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V:\Monitoramento e Avaliação\DOCUMENTOS\Indicadores Monitorados\Site\Gestante\Nova pasta\"/>
    </mc:Choice>
  </mc:AlternateContent>
  <xr:revisionPtr revIDLastSave="0" documentId="13_ncr:1_{80E50EB3-C63F-4545-99AD-B8AF3ECBE10A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Layout" sheetId="18" r:id="rId1"/>
    <sheet name="Indicadores" sheetId="7" r:id="rId2"/>
    <sheet name="DICIONARIO" sheetId="6" r:id="rId3"/>
  </sheets>
  <externalReferences>
    <externalReference r:id="rId4"/>
  </externalReferences>
  <definedNames>
    <definedName name="_xlnm._FilterDatabase" localSheetId="1" hidden="1">Indicadores!$A$1:$UF$1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45" i="18" l="1"/>
  <c r="M145" i="18"/>
  <c r="L145" i="18"/>
  <c r="K145" i="18"/>
  <c r="J145" i="18"/>
  <c r="I145" i="18"/>
  <c r="H145" i="18"/>
  <c r="G145" i="18"/>
  <c r="F145" i="18"/>
  <c r="E145" i="18"/>
  <c r="D145" i="18"/>
  <c r="C145" i="18"/>
  <c r="N144" i="18"/>
  <c r="M144" i="18"/>
  <c r="L144" i="18"/>
  <c r="K144" i="18"/>
  <c r="J144" i="18"/>
  <c r="I144" i="18"/>
  <c r="H144" i="18"/>
  <c r="G144" i="18"/>
  <c r="F144" i="18"/>
  <c r="E144" i="18"/>
  <c r="D144" i="18"/>
  <c r="C144" i="18"/>
  <c r="N143" i="18"/>
  <c r="M143" i="18"/>
  <c r="L143" i="18"/>
  <c r="K143" i="18"/>
  <c r="J143" i="18"/>
  <c r="I143" i="18"/>
  <c r="H143" i="18"/>
  <c r="G143" i="18"/>
  <c r="F143" i="18"/>
  <c r="E143" i="18"/>
  <c r="D143" i="18"/>
  <c r="C143" i="18"/>
  <c r="N153" i="18"/>
  <c r="M153" i="18"/>
  <c r="L153" i="18"/>
  <c r="K153" i="18"/>
  <c r="J153" i="18"/>
  <c r="I153" i="18"/>
  <c r="H153" i="18"/>
  <c r="G153" i="18"/>
  <c r="F153" i="18"/>
  <c r="E153" i="18"/>
  <c r="D153" i="18"/>
  <c r="C153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M136" i="18"/>
  <c r="L136" i="18"/>
  <c r="K136" i="18"/>
  <c r="J136" i="18"/>
  <c r="I136" i="18"/>
  <c r="H136" i="18"/>
  <c r="G136" i="18"/>
  <c r="F136" i="18"/>
  <c r="E136" i="18"/>
  <c r="D136" i="18"/>
  <c r="C136" i="18"/>
  <c r="L123" i="18" l="1"/>
  <c r="K123" i="18"/>
  <c r="J123" i="18"/>
  <c r="I123" i="18"/>
  <c r="H123" i="18"/>
  <c r="G123" i="18"/>
  <c r="F123" i="18"/>
  <c r="E123" i="18"/>
  <c r="D123" i="18"/>
  <c r="C123" i="18"/>
  <c r="L130" i="18"/>
  <c r="K130" i="18"/>
  <c r="J130" i="18"/>
  <c r="I130" i="18"/>
  <c r="H130" i="18"/>
  <c r="G130" i="18"/>
  <c r="F130" i="18"/>
  <c r="E130" i="18"/>
  <c r="D130" i="18"/>
  <c r="C130" i="18"/>
  <c r="M122" i="18"/>
  <c r="L122" i="18"/>
  <c r="K122" i="18"/>
  <c r="J122" i="18"/>
  <c r="I122" i="18"/>
  <c r="H122" i="18"/>
  <c r="G122" i="18"/>
  <c r="F122" i="18"/>
  <c r="E122" i="18"/>
  <c r="D122" i="18"/>
  <c r="C122" i="18"/>
  <c r="K129" i="18"/>
  <c r="M129" i="18"/>
  <c r="L129" i="18"/>
  <c r="J129" i="18"/>
  <c r="I129" i="18"/>
  <c r="H129" i="18"/>
  <c r="G129" i="18"/>
  <c r="F129" i="18"/>
  <c r="E129" i="18"/>
  <c r="D129" i="18"/>
  <c r="C129" i="18"/>
  <c r="N101" i="18"/>
  <c r="M101" i="18"/>
  <c r="L101" i="18"/>
  <c r="K101" i="18"/>
  <c r="J101" i="18"/>
  <c r="I101" i="18"/>
  <c r="H101" i="18"/>
  <c r="G101" i="18"/>
  <c r="F101" i="18"/>
  <c r="E101" i="18"/>
  <c r="D101" i="18"/>
  <c r="C101" i="18"/>
  <c r="N115" i="18"/>
  <c r="M115" i="18"/>
  <c r="L115" i="18"/>
  <c r="K115" i="18"/>
  <c r="J115" i="18"/>
  <c r="I115" i="18"/>
  <c r="H115" i="18"/>
  <c r="G115" i="18"/>
  <c r="F115" i="18"/>
  <c r="E115" i="18"/>
  <c r="D115" i="18"/>
  <c r="C115" i="18"/>
  <c r="N108" i="18"/>
  <c r="M108" i="18"/>
  <c r="L108" i="18"/>
  <c r="K108" i="18"/>
  <c r="J108" i="18"/>
  <c r="I108" i="18"/>
  <c r="H108" i="18"/>
  <c r="G108" i="18"/>
  <c r="F108" i="18"/>
  <c r="E108" i="18"/>
  <c r="D108" i="18"/>
  <c r="C108" i="18"/>
  <c r="N100" i="18"/>
  <c r="M100" i="18"/>
  <c r="L100" i="18"/>
  <c r="K100" i="18"/>
  <c r="J100" i="18"/>
  <c r="I100" i="18"/>
  <c r="H100" i="18"/>
  <c r="G100" i="18"/>
  <c r="F100" i="18"/>
  <c r="E100" i="18"/>
  <c r="D100" i="18"/>
  <c r="C100" i="18"/>
  <c r="N114" i="18"/>
  <c r="M114" i="18"/>
  <c r="L114" i="18"/>
  <c r="K114" i="18"/>
  <c r="J114" i="18"/>
  <c r="I114" i="18"/>
  <c r="H114" i="18"/>
  <c r="G114" i="18"/>
  <c r="F114" i="18"/>
  <c r="E114" i="18"/>
  <c r="D114" i="18"/>
  <c r="C114" i="18"/>
  <c r="N107" i="18"/>
  <c r="M107" i="18"/>
  <c r="L107" i="18"/>
  <c r="K107" i="18"/>
  <c r="J107" i="18"/>
  <c r="I107" i="18"/>
  <c r="H107" i="18"/>
  <c r="G107" i="18"/>
  <c r="F107" i="18"/>
  <c r="E107" i="18"/>
  <c r="D107" i="18"/>
  <c r="C107" i="18"/>
  <c r="N79" i="18"/>
  <c r="M79" i="18"/>
  <c r="L79" i="18"/>
  <c r="K79" i="18"/>
  <c r="J79" i="18"/>
  <c r="I79" i="18"/>
  <c r="H79" i="18"/>
  <c r="G79" i="18"/>
  <c r="F79" i="18"/>
  <c r="E79" i="18"/>
  <c r="D79" i="18"/>
  <c r="C79" i="18"/>
  <c r="N78" i="18"/>
  <c r="M78" i="18"/>
  <c r="L78" i="18"/>
  <c r="K78" i="18"/>
  <c r="J78" i="18"/>
  <c r="I78" i="18"/>
  <c r="H78" i="18"/>
  <c r="G78" i="18"/>
  <c r="F78" i="18"/>
  <c r="E78" i="18"/>
  <c r="D78" i="18"/>
  <c r="C78" i="18"/>
  <c r="N77" i="18"/>
  <c r="M77" i="18"/>
  <c r="L77" i="18"/>
  <c r="K77" i="18"/>
  <c r="J77" i="18"/>
  <c r="I77" i="18"/>
  <c r="H77" i="18"/>
  <c r="G77" i="18"/>
  <c r="F77" i="18"/>
  <c r="E77" i="18"/>
  <c r="D77" i="18"/>
  <c r="C77" i="18"/>
  <c r="N93" i="18"/>
  <c r="M93" i="18"/>
  <c r="L93" i="18"/>
  <c r="K93" i="18"/>
  <c r="J93" i="18"/>
  <c r="I93" i="18"/>
  <c r="H93" i="18"/>
  <c r="G93" i="18"/>
  <c r="F93" i="18"/>
  <c r="E93" i="18"/>
  <c r="D93" i="18"/>
  <c r="C93" i="18"/>
  <c r="N87" i="18"/>
  <c r="M87" i="18"/>
  <c r="L87" i="18"/>
  <c r="K87" i="18"/>
  <c r="J87" i="18"/>
  <c r="I87" i="18"/>
  <c r="H87" i="18"/>
  <c r="G87" i="18"/>
  <c r="F87" i="18"/>
  <c r="E87" i="18"/>
  <c r="D87" i="18"/>
  <c r="C87" i="18"/>
  <c r="N86" i="18"/>
  <c r="M86" i="18"/>
  <c r="L86" i="18"/>
  <c r="K86" i="18"/>
  <c r="J86" i="18"/>
  <c r="I86" i="18"/>
  <c r="H86" i="18"/>
  <c r="G86" i="18"/>
  <c r="F86" i="18"/>
  <c r="E86" i="18"/>
  <c r="D86" i="18"/>
  <c r="C86" i="18"/>
  <c r="N85" i="18"/>
  <c r="M85" i="18"/>
  <c r="L85" i="18"/>
  <c r="K85" i="18"/>
  <c r="J85" i="18"/>
  <c r="I85" i="18"/>
  <c r="H85" i="18"/>
  <c r="G85" i="18"/>
  <c r="F85" i="18"/>
  <c r="E85" i="18"/>
  <c r="D85" i="18"/>
  <c r="C85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N70" i="18"/>
  <c r="M70" i="18"/>
  <c r="L70" i="18"/>
  <c r="K70" i="18"/>
  <c r="J70" i="18"/>
  <c r="I70" i="18"/>
  <c r="H70" i="18"/>
  <c r="G70" i="18"/>
  <c r="F70" i="18"/>
  <c r="E70" i="18"/>
  <c r="D70" i="18"/>
  <c r="C70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N8" i="18"/>
  <c r="M8" i="18"/>
  <c r="L8" i="18"/>
  <c r="K8" i="18" l="1"/>
  <c r="J8" i="18"/>
  <c r="I8" i="18"/>
  <c r="H8" i="18"/>
  <c r="G8" i="18"/>
  <c r="F8" i="18"/>
  <c r="E8" i="18"/>
  <c r="D8" i="18"/>
  <c r="C8" i="18"/>
  <c r="A351" i="7" l="1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  <c r="A4" i="7"/>
  <c r="A3" i="7"/>
  <c r="A2" i="7"/>
  <c r="D3" i="18"/>
  <c r="B3" i="18"/>
  <c r="B2" i="18"/>
</calcChain>
</file>

<file path=xl/sharedStrings.xml><?xml version="1.0" encoding="utf-8"?>
<sst xmlns="http://schemas.openxmlformats.org/spreadsheetml/2006/main" count="1108" uniqueCount="1063">
  <si>
    <t>Amapá</t>
  </si>
  <si>
    <t>Rio de Janeiro</t>
  </si>
  <si>
    <t>São Paulo</t>
  </si>
  <si>
    <t>Goiás</t>
  </si>
  <si>
    <t>Paraná</t>
  </si>
  <si>
    <t>Tocantins</t>
  </si>
  <si>
    <t>Município</t>
  </si>
  <si>
    <t>Código</t>
  </si>
  <si>
    <t>Nome Município</t>
  </si>
  <si>
    <t>Rondônia</t>
  </si>
  <si>
    <t>Acre</t>
  </si>
  <si>
    <t>Amazonas</t>
  </si>
  <si>
    <t>Roraima</t>
  </si>
  <si>
    <t>Pará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</si>
  <si>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</si>
  <si>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</si>
  <si>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</si>
  <si>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</si>
  <si>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</si>
  <si>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</si>
  <si>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</si>
  <si>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</si>
  <si>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</si>
  <si>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</si>
  <si>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</si>
  <si>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Santa Cartarina</t>
  </si>
  <si>
    <t>Rio Grande do Sul</t>
  </si>
  <si>
    <t>Mato Grosso do Sul</t>
  </si>
  <si>
    <t>Mato Grosso</t>
  </si>
  <si>
    <t>Distrito Federal</t>
  </si>
  <si>
    <t>Norte</t>
  </si>
  <si>
    <t>Nordeste</t>
  </si>
  <si>
    <t>Sudeste</t>
  </si>
  <si>
    <t>Sul</t>
  </si>
  <si>
    <t>Centro-Oeste</t>
  </si>
  <si>
    <t>Brasil</t>
  </si>
  <si>
    <t>Nome do campo</t>
  </si>
  <si>
    <t>Descrição</t>
  </si>
  <si>
    <t>*</t>
  </si>
  <si>
    <t>Código do Município:</t>
  </si>
  <si>
    <r>
      <t xml:space="preserve">&lt;--- </t>
    </r>
    <r>
      <rPr>
        <b/>
        <sz val="12"/>
        <color indexed="14"/>
        <rFont val="Calibri"/>
        <family val="2"/>
      </rPr>
      <t>Digite aqui o código do município</t>
    </r>
  </si>
  <si>
    <t>Nome do Município:</t>
  </si>
  <si>
    <t>Unidade da Federação:</t>
  </si>
  <si>
    <t>Região:</t>
  </si>
  <si>
    <t>Total</t>
  </si>
  <si>
    <t>x</t>
  </si>
  <si>
    <t xml:space="preserve">Ariquemes                                                                                                                                    </t>
  </si>
  <si>
    <t xml:space="preserve">Ji-Paraná                                                                                                                                    </t>
  </si>
  <si>
    <t xml:space="preserve">Porto Velho                                                                                                                                  </t>
  </si>
  <si>
    <t xml:space="preserve">Rio Branco                                                                                                                                   </t>
  </si>
  <si>
    <t xml:space="preserve">Manaus                                                                                                                                       </t>
  </si>
  <si>
    <t xml:space="preserve">Parintins                                                                                                                                    </t>
  </si>
  <si>
    <t xml:space="preserve">Boa Vista                                                                                                                                    </t>
  </si>
  <si>
    <t xml:space="preserve">Abaetetuba                                                                                                                                   </t>
  </si>
  <si>
    <t xml:space="preserve">Altamira                                                                                                                                     </t>
  </si>
  <si>
    <t xml:space="preserve">Ananindeua                                                                                                                                   </t>
  </si>
  <si>
    <t xml:space="preserve">Barcarena                                                                                                                                    </t>
  </si>
  <si>
    <t xml:space="preserve">Belém                                                                                                                                        </t>
  </si>
  <si>
    <t xml:space="preserve">Bragança                                                                                                                                     </t>
  </si>
  <si>
    <t xml:space="preserve">Breves                                                                                                                                       </t>
  </si>
  <si>
    <t xml:space="preserve">Cametá                                                                                                                                       </t>
  </si>
  <si>
    <t xml:space="preserve">Castanhal                                                                                                                                    </t>
  </si>
  <si>
    <t xml:space="preserve">Itaituba                                                                                                                                     </t>
  </si>
  <si>
    <t xml:space="preserve">Marabá                                                                                                                                       </t>
  </si>
  <si>
    <t xml:space="preserve">Marituba                                                                                                                                     </t>
  </si>
  <si>
    <t xml:space="preserve">Paragominas                                                                                                                                  </t>
  </si>
  <si>
    <t xml:space="preserve">Parauapebas                                                                                                                                  </t>
  </si>
  <si>
    <t xml:space="preserve">Santarém                                                                                                                                     </t>
  </si>
  <si>
    <t xml:space="preserve">São Félix do Xingu                                                                                                                           </t>
  </si>
  <si>
    <t xml:space="preserve">Tailândia                                                                                                                                    </t>
  </si>
  <si>
    <t xml:space="preserve">Tucuruí                                                                                                                                      </t>
  </si>
  <si>
    <t xml:space="preserve">Macapá                                                                                                                                       </t>
  </si>
  <si>
    <t xml:space="preserve">Santana                                                                                                                                      </t>
  </si>
  <si>
    <t xml:space="preserve">Araguaína                                                                                                                                    </t>
  </si>
  <si>
    <t xml:space="preserve">Palmas                                                                                                                                       </t>
  </si>
  <si>
    <t xml:space="preserve">Açailândia                                                                                                                                   </t>
  </si>
  <si>
    <t xml:space="preserve">Bacabal                                                                                                                                      </t>
  </si>
  <si>
    <t xml:space="preserve">Caxias                                                                                                                                       </t>
  </si>
  <si>
    <t xml:space="preserve">Codó                                                                                                                                         </t>
  </si>
  <si>
    <t xml:space="preserve">Imperatriz                                                                                                                                   </t>
  </si>
  <si>
    <t xml:space="preserve">Paço do Lumiar                                                                                                                               </t>
  </si>
  <si>
    <t xml:space="preserve">São José de Ribamar                                                                                                                          </t>
  </si>
  <si>
    <t xml:space="preserve">São Luís                                                                                                                                     </t>
  </si>
  <si>
    <t xml:space="preserve">Timon                                                                                                                                        </t>
  </si>
  <si>
    <t xml:space="preserve">Parnaíba                                                                                                                                     </t>
  </si>
  <si>
    <t xml:space="preserve">Teresina                                                                                                                                     </t>
  </si>
  <si>
    <t xml:space="preserve">Caucaia                                                                                                                                      </t>
  </si>
  <si>
    <t xml:space="preserve">Crato                                                                                                                                        </t>
  </si>
  <si>
    <t xml:space="preserve">Fortaleza                                                                                                                                    </t>
  </si>
  <si>
    <t xml:space="preserve">Iguatu                                                                                                                                       </t>
  </si>
  <si>
    <t xml:space="preserve">Itapipoca                                                                                                                                    </t>
  </si>
  <si>
    <t xml:space="preserve">Juazeiro do Norte                                                                                                                            </t>
  </si>
  <si>
    <t xml:space="preserve">Maracanaú                                                                                                                                    </t>
  </si>
  <si>
    <t xml:space="preserve">Maranguape                                                                                                                                   </t>
  </si>
  <si>
    <t xml:space="preserve">Sobral                                                                                                                                       </t>
  </si>
  <si>
    <t xml:space="preserve">Parnamirim                                                                                                                                   </t>
  </si>
  <si>
    <t xml:space="preserve">Mossoró                                                                                                                                      </t>
  </si>
  <si>
    <t xml:space="preserve">Natal                                                                                                                                        </t>
  </si>
  <si>
    <t xml:space="preserve">São Gonçalo do Amarante                                                                                                                      </t>
  </si>
  <si>
    <t xml:space="preserve">Campina Grande                                                                                                                               </t>
  </si>
  <si>
    <t xml:space="preserve">João Pessoa                                                                                                                                  </t>
  </si>
  <si>
    <t xml:space="preserve">Patos                                                                                                                                        </t>
  </si>
  <si>
    <t xml:space="preserve">Santa Rita                                                                                                                                   </t>
  </si>
  <si>
    <t xml:space="preserve">Cabo de Santo Agostinho                                                                                                                      </t>
  </si>
  <si>
    <t xml:space="preserve">Camaragibe                                                                                                                                   </t>
  </si>
  <si>
    <t xml:space="preserve">Caruaru                                                                                                                                      </t>
  </si>
  <si>
    <t xml:space="preserve">Garanhuns                                                                                                                                    </t>
  </si>
  <si>
    <t xml:space="preserve">Igarassu                                                                                                                                     </t>
  </si>
  <si>
    <t xml:space="preserve">Jaboatão dos Guararapes                                                                                                                      </t>
  </si>
  <si>
    <t xml:space="preserve">Olinda                                                                                                                                       </t>
  </si>
  <si>
    <t xml:space="preserve">Paulista                                                                                                                                     </t>
  </si>
  <si>
    <t xml:space="preserve">Petrolina                                                                                                                                    </t>
  </si>
  <si>
    <t xml:space="preserve">Recife                                                                                                                                       </t>
  </si>
  <si>
    <t xml:space="preserve">Santa Cruz do Capibaribe                                                                                                                     </t>
  </si>
  <si>
    <t xml:space="preserve">São Lourenço da Mata                                                                                                                         </t>
  </si>
  <si>
    <t xml:space="preserve">Vitória de Santo Antão                                                                                                                       </t>
  </si>
  <si>
    <t xml:space="preserve">Arapiraca                                                                                                                                    </t>
  </si>
  <si>
    <t xml:space="preserve">Maceió                                                                                                                                       </t>
  </si>
  <si>
    <t xml:space="preserve">Aracaju                                                                                                                                      </t>
  </si>
  <si>
    <t xml:space="preserve">Lagarto                                                                                                                                      </t>
  </si>
  <si>
    <t xml:space="preserve">Nossa Senhora do Socorro                                                                                                                     </t>
  </si>
  <si>
    <t xml:space="preserve">Alagoinhas                                                                                                                                   </t>
  </si>
  <si>
    <t xml:space="preserve">Barreiras                                                                                                                                    </t>
  </si>
  <si>
    <t xml:space="preserve">Camaçari                                                                                                                                     </t>
  </si>
  <si>
    <t xml:space="preserve">Eunápolis                                                                                                                                    </t>
  </si>
  <si>
    <t xml:space="preserve">Feira de Santana                                                                                                                             </t>
  </si>
  <si>
    <t xml:space="preserve">Ilhéus                                                                                                                                       </t>
  </si>
  <si>
    <t xml:space="preserve">Itabuna                                                                                                                                      </t>
  </si>
  <si>
    <t xml:space="preserve">Jequié                                                                                                                                       </t>
  </si>
  <si>
    <t xml:space="preserve">Juazeiro                                                                                                                                     </t>
  </si>
  <si>
    <t xml:space="preserve">Lauro de Freitas                                                                                                                             </t>
  </si>
  <si>
    <t xml:space="preserve">Paulo Afonso                                                                                                                                 </t>
  </si>
  <si>
    <t xml:space="preserve">Porto Seguro                                                                                                                                 </t>
  </si>
  <si>
    <t xml:space="preserve">Salvador                                                                                                                                     </t>
  </si>
  <si>
    <t xml:space="preserve">Santo Antônio de Jesus                                                                                                                       </t>
  </si>
  <si>
    <t xml:space="preserve">Simões Filho                                                                                                                                 </t>
  </si>
  <si>
    <t xml:space="preserve">Teixeira de Freitas                                                                                                                          </t>
  </si>
  <si>
    <t xml:space="preserve">Vitória da Conquista                                                                                                                         </t>
  </si>
  <si>
    <t xml:space="preserve">Araguari                                                                                                                                     </t>
  </si>
  <si>
    <t xml:space="preserve">Araxá                                                                                                                                        </t>
  </si>
  <si>
    <t xml:space="preserve">Barbacena                                                                                                                                    </t>
  </si>
  <si>
    <t xml:space="preserve">Belo Horizonte                                                                                                                               </t>
  </si>
  <si>
    <t xml:space="preserve">Betim                                                                                                                                        </t>
  </si>
  <si>
    <t xml:space="preserve">Conselheiro Lafaiete                                                                                                                         </t>
  </si>
  <si>
    <t xml:space="preserve">Contagem                                                                                                                                     </t>
  </si>
  <si>
    <t xml:space="preserve">Coronel Fabriciano                                                                                                                           </t>
  </si>
  <si>
    <t xml:space="preserve">Divinópolis                                                                                                                                  </t>
  </si>
  <si>
    <t xml:space="preserve">Governador Valadares                                                                                                                         </t>
  </si>
  <si>
    <t xml:space="preserve">Ibirité                                                                                                                                      </t>
  </si>
  <si>
    <t xml:space="preserve">Ipatinga                                                                                                                                     </t>
  </si>
  <si>
    <t xml:space="preserve">Itabira                                                                                                                                      </t>
  </si>
  <si>
    <t xml:space="preserve">Ituiutaba                                                                                                                                    </t>
  </si>
  <si>
    <t xml:space="preserve">Juiz de Fora                                                                                                                                 </t>
  </si>
  <si>
    <t xml:space="preserve">Lavras                                                                                                                                       </t>
  </si>
  <si>
    <t xml:space="preserve">Montes Claros                                                                                                                                </t>
  </si>
  <si>
    <t xml:space="preserve">Muriaé                                                                                                                                       </t>
  </si>
  <si>
    <t xml:space="preserve">Passos                                                                                                                                       </t>
  </si>
  <si>
    <t xml:space="preserve">Patos de Minas                                                                                                                               </t>
  </si>
  <si>
    <t xml:space="preserve">Poços de Caldas                                                                                                                              </t>
  </si>
  <si>
    <t xml:space="preserve">Pouso Alegre                                                                                                                                 </t>
  </si>
  <si>
    <t xml:space="preserve">Ribeirão das Neves                                                                                                                           </t>
  </si>
  <si>
    <t xml:space="preserve">Sabará                                                                                                                                       </t>
  </si>
  <si>
    <t xml:space="preserve">Santa Luzia                                                                                                                                  </t>
  </si>
  <si>
    <t xml:space="preserve">Sete Lagoas                                                                                                                                  </t>
  </si>
  <si>
    <t xml:space="preserve">Teófilo Otoni                                                                                                                                </t>
  </si>
  <si>
    <t xml:space="preserve">Ubá                                                                                                                                          </t>
  </si>
  <si>
    <t xml:space="preserve">Uberaba                                                                                                                                      </t>
  </si>
  <si>
    <t xml:space="preserve">Uberlândia                                                                                                                                   </t>
  </si>
  <si>
    <t xml:space="preserve">Varginha                                                                                                                                     </t>
  </si>
  <si>
    <t xml:space="preserve">Vespasiano                                                                                                                                   </t>
  </si>
  <si>
    <t xml:space="preserve">Cachoeiro de Itapemirim                                                                                                                      </t>
  </si>
  <si>
    <t xml:space="preserve">Cariacica                                                                                                                                    </t>
  </si>
  <si>
    <t xml:space="preserve">Colatina                                                                                                                                     </t>
  </si>
  <si>
    <t xml:space="preserve">Guarapari                                                                                                                                    </t>
  </si>
  <si>
    <t xml:space="preserve">Linhares                                                                                                                                     </t>
  </si>
  <si>
    <t xml:space="preserve">São Mateus                                                                                                                                   </t>
  </si>
  <si>
    <t xml:space="preserve">Serra                                                                                                                                        </t>
  </si>
  <si>
    <t xml:space="preserve">Vila Velha                                                                                                                                   </t>
  </si>
  <si>
    <t xml:space="preserve">Vitória                                                                                                                                      </t>
  </si>
  <si>
    <t xml:space="preserve">Angra dos Reis                                                                                                                               </t>
  </si>
  <si>
    <t xml:space="preserve">Araruama                                                                                                                                     </t>
  </si>
  <si>
    <t xml:space="preserve">Barra Mansa                                                                                                                                  </t>
  </si>
  <si>
    <t xml:space="preserve">Belford Roxo                                                                                                                                 </t>
  </si>
  <si>
    <t xml:space="preserve">Cabo Frio                                                                                                                                    </t>
  </si>
  <si>
    <t xml:space="preserve">Campos dos Goytacazes                                                                                                                        </t>
  </si>
  <si>
    <t xml:space="preserve">Duque de Caxias                                                                                                                              </t>
  </si>
  <si>
    <t xml:space="preserve">Itaboraí                                                                                                                                     </t>
  </si>
  <si>
    <t xml:space="preserve">Itaguaí                                                                                                                                      </t>
  </si>
  <si>
    <t xml:space="preserve">Itaperuna                                                                                                                                    </t>
  </si>
  <si>
    <t xml:space="preserve">Japeri                                                                                                                                       </t>
  </si>
  <si>
    <t xml:space="preserve">Macaé                                                                                                                                        </t>
  </si>
  <si>
    <t xml:space="preserve">Magé                                                                                                                                         </t>
  </si>
  <si>
    <t xml:space="preserve">Maricá                                                                                                                                       </t>
  </si>
  <si>
    <t xml:space="preserve">Mesquita                                                                                                                                     </t>
  </si>
  <si>
    <t xml:space="preserve">Nilópolis                                                                                                                                    </t>
  </si>
  <si>
    <t xml:space="preserve">Niterói                                                                                                                                      </t>
  </si>
  <si>
    <t xml:space="preserve">Nova Friburgo                                                                                                                                </t>
  </si>
  <si>
    <t xml:space="preserve">Nova Iguaçu                                                                                                                                  </t>
  </si>
  <si>
    <t xml:space="preserve">Petrópolis                                                                                                                                   </t>
  </si>
  <si>
    <t xml:space="preserve">Queimados                                                                                                                                    </t>
  </si>
  <si>
    <t xml:space="preserve">Resende                                                                                                                                      </t>
  </si>
  <si>
    <t xml:space="preserve">Rio das Ostras                                                                                                                               </t>
  </si>
  <si>
    <t xml:space="preserve">Rio de Janeiro                                                                                                                               </t>
  </si>
  <si>
    <t xml:space="preserve">São Gonçalo                                                                                                                                  </t>
  </si>
  <si>
    <t xml:space="preserve">São João de Meriti                                                                                                                           </t>
  </si>
  <si>
    <t xml:space="preserve">São Pedro da Aldeia                                                                                                                          </t>
  </si>
  <si>
    <t xml:space="preserve">Teresópolis                                                                                                                                  </t>
  </si>
  <si>
    <t xml:space="preserve">Volta Redonda                                                                                                                                </t>
  </si>
  <si>
    <t xml:space="preserve">Americana                                                                                                                                    </t>
  </si>
  <si>
    <t xml:space="preserve">Araçatuba                                                                                                                                    </t>
  </si>
  <si>
    <t xml:space="preserve">Araraquara                                                                                                                                   </t>
  </si>
  <si>
    <t xml:space="preserve">Araras                                                                                                                                       </t>
  </si>
  <si>
    <t xml:space="preserve">Assis                                                                                                                                        </t>
  </si>
  <si>
    <t xml:space="preserve">Atibaia                                                                                                                                      </t>
  </si>
  <si>
    <t xml:space="preserve">Barretos                                                                                                                                     </t>
  </si>
  <si>
    <t xml:space="preserve">Barueri                                                                                                                                      </t>
  </si>
  <si>
    <t xml:space="preserve">Bauru                                                                                                                                        </t>
  </si>
  <si>
    <t xml:space="preserve">Birigui                                                                                                                                      </t>
  </si>
  <si>
    <t xml:space="preserve">Botucatu                                                                                                                                     </t>
  </si>
  <si>
    <t xml:space="preserve">Bragança Paulista                                                                                                                            </t>
  </si>
  <si>
    <t xml:space="preserve">Caieiras                                                                                                                                     </t>
  </si>
  <si>
    <t xml:space="preserve">Campinas                                                                                                                                     </t>
  </si>
  <si>
    <t xml:space="preserve">Caraguatatuba                                                                                                                                </t>
  </si>
  <si>
    <t xml:space="preserve">Carapicuíba                                                                                                                                  </t>
  </si>
  <si>
    <t xml:space="preserve">Catanduva                                                                                                                                    </t>
  </si>
  <si>
    <t xml:space="preserve">Cotia                                                                                                                                        </t>
  </si>
  <si>
    <t xml:space="preserve">Cubatão                                                                                                                                      </t>
  </si>
  <si>
    <t xml:space="preserve">Diadema                                                                                                                                      </t>
  </si>
  <si>
    <t xml:space="preserve">Embu das Artes                                                                                                                               </t>
  </si>
  <si>
    <t xml:space="preserve">Ferraz de Vasconcelos                                                                                                                        </t>
  </si>
  <si>
    <t xml:space="preserve">Franca                                                                                                                                       </t>
  </si>
  <si>
    <t xml:space="preserve">Francisco Morato                                                                                                                             </t>
  </si>
  <si>
    <t xml:space="preserve">Franco da Rocha                                                                                                                              </t>
  </si>
  <si>
    <t xml:space="preserve">Guaratinguetá                                                                                                                                </t>
  </si>
  <si>
    <t xml:space="preserve">Guarujá                                                                                                                                      </t>
  </si>
  <si>
    <t xml:space="preserve">Guarulhos                                                                                                                                    </t>
  </si>
  <si>
    <t xml:space="preserve">Hortolândia                                                                                                                                  </t>
  </si>
  <si>
    <t xml:space="preserve">Indaiatuba                                                                                                                                   </t>
  </si>
  <si>
    <t xml:space="preserve">Itanhaém                                                                                                                                     </t>
  </si>
  <si>
    <t xml:space="preserve">Itapecerica da Serra                                                                                                                         </t>
  </si>
  <si>
    <t xml:space="preserve">Itapetininga                                                                                                                                 </t>
  </si>
  <si>
    <t xml:space="preserve">Itapevi                                                                                                                                      </t>
  </si>
  <si>
    <t xml:space="preserve">Itaquaquecetuba                                                                                                                              </t>
  </si>
  <si>
    <t xml:space="preserve">Itatiba                                                                                                                                      </t>
  </si>
  <si>
    <t xml:space="preserve">Itu                                                                                                                                          </t>
  </si>
  <si>
    <t xml:space="preserve">Jacareí                                                                                                                                      </t>
  </si>
  <si>
    <t xml:space="preserve">Jandira                                                                                                                                      </t>
  </si>
  <si>
    <t xml:space="preserve">Jaú                                                                                                                                          </t>
  </si>
  <si>
    <t xml:space="preserve">Jundiaí                                                                                                                                      </t>
  </si>
  <si>
    <t xml:space="preserve">Leme                                                                                                                                         </t>
  </si>
  <si>
    <t xml:space="preserve">Limeira                                                                                                                                      </t>
  </si>
  <si>
    <t xml:space="preserve">Marília                                                                                                                                      </t>
  </si>
  <si>
    <t xml:space="preserve">Mauá                                                                                                                                         </t>
  </si>
  <si>
    <t xml:space="preserve">Mogi das Cruzes                                                                                                                              </t>
  </si>
  <si>
    <t xml:space="preserve">Mogi Guaçu                                                                                                                                   </t>
  </si>
  <si>
    <t xml:space="preserve">Osasco                                                                                                                                       </t>
  </si>
  <si>
    <t xml:space="preserve">Ourinhos                                                                                                                                     </t>
  </si>
  <si>
    <t xml:space="preserve">Paulínia                                                                                                                                     </t>
  </si>
  <si>
    <t xml:space="preserve">Pindamonhangaba                                                                                                                              </t>
  </si>
  <si>
    <t xml:space="preserve">Piracicaba                                                                                                                                   </t>
  </si>
  <si>
    <t xml:space="preserve">Poá                                                                                                                                          </t>
  </si>
  <si>
    <t xml:space="preserve">Praia Grande                                                                                                                                 </t>
  </si>
  <si>
    <t xml:space="preserve">Presidente Prudente                                                                                                                          </t>
  </si>
  <si>
    <t xml:space="preserve">Ribeirão Pires                                                                                                                               </t>
  </si>
  <si>
    <t xml:space="preserve">Ribeirão Preto                                                                                                                               </t>
  </si>
  <si>
    <t xml:space="preserve">Rio Claro                                                                                                                                    </t>
  </si>
  <si>
    <t xml:space="preserve">Salto                                                                                                                                        </t>
  </si>
  <si>
    <t xml:space="preserve">Santa Bárbara d'Oeste                                                                                                                        </t>
  </si>
  <si>
    <t xml:space="preserve">Santana de Parnaíba                                                                                                                          </t>
  </si>
  <si>
    <t xml:space="preserve">Santo André                                                                                                                                  </t>
  </si>
  <si>
    <t xml:space="preserve">Santos                                                                                                                                       </t>
  </si>
  <si>
    <t xml:space="preserve">São Bernardo do Campo                                                                                                                        </t>
  </si>
  <si>
    <t xml:space="preserve">São Caetano do Sul                                                                                                                           </t>
  </si>
  <si>
    <t xml:space="preserve">São Carlos                                                                                                                                   </t>
  </si>
  <si>
    <t xml:space="preserve">São José do Rio Preto                                                                                                                        </t>
  </si>
  <si>
    <t xml:space="preserve">São José dos Campos                                                                                                                          </t>
  </si>
  <si>
    <t xml:space="preserve">São Paulo                                                                                                                                    </t>
  </si>
  <si>
    <t xml:space="preserve">São Vicente                                                                                                                                  </t>
  </si>
  <si>
    <t xml:space="preserve">Sertãozinho                                                                                                                                  </t>
  </si>
  <si>
    <t xml:space="preserve">Sorocaba                                                                                                                                     </t>
  </si>
  <si>
    <t xml:space="preserve">Sumaré                                                                                                                                       </t>
  </si>
  <si>
    <t xml:space="preserve">Suzano                                                                                                                                       </t>
  </si>
  <si>
    <t xml:space="preserve">Taboão da Serra                                                                                                                              </t>
  </si>
  <si>
    <t xml:space="preserve">Tatuí                                                                                                                                        </t>
  </si>
  <si>
    <t xml:space="preserve">Taubaté                                                                                                                                      </t>
  </si>
  <si>
    <t xml:space="preserve">Valinhos                                                                                                                                     </t>
  </si>
  <si>
    <t xml:space="preserve">Várzea Paulista                                                                                                                              </t>
  </si>
  <si>
    <t xml:space="preserve">Votorantim                                                                                                                                   </t>
  </si>
  <si>
    <t xml:space="preserve">Almirante Tamandaré                                                                                                                          </t>
  </si>
  <si>
    <t xml:space="preserve">Apucarana                                                                                                                                    </t>
  </si>
  <si>
    <t xml:space="preserve">Arapongas                                                                                                                                    </t>
  </si>
  <si>
    <t xml:space="preserve">Araucária                                                                                                                                    </t>
  </si>
  <si>
    <t xml:space="preserve">Cambé                                                                                                                                        </t>
  </si>
  <si>
    <t xml:space="preserve">Campo Largo                                                                                                                                  </t>
  </si>
  <si>
    <t xml:space="preserve">Cascavel                                                                                                                                     </t>
  </si>
  <si>
    <t xml:space="preserve">Colombo                                                                                                                                      </t>
  </si>
  <si>
    <t xml:space="preserve">Curitiba                                                                                                                                     </t>
  </si>
  <si>
    <t xml:space="preserve">Foz do Iguaçu                                                                                                                                </t>
  </si>
  <si>
    <t xml:space="preserve">Guarapuava                                                                                                                                   </t>
  </si>
  <si>
    <t xml:space="preserve">Londrina                                                                                                                                     </t>
  </si>
  <si>
    <t xml:space="preserve">Maringá                                                                                                                                      </t>
  </si>
  <si>
    <t xml:space="preserve">Paranaguá                                                                                                                                    </t>
  </si>
  <si>
    <t xml:space="preserve">Pinhais                                                                                                                                      </t>
  </si>
  <si>
    <t xml:space="preserve">Piraquara                                                                                                                                    </t>
  </si>
  <si>
    <t xml:space="preserve">Ponta Grossa                                                                                                                                 </t>
  </si>
  <si>
    <t xml:space="preserve">São José dos Pinhais                                                                                                                         </t>
  </si>
  <si>
    <t xml:space="preserve">Toledo                                                                                                                                       </t>
  </si>
  <si>
    <t xml:space="preserve">Umuarama                                                                                                                                     </t>
  </si>
  <si>
    <t xml:space="preserve">Balneário Camboriú                                                                                                                           </t>
  </si>
  <si>
    <t xml:space="preserve">Blumenau                                                                                                                                     </t>
  </si>
  <si>
    <t xml:space="preserve">Brusque                                                                                                                                      </t>
  </si>
  <si>
    <t xml:space="preserve">Chapecó                                                                                                                                      </t>
  </si>
  <si>
    <t xml:space="preserve">Criciúma                                                                                                                                     </t>
  </si>
  <si>
    <t xml:space="preserve">Florianópolis                                                                                                                                </t>
  </si>
  <si>
    <t xml:space="preserve">Itajaí                                                                                                                                       </t>
  </si>
  <si>
    <t xml:space="preserve">Jaraguá do Sul                                                                                                                               </t>
  </si>
  <si>
    <t xml:space="preserve">Joinville                                                                                                                                    </t>
  </si>
  <si>
    <t xml:space="preserve">Lages                                                                                                                                        </t>
  </si>
  <si>
    <t xml:space="preserve">Palhoça                                                                                                                                      </t>
  </si>
  <si>
    <t xml:space="preserve">São José                                                                                                                                     </t>
  </si>
  <si>
    <t xml:space="preserve">Tubarão                                                                                                                                      </t>
  </si>
  <si>
    <t xml:space="preserve">Alvorada                                                                                                                                     </t>
  </si>
  <si>
    <t xml:space="preserve">Bagé                                                                                                                                         </t>
  </si>
  <si>
    <t xml:space="preserve">Bento Gonçalves                                                                                                                              </t>
  </si>
  <si>
    <t xml:space="preserve">Cachoeirinha                                                                                                                                 </t>
  </si>
  <si>
    <t xml:space="preserve">Canoas                                                                                                                                       </t>
  </si>
  <si>
    <t xml:space="preserve">Caxias do Sul                                                                                                                                </t>
  </si>
  <si>
    <t xml:space="preserve">Erechim                                                                                                                                      </t>
  </si>
  <si>
    <t xml:space="preserve">Gravataí                                                                                                                                     </t>
  </si>
  <si>
    <t xml:space="preserve">Novo Hamburgo                                                                                                                                </t>
  </si>
  <si>
    <t xml:space="preserve">Passo Fundo                                                                                                                                  </t>
  </si>
  <si>
    <t xml:space="preserve">Pelotas                                                                                                                                      </t>
  </si>
  <si>
    <t xml:space="preserve">Porto Alegre                                                                                                                                 </t>
  </si>
  <si>
    <t xml:space="preserve">Rio Grande                                                                                                                                   </t>
  </si>
  <si>
    <t xml:space="preserve">Santa Cruz do Sul                                                                                                                            </t>
  </si>
  <si>
    <t xml:space="preserve">Santa Maria                                                                                                                                  </t>
  </si>
  <si>
    <t xml:space="preserve">São Leopoldo                                                                                                                                 </t>
  </si>
  <si>
    <t xml:space="preserve">Sapucaia do Sul                                                                                                                              </t>
  </si>
  <si>
    <t xml:space="preserve">Uruguaiana                                                                                                                                   </t>
  </si>
  <si>
    <t xml:space="preserve">Viamão                                                                                                                                       </t>
  </si>
  <si>
    <t xml:space="preserve">Campo Grande                                                                                                                                 </t>
  </si>
  <si>
    <t xml:space="preserve">Corumbá                                                                                                                                      </t>
  </si>
  <si>
    <t xml:space="preserve">Dourados                                                                                                                                     </t>
  </si>
  <si>
    <t xml:space="preserve">Três Lagoas                                                                                                                                  </t>
  </si>
  <si>
    <t xml:space="preserve">Cuiabá                                                                                                                                       </t>
  </si>
  <si>
    <t xml:space="preserve">Rondonópolis                                                                                                                                 </t>
  </si>
  <si>
    <t xml:space="preserve">Sinop                                                                                                                                        </t>
  </si>
  <si>
    <t xml:space="preserve">Tangará da Serra                                                                                                                             </t>
  </si>
  <si>
    <t xml:space="preserve">Várzea Grande                                                                                                                                </t>
  </si>
  <si>
    <t xml:space="preserve">Águas Lindas de Goiás                                                                                                                        </t>
  </si>
  <si>
    <t xml:space="preserve">Anápolis                                                                                                                                     </t>
  </si>
  <si>
    <t xml:space="preserve">Aparecida de Goiânia                                                                                                                         </t>
  </si>
  <si>
    <t xml:space="preserve">Catalão                                                                                                                                      </t>
  </si>
  <si>
    <t xml:space="preserve">Formosa                                                                                                                                      </t>
  </si>
  <si>
    <t xml:space="preserve">Goiânia                                                                                                                                      </t>
  </si>
  <si>
    <t xml:space="preserve">Itumbiara                                                                                                                                    </t>
  </si>
  <si>
    <t xml:space="preserve">Luziânia                                                                                                                                     </t>
  </si>
  <si>
    <t xml:space="preserve">Novo Gama                                                                                                                                    </t>
  </si>
  <si>
    <t xml:space="preserve">Rio Verde                                                                                                                                    </t>
  </si>
  <si>
    <t xml:space="preserve">Senador Canedo                                                                                                                               </t>
  </si>
  <si>
    <t xml:space="preserve">Trindade                                                                                                                                     </t>
  </si>
  <si>
    <t xml:space="preserve">Valparaíso de Goiás                                                                                                                          </t>
  </si>
  <si>
    <t xml:space="preserve">Brasília                                                                                                                                     </t>
  </si>
  <si>
    <t xml:space="preserve">2010 GVHIV </t>
  </si>
  <si>
    <t xml:space="preserve">2011 GVHIV </t>
  </si>
  <si>
    <t xml:space="preserve">2012 GVHIV </t>
  </si>
  <si>
    <t xml:space="preserve">2013 GVHIV </t>
  </si>
  <si>
    <t xml:space="preserve">2014 GVHIV </t>
  </si>
  <si>
    <t xml:space="preserve">2015 GVHIV </t>
  </si>
  <si>
    <t xml:space="preserve">2016 GVHIV </t>
  </si>
  <si>
    <t xml:space="preserve">2017 GVHIV </t>
  </si>
  <si>
    <t xml:space="preserve">2018 GVHIV </t>
  </si>
  <si>
    <t>GVHIV</t>
  </si>
  <si>
    <t>Momento de início da TARV</t>
  </si>
  <si>
    <t>Tabela 1 - Número de GVHIV, por ano de início da gestação</t>
  </si>
  <si>
    <r>
      <t>Gestantes Vivendo com HIV (GVHIV) identificadas nos sistemas de HIV</t>
    </r>
    <r>
      <rPr>
        <b/>
        <vertAlign val="superscript"/>
        <sz val="14"/>
        <color theme="1"/>
        <rFont val="Calibri"/>
        <family val="2"/>
        <scheme val="minor"/>
      </rPr>
      <t>1</t>
    </r>
  </si>
  <si>
    <r>
      <t>Tabela 2 - Distribuição das gestantes identificadas nos sitemas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>, segundo o momento do início da TARV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</si>
  <si>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t xml:space="preserve">FONTE: DCCI/SVS/MS. NOTAS: (1)  Siscel, Siclom e Sisgeno. </t>
  </si>
  <si>
    <t>2010 Experimentada - Numerador</t>
  </si>
  <si>
    <t>2011 Experimentada - Numerador</t>
  </si>
  <si>
    <t>2012 Experimentada - Numerador</t>
  </si>
  <si>
    <t>2013 Experimentada - Numerador</t>
  </si>
  <si>
    <t>2014 Experimentada - Numerador</t>
  </si>
  <si>
    <t>2015 Experimentada - Numerador</t>
  </si>
  <si>
    <t>2016 Experimentada - Numerador</t>
  </si>
  <si>
    <t>2017 Experimentada - Numerador</t>
  </si>
  <si>
    <t>2018 Experimentada - Numerador</t>
  </si>
  <si>
    <t>2010 % Experimentada</t>
  </si>
  <si>
    <t>2011 % Experimentada</t>
  </si>
  <si>
    <t>2012 % Experimentada</t>
  </si>
  <si>
    <t>2013 % Experimentada</t>
  </si>
  <si>
    <t>2014 % Experimentada</t>
  </si>
  <si>
    <t>2015 % Experimentada</t>
  </si>
  <si>
    <t>2016 % Experimentada</t>
  </si>
  <si>
    <t>2017 % Experimentada</t>
  </si>
  <si>
    <t>2018 % Experimentada</t>
  </si>
  <si>
    <t>Experimentada</t>
  </si>
  <si>
    <t>Início da TARV na gestação</t>
  </si>
  <si>
    <t>Não iniciou</t>
  </si>
  <si>
    <t>2010 Início da TARV na gestação - Numerador</t>
  </si>
  <si>
    <t>2011 Início da TARV na gestação - Numerador</t>
  </si>
  <si>
    <t>2012 Início da TARV na gestação - Numerador</t>
  </si>
  <si>
    <t>2013 Início da TARV na gestação - Numerador</t>
  </si>
  <si>
    <t>2014 Início da TARV na gestação - Numerador</t>
  </si>
  <si>
    <t>2015 Início da TARV na gestação - Numerador</t>
  </si>
  <si>
    <t>2016 Início da TARV na gestação - Numerador</t>
  </si>
  <si>
    <t>2017 Início da TARV na gestação - Numerador</t>
  </si>
  <si>
    <t>2018 Início da TARV na gestação - Numerador</t>
  </si>
  <si>
    <t>2010 % Início da TARV na gestação</t>
  </si>
  <si>
    <t>2011 % Início da TARV na gestação</t>
  </si>
  <si>
    <t>2012 % Início da TARV na gestação</t>
  </si>
  <si>
    <t>2013 % Início da TARV na gestação</t>
  </si>
  <si>
    <t>2014 % Início da TARV na gestação</t>
  </si>
  <si>
    <t>2015 % Início da TARV na gestação</t>
  </si>
  <si>
    <t>2016 % Início da TARV na gestação</t>
  </si>
  <si>
    <t>2017 % Início da TARV na gestação</t>
  </si>
  <si>
    <t>2018 % Início da TARV na gestação</t>
  </si>
  <si>
    <t>2010 Não iniciou - Numerador</t>
  </si>
  <si>
    <t>2011 Não iniciou - Numerador</t>
  </si>
  <si>
    <t>2012 Não iniciou - Numerador</t>
  </si>
  <si>
    <t>2013 Não iniciou - Numerador</t>
  </si>
  <si>
    <t>2014 Não iniciou - Numerador</t>
  </si>
  <si>
    <t>2015 Não iniciou - Numerador</t>
  </si>
  <si>
    <t>2016 Não iniciou - Numerador</t>
  </si>
  <si>
    <t>2017 Não iniciou - Numerador</t>
  </si>
  <si>
    <t>2018 Não iniciou - Numerador</t>
  </si>
  <si>
    <t>2010 % Não iniciou</t>
  </si>
  <si>
    <t>2011 % Não iniciou</t>
  </si>
  <si>
    <t>2012 % Não iniciou</t>
  </si>
  <si>
    <t>2013 % Não iniciou</t>
  </si>
  <si>
    <t>2014 % Não iniciou</t>
  </si>
  <si>
    <t>2015 % Não iniciou</t>
  </si>
  <si>
    <t>2016 % Não iniciou</t>
  </si>
  <si>
    <t>2017 % Não iniciou</t>
  </si>
  <si>
    <t>2018 % Não iniciou</t>
  </si>
  <si>
    <r>
      <t>Tabela 3 - Momento de início da TARV - Numerador: Número de GVHIV identificadas nos sitemas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 xml:space="preserve"> de acordo com o momento de início da TARV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</si>
  <si>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t>&lt;50</t>
  </si>
  <si>
    <t>50-999</t>
  </si>
  <si>
    <t>≥ 1.000</t>
  </si>
  <si>
    <t>2010 GVHIV experimentada com CV basal &lt; 50 - Numerador</t>
  </si>
  <si>
    <t>2011 GVHIV experimentada com CV basal &lt; 50 - Numerador</t>
  </si>
  <si>
    <t>2012 GVHIV experimentada com CV basal &lt; 50 - Numerador</t>
  </si>
  <si>
    <t>2013 GVHIV experimentada com CV basal &lt; 50 - Numerador</t>
  </si>
  <si>
    <t>2014 GVHIV experimentada com CV basal &lt; 50 - Numerador</t>
  </si>
  <si>
    <t>2015 GVHIV experimentada com CV basal &lt; 50 - Numerador</t>
  </si>
  <si>
    <t>2016 GVHIV experimentada com CV basal &lt; 50 - Numerador</t>
  </si>
  <si>
    <t>2017 GVHIV experimentada com CV basal &lt; 50 - Numerador</t>
  </si>
  <si>
    <t>2018 GVHIV experimentada com CV basal &lt; 50 - Numerador</t>
  </si>
  <si>
    <t>2010 GVHIV experimentada com CV basal 50-999 - Numerador</t>
  </si>
  <si>
    <t>2011 GVHIV experimentada com CV basal 50-999 - Numerador</t>
  </si>
  <si>
    <t>2012 GVHIV experimentada com CV basal 50-999 - Numerador</t>
  </si>
  <si>
    <t>2013 GVHIV experimentada com CV basal 50-999 - Numerador</t>
  </si>
  <si>
    <t>2014 GVHIV experimentada com CV basal 50-999 - Numerador</t>
  </si>
  <si>
    <t>2015 GVHIV experimentada com CV basal 50-999 - Numerador</t>
  </si>
  <si>
    <t>2016 GVHIV experimentada com CV basal 50-999 - Numerador</t>
  </si>
  <si>
    <t>2017 GVHIV experimentada com CV basal 50-999 - Numerador</t>
  </si>
  <si>
    <t>2018 GVHIV experimentada com CV basal 50-999 - Numerador</t>
  </si>
  <si>
    <t>2010 GVHIV experimentada com CV basal 1000+ - Numerador</t>
  </si>
  <si>
    <t>2011 GVHIV experimentada com CV basal 1000+ - Numerador</t>
  </si>
  <si>
    <t>2012 GVHIV experimentada com CV basal 1000+ - Numerador</t>
  </si>
  <si>
    <t>2013 GVHIV experimentada com CV basal 1000+ - Numerador</t>
  </si>
  <si>
    <t>2014 GVHIV experimentada com CV basal 1000+ - Numerador</t>
  </si>
  <si>
    <t>2015 GVHIV experimentada com CV basal 1000+ - Numerador</t>
  </si>
  <si>
    <t>2016 GVHIV experimentada com CV basal 1000+ - Numerador</t>
  </si>
  <si>
    <t>2017 GVHIV experimentada com CV basal 1000+ - Numerador</t>
  </si>
  <si>
    <t>2018 GVHIV experimentada com CV basal 1000+ - Numerador</t>
  </si>
  <si>
    <t>2010 GVHIV experimentada _ CV basal - Denominador</t>
  </si>
  <si>
    <t>2011 GVHIV experimentada _ CV basal - Denominador</t>
  </si>
  <si>
    <t>2012 GVHIV experimentada _ CV basal - Denominador</t>
  </si>
  <si>
    <t>2013 GVHIV experimentada _ CV basal - Denominador</t>
  </si>
  <si>
    <t>2014 GVHIV experimentada _ CV basal - Denominador</t>
  </si>
  <si>
    <t>2015 GVHIV experimentada _ CV basal - Denominador</t>
  </si>
  <si>
    <t>2016 GVHIV experimentada _ CV basal - Denominador</t>
  </si>
  <si>
    <t>2017 GVHIV experimentada _ CV basal - Denominador</t>
  </si>
  <si>
    <t>2018 GVHIV experimentada_ CV basal - Denominador</t>
  </si>
  <si>
    <t xml:space="preserve">2010 % GVHIV experimentada com CV basal &lt; 50 </t>
  </si>
  <si>
    <t>2011 % GVHIV experimentada com CV basal &lt; 50</t>
  </si>
  <si>
    <t>2012 % GVHIV experimentada com CV basal &lt; 50</t>
  </si>
  <si>
    <t>2013 % GVHIV experimentada com CV basal &lt; 50</t>
  </si>
  <si>
    <t>2014 % GVHIV experimentada com CV basal &lt; 50</t>
  </si>
  <si>
    <t>2015 % GVHIV experimentada com CV basal &lt; 50</t>
  </si>
  <si>
    <t>2016 % GVHIV experimentada com CV basal &lt; 50</t>
  </si>
  <si>
    <t>2017 % GVHIV experimentada com CV basal &lt; 50</t>
  </si>
  <si>
    <t>2018 % GVHIV experimentada com CV basal &lt; 50</t>
  </si>
  <si>
    <t>2010 % GVHIV experimentada com CV basal 50-999</t>
  </si>
  <si>
    <t>2011 % GVHIV experimentada com CV basal 50-999</t>
  </si>
  <si>
    <t>2012 % GVHIV experimentada com CV basal 50-999</t>
  </si>
  <si>
    <t>2013 % GVHIV experimentada com CV basal 50-999</t>
  </si>
  <si>
    <t>2014 % GVHIV experimentada com CV basal 50-999</t>
  </si>
  <si>
    <t>2015 % GVHIV experimentada com CV basal 50-999</t>
  </si>
  <si>
    <t>2016 % GVHIV experimentada com CV basal 50-999</t>
  </si>
  <si>
    <t>2017 % GVHIV experimentada com CV basal 50-999</t>
  </si>
  <si>
    <t>2018 % GVHIV experimentada com CV basal 50-999</t>
  </si>
  <si>
    <t>2010 % GVHIV experimentada com CV basal 1000+</t>
  </si>
  <si>
    <t>2011 % GVHIV experimentada com CV basal 1000+</t>
  </si>
  <si>
    <t>2012 % GVHIV experimentada com CV basal 1000+</t>
  </si>
  <si>
    <t>2013 % GVHIV experimentada com CV basal 1000+</t>
  </si>
  <si>
    <t>2014 % GVHIV experimentada com CV basal 1000+</t>
  </si>
  <si>
    <t>2015 % GVHIV experimentada com CV basal 1000+</t>
  </si>
  <si>
    <t>2016 % GVHIV experimentada com CV basal 1000+</t>
  </si>
  <si>
    <t>2017 % GVHIV experimentada com CV basal 1000+</t>
  </si>
  <si>
    <t>2018 % GVHIV experimentada com CV basal 1000+</t>
  </si>
  <si>
    <r>
      <t>Tabela 4 - Distribuição (%) das gestantes experimentadas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>, segundo a CV basal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</si>
  <si>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t>2010 GVHIV experimentada com CV parto &lt; 50 - Numerador</t>
  </si>
  <si>
    <t>2011 GVHIV experimentada com CV parto &lt; 50 - Numerador</t>
  </si>
  <si>
    <t>2012 GVHIV experimentada com CV parto &lt; 50 - Numerador</t>
  </si>
  <si>
    <t>2013 GVHIV experimentada com CV parto &lt; 50 - Numerador</t>
  </si>
  <si>
    <t>2014 GVHIV experimentada com CV parto &lt; 50 - Numerador</t>
  </si>
  <si>
    <t>2015 GVHIV experimentada com CV parto &lt; 50 - Numerador</t>
  </si>
  <si>
    <t>2016 GVHIV experimentada com CV parto &lt; 50 - Numerador</t>
  </si>
  <si>
    <t>2017 GVHIV experimentada com CV parto &lt; 50 - Numerador</t>
  </si>
  <si>
    <t>2018 GVHIV experimentada com CV parto &lt; 50 - Numerador</t>
  </si>
  <si>
    <t>2010 GVHIV experimentada com CV parto 50-999 - Numerador</t>
  </si>
  <si>
    <t>2011 GVHIV experimentada com CV parto 50-999 - Numerador</t>
  </si>
  <si>
    <t>2012 GVHIV experimentada com CV parto 50-999 - Numerador</t>
  </si>
  <si>
    <t>2013 GVHIV experimentada com CV parto 50-999 - Numerador</t>
  </si>
  <si>
    <t>2014 GVHIV experimentada com CV parto 50-999 - Numerador</t>
  </si>
  <si>
    <t>2015 GVHIV experimentada com CV parto 50-999 - Numerador</t>
  </si>
  <si>
    <t>2016 GVHIV experimentada com CV parto 50-999 - Numerador</t>
  </si>
  <si>
    <t>2017 GVHIV experimentada com CV parto 50-999 - Numerador</t>
  </si>
  <si>
    <t>2018 GVHIV experimentada com CV parto 50-999 - Numerador</t>
  </si>
  <si>
    <t>2010 GVHIV experimentada com CV parto 1000+ - Numerador</t>
  </si>
  <si>
    <t>2011 GVHIV experimentada com CV parto 1000+ - Numerador</t>
  </si>
  <si>
    <t>2012 GVHIV experimentada com CV parto 1000+ - Numerador</t>
  </si>
  <si>
    <t>2013 GVHIV experimentada com CV parto 1000+ - Numerador</t>
  </si>
  <si>
    <t>2014 GVHIV experimentada com CV parto 1000+ - Numerador</t>
  </si>
  <si>
    <t>2015 GVHIV experimentada com CV parto 1000+ - Numerador</t>
  </si>
  <si>
    <t>2016 GVHIV experimentada com CV parto 1000+ - Numerador</t>
  </si>
  <si>
    <t>2017 GVHIV experimentada com CV parto 1000+ - Numerador</t>
  </si>
  <si>
    <t>2018 GVHIV experimentada com CV parto 1000+ - Numerador</t>
  </si>
  <si>
    <t>2010 GVHIV experimentada _ CV parto - Denominador</t>
  </si>
  <si>
    <t>2011 GVHIV experimentada _ CV parto - Denominador</t>
  </si>
  <si>
    <t>2012 GVHIV experimentada _ CV parto - Denominador</t>
  </si>
  <si>
    <t>2013 GVHIV experimentada _ CV parto - Denominador</t>
  </si>
  <si>
    <t>2014 GVHIV experimentada _ CV parto - Denominador</t>
  </si>
  <si>
    <t>2015 GVHIV experimentada _ CV parto - Denominador</t>
  </si>
  <si>
    <t>2016 GVHIV experimentada _ CV parto - Denominador</t>
  </si>
  <si>
    <t>2017 GVHIV experimentada _ CV parto - Denominador</t>
  </si>
  <si>
    <t>2018 GVHIV experimentada_ CV parto - Denominador</t>
  </si>
  <si>
    <t xml:space="preserve">2010 % GVHIV experimentada com CV parto &lt; 50 </t>
  </si>
  <si>
    <t>2011 % GVHIV experimentada com CV parto &lt; 50</t>
  </si>
  <si>
    <t>2012 % GVHIV experimentada com CV parto &lt; 50</t>
  </si>
  <si>
    <t>2013 % GVHIV experimentada com CV parto &lt; 50</t>
  </si>
  <si>
    <t>2014 % GVHIV experimentada com CV parto &lt; 50</t>
  </si>
  <si>
    <t>2015 % GVHIV experimentada com CV parto &lt; 50</t>
  </si>
  <si>
    <t>2016 % GVHIV experimentada com CV parto &lt; 50</t>
  </si>
  <si>
    <t>2017 % GVHIV experimentada com CV parto &lt; 50</t>
  </si>
  <si>
    <t>2018 % GVHIV experimentada com CV parto &lt; 50</t>
  </si>
  <si>
    <t>2010 % GVHIV experimentada com CV parto 50-999</t>
  </si>
  <si>
    <t>2011 % GVHIV experimentada com CV parto 50-999</t>
  </si>
  <si>
    <t>2012 % GVHIV experimentada com CV parto 50-999</t>
  </si>
  <si>
    <t>2013 % GVHIV experimentada com CV parto 50-999</t>
  </si>
  <si>
    <t>2014 % GVHIV experimentada com CV parto 50-999</t>
  </si>
  <si>
    <t>2015 % GVHIV experimentada com CV parto 50-999</t>
  </si>
  <si>
    <t>2016 % GVHIV experimentada com CV parto 50-999</t>
  </si>
  <si>
    <t>2017 % GVHIV experimentada com CV parto 50-999</t>
  </si>
  <si>
    <t>2018 % GVHIV experimentada com CV parto 50-999</t>
  </si>
  <si>
    <t>2010 % GVHIV experimentada com CV parto 1000+</t>
  </si>
  <si>
    <t>2011 % GVHIV experimentada com CV parto 1000+</t>
  </si>
  <si>
    <t>2012 % GVHIV experimentada com CV parto 1000+</t>
  </si>
  <si>
    <t>2013 % GVHIV experimentada com CV parto 1000+</t>
  </si>
  <si>
    <t>2014 % GVHIV experimentada com CV parto 1000+</t>
  </si>
  <si>
    <t>2015 % GVHIV experimentada com CV parto 1000+</t>
  </si>
  <si>
    <t>2016 % GVHIV experimentada com CV parto 1000+</t>
  </si>
  <si>
    <t>2017 % GVHIV experimentada com CV parto 1000+</t>
  </si>
  <si>
    <t>2018 % GVHIV experimentada com CV parto 1000+</t>
  </si>
  <si>
    <t>Carga viral (CV) no início da gestação</t>
  </si>
  <si>
    <t>Carga viral (CV) no parto</t>
  </si>
  <si>
    <t>GVHIV experimentadas</t>
  </si>
  <si>
    <t>GVHIV não-experimentadas</t>
  </si>
  <si>
    <t>2010 GVHIV não-experimentada com CV parto &lt; 50 - Numerador</t>
  </si>
  <si>
    <t>2011 GVHIV não-experimentada com CV parto &lt; 50 - Numerador</t>
  </si>
  <si>
    <t>2012 GVHIV não-experimentada com CV parto &lt; 50 - Numerador</t>
  </si>
  <si>
    <t>2013 GVHIV não-experimentada com CV parto &lt; 50 - Numerador</t>
  </si>
  <si>
    <t>2014 GVHIV não-experimentada com CV parto &lt; 50 - Numerador</t>
  </si>
  <si>
    <t>2015 GVHIV não-experimentada com CV parto &lt; 50 - Numerador</t>
  </si>
  <si>
    <t>2016 GVHIV não-experimentada com CV parto &lt; 50 - Numerador</t>
  </si>
  <si>
    <t>2017 GVHIV não-experimentada com CV parto &lt; 50 - Numerador</t>
  </si>
  <si>
    <t>2018 GVHIV não-experimentada com CV parto &lt; 50 - Numerador</t>
  </si>
  <si>
    <t>2010 GVHIV não-experimentada com CV parto 50-999 - Numerador</t>
  </si>
  <si>
    <t>2011 GVHIV não-experimentada com CV parto 50-999 - Numerador</t>
  </si>
  <si>
    <t>2012 GVHIV não-experimentada com CV parto 50-999 - Numerador</t>
  </si>
  <si>
    <t>2013 GVHIV não-experimentada com CV parto 50-999 - Numerador</t>
  </si>
  <si>
    <t>2014 GVHIV não-experimentada com CV parto 50-999 - Numerador</t>
  </si>
  <si>
    <t>2015 GVHIV não-experimentada com CV parto 50-999 - Numerador</t>
  </si>
  <si>
    <t>2016 GVHIV não-experimentada com CV parto 50-999 - Numerador</t>
  </si>
  <si>
    <t>2017 GVHIV não-experimentada com CV parto 50-999 - Numerador</t>
  </si>
  <si>
    <t>2018 GVHIV não-experimentada com CV parto 50-999 - Numerador</t>
  </si>
  <si>
    <t>2010 GVHIV não-experimentada com CV parto 1000+ - Numerador</t>
  </si>
  <si>
    <t>2011 GVHIV não-experimentada com CV parto 1000+ - Numerador</t>
  </si>
  <si>
    <t>2012 GVHIV não-experimentada com CV parto 1000+ - Numerador</t>
  </si>
  <si>
    <t>2013 GVHIV não-experimentada com CV parto 1000+ - Numerador</t>
  </si>
  <si>
    <t>2014 GVHIV não-experimentada com CV parto 1000+ - Numerador</t>
  </si>
  <si>
    <t>2015 GVHIV não-experimentada com CV parto 1000+ - Numerador</t>
  </si>
  <si>
    <t>2016 GVHIV não-experimentada com CV parto 1000+ - Numerador</t>
  </si>
  <si>
    <t>2017 GVHIV não-experimentada com CV parto 1000+ - Numerador</t>
  </si>
  <si>
    <t>2018 GVHIV não-experimentada com CV parto 1000+ - Numerador</t>
  </si>
  <si>
    <t>2010 GVHIV não-experimentada _ CV parto - Denominador</t>
  </si>
  <si>
    <t>2011 GVHIV não-experimentada _ CV parto - Denominador</t>
  </si>
  <si>
    <t>2012 GVHIV não-experimentada _ CV parto - Denominador</t>
  </si>
  <si>
    <t>2013 GVHIV não-experimentada _ CV parto - Denominador</t>
  </si>
  <si>
    <t>2014 GVHIV não-experimentada _ CV parto - Denominador</t>
  </si>
  <si>
    <t>2015 GVHIV não-experimentada _ CV parto - Denominador</t>
  </si>
  <si>
    <t>2016 GVHIV não-experimentada _ CV parto - Denominador</t>
  </si>
  <si>
    <t>2017 GVHIV não-experimentada _ CV parto - Denominador</t>
  </si>
  <si>
    <t>2018 GVHIV não-experimentada_ CV parto - Denominador</t>
  </si>
  <si>
    <t xml:space="preserve">2010 % GVHIV não-experimentada com CV parto &lt; 50 </t>
  </si>
  <si>
    <t>2011 % GVHIV não-experimentada com CV parto &lt; 50</t>
  </si>
  <si>
    <t>2012 % GVHIV não-experimentada com CV parto &lt; 50</t>
  </si>
  <si>
    <t>2013 % GVHIV não-experimentada com CV parto &lt; 50</t>
  </si>
  <si>
    <t>2014 % GVHIV não-experimentada com CV parto &lt; 50</t>
  </si>
  <si>
    <t>2015 % GVHIV não-experimentada com CV parto &lt; 50</t>
  </si>
  <si>
    <t>2016 % GVHIV não-experimentada com CV parto &lt; 50</t>
  </si>
  <si>
    <t>2017 % GVHIV não-experimentada com CV parto &lt; 50</t>
  </si>
  <si>
    <t>2018 % GVHIV não-experimentada com CV parto &lt; 50</t>
  </si>
  <si>
    <t>2010 % GVHIV não-experimentada com CV parto 50-999</t>
  </si>
  <si>
    <t>2011 % GVHIV não-experimentada com CV parto 50-999</t>
  </si>
  <si>
    <t>2012 % GVHIV não-experimentada com CV parto 50-999</t>
  </si>
  <si>
    <t>2013 % GVHIV não-experimentada com CV parto 50-999</t>
  </si>
  <si>
    <t>2014 % GVHIV não-experimentada com CV parto 50-999</t>
  </si>
  <si>
    <t>2015 % GVHIV não-experimentada com CV parto 50-999</t>
  </si>
  <si>
    <t>2016 % GVHIV não-experimentada com CV parto 50-999</t>
  </si>
  <si>
    <t>2017 % GVHIV não-experimentada com CV parto 50-999</t>
  </si>
  <si>
    <t>2018 % GVHIV não-experimentada com CV parto 50-999</t>
  </si>
  <si>
    <t>2010 % GVHIV não-experimentada com CV parto 1000+</t>
  </si>
  <si>
    <t>2011 % GVHIV não-experimentada com CV parto 1000+</t>
  </si>
  <si>
    <t>2012 % GVHIV não-experimentada com CV parto 1000+</t>
  </si>
  <si>
    <t>2013 % GVHIV não-experimentada com CV parto 1000+</t>
  </si>
  <si>
    <t>2014 % GVHIV não-experimentada com CV parto 1000+</t>
  </si>
  <si>
    <t>2015 % GVHIV não-experimentada com CV parto 1000+</t>
  </si>
  <si>
    <t>2016 % GVHIV não-experimentada com CV parto 1000+</t>
  </si>
  <si>
    <t>2017 % GVHIV não-experimentada com CV parto 1000+</t>
  </si>
  <si>
    <t>2018 % GVHIV não-experimentada com CV parto 1000+</t>
  </si>
  <si>
    <r>
      <t>Tabela 7 - Distribuição (%) das gestantes experimentadas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>, segundo a CV no parto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</si>
  <si>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r>
      <t>Tabela 10 - Distribuição (%) das gestantes não-experimentadas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>, segundo a CV no parto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</si>
  <si>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t>2010 GVHIV experimentada com CD4 basal &lt;350 - Numerador</t>
  </si>
  <si>
    <t>2011 GVHIV experimentada com CD4 basal &lt;350 - Numerador</t>
  </si>
  <si>
    <t>2012 GVHIV experimentada com CD4 basal &lt;350 - Numerador</t>
  </si>
  <si>
    <t>2013 GVHIV experimentada com CD4 basal &lt;350 - Numerador</t>
  </si>
  <si>
    <t>2014 GVHIV experimentada com CD4 basal &lt;350 - Numerador</t>
  </si>
  <si>
    <t>2015 GVHIV experimentada com CD4 basal &lt;350 - Numerador</t>
  </si>
  <si>
    <t>2016 GVHIV experimentada com CD4 basal &lt;350 - Numerador</t>
  </si>
  <si>
    <t>2017 GVHIV experimentada com CD4 basal &lt;350 - Numerador</t>
  </si>
  <si>
    <t>2018 GVHIV experimentada com CD4 basal &lt;350 - Numerador</t>
  </si>
  <si>
    <t>2010 GVHIV experimentada com CD4 basal &lt;350 - Denominador</t>
  </si>
  <si>
    <t>2011 GVHIV experimentada com CD4 basal &lt;350 - Denominador</t>
  </si>
  <si>
    <t>2012 GVHIV experimentada com CD4 basal &lt;350 - Denominador</t>
  </si>
  <si>
    <t>2013 GVHIV experimentada com CD4 basal &lt;350 - Denominador</t>
  </si>
  <si>
    <t>2014 GVHIV experimentada com CD4 basal &lt;350 - Denominador</t>
  </si>
  <si>
    <t>2015 GVHIV experimentada com CD4 basal &lt;350 - Denominador</t>
  </si>
  <si>
    <t>2016 GVHIV experimentada com CD4 basal &lt;350 - Denominador</t>
  </si>
  <si>
    <t>2017 GVHIV experimentada com CD4 basal &lt;350 - Denominador</t>
  </si>
  <si>
    <t>2018 GVHIV experimentada com CD4 basal &lt;350 - Denominador</t>
  </si>
  <si>
    <t>2010 % GVHIV experimentada com CD4 basal &lt;350</t>
  </si>
  <si>
    <t>2011 % GVHIV experimentada com CD4 basal &lt;350</t>
  </si>
  <si>
    <t>2012 % GVHIV experimentada com CD4 basal &lt;350</t>
  </si>
  <si>
    <t>2013 % GVHIV experimentada com CD4 basal &lt;350</t>
  </si>
  <si>
    <t>2014 % GVHIV experimentada com CD4 basal &lt;350</t>
  </si>
  <si>
    <t>2015 % GVHIV experimentada com CD4 basal &lt;350</t>
  </si>
  <si>
    <t>2016 % GVHIV experimentada com CD4 basal &lt;350</t>
  </si>
  <si>
    <t>2017 % GVHIV experimentada com CD4 basal &lt;350</t>
  </si>
  <si>
    <t>2018 % GVHIV experimentada com CD4 basal &lt;350</t>
  </si>
  <si>
    <t>2010 GVHIV não-experimentada com CD4 basal &lt;350 - Numerador</t>
  </si>
  <si>
    <t>2011 GVHIV não-experimentada com CD4 basal &lt;350 - Numerador</t>
  </si>
  <si>
    <t>2012 GVHIV não-experimentada com CD4 basal &lt;350 - Numerador</t>
  </si>
  <si>
    <t>2013 GVHIV não-experimentada com CD4 basal &lt;350 - Numerador</t>
  </si>
  <si>
    <t>2014 GVHIV não-experimentada com CD4 basal &lt;350 - Numerador</t>
  </si>
  <si>
    <t>2015 GVHIV não-experimentada com CD4 basal &lt;350 - Numerador</t>
  </si>
  <si>
    <t>2016 GVHIV não-experimentada com CD4 basal &lt;350 - Numerador</t>
  </si>
  <si>
    <t>2017 GVHIV não-experimentada com CD4 basal &lt;350 - Numerador</t>
  </si>
  <si>
    <t>2018 GVHIV não-experimentada com CD4 basal &lt;350 - Numerador</t>
  </si>
  <si>
    <t>2010 GVHIV não-experimentada com CD4 basal &lt;350 - Denominador</t>
  </si>
  <si>
    <t>2011 GVHIV não-experimentada com CD4 basal &lt;350 - Denominador</t>
  </si>
  <si>
    <t>2012 GVHIV não-experimentada com CD4 basal &lt;350 - Denominador</t>
  </si>
  <si>
    <t>2013 GVHIV não-experimentada com CD4 basal &lt;350 - Denominador</t>
  </si>
  <si>
    <t>2014 GVHIV não-experimentada com CD4 basal &lt;350 - Denominador</t>
  </si>
  <si>
    <t>2015 GVHIV não-experimentada com CD4 basal &lt;350 - Denominador</t>
  </si>
  <si>
    <t>2016 GVHIV não-experimentada com CD4 basal &lt;350 - Denominador</t>
  </si>
  <si>
    <t>2017 GVHIV não-experimentada com CD4 basal &lt;350 - Denominador</t>
  </si>
  <si>
    <t>2018 GVHIV não-experimentada com CD4 basal &lt;350 - Denominador</t>
  </si>
  <si>
    <t>2010 % GVHIV não-experimentada com CD4 basal &lt;350</t>
  </si>
  <si>
    <t>2011 % GVHIV não-experimentada com CD4 basal &lt;350</t>
  </si>
  <si>
    <t>2012 % GVHIV não-experimentada com CD4 basal &lt;350</t>
  </si>
  <si>
    <t>2013 % GVHIV não-experimentada com CD4 basal &lt;350</t>
  </si>
  <si>
    <t>2014 % GVHIV não-experimentada com CD4 basal &lt;350</t>
  </si>
  <si>
    <t>2015 % GVHIV não-experimentada com CD4 basal &lt;350</t>
  </si>
  <si>
    <t>2016 % GVHIV não-experimentada com CD4 basal &lt;350</t>
  </si>
  <si>
    <t>2017 % GVHIV não-experimentada com CD4 basal &lt;350</t>
  </si>
  <si>
    <t>2018 % GVHIV não-experimentada com CD4 basal &lt;350</t>
  </si>
  <si>
    <t>CD4 no início da gestação</t>
  </si>
  <si>
    <t>Tabela 14 - CD4 no início da gestação - Numerador: Número de GVHIV identificadas nos sistemas de HIV1 com CD4 basal2  &lt;350 células/mm3, pelo momento do início da TARV, por ano de início da gestação</t>
  </si>
  <si>
    <t>Retenção na TARV após parto</t>
  </si>
  <si>
    <t>FONTE: DCCI/SVS/MS. NOTAS: (1)  Siscel, Siclom e Sisgeno. (2) Foram consideradas retidas aos seis meses as gestantes em tratamento durante a gestação e que tinham pelo menos uma dispensação entre 150 e 270 dias depois da DP, e aos 18 meses aquelas que tinham dispensação entre 510 e 620 dias depois da DP.</t>
  </si>
  <si>
    <t>FONTE: DCCI/SVS/MS. NOTAS: (1)  Siscel, Siclom e Sisgeno. (2) CD4 basal foi definido como aquele que foi realizado até 180 dias antes e no máximo 15 dias depois da data da gestação do ano.</t>
  </si>
  <si>
    <t>6 meses</t>
  </si>
  <si>
    <t>18 meses</t>
  </si>
  <si>
    <t>2010 Retenção 6 meses - Numerador</t>
  </si>
  <si>
    <t>2011 Retenção 6 meses - Numerador</t>
  </si>
  <si>
    <t>2012 Retenção 6 meses - Numerador</t>
  </si>
  <si>
    <t>2013 Retenção 6 meses - Numerador</t>
  </si>
  <si>
    <t>2014 Retenção 6 meses - Numerador</t>
  </si>
  <si>
    <t>2015 Retenção 6 meses - Numerador</t>
  </si>
  <si>
    <t>2016 Retenção 6 meses - Numerador</t>
  </si>
  <si>
    <t>2017 Retenção 6 meses - Numerador</t>
  </si>
  <si>
    <t>2018 Retenção 6 meses - Numerador</t>
  </si>
  <si>
    <t>2010 Retenção 6 meses - Denominador</t>
  </si>
  <si>
    <t>2011 Retenção 6 meses - Denominador</t>
  </si>
  <si>
    <t>2012 Retenção 6 meses - Denominador</t>
  </si>
  <si>
    <t>2013 Retenção 6 meses - Denominador</t>
  </si>
  <si>
    <t>2014 Retenção 6 meses - Denominador</t>
  </si>
  <si>
    <t>2015 Retenção 6 meses - Denominador</t>
  </si>
  <si>
    <t>2016 Retenção 6 meses - Denominador</t>
  </si>
  <si>
    <t>2017 Retenção 6 meses - Denominador</t>
  </si>
  <si>
    <t>2018 Retenção 6 meses - Denominador</t>
  </si>
  <si>
    <t>2010 % Retenção 6 meses</t>
  </si>
  <si>
    <t>2011 % Retenção 6 meses</t>
  </si>
  <si>
    <t>2012 % Retenção 6 meses</t>
  </si>
  <si>
    <t>2013 % Retenção 6 meses</t>
  </si>
  <si>
    <t>2014 % Retenção 6 meses</t>
  </si>
  <si>
    <t>2015 % Retenção 6 meses</t>
  </si>
  <si>
    <t>2016 % Retenção 6 meses</t>
  </si>
  <si>
    <t>2017 % Retenção 6 meses</t>
  </si>
  <si>
    <t>2018 % Retenção 6 meses</t>
  </si>
  <si>
    <t>2010 Retenção 18 meses - Numerador</t>
  </si>
  <si>
    <t>2011 Retenção 18 meses - Numerador</t>
  </si>
  <si>
    <t>2012 Retenção 18 meses - Numerador</t>
  </si>
  <si>
    <t>2013 Retenção 18 meses - Numerador</t>
  </si>
  <si>
    <t>2014 Retenção 18 meses - Numerador</t>
  </si>
  <si>
    <t>2015 Retenção 18 meses - Numerador</t>
  </si>
  <si>
    <t>2017 Retenção 18 meses - Numerador</t>
  </si>
  <si>
    <t>2010 Retenção 18 meses - Denominador</t>
  </si>
  <si>
    <t>2011 Retenção 18 meses - Denominador</t>
  </si>
  <si>
    <t>2012 Retenção 18 meses - Denominador</t>
  </si>
  <si>
    <t>2013 Retenção 18 meses - Denominador</t>
  </si>
  <si>
    <t>2014 Retenção 18 meses - Denominador</t>
  </si>
  <si>
    <t>2015 Retenção 18 meses - Denominador</t>
  </si>
  <si>
    <t>2017 Retenção 18 meses - Denominador</t>
  </si>
  <si>
    <t>2010 % Retenção 18 meses</t>
  </si>
  <si>
    <t>2011 % Retenção 18 meses</t>
  </si>
  <si>
    <t>2012 % Retenção 18 meses</t>
  </si>
  <si>
    <t>2013 % Retenção 18 meses</t>
  </si>
  <si>
    <t>2014 % Retenção 18 meses</t>
  </si>
  <si>
    <t>2015 % Retenção 18 meses</t>
  </si>
  <si>
    <t>2017 % Retenção 18 meses</t>
  </si>
  <si>
    <t>Adequação às recomendações clínicas</t>
  </si>
  <si>
    <r>
      <t>Tabela 19 - Proporção de gestantes identificadas nos sistemas de HIV</t>
    </r>
    <r>
      <rPr>
        <b/>
        <vertAlign val="superscript"/>
        <sz val="10"/>
        <color theme="1"/>
        <rFont val="Calibri"/>
        <family val="2"/>
        <scheme val="minor"/>
      </rPr>
      <t xml:space="preserve">1 </t>
    </r>
    <r>
      <rPr>
        <b/>
        <sz val="10"/>
        <color theme="1"/>
        <rFont val="Calibri"/>
        <family val="2"/>
        <scheme val="minor"/>
      </rPr>
      <t>que realizaram os exames e as dispensações de acordo com o recomendado no PCDT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segundo o ano de início da gestação</t>
    </r>
  </si>
  <si>
    <r>
      <t>Tabela 13 - Proporção de gestantes identificadas nos sistemas de HIV</t>
    </r>
    <r>
      <rPr>
        <b/>
        <vertAlign val="superscript"/>
        <sz val="10"/>
        <color theme="1"/>
        <rFont val="Calibri"/>
        <family val="2"/>
        <scheme val="minor"/>
      </rPr>
      <t xml:space="preserve">1 </t>
    </r>
    <r>
      <rPr>
        <b/>
        <sz val="10"/>
        <color theme="1"/>
        <rFont val="Calibri"/>
        <family val="2"/>
        <scheme val="minor"/>
      </rPr>
      <t>com CD4 basal</t>
    </r>
    <r>
      <rPr>
        <b/>
        <vertAlign val="superscript"/>
        <sz val="10"/>
        <color theme="1"/>
        <rFont val="Calibri"/>
        <family val="2"/>
        <scheme val="minor"/>
      </rPr>
      <t xml:space="preserve">2 </t>
    </r>
    <r>
      <rPr>
        <b/>
        <sz val="10"/>
        <color theme="1"/>
        <rFont val="Calibri"/>
        <family val="2"/>
        <scheme val="minor"/>
      </rPr>
      <t xml:space="preserve"> &lt;350 células/mm</t>
    </r>
    <r>
      <rPr>
        <b/>
        <vertAlign val="superscript"/>
        <sz val="10"/>
        <color theme="1"/>
        <rFont val="Calibri"/>
        <family val="2"/>
        <scheme val="minor"/>
      </rPr>
      <t>3</t>
    </r>
    <r>
      <rPr>
        <b/>
        <sz val="10"/>
        <color theme="1"/>
        <rFont val="Calibri"/>
        <family val="2"/>
        <scheme val="minor"/>
      </rPr>
      <t>, pelo momento do início da TARV, por ano de início da gestação</t>
    </r>
  </si>
  <si>
    <t>Tabela 20 - Adequação às recomendações clínicas - Numerador: Número de GVHIV identificadas nos sistemas de HIV1 que realizaram os exames e as dispensações de acordo com o recomendado no PCDT2, por ano de início da gestação</t>
  </si>
  <si>
    <t>No primeiro trimestre</t>
  </si>
  <si>
    <t>No último trimestre</t>
  </si>
  <si>
    <t>2010 Adequação Primeiro Trimestre - Numerador</t>
  </si>
  <si>
    <t>2011 Adequação Primeiro Trimestre - Numerador</t>
  </si>
  <si>
    <t>2012 Adequação Primeiro Trimestre - Numerador</t>
  </si>
  <si>
    <t>2013 Adequação Primeiro Trimestre - Numerador</t>
  </si>
  <si>
    <t>2014 Adequação Primeiro Trimestre - Numerador</t>
  </si>
  <si>
    <t>2015 Adequação Primeiro Trimestre - Numerador</t>
  </si>
  <si>
    <t>2017 Adequação Primeiro Trimestre - Numerador</t>
  </si>
  <si>
    <t>2010 % Adequação Primeiro Trimestre</t>
  </si>
  <si>
    <t>2011 % Adequação Primeiro Trimestre</t>
  </si>
  <si>
    <t>2012 % Adequação Primeiro Trimestre</t>
  </si>
  <si>
    <t>2013 % Adequação Primeiro Trimestre</t>
  </si>
  <si>
    <t>2014 % Adequação Primeiro Trimestre</t>
  </si>
  <si>
    <t>2015 % Adequação Primeiro Trimestre</t>
  </si>
  <si>
    <t>2017 % Adequação Primeiro Trimestre</t>
  </si>
  <si>
    <t>2016 Retenção 18 meses - Numerador</t>
  </si>
  <si>
    <t>2016 % Retenção 18 meses</t>
  </si>
  <si>
    <t>2016 Adequação Primeiro Trimestre - Numerador</t>
  </si>
  <si>
    <t>2016 Retenção 18 meses - Denominador</t>
  </si>
  <si>
    <t>2018 Adequação Primeiro Trimestre - Numerador</t>
  </si>
  <si>
    <t>2010 Adequação Último Trimestre - Numerador</t>
  </si>
  <si>
    <t>2011 Adequação Último Trimestre - Numerador</t>
  </si>
  <si>
    <t>2012 Adequação Último Trimestre - Numerador</t>
  </si>
  <si>
    <t>2013 Adequação Último Trimestre - Numerador</t>
  </si>
  <si>
    <t>2014 Adequação Último Trimestre - Numerador</t>
  </si>
  <si>
    <t>2015 Adequação Último Trimestre - Numerador</t>
  </si>
  <si>
    <t>2016 Adequação Último Trimestre - Numerador</t>
  </si>
  <si>
    <t>2017 Adequação Último Trimestre - Numerador</t>
  </si>
  <si>
    <t>2018 Adequação Último Trimestre - Numerador</t>
  </si>
  <si>
    <t>2016 % Adequação Primeiro Trimestre</t>
  </si>
  <si>
    <t>2010 Adequação Total - Numerador</t>
  </si>
  <si>
    <t>2011 Adequação Total - Numerador</t>
  </si>
  <si>
    <t>2012 Adequação Total - Numerador</t>
  </si>
  <si>
    <t>2013 Adequação Total - Numerador</t>
  </si>
  <si>
    <t>2014 Adequação Total - Numerador</t>
  </si>
  <si>
    <t>2015 Adequação Total - Numerador</t>
  </si>
  <si>
    <t>2016 Adequação Total - Numerador</t>
  </si>
  <si>
    <t>2017 Adequação Total - Numerador</t>
  </si>
  <si>
    <t>2018 Adequação Total - Numerador</t>
  </si>
  <si>
    <t>2011 % Adequação Total</t>
  </si>
  <si>
    <t>2012 % Adequação Total</t>
  </si>
  <si>
    <t>2013 % Adequação Total</t>
  </si>
  <si>
    <t>2014 % Adequação Total</t>
  </si>
  <si>
    <t>2015 % Adequação Total</t>
  </si>
  <si>
    <t>2016 % Adequação Total</t>
  </si>
  <si>
    <t>2017 % Adequação Total</t>
  </si>
  <si>
    <t>2018 % Adequação Primeiro Trimestre</t>
  </si>
  <si>
    <t>2010 % Adequação Total</t>
  </si>
  <si>
    <t>2010 % Adequação Último Trimestre</t>
  </si>
  <si>
    <t>2011 % Adequação Último Trimestre</t>
  </si>
  <si>
    <t>2012 % Adequação Último Trimestre</t>
  </si>
  <si>
    <t>2013 % Adequação Último Trimestre</t>
  </si>
  <si>
    <t>2014 % Adequação Último Trimestre</t>
  </si>
  <si>
    <t>2015 % Adequação Último Trimestre</t>
  </si>
  <si>
    <t>2016 % Adequação Último Trimestre</t>
  </si>
  <si>
    <t>2017 % Adequação Último Trimestre</t>
  </si>
  <si>
    <t>2018 % Adequação Último Trimestre</t>
  </si>
  <si>
    <t>2018 % Adequação Total</t>
  </si>
  <si>
    <t>FONTE: DCCI/SVS/MS. NOTAS: (1)  Siscel, Siclom e Sisgeno. (2) CV-HIV basal, ou seja, a CV no início da gestação, foi definida como aquela que foi realizada até 180 dias antes e no máximo 15 dias depois da data da gestação do ano.</t>
  </si>
  <si>
    <t>FONTE: DCCI/SVS/MS. NOTAS: (1)  Siscel, Siclom e Sisgeno. (2) CV-HIV no momento do parto foi definida como aquela que foi realizada até 180 dias antes e no máximo 15 dias depois da data do parto..</t>
  </si>
  <si>
    <t>FONTE: DCCI/SVS/MS. NOTAS: (1)  Siscel, Siclom e Sisgeno. (2) Adequação no 1º trimestre: realizou pelo menos um CD4, uma CV-HIV e uma dispensa até 180 dias após a DIG; adequação 3º trimestre: realizou pelo menos uma CV-HIV e uma dispensa entre 150 e 273 dias após a DIG; adequação total: realizou os exames e dispensas recomendadas nos dois períodos.</t>
  </si>
  <si>
    <t>Número de mulheres identificadas como gestantes nos pedidos de exames (CD4, CV-HIV ou genotipagem) ou de antirretroviral (ARV), por ano de início da gestação</t>
  </si>
  <si>
    <t>Experimentada - Numerador</t>
  </si>
  <si>
    <t>% Experimentada</t>
  </si>
  <si>
    <t>Início da TARV na gestação - Numerador</t>
  </si>
  <si>
    <t>% Início da TARV na gestação</t>
  </si>
  <si>
    <t>Não inciou - Numerador</t>
  </si>
  <si>
    <t>% Não inciou</t>
  </si>
  <si>
    <t>Número de GVHIV em que a primeira dispensa da vida aconteceu no mínimo 16 dias antes da data de início da gestação, por ano de início da gestação</t>
  </si>
  <si>
    <t>Percentual de GVHIV em que a primeira dispensa da vida aconteceu no mínimo 16 dias antes da data de início da gestação, por ano de início da gestação</t>
  </si>
  <si>
    <t>GVHIV experimentada com CV basal &lt; 50 - Numerador</t>
  </si>
  <si>
    <t>GVHIV experimentada_CV basal - Denominador</t>
  </si>
  <si>
    <t>GVHIV experimentada com CV basal 50-999 - Numerador</t>
  </si>
  <si>
    <t>GVHIV experimentada com CV basal 1000+ - Numerador</t>
  </si>
  <si>
    <t>Número de GVHIV em que não houve dispensa depois da data de início da gestação, por ano de início da gestação</t>
  </si>
  <si>
    <t>Percentual de GVHIV em que não houve dispensa  depois da data de início da gestação, por ano de início da gestação</t>
  </si>
  <si>
    <t>Número de GVHIV em que a primeira dispensa da vida aconteceu entre 15 e 295 dias depois da data de início da gestação, por ano de início da gestação</t>
  </si>
  <si>
    <t>Percentual de GVHIV em que a primeira dispensa da vida aconteceu entre 15 e 295 dias depois da data de início da gestação, por ano de início da gestação</t>
  </si>
  <si>
    <t>Número de GVHIV experimentadas com CV no início da gestação (exame realizado entre 180 dias antes e 15 dias depois da data de início da gestação) inferior a 50 cópias/mL, por ano de início da gestação</t>
  </si>
  <si>
    <t>Número de GVHIV experimentadas com CV no início da gestação (exame realizado entre 180 dias antes e 15 dias depois da data de início da gestação) com 1.000 ou mais cópias/mL, por ano de início da gestação</t>
  </si>
  <si>
    <t>% GVHIV experimentada com CV basal &lt; 50</t>
  </si>
  <si>
    <t>% GVHIV experimentada com CV basal 50-999</t>
  </si>
  <si>
    <t>% GVHIV experimentada com CV basal 1000+</t>
  </si>
  <si>
    <t>Percentual de GVHIV experimentadas com CV no início da gestação (exame realizado entre 180 dias antes e 15 dias depois da data de início da gestação) inferior a 50 cópias/mL, por ano de início da gestação</t>
  </si>
  <si>
    <t>Percentual de GVHIV experimentadas com CV no início da gestação (exame realizado entre 180 dias antes e 15 dias depois da data de início da gestação) com 1.000 ou mais cópias/mL, por ano de início da gestação</t>
  </si>
  <si>
    <t>GVHIV experimentada com CV parto &lt; 50 - Numerador</t>
  </si>
  <si>
    <t>GVHIV experimentada com CV parto 50-999 - Numerador</t>
  </si>
  <si>
    <t>GVHIV experimentada com CV parto 1000+ - Numerador</t>
  </si>
  <si>
    <t>GVHIV experimentada _ CV parto - Denominador</t>
  </si>
  <si>
    <t xml:space="preserve">% GVHIV experimentada com CV parto &lt; 50 </t>
  </si>
  <si>
    <t>% GVHIV experimentada com CV parto 50-999</t>
  </si>
  <si>
    <t>% GVHIV experimentada com CV parto 1000+</t>
  </si>
  <si>
    <t>Número de GVHIV experimentadas com CV no momento do parto (exame realizado entre 180 dias antes e 15 dias depois da data do parto) inferior a 50 cópias/mL, por ano de início da gestação</t>
  </si>
  <si>
    <t>Número de GVHIV experimentadas com CV no início da gestação (exame realizado entre 180 dias antes e 15 dias depois da data de início da gestação) de 50 a 999 cópias/mL, por ano de início da gestação</t>
  </si>
  <si>
    <t>Percentual de GVHIV experimentadas com CV no início da gestação (exame realizado entre 180 dias antes e 15 dias depois da data de início da gestação) de 50 a 999 cópias/mL, por ano de início da gestação</t>
  </si>
  <si>
    <t>Número de GVHIV experimentadas com CV no momento do parto (exame realizado entre 180 dias antes e 15 dias depois da data do parto) de 50 a 999 cópias/mL, por ano de início da gestação</t>
  </si>
  <si>
    <t>Número de GVHIV experimentadas com CV no momento do parto (exame realizado entre 180 dias antes e 15 dias depois da data do parto) com 1.000 ou mais cópias/mL, por ano de início da gestação</t>
  </si>
  <si>
    <t>Percentual de GVHIV experimentadas com CV no momento do parto (exame realizado entre 180 dias antes e 15 dias depois da data do parto) inferior a 50 cópias/mL, por ano de início da gestação</t>
  </si>
  <si>
    <t>Percentual de GVHIV experimentadas com CV no momento do parto (exame realizado entre 180 dias antes e 15 dias depois da data do parto) de 50 a 999 cópias/mL, por ano de início da gestação</t>
  </si>
  <si>
    <t>Percentual de GVHIV experimentadas com CV no momento do parto (exame realizado entre 180 dias antes e 15 dias depois da data do parto) com 1.000 ou mais cópias/mL, por ano de início da gestação</t>
  </si>
  <si>
    <t>GVHIV não-experimentada com CV parto &lt; 50 - Numerador</t>
  </si>
  <si>
    <t>Número de GVHIV não-experimentadas com CV no momento do parto (exame realizado entre 180 dias antes e 15 dias depois da data do parto) inferior a 50 cópias/mL, por ano de início da gestação</t>
  </si>
  <si>
    <t>GVHIV não-experimentada com CV parto 50-999 - Numerador</t>
  </si>
  <si>
    <t>Número de GVHIV não-experimentadas com CV no momento do parto (exame realizado entre 180 dias antes e 15 dias depois da data do parto) de 50 a 999 cópias/mL, por ano de início da gestação</t>
  </si>
  <si>
    <t>GVHIV não-experimentada com CV parto 1000+ - Numerador</t>
  </si>
  <si>
    <t>Número de GVHIV não-experimentadas com CV no momento do parto (exame realizado entre 180 dias antes e 15 dias depois da data do parto) com 1.000 ou mais cópias/mL, por ano de início da gestação</t>
  </si>
  <si>
    <t>GVHIV não-experimentada _ CV parto - Denominador</t>
  </si>
  <si>
    <t xml:space="preserve">% GVHIV não-experimentada com CV parto &lt; 50 </t>
  </si>
  <si>
    <t>Percentual de GVHIV não-experimentadas com CV no momento do parto (exame realizado entre 180 dias antes e 15 dias depois da data do parto) inferior a 50 cópias/mL, por ano de início da gestação</t>
  </si>
  <si>
    <t>% GVHIV não-experimentada com CV parto 50-999</t>
  </si>
  <si>
    <t>Percentual de GVHIV não-experimentadas com CV no momento do parto (exame realizado entre 180 dias antes e 15 dias depois da data do parto) de 50 a 999 cópias/mL, por ano de início da gestação</t>
  </si>
  <si>
    <t>% GVHIV não-experimentada com CV parto 1000+</t>
  </si>
  <si>
    <t>Percentual de GVHIV não-experimentadas com CV no momento do parto (exame realizado entre 180 dias antes e 15 dias depois da data do parto) com 1.000 ou mais cópias/mL, por ano de início da gestação</t>
  </si>
  <si>
    <t>GVHIV experimentada com CD4 basal &lt; 350 - Numerador</t>
  </si>
  <si>
    <t>GVHIV experimentada com CD4 basal &lt; 350 - Denominador</t>
  </si>
  <si>
    <t>FONTE: DCCI/SVS/MS. NOTAS: (1)  Siscel, Siclom e Sisgeno. (2) Experimentadas: aquelas em que a primeira dispensa da vida aconteceu no mínimo 16 dias antes da data de início da gestação; e início da TARV na gestação: aquelas que a primeira dispensa da vida aconteceu entre 15 e 295 dias depois da data de início da gestação.</t>
  </si>
  <si>
    <r>
      <t>Número de GVHIV experimentadas com CD4 no início da gestação (exame realizado entre 180 dias antes e 15 dias depois da data de início da gestação) inferior a 350 células/mm</t>
    </r>
    <r>
      <rPr>
        <vertAlign val="superscript"/>
        <sz val="9"/>
        <color indexed="8"/>
        <rFont val="Calibri"/>
        <family val="2"/>
      </rPr>
      <t>3</t>
    </r>
    <r>
      <rPr>
        <sz val="9"/>
        <color indexed="8"/>
        <rFont val="Calibri"/>
        <family val="2"/>
      </rPr>
      <t>, por ano de início da gestação</t>
    </r>
  </si>
  <si>
    <t>Número de GVHIV experimentadas com CV no início da gestação (exame realizado entre 180 dias antes e 15 dias depois da data de início da gestação), por ano de início da gestação</t>
  </si>
  <si>
    <t>Número de GVHIV experimentadas com CV no momento do parto (exame realizado entre 180 dias antes e 15 dias depois da data do parto), por ano de início da gestação</t>
  </si>
  <si>
    <t>Número de GVHIV não-experimentadas com CV no momento do parto (exame realizado entre 180 dias antes e 15 dias depois da data do parto), por ano de início da gestação</t>
  </si>
  <si>
    <t>Número de GVHIV experimentadas com CD4 no início da gestação (exame realizado entre 180 dias antes e 15 dias depois da data de início da gestação), por ano de início da gestação</t>
  </si>
  <si>
    <t>% GVHIV experimentada com CD4 basal &lt; 350</t>
  </si>
  <si>
    <r>
      <t>Percentual de GVHIV experimentadas com CD4 no início da gestação (exame realizado entre 180 dias antes e 15 dias depois da data de início da gestação) inferior a 350 células/mm</t>
    </r>
    <r>
      <rPr>
        <vertAlign val="superscript"/>
        <sz val="9"/>
        <color indexed="8"/>
        <rFont val="Calibri"/>
        <family val="2"/>
      </rPr>
      <t>3</t>
    </r>
    <r>
      <rPr>
        <sz val="9"/>
        <color indexed="8"/>
        <rFont val="Calibri"/>
        <family val="2"/>
      </rPr>
      <t>, por ano de início da gestação</t>
    </r>
  </si>
  <si>
    <t>GVHIV não-experimentada com CD4 basal &lt; 350 - Numerador</t>
  </si>
  <si>
    <t>Número de GVHIV não-experimentadas com CD4 no início da gestação (exame realizado entre 180 dias antes e 15 dias depois da data de início da gestação) inferior a 350 células/mm3, por ano de início da gestação</t>
  </si>
  <si>
    <t>GVHIV não-experimentada com CD4 basal &lt; 350 - Denominador</t>
  </si>
  <si>
    <t>Número de GVHIV não-experimentadas com CD4 no início da gestação (exame realizado entre 180 dias antes e 15 dias depois da data de início da gestação), por ano de início da gestação</t>
  </si>
  <si>
    <t>% GVHIV não-experimentada com CD4 basal &lt; 350</t>
  </si>
  <si>
    <t>Percentual de GVHIV não-experimentadas com CD4 no início da gestação (exame realizado entre 180 dias antes e 15 dias depois da data de início da gestação) inferior a 350 células/mm3, por ano de início da gestação</t>
  </si>
  <si>
    <t>Retenção 6 meses - Numerador</t>
  </si>
  <si>
    <t>Retenção 6 meses - Denominador</t>
  </si>
  <si>
    <t>% Retenção 6 meses</t>
  </si>
  <si>
    <t>Retenção 18 meses - Numerador</t>
  </si>
  <si>
    <t>Retenção 18 meses - Denominador</t>
  </si>
  <si>
    <t>% Retenção 18 meses</t>
  </si>
  <si>
    <t>Adequação Primeiro Trimestre - Numerador</t>
  </si>
  <si>
    <t>Adequação Último Trimestre - Numerador</t>
  </si>
  <si>
    <t>Adequação Total - Numerador</t>
  </si>
  <si>
    <t>% Adequação Primeiro Trimestre</t>
  </si>
  <si>
    <t>% Adequação Último Trimestre</t>
  </si>
  <si>
    <t>% Adequação Total</t>
  </si>
  <si>
    <t>Número de GVHIV que realizaram pelo menos um exame de CV-HIV, um CD4, e pelo menos uma dispensação de TARV nos primeiros 180 dias após a data de início da gestação, por ano de início da gestação</t>
  </si>
  <si>
    <t>Número de GVHIV que realizaram pelo menos um exame de CV-HIV e pelo menos uma dispensação de TARV entre 150 e 273 dias após a data de início da gestação, por ano de início da gestação</t>
  </si>
  <si>
    <t>Número de GVHIV que cumpriram as duas recomendações, por ano de início da gestação</t>
  </si>
  <si>
    <t>Percentual de GVHIV que realizaram pelo menos um exame de CV-HIV, um CD4, e pelo menos uma dispensação de TARV nos primeiros 180 dias após a data de início da gestação, por ano de início da gestação</t>
  </si>
  <si>
    <t>Percentual de GVHIV que realizaram pelo menos um exame de CV-HIV e pelo menos uma dispensação de TARV entre 150 e 273 dias após a data de início da gestação, por ano de início da gestação</t>
  </si>
  <si>
    <t xml:space="preserve">Percentual de GVHIV que cumpriram as duas recomendações, por ano de início da gestação </t>
  </si>
  <si>
    <r>
      <t>Tabela 6 - CV no início da gestação - Denominador: Número de GVHIV experimentadas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 xml:space="preserve"> que realizaram CV no período analisado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</si>
  <si>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r>
      <t>Tabela 8 - CV no momento do parto - Numerador: Número de GVHIV experimentadas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>, de acordo com a CV no parto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</si>
  <si>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r>
      <t>Tabela 5 - CV no início da gestação - Numerador: Número de GVHIV experimentadas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>, de acordo com a CV basal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</si>
  <si>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r>
      <t>Tabela 9 - CV no momento do parto - Denominador: Número de GVHIV experimentadas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 xml:space="preserve"> que realizaram CV no período analisado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</si>
  <si>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r>
      <t>Tabela 11 - CV no momento do parto - Numerador: Número de GVHIV não-experimentadas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>, de acordo com a CV no parto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</si>
  <si>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r>
      <t>Tabela 12 - CV no momento do parto - Denominador: Número de GVHIV não-experimentadas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 xml:space="preserve"> que realizaram CV no período analisado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</si>
  <si>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r>
      <t>Tabela 15 -  CD4 no início da gestação - Denominador: Número de GVHIV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 xml:space="preserve"> que realizaram CD4 no período analisado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de início da gestação</t>
    </r>
  </si>
  <si>
    <t xml:space="preserve">2019 GVHIV </t>
  </si>
  <si>
    <t xml:space="preserve">2020 GVHIV </t>
  </si>
  <si>
    <t xml:space="preserve">2021 GVHIV </t>
  </si>
  <si>
    <t>2019 Experimentada - Numerador</t>
  </si>
  <si>
    <t>2020 Experimentada - Numerador</t>
  </si>
  <si>
    <t>2021 Experimentada - Numerador</t>
  </si>
  <si>
    <t>2019 % Experimentada</t>
  </si>
  <si>
    <t>2020 % Experimentada</t>
  </si>
  <si>
    <t>2021 % Experimentada</t>
  </si>
  <si>
    <t>2019 Início da TARV na gestação - Numerador</t>
  </si>
  <si>
    <t>2020 Início da TARV na gestação - Numerador</t>
  </si>
  <si>
    <t>2021 Início da TARV na gestação - Numerador</t>
  </si>
  <si>
    <t>2019 % Início da TARV na gestação</t>
  </si>
  <si>
    <t>2020 % Início da TARV na gestação</t>
  </si>
  <si>
    <t>2021 % Início da TARV na gestação</t>
  </si>
  <si>
    <t>2019 Não iniciou - Numerador</t>
  </si>
  <si>
    <t>2020 Não iniciou - Numerador</t>
  </si>
  <si>
    <t>2021 Não iniciou - Numerador</t>
  </si>
  <si>
    <t>2019 % Não iniciou</t>
  </si>
  <si>
    <t>2020 % Não iniciou</t>
  </si>
  <si>
    <t>2021 % Não iniciou</t>
  </si>
  <si>
    <t>2019 GVHIV experimentada com CV basal &lt; 50 - Numerador</t>
  </si>
  <si>
    <t>2020 GVHIV experimentada com CV basal &lt; 50 - Numerador</t>
  </si>
  <si>
    <t>2021 GVHIV experimentada com CV basal &lt; 50 - Numerador</t>
  </si>
  <si>
    <t>2019 GVHIV experimentada com CV basal 50-999 - Numerador</t>
  </si>
  <si>
    <t>2020 GVHIV experimentada com CV basal 50-999 - Numerador</t>
  </si>
  <si>
    <t>2021 GVHIV experimentada com CV basal 50-999 - Numerador</t>
  </si>
  <si>
    <t>2019 GVHIV experimentada com CV basal 1000+ - Numerador</t>
  </si>
  <si>
    <t>2020 GVHIV experimentada com CV basal 1000+ - Numerador</t>
  </si>
  <si>
    <t>2021 GVHIV experimentada com CV basal 1000+ - Numerador</t>
  </si>
  <si>
    <t>2019 GVHIV experimentada _ CV basal - Denominador</t>
  </si>
  <si>
    <t>2020 GVHIV experimentada _ CV basal - Denominador</t>
  </si>
  <si>
    <t>2021 GVHIV experimentada_ CV basal - Denominador</t>
  </si>
  <si>
    <t>2019 % GVHIV experimentada com CV basal &lt; 50</t>
  </si>
  <si>
    <t>2020 % GVHIV experimentada com CV basal &lt; 50</t>
  </si>
  <si>
    <t>2021 % GVHIV experimentada com CV basal &lt; 50</t>
  </si>
  <si>
    <t>2019 % GVHIV experimentada com CV basal 50-999</t>
  </si>
  <si>
    <t>2020 % GVHIV experimentada com CV basal 50-999</t>
  </si>
  <si>
    <t>2021 % GVHIV experimentada com CV basal 50-999</t>
  </si>
  <si>
    <t>2019 % GVHIV experimentada com CV basal 1000+</t>
  </si>
  <si>
    <t>2020 % GVHIV experimentada com CV basal 1000+</t>
  </si>
  <si>
    <t>2021 % GVHIV experimentada com CV basal 1000+</t>
  </si>
  <si>
    <t>2019 GVHIV experimentada com CV parto &lt; 50 - Numerador</t>
  </si>
  <si>
    <t>2020 GVHIV experimentada com CV parto &lt; 50 - Numerador</t>
  </si>
  <si>
    <t>2021 GVHIV experimentada com CV parto &lt; 50 - Numerador</t>
  </si>
  <si>
    <t>2019 GVHIV experimentada com CV parto 50-999 - Numerador</t>
  </si>
  <si>
    <t>2020 GVHIV experimentada com CV parto 50-999 - Numerador</t>
  </si>
  <si>
    <t>2021 GVHIV experimentada com CV parto 50-999 - Numerador</t>
  </si>
  <si>
    <t>2019 GVHIV experimentada com CV parto 1000+ - Numerador</t>
  </si>
  <si>
    <t>2020 GVHIV experimentada com CV parto 1000+ - Numerador</t>
  </si>
  <si>
    <t>2021 GVHIV experimentada com CV parto 1000+ - Numerador</t>
  </si>
  <si>
    <t>2019 GVHIV experimentada _ CV parto - Denominador</t>
  </si>
  <si>
    <t>2020 GVHIV experimentada _ CV parto - Denominador</t>
  </si>
  <si>
    <t>2021 GVHIV experimentada_ CV parto - Denominador</t>
  </si>
  <si>
    <t>2019 % GVHIV experimentada com CV parto &lt; 50</t>
  </si>
  <si>
    <t>2020 % GVHIV experimentada com CV parto &lt; 50</t>
  </si>
  <si>
    <t>2021 % GVHIV experimentada com CV parto &lt; 50</t>
  </si>
  <si>
    <t>2019 % GVHIV experimentada com CV parto 50-999</t>
  </si>
  <si>
    <t>2020 % GVHIV experimentada com CV parto 50-999</t>
  </si>
  <si>
    <t>2021 % GVHIV experimentada com CV parto 50-999</t>
  </si>
  <si>
    <t>2019 % GVHIV experimentada com CV parto 1000+</t>
  </si>
  <si>
    <t>2020 % GVHIV experimentada com CV parto 1000+</t>
  </si>
  <si>
    <t>2021 % GVHIV experimentada com CV parto 1000+</t>
  </si>
  <si>
    <t>2019 GVHIV não-experimentada com CV parto &lt; 50 - Numerador</t>
  </si>
  <si>
    <t>2020 GVHIV não-experimentada com CV parto &lt; 50 - Numerador</t>
  </si>
  <si>
    <t>2021 GVHIV não-experimentada com CV parto &lt; 50 - Numerador</t>
  </si>
  <si>
    <t>2019 GVHIV não-experimentada com CV parto 50-999 - Numerador</t>
  </si>
  <si>
    <t>2020 GVHIV não-experimentada com CV parto 50-999 - Numerador</t>
  </si>
  <si>
    <t>2021 GVHIV não-experimentada com CV parto 50-999 - Numerador</t>
  </si>
  <si>
    <t>2019 GVHIV não-experimentada com CV parto 1000+ - Numerador</t>
  </si>
  <si>
    <t>2020 GVHIV não-experimentada com CV parto 1000+ - Numerador</t>
  </si>
  <si>
    <t>2021 GVHIV não-experimentada com CV parto 1000+ - Numerador</t>
  </si>
  <si>
    <t>2019 GVHIV não-experimentada _ CV parto - Denominador</t>
  </si>
  <si>
    <t>2020 GVHIV não-experimentada _ CV parto - Denominador</t>
  </si>
  <si>
    <t>2021 GVHIV não-experimentada_ CV parto - Denominador</t>
  </si>
  <si>
    <t>2019 % GVHIV não-experimentada com CV parto &lt; 50</t>
  </si>
  <si>
    <t>2020 % GVHIV não-experimentada com CV parto &lt; 50</t>
  </si>
  <si>
    <t>2021 % GVHIV não-experimentada com CV parto &lt; 50</t>
  </si>
  <si>
    <t>2019 % GVHIV não-experimentada com CV parto 50-999</t>
  </si>
  <si>
    <t>2020 % GVHIV não-experimentada com CV parto 50-999</t>
  </si>
  <si>
    <t>2021 % GVHIV não-experimentada com CV parto 50-999</t>
  </si>
  <si>
    <t>2019 % GVHIV não-experimentada com CV parto 1000+</t>
  </si>
  <si>
    <t>2020 % GVHIV não-experimentada com CV parto 1000+</t>
  </si>
  <si>
    <t>2021 % GVHIV não-experimentada com CV parto 1000+</t>
  </si>
  <si>
    <t>2019 GVHIV experimentada com CD4 basal &lt;350 - Numerador</t>
  </si>
  <si>
    <t>2020 GVHIV experimentada com CD4 basal &lt;350 - Numerador</t>
  </si>
  <si>
    <t>2021 GVHIV experimentada com CD4 basal &lt;350 - Numerador</t>
  </si>
  <si>
    <t>2019 GVHIV experimentada com CD4 basal &lt;350 - Denominador</t>
  </si>
  <si>
    <t>2020 GVHIV experimentada com CD4 basal &lt;350 - Denominador</t>
  </si>
  <si>
    <t>2021 GVHIV experimentada com CD4 basal &lt;350 - Denominador</t>
  </si>
  <si>
    <t>2019 % GVHIV experimentada com CD4 basal &lt;350</t>
  </si>
  <si>
    <t>2020 % GVHIV experimentada com CD4 basal &lt;350</t>
  </si>
  <si>
    <t>2021 % GVHIV experimentada com CD4 basal &lt;350</t>
  </si>
  <si>
    <t>2019 GVHIV não-experimentada com CD4 basal &lt;350 - Numerador</t>
  </si>
  <si>
    <t>2020 GVHIV não-experimentada com CD4 basal &lt;350 - Numerador</t>
  </si>
  <si>
    <t>2021 GVHIV não-experimentada com CD4 basal &lt;350 - Numerador</t>
  </si>
  <si>
    <t>2019 GVHIV não-experimentada com CD4 basal &lt;350 - Denominador</t>
  </si>
  <si>
    <t>2020 GVHIV não-experimentada com CD4 basal &lt;350 - Denominador</t>
  </si>
  <si>
    <t>2021 GVHIV não-experimentada com CD4 basal &lt;350 - Denominador</t>
  </si>
  <si>
    <t>2019 % GVHIV não-experimentada com CD4 basal &lt;350</t>
  </si>
  <si>
    <t>2020 % GVHIV não-experimentada com CD4 basal &lt;350</t>
  </si>
  <si>
    <t>2021 % GVHIV não-experimentada com CD4 basal &lt;350</t>
  </si>
  <si>
    <t>2019 Retenção 6 meses - Numerador</t>
  </si>
  <si>
    <t>2020 Retenção 6 meses - Numerador</t>
  </si>
  <si>
    <t>2021 Retenção 6 meses - Numerador</t>
  </si>
  <si>
    <t>2019 Retenção 6 meses - Denominador</t>
  </si>
  <si>
    <t>2020 Retenção 6 meses - Denominador</t>
  </si>
  <si>
    <t>2021 Retenção 6 meses - Denominador</t>
  </si>
  <si>
    <t>2019 % Retenção 6 meses</t>
  </si>
  <si>
    <t>2020 % Retenção 6 meses</t>
  </si>
  <si>
    <t>2021 % Retenção 6 meses</t>
  </si>
  <si>
    <t>2018 Retenção 18 meses - Numerador</t>
  </si>
  <si>
    <t>2019 Retenção 18 meses - Numerador</t>
  </si>
  <si>
    <t>2020 Retenção 18 meses - Numerador</t>
  </si>
  <si>
    <t>2018 Retenção 18 meses - Denominador</t>
  </si>
  <si>
    <t>2019 Retenção 18 meses - Denominador</t>
  </si>
  <si>
    <t>2020 Retenção 18 meses - Denominador</t>
  </si>
  <si>
    <t>2018 % Retenção 18 meses</t>
  </si>
  <si>
    <t>2019 % Retenção 18 meses</t>
  </si>
  <si>
    <t>2020 % Retenção 18 meses</t>
  </si>
  <si>
    <t>2019 Adequação Primeiro Trimestre - Numerador</t>
  </si>
  <si>
    <t>2020 Adequação Primeiro Trimestre - Numerador</t>
  </si>
  <si>
    <t>2021 Adequação Primeiro Trimestre - Numerador</t>
  </si>
  <si>
    <t>2019 Adequação Último Trimestre - Numerador</t>
  </si>
  <si>
    <t>2020 Adequação Último Trimestre - Numerador</t>
  </si>
  <si>
    <t>2021 Adequação Último Trimestre - Numerador</t>
  </si>
  <si>
    <t>2019 Adequação Total - Numerador</t>
  </si>
  <si>
    <t>2020 Adequação Total - Numerador</t>
  </si>
  <si>
    <t>2021 Adequação Total - Numerador</t>
  </si>
  <si>
    <t>2019 % Adequação Primeiro Trimestre</t>
  </si>
  <si>
    <t>2020 % Adequação Primeiro Trimestre</t>
  </si>
  <si>
    <t>2021 % Adequação Primeiro Trimestre</t>
  </si>
  <si>
    <t>2019 % Adequação Último Trimestre</t>
  </si>
  <si>
    <t>2020 % Adequação Último Trimestre</t>
  </si>
  <si>
    <t>2021 % Adequação Último Trimestre</t>
  </si>
  <si>
    <t>2019 % Adequação Total</t>
  </si>
  <si>
    <t>2020 % Adequação Total</t>
  </si>
  <si>
    <t>2021 % Adequação Total</t>
  </si>
  <si>
    <r>
      <t>Tabela 16 - Proporção de gestantes identificadas nos sistemas de HIV</t>
    </r>
    <r>
      <rPr>
        <b/>
        <vertAlign val="superscript"/>
        <sz val="10"/>
        <color theme="1"/>
        <rFont val="Calibri"/>
        <family val="2"/>
        <scheme val="minor"/>
      </rPr>
      <t xml:space="preserve">1 </t>
    </r>
    <r>
      <rPr>
        <b/>
        <sz val="10"/>
        <color theme="1"/>
        <rFont val="Calibri"/>
        <family val="2"/>
        <scheme val="minor"/>
      </rPr>
      <t>e que estavam retidas na TARV seis e 18 meses depois do parto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do parto</t>
    </r>
  </si>
  <si>
    <r>
      <t>Tabela 17 - Retenção na TARV após parto - Numerador: Número de GVHIV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 xml:space="preserve"> e que estavam retidas na TARV seis e 18 meses depois do parto</t>
    </r>
    <r>
      <rPr>
        <b/>
        <vertAlign val="superscript"/>
        <sz val="10"/>
        <color theme="1"/>
        <rFont val="Calibri"/>
        <family val="2"/>
        <scheme val="minor"/>
      </rPr>
      <t>2</t>
    </r>
    <r>
      <rPr>
        <b/>
        <sz val="10"/>
        <color theme="1"/>
        <rFont val="Calibri"/>
        <family val="2"/>
        <scheme val="minor"/>
      </rPr>
      <t>, por ano do parto</t>
    </r>
  </si>
  <si>
    <t>Número de GVHIV em TARV, que eram experimentadas ou não no início da gestação, que tinham pelo mens uma dispensação entre 150 e 270 dias depois da data do parto, por ano do parto</t>
  </si>
  <si>
    <t>Número de GVHIV em TARV, que eram experimentadas ou não no início da gestação, por ano do parto</t>
  </si>
  <si>
    <t>Percentual de GVHIV em TARV, que eram experimentadas ou não no início da gestação, que tinham pelo mens uma dispensação entre 150 e 270 dias depois da data do parto, por ano do parto</t>
  </si>
  <si>
    <t>Número de GVHIV em TARV, que eram experimentadas ou não no início da gestação, que tinham pelo mens uma dispensação entre 510 e 620 dias depois da data do parto, por ano do parto</t>
  </si>
  <si>
    <t>Percentual de GVHIV em TARV, que eram experimentadas ou não no início da gestação, que tinham pelo mens uma dispensação entre 510 e 620 dias depois da data do parto, por ano do parto</t>
  </si>
  <si>
    <r>
      <t>Tabela 18 -  Retenção na TARV após parto - Denominador: Número de GVHIV identificadas nos sistemas de HIV</t>
    </r>
    <r>
      <rPr>
        <b/>
        <vertAlign val="superscript"/>
        <sz val="10"/>
        <color theme="1"/>
        <rFont val="Calibri"/>
        <family val="2"/>
        <scheme val="minor"/>
      </rPr>
      <t>1</t>
    </r>
    <r>
      <rPr>
        <b/>
        <sz val="10"/>
        <color theme="1"/>
        <rFont val="Calibri"/>
        <family val="2"/>
        <scheme val="minor"/>
      </rPr>
      <t>, por ano do parto</t>
    </r>
  </si>
  <si>
    <t>Não houve parto de GVHIV naquele ano</t>
  </si>
  <si>
    <t>Não houve GVHIV experimentada com exame de CV-HIV realizado naquele ano</t>
  </si>
  <si>
    <t>Não houve GVHIV não-experimentada com exame de CV-HIV realizado naquele ano</t>
  </si>
  <si>
    <t>Não houve GVHIV experimentada com exame de CD4 realizado naquele ano</t>
  </si>
  <si>
    <t>Não houve GVHIV não-experimentada com exame de CD4 realizado naquele ano</t>
  </si>
  <si>
    <t>Não houve GVHIV identificada naquele ano</t>
  </si>
  <si>
    <t>FONTE: DCCI/SVS/MS. NOTAS: (1)  Siscel, Siclom e Sisgeno. (*) Não houve GVHIV identificada naquele ano.</t>
  </si>
  <si>
    <t>FONTE: DCCI/SVS/MS. NOTAS: (1)  Siscel, Siclom e Sisgeno. (2) Experimentadas: aquelas em que a primeira dispensa da vida aconteceu no mínimo 16 dias antes da data de início da gestação; e início da TARV na gestação: aquelas que a primeira dispensa da vida aconteceu entre 15 e 295 dias depois da data de início da gestação. (*) Não houve GVHIV identificada naquele ano.</t>
  </si>
  <si>
    <t>FONTE: DCCI/SVS/MS. NOTAS: (1)  Siscel, Siclom e Sisgeno. (2) CV-HIV basal, ou seja, a CV no início da gestação, foi definida como aquela que foi realizada até 180 dias antes e no máximo 15 dias depois da data da gestação do ano. (*) Não houve GVHIV experimentada com exame de CV-HIV realizado naquele ano.</t>
  </si>
  <si>
    <t>FONTE: DCCI/SVS/MS. NOTAS: (1)  Siscel, Siclom e Sisgeno. (2) CV-HIV no momento do parto foi definida como aquela que foi realizada até 180 dias antes e no máximo 15 dias depois da data do parto. (*) Não houve GVHIV experimentada com exame de CV-HIV realizado naquele ano.</t>
  </si>
  <si>
    <t>FONTE: DCCI/SVS/MS. NOTAS: (1)  Siscel, Siclom e Sisgeno. (2) CV-HIV no momento do parto foi definida como aquela que foi realizada até 180 dias antes e no máximo 15 dias depois da data do parto. (*) Não houve GVHIV não-experimentada com exame de CV-HIV realizado naquele ano.</t>
  </si>
  <si>
    <t>FONTE: DCCI/SVS/MS. NOTAS: (1)  Siscel, Siclom e Sisgeno. (2) CD4 basal foi definido como aquele que foi realizado até 180 dias antes e no máximo 15 dias depois da data da gestação do ano. (*) Não houve GVHIV com exame de CD4 realizado naquele ano.</t>
  </si>
  <si>
    <t>FONTE: DCCI/SVS/MS. NOTAS: (1)  Siscel, Siclom e Sisgeno. (2) Foram consideradas retidas aos seis meses as gestantes em tratamento durante a gestação e que tinham pelo menos uma dispensação entre 150 e 270 dias depois da DP, e aos 18 meses aquelas que tinham dispensação entre 510 e 620 dias depois da DP. (*) Não houve parto de GVHIV naquele ano.</t>
  </si>
  <si>
    <t>FONTE: DCCI/SVS/MS. NOTAS: (1)  Siscel, Siclom e Sisgeno. (2) Adequação no 1º trimestre: realizou pelo menos um CD4, uma CV-HIV e uma dispensa até 180 dias após a DIG; adequação 3º trimestre: realizou pelo menos uma CV-HIV e uma dispensa entre 150 e 273 dias após a DIG; adequação total: realizou os exames e dispensas recomendadas nos dois períodos. (3)Denominador é o número de GVHIV identificadas nos sitemas de HIV (Tabela 1). (*) Não houve GVHIV identificada naquele ano.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</si>
</sst>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##0"/>
    <numFmt numFmtId="165" formatCode="0.0%"/>
    <numFmt numFmtId="166" formatCode="_-* #,##0_-;\-* #,##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9"/>
      <color theme="1"/>
      <name val="Calibri"/>
      <family val="2"/>
    </font>
    <font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20"/>
      <color rgb="FFE614B9"/>
      <name val="Calibri"/>
      <family val="2"/>
      <scheme val="minor"/>
    </font>
    <font>
      <b/>
      <sz val="12"/>
      <color indexed="14"/>
      <name val="Calibri"/>
      <family val="2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7"/>
      <color rgb="FFFF0000"/>
      <name val="Calibri"/>
      <family val="2"/>
      <scheme val="minor"/>
    </font>
    <font>
      <b/>
      <vertAlign val="superscript"/>
      <sz val="14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4"/>
      <color theme="1" tint="0.499984740745262"/>
      <name val="Calibri"/>
      <family val="2"/>
      <scheme val="minor"/>
    </font>
    <font>
      <vertAlign val="superscript"/>
      <sz val="9"/>
      <color indexed="8"/>
      <name val="Calibri"/>
      <family val="2"/>
    </font>
    <font>
      <sz val="9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CCCC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8"/>
      </top>
      <bottom/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</cellStyleXfs>
  <cellXfs count="81">
    <xf numFmtId="0" fontId="0" fillId="0" borderId="0" xfId="0"/>
    <xf numFmtId="0" fontId="3" fillId="0" borderId="0" xfId="0" applyFont="1" applyAlignment="1">
      <alignment textRotation="90"/>
    </xf>
    <xf numFmtId="0" fontId="3" fillId="0" borderId="0" xfId="0" applyFont="1"/>
    <xf numFmtId="0" fontId="4" fillId="0" borderId="0" xfId="0" applyFont="1"/>
    <xf numFmtId="164" fontId="3" fillId="0" borderId="0" xfId="0" applyNumberFormat="1" applyFont="1"/>
    <xf numFmtId="164" fontId="2" fillId="0" borderId="0" xfId="2" applyNumberFormat="1"/>
    <xf numFmtId="9" fontId="3" fillId="0" borderId="0" xfId="1" applyFont="1"/>
    <xf numFmtId="0" fontId="7" fillId="2" borderId="0" xfId="4" applyFont="1" applyFill="1" applyAlignment="1">
      <alignment horizontal="center" vertical="center" wrapText="1"/>
    </xf>
    <xf numFmtId="0" fontId="8" fillId="2" borderId="0" xfId="4" applyFont="1" applyFill="1" applyAlignment="1">
      <alignment horizontal="left" vertical="center"/>
    </xf>
    <xf numFmtId="0" fontId="6" fillId="2" borderId="0" xfId="4" applyFill="1"/>
    <xf numFmtId="0" fontId="10" fillId="2" borderId="0" xfId="4" applyFont="1" applyFill="1" applyAlignment="1">
      <alignment horizontal="center" vertical="center"/>
    </xf>
    <xf numFmtId="0" fontId="7" fillId="2" borderId="0" xfId="4" applyFont="1" applyFill="1" applyAlignment="1">
      <alignment vertical="center" wrapText="1"/>
    </xf>
    <xf numFmtId="0" fontId="7" fillId="2" borderId="2" xfId="4" applyFont="1" applyFill="1" applyBorder="1" applyAlignment="1">
      <alignment horizontal="center" vertical="center" wrapText="1"/>
    </xf>
    <xf numFmtId="0" fontId="13" fillId="2" borderId="4" xfId="3" applyFont="1" applyFill="1" applyBorder="1" applyAlignment="1">
      <alignment vertical="center"/>
    </xf>
    <xf numFmtId="0" fontId="13" fillId="2" borderId="0" xfId="3" applyFont="1" applyFill="1" applyAlignment="1">
      <alignment vertical="center"/>
    </xf>
    <xf numFmtId="166" fontId="14" fillId="2" borderId="0" xfId="6" applyNumberFormat="1" applyFont="1" applyFill="1" applyBorder="1" applyAlignment="1" applyProtection="1">
      <alignment horizontal="right"/>
    </xf>
    <xf numFmtId="166" fontId="15" fillId="2" borderId="0" xfId="6" applyNumberFormat="1" applyFont="1" applyFill="1" applyBorder="1" applyAlignment="1" applyProtection="1">
      <alignment horizontal="right"/>
    </xf>
    <xf numFmtId="0" fontId="7" fillId="2" borderId="2" xfId="4" applyFont="1" applyFill="1" applyBorder="1" applyAlignment="1">
      <alignment vertical="center" wrapText="1"/>
    </xf>
    <xf numFmtId="0" fontId="12" fillId="2" borderId="0" xfId="4" applyFont="1" applyFill="1" applyAlignment="1">
      <alignment vertical="center" wrapText="1"/>
    </xf>
    <xf numFmtId="0" fontId="7" fillId="2" borderId="0" xfId="4" applyFont="1" applyFill="1" applyAlignment="1">
      <alignment horizontal="left" vertical="top" wrapText="1"/>
    </xf>
    <xf numFmtId="0" fontId="7" fillId="2" borderId="0" xfId="4" applyFont="1" applyFill="1" applyAlignment="1">
      <alignment horizontal="left" vertical="center" wrapText="1"/>
    </xf>
    <xf numFmtId="0" fontId="7" fillId="2" borderId="0" xfId="4" applyFont="1" applyFill="1" applyAlignment="1">
      <alignment horizontal="right" vertical="center" wrapText="1"/>
    </xf>
    <xf numFmtId="1" fontId="12" fillId="2" borderId="0" xfId="1" applyNumberFormat="1" applyFont="1" applyFill="1" applyBorder="1" applyAlignment="1">
      <alignment horizontal="center" vertical="center" wrapText="1"/>
    </xf>
    <xf numFmtId="2" fontId="3" fillId="0" borderId="0" xfId="1" applyNumberFormat="1" applyFont="1"/>
    <xf numFmtId="1" fontId="3" fillId="0" borderId="0" xfId="1" applyNumberFormat="1" applyFont="1"/>
    <xf numFmtId="0" fontId="15" fillId="0" borderId="0" xfId="0" applyFont="1"/>
    <xf numFmtId="0" fontId="16" fillId="2" borderId="0" xfId="4" applyFont="1" applyFill="1"/>
    <xf numFmtId="0" fontId="5" fillId="0" borderId="0" xfId="0" applyFont="1" applyAlignment="1">
      <alignment horizontal="center" textRotation="90"/>
    </xf>
    <xf numFmtId="0" fontId="3" fillId="4" borderId="0" xfId="0" applyFont="1" applyFill="1"/>
    <xf numFmtId="0" fontId="5" fillId="4" borderId="0" xfId="0" applyFont="1" applyFill="1" applyAlignment="1">
      <alignment horizontal="center" textRotation="90"/>
    </xf>
    <xf numFmtId="0" fontId="5" fillId="3" borderId="0" xfId="0" applyFont="1" applyFill="1" applyAlignment="1">
      <alignment horizontal="center" textRotation="90"/>
    </xf>
    <xf numFmtId="165" fontId="3" fillId="0" borderId="0" xfId="1" applyNumberFormat="1" applyFont="1" applyFill="1"/>
    <xf numFmtId="165" fontId="0" fillId="0" borderId="0" xfId="1" applyNumberFormat="1" applyFont="1"/>
    <xf numFmtId="0" fontId="5" fillId="0" borderId="0" xfId="0" applyFont="1"/>
    <xf numFmtId="1" fontId="3" fillId="0" borderId="0" xfId="0" applyNumberFormat="1" applyFont="1"/>
    <xf numFmtId="164" fontId="3" fillId="0" borderId="0" xfId="1" applyNumberFormat="1" applyFont="1" applyFill="1"/>
    <xf numFmtId="0" fontId="16" fillId="0" borderId="0" xfId="0" applyFont="1"/>
    <xf numFmtId="0" fontId="18" fillId="2" borderId="0" xfId="3" applyFont="1" applyFill="1" applyAlignment="1">
      <alignment vertical="center"/>
    </xf>
    <xf numFmtId="1" fontId="12" fillId="2" borderId="0" xfId="4" applyNumberFormat="1" applyFont="1" applyFill="1" applyAlignment="1">
      <alignment vertical="center" wrapText="1"/>
    </xf>
    <xf numFmtId="1" fontId="3" fillId="0" borderId="0" xfId="1" applyNumberFormat="1" applyFont="1" applyFill="1"/>
    <xf numFmtId="0" fontId="21" fillId="2" borderId="0" xfId="4" applyFont="1" applyFill="1" applyAlignment="1">
      <alignment vertical="center" wrapText="1"/>
    </xf>
    <xf numFmtId="0" fontId="11" fillId="2" borderId="0" xfId="4" applyFont="1" applyFill="1" applyAlignment="1">
      <alignment horizontal="left" vertical="center" wrapText="1"/>
    </xf>
    <xf numFmtId="1" fontId="5" fillId="0" borderId="0" xfId="0" applyNumberFormat="1" applyFont="1"/>
    <xf numFmtId="0" fontId="18" fillId="2" borderId="0" xfId="3" applyFont="1" applyFill="1" applyAlignment="1">
      <alignment horizontal="left" vertical="center" wrapText="1"/>
    </xf>
    <xf numFmtId="1" fontId="15" fillId="0" borderId="0" xfId="0" applyNumberFormat="1" applyFont="1"/>
    <xf numFmtId="0" fontId="5" fillId="5" borderId="0" xfId="0" applyFont="1" applyFill="1" applyAlignment="1">
      <alignment horizontal="center" textRotation="90"/>
    </xf>
    <xf numFmtId="0" fontId="5" fillId="6" borderId="0" xfId="0" applyFont="1" applyFill="1" applyAlignment="1">
      <alignment horizontal="center" textRotation="90"/>
    </xf>
    <xf numFmtId="0" fontId="5" fillId="7" borderId="0" xfId="0" applyFont="1" applyFill="1" applyAlignment="1">
      <alignment horizontal="center" textRotation="90"/>
    </xf>
    <xf numFmtId="0" fontId="3" fillId="7" borderId="0" xfId="0" applyFont="1" applyFill="1"/>
    <xf numFmtId="1" fontId="5" fillId="8" borderId="0" xfId="0" applyNumberFormat="1" applyFont="1" applyFill="1" applyAlignment="1">
      <alignment horizontal="center" textRotation="90"/>
    </xf>
    <xf numFmtId="0" fontId="3" fillId="8" borderId="0" xfId="0" applyFont="1" applyFill="1"/>
    <xf numFmtId="0" fontId="3" fillId="5" borderId="0" xfId="0" applyFont="1" applyFill="1"/>
    <xf numFmtId="0" fontId="3" fillId="6" borderId="0" xfId="0" applyFont="1" applyFill="1"/>
    <xf numFmtId="0" fontId="5" fillId="9" borderId="0" xfId="0" applyFont="1" applyFill="1" applyAlignment="1">
      <alignment horizontal="center" textRotation="90"/>
    </xf>
    <xf numFmtId="0" fontId="3" fillId="9" borderId="0" xfId="0" applyFont="1" applyFill="1"/>
    <xf numFmtId="1" fontId="5" fillId="4" borderId="0" xfId="0" applyNumberFormat="1" applyFont="1" applyFill="1" applyAlignment="1">
      <alignment horizontal="center" textRotation="90"/>
    </xf>
    <xf numFmtId="164" fontId="24" fillId="0" borderId="0" xfId="8" applyNumberFormat="1" applyFont="1" applyAlignment="1">
      <alignment horizontal="right" vertical="top"/>
    </xf>
    <xf numFmtId="0" fontId="3" fillId="0" borderId="5" xfId="8" applyFont="1" applyBorder="1" applyAlignment="1">
      <alignment horizontal="left" vertical="top" wrapText="1"/>
    </xf>
    <xf numFmtId="0" fontId="3" fillId="0" borderId="0" xfId="8" applyFont="1" applyAlignment="1">
      <alignment horizontal="left" vertical="top" wrapText="1"/>
    </xf>
    <xf numFmtId="164" fontId="24" fillId="0" borderId="0" xfId="9" applyNumberFormat="1" applyFont="1" applyAlignment="1">
      <alignment horizontal="right" vertical="top"/>
    </xf>
    <xf numFmtId="164" fontId="24" fillId="0" borderId="0" xfId="9" applyNumberFormat="1" applyFont="1" applyAlignment="1">
      <alignment horizontal="center" vertical="top"/>
    </xf>
    <xf numFmtId="164" fontId="15" fillId="0" borderId="0" xfId="0" applyNumberFormat="1" applyFont="1"/>
    <xf numFmtId="1" fontId="5" fillId="0" borderId="0" xfId="1" applyNumberFormat="1" applyFont="1" applyFill="1"/>
    <xf numFmtId="164" fontId="24" fillId="0" borderId="0" xfId="10" applyNumberFormat="1" applyFont="1" applyAlignment="1">
      <alignment horizontal="right" vertical="top"/>
    </xf>
    <xf numFmtId="164" fontId="24" fillId="0" borderId="0" xfId="11" applyNumberFormat="1" applyFont="1" applyAlignment="1">
      <alignment horizontal="right" vertical="top"/>
    </xf>
    <xf numFmtId="0" fontId="13" fillId="2" borderId="4" xfId="3" applyFont="1" applyFill="1" applyBorder="1" applyAlignment="1">
      <alignment horizontal="left" vertical="center" wrapText="1"/>
    </xf>
    <xf numFmtId="1" fontId="12" fillId="2" borderId="0" xfId="4" applyNumberFormat="1" applyFont="1" applyFill="1" applyAlignment="1">
      <alignment horizontal="center" vertical="center" wrapText="1"/>
    </xf>
    <xf numFmtId="0" fontId="13" fillId="2" borderId="4" xfId="3" applyFont="1" applyFill="1" applyBorder="1" applyAlignment="1">
      <alignment horizontal="left" vertical="center" wrapText="1"/>
    </xf>
    <xf numFmtId="0" fontId="13" fillId="2" borderId="4" xfId="3" applyFont="1" applyFill="1" applyBorder="1" applyAlignment="1">
      <alignment horizontal="left" vertical="center"/>
    </xf>
    <xf numFmtId="0" fontId="7" fillId="2" borderId="1" xfId="4" applyFont="1" applyFill="1" applyBorder="1" applyAlignment="1">
      <alignment horizontal="left" vertical="center" wrapText="1"/>
    </xf>
    <xf numFmtId="0" fontId="7" fillId="2" borderId="2" xfId="4" applyFont="1" applyFill="1" applyBorder="1" applyAlignment="1">
      <alignment horizontal="right" vertical="center" wrapText="1"/>
    </xf>
    <xf numFmtId="0" fontId="7" fillId="2" borderId="3" xfId="4" applyFont="1" applyFill="1" applyBorder="1" applyAlignment="1">
      <alignment vertical="center" wrapText="1"/>
    </xf>
    <xf numFmtId="0" fontId="7" fillId="2" borderId="0" xfId="4" applyFont="1" applyFill="1" applyAlignment="1">
      <alignment vertical="center" wrapText="1"/>
    </xf>
    <xf numFmtId="0" fontId="11" fillId="0" borderId="0" xfId="4" applyFont="1" applyAlignment="1">
      <alignment horizontal="left" vertical="center" wrapText="1"/>
    </xf>
    <xf numFmtId="0" fontId="7" fillId="2" borderId="0" xfId="4" applyFont="1" applyFill="1" applyAlignment="1">
      <alignment horizontal="left" vertical="center" wrapText="1"/>
    </xf>
    <xf numFmtId="0" fontId="10" fillId="2" borderId="0" xfId="4" applyFont="1" applyFill="1" applyAlignment="1">
      <alignment horizontal="left" vertical="center"/>
    </xf>
    <xf numFmtId="0" fontId="7" fillId="0" borderId="1" xfId="4" applyFont="1" applyBorder="1" applyAlignment="1">
      <alignment horizontal="left" vertical="center" wrapText="1"/>
    </xf>
    <xf numFmtId="0" fontId="22" fillId="2" borderId="0" xfId="4" applyFont="1" applyFill="1" applyAlignment="1">
      <alignment horizontal="center" vertical="center" wrapText="1"/>
    </xf>
    <xf numFmtId="0" fontId="11" fillId="2" borderId="0" xfId="4" applyFont="1" applyFill="1" applyAlignment="1">
      <alignment horizontal="left" vertical="center" wrapText="1"/>
    </xf>
    <xf numFmtId="0" fontId="7" fillId="0" borderId="1" xfId="4" applyFont="1" applyFill="1" applyBorder="1" applyAlignment="1">
      <alignment horizontal="left" vertical="center" wrapText="1"/>
    </xf>
    <xf numFmtId="0" fontId="7" fillId="0" borderId="0" xfId="4" applyFont="1" applyFill="1" applyAlignment="1">
      <alignment horizontal="left" vertical="center" wrapText="1"/>
    </xf>
  </cellXfs>
  <cellStyles count="12">
    <cellStyle name="Normal" xfId="0" builtinId="0"/>
    <cellStyle name="Normal 2" xfId="3" xr:uid="{00000000-0005-0000-0000-000001000000}"/>
    <cellStyle name="Normal 3" xfId="4" xr:uid="{00000000-0005-0000-0000-000002000000}"/>
    <cellStyle name="Normal_(1) Totais jun19_1" xfId="8" xr:uid="{00000000-0005-0000-0000-000003000000}"/>
    <cellStyle name="Normal_(3) TARV jun19" xfId="9" xr:uid="{7AA636B3-0EDE-401D-98CD-6754DA2C297B}"/>
    <cellStyle name="Normal_(4) CV Basal  jun19_1" xfId="10" xr:uid="{927B85E5-EB91-41CA-971D-0ED07484BF97}"/>
    <cellStyle name="Normal_Plan6" xfId="2" xr:uid="{00000000-0005-0000-0000-000004000000}"/>
    <cellStyle name="Normal_Planilha1" xfId="11" xr:uid="{CEF0F807-12C0-45DA-880A-E09658886EF7}"/>
    <cellStyle name="Porcentagem" xfId="1" builtinId="5"/>
    <cellStyle name="Porcentagem 2" xfId="5" xr:uid="{00000000-0005-0000-0000-000006000000}"/>
    <cellStyle name="Vírgula 2" xfId="6" xr:uid="{00000000-0005-0000-0000-000007000000}"/>
    <cellStyle name="Vírgula 2 2" xfId="7" xr:uid="{00000000-0005-0000-0000-000008000000}"/>
  </cellStyles>
  <dxfs count="0"/>
  <tableStyles count="0" defaultTableStyle="TableStyleMedium2" defaultPivotStyle="PivotStyleLight16"/>
  <colors>
    <mruColors>
      <color rgb="FFFFCCCC"/>
      <color rgb="FF33CCCC"/>
      <color rgb="FF9999FF"/>
      <color rgb="FFFFCC99"/>
      <color rgb="FFFF9966"/>
      <color rgb="FFFFD966"/>
      <color rgb="FFDDDDDD"/>
      <color rgb="FFFF9999"/>
      <color rgb="FFCCEC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200" b="1" i="0" u="none" strike="noStrike" baseline="0">
                <a:effectLst/>
              </a:rPr>
              <a:t>Número de gestantes identificadas nos sistemas de HIV, segundo o ano de início da gestação</a:t>
            </a:r>
            <a:endParaRPr lang="pt-BR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Layout!#REF!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Layout!$C$7:$K$7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  <c:extLst xmlns:c15="http://schemas.microsoft.com/office/drawing/2012/chart"/>
            </c:numRef>
          </c:cat>
          <c:val>
            <c:numRef>
              <c:f>Layout!#REF!</c:f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0-C349-4A6F-B7E6-602479AEAC06}"/>
            </c:ext>
          </c:extLst>
        </c:ser>
        <c:ser>
          <c:idx val="1"/>
          <c:order val="1"/>
          <c:tx>
            <c:strRef>
              <c:f>Layout!#REF!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Layout!$C$7:$K$7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  <c:extLst xmlns:c15="http://schemas.microsoft.com/office/drawing/2012/chart"/>
            </c:numRef>
          </c:cat>
          <c:val>
            <c:numRef>
              <c:f>Layout!#REF!</c:f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1-C349-4A6F-B7E6-602479AEAC06}"/>
            </c:ext>
          </c:extLst>
        </c:ser>
        <c:ser>
          <c:idx val="2"/>
          <c:order val="2"/>
          <c:tx>
            <c:strRef>
              <c:f>Layout!$A$8</c:f>
              <c:strCache>
                <c:ptCount val="1"/>
                <c:pt idx="0">
                  <c:v>GVHIV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Layout!$C$7:$K$7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  <c:extLst/>
            </c:numRef>
          </c:cat>
          <c:val>
            <c:numRef>
              <c:f>Layout!$C$8:$K$8</c:f>
              <c:numCache>
                <c:formatCode>0</c:formatCode>
                <c:ptCount val="9"/>
                <c:pt idx="0">
                  <c:v>6990</c:v>
                </c:pt>
                <c:pt idx="1">
                  <c:v>7112</c:v>
                </c:pt>
                <c:pt idx="2">
                  <c:v>7410</c:v>
                </c:pt>
                <c:pt idx="3">
                  <c:v>7783</c:v>
                </c:pt>
                <c:pt idx="4">
                  <c:v>8177</c:v>
                </c:pt>
                <c:pt idx="5">
                  <c:v>8651</c:v>
                </c:pt>
                <c:pt idx="6">
                  <c:v>8709</c:v>
                </c:pt>
                <c:pt idx="7">
                  <c:v>9705</c:v>
                </c:pt>
                <c:pt idx="8">
                  <c:v>10136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C349-4A6F-B7E6-602479AEA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2352368"/>
        <c:axId val="262352928"/>
        <c:extLst/>
      </c:barChart>
      <c:catAx>
        <c:axId val="26235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62352928"/>
        <c:crosses val="autoZero"/>
        <c:auto val="1"/>
        <c:lblAlgn val="ctr"/>
        <c:lblOffset val="100"/>
        <c:noMultiLvlLbl val="0"/>
      </c:catAx>
      <c:valAx>
        <c:axId val="26235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62352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200" b="1" i="0" baseline="0">
                <a:effectLst/>
              </a:rPr>
              <a:t>Proporção de gestantes identificadas nos sistemas de HIV e que estavam retidas na TARV seis e 18 meses depois do parto, por ano de início da gestação</a:t>
            </a:r>
            <a:endParaRPr lang="pt-BR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Layout!$A$122:$B$122</c:f>
              <c:strCache>
                <c:ptCount val="2"/>
                <c:pt idx="0">
                  <c:v>6 meses</c:v>
                </c:pt>
              </c:strCache>
            </c:strRef>
          </c:tx>
          <c:spPr>
            <a:ln w="28575" cap="rnd">
              <a:solidFill>
                <a:srgbClr val="D60093"/>
              </a:solidFill>
              <a:round/>
            </a:ln>
            <a:effectLst/>
          </c:spPr>
          <c:marker>
            <c:symbol val="none"/>
          </c:marker>
          <c:cat>
            <c:numRef>
              <c:f>Layout!$C$121:$J$121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Layout!$C$122:$J$122</c:f>
              <c:numCache>
                <c:formatCode>0</c:formatCode>
                <c:ptCount val="8"/>
                <c:pt idx="0">
                  <c:v>42.581300813008134</c:v>
                </c:pt>
                <c:pt idx="1">
                  <c:v>45.29667149059334</c:v>
                </c:pt>
                <c:pt idx="2">
                  <c:v>52.804435913840905</c:v>
                </c:pt>
                <c:pt idx="3">
                  <c:v>62.994783675974219</c:v>
                </c:pt>
                <c:pt idx="4">
                  <c:v>68.922232029028137</c:v>
                </c:pt>
                <c:pt idx="5">
                  <c:v>71.672897196261687</c:v>
                </c:pt>
                <c:pt idx="6">
                  <c:v>76.281407035175874</c:v>
                </c:pt>
                <c:pt idx="7">
                  <c:v>79.049458392812156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2-4929-9021-C82EE6375470}"/>
            </c:ext>
          </c:extLst>
        </c:ser>
        <c:ser>
          <c:idx val="1"/>
          <c:order val="1"/>
          <c:tx>
            <c:strRef>
              <c:f>Layout!$A$123:$B$123</c:f>
              <c:strCache>
                <c:ptCount val="2"/>
                <c:pt idx="0">
                  <c:v>18 meses</c:v>
                </c:pt>
              </c:strCache>
            </c:strRef>
          </c:tx>
          <c:spPr>
            <a:ln w="28575" cap="rnd">
              <a:solidFill>
                <a:srgbClr val="9933FF"/>
              </a:solidFill>
              <a:round/>
            </a:ln>
            <a:effectLst/>
          </c:spPr>
          <c:marker>
            <c:symbol val="none"/>
          </c:marker>
          <c:cat>
            <c:numRef>
              <c:f>Layout!$C$121:$J$121</c:f>
              <c:numCache>
                <c:formatCode>General</c:formatCod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numCache>
            </c:numRef>
          </c:cat>
          <c:val>
            <c:numRef>
              <c:f>Layout!$C$123:$J$123</c:f>
              <c:numCache>
                <c:formatCode>0</c:formatCode>
                <c:ptCount val="8"/>
                <c:pt idx="0">
                  <c:v>45.121951219512198</c:v>
                </c:pt>
                <c:pt idx="1">
                  <c:v>48.781030836023596</c:v>
                </c:pt>
                <c:pt idx="2">
                  <c:v>56.397952655150348</c:v>
                </c:pt>
                <c:pt idx="3">
                  <c:v>62.892502812723741</c:v>
                </c:pt>
                <c:pt idx="4">
                  <c:v>65.89192899872512</c:v>
                </c:pt>
                <c:pt idx="5">
                  <c:v>68.411214953271028</c:v>
                </c:pt>
                <c:pt idx="6">
                  <c:v>71.046139789858387</c:v>
                </c:pt>
                <c:pt idx="7">
                  <c:v>73.700562599714502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2-4929-9021-C82EE637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784176"/>
        <c:axId val="364784736"/>
      </c:lineChart>
      <c:catAx>
        <c:axId val="36478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784736"/>
        <c:crosses val="autoZero"/>
        <c:auto val="1"/>
        <c:lblAlgn val="ctr"/>
        <c:lblOffset val="100"/>
        <c:noMultiLvlLbl val="0"/>
      </c:catAx>
      <c:valAx>
        <c:axId val="3647847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78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pt-BR" sz="12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 sz="12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Distribuição das gestantes experimentadas identificadas nos sistemas de HIV, segundo a CV-HIV basal, por ano de início da gestação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pt-BR" sz="12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2868439706894754E-2"/>
          <c:y val="0.16826629788272407"/>
          <c:w val="0.90450937206616788"/>
          <c:h val="0.648181534948778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Layout!$A$30</c:f>
              <c:strCache>
                <c:ptCount val="1"/>
                <c:pt idx="0">
                  <c:v>&lt;50</c:v>
                </c:pt>
              </c:strCache>
            </c:strRef>
          </c:tx>
          <c:spPr>
            <a:solidFill>
              <a:srgbClr val="9933FF"/>
            </a:solidFill>
            <a:ln>
              <a:noFill/>
            </a:ln>
            <a:effectLst/>
          </c:spPr>
          <c:invertIfNegative val="0"/>
          <c:cat>
            <c:numRef>
              <c:f>Layout!$C$29:$K$29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Layout!$C$30:$K$30</c:f>
              <c:numCache>
                <c:formatCode>0</c:formatCode>
                <c:ptCount val="9"/>
                <c:pt idx="0">
                  <c:v>54.459798994974875</c:v>
                </c:pt>
                <c:pt idx="1">
                  <c:v>53.773584905660378</c:v>
                </c:pt>
                <c:pt idx="2">
                  <c:v>54.593453009503698</c:v>
                </c:pt>
                <c:pt idx="3">
                  <c:v>52.205177372962609</c:v>
                </c:pt>
                <c:pt idx="4">
                  <c:v>56.0340960071781</c:v>
                </c:pt>
                <c:pt idx="5">
                  <c:v>61.271896420411274</c:v>
                </c:pt>
                <c:pt idx="6">
                  <c:v>66.790666215759217</c:v>
                </c:pt>
                <c:pt idx="7">
                  <c:v>69.525222551928778</c:v>
                </c:pt>
                <c:pt idx="8">
                  <c:v>75.372124492557518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CB-41AF-8274-4CE5FC7197F9}"/>
            </c:ext>
          </c:extLst>
        </c:ser>
        <c:ser>
          <c:idx val="1"/>
          <c:order val="1"/>
          <c:tx>
            <c:strRef>
              <c:f>Layout!$A$31</c:f>
              <c:strCache>
                <c:ptCount val="1"/>
                <c:pt idx="0">
                  <c:v>50-999</c:v>
                </c:pt>
              </c:strCache>
            </c:strRef>
          </c:tx>
          <c:spPr>
            <a:solidFill>
              <a:srgbClr val="D60093"/>
            </a:solidFill>
            <a:ln>
              <a:noFill/>
            </a:ln>
            <a:effectLst/>
          </c:spPr>
          <c:invertIfNegative val="0"/>
          <c:cat>
            <c:numRef>
              <c:f>Layout!$C$29:$K$29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Layout!$C$31:$K$31</c:f>
              <c:numCache>
                <c:formatCode>0</c:formatCode>
                <c:ptCount val="9"/>
                <c:pt idx="0">
                  <c:v>13.944723618090451</c:v>
                </c:pt>
                <c:pt idx="1">
                  <c:v>13.679245283018867</c:v>
                </c:pt>
                <c:pt idx="2">
                  <c:v>14.994720168954592</c:v>
                </c:pt>
                <c:pt idx="3">
                  <c:v>14.956855225311601</c:v>
                </c:pt>
                <c:pt idx="4">
                  <c:v>16.061013907581874</c:v>
                </c:pt>
                <c:pt idx="5">
                  <c:v>13.518659558263519</c:v>
                </c:pt>
                <c:pt idx="6">
                  <c:v>12.681772066283395</c:v>
                </c:pt>
                <c:pt idx="7">
                  <c:v>11.928783382789318</c:v>
                </c:pt>
                <c:pt idx="8">
                  <c:v>10.392422192151555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CB-41AF-8274-4CE5FC7197F9}"/>
            </c:ext>
          </c:extLst>
        </c:ser>
        <c:ser>
          <c:idx val="2"/>
          <c:order val="2"/>
          <c:tx>
            <c:strRef>
              <c:f>Layout!$A$32</c:f>
              <c:strCache>
                <c:ptCount val="1"/>
                <c:pt idx="0">
                  <c:v>≥ 1.000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Layout!$C$29:$K$29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Layout!$C$32:$K$32</c:f>
              <c:numCache>
                <c:formatCode>0</c:formatCode>
                <c:ptCount val="9"/>
                <c:pt idx="0">
                  <c:v>31.595477386934672</c:v>
                </c:pt>
                <c:pt idx="1">
                  <c:v>32.547169811320757</c:v>
                </c:pt>
                <c:pt idx="2">
                  <c:v>30.411826821541709</c:v>
                </c:pt>
                <c:pt idx="3">
                  <c:v>32.837967401725791</c:v>
                </c:pt>
                <c:pt idx="4">
                  <c:v>27.904890085240019</c:v>
                </c:pt>
                <c:pt idx="5">
                  <c:v>25.209444021325211</c:v>
                </c:pt>
                <c:pt idx="6">
                  <c:v>20.52756171795739</c:v>
                </c:pt>
                <c:pt idx="7">
                  <c:v>18.545994065281899</c:v>
                </c:pt>
                <c:pt idx="8">
                  <c:v>14.235453315290933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CB-41AF-8274-4CE5FC719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64788656"/>
        <c:axId val="364789216"/>
        <c:extLst/>
      </c:barChart>
      <c:catAx>
        <c:axId val="36478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789216"/>
        <c:crosses val="autoZero"/>
        <c:auto val="1"/>
        <c:lblAlgn val="ctr"/>
        <c:lblOffset val="100"/>
        <c:noMultiLvlLbl val="0"/>
      </c:catAx>
      <c:valAx>
        <c:axId val="3647892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478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pt-BR" sz="12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 sz="12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Distribuição das gestantes experimentadas identificadas nos sistemas de HIV, segundo a CV no parto, por ano de início da gestação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pt-BR" sz="12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Layout!$A$54</c:f>
              <c:strCache>
                <c:ptCount val="1"/>
                <c:pt idx="0">
                  <c:v>&lt;50</c:v>
                </c:pt>
              </c:strCache>
            </c:strRef>
          </c:tx>
          <c:spPr>
            <a:solidFill>
              <a:srgbClr val="9933FF"/>
            </a:solidFill>
            <a:ln>
              <a:noFill/>
            </a:ln>
            <a:effectLst/>
          </c:spPr>
          <c:invertIfNegative val="0"/>
          <c:cat>
            <c:numRef>
              <c:f>Layout!$C$53:$K$53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Layout!$C$54:$K$54</c:f>
              <c:numCache>
                <c:formatCode>0</c:formatCode>
                <c:ptCount val="9"/>
                <c:pt idx="0">
                  <c:v>58.487167942368302</c:v>
                </c:pt>
                <c:pt idx="1">
                  <c:v>60.085470085470085</c:v>
                </c:pt>
                <c:pt idx="2">
                  <c:v>62</c:v>
                </c:pt>
                <c:pt idx="3">
                  <c:v>57.013422818791945</c:v>
                </c:pt>
                <c:pt idx="4">
                  <c:v>61.531421598535694</c:v>
                </c:pt>
                <c:pt idx="5">
                  <c:v>66.0137638962414</c:v>
                </c:pt>
                <c:pt idx="6">
                  <c:v>70.184571699006142</c:v>
                </c:pt>
                <c:pt idx="7">
                  <c:v>74.543996792944483</c:v>
                </c:pt>
                <c:pt idx="8">
                  <c:v>76.439790575916234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8-4FFB-A8AE-F87D1D08D82B}"/>
            </c:ext>
          </c:extLst>
        </c:ser>
        <c:ser>
          <c:idx val="1"/>
          <c:order val="1"/>
          <c:tx>
            <c:strRef>
              <c:f>Layout!$A$55</c:f>
              <c:strCache>
                <c:ptCount val="1"/>
                <c:pt idx="0">
                  <c:v>50-999</c:v>
                </c:pt>
              </c:strCache>
            </c:strRef>
          </c:tx>
          <c:spPr>
            <a:solidFill>
              <a:srgbClr val="D60093"/>
            </a:solidFill>
            <a:ln>
              <a:noFill/>
            </a:ln>
            <a:effectLst/>
          </c:spPr>
          <c:invertIfNegative val="0"/>
          <c:cat>
            <c:numRef>
              <c:f>Layout!$C$53:$K$53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Layout!$C$55:$K$55</c:f>
              <c:numCache>
                <c:formatCode>0</c:formatCode>
                <c:ptCount val="9"/>
                <c:pt idx="0">
                  <c:v>17.919855920756415</c:v>
                </c:pt>
                <c:pt idx="1">
                  <c:v>16.923076923076923</c:v>
                </c:pt>
                <c:pt idx="2">
                  <c:v>15.653846153846155</c:v>
                </c:pt>
                <c:pt idx="3">
                  <c:v>19.228187919463089</c:v>
                </c:pt>
                <c:pt idx="4">
                  <c:v>16.71751067724222</c:v>
                </c:pt>
                <c:pt idx="5">
                  <c:v>15.246161990471149</c:v>
                </c:pt>
                <c:pt idx="6">
                  <c:v>14.126833885470894</c:v>
                </c:pt>
                <c:pt idx="7">
                  <c:v>11.906193625977151</c:v>
                </c:pt>
                <c:pt idx="8">
                  <c:v>10.88257292445774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8-4FFB-A8AE-F87D1D08D82B}"/>
            </c:ext>
          </c:extLst>
        </c:ser>
        <c:ser>
          <c:idx val="2"/>
          <c:order val="2"/>
          <c:tx>
            <c:strRef>
              <c:f>Layout!$A$56</c:f>
              <c:strCache>
                <c:ptCount val="1"/>
                <c:pt idx="0">
                  <c:v>≥ 1.000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Layout!$C$53:$K$53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Layout!$C$56:$K$56</c:f>
              <c:numCache>
                <c:formatCode>0</c:formatCode>
                <c:ptCount val="9"/>
                <c:pt idx="0">
                  <c:v>23.592976136875283</c:v>
                </c:pt>
                <c:pt idx="1">
                  <c:v>22.991452991452991</c:v>
                </c:pt>
                <c:pt idx="2">
                  <c:v>22.346153846153847</c:v>
                </c:pt>
                <c:pt idx="3">
                  <c:v>23.758389261744966</c:v>
                </c:pt>
                <c:pt idx="4">
                  <c:v>21.751067724222086</c:v>
                </c:pt>
                <c:pt idx="5">
                  <c:v>18.740074113287452</c:v>
                </c:pt>
                <c:pt idx="6">
                  <c:v>15.688594415522953</c:v>
                </c:pt>
                <c:pt idx="7">
                  <c:v>13.549809581078373</c:v>
                </c:pt>
                <c:pt idx="8">
                  <c:v>12.677636499626027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68-4FFB-A8AE-F87D1D08D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4343216"/>
        <c:axId val="564343776"/>
        <c:extLst/>
      </c:barChart>
      <c:catAx>
        <c:axId val="56434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4343776"/>
        <c:crosses val="autoZero"/>
        <c:auto val="1"/>
        <c:lblAlgn val="ctr"/>
        <c:lblOffset val="100"/>
        <c:noMultiLvlLbl val="0"/>
      </c:catAx>
      <c:valAx>
        <c:axId val="56434377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434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pt-BR" sz="12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t-BR" sz="12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Distribuição das gestantes não-experimentadas identificadas nos sistemas de HIV, segundo a CV no parto, por ano de início da gestação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pt-BR" sz="12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Layout!$A$77</c:f>
              <c:strCache>
                <c:ptCount val="1"/>
                <c:pt idx="0">
                  <c:v>&lt;50</c:v>
                </c:pt>
              </c:strCache>
            </c:strRef>
          </c:tx>
          <c:spPr>
            <a:solidFill>
              <a:srgbClr val="9933FF"/>
            </a:solidFill>
            <a:ln>
              <a:noFill/>
            </a:ln>
            <a:effectLst/>
          </c:spPr>
          <c:invertIfNegative val="0"/>
          <c:cat>
            <c:numRef>
              <c:f>Layout!$C$76:$K$76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Layout!$C$77:$K$77</c:f>
              <c:numCache>
                <c:formatCode>0</c:formatCode>
                <c:ptCount val="9"/>
                <c:pt idx="0">
                  <c:v>45.135951661631417</c:v>
                </c:pt>
                <c:pt idx="1">
                  <c:v>47.556800497976973</c:v>
                </c:pt>
                <c:pt idx="2">
                  <c:v>51.266233766233768</c:v>
                </c:pt>
                <c:pt idx="3">
                  <c:v>44.394463667820069</c:v>
                </c:pt>
                <c:pt idx="4">
                  <c:v>47.652819993245529</c:v>
                </c:pt>
                <c:pt idx="5">
                  <c:v>54.897260273972606</c:v>
                </c:pt>
                <c:pt idx="6">
                  <c:v>56.554712892741065</c:v>
                </c:pt>
                <c:pt idx="7">
                  <c:v>63.659328762179726</c:v>
                </c:pt>
                <c:pt idx="8">
                  <c:v>69.415081042988021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C-4B3D-BFBE-6A7348960AC2}"/>
            </c:ext>
          </c:extLst>
        </c:ser>
        <c:ser>
          <c:idx val="1"/>
          <c:order val="1"/>
          <c:tx>
            <c:strRef>
              <c:f>Layout!$A$78</c:f>
              <c:strCache>
                <c:ptCount val="1"/>
                <c:pt idx="0">
                  <c:v>50-999</c:v>
                </c:pt>
              </c:strCache>
            </c:strRef>
          </c:tx>
          <c:spPr>
            <a:solidFill>
              <a:srgbClr val="D60093"/>
            </a:solidFill>
            <a:ln>
              <a:noFill/>
            </a:ln>
            <a:effectLst/>
          </c:spPr>
          <c:invertIfNegative val="0"/>
          <c:cat>
            <c:numRef>
              <c:f>Layout!$C$76:$K$76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Layout!$C$78:$K$78</c:f>
              <c:numCache>
                <c:formatCode>0</c:formatCode>
                <c:ptCount val="9"/>
                <c:pt idx="0">
                  <c:v>24.169184290030213</c:v>
                </c:pt>
                <c:pt idx="1">
                  <c:v>23.280423280423278</c:v>
                </c:pt>
                <c:pt idx="2">
                  <c:v>24.09090909090909</c:v>
                </c:pt>
                <c:pt idx="3">
                  <c:v>28.027681660899656</c:v>
                </c:pt>
                <c:pt idx="4">
                  <c:v>28.470111448834849</c:v>
                </c:pt>
                <c:pt idx="5">
                  <c:v>24.280821917808218</c:v>
                </c:pt>
                <c:pt idx="6">
                  <c:v>24.774286746117731</c:v>
                </c:pt>
                <c:pt idx="7">
                  <c:v>17.430530494406351</c:v>
                </c:pt>
                <c:pt idx="8">
                  <c:v>14.059196617336154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C-4B3D-BFBE-6A7348960AC2}"/>
            </c:ext>
          </c:extLst>
        </c:ser>
        <c:ser>
          <c:idx val="2"/>
          <c:order val="2"/>
          <c:tx>
            <c:strRef>
              <c:f>Layout!$A$79</c:f>
              <c:strCache>
                <c:ptCount val="1"/>
                <c:pt idx="0">
                  <c:v>≥ 1.000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Layout!$C$76:$K$76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Layout!$C$79:$K$79</c:f>
              <c:numCache>
                <c:formatCode>0</c:formatCode>
                <c:ptCount val="9"/>
                <c:pt idx="0">
                  <c:v>30.694864048338367</c:v>
                </c:pt>
                <c:pt idx="1">
                  <c:v>29.162776221599749</c:v>
                </c:pt>
                <c:pt idx="2">
                  <c:v>24.642857142857146</c:v>
                </c:pt>
                <c:pt idx="3">
                  <c:v>27.577854671280278</c:v>
                </c:pt>
                <c:pt idx="4">
                  <c:v>23.877068557919621</c:v>
                </c:pt>
                <c:pt idx="5">
                  <c:v>20.82191780821918</c:v>
                </c:pt>
                <c:pt idx="6">
                  <c:v>18.671000361141207</c:v>
                </c:pt>
                <c:pt idx="7">
                  <c:v>18.91014074341393</c:v>
                </c:pt>
                <c:pt idx="8">
                  <c:v>16.525722339675827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0C-4B3D-BFBE-6A7348960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4347696"/>
        <c:axId val="564348256"/>
        <c:extLst/>
      </c:barChart>
      <c:catAx>
        <c:axId val="56434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4348256"/>
        <c:crosses val="autoZero"/>
        <c:auto val="1"/>
        <c:lblAlgn val="ctr"/>
        <c:lblOffset val="100"/>
        <c:noMultiLvlLbl val="0"/>
      </c:catAx>
      <c:valAx>
        <c:axId val="56434825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6434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200" b="1" i="0" u="none" strike="noStrike" baseline="0">
                <a:effectLst/>
              </a:rPr>
              <a:t>Distribuição das gestantes identificadas nos sistemas de HIV, segundo o momento do início da TARV, por ano de início da gestação</a:t>
            </a:r>
            <a:endParaRPr lang="pt-BR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Layout!$A$14</c:f>
              <c:strCache>
                <c:ptCount val="1"/>
                <c:pt idx="0">
                  <c:v>Experimentada</c:v>
                </c:pt>
              </c:strCache>
            </c:strRef>
          </c:tx>
          <c:spPr>
            <a:solidFill>
              <a:srgbClr val="9933FF"/>
            </a:solidFill>
            <a:ln>
              <a:noFill/>
            </a:ln>
            <a:effectLst/>
          </c:spPr>
          <c:invertIfNegative val="0"/>
          <c:cat>
            <c:numRef>
              <c:f>Layout!$C$13:$K$13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Layout!$C$14:$K$14</c:f>
              <c:numCache>
                <c:formatCode>0</c:formatCode>
                <c:ptCount val="9"/>
                <c:pt idx="0">
                  <c:v>36.723891273247496</c:v>
                </c:pt>
                <c:pt idx="1">
                  <c:v>38.962317210348708</c:v>
                </c:pt>
                <c:pt idx="2">
                  <c:v>41.970310391363022</c:v>
                </c:pt>
                <c:pt idx="3">
                  <c:v>45.406655531286141</c:v>
                </c:pt>
                <c:pt idx="4">
                  <c:v>47.352329705270876</c:v>
                </c:pt>
                <c:pt idx="5">
                  <c:v>51.658767772511851</c:v>
                </c:pt>
                <c:pt idx="6">
                  <c:v>56.642553680101045</c:v>
                </c:pt>
                <c:pt idx="7">
                  <c:v>60.453374549201442</c:v>
                </c:pt>
                <c:pt idx="8">
                  <c:v>62.243488555643253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1-4022-B620-0443DDD59CD9}"/>
            </c:ext>
          </c:extLst>
        </c:ser>
        <c:ser>
          <c:idx val="1"/>
          <c:order val="1"/>
          <c:tx>
            <c:strRef>
              <c:f>Layout!$A$15</c:f>
              <c:strCache>
                <c:ptCount val="1"/>
                <c:pt idx="0">
                  <c:v>Início da TARV na gestação</c:v>
                </c:pt>
              </c:strCache>
            </c:strRef>
          </c:tx>
          <c:spPr>
            <a:solidFill>
              <a:srgbClr val="D60093"/>
            </a:solidFill>
            <a:ln>
              <a:noFill/>
            </a:ln>
            <a:effectLst/>
          </c:spPr>
          <c:invertIfNegative val="0"/>
          <c:cat>
            <c:numRef>
              <c:f>Layout!$C$13:$K$13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Layout!$C$15:$K$15</c:f>
              <c:numCache>
                <c:formatCode>0</c:formatCode>
                <c:ptCount val="9"/>
                <c:pt idx="0">
                  <c:v>55.150214592274679</c:v>
                </c:pt>
                <c:pt idx="1">
                  <c:v>53.205849268841398</c:v>
                </c:pt>
                <c:pt idx="2">
                  <c:v>50.458839406207822</c:v>
                </c:pt>
                <c:pt idx="3">
                  <c:v>46.485930874983936</c:v>
                </c:pt>
                <c:pt idx="4">
                  <c:v>44.857527210468383</c:v>
                </c:pt>
                <c:pt idx="5">
                  <c:v>40.781412553462026</c:v>
                </c:pt>
                <c:pt idx="6">
                  <c:v>36.29578596853829</c:v>
                </c:pt>
                <c:pt idx="7">
                  <c:v>33.034518289541474</c:v>
                </c:pt>
                <c:pt idx="8">
                  <c:v>31.935674822415155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1-4022-B620-0443DDD59CD9}"/>
            </c:ext>
          </c:extLst>
        </c:ser>
        <c:ser>
          <c:idx val="2"/>
          <c:order val="2"/>
          <c:tx>
            <c:strRef>
              <c:f>Layout!$A$16</c:f>
              <c:strCache>
                <c:ptCount val="1"/>
                <c:pt idx="0">
                  <c:v>Não iniciou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Layout!$C$13:$K$13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Layout!$C$16:$K$16</c:f>
              <c:numCache>
                <c:formatCode>0</c:formatCode>
                <c:ptCount val="9"/>
                <c:pt idx="0">
                  <c:v>8.125894134477825</c:v>
                </c:pt>
                <c:pt idx="1">
                  <c:v>7.8318335208098988</c:v>
                </c:pt>
                <c:pt idx="2">
                  <c:v>7.57085020242915</c:v>
                </c:pt>
                <c:pt idx="3">
                  <c:v>8.107413593729925</c:v>
                </c:pt>
                <c:pt idx="4">
                  <c:v>7.7901430842607313</c:v>
                </c:pt>
                <c:pt idx="5">
                  <c:v>7.5598196740261248</c:v>
                </c:pt>
                <c:pt idx="6">
                  <c:v>7.0616603513606613</c:v>
                </c:pt>
                <c:pt idx="7">
                  <c:v>6.5121071612570844</c:v>
                </c:pt>
                <c:pt idx="8">
                  <c:v>5.8208366219415941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1-4022-B620-0443DDD59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2778336"/>
        <c:axId val="512778896"/>
        <c:extLst/>
      </c:barChart>
      <c:catAx>
        <c:axId val="51277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12778896"/>
        <c:crosses val="autoZero"/>
        <c:auto val="1"/>
        <c:lblAlgn val="ctr"/>
        <c:lblOffset val="100"/>
        <c:noMultiLvlLbl val="0"/>
      </c:catAx>
      <c:valAx>
        <c:axId val="5127788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1277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lang="pt-BR" sz="12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pt-BR" sz="12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Proporção de gestantes identificadas nos sistemas de HIV que realizaram os exames e as dispensações de acordo com o recomendado no PCDT, segundo o ano de início da gestação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22802642769515E-2"/>
          <c:y val="0.2074948217911044"/>
          <c:w val="0.86698351144177677"/>
          <c:h val="0.61984069400381592"/>
        </c:manualLayout>
      </c:layout>
      <c:lineChart>
        <c:grouping val="standard"/>
        <c:varyColors val="0"/>
        <c:ser>
          <c:idx val="0"/>
          <c:order val="0"/>
          <c:tx>
            <c:strRef>
              <c:f>Layout!$A$143:$B$143</c:f>
              <c:strCache>
                <c:ptCount val="2"/>
                <c:pt idx="0">
                  <c:v>No primeiro trimestre</c:v>
                </c:pt>
              </c:strCache>
            </c:strRef>
          </c:tx>
          <c:spPr>
            <a:ln>
              <a:solidFill>
                <a:srgbClr val="D60093"/>
              </a:solidFill>
            </a:ln>
          </c:spPr>
          <c:marker>
            <c:symbol val="none"/>
          </c:marker>
          <c:cat>
            <c:numRef>
              <c:f>Layout!$C$142:$K$142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Layout!$C$143:$K$143</c:f>
              <c:numCache>
                <c:formatCode>0</c:formatCode>
                <c:ptCount val="9"/>
                <c:pt idx="0">
                  <c:v>61.77396280400572</c:v>
                </c:pt>
                <c:pt idx="1">
                  <c:v>63.835770528683909</c:v>
                </c:pt>
                <c:pt idx="2">
                  <c:v>64.858299595141702</c:v>
                </c:pt>
                <c:pt idx="3">
                  <c:v>64.10124630605165</c:v>
                </c:pt>
                <c:pt idx="4">
                  <c:v>66.185642656230897</c:v>
                </c:pt>
                <c:pt idx="5">
                  <c:v>66.789966477863828</c:v>
                </c:pt>
                <c:pt idx="6">
                  <c:v>62.659317946951433</c:v>
                </c:pt>
                <c:pt idx="7">
                  <c:v>59.793920659453889</c:v>
                </c:pt>
                <c:pt idx="8">
                  <c:v>60.526835043409633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98-4229-9387-D1D4C56E022A}"/>
            </c:ext>
          </c:extLst>
        </c:ser>
        <c:ser>
          <c:idx val="1"/>
          <c:order val="1"/>
          <c:tx>
            <c:strRef>
              <c:f>Layout!$A$144:$B$144</c:f>
              <c:strCache>
                <c:ptCount val="2"/>
                <c:pt idx="0">
                  <c:v>No último trimestre</c:v>
                </c:pt>
              </c:strCache>
            </c:strRef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cat>
            <c:numRef>
              <c:f>Layout!$C$142:$K$142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Layout!$C$144:$K$144</c:f>
              <c:numCache>
                <c:formatCode>0</c:formatCode>
                <c:ptCount val="9"/>
                <c:pt idx="0">
                  <c:v>47.725321888412012</c:v>
                </c:pt>
                <c:pt idx="1">
                  <c:v>47.876827896512935</c:v>
                </c:pt>
                <c:pt idx="2">
                  <c:v>47.125506072874494</c:v>
                </c:pt>
                <c:pt idx="3">
                  <c:v>46.627264550944361</c:v>
                </c:pt>
                <c:pt idx="4">
                  <c:v>48.086095144918673</c:v>
                </c:pt>
                <c:pt idx="5">
                  <c:v>46.225869841636808</c:v>
                </c:pt>
                <c:pt idx="6">
                  <c:v>47.249971294063613</c:v>
                </c:pt>
                <c:pt idx="7">
                  <c:v>48.902627511591959</c:v>
                </c:pt>
                <c:pt idx="8">
                  <c:v>47.760457774269923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98-4229-9387-D1D4C56E022A}"/>
            </c:ext>
          </c:extLst>
        </c:ser>
        <c:ser>
          <c:idx val="2"/>
          <c:order val="2"/>
          <c:tx>
            <c:strRef>
              <c:f>Layout!$A$145:$B$145</c:f>
              <c:strCache>
                <c:ptCount val="2"/>
                <c:pt idx="0">
                  <c:v>Total</c:v>
                </c:pt>
              </c:strCache>
            </c:strRef>
          </c:tx>
          <c:spPr>
            <a:ln>
              <a:solidFill>
                <a:srgbClr val="9933FF"/>
              </a:solidFill>
            </a:ln>
          </c:spPr>
          <c:marker>
            <c:symbol val="none"/>
          </c:marker>
          <c:cat>
            <c:numRef>
              <c:f>Layout!$C$142:$K$142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Layout!$C$145:$K$145</c:f>
              <c:numCache>
                <c:formatCode>0</c:formatCode>
                <c:ptCount val="9"/>
                <c:pt idx="0">
                  <c:v>40.271816881258943</c:v>
                </c:pt>
                <c:pt idx="1">
                  <c:v>41.001124859392576</c:v>
                </c:pt>
                <c:pt idx="2">
                  <c:v>41.066126855600537</c:v>
                </c:pt>
                <c:pt idx="3">
                  <c:v>40.704098676602854</c:v>
                </c:pt>
                <c:pt idx="4">
                  <c:v>42.546166075577844</c:v>
                </c:pt>
                <c:pt idx="5">
                  <c:v>39.602358108889149</c:v>
                </c:pt>
                <c:pt idx="6">
                  <c:v>37.156964060167638</c:v>
                </c:pt>
                <c:pt idx="7">
                  <c:v>36.764554353426071</c:v>
                </c:pt>
                <c:pt idx="8">
                  <c:v>36.059589581689025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98-4229-9387-D1D4C56E0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2782816"/>
        <c:axId val="512783376"/>
      </c:lineChart>
      <c:catAx>
        <c:axId val="512782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t-BR"/>
          </a:p>
        </c:txPr>
        <c:crossAx val="512783376"/>
        <c:crosses val="autoZero"/>
        <c:auto val="1"/>
        <c:lblAlgn val="ctr"/>
        <c:lblOffset val="100"/>
        <c:noMultiLvlLbl val="0"/>
      </c:catAx>
      <c:valAx>
        <c:axId val="512783376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t-BR"/>
          </a:p>
        </c:txPr>
        <c:crossAx val="51278281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9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ysClr val="window" lastClr="FFFFFF">
          <a:lumMod val="75000"/>
        </a:sysClr>
      </a:solidFill>
    </a:ln>
  </c:spPr>
  <c:txPr>
    <a:bodyPr/>
    <a:lstStyle/>
    <a:p>
      <a:pPr>
        <a:defRPr sz="11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/>
              <a:t>Proporção de gestantes identificadas nos sistemas de HIV com CD4 basal  &lt;350 células/mm</a:t>
            </a:r>
            <a:r>
              <a:rPr lang="pt-BR" b="1" baseline="30000"/>
              <a:t>3</a:t>
            </a:r>
            <a:r>
              <a:rPr lang="pt-BR" b="1"/>
              <a:t>, pelo momento do início da TARV, por ano de início da gestação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Layout!$A$100:$B$100</c:f>
              <c:strCache>
                <c:ptCount val="2"/>
                <c:pt idx="0">
                  <c:v>Experimentada</c:v>
                </c:pt>
              </c:strCache>
            </c:strRef>
          </c:tx>
          <c:spPr>
            <a:ln w="28575" cap="rnd">
              <a:solidFill>
                <a:srgbClr val="33CCCC"/>
              </a:solidFill>
              <a:round/>
            </a:ln>
            <a:effectLst/>
          </c:spPr>
          <c:marker>
            <c:symbol val="none"/>
          </c:marker>
          <c:cat>
            <c:numRef>
              <c:f>Layout!$C$99:$K$99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Layout!$C$100:$K$100</c:f>
              <c:numCache>
                <c:formatCode>0</c:formatCode>
                <c:ptCount val="9"/>
                <c:pt idx="0">
                  <c:v>28.509045539613226</c:v>
                </c:pt>
                <c:pt idx="1">
                  <c:v>29.813302217036174</c:v>
                </c:pt>
                <c:pt idx="2">
                  <c:v>24.881889763779526</c:v>
                </c:pt>
                <c:pt idx="3">
                  <c:v>24.740810556079172</c:v>
                </c:pt>
                <c:pt idx="4">
                  <c:v>19.638128861429831</c:v>
                </c:pt>
                <c:pt idx="5">
                  <c:v>19.640122511485451</c:v>
                </c:pt>
                <c:pt idx="6">
                  <c:v>21.777590564448186</c:v>
                </c:pt>
                <c:pt idx="7">
                  <c:v>24.079065588499553</c:v>
                </c:pt>
                <c:pt idx="8">
                  <c:v>22.787516032492519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A-4FE0-B1CF-5DF6A6109432}"/>
            </c:ext>
          </c:extLst>
        </c:ser>
        <c:ser>
          <c:idx val="1"/>
          <c:order val="1"/>
          <c:tx>
            <c:strRef>
              <c:f>Layout!$A$101:$B$101</c:f>
              <c:strCache>
                <c:ptCount val="2"/>
                <c:pt idx="0">
                  <c:v>Início da TARV na gestação</c:v>
                </c:pt>
              </c:strCache>
            </c:strRef>
          </c:tx>
          <c:spPr>
            <a:ln w="28575" cap="rnd">
              <a:solidFill>
                <a:srgbClr val="D60093"/>
              </a:solidFill>
              <a:round/>
            </a:ln>
            <a:effectLst/>
          </c:spPr>
          <c:marker>
            <c:symbol val="none"/>
          </c:marker>
          <c:cat>
            <c:numRef>
              <c:f>Layout!$C$99:$K$99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Layout!$C$101:$K$101</c:f>
              <c:numCache>
                <c:formatCode>0</c:formatCode>
                <c:ptCount val="9"/>
                <c:pt idx="0">
                  <c:v>19.255663430420711</c:v>
                </c:pt>
                <c:pt idx="1">
                  <c:v>15.371621621621623</c:v>
                </c:pt>
                <c:pt idx="2">
                  <c:v>16.538461538461537</c:v>
                </c:pt>
                <c:pt idx="3">
                  <c:v>14.00437636761488</c:v>
                </c:pt>
                <c:pt idx="4">
                  <c:v>15.789473684210526</c:v>
                </c:pt>
                <c:pt idx="5">
                  <c:v>15.636363636363637</c:v>
                </c:pt>
                <c:pt idx="6">
                  <c:v>19.696969696969695</c:v>
                </c:pt>
                <c:pt idx="7">
                  <c:v>19.444444444444446</c:v>
                </c:pt>
                <c:pt idx="8">
                  <c:v>23.664122137404579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A-4FE0-B1CF-5DF6A6109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409888"/>
        <c:axId val="355410448"/>
      </c:lineChart>
      <c:catAx>
        <c:axId val="355409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5410448"/>
        <c:crosses val="autoZero"/>
        <c:auto val="1"/>
        <c:lblAlgn val="ctr"/>
        <c:lblOffset val="100"/>
        <c:noMultiLvlLbl val="0"/>
      </c:catAx>
      <c:valAx>
        <c:axId val="355410448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5409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195261</xdr:colOff>
      <xdr:row>157</xdr:row>
      <xdr:rowOff>42862</xdr:rowOff>
    </xdr:from>
    <xdr:to>
      <xdr:col>7</xdr:col>
      <xdr:colOff>676274</xdr:colOff>
      <xdr:row>175</xdr:row>
      <xdr:rowOff>180976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185736</xdr:colOff>
      <xdr:row>217</xdr:row>
      <xdr:rowOff>52386</xdr:rowOff>
    </xdr:from>
    <xdr:to>
      <xdr:col>7</xdr:col>
      <xdr:colOff>609600</xdr:colOff>
      <xdr:row>236</xdr:row>
      <xdr:rowOff>76200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204787</xdr:colOff>
      <xdr:row>176</xdr:row>
      <xdr:rowOff>147637</xdr:rowOff>
    </xdr:from>
    <xdr:to>
      <xdr:col>7</xdr:col>
      <xdr:colOff>657225</xdr:colOff>
      <xdr:row>196</xdr:row>
      <xdr:rowOff>9525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142875</xdr:colOff>
      <xdr:row>176</xdr:row>
      <xdr:rowOff>133350</xdr:rowOff>
    </xdr:from>
    <xdr:to>
      <xdr:col>16</xdr:col>
      <xdr:colOff>595313</xdr:colOff>
      <xdr:row>195</xdr:row>
      <xdr:rowOff>185738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171450</xdr:colOff>
      <xdr:row>197</xdr:row>
      <xdr:rowOff>38100</xdr:rowOff>
    </xdr:from>
    <xdr:to>
      <xdr:col>7</xdr:col>
      <xdr:colOff>623888</xdr:colOff>
      <xdr:row>216</xdr:row>
      <xdr:rowOff>90488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114300</xdr:colOff>
      <xdr:row>157</xdr:row>
      <xdr:rowOff>38100</xdr:rowOff>
    </xdr:from>
    <xdr:to>
      <xdr:col>16</xdr:col>
      <xdr:colOff>561976</xdr:colOff>
      <xdr:row>175</xdr:row>
      <xdr:rowOff>171449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176211</xdr:colOff>
      <xdr:row>217</xdr:row>
      <xdr:rowOff>42861</xdr:rowOff>
    </xdr:from>
    <xdr:to>
      <xdr:col>16</xdr:col>
      <xdr:colOff>657224</xdr:colOff>
      <xdr:row>237</xdr:row>
      <xdr:rowOff>28575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76200</xdr:colOff>
      <xdr:row>197</xdr:row>
      <xdr:rowOff>38100</xdr:rowOff>
    </xdr:from>
    <xdr:to>
      <xdr:col>16</xdr:col>
      <xdr:colOff>609600</xdr:colOff>
      <xdr:row>216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Indicadores%20monitorados\SITE\Modelo_Tabel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etim"/>
      <sheetName val="DADOS"/>
      <sheetName val="DADOS CONTINUAÇÃO 1"/>
      <sheetName val="Procura Código"/>
      <sheetName val="Dados extras gráficos"/>
      <sheetName val="População"/>
      <sheetName val="Pop.M"/>
      <sheetName val="Pop.F"/>
    </sheetNames>
    <sheetDataSet>
      <sheetData sheetId="0"/>
      <sheetData sheetId="1"/>
      <sheetData sheetId="2"/>
      <sheetData sheetId="3">
        <row r="1">
          <cell r="A1" t="str">
            <v>Código</v>
          </cell>
          <cell r="B1" t="str">
            <v>Município</v>
          </cell>
          <cell r="C1" t="str">
            <v>Unidade da Federação (SIGLA)</v>
          </cell>
          <cell r="D1" t="str">
            <v>Unidade da Federação</v>
          </cell>
          <cell r="E1" t="str">
            <v>Código UF</v>
          </cell>
          <cell r="F1" t="str">
            <v>Região</v>
          </cell>
        </row>
        <row r="2">
          <cell r="A2">
            <v>110001</v>
          </cell>
          <cell r="B2" t="str">
            <v>Alta Floresta D'Oeste</v>
          </cell>
          <cell r="C2" t="str">
            <v>RO</v>
          </cell>
          <cell r="D2" t="str">
            <v>Rondônia</v>
          </cell>
          <cell r="E2">
            <v>11</v>
          </cell>
          <cell r="F2" t="str">
            <v>Norte</v>
          </cell>
        </row>
        <row r="3">
          <cell r="A3">
            <v>110002</v>
          </cell>
          <cell r="B3" t="str">
            <v>Ariquemes</v>
          </cell>
          <cell r="C3" t="str">
            <v>RO</v>
          </cell>
          <cell r="D3" t="str">
            <v>Rondônia</v>
          </cell>
          <cell r="E3">
            <v>11</v>
          </cell>
          <cell r="F3" t="str">
            <v>Norte</v>
          </cell>
        </row>
        <row r="4">
          <cell r="A4">
            <v>110003</v>
          </cell>
          <cell r="B4" t="str">
            <v>Cabixi</v>
          </cell>
          <cell r="C4" t="str">
            <v>RO</v>
          </cell>
          <cell r="D4" t="str">
            <v>Rondônia</v>
          </cell>
          <cell r="E4">
            <v>11</v>
          </cell>
          <cell r="F4" t="str">
            <v>Norte</v>
          </cell>
        </row>
        <row r="5">
          <cell r="A5">
            <v>110004</v>
          </cell>
          <cell r="B5" t="str">
            <v>Cacoal</v>
          </cell>
          <cell r="C5" t="str">
            <v>RO</v>
          </cell>
          <cell r="D5" t="str">
            <v>Rondônia</v>
          </cell>
          <cell r="E5">
            <v>11</v>
          </cell>
          <cell r="F5" t="str">
            <v>Norte</v>
          </cell>
        </row>
        <row r="6">
          <cell r="A6">
            <v>110005</v>
          </cell>
          <cell r="B6" t="str">
            <v>Cerejeiras</v>
          </cell>
          <cell r="C6" t="str">
            <v>RO</v>
          </cell>
          <cell r="D6" t="str">
            <v>Rondônia</v>
          </cell>
          <cell r="E6">
            <v>11</v>
          </cell>
          <cell r="F6" t="str">
            <v>Norte</v>
          </cell>
        </row>
        <row r="7">
          <cell r="A7">
            <v>110006</v>
          </cell>
          <cell r="B7" t="str">
            <v>Colorado do Oeste</v>
          </cell>
          <cell r="C7" t="str">
            <v>RO</v>
          </cell>
          <cell r="D7" t="str">
            <v>Rondônia</v>
          </cell>
          <cell r="E7">
            <v>11</v>
          </cell>
          <cell r="F7" t="str">
            <v>Norte</v>
          </cell>
        </row>
        <row r="8">
          <cell r="A8">
            <v>110007</v>
          </cell>
          <cell r="B8" t="str">
            <v>Corumbiara</v>
          </cell>
          <cell r="C8" t="str">
            <v>RO</v>
          </cell>
          <cell r="D8" t="str">
            <v>Rondônia</v>
          </cell>
          <cell r="E8">
            <v>11</v>
          </cell>
          <cell r="F8" t="str">
            <v>Norte</v>
          </cell>
        </row>
        <row r="9">
          <cell r="A9">
            <v>110008</v>
          </cell>
          <cell r="B9" t="str">
            <v>Costa Marques</v>
          </cell>
          <cell r="C9" t="str">
            <v>RO</v>
          </cell>
          <cell r="D9" t="str">
            <v>Rondônia</v>
          </cell>
          <cell r="E9">
            <v>11</v>
          </cell>
          <cell r="F9" t="str">
            <v>Norte</v>
          </cell>
        </row>
        <row r="10">
          <cell r="A10">
            <v>110009</v>
          </cell>
          <cell r="B10" t="str">
            <v>Espigão D'Oeste</v>
          </cell>
          <cell r="C10" t="str">
            <v>RO</v>
          </cell>
          <cell r="D10" t="str">
            <v>Rondônia</v>
          </cell>
          <cell r="E10">
            <v>11</v>
          </cell>
          <cell r="F10" t="str">
            <v>Norte</v>
          </cell>
        </row>
        <row r="11">
          <cell r="A11">
            <v>110010</v>
          </cell>
          <cell r="B11" t="str">
            <v>Guajará-Mirim</v>
          </cell>
          <cell r="C11" t="str">
            <v>RO</v>
          </cell>
          <cell r="D11" t="str">
            <v>Rondônia</v>
          </cell>
          <cell r="E11">
            <v>11</v>
          </cell>
          <cell r="F11" t="str">
            <v>Norte</v>
          </cell>
        </row>
        <row r="12">
          <cell r="A12">
            <v>110011</v>
          </cell>
          <cell r="B12" t="str">
            <v>Jaru</v>
          </cell>
          <cell r="C12" t="str">
            <v>RO</v>
          </cell>
          <cell r="D12" t="str">
            <v>Rondônia</v>
          </cell>
          <cell r="E12">
            <v>11</v>
          </cell>
          <cell r="F12" t="str">
            <v>Norte</v>
          </cell>
        </row>
        <row r="13">
          <cell r="A13">
            <v>110012</v>
          </cell>
          <cell r="B13" t="str">
            <v>Ji-Paraná</v>
          </cell>
          <cell r="C13" t="str">
            <v>RO</v>
          </cell>
          <cell r="D13" t="str">
            <v>Rondônia</v>
          </cell>
          <cell r="E13">
            <v>11</v>
          </cell>
          <cell r="F13" t="str">
            <v>Norte</v>
          </cell>
        </row>
        <row r="14">
          <cell r="A14">
            <v>110013</v>
          </cell>
          <cell r="B14" t="str">
            <v>Machadinho D'Oeste</v>
          </cell>
          <cell r="C14" t="str">
            <v>RO</v>
          </cell>
          <cell r="D14" t="str">
            <v>Rondônia</v>
          </cell>
          <cell r="E14">
            <v>11</v>
          </cell>
          <cell r="F14" t="str">
            <v>Norte</v>
          </cell>
        </row>
        <row r="15">
          <cell r="A15">
            <v>110014</v>
          </cell>
          <cell r="B15" t="str">
            <v>Nova Brasilândia D'Oeste</v>
          </cell>
          <cell r="C15" t="str">
            <v>RO</v>
          </cell>
          <cell r="D15" t="str">
            <v>Rondônia</v>
          </cell>
          <cell r="E15">
            <v>11</v>
          </cell>
          <cell r="F15" t="str">
            <v>Norte</v>
          </cell>
        </row>
        <row r="16">
          <cell r="A16">
            <v>110015</v>
          </cell>
          <cell r="B16" t="str">
            <v>Ouro Preto do Oeste</v>
          </cell>
          <cell r="C16" t="str">
            <v>RO</v>
          </cell>
          <cell r="D16" t="str">
            <v>Rondônia</v>
          </cell>
          <cell r="E16">
            <v>11</v>
          </cell>
          <cell r="F16" t="str">
            <v>Norte</v>
          </cell>
        </row>
        <row r="17">
          <cell r="A17">
            <v>110018</v>
          </cell>
          <cell r="B17" t="str">
            <v>Pimenta Bueno</v>
          </cell>
          <cell r="C17" t="str">
            <v>RO</v>
          </cell>
          <cell r="D17" t="str">
            <v>Rondônia</v>
          </cell>
          <cell r="E17">
            <v>11</v>
          </cell>
          <cell r="F17" t="str">
            <v>Norte</v>
          </cell>
        </row>
        <row r="18">
          <cell r="A18">
            <v>110020</v>
          </cell>
          <cell r="B18" t="str">
            <v>Porto Velho</v>
          </cell>
          <cell r="C18" t="str">
            <v>RO</v>
          </cell>
          <cell r="D18" t="str">
            <v>Rondônia</v>
          </cell>
          <cell r="E18">
            <v>11</v>
          </cell>
          <cell r="F18" t="str">
            <v>Norte</v>
          </cell>
        </row>
        <row r="19">
          <cell r="A19">
            <v>110025</v>
          </cell>
          <cell r="B19" t="str">
            <v>Presidente Médici</v>
          </cell>
          <cell r="C19" t="str">
            <v>RO</v>
          </cell>
          <cell r="D19" t="str">
            <v>Rondônia</v>
          </cell>
          <cell r="E19">
            <v>11</v>
          </cell>
          <cell r="F19" t="str">
            <v>Norte</v>
          </cell>
        </row>
        <row r="20">
          <cell r="A20">
            <v>110026</v>
          </cell>
          <cell r="B20" t="str">
            <v>Rio Crespo</v>
          </cell>
          <cell r="C20" t="str">
            <v>RO</v>
          </cell>
          <cell r="D20" t="str">
            <v>Rondônia</v>
          </cell>
          <cell r="E20">
            <v>11</v>
          </cell>
          <cell r="F20" t="str">
            <v>Norte</v>
          </cell>
        </row>
        <row r="21">
          <cell r="A21">
            <v>110028</v>
          </cell>
          <cell r="B21" t="str">
            <v>Rolim de Moura</v>
          </cell>
          <cell r="C21" t="str">
            <v>RO</v>
          </cell>
          <cell r="D21" t="str">
            <v>Rondônia</v>
          </cell>
          <cell r="E21">
            <v>11</v>
          </cell>
          <cell r="F21" t="str">
            <v>Norte</v>
          </cell>
        </row>
        <row r="22">
          <cell r="A22">
            <v>110029</v>
          </cell>
          <cell r="B22" t="str">
            <v>Santa Luzia D'Oeste</v>
          </cell>
          <cell r="C22" t="str">
            <v>RO</v>
          </cell>
          <cell r="D22" t="str">
            <v>Rondônia</v>
          </cell>
          <cell r="E22">
            <v>11</v>
          </cell>
          <cell r="F22" t="str">
            <v>Norte</v>
          </cell>
        </row>
        <row r="23">
          <cell r="A23">
            <v>110030</v>
          </cell>
          <cell r="B23" t="str">
            <v>Vilhena</v>
          </cell>
          <cell r="C23" t="str">
            <v>RO</v>
          </cell>
          <cell r="D23" t="str">
            <v>Rondônia</v>
          </cell>
          <cell r="E23">
            <v>11</v>
          </cell>
          <cell r="F23" t="str">
            <v>Norte</v>
          </cell>
        </row>
        <row r="24">
          <cell r="A24">
            <v>110032</v>
          </cell>
          <cell r="B24" t="str">
            <v>São Miguel do Guaporé</v>
          </cell>
          <cell r="C24" t="str">
            <v>RO</v>
          </cell>
          <cell r="D24" t="str">
            <v>Rondônia</v>
          </cell>
          <cell r="E24">
            <v>11</v>
          </cell>
          <cell r="F24" t="str">
            <v>Norte</v>
          </cell>
        </row>
        <row r="25">
          <cell r="A25">
            <v>110033</v>
          </cell>
          <cell r="B25" t="str">
            <v>Nova Mamoré</v>
          </cell>
          <cell r="C25" t="str">
            <v>RO</v>
          </cell>
          <cell r="D25" t="str">
            <v>Rondônia</v>
          </cell>
          <cell r="E25">
            <v>11</v>
          </cell>
          <cell r="F25" t="str">
            <v>Norte</v>
          </cell>
        </row>
        <row r="26">
          <cell r="A26">
            <v>110034</v>
          </cell>
          <cell r="B26" t="str">
            <v>Alvorada D'Oeste</v>
          </cell>
          <cell r="C26" t="str">
            <v>RO</v>
          </cell>
          <cell r="D26" t="str">
            <v>Rondônia</v>
          </cell>
          <cell r="E26">
            <v>11</v>
          </cell>
          <cell r="F26" t="str">
            <v>Norte</v>
          </cell>
        </row>
        <row r="27">
          <cell r="A27">
            <v>110037</v>
          </cell>
          <cell r="B27" t="str">
            <v>Alto Alegre dos Parecis</v>
          </cell>
          <cell r="C27" t="str">
            <v>RO</v>
          </cell>
          <cell r="D27" t="str">
            <v>Rondônia</v>
          </cell>
          <cell r="E27">
            <v>11</v>
          </cell>
          <cell r="F27" t="str">
            <v>Norte</v>
          </cell>
        </row>
        <row r="28">
          <cell r="A28">
            <v>110040</v>
          </cell>
          <cell r="B28" t="str">
            <v>Alto Paraíso</v>
          </cell>
          <cell r="C28" t="str">
            <v>RO</v>
          </cell>
          <cell r="D28" t="str">
            <v>Rondônia</v>
          </cell>
          <cell r="E28">
            <v>11</v>
          </cell>
          <cell r="F28" t="str">
            <v>Norte</v>
          </cell>
        </row>
        <row r="29">
          <cell r="A29">
            <v>110045</v>
          </cell>
          <cell r="B29" t="str">
            <v>Buritis</v>
          </cell>
          <cell r="C29" t="str">
            <v>RO</v>
          </cell>
          <cell r="D29" t="str">
            <v>Rondônia</v>
          </cell>
          <cell r="E29">
            <v>11</v>
          </cell>
          <cell r="F29" t="str">
            <v>Norte</v>
          </cell>
        </row>
        <row r="30">
          <cell r="A30">
            <v>110050</v>
          </cell>
          <cell r="B30" t="str">
            <v>Novo Horizonte do Oeste</v>
          </cell>
          <cell r="C30" t="str">
            <v>RO</v>
          </cell>
          <cell r="D30" t="str">
            <v>Rondônia</v>
          </cell>
          <cell r="E30">
            <v>11</v>
          </cell>
          <cell r="F30" t="str">
            <v>Norte</v>
          </cell>
        </row>
        <row r="31">
          <cell r="A31">
            <v>110060</v>
          </cell>
          <cell r="B31" t="str">
            <v>Cacaulândia</v>
          </cell>
          <cell r="C31" t="str">
            <v>RO</v>
          </cell>
          <cell r="D31" t="str">
            <v>Rondônia</v>
          </cell>
          <cell r="E31">
            <v>11</v>
          </cell>
          <cell r="F31" t="str">
            <v>Norte</v>
          </cell>
        </row>
        <row r="32">
          <cell r="A32">
            <v>110070</v>
          </cell>
          <cell r="B32" t="str">
            <v>Campo Novo de Rondônia</v>
          </cell>
          <cell r="C32" t="str">
            <v>RO</v>
          </cell>
          <cell r="D32" t="str">
            <v>Rondônia</v>
          </cell>
          <cell r="E32">
            <v>11</v>
          </cell>
          <cell r="F32" t="str">
            <v>Norte</v>
          </cell>
        </row>
        <row r="33">
          <cell r="A33">
            <v>110080</v>
          </cell>
          <cell r="B33" t="str">
            <v>Candeias do Jamari</v>
          </cell>
          <cell r="C33" t="str">
            <v>RO</v>
          </cell>
          <cell r="D33" t="str">
            <v>Rondônia</v>
          </cell>
          <cell r="E33">
            <v>11</v>
          </cell>
          <cell r="F33" t="str">
            <v>Norte</v>
          </cell>
        </row>
        <row r="34">
          <cell r="A34">
            <v>110090</v>
          </cell>
          <cell r="B34" t="str">
            <v>Castanheiras</v>
          </cell>
          <cell r="C34" t="str">
            <v>RO</v>
          </cell>
          <cell r="D34" t="str">
            <v>Rondônia</v>
          </cell>
          <cell r="E34">
            <v>11</v>
          </cell>
          <cell r="F34" t="str">
            <v>Norte</v>
          </cell>
        </row>
        <row r="35">
          <cell r="A35">
            <v>110092</v>
          </cell>
          <cell r="B35" t="str">
            <v>Chupinguaia</v>
          </cell>
          <cell r="C35" t="str">
            <v>RO</v>
          </cell>
          <cell r="D35" t="str">
            <v>Rondônia</v>
          </cell>
          <cell r="E35">
            <v>11</v>
          </cell>
          <cell r="F35" t="str">
            <v>Norte</v>
          </cell>
        </row>
        <row r="36">
          <cell r="A36">
            <v>110094</v>
          </cell>
          <cell r="B36" t="str">
            <v>Cujubim</v>
          </cell>
          <cell r="C36" t="str">
            <v>RO</v>
          </cell>
          <cell r="D36" t="str">
            <v>Rondônia</v>
          </cell>
          <cell r="E36">
            <v>11</v>
          </cell>
          <cell r="F36" t="str">
            <v>Norte</v>
          </cell>
        </row>
        <row r="37">
          <cell r="A37">
            <v>110100</v>
          </cell>
          <cell r="B37" t="str">
            <v>Governador Jorge Teixeira</v>
          </cell>
          <cell r="C37" t="str">
            <v>RO</v>
          </cell>
          <cell r="D37" t="str">
            <v>Rondônia</v>
          </cell>
          <cell r="E37">
            <v>11</v>
          </cell>
          <cell r="F37" t="str">
            <v>Norte</v>
          </cell>
        </row>
        <row r="38">
          <cell r="A38">
            <v>110110</v>
          </cell>
          <cell r="B38" t="str">
            <v>Itapuã do Oeste</v>
          </cell>
          <cell r="C38" t="str">
            <v>RO</v>
          </cell>
          <cell r="D38" t="str">
            <v>Rondônia</v>
          </cell>
          <cell r="E38">
            <v>11</v>
          </cell>
          <cell r="F38" t="str">
            <v>Norte</v>
          </cell>
        </row>
        <row r="39">
          <cell r="A39">
            <v>110120</v>
          </cell>
          <cell r="B39" t="str">
            <v>Ministro Andreazza</v>
          </cell>
          <cell r="C39" t="str">
            <v>RO</v>
          </cell>
          <cell r="D39" t="str">
            <v>Rondônia</v>
          </cell>
          <cell r="E39">
            <v>11</v>
          </cell>
          <cell r="F39" t="str">
            <v>Norte</v>
          </cell>
        </row>
        <row r="40">
          <cell r="A40">
            <v>110130</v>
          </cell>
          <cell r="B40" t="str">
            <v>Mirante da Serra</v>
          </cell>
          <cell r="C40" t="str">
            <v>RO</v>
          </cell>
          <cell r="D40" t="str">
            <v>Rondônia</v>
          </cell>
          <cell r="E40">
            <v>11</v>
          </cell>
          <cell r="F40" t="str">
            <v>Norte</v>
          </cell>
        </row>
        <row r="41">
          <cell r="A41">
            <v>110140</v>
          </cell>
          <cell r="B41" t="str">
            <v>Monte Negro</v>
          </cell>
          <cell r="C41" t="str">
            <v>RO</v>
          </cell>
          <cell r="D41" t="str">
            <v>Rondônia</v>
          </cell>
          <cell r="E41">
            <v>11</v>
          </cell>
          <cell r="F41" t="str">
            <v>Norte</v>
          </cell>
        </row>
        <row r="42">
          <cell r="A42">
            <v>110143</v>
          </cell>
          <cell r="B42" t="str">
            <v>Nova União</v>
          </cell>
          <cell r="C42" t="str">
            <v>RO</v>
          </cell>
          <cell r="D42" t="str">
            <v>Rondônia</v>
          </cell>
          <cell r="E42">
            <v>11</v>
          </cell>
          <cell r="F42" t="str">
            <v>Norte</v>
          </cell>
        </row>
        <row r="43">
          <cell r="A43">
            <v>110145</v>
          </cell>
          <cell r="B43" t="str">
            <v>Parecis</v>
          </cell>
          <cell r="C43" t="str">
            <v>RO</v>
          </cell>
          <cell r="D43" t="str">
            <v>Rondônia</v>
          </cell>
          <cell r="E43">
            <v>11</v>
          </cell>
          <cell r="F43" t="str">
            <v>Norte</v>
          </cell>
        </row>
        <row r="44">
          <cell r="A44">
            <v>110146</v>
          </cell>
          <cell r="B44" t="str">
            <v>Pimenteiras do Oeste</v>
          </cell>
          <cell r="C44" t="str">
            <v>RO</v>
          </cell>
          <cell r="D44" t="str">
            <v>Rondônia</v>
          </cell>
          <cell r="E44">
            <v>11</v>
          </cell>
          <cell r="F44" t="str">
            <v>Norte</v>
          </cell>
        </row>
        <row r="45">
          <cell r="A45">
            <v>110147</v>
          </cell>
          <cell r="B45" t="str">
            <v>Primavera de Rondônia</v>
          </cell>
          <cell r="C45" t="str">
            <v>RO</v>
          </cell>
          <cell r="D45" t="str">
            <v>Rondônia</v>
          </cell>
          <cell r="E45">
            <v>11</v>
          </cell>
          <cell r="F45" t="str">
            <v>Norte</v>
          </cell>
        </row>
        <row r="46">
          <cell r="A46">
            <v>110148</v>
          </cell>
          <cell r="B46" t="str">
            <v>São Felipe D'Oeste</v>
          </cell>
          <cell r="C46" t="str">
            <v>RO</v>
          </cell>
          <cell r="D46" t="str">
            <v>Rondônia</v>
          </cell>
          <cell r="E46">
            <v>11</v>
          </cell>
          <cell r="F46" t="str">
            <v>Norte</v>
          </cell>
        </row>
        <row r="47">
          <cell r="A47">
            <v>110149</v>
          </cell>
          <cell r="B47" t="str">
            <v>São Francisco do Guaporé</v>
          </cell>
          <cell r="C47" t="str">
            <v>RO</v>
          </cell>
          <cell r="D47" t="str">
            <v>Rondônia</v>
          </cell>
          <cell r="E47">
            <v>11</v>
          </cell>
          <cell r="F47" t="str">
            <v>Norte</v>
          </cell>
        </row>
        <row r="48">
          <cell r="A48">
            <v>110150</v>
          </cell>
          <cell r="B48" t="str">
            <v>Seringueiras</v>
          </cell>
          <cell r="C48" t="str">
            <v>RO</v>
          </cell>
          <cell r="D48" t="str">
            <v>Rondônia</v>
          </cell>
          <cell r="E48">
            <v>11</v>
          </cell>
          <cell r="F48" t="str">
            <v>Norte</v>
          </cell>
        </row>
        <row r="49">
          <cell r="A49">
            <v>110155</v>
          </cell>
          <cell r="B49" t="str">
            <v>Teixeirópolis</v>
          </cell>
          <cell r="C49" t="str">
            <v>RO</v>
          </cell>
          <cell r="D49" t="str">
            <v>Rondônia</v>
          </cell>
          <cell r="E49">
            <v>11</v>
          </cell>
          <cell r="F49" t="str">
            <v>Norte</v>
          </cell>
        </row>
        <row r="50">
          <cell r="A50">
            <v>110160</v>
          </cell>
          <cell r="B50" t="str">
            <v>Theobroma</v>
          </cell>
          <cell r="C50" t="str">
            <v>RO</v>
          </cell>
          <cell r="D50" t="str">
            <v>Rondônia</v>
          </cell>
          <cell r="E50">
            <v>11</v>
          </cell>
          <cell r="F50" t="str">
            <v>Norte</v>
          </cell>
        </row>
        <row r="51">
          <cell r="A51">
            <v>110170</v>
          </cell>
          <cell r="B51" t="str">
            <v>Urupá</v>
          </cell>
          <cell r="C51" t="str">
            <v>RO</v>
          </cell>
          <cell r="D51" t="str">
            <v>Rondônia</v>
          </cell>
          <cell r="E51">
            <v>11</v>
          </cell>
          <cell r="F51" t="str">
            <v>Norte</v>
          </cell>
        </row>
        <row r="52">
          <cell r="A52">
            <v>110175</v>
          </cell>
          <cell r="B52" t="str">
            <v>Vale do Anari</v>
          </cell>
          <cell r="C52" t="str">
            <v>RO</v>
          </cell>
          <cell r="D52" t="str">
            <v>Rondônia</v>
          </cell>
          <cell r="E52">
            <v>11</v>
          </cell>
          <cell r="F52" t="str">
            <v>Norte</v>
          </cell>
        </row>
        <row r="53">
          <cell r="A53">
            <v>110180</v>
          </cell>
          <cell r="B53" t="str">
            <v>Vale do Paraíso</v>
          </cell>
          <cell r="C53" t="str">
            <v>RO</v>
          </cell>
          <cell r="D53" t="str">
            <v>Rondônia</v>
          </cell>
          <cell r="E53">
            <v>11</v>
          </cell>
          <cell r="F53" t="str">
            <v>Norte</v>
          </cell>
        </row>
        <row r="54">
          <cell r="A54">
            <v>120001</v>
          </cell>
          <cell r="B54" t="str">
            <v>Acrelândia</v>
          </cell>
          <cell r="C54" t="str">
            <v>AC</v>
          </cell>
          <cell r="D54" t="str">
            <v>Acre</v>
          </cell>
          <cell r="E54">
            <v>12</v>
          </cell>
          <cell r="F54" t="str">
            <v>Norte</v>
          </cell>
        </row>
        <row r="55">
          <cell r="A55">
            <v>120005</v>
          </cell>
          <cell r="B55" t="str">
            <v>Assis Brasil</v>
          </cell>
          <cell r="C55" t="str">
            <v>AC</v>
          </cell>
          <cell r="D55" t="str">
            <v>Acre</v>
          </cell>
          <cell r="E55">
            <v>12</v>
          </cell>
          <cell r="F55" t="str">
            <v>Norte</v>
          </cell>
        </row>
        <row r="56">
          <cell r="A56">
            <v>120010</v>
          </cell>
          <cell r="B56" t="str">
            <v>Brasiléia</v>
          </cell>
          <cell r="C56" t="str">
            <v>AC</v>
          </cell>
          <cell r="D56" t="str">
            <v>Acre</v>
          </cell>
          <cell r="E56">
            <v>12</v>
          </cell>
          <cell r="F56" t="str">
            <v>Norte</v>
          </cell>
        </row>
        <row r="57">
          <cell r="A57">
            <v>120013</v>
          </cell>
          <cell r="B57" t="str">
            <v>Bujari</v>
          </cell>
          <cell r="C57" t="str">
            <v>AC</v>
          </cell>
          <cell r="D57" t="str">
            <v>Acre</v>
          </cell>
          <cell r="E57">
            <v>12</v>
          </cell>
          <cell r="F57" t="str">
            <v>Norte</v>
          </cell>
        </row>
        <row r="58">
          <cell r="A58">
            <v>120017</v>
          </cell>
          <cell r="B58" t="str">
            <v>Capixaba</v>
          </cell>
          <cell r="C58" t="str">
            <v>AC</v>
          </cell>
          <cell r="D58" t="str">
            <v>Acre</v>
          </cell>
          <cell r="E58">
            <v>12</v>
          </cell>
          <cell r="F58" t="str">
            <v>Norte</v>
          </cell>
        </row>
        <row r="59">
          <cell r="A59">
            <v>120020</v>
          </cell>
          <cell r="B59" t="str">
            <v>Cruzeiro do Sul</v>
          </cell>
          <cell r="C59" t="str">
            <v>AC</v>
          </cell>
          <cell r="D59" t="str">
            <v>Acre</v>
          </cell>
          <cell r="E59">
            <v>12</v>
          </cell>
          <cell r="F59" t="str">
            <v>Norte</v>
          </cell>
        </row>
        <row r="60">
          <cell r="A60">
            <v>120025</v>
          </cell>
          <cell r="B60" t="str">
            <v>Epitaciolândia</v>
          </cell>
          <cell r="C60" t="str">
            <v>AC</v>
          </cell>
          <cell r="D60" t="str">
            <v>Acre</v>
          </cell>
          <cell r="E60">
            <v>12</v>
          </cell>
          <cell r="F60" t="str">
            <v>Norte</v>
          </cell>
        </row>
        <row r="61">
          <cell r="A61">
            <v>120030</v>
          </cell>
          <cell r="B61" t="str">
            <v>Feijó</v>
          </cell>
          <cell r="C61" t="str">
            <v>AC</v>
          </cell>
          <cell r="D61" t="str">
            <v>Acre</v>
          </cell>
          <cell r="E61">
            <v>12</v>
          </cell>
          <cell r="F61" t="str">
            <v>Norte</v>
          </cell>
        </row>
        <row r="62">
          <cell r="A62">
            <v>120032</v>
          </cell>
          <cell r="B62" t="str">
            <v>Jordão</v>
          </cell>
          <cell r="C62" t="str">
            <v>AC</v>
          </cell>
          <cell r="D62" t="str">
            <v>Acre</v>
          </cell>
          <cell r="E62">
            <v>12</v>
          </cell>
          <cell r="F62" t="str">
            <v>Norte</v>
          </cell>
        </row>
        <row r="63">
          <cell r="A63">
            <v>120033</v>
          </cell>
          <cell r="B63" t="str">
            <v>Mâncio Lima</v>
          </cell>
          <cell r="C63" t="str">
            <v>AC</v>
          </cell>
          <cell r="D63" t="str">
            <v>Acre</v>
          </cell>
          <cell r="E63">
            <v>12</v>
          </cell>
          <cell r="F63" t="str">
            <v>Norte</v>
          </cell>
        </row>
        <row r="64">
          <cell r="A64">
            <v>120034</v>
          </cell>
          <cell r="B64" t="str">
            <v>Manoel Urbano</v>
          </cell>
          <cell r="C64" t="str">
            <v>AC</v>
          </cell>
          <cell r="D64" t="str">
            <v>Acre</v>
          </cell>
          <cell r="E64">
            <v>12</v>
          </cell>
          <cell r="F64" t="str">
            <v>Norte</v>
          </cell>
        </row>
        <row r="65">
          <cell r="A65">
            <v>120035</v>
          </cell>
          <cell r="B65" t="str">
            <v>Marechal Thaumaturgo</v>
          </cell>
          <cell r="C65" t="str">
            <v>AC</v>
          </cell>
          <cell r="D65" t="str">
            <v>Acre</v>
          </cell>
          <cell r="E65">
            <v>12</v>
          </cell>
          <cell r="F65" t="str">
            <v>Norte</v>
          </cell>
        </row>
        <row r="66">
          <cell r="A66">
            <v>120038</v>
          </cell>
          <cell r="B66" t="str">
            <v>Plácido de Castro</v>
          </cell>
          <cell r="C66" t="str">
            <v>AC</v>
          </cell>
          <cell r="D66" t="str">
            <v>Acre</v>
          </cell>
          <cell r="E66">
            <v>12</v>
          </cell>
          <cell r="F66" t="str">
            <v>Norte</v>
          </cell>
        </row>
        <row r="67">
          <cell r="A67">
            <v>120039</v>
          </cell>
          <cell r="B67" t="str">
            <v>Porto Walter</v>
          </cell>
          <cell r="C67" t="str">
            <v>AC</v>
          </cell>
          <cell r="D67" t="str">
            <v>Acre</v>
          </cell>
          <cell r="E67">
            <v>12</v>
          </cell>
          <cell r="F67" t="str">
            <v>Norte</v>
          </cell>
        </row>
        <row r="68">
          <cell r="A68">
            <v>120040</v>
          </cell>
          <cell r="B68" t="str">
            <v>Rio Branco</v>
          </cell>
          <cell r="C68" t="str">
            <v>AC</v>
          </cell>
          <cell r="D68" t="str">
            <v>Acre</v>
          </cell>
          <cell r="E68">
            <v>12</v>
          </cell>
          <cell r="F68" t="str">
            <v>Norte</v>
          </cell>
        </row>
        <row r="69">
          <cell r="A69">
            <v>120042</v>
          </cell>
          <cell r="B69" t="str">
            <v>Rodrigues Alves</v>
          </cell>
          <cell r="C69" t="str">
            <v>AC</v>
          </cell>
          <cell r="D69" t="str">
            <v>Acre</v>
          </cell>
          <cell r="E69">
            <v>12</v>
          </cell>
          <cell r="F69" t="str">
            <v>Norte</v>
          </cell>
        </row>
        <row r="70">
          <cell r="A70">
            <v>120043</v>
          </cell>
          <cell r="B70" t="str">
            <v>Santa Rosa do Purus</v>
          </cell>
          <cell r="C70" t="str">
            <v>AC</v>
          </cell>
          <cell r="D70" t="str">
            <v>Acre</v>
          </cell>
          <cell r="E70">
            <v>12</v>
          </cell>
          <cell r="F70" t="str">
            <v>Norte</v>
          </cell>
        </row>
        <row r="71">
          <cell r="A71">
            <v>120045</v>
          </cell>
          <cell r="B71" t="str">
            <v>Senador Guiomard</v>
          </cell>
          <cell r="C71" t="str">
            <v>AC</v>
          </cell>
          <cell r="D71" t="str">
            <v>Acre</v>
          </cell>
          <cell r="E71">
            <v>12</v>
          </cell>
          <cell r="F71" t="str">
            <v>Norte</v>
          </cell>
        </row>
        <row r="72">
          <cell r="A72">
            <v>120050</v>
          </cell>
          <cell r="B72" t="str">
            <v>Sena Madureira</v>
          </cell>
          <cell r="C72" t="str">
            <v>AC</v>
          </cell>
          <cell r="D72" t="str">
            <v>Acre</v>
          </cell>
          <cell r="E72">
            <v>12</v>
          </cell>
          <cell r="F72" t="str">
            <v>Norte</v>
          </cell>
        </row>
        <row r="73">
          <cell r="A73">
            <v>120060</v>
          </cell>
          <cell r="B73" t="str">
            <v>Tarauacá</v>
          </cell>
          <cell r="C73" t="str">
            <v>AC</v>
          </cell>
          <cell r="D73" t="str">
            <v>Acre</v>
          </cell>
          <cell r="E73">
            <v>12</v>
          </cell>
          <cell r="F73" t="str">
            <v>Norte</v>
          </cell>
        </row>
        <row r="74">
          <cell r="A74">
            <v>120070</v>
          </cell>
          <cell r="B74" t="str">
            <v>Xapuri</v>
          </cell>
          <cell r="C74" t="str">
            <v>AC</v>
          </cell>
          <cell r="D74" t="str">
            <v>Acre</v>
          </cell>
          <cell r="E74">
            <v>12</v>
          </cell>
          <cell r="F74" t="str">
            <v>Norte</v>
          </cell>
        </row>
        <row r="75">
          <cell r="A75">
            <v>120080</v>
          </cell>
          <cell r="B75" t="str">
            <v>Porto Acre</v>
          </cell>
          <cell r="C75" t="str">
            <v>AC</v>
          </cell>
          <cell r="D75" t="str">
            <v>Acre</v>
          </cell>
          <cell r="E75">
            <v>12</v>
          </cell>
          <cell r="F75" t="str">
            <v>Norte</v>
          </cell>
        </row>
        <row r="76">
          <cell r="A76">
            <v>130002</v>
          </cell>
          <cell r="B76" t="str">
            <v>Alvarães</v>
          </cell>
          <cell r="C76" t="str">
            <v>AM</v>
          </cell>
          <cell r="D76" t="str">
            <v>Amazonas</v>
          </cell>
          <cell r="E76">
            <v>13</v>
          </cell>
          <cell r="F76" t="str">
            <v>Norte</v>
          </cell>
        </row>
        <row r="77">
          <cell r="A77">
            <v>130006</v>
          </cell>
          <cell r="B77" t="str">
            <v>Amaturá</v>
          </cell>
          <cell r="C77" t="str">
            <v>AM</v>
          </cell>
          <cell r="D77" t="str">
            <v>Amazonas</v>
          </cell>
          <cell r="E77">
            <v>13</v>
          </cell>
          <cell r="F77" t="str">
            <v>Norte</v>
          </cell>
        </row>
        <row r="78">
          <cell r="A78">
            <v>130008</v>
          </cell>
          <cell r="B78" t="str">
            <v>Anamã</v>
          </cell>
          <cell r="C78" t="str">
            <v>AM</v>
          </cell>
          <cell r="D78" t="str">
            <v>Amazonas</v>
          </cell>
          <cell r="E78">
            <v>13</v>
          </cell>
          <cell r="F78" t="str">
            <v>Norte</v>
          </cell>
        </row>
        <row r="79">
          <cell r="A79">
            <v>130010</v>
          </cell>
          <cell r="B79" t="str">
            <v>Anori</v>
          </cell>
          <cell r="C79" t="str">
            <v>AM</v>
          </cell>
          <cell r="D79" t="str">
            <v>Amazonas</v>
          </cell>
          <cell r="E79">
            <v>13</v>
          </cell>
          <cell r="F79" t="str">
            <v>Norte</v>
          </cell>
        </row>
        <row r="80">
          <cell r="A80">
            <v>130014</v>
          </cell>
          <cell r="B80" t="str">
            <v>Apuí</v>
          </cell>
          <cell r="C80" t="str">
            <v>AM</v>
          </cell>
          <cell r="D80" t="str">
            <v>Amazonas</v>
          </cell>
          <cell r="E80">
            <v>13</v>
          </cell>
          <cell r="F80" t="str">
            <v>Norte</v>
          </cell>
        </row>
        <row r="81">
          <cell r="A81">
            <v>130020</v>
          </cell>
          <cell r="B81" t="str">
            <v>Atalaia do Norte</v>
          </cell>
          <cell r="C81" t="str">
            <v>AM</v>
          </cell>
          <cell r="D81" t="str">
            <v>Amazonas</v>
          </cell>
          <cell r="E81">
            <v>13</v>
          </cell>
          <cell r="F81" t="str">
            <v>Norte</v>
          </cell>
        </row>
        <row r="82">
          <cell r="A82">
            <v>130030</v>
          </cell>
          <cell r="B82" t="str">
            <v>Autazes</v>
          </cell>
          <cell r="C82" t="str">
            <v>AM</v>
          </cell>
          <cell r="D82" t="str">
            <v>Amazonas</v>
          </cell>
          <cell r="E82">
            <v>13</v>
          </cell>
          <cell r="F82" t="str">
            <v>Norte</v>
          </cell>
        </row>
        <row r="83">
          <cell r="A83">
            <v>130040</v>
          </cell>
          <cell r="B83" t="str">
            <v>Barcelos</v>
          </cell>
          <cell r="C83" t="str">
            <v>AM</v>
          </cell>
          <cell r="D83" t="str">
            <v>Amazonas</v>
          </cell>
          <cell r="E83">
            <v>13</v>
          </cell>
          <cell r="F83" t="str">
            <v>Norte</v>
          </cell>
        </row>
        <row r="84">
          <cell r="A84">
            <v>130050</v>
          </cell>
          <cell r="B84" t="str">
            <v>Barreirinha</v>
          </cell>
          <cell r="C84" t="str">
            <v>AM</v>
          </cell>
          <cell r="D84" t="str">
            <v>Amazonas</v>
          </cell>
          <cell r="E84">
            <v>13</v>
          </cell>
          <cell r="F84" t="str">
            <v>Norte</v>
          </cell>
        </row>
        <row r="85">
          <cell r="A85">
            <v>130060</v>
          </cell>
          <cell r="B85" t="str">
            <v>Benjamin Constant</v>
          </cell>
          <cell r="C85" t="str">
            <v>AM</v>
          </cell>
          <cell r="D85" t="str">
            <v>Amazonas</v>
          </cell>
          <cell r="E85">
            <v>13</v>
          </cell>
          <cell r="F85" t="str">
            <v>Norte</v>
          </cell>
        </row>
        <row r="86">
          <cell r="A86">
            <v>130063</v>
          </cell>
          <cell r="B86" t="str">
            <v>Beruri</v>
          </cell>
          <cell r="C86" t="str">
            <v>AM</v>
          </cell>
          <cell r="D86" t="str">
            <v>Amazonas</v>
          </cell>
          <cell r="E86">
            <v>13</v>
          </cell>
          <cell r="F86" t="str">
            <v>Norte</v>
          </cell>
        </row>
        <row r="87">
          <cell r="A87">
            <v>130068</v>
          </cell>
          <cell r="B87" t="str">
            <v>Boa Vista do Ramos</v>
          </cell>
          <cell r="C87" t="str">
            <v>AM</v>
          </cell>
          <cell r="D87" t="str">
            <v>Amazonas</v>
          </cell>
          <cell r="E87">
            <v>13</v>
          </cell>
          <cell r="F87" t="str">
            <v>Norte</v>
          </cell>
        </row>
        <row r="88">
          <cell r="A88">
            <v>130070</v>
          </cell>
          <cell r="B88" t="str">
            <v>Boca do Acre</v>
          </cell>
          <cell r="C88" t="str">
            <v>AM</v>
          </cell>
          <cell r="D88" t="str">
            <v>Amazonas</v>
          </cell>
          <cell r="E88">
            <v>13</v>
          </cell>
          <cell r="F88" t="str">
            <v>Norte</v>
          </cell>
        </row>
        <row r="89">
          <cell r="A89">
            <v>130080</v>
          </cell>
          <cell r="B89" t="str">
            <v>Borba</v>
          </cell>
          <cell r="C89" t="str">
            <v>AM</v>
          </cell>
          <cell r="D89" t="str">
            <v>Amazonas</v>
          </cell>
          <cell r="E89">
            <v>13</v>
          </cell>
          <cell r="F89" t="str">
            <v>Norte</v>
          </cell>
        </row>
        <row r="90">
          <cell r="A90">
            <v>130083</v>
          </cell>
          <cell r="B90" t="str">
            <v>Caapiranga</v>
          </cell>
          <cell r="C90" t="str">
            <v>AM</v>
          </cell>
          <cell r="D90" t="str">
            <v>Amazonas</v>
          </cell>
          <cell r="E90">
            <v>13</v>
          </cell>
          <cell r="F90" t="str">
            <v>Norte</v>
          </cell>
        </row>
        <row r="91">
          <cell r="A91">
            <v>130090</v>
          </cell>
          <cell r="B91" t="str">
            <v>Canutama</v>
          </cell>
          <cell r="C91" t="str">
            <v>AM</v>
          </cell>
          <cell r="D91" t="str">
            <v>Amazonas</v>
          </cell>
          <cell r="E91">
            <v>13</v>
          </cell>
          <cell r="F91" t="str">
            <v>Norte</v>
          </cell>
        </row>
        <row r="92">
          <cell r="A92">
            <v>130100</v>
          </cell>
          <cell r="B92" t="str">
            <v>Carauari</v>
          </cell>
          <cell r="C92" t="str">
            <v>AM</v>
          </cell>
          <cell r="D92" t="str">
            <v>Amazonas</v>
          </cell>
          <cell r="E92">
            <v>13</v>
          </cell>
          <cell r="F92" t="str">
            <v>Norte</v>
          </cell>
        </row>
        <row r="93">
          <cell r="A93">
            <v>130110</v>
          </cell>
          <cell r="B93" t="str">
            <v>Careiro</v>
          </cell>
          <cell r="C93" t="str">
            <v>AM</v>
          </cell>
          <cell r="D93" t="str">
            <v>Amazonas</v>
          </cell>
          <cell r="E93">
            <v>13</v>
          </cell>
          <cell r="F93" t="str">
            <v>Norte</v>
          </cell>
        </row>
        <row r="94">
          <cell r="A94">
            <v>130115</v>
          </cell>
          <cell r="B94" t="str">
            <v>Careiro da Várzea</v>
          </cell>
          <cell r="C94" t="str">
            <v>AM</v>
          </cell>
          <cell r="D94" t="str">
            <v>Amazonas</v>
          </cell>
          <cell r="E94">
            <v>13</v>
          </cell>
          <cell r="F94" t="str">
            <v>Norte</v>
          </cell>
        </row>
        <row r="95">
          <cell r="A95">
            <v>130120</v>
          </cell>
          <cell r="B95" t="str">
            <v>Coari</v>
          </cell>
          <cell r="C95" t="str">
            <v>AM</v>
          </cell>
          <cell r="D95" t="str">
            <v>Amazonas</v>
          </cell>
          <cell r="E95">
            <v>13</v>
          </cell>
          <cell r="F95" t="str">
            <v>Norte</v>
          </cell>
        </row>
        <row r="96">
          <cell r="A96">
            <v>130130</v>
          </cell>
          <cell r="B96" t="str">
            <v>Codajás</v>
          </cell>
          <cell r="C96" t="str">
            <v>AM</v>
          </cell>
          <cell r="D96" t="str">
            <v>Amazonas</v>
          </cell>
          <cell r="E96">
            <v>13</v>
          </cell>
          <cell r="F96" t="str">
            <v>Norte</v>
          </cell>
        </row>
        <row r="97">
          <cell r="A97">
            <v>130140</v>
          </cell>
          <cell r="B97" t="str">
            <v>Eirunepé</v>
          </cell>
          <cell r="C97" t="str">
            <v>AM</v>
          </cell>
          <cell r="D97" t="str">
            <v>Amazonas</v>
          </cell>
          <cell r="E97">
            <v>13</v>
          </cell>
          <cell r="F97" t="str">
            <v>Norte</v>
          </cell>
        </row>
        <row r="98">
          <cell r="A98">
            <v>130150</v>
          </cell>
          <cell r="B98" t="str">
            <v>Envira</v>
          </cell>
          <cell r="C98" t="str">
            <v>AM</v>
          </cell>
          <cell r="D98" t="str">
            <v>Amazonas</v>
          </cell>
          <cell r="E98">
            <v>13</v>
          </cell>
          <cell r="F98" t="str">
            <v>Norte</v>
          </cell>
        </row>
        <row r="99">
          <cell r="A99">
            <v>130160</v>
          </cell>
          <cell r="B99" t="str">
            <v>Fonte Boa</v>
          </cell>
          <cell r="C99" t="str">
            <v>AM</v>
          </cell>
          <cell r="D99" t="str">
            <v>Amazonas</v>
          </cell>
          <cell r="E99">
            <v>13</v>
          </cell>
          <cell r="F99" t="str">
            <v>Norte</v>
          </cell>
        </row>
        <row r="100">
          <cell r="A100">
            <v>130165</v>
          </cell>
          <cell r="B100" t="str">
            <v>Guajará</v>
          </cell>
          <cell r="C100" t="str">
            <v>AM</v>
          </cell>
          <cell r="D100" t="str">
            <v>Amazonas</v>
          </cell>
          <cell r="E100">
            <v>13</v>
          </cell>
          <cell r="F100" t="str">
            <v>Norte</v>
          </cell>
        </row>
        <row r="101">
          <cell r="A101">
            <v>130170</v>
          </cell>
          <cell r="B101" t="str">
            <v>Humaitá</v>
          </cell>
          <cell r="C101" t="str">
            <v>AM</v>
          </cell>
          <cell r="D101" t="str">
            <v>Amazonas</v>
          </cell>
          <cell r="E101">
            <v>13</v>
          </cell>
          <cell r="F101" t="str">
            <v>Norte</v>
          </cell>
        </row>
        <row r="102">
          <cell r="A102">
            <v>130180</v>
          </cell>
          <cell r="B102" t="str">
            <v>Ipixuna</v>
          </cell>
          <cell r="C102" t="str">
            <v>AM</v>
          </cell>
          <cell r="D102" t="str">
            <v>Amazonas</v>
          </cell>
          <cell r="E102">
            <v>13</v>
          </cell>
          <cell r="F102" t="str">
            <v>Norte</v>
          </cell>
        </row>
        <row r="103">
          <cell r="A103">
            <v>130185</v>
          </cell>
          <cell r="B103" t="str">
            <v>Iranduba</v>
          </cell>
          <cell r="C103" t="str">
            <v>AM</v>
          </cell>
          <cell r="D103" t="str">
            <v>Amazonas</v>
          </cell>
          <cell r="E103">
            <v>13</v>
          </cell>
          <cell r="F103" t="str">
            <v>Norte</v>
          </cell>
        </row>
        <row r="104">
          <cell r="A104">
            <v>130190</v>
          </cell>
          <cell r="B104" t="str">
            <v>Itacoatiara</v>
          </cell>
          <cell r="C104" t="str">
            <v>AM</v>
          </cell>
          <cell r="D104" t="str">
            <v>Amazonas</v>
          </cell>
          <cell r="E104">
            <v>13</v>
          </cell>
          <cell r="F104" t="str">
            <v>Norte</v>
          </cell>
        </row>
        <row r="105">
          <cell r="A105">
            <v>130195</v>
          </cell>
          <cell r="B105" t="str">
            <v>Itamarati</v>
          </cell>
          <cell r="C105" t="str">
            <v>AM</v>
          </cell>
          <cell r="D105" t="str">
            <v>Amazonas</v>
          </cell>
          <cell r="E105">
            <v>13</v>
          </cell>
          <cell r="F105" t="str">
            <v>Norte</v>
          </cell>
        </row>
        <row r="106">
          <cell r="A106">
            <v>130200</v>
          </cell>
          <cell r="B106" t="str">
            <v>Itapiranga</v>
          </cell>
          <cell r="C106" t="str">
            <v>AM</v>
          </cell>
          <cell r="D106" t="str">
            <v>Amazonas</v>
          </cell>
          <cell r="E106">
            <v>13</v>
          </cell>
          <cell r="F106" t="str">
            <v>Norte</v>
          </cell>
        </row>
        <row r="107">
          <cell r="A107">
            <v>130210</v>
          </cell>
          <cell r="B107" t="str">
            <v>Japurá</v>
          </cell>
          <cell r="C107" t="str">
            <v>AM</v>
          </cell>
          <cell r="D107" t="str">
            <v>Amazonas</v>
          </cell>
          <cell r="E107">
            <v>13</v>
          </cell>
          <cell r="F107" t="str">
            <v>Norte</v>
          </cell>
        </row>
        <row r="108">
          <cell r="A108">
            <v>130220</v>
          </cell>
          <cell r="B108" t="str">
            <v>Juruá</v>
          </cell>
          <cell r="C108" t="str">
            <v>AM</v>
          </cell>
          <cell r="D108" t="str">
            <v>Amazonas</v>
          </cell>
          <cell r="E108">
            <v>13</v>
          </cell>
          <cell r="F108" t="str">
            <v>Norte</v>
          </cell>
        </row>
        <row r="109">
          <cell r="A109">
            <v>130230</v>
          </cell>
          <cell r="B109" t="str">
            <v>Jutaí</v>
          </cell>
          <cell r="C109" t="str">
            <v>AM</v>
          </cell>
          <cell r="D109" t="str">
            <v>Amazonas</v>
          </cell>
          <cell r="E109">
            <v>13</v>
          </cell>
          <cell r="F109" t="str">
            <v>Norte</v>
          </cell>
        </row>
        <row r="110">
          <cell r="A110">
            <v>130240</v>
          </cell>
          <cell r="B110" t="str">
            <v>Lábrea</v>
          </cell>
          <cell r="C110" t="str">
            <v>AM</v>
          </cell>
          <cell r="D110" t="str">
            <v>Amazonas</v>
          </cell>
          <cell r="E110">
            <v>13</v>
          </cell>
          <cell r="F110" t="str">
            <v>Norte</v>
          </cell>
        </row>
        <row r="111">
          <cell r="A111">
            <v>130250</v>
          </cell>
          <cell r="B111" t="str">
            <v>Manacapuru</v>
          </cell>
          <cell r="C111" t="str">
            <v>AM</v>
          </cell>
          <cell r="D111" t="str">
            <v>Amazonas</v>
          </cell>
          <cell r="E111">
            <v>13</v>
          </cell>
          <cell r="F111" t="str">
            <v>Norte</v>
          </cell>
        </row>
        <row r="112">
          <cell r="A112">
            <v>130255</v>
          </cell>
          <cell r="B112" t="str">
            <v>Manaquiri</v>
          </cell>
          <cell r="C112" t="str">
            <v>AM</v>
          </cell>
          <cell r="D112" t="str">
            <v>Amazonas</v>
          </cell>
          <cell r="E112">
            <v>13</v>
          </cell>
          <cell r="F112" t="str">
            <v>Norte</v>
          </cell>
        </row>
        <row r="113">
          <cell r="A113">
            <v>130260</v>
          </cell>
          <cell r="B113" t="str">
            <v>Manaus</v>
          </cell>
          <cell r="C113" t="str">
            <v>AM</v>
          </cell>
          <cell r="D113" t="str">
            <v>Amazonas</v>
          </cell>
          <cell r="E113">
            <v>13</v>
          </cell>
          <cell r="F113" t="str">
            <v>Norte</v>
          </cell>
        </row>
        <row r="114">
          <cell r="A114">
            <v>130270</v>
          </cell>
          <cell r="B114" t="str">
            <v>Manicoré</v>
          </cell>
          <cell r="C114" t="str">
            <v>AM</v>
          </cell>
          <cell r="D114" t="str">
            <v>Amazonas</v>
          </cell>
          <cell r="E114">
            <v>13</v>
          </cell>
          <cell r="F114" t="str">
            <v>Norte</v>
          </cell>
        </row>
        <row r="115">
          <cell r="A115">
            <v>130280</v>
          </cell>
          <cell r="B115" t="str">
            <v>Maraã</v>
          </cell>
          <cell r="C115" t="str">
            <v>AM</v>
          </cell>
          <cell r="D115" t="str">
            <v>Amazonas</v>
          </cell>
          <cell r="E115">
            <v>13</v>
          </cell>
          <cell r="F115" t="str">
            <v>Norte</v>
          </cell>
        </row>
        <row r="116">
          <cell r="A116">
            <v>130290</v>
          </cell>
          <cell r="B116" t="str">
            <v>Maués</v>
          </cell>
          <cell r="C116" t="str">
            <v>AM</v>
          </cell>
          <cell r="D116" t="str">
            <v>Amazonas</v>
          </cell>
          <cell r="E116">
            <v>13</v>
          </cell>
          <cell r="F116" t="str">
            <v>Norte</v>
          </cell>
        </row>
        <row r="117">
          <cell r="A117">
            <v>130300</v>
          </cell>
          <cell r="B117" t="str">
            <v>Nhamundá</v>
          </cell>
          <cell r="C117" t="str">
            <v>AM</v>
          </cell>
          <cell r="D117" t="str">
            <v>Amazonas</v>
          </cell>
          <cell r="E117">
            <v>13</v>
          </cell>
          <cell r="F117" t="str">
            <v>Norte</v>
          </cell>
        </row>
        <row r="118">
          <cell r="A118">
            <v>130310</v>
          </cell>
          <cell r="B118" t="str">
            <v>Nova Olinda do Norte</v>
          </cell>
          <cell r="C118" t="str">
            <v>AM</v>
          </cell>
          <cell r="D118" t="str">
            <v>Amazonas</v>
          </cell>
          <cell r="E118">
            <v>13</v>
          </cell>
          <cell r="F118" t="str">
            <v>Norte</v>
          </cell>
        </row>
        <row r="119">
          <cell r="A119">
            <v>130320</v>
          </cell>
          <cell r="B119" t="str">
            <v>Novo Airão</v>
          </cell>
          <cell r="C119" t="str">
            <v>AM</v>
          </cell>
          <cell r="D119" t="str">
            <v>Amazonas</v>
          </cell>
          <cell r="E119">
            <v>13</v>
          </cell>
          <cell r="F119" t="str">
            <v>Norte</v>
          </cell>
        </row>
        <row r="120">
          <cell r="A120">
            <v>130330</v>
          </cell>
          <cell r="B120" t="str">
            <v>Novo Aripuanã</v>
          </cell>
          <cell r="C120" t="str">
            <v>AM</v>
          </cell>
          <cell r="D120" t="str">
            <v>Amazonas</v>
          </cell>
          <cell r="E120">
            <v>13</v>
          </cell>
          <cell r="F120" t="str">
            <v>Norte</v>
          </cell>
        </row>
        <row r="121">
          <cell r="A121">
            <v>130340</v>
          </cell>
          <cell r="B121" t="str">
            <v>Parintins</v>
          </cell>
          <cell r="C121" t="str">
            <v>AM</v>
          </cell>
          <cell r="D121" t="str">
            <v>Amazonas</v>
          </cell>
          <cell r="E121">
            <v>13</v>
          </cell>
          <cell r="F121" t="str">
            <v>Norte</v>
          </cell>
        </row>
        <row r="122">
          <cell r="A122">
            <v>130350</v>
          </cell>
          <cell r="B122" t="str">
            <v>Pauini</v>
          </cell>
          <cell r="C122" t="str">
            <v>AM</v>
          </cell>
          <cell r="D122" t="str">
            <v>Amazonas</v>
          </cell>
          <cell r="E122">
            <v>13</v>
          </cell>
          <cell r="F122" t="str">
            <v>Norte</v>
          </cell>
        </row>
        <row r="123">
          <cell r="A123">
            <v>130353</v>
          </cell>
          <cell r="B123" t="str">
            <v>Presidente Figueiredo</v>
          </cell>
          <cell r="C123" t="str">
            <v>AM</v>
          </cell>
          <cell r="D123" t="str">
            <v>Amazonas</v>
          </cell>
          <cell r="E123">
            <v>13</v>
          </cell>
          <cell r="F123" t="str">
            <v>Norte</v>
          </cell>
        </row>
        <row r="124">
          <cell r="A124">
            <v>130356</v>
          </cell>
          <cell r="B124" t="str">
            <v>Rio Preto da Eva</v>
          </cell>
          <cell r="C124" t="str">
            <v>AM</v>
          </cell>
          <cell r="D124" t="str">
            <v>Amazonas</v>
          </cell>
          <cell r="E124">
            <v>13</v>
          </cell>
          <cell r="F124" t="str">
            <v>Norte</v>
          </cell>
        </row>
        <row r="125">
          <cell r="A125">
            <v>130360</v>
          </cell>
          <cell r="B125" t="str">
            <v>Santa Isabel do Rio Negro</v>
          </cell>
          <cell r="C125" t="str">
            <v>AM</v>
          </cell>
          <cell r="D125" t="str">
            <v>Amazonas</v>
          </cell>
          <cell r="E125">
            <v>13</v>
          </cell>
          <cell r="F125" t="str">
            <v>Norte</v>
          </cell>
        </row>
        <row r="126">
          <cell r="A126">
            <v>130370</v>
          </cell>
          <cell r="B126" t="str">
            <v>Santo Antônio do Içá</v>
          </cell>
          <cell r="C126" t="str">
            <v>AM</v>
          </cell>
          <cell r="D126" t="str">
            <v>Amazonas</v>
          </cell>
          <cell r="E126">
            <v>13</v>
          </cell>
          <cell r="F126" t="str">
            <v>Norte</v>
          </cell>
        </row>
        <row r="127">
          <cell r="A127">
            <v>130380</v>
          </cell>
          <cell r="B127" t="str">
            <v>São Gabriel da Cachoeira</v>
          </cell>
          <cell r="C127" t="str">
            <v>AM</v>
          </cell>
          <cell r="D127" t="str">
            <v>Amazonas</v>
          </cell>
          <cell r="E127">
            <v>13</v>
          </cell>
          <cell r="F127" t="str">
            <v>Norte</v>
          </cell>
        </row>
        <row r="128">
          <cell r="A128">
            <v>130390</v>
          </cell>
          <cell r="B128" t="str">
            <v>São Paulo de Olivença</v>
          </cell>
          <cell r="C128" t="str">
            <v>AM</v>
          </cell>
          <cell r="D128" t="str">
            <v>Amazonas</v>
          </cell>
          <cell r="E128">
            <v>13</v>
          </cell>
          <cell r="F128" t="str">
            <v>Norte</v>
          </cell>
        </row>
        <row r="129">
          <cell r="A129">
            <v>130395</v>
          </cell>
          <cell r="B129" t="str">
            <v>São Sebastião do Uatumã</v>
          </cell>
          <cell r="C129" t="str">
            <v>AM</v>
          </cell>
          <cell r="D129" t="str">
            <v>Amazonas</v>
          </cell>
          <cell r="E129">
            <v>13</v>
          </cell>
          <cell r="F129" t="str">
            <v>Norte</v>
          </cell>
        </row>
        <row r="130">
          <cell r="A130">
            <v>130400</v>
          </cell>
          <cell r="B130" t="str">
            <v>Silves</v>
          </cell>
          <cell r="C130" t="str">
            <v>AM</v>
          </cell>
          <cell r="D130" t="str">
            <v>Amazonas</v>
          </cell>
          <cell r="E130">
            <v>13</v>
          </cell>
          <cell r="F130" t="str">
            <v>Norte</v>
          </cell>
        </row>
        <row r="131">
          <cell r="A131">
            <v>130406</v>
          </cell>
          <cell r="B131" t="str">
            <v>Tabatinga</v>
          </cell>
          <cell r="C131" t="str">
            <v>AM</v>
          </cell>
          <cell r="D131" t="str">
            <v>Amazonas</v>
          </cell>
          <cell r="E131">
            <v>13</v>
          </cell>
          <cell r="F131" t="str">
            <v>Norte</v>
          </cell>
        </row>
        <row r="132">
          <cell r="A132">
            <v>130410</v>
          </cell>
          <cell r="B132" t="str">
            <v>Tapauá</v>
          </cell>
          <cell r="C132" t="str">
            <v>AM</v>
          </cell>
          <cell r="D132" t="str">
            <v>Amazonas</v>
          </cell>
          <cell r="E132">
            <v>13</v>
          </cell>
          <cell r="F132" t="str">
            <v>Norte</v>
          </cell>
        </row>
        <row r="133">
          <cell r="A133">
            <v>130420</v>
          </cell>
          <cell r="B133" t="str">
            <v>Tefé</v>
          </cell>
          <cell r="C133" t="str">
            <v>AM</v>
          </cell>
          <cell r="D133" t="str">
            <v>Amazonas</v>
          </cell>
          <cell r="E133">
            <v>13</v>
          </cell>
          <cell r="F133" t="str">
            <v>Norte</v>
          </cell>
        </row>
        <row r="134">
          <cell r="A134">
            <v>130423</v>
          </cell>
          <cell r="B134" t="str">
            <v>Tonantins</v>
          </cell>
          <cell r="C134" t="str">
            <v>AM</v>
          </cell>
          <cell r="D134" t="str">
            <v>Amazonas</v>
          </cell>
          <cell r="E134">
            <v>13</v>
          </cell>
          <cell r="F134" t="str">
            <v>Norte</v>
          </cell>
        </row>
        <row r="135">
          <cell r="A135">
            <v>130426</v>
          </cell>
          <cell r="B135" t="str">
            <v>Uarini</v>
          </cell>
          <cell r="C135" t="str">
            <v>AM</v>
          </cell>
          <cell r="D135" t="str">
            <v>Amazonas</v>
          </cell>
          <cell r="E135">
            <v>13</v>
          </cell>
          <cell r="F135" t="str">
            <v>Norte</v>
          </cell>
        </row>
        <row r="136">
          <cell r="A136">
            <v>130430</v>
          </cell>
          <cell r="B136" t="str">
            <v>Urucará</v>
          </cell>
          <cell r="C136" t="str">
            <v>AM</v>
          </cell>
          <cell r="D136" t="str">
            <v>Amazonas</v>
          </cell>
          <cell r="E136">
            <v>13</v>
          </cell>
          <cell r="F136" t="str">
            <v>Norte</v>
          </cell>
        </row>
        <row r="137">
          <cell r="A137">
            <v>130440</v>
          </cell>
          <cell r="B137" t="str">
            <v>Urucurituba</v>
          </cell>
          <cell r="C137" t="str">
            <v>AM</v>
          </cell>
          <cell r="D137" t="str">
            <v>Amazonas</v>
          </cell>
          <cell r="E137">
            <v>13</v>
          </cell>
          <cell r="F137" t="str">
            <v>Norte</v>
          </cell>
        </row>
        <row r="138">
          <cell r="A138">
            <v>140002</v>
          </cell>
          <cell r="B138" t="str">
            <v>Amajari</v>
          </cell>
          <cell r="C138" t="str">
            <v>RR</v>
          </cell>
          <cell r="D138" t="str">
            <v>Roraima</v>
          </cell>
          <cell r="E138">
            <v>14</v>
          </cell>
          <cell r="F138" t="str">
            <v>Norte</v>
          </cell>
        </row>
        <row r="139">
          <cell r="A139">
            <v>140005</v>
          </cell>
          <cell r="B139" t="str">
            <v>Alto Alegre</v>
          </cell>
          <cell r="C139" t="str">
            <v>RR</v>
          </cell>
          <cell r="D139" t="str">
            <v>Roraima</v>
          </cell>
          <cell r="E139">
            <v>14</v>
          </cell>
          <cell r="F139" t="str">
            <v>Norte</v>
          </cell>
        </row>
        <row r="140">
          <cell r="A140">
            <v>140010</v>
          </cell>
          <cell r="B140" t="str">
            <v>Boa Vista</v>
          </cell>
          <cell r="C140" t="str">
            <v>RR</v>
          </cell>
          <cell r="D140" t="str">
            <v>Roraima</v>
          </cell>
          <cell r="E140">
            <v>14</v>
          </cell>
          <cell r="F140" t="str">
            <v>Norte</v>
          </cell>
        </row>
        <row r="141">
          <cell r="A141">
            <v>140015</v>
          </cell>
          <cell r="B141" t="str">
            <v>Bonfim</v>
          </cell>
          <cell r="C141" t="str">
            <v>RR</v>
          </cell>
          <cell r="D141" t="str">
            <v>Roraima</v>
          </cell>
          <cell r="E141">
            <v>14</v>
          </cell>
          <cell r="F141" t="str">
            <v>Norte</v>
          </cell>
        </row>
        <row r="142">
          <cell r="A142">
            <v>140017</v>
          </cell>
          <cell r="B142" t="str">
            <v>Cantá</v>
          </cell>
          <cell r="C142" t="str">
            <v>RR</v>
          </cell>
          <cell r="D142" t="str">
            <v>Roraima</v>
          </cell>
          <cell r="E142">
            <v>14</v>
          </cell>
          <cell r="F142" t="str">
            <v>Norte</v>
          </cell>
        </row>
        <row r="143">
          <cell r="A143">
            <v>140020</v>
          </cell>
          <cell r="B143" t="str">
            <v>Caracaraí</v>
          </cell>
          <cell r="C143" t="str">
            <v>RR</v>
          </cell>
          <cell r="D143" t="str">
            <v>Roraima</v>
          </cell>
          <cell r="E143">
            <v>14</v>
          </cell>
          <cell r="F143" t="str">
            <v>Norte</v>
          </cell>
        </row>
        <row r="144">
          <cell r="A144">
            <v>140023</v>
          </cell>
          <cell r="B144" t="str">
            <v>Caroebe</v>
          </cell>
          <cell r="C144" t="str">
            <v>RR</v>
          </cell>
          <cell r="D144" t="str">
            <v>Roraima</v>
          </cell>
          <cell r="E144">
            <v>14</v>
          </cell>
          <cell r="F144" t="str">
            <v>Norte</v>
          </cell>
        </row>
        <row r="145">
          <cell r="A145">
            <v>140028</v>
          </cell>
          <cell r="B145" t="str">
            <v>Iracema</v>
          </cell>
          <cell r="C145" t="str">
            <v>RR</v>
          </cell>
          <cell r="D145" t="str">
            <v>Roraima</v>
          </cell>
          <cell r="E145">
            <v>14</v>
          </cell>
          <cell r="F145" t="str">
            <v>Norte</v>
          </cell>
        </row>
        <row r="146">
          <cell r="A146">
            <v>140030</v>
          </cell>
          <cell r="B146" t="str">
            <v>Mucajaí</v>
          </cell>
          <cell r="C146" t="str">
            <v>RR</v>
          </cell>
          <cell r="D146" t="str">
            <v>Roraima</v>
          </cell>
          <cell r="E146">
            <v>14</v>
          </cell>
          <cell r="F146" t="str">
            <v>Norte</v>
          </cell>
        </row>
        <row r="147">
          <cell r="A147">
            <v>140040</v>
          </cell>
          <cell r="B147" t="str">
            <v>Normandia</v>
          </cell>
          <cell r="C147" t="str">
            <v>RR</v>
          </cell>
          <cell r="D147" t="str">
            <v>Roraima</v>
          </cell>
          <cell r="E147">
            <v>14</v>
          </cell>
          <cell r="F147" t="str">
            <v>Norte</v>
          </cell>
        </row>
        <row r="148">
          <cell r="A148">
            <v>140045</v>
          </cell>
          <cell r="B148" t="str">
            <v>Pacaraima</v>
          </cell>
          <cell r="C148" t="str">
            <v>RR</v>
          </cell>
          <cell r="D148" t="str">
            <v>Roraima</v>
          </cell>
          <cell r="E148">
            <v>14</v>
          </cell>
          <cell r="F148" t="str">
            <v>Norte</v>
          </cell>
        </row>
        <row r="149">
          <cell r="A149">
            <v>140047</v>
          </cell>
          <cell r="B149" t="str">
            <v>Rorainópolis</v>
          </cell>
          <cell r="C149" t="str">
            <v>RR</v>
          </cell>
          <cell r="D149" t="str">
            <v>Roraima</v>
          </cell>
          <cell r="E149">
            <v>14</v>
          </cell>
          <cell r="F149" t="str">
            <v>Norte</v>
          </cell>
        </row>
        <row r="150">
          <cell r="A150">
            <v>140050</v>
          </cell>
          <cell r="B150" t="str">
            <v>São João da Baliza</v>
          </cell>
          <cell r="C150" t="str">
            <v>RR</v>
          </cell>
          <cell r="D150" t="str">
            <v>Roraima</v>
          </cell>
          <cell r="E150">
            <v>14</v>
          </cell>
          <cell r="F150" t="str">
            <v>Norte</v>
          </cell>
        </row>
        <row r="151">
          <cell r="A151">
            <v>140060</v>
          </cell>
          <cell r="B151" t="str">
            <v>São Luiz</v>
          </cell>
          <cell r="C151" t="str">
            <v>RR</v>
          </cell>
          <cell r="D151" t="str">
            <v>Roraima</v>
          </cell>
          <cell r="E151">
            <v>14</v>
          </cell>
          <cell r="F151" t="str">
            <v>Norte</v>
          </cell>
        </row>
        <row r="152">
          <cell r="A152">
            <v>140070</v>
          </cell>
          <cell r="B152" t="str">
            <v>Uiramutã</v>
          </cell>
          <cell r="C152" t="str">
            <v>RR</v>
          </cell>
          <cell r="D152" t="str">
            <v>Roraima</v>
          </cell>
          <cell r="E152">
            <v>14</v>
          </cell>
          <cell r="F152" t="str">
            <v>Norte</v>
          </cell>
        </row>
        <row r="153">
          <cell r="A153">
            <v>150010</v>
          </cell>
          <cell r="B153" t="str">
            <v>Abaetetuba</v>
          </cell>
          <cell r="C153" t="str">
            <v>PA</v>
          </cell>
          <cell r="D153" t="str">
            <v>Pará</v>
          </cell>
          <cell r="E153">
            <v>15</v>
          </cell>
          <cell r="F153" t="str">
            <v>Norte</v>
          </cell>
        </row>
        <row r="154">
          <cell r="A154">
            <v>150013</v>
          </cell>
          <cell r="B154" t="str">
            <v>Abel Figueiredo</v>
          </cell>
          <cell r="C154" t="str">
            <v>PA</v>
          </cell>
          <cell r="D154" t="str">
            <v>Pará</v>
          </cell>
          <cell r="E154">
            <v>15</v>
          </cell>
          <cell r="F154" t="str">
            <v>Norte</v>
          </cell>
        </row>
        <row r="155">
          <cell r="A155">
            <v>150020</v>
          </cell>
          <cell r="B155" t="str">
            <v>Acará</v>
          </cell>
          <cell r="C155" t="str">
            <v>PA</v>
          </cell>
          <cell r="D155" t="str">
            <v>Pará</v>
          </cell>
          <cell r="E155">
            <v>15</v>
          </cell>
          <cell r="F155" t="str">
            <v>Norte</v>
          </cell>
        </row>
        <row r="156">
          <cell r="A156">
            <v>150030</v>
          </cell>
          <cell r="B156" t="str">
            <v>Afuá</v>
          </cell>
          <cell r="C156" t="str">
            <v>PA</v>
          </cell>
          <cell r="D156" t="str">
            <v>Pará</v>
          </cell>
          <cell r="E156">
            <v>15</v>
          </cell>
          <cell r="F156" t="str">
            <v>Norte</v>
          </cell>
        </row>
        <row r="157">
          <cell r="A157">
            <v>150034</v>
          </cell>
          <cell r="B157" t="str">
            <v>Água Azul do Norte</v>
          </cell>
          <cell r="C157" t="str">
            <v>PA</v>
          </cell>
          <cell r="D157" t="str">
            <v>Pará</v>
          </cell>
          <cell r="E157">
            <v>15</v>
          </cell>
          <cell r="F157" t="str">
            <v>Norte</v>
          </cell>
        </row>
        <row r="158">
          <cell r="A158">
            <v>150040</v>
          </cell>
          <cell r="B158" t="str">
            <v>Alenquer</v>
          </cell>
          <cell r="C158" t="str">
            <v>PA</v>
          </cell>
          <cell r="D158" t="str">
            <v>Pará</v>
          </cell>
          <cell r="E158">
            <v>15</v>
          </cell>
          <cell r="F158" t="str">
            <v>Norte</v>
          </cell>
        </row>
        <row r="159">
          <cell r="A159">
            <v>150050</v>
          </cell>
          <cell r="B159" t="str">
            <v>Almeirim</v>
          </cell>
          <cell r="C159" t="str">
            <v>PA</v>
          </cell>
          <cell r="D159" t="str">
            <v>Pará</v>
          </cell>
          <cell r="E159">
            <v>15</v>
          </cell>
          <cell r="F159" t="str">
            <v>Norte</v>
          </cell>
        </row>
        <row r="160">
          <cell r="A160">
            <v>150060</v>
          </cell>
          <cell r="B160" t="str">
            <v>Altamira</v>
          </cell>
          <cell r="C160" t="str">
            <v>PA</v>
          </cell>
          <cell r="D160" t="str">
            <v>Pará</v>
          </cell>
          <cell r="E160">
            <v>15</v>
          </cell>
          <cell r="F160" t="str">
            <v>Norte</v>
          </cell>
        </row>
        <row r="161">
          <cell r="A161">
            <v>150070</v>
          </cell>
          <cell r="B161" t="str">
            <v>Anajás</v>
          </cell>
          <cell r="C161" t="str">
            <v>PA</v>
          </cell>
          <cell r="D161" t="str">
            <v>Pará</v>
          </cell>
          <cell r="E161">
            <v>15</v>
          </cell>
          <cell r="F161" t="str">
            <v>Norte</v>
          </cell>
        </row>
        <row r="162">
          <cell r="A162">
            <v>150080</v>
          </cell>
          <cell r="B162" t="str">
            <v>Ananindeua</v>
          </cell>
          <cell r="C162" t="str">
            <v>PA</v>
          </cell>
          <cell r="D162" t="str">
            <v>Pará</v>
          </cell>
          <cell r="E162">
            <v>15</v>
          </cell>
          <cell r="F162" t="str">
            <v>Norte</v>
          </cell>
        </row>
        <row r="163">
          <cell r="A163">
            <v>150085</v>
          </cell>
          <cell r="B163" t="str">
            <v>Anapu</v>
          </cell>
          <cell r="C163" t="str">
            <v>PA</v>
          </cell>
          <cell r="D163" t="str">
            <v>Pará</v>
          </cell>
          <cell r="E163">
            <v>15</v>
          </cell>
          <cell r="F163" t="str">
            <v>Norte</v>
          </cell>
        </row>
        <row r="164">
          <cell r="A164">
            <v>150090</v>
          </cell>
          <cell r="B164" t="str">
            <v>Augusto Corrêa</v>
          </cell>
          <cell r="C164" t="str">
            <v>PA</v>
          </cell>
          <cell r="D164" t="str">
            <v>Pará</v>
          </cell>
          <cell r="E164">
            <v>15</v>
          </cell>
          <cell r="F164" t="str">
            <v>Norte</v>
          </cell>
        </row>
        <row r="165">
          <cell r="A165">
            <v>150095</v>
          </cell>
          <cell r="B165" t="str">
            <v>Aurora do Pará</v>
          </cell>
          <cell r="C165" t="str">
            <v>PA</v>
          </cell>
          <cell r="D165" t="str">
            <v>Pará</v>
          </cell>
          <cell r="E165">
            <v>15</v>
          </cell>
          <cell r="F165" t="str">
            <v>Norte</v>
          </cell>
        </row>
        <row r="166">
          <cell r="A166">
            <v>150100</v>
          </cell>
          <cell r="B166" t="str">
            <v>Aveiro</v>
          </cell>
          <cell r="C166" t="str">
            <v>PA</v>
          </cell>
          <cell r="D166" t="str">
            <v>Pará</v>
          </cell>
          <cell r="E166">
            <v>15</v>
          </cell>
          <cell r="F166" t="str">
            <v>Norte</v>
          </cell>
        </row>
        <row r="167">
          <cell r="A167">
            <v>150110</v>
          </cell>
          <cell r="B167" t="str">
            <v>Bagre</v>
          </cell>
          <cell r="C167" t="str">
            <v>PA</v>
          </cell>
          <cell r="D167" t="str">
            <v>Pará</v>
          </cell>
          <cell r="E167">
            <v>15</v>
          </cell>
          <cell r="F167" t="str">
            <v>Norte</v>
          </cell>
        </row>
        <row r="168">
          <cell r="A168">
            <v>150120</v>
          </cell>
          <cell r="B168" t="str">
            <v>Baião</v>
          </cell>
          <cell r="C168" t="str">
            <v>PA</v>
          </cell>
          <cell r="D168" t="str">
            <v>Pará</v>
          </cell>
          <cell r="E168">
            <v>15</v>
          </cell>
          <cell r="F168" t="str">
            <v>Norte</v>
          </cell>
        </row>
        <row r="169">
          <cell r="A169">
            <v>150125</v>
          </cell>
          <cell r="B169" t="str">
            <v>Bannach</v>
          </cell>
          <cell r="C169" t="str">
            <v>PA</v>
          </cell>
          <cell r="D169" t="str">
            <v>Pará</v>
          </cell>
          <cell r="E169">
            <v>15</v>
          </cell>
          <cell r="F169" t="str">
            <v>Norte</v>
          </cell>
        </row>
        <row r="170">
          <cell r="A170">
            <v>150130</v>
          </cell>
          <cell r="B170" t="str">
            <v>Barcarena</v>
          </cell>
          <cell r="C170" t="str">
            <v>PA</v>
          </cell>
          <cell r="D170" t="str">
            <v>Pará</v>
          </cell>
          <cell r="E170">
            <v>15</v>
          </cell>
          <cell r="F170" t="str">
            <v>Norte</v>
          </cell>
        </row>
        <row r="171">
          <cell r="A171">
            <v>150140</v>
          </cell>
          <cell r="B171" t="str">
            <v>Belém</v>
          </cell>
          <cell r="C171" t="str">
            <v>PA</v>
          </cell>
          <cell r="D171" t="str">
            <v>Pará</v>
          </cell>
          <cell r="E171">
            <v>15</v>
          </cell>
          <cell r="F171" t="str">
            <v>Norte</v>
          </cell>
        </row>
        <row r="172">
          <cell r="A172">
            <v>150145</v>
          </cell>
          <cell r="B172" t="str">
            <v>Belterra</v>
          </cell>
          <cell r="C172" t="str">
            <v>PA</v>
          </cell>
          <cell r="D172" t="str">
            <v>Pará</v>
          </cell>
          <cell r="E172">
            <v>15</v>
          </cell>
          <cell r="F172" t="str">
            <v>Norte</v>
          </cell>
        </row>
        <row r="173">
          <cell r="A173">
            <v>150150</v>
          </cell>
          <cell r="B173" t="str">
            <v>Benevides</v>
          </cell>
          <cell r="C173" t="str">
            <v>PA</v>
          </cell>
          <cell r="D173" t="str">
            <v>Pará</v>
          </cell>
          <cell r="E173">
            <v>15</v>
          </cell>
          <cell r="F173" t="str">
            <v>Norte</v>
          </cell>
        </row>
        <row r="174">
          <cell r="A174">
            <v>150157</v>
          </cell>
          <cell r="B174" t="str">
            <v>Bom Jesus do Tocantins</v>
          </cell>
          <cell r="C174" t="str">
            <v>PA</v>
          </cell>
          <cell r="D174" t="str">
            <v>Pará</v>
          </cell>
          <cell r="E174">
            <v>15</v>
          </cell>
          <cell r="F174" t="str">
            <v>Norte</v>
          </cell>
        </row>
        <row r="175">
          <cell r="A175">
            <v>150160</v>
          </cell>
          <cell r="B175" t="str">
            <v>Bonito</v>
          </cell>
          <cell r="C175" t="str">
            <v>PA</v>
          </cell>
          <cell r="D175" t="str">
            <v>Pará</v>
          </cell>
          <cell r="E175">
            <v>15</v>
          </cell>
          <cell r="F175" t="str">
            <v>Norte</v>
          </cell>
        </row>
        <row r="176">
          <cell r="A176">
            <v>150170</v>
          </cell>
          <cell r="B176" t="str">
            <v>Bragança</v>
          </cell>
          <cell r="C176" t="str">
            <v>PA</v>
          </cell>
          <cell r="D176" t="str">
            <v>Pará</v>
          </cell>
          <cell r="E176">
            <v>15</v>
          </cell>
          <cell r="F176" t="str">
            <v>Norte</v>
          </cell>
        </row>
        <row r="177">
          <cell r="A177">
            <v>150172</v>
          </cell>
          <cell r="B177" t="str">
            <v>Brasil Novo</v>
          </cell>
          <cell r="C177" t="str">
            <v>PA</v>
          </cell>
          <cell r="D177" t="str">
            <v>Pará</v>
          </cell>
          <cell r="E177">
            <v>15</v>
          </cell>
          <cell r="F177" t="str">
            <v>Norte</v>
          </cell>
        </row>
        <row r="178">
          <cell r="A178">
            <v>150175</v>
          </cell>
          <cell r="B178" t="str">
            <v>Brejo Grande do Araguaia</v>
          </cell>
          <cell r="C178" t="str">
            <v>PA</v>
          </cell>
          <cell r="D178" t="str">
            <v>Pará</v>
          </cell>
          <cell r="E178">
            <v>15</v>
          </cell>
          <cell r="F178" t="str">
            <v>Norte</v>
          </cell>
        </row>
        <row r="179">
          <cell r="A179">
            <v>150178</v>
          </cell>
          <cell r="B179" t="str">
            <v>Breu Branco</v>
          </cell>
          <cell r="C179" t="str">
            <v>PA</v>
          </cell>
          <cell r="D179" t="str">
            <v>Pará</v>
          </cell>
          <cell r="E179">
            <v>15</v>
          </cell>
          <cell r="F179" t="str">
            <v>Norte</v>
          </cell>
        </row>
        <row r="180">
          <cell r="A180">
            <v>150180</v>
          </cell>
          <cell r="B180" t="str">
            <v>Breves</v>
          </cell>
          <cell r="C180" t="str">
            <v>PA</v>
          </cell>
          <cell r="D180" t="str">
            <v>Pará</v>
          </cell>
          <cell r="E180">
            <v>15</v>
          </cell>
          <cell r="F180" t="str">
            <v>Norte</v>
          </cell>
        </row>
        <row r="181">
          <cell r="A181">
            <v>150190</v>
          </cell>
          <cell r="B181" t="str">
            <v>Bujaru</v>
          </cell>
          <cell r="C181" t="str">
            <v>PA</v>
          </cell>
          <cell r="D181" t="str">
            <v>Pará</v>
          </cell>
          <cell r="E181">
            <v>15</v>
          </cell>
          <cell r="F181" t="str">
            <v>Norte</v>
          </cell>
        </row>
        <row r="182">
          <cell r="A182">
            <v>150195</v>
          </cell>
          <cell r="B182" t="str">
            <v>Cachoeira do Piriá</v>
          </cell>
          <cell r="C182" t="str">
            <v>PA</v>
          </cell>
          <cell r="D182" t="str">
            <v>Pará</v>
          </cell>
          <cell r="E182">
            <v>15</v>
          </cell>
          <cell r="F182" t="str">
            <v>Norte</v>
          </cell>
        </row>
        <row r="183">
          <cell r="A183">
            <v>150200</v>
          </cell>
          <cell r="B183" t="str">
            <v>Cachoeira do Arari</v>
          </cell>
          <cell r="C183" t="str">
            <v>PA</v>
          </cell>
          <cell r="D183" t="str">
            <v>Pará</v>
          </cell>
          <cell r="E183">
            <v>15</v>
          </cell>
          <cell r="F183" t="str">
            <v>Norte</v>
          </cell>
        </row>
        <row r="184">
          <cell r="A184">
            <v>150210</v>
          </cell>
          <cell r="B184" t="str">
            <v>Cametá</v>
          </cell>
          <cell r="C184" t="str">
            <v>PA</v>
          </cell>
          <cell r="D184" t="str">
            <v>Pará</v>
          </cell>
          <cell r="E184">
            <v>15</v>
          </cell>
          <cell r="F184" t="str">
            <v>Norte</v>
          </cell>
        </row>
        <row r="185">
          <cell r="A185">
            <v>150215</v>
          </cell>
          <cell r="B185" t="str">
            <v>Canaã dos Carajás</v>
          </cell>
          <cell r="C185" t="str">
            <v>PA</v>
          </cell>
          <cell r="D185" t="str">
            <v>Pará</v>
          </cell>
          <cell r="E185">
            <v>15</v>
          </cell>
          <cell r="F185" t="str">
            <v>Norte</v>
          </cell>
        </row>
        <row r="186">
          <cell r="A186">
            <v>150220</v>
          </cell>
          <cell r="B186" t="str">
            <v>Capanema</v>
          </cell>
          <cell r="C186" t="str">
            <v>PA</v>
          </cell>
          <cell r="D186" t="str">
            <v>Pará</v>
          </cell>
          <cell r="E186">
            <v>15</v>
          </cell>
          <cell r="F186" t="str">
            <v>Norte</v>
          </cell>
        </row>
        <row r="187">
          <cell r="A187">
            <v>150230</v>
          </cell>
          <cell r="B187" t="str">
            <v>Capitão Poço</v>
          </cell>
          <cell r="C187" t="str">
            <v>PA</v>
          </cell>
          <cell r="D187" t="str">
            <v>Pará</v>
          </cell>
          <cell r="E187">
            <v>15</v>
          </cell>
          <cell r="F187" t="str">
            <v>Norte</v>
          </cell>
        </row>
        <row r="188">
          <cell r="A188">
            <v>150240</v>
          </cell>
          <cell r="B188" t="str">
            <v>Castanhal</v>
          </cell>
          <cell r="C188" t="str">
            <v>PA</v>
          </cell>
          <cell r="D188" t="str">
            <v>Pará</v>
          </cell>
          <cell r="E188">
            <v>15</v>
          </cell>
          <cell r="F188" t="str">
            <v>Norte</v>
          </cell>
        </row>
        <row r="189">
          <cell r="A189">
            <v>150250</v>
          </cell>
          <cell r="B189" t="str">
            <v>Chaves</v>
          </cell>
          <cell r="C189" t="str">
            <v>PA</v>
          </cell>
          <cell r="D189" t="str">
            <v>Pará</v>
          </cell>
          <cell r="E189">
            <v>15</v>
          </cell>
          <cell r="F189" t="str">
            <v>Norte</v>
          </cell>
        </row>
        <row r="190">
          <cell r="A190">
            <v>150260</v>
          </cell>
          <cell r="B190" t="str">
            <v>Colares</v>
          </cell>
          <cell r="C190" t="str">
            <v>PA</v>
          </cell>
          <cell r="D190" t="str">
            <v>Pará</v>
          </cell>
          <cell r="E190">
            <v>15</v>
          </cell>
          <cell r="F190" t="str">
            <v>Norte</v>
          </cell>
        </row>
        <row r="191">
          <cell r="A191">
            <v>150270</v>
          </cell>
          <cell r="B191" t="str">
            <v>Conceição do Araguaia</v>
          </cell>
          <cell r="C191" t="str">
            <v>PA</v>
          </cell>
          <cell r="D191" t="str">
            <v>Pará</v>
          </cell>
          <cell r="E191">
            <v>15</v>
          </cell>
          <cell r="F191" t="str">
            <v>Norte</v>
          </cell>
        </row>
        <row r="192">
          <cell r="A192">
            <v>150275</v>
          </cell>
          <cell r="B192" t="str">
            <v>Concórdia do Pará</v>
          </cell>
          <cell r="C192" t="str">
            <v>PA</v>
          </cell>
          <cell r="D192" t="str">
            <v>Pará</v>
          </cell>
          <cell r="E192">
            <v>15</v>
          </cell>
          <cell r="F192" t="str">
            <v>Norte</v>
          </cell>
        </row>
        <row r="193">
          <cell r="A193">
            <v>150276</v>
          </cell>
          <cell r="B193" t="str">
            <v>Cumaru do Norte</v>
          </cell>
          <cell r="C193" t="str">
            <v>PA</v>
          </cell>
          <cell r="D193" t="str">
            <v>Pará</v>
          </cell>
          <cell r="E193">
            <v>15</v>
          </cell>
          <cell r="F193" t="str">
            <v>Norte</v>
          </cell>
        </row>
        <row r="194">
          <cell r="A194">
            <v>150277</v>
          </cell>
          <cell r="B194" t="str">
            <v>Curionópolis</v>
          </cell>
          <cell r="C194" t="str">
            <v>PA</v>
          </cell>
          <cell r="D194" t="str">
            <v>Pará</v>
          </cell>
          <cell r="E194">
            <v>15</v>
          </cell>
          <cell r="F194" t="str">
            <v>Norte</v>
          </cell>
        </row>
        <row r="195">
          <cell r="A195">
            <v>150280</v>
          </cell>
          <cell r="B195" t="str">
            <v>Curralinho</v>
          </cell>
          <cell r="C195" t="str">
            <v>PA</v>
          </cell>
          <cell r="D195" t="str">
            <v>Pará</v>
          </cell>
          <cell r="E195">
            <v>15</v>
          </cell>
          <cell r="F195" t="str">
            <v>Norte</v>
          </cell>
        </row>
        <row r="196">
          <cell r="A196">
            <v>150285</v>
          </cell>
          <cell r="B196" t="str">
            <v>Curuá</v>
          </cell>
          <cell r="C196" t="str">
            <v>PA</v>
          </cell>
          <cell r="D196" t="str">
            <v>Pará</v>
          </cell>
          <cell r="E196">
            <v>15</v>
          </cell>
          <cell r="F196" t="str">
            <v>Norte</v>
          </cell>
        </row>
        <row r="197">
          <cell r="A197">
            <v>150290</v>
          </cell>
          <cell r="B197" t="str">
            <v>Curuçá</v>
          </cell>
          <cell r="C197" t="str">
            <v>PA</v>
          </cell>
          <cell r="D197" t="str">
            <v>Pará</v>
          </cell>
          <cell r="E197">
            <v>15</v>
          </cell>
          <cell r="F197" t="str">
            <v>Norte</v>
          </cell>
        </row>
        <row r="198">
          <cell r="A198">
            <v>150293</v>
          </cell>
          <cell r="B198" t="str">
            <v>Dom Eliseu</v>
          </cell>
          <cell r="C198" t="str">
            <v>PA</v>
          </cell>
          <cell r="D198" t="str">
            <v>Pará</v>
          </cell>
          <cell r="E198">
            <v>15</v>
          </cell>
          <cell r="F198" t="str">
            <v>Norte</v>
          </cell>
        </row>
        <row r="199">
          <cell r="A199">
            <v>150295</v>
          </cell>
          <cell r="B199" t="str">
            <v>Eldorado dos Carajás</v>
          </cell>
          <cell r="C199" t="str">
            <v>PA</v>
          </cell>
          <cell r="D199" t="str">
            <v>Pará</v>
          </cell>
          <cell r="E199">
            <v>15</v>
          </cell>
          <cell r="F199" t="str">
            <v>Norte</v>
          </cell>
        </row>
        <row r="200">
          <cell r="A200">
            <v>150300</v>
          </cell>
          <cell r="B200" t="str">
            <v>Faro</v>
          </cell>
          <cell r="C200" t="str">
            <v>PA</v>
          </cell>
          <cell r="D200" t="str">
            <v>Pará</v>
          </cell>
          <cell r="E200">
            <v>15</v>
          </cell>
          <cell r="F200" t="str">
            <v>Norte</v>
          </cell>
        </row>
        <row r="201">
          <cell r="A201">
            <v>150304</v>
          </cell>
          <cell r="B201" t="str">
            <v>Floresta do Araguaia</v>
          </cell>
          <cell r="C201" t="str">
            <v>PA</v>
          </cell>
          <cell r="D201" t="str">
            <v>Pará</v>
          </cell>
          <cell r="E201">
            <v>15</v>
          </cell>
          <cell r="F201" t="str">
            <v>Norte</v>
          </cell>
        </row>
        <row r="202">
          <cell r="A202">
            <v>150307</v>
          </cell>
          <cell r="B202" t="str">
            <v>Garrafão do Norte</v>
          </cell>
          <cell r="C202" t="str">
            <v>PA</v>
          </cell>
          <cell r="D202" t="str">
            <v>Pará</v>
          </cell>
          <cell r="E202">
            <v>15</v>
          </cell>
          <cell r="F202" t="str">
            <v>Norte</v>
          </cell>
        </row>
        <row r="203">
          <cell r="A203">
            <v>150309</v>
          </cell>
          <cell r="B203" t="str">
            <v>Goianésia do Pará</v>
          </cell>
          <cell r="C203" t="str">
            <v>PA</v>
          </cell>
          <cell r="D203" t="str">
            <v>Pará</v>
          </cell>
          <cell r="E203">
            <v>15</v>
          </cell>
          <cell r="F203" t="str">
            <v>Norte</v>
          </cell>
        </row>
        <row r="204">
          <cell r="A204">
            <v>150310</v>
          </cell>
          <cell r="B204" t="str">
            <v>Gurupá</v>
          </cell>
          <cell r="C204" t="str">
            <v>PA</v>
          </cell>
          <cell r="D204" t="str">
            <v>Pará</v>
          </cell>
          <cell r="E204">
            <v>15</v>
          </cell>
          <cell r="F204" t="str">
            <v>Norte</v>
          </cell>
        </row>
        <row r="205">
          <cell r="A205">
            <v>150320</v>
          </cell>
          <cell r="B205" t="str">
            <v>Igarapé-Açu</v>
          </cell>
          <cell r="C205" t="str">
            <v>PA</v>
          </cell>
          <cell r="D205" t="str">
            <v>Pará</v>
          </cell>
          <cell r="E205">
            <v>15</v>
          </cell>
          <cell r="F205" t="str">
            <v>Norte</v>
          </cell>
        </row>
        <row r="206">
          <cell r="A206">
            <v>150330</v>
          </cell>
          <cell r="B206" t="str">
            <v>Igarapé-Miri</v>
          </cell>
          <cell r="C206" t="str">
            <v>PA</v>
          </cell>
          <cell r="D206" t="str">
            <v>Pará</v>
          </cell>
          <cell r="E206">
            <v>15</v>
          </cell>
          <cell r="F206" t="str">
            <v>Norte</v>
          </cell>
        </row>
        <row r="207">
          <cell r="A207">
            <v>150340</v>
          </cell>
          <cell r="B207" t="str">
            <v>Inhangapi</v>
          </cell>
          <cell r="C207" t="str">
            <v>PA</v>
          </cell>
          <cell r="D207" t="str">
            <v>Pará</v>
          </cell>
          <cell r="E207">
            <v>15</v>
          </cell>
          <cell r="F207" t="str">
            <v>Norte</v>
          </cell>
        </row>
        <row r="208">
          <cell r="A208">
            <v>150345</v>
          </cell>
          <cell r="B208" t="str">
            <v>Ipixuna do Pará</v>
          </cell>
          <cell r="C208" t="str">
            <v>PA</v>
          </cell>
          <cell r="D208" t="str">
            <v>Pará</v>
          </cell>
          <cell r="E208">
            <v>15</v>
          </cell>
          <cell r="F208" t="str">
            <v>Norte</v>
          </cell>
        </row>
        <row r="209">
          <cell r="A209">
            <v>150350</v>
          </cell>
          <cell r="B209" t="str">
            <v>Irituia</v>
          </cell>
          <cell r="C209" t="str">
            <v>PA</v>
          </cell>
          <cell r="D209" t="str">
            <v>Pará</v>
          </cell>
          <cell r="E209">
            <v>15</v>
          </cell>
          <cell r="F209" t="str">
            <v>Norte</v>
          </cell>
        </row>
        <row r="210">
          <cell r="A210">
            <v>150360</v>
          </cell>
          <cell r="B210" t="str">
            <v>Itaituba</v>
          </cell>
          <cell r="C210" t="str">
            <v>PA</v>
          </cell>
          <cell r="D210" t="str">
            <v>Pará</v>
          </cell>
          <cell r="E210">
            <v>15</v>
          </cell>
          <cell r="F210" t="str">
            <v>Norte</v>
          </cell>
        </row>
        <row r="211">
          <cell r="A211">
            <v>150370</v>
          </cell>
          <cell r="B211" t="str">
            <v>Itupiranga</v>
          </cell>
          <cell r="C211" t="str">
            <v>PA</v>
          </cell>
          <cell r="D211" t="str">
            <v>Pará</v>
          </cell>
          <cell r="E211">
            <v>15</v>
          </cell>
          <cell r="F211" t="str">
            <v>Norte</v>
          </cell>
        </row>
        <row r="212">
          <cell r="A212">
            <v>150375</v>
          </cell>
          <cell r="B212" t="str">
            <v>Jacareacanga</v>
          </cell>
          <cell r="C212" t="str">
            <v>PA</v>
          </cell>
          <cell r="D212" t="str">
            <v>Pará</v>
          </cell>
          <cell r="E212">
            <v>15</v>
          </cell>
          <cell r="F212" t="str">
            <v>Norte</v>
          </cell>
        </row>
        <row r="213">
          <cell r="A213">
            <v>150380</v>
          </cell>
          <cell r="B213" t="str">
            <v>Jacundá</v>
          </cell>
          <cell r="C213" t="str">
            <v>PA</v>
          </cell>
          <cell r="D213" t="str">
            <v>Pará</v>
          </cell>
          <cell r="E213">
            <v>15</v>
          </cell>
          <cell r="F213" t="str">
            <v>Norte</v>
          </cell>
        </row>
        <row r="214">
          <cell r="A214">
            <v>150390</v>
          </cell>
          <cell r="B214" t="str">
            <v>Juruti</v>
          </cell>
          <cell r="C214" t="str">
            <v>PA</v>
          </cell>
          <cell r="D214" t="str">
            <v>Pará</v>
          </cell>
          <cell r="E214">
            <v>15</v>
          </cell>
          <cell r="F214" t="str">
            <v>Norte</v>
          </cell>
        </row>
        <row r="215">
          <cell r="A215">
            <v>150400</v>
          </cell>
          <cell r="B215" t="str">
            <v>Limoeiro do Ajuru</v>
          </cell>
          <cell r="C215" t="str">
            <v>PA</v>
          </cell>
          <cell r="D215" t="str">
            <v>Pará</v>
          </cell>
          <cell r="E215">
            <v>15</v>
          </cell>
          <cell r="F215" t="str">
            <v>Norte</v>
          </cell>
        </row>
        <row r="216">
          <cell r="A216">
            <v>150405</v>
          </cell>
          <cell r="B216" t="str">
            <v>Mãe do Rio</v>
          </cell>
          <cell r="C216" t="str">
            <v>PA</v>
          </cell>
          <cell r="D216" t="str">
            <v>Pará</v>
          </cell>
          <cell r="E216">
            <v>15</v>
          </cell>
          <cell r="F216" t="str">
            <v>Norte</v>
          </cell>
        </row>
        <row r="217">
          <cell r="A217">
            <v>150410</v>
          </cell>
          <cell r="B217" t="str">
            <v>Magalhães Barata</v>
          </cell>
          <cell r="C217" t="str">
            <v>PA</v>
          </cell>
          <cell r="D217" t="str">
            <v>Pará</v>
          </cell>
          <cell r="E217">
            <v>15</v>
          </cell>
          <cell r="F217" t="str">
            <v>Norte</v>
          </cell>
        </row>
        <row r="218">
          <cell r="A218">
            <v>150420</v>
          </cell>
          <cell r="B218" t="str">
            <v>Marabá</v>
          </cell>
          <cell r="C218" t="str">
            <v>PA</v>
          </cell>
          <cell r="D218" t="str">
            <v>Pará</v>
          </cell>
          <cell r="E218">
            <v>15</v>
          </cell>
          <cell r="F218" t="str">
            <v>Norte</v>
          </cell>
        </row>
        <row r="219">
          <cell r="A219">
            <v>150430</v>
          </cell>
          <cell r="B219" t="str">
            <v>Maracanã</v>
          </cell>
          <cell r="C219" t="str">
            <v>PA</v>
          </cell>
          <cell r="D219" t="str">
            <v>Pará</v>
          </cell>
          <cell r="E219">
            <v>15</v>
          </cell>
          <cell r="F219" t="str">
            <v>Norte</v>
          </cell>
        </row>
        <row r="220">
          <cell r="A220">
            <v>150440</v>
          </cell>
          <cell r="B220" t="str">
            <v>Marapanim</v>
          </cell>
          <cell r="C220" t="str">
            <v>PA</v>
          </cell>
          <cell r="D220" t="str">
            <v>Pará</v>
          </cell>
          <cell r="E220">
            <v>15</v>
          </cell>
          <cell r="F220" t="str">
            <v>Norte</v>
          </cell>
        </row>
        <row r="221">
          <cell r="A221">
            <v>150442</v>
          </cell>
          <cell r="B221" t="str">
            <v>Marituba</v>
          </cell>
          <cell r="C221" t="str">
            <v>PA</v>
          </cell>
          <cell r="D221" t="str">
            <v>Pará</v>
          </cell>
          <cell r="E221">
            <v>15</v>
          </cell>
          <cell r="F221" t="str">
            <v>Norte</v>
          </cell>
        </row>
        <row r="222">
          <cell r="A222">
            <v>150445</v>
          </cell>
          <cell r="B222" t="str">
            <v>Medicilândia</v>
          </cell>
          <cell r="C222" t="str">
            <v>PA</v>
          </cell>
          <cell r="D222" t="str">
            <v>Pará</v>
          </cell>
          <cell r="E222">
            <v>15</v>
          </cell>
          <cell r="F222" t="str">
            <v>Norte</v>
          </cell>
        </row>
        <row r="223">
          <cell r="A223">
            <v>150450</v>
          </cell>
          <cell r="B223" t="str">
            <v>Melgaço</v>
          </cell>
          <cell r="C223" t="str">
            <v>PA</v>
          </cell>
          <cell r="D223" t="str">
            <v>Pará</v>
          </cell>
          <cell r="E223">
            <v>15</v>
          </cell>
          <cell r="F223" t="str">
            <v>Norte</v>
          </cell>
        </row>
        <row r="224">
          <cell r="A224">
            <v>150460</v>
          </cell>
          <cell r="B224" t="str">
            <v>Mocajuba</v>
          </cell>
          <cell r="C224" t="str">
            <v>PA</v>
          </cell>
          <cell r="D224" t="str">
            <v>Pará</v>
          </cell>
          <cell r="E224">
            <v>15</v>
          </cell>
          <cell r="F224" t="str">
            <v>Norte</v>
          </cell>
        </row>
        <row r="225">
          <cell r="A225">
            <v>150470</v>
          </cell>
          <cell r="B225" t="str">
            <v>Moju</v>
          </cell>
          <cell r="C225" t="str">
            <v>PA</v>
          </cell>
          <cell r="D225" t="str">
            <v>Pará</v>
          </cell>
          <cell r="E225">
            <v>15</v>
          </cell>
          <cell r="F225" t="str">
            <v>Norte</v>
          </cell>
        </row>
        <row r="226">
          <cell r="A226">
            <v>150480</v>
          </cell>
          <cell r="B226" t="str">
            <v>Monte Alegre</v>
          </cell>
          <cell r="C226" t="str">
            <v>PA</v>
          </cell>
          <cell r="D226" t="str">
            <v>Pará</v>
          </cell>
          <cell r="E226">
            <v>15</v>
          </cell>
          <cell r="F226" t="str">
            <v>Norte</v>
          </cell>
        </row>
        <row r="227">
          <cell r="A227">
            <v>150490</v>
          </cell>
          <cell r="B227" t="str">
            <v>Muaná</v>
          </cell>
          <cell r="C227" t="str">
            <v>PA</v>
          </cell>
          <cell r="D227" t="str">
            <v>Pará</v>
          </cell>
          <cell r="E227">
            <v>15</v>
          </cell>
          <cell r="F227" t="str">
            <v>Norte</v>
          </cell>
        </row>
        <row r="228">
          <cell r="A228">
            <v>150495</v>
          </cell>
          <cell r="B228" t="str">
            <v>Nova Esperança do Piriá</v>
          </cell>
          <cell r="C228" t="str">
            <v>PA</v>
          </cell>
          <cell r="D228" t="str">
            <v>Pará</v>
          </cell>
          <cell r="E228">
            <v>15</v>
          </cell>
          <cell r="F228" t="str">
            <v>Norte</v>
          </cell>
        </row>
        <row r="229">
          <cell r="A229">
            <v>150497</v>
          </cell>
          <cell r="B229" t="str">
            <v>Nova Ipixuna</v>
          </cell>
          <cell r="C229" t="str">
            <v>PA</v>
          </cell>
          <cell r="D229" t="str">
            <v>Pará</v>
          </cell>
          <cell r="E229">
            <v>15</v>
          </cell>
          <cell r="F229" t="str">
            <v>Norte</v>
          </cell>
        </row>
        <row r="230">
          <cell r="A230">
            <v>150500</v>
          </cell>
          <cell r="B230" t="str">
            <v>Nova Timboteua</v>
          </cell>
          <cell r="C230" t="str">
            <v>PA</v>
          </cell>
          <cell r="D230" t="str">
            <v>Pará</v>
          </cell>
          <cell r="E230">
            <v>15</v>
          </cell>
          <cell r="F230" t="str">
            <v>Norte</v>
          </cell>
        </row>
        <row r="231">
          <cell r="A231">
            <v>150503</v>
          </cell>
          <cell r="B231" t="str">
            <v>Novo Progresso</v>
          </cell>
          <cell r="C231" t="str">
            <v>PA</v>
          </cell>
          <cell r="D231" t="str">
            <v>Pará</v>
          </cell>
          <cell r="E231">
            <v>15</v>
          </cell>
          <cell r="F231" t="str">
            <v>Norte</v>
          </cell>
        </row>
        <row r="232">
          <cell r="A232">
            <v>150506</v>
          </cell>
          <cell r="B232" t="str">
            <v>Novo Repartimento</v>
          </cell>
          <cell r="C232" t="str">
            <v>PA</v>
          </cell>
          <cell r="D232" t="str">
            <v>Pará</v>
          </cell>
          <cell r="E232">
            <v>15</v>
          </cell>
          <cell r="F232" t="str">
            <v>Norte</v>
          </cell>
        </row>
        <row r="233">
          <cell r="A233">
            <v>150510</v>
          </cell>
          <cell r="B233" t="str">
            <v>Óbidos</v>
          </cell>
          <cell r="C233" t="str">
            <v>PA</v>
          </cell>
          <cell r="D233" t="str">
            <v>Pará</v>
          </cell>
          <cell r="E233">
            <v>15</v>
          </cell>
          <cell r="F233" t="str">
            <v>Norte</v>
          </cell>
        </row>
        <row r="234">
          <cell r="A234">
            <v>150520</v>
          </cell>
          <cell r="B234" t="str">
            <v>Oeiras do Pará</v>
          </cell>
          <cell r="C234" t="str">
            <v>PA</v>
          </cell>
          <cell r="D234" t="str">
            <v>Pará</v>
          </cell>
          <cell r="E234">
            <v>15</v>
          </cell>
          <cell r="F234" t="str">
            <v>Norte</v>
          </cell>
        </row>
        <row r="235">
          <cell r="A235">
            <v>150530</v>
          </cell>
          <cell r="B235" t="str">
            <v>Oriximiná</v>
          </cell>
          <cell r="C235" t="str">
            <v>PA</v>
          </cell>
          <cell r="D235" t="str">
            <v>Pará</v>
          </cell>
          <cell r="E235">
            <v>15</v>
          </cell>
          <cell r="F235" t="str">
            <v>Norte</v>
          </cell>
        </row>
        <row r="236">
          <cell r="A236">
            <v>150540</v>
          </cell>
          <cell r="B236" t="str">
            <v>Ourém</v>
          </cell>
          <cell r="C236" t="str">
            <v>PA</v>
          </cell>
          <cell r="D236" t="str">
            <v>Pará</v>
          </cell>
          <cell r="E236">
            <v>15</v>
          </cell>
          <cell r="F236" t="str">
            <v>Norte</v>
          </cell>
        </row>
        <row r="237">
          <cell r="A237">
            <v>150543</v>
          </cell>
          <cell r="B237" t="str">
            <v>Ourilândia do Norte</v>
          </cell>
          <cell r="C237" t="str">
            <v>PA</v>
          </cell>
          <cell r="D237" t="str">
            <v>Pará</v>
          </cell>
          <cell r="E237">
            <v>15</v>
          </cell>
          <cell r="F237" t="str">
            <v>Norte</v>
          </cell>
        </row>
        <row r="238">
          <cell r="A238">
            <v>150548</v>
          </cell>
          <cell r="B238" t="str">
            <v>Pacajá</v>
          </cell>
          <cell r="C238" t="str">
            <v>PA</v>
          </cell>
          <cell r="D238" t="str">
            <v>Pará</v>
          </cell>
          <cell r="E238">
            <v>15</v>
          </cell>
          <cell r="F238" t="str">
            <v>Norte</v>
          </cell>
        </row>
        <row r="239">
          <cell r="A239">
            <v>150549</v>
          </cell>
          <cell r="B239" t="str">
            <v>Palestina do Pará</v>
          </cell>
          <cell r="C239" t="str">
            <v>PA</v>
          </cell>
          <cell r="D239" t="str">
            <v>Pará</v>
          </cell>
          <cell r="E239">
            <v>15</v>
          </cell>
          <cell r="F239" t="str">
            <v>Norte</v>
          </cell>
        </row>
        <row r="240">
          <cell r="A240">
            <v>150550</v>
          </cell>
          <cell r="B240" t="str">
            <v>Paragominas</v>
          </cell>
          <cell r="C240" t="str">
            <v>PA</v>
          </cell>
          <cell r="D240" t="str">
            <v>Pará</v>
          </cell>
          <cell r="E240">
            <v>15</v>
          </cell>
          <cell r="F240" t="str">
            <v>Norte</v>
          </cell>
        </row>
        <row r="241">
          <cell r="A241">
            <v>150553</v>
          </cell>
          <cell r="B241" t="str">
            <v>Parauapebas</v>
          </cell>
          <cell r="C241" t="str">
            <v>PA</v>
          </cell>
          <cell r="D241" t="str">
            <v>Pará</v>
          </cell>
          <cell r="E241">
            <v>15</v>
          </cell>
          <cell r="F241" t="str">
            <v>Norte</v>
          </cell>
        </row>
        <row r="242">
          <cell r="A242">
            <v>150555</v>
          </cell>
          <cell r="B242" t="str">
            <v>Pau D'Arco</v>
          </cell>
          <cell r="C242" t="str">
            <v>PA</v>
          </cell>
          <cell r="D242" t="str">
            <v>Pará</v>
          </cell>
          <cell r="E242">
            <v>15</v>
          </cell>
          <cell r="F242" t="str">
            <v>Norte</v>
          </cell>
        </row>
        <row r="243">
          <cell r="A243">
            <v>150560</v>
          </cell>
          <cell r="B243" t="str">
            <v>Peixe-Boi</v>
          </cell>
          <cell r="C243" t="str">
            <v>PA</v>
          </cell>
          <cell r="D243" t="str">
            <v>Pará</v>
          </cell>
          <cell r="E243">
            <v>15</v>
          </cell>
          <cell r="F243" t="str">
            <v>Norte</v>
          </cell>
        </row>
        <row r="244">
          <cell r="A244">
            <v>150563</v>
          </cell>
          <cell r="B244" t="str">
            <v>Piçarra</v>
          </cell>
          <cell r="C244" t="str">
            <v>PA</v>
          </cell>
          <cell r="D244" t="str">
            <v>Pará</v>
          </cell>
          <cell r="E244">
            <v>15</v>
          </cell>
          <cell r="F244" t="str">
            <v>Norte</v>
          </cell>
        </row>
        <row r="245">
          <cell r="A245">
            <v>150565</v>
          </cell>
          <cell r="B245" t="str">
            <v>Placas</v>
          </cell>
          <cell r="C245" t="str">
            <v>PA</v>
          </cell>
          <cell r="D245" t="str">
            <v>Pará</v>
          </cell>
          <cell r="E245">
            <v>15</v>
          </cell>
          <cell r="F245" t="str">
            <v>Norte</v>
          </cell>
        </row>
        <row r="246">
          <cell r="A246">
            <v>150570</v>
          </cell>
          <cell r="B246" t="str">
            <v>Ponta de Pedras</v>
          </cell>
          <cell r="C246" t="str">
            <v>PA</v>
          </cell>
          <cell r="D246" t="str">
            <v>Pará</v>
          </cell>
          <cell r="E246">
            <v>15</v>
          </cell>
          <cell r="F246" t="str">
            <v>Norte</v>
          </cell>
        </row>
        <row r="247">
          <cell r="A247">
            <v>150580</v>
          </cell>
          <cell r="B247" t="str">
            <v>Portel</v>
          </cell>
          <cell r="C247" t="str">
            <v>PA</v>
          </cell>
          <cell r="D247" t="str">
            <v>Pará</v>
          </cell>
          <cell r="E247">
            <v>15</v>
          </cell>
          <cell r="F247" t="str">
            <v>Norte</v>
          </cell>
        </row>
        <row r="248">
          <cell r="A248">
            <v>150590</v>
          </cell>
          <cell r="B248" t="str">
            <v>Porto de Moz</v>
          </cell>
          <cell r="C248" t="str">
            <v>PA</v>
          </cell>
          <cell r="D248" t="str">
            <v>Pará</v>
          </cell>
          <cell r="E248">
            <v>15</v>
          </cell>
          <cell r="F248" t="str">
            <v>Norte</v>
          </cell>
        </row>
        <row r="249">
          <cell r="A249">
            <v>150600</v>
          </cell>
          <cell r="B249" t="str">
            <v>Prainha</v>
          </cell>
          <cell r="C249" t="str">
            <v>PA</v>
          </cell>
          <cell r="D249" t="str">
            <v>Pará</v>
          </cell>
          <cell r="E249">
            <v>15</v>
          </cell>
          <cell r="F249" t="str">
            <v>Norte</v>
          </cell>
        </row>
        <row r="250">
          <cell r="A250">
            <v>150610</v>
          </cell>
          <cell r="B250" t="str">
            <v>Primavera</v>
          </cell>
          <cell r="C250" t="str">
            <v>PA</v>
          </cell>
          <cell r="D250" t="str">
            <v>Pará</v>
          </cell>
          <cell r="E250">
            <v>15</v>
          </cell>
          <cell r="F250" t="str">
            <v>Norte</v>
          </cell>
        </row>
        <row r="251">
          <cell r="A251">
            <v>150611</v>
          </cell>
          <cell r="B251" t="str">
            <v>Quatipuru</v>
          </cell>
          <cell r="C251" t="str">
            <v>PA</v>
          </cell>
          <cell r="D251" t="str">
            <v>Pará</v>
          </cell>
          <cell r="E251">
            <v>15</v>
          </cell>
          <cell r="F251" t="str">
            <v>Norte</v>
          </cell>
        </row>
        <row r="252">
          <cell r="A252">
            <v>150613</v>
          </cell>
          <cell r="B252" t="str">
            <v>Redenção</v>
          </cell>
          <cell r="C252" t="str">
            <v>PA</v>
          </cell>
          <cell r="D252" t="str">
            <v>Pará</v>
          </cell>
          <cell r="E252">
            <v>15</v>
          </cell>
          <cell r="F252" t="str">
            <v>Norte</v>
          </cell>
        </row>
        <row r="253">
          <cell r="A253">
            <v>150616</v>
          </cell>
          <cell r="B253" t="str">
            <v>Rio Maria</v>
          </cell>
          <cell r="C253" t="str">
            <v>PA</v>
          </cell>
          <cell r="D253" t="str">
            <v>Pará</v>
          </cell>
          <cell r="E253">
            <v>15</v>
          </cell>
          <cell r="F253" t="str">
            <v>Norte</v>
          </cell>
        </row>
        <row r="254">
          <cell r="A254">
            <v>150618</v>
          </cell>
          <cell r="B254" t="str">
            <v>Rondon do Pará</v>
          </cell>
          <cell r="C254" t="str">
            <v>PA</v>
          </cell>
          <cell r="D254" t="str">
            <v>Pará</v>
          </cell>
          <cell r="E254">
            <v>15</v>
          </cell>
          <cell r="F254" t="str">
            <v>Norte</v>
          </cell>
        </row>
        <row r="255">
          <cell r="A255">
            <v>150619</v>
          </cell>
          <cell r="B255" t="str">
            <v>Rurópolis</v>
          </cell>
          <cell r="C255" t="str">
            <v>PA</v>
          </cell>
          <cell r="D255" t="str">
            <v>Pará</v>
          </cell>
          <cell r="E255">
            <v>15</v>
          </cell>
          <cell r="F255" t="str">
            <v>Norte</v>
          </cell>
        </row>
        <row r="256">
          <cell r="A256">
            <v>150620</v>
          </cell>
          <cell r="B256" t="str">
            <v>Salinópolis</v>
          </cell>
          <cell r="C256" t="str">
            <v>PA</v>
          </cell>
          <cell r="D256" t="str">
            <v>Pará</v>
          </cell>
          <cell r="E256">
            <v>15</v>
          </cell>
          <cell r="F256" t="str">
            <v>Norte</v>
          </cell>
        </row>
        <row r="257">
          <cell r="A257">
            <v>150630</v>
          </cell>
          <cell r="B257" t="str">
            <v>Salvaterra</v>
          </cell>
          <cell r="C257" t="str">
            <v>PA</v>
          </cell>
          <cell r="D257" t="str">
            <v>Pará</v>
          </cell>
          <cell r="E257">
            <v>15</v>
          </cell>
          <cell r="F257" t="str">
            <v>Norte</v>
          </cell>
        </row>
        <row r="258">
          <cell r="A258">
            <v>150635</v>
          </cell>
          <cell r="B258" t="str">
            <v>Santa Bárbara do Pará</v>
          </cell>
          <cell r="C258" t="str">
            <v>PA</v>
          </cell>
          <cell r="D258" t="str">
            <v>Pará</v>
          </cell>
          <cell r="E258">
            <v>15</v>
          </cell>
          <cell r="F258" t="str">
            <v>Norte</v>
          </cell>
        </row>
        <row r="259">
          <cell r="A259">
            <v>150640</v>
          </cell>
          <cell r="B259" t="str">
            <v>Santa Cruz do Arari</v>
          </cell>
          <cell r="C259" t="str">
            <v>PA</v>
          </cell>
          <cell r="D259" t="str">
            <v>Pará</v>
          </cell>
          <cell r="E259">
            <v>15</v>
          </cell>
          <cell r="F259" t="str">
            <v>Norte</v>
          </cell>
        </row>
        <row r="260">
          <cell r="A260">
            <v>150650</v>
          </cell>
          <cell r="B260" t="str">
            <v>Santa Isabel do Pará</v>
          </cell>
          <cell r="C260" t="str">
            <v>PA</v>
          </cell>
          <cell r="D260" t="str">
            <v>Pará</v>
          </cell>
          <cell r="E260">
            <v>15</v>
          </cell>
          <cell r="F260" t="str">
            <v>Norte</v>
          </cell>
        </row>
        <row r="261">
          <cell r="A261">
            <v>150655</v>
          </cell>
          <cell r="B261" t="str">
            <v>Santa Luzia do Pará</v>
          </cell>
          <cell r="C261" t="str">
            <v>PA</v>
          </cell>
          <cell r="D261" t="str">
            <v>Pará</v>
          </cell>
          <cell r="E261">
            <v>15</v>
          </cell>
          <cell r="F261" t="str">
            <v>Norte</v>
          </cell>
        </row>
        <row r="262">
          <cell r="A262">
            <v>150658</v>
          </cell>
          <cell r="B262" t="str">
            <v>Santa Maria das Barreiras</v>
          </cell>
          <cell r="C262" t="str">
            <v>PA</v>
          </cell>
          <cell r="D262" t="str">
            <v>Pará</v>
          </cell>
          <cell r="E262">
            <v>15</v>
          </cell>
          <cell r="F262" t="str">
            <v>Norte</v>
          </cell>
        </row>
        <row r="263">
          <cell r="A263">
            <v>150660</v>
          </cell>
          <cell r="B263" t="str">
            <v>Santa Maria do Pará</v>
          </cell>
          <cell r="C263" t="str">
            <v>PA</v>
          </cell>
          <cell r="D263" t="str">
            <v>Pará</v>
          </cell>
          <cell r="E263">
            <v>15</v>
          </cell>
          <cell r="F263" t="str">
            <v>Norte</v>
          </cell>
        </row>
        <row r="264">
          <cell r="A264">
            <v>150670</v>
          </cell>
          <cell r="B264" t="str">
            <v>Santana do Araguaia</v>
          </cell>
          <cell r="C264" t="str">
            <v>PA</v>
          </cell>
          <cell r="D264" t="str">
            <v>Pará</v>
          </cell>
          <cell r="E264">
            <v>15</v>
          </cell>
          <cell r="F264" t="str">
            <v>Norte</v>
          </cell>
        </row>
        <row r="265">
          <cell r="A265">
            <v>150680</v>
          </cell>
          <cell r="B265" t="str">
            <v>Santarém</v>
          </cell>
          <cell r="C265" t="str">
            <v>PA</v>
          </cell>
          <cell r="D265" t="str">
            <v>Pará</v>
          </cell>
          <cell r="E265">
            <v>15</v>
          </cell>
          <cell r="F265" t="str">
            <v>Norte</v>
          </cell>
        </row>
        <row r="266">
          <cell r="A266">
            <v>150690</v>
          </cell>
          <cell r="B266" t="str">
            <v>Santarém Novo</v>
          </cell>
          <cell r="C266" t="str">
            <v>PA</v>
          </cell>
          <cell r="D266" t="str">
            <v>Pará</v>
          </cell>
          <cell r="E266">
            <v>15</v>
          </cell>
          <cell r="F266" t="str">
            <v>Norte</v>
          </cell>
        </row>
        <row r="267">
          <cell r="A267">
            <v>150700</v>
          </cell>
          <cell r="B267" t="str">
            <v>Santo Antônio do Tauá</v>
          </cell>
          <cell r="C267" t="str">
            <v>PA</v>
          </cell>
          <cell r="D267" t="str">
            <v>Pará</v>
          </cell>
          <cell r="E267">
            <v>15</v>
          </cell>
          <cell r="F267" t="str">
            <v>Norte</v>
          </cell>
        </row>
        <row r="268">
          <cell r="A268">
            <v>150710</v>
          </cell>
          <cell r="B268" t="str">
            <v>São Caetano de Odivelas</v>
          </cell>
          <cell r="C268" t="str">
            <v>PA</v>
          </cell>
          <cell r="D268" t="str">
            <v>Pará</v>
          </cell>
          <cell r="E268">
            <v>15</v>
          </cell>
          <cell r="F268" t="str">
            <v>Norte</v>
          </cell>
        </row>
        <row r="269">
          <cell r="A269">
            <v>150715</v>
          </cell>
          <cell r="B269" t="str">
            <v>São Domingos do Araguaia</v>
          </cell>
          <cell r="C269" t="str">
            <v>PA</v>
          </cell>
          <cell r="D269" t="str">
            <v>Pará</v>
          </cell>
          <cell r="E269">
            <v>15</v>
          </cell>
          <cell r="F269" t="str">
            <v>Norte</v>
          </cell>
        </row>
        <row r="270">
          <cell r="A270">
            <v>150720</v>
          </cell>
          <cell r="B270" t="str">
            <v>São Domingos do Capim</v>
          </cell>
          <cell r="C270" t="str">
            <v>PA</v>
          </cell>
          <cell r="D270" t="str">
            <v>Pará</v>
          </cell>
          <cell r="E270">
            <v>15</v>
          </cell>
          <cell r="F270" t="str">
            <v>Norte</v>
          </cell>
        </row>
        <row r="271">
          <cell r="A271">
            <v>150730</v>
          </cell>
          <cell r="B271" t="str">
            <v>São Félix do Xingu</v>
          </cell>
          <cell r="C271" t="str">
            <v>PA</v>
          </cell>
          <cell r="D271" t="str">
            <v>Pará</v>
          </cell>
          <cell r="E271">
            <v>15</v>
          </cell>
          <cell r="F271" t="str">
            <v>Norte</v>
          </cell>
        </row>
        <row r="272">
          <cell r="A272">
            <v>150740</v>
          </cell>
          <cell r="B272" t="str">
            <v>São Francisco do Pará</v>
          </cell>
          <cell r="C272" t="str">
            <v>PA</v>
          </cell>
          <cell r="D272" t="str">
            <v>Pará</v>
          </cell>
          <cell r="E272">
            <v>15</v>
          </cell>
          <cell r="F272" t="str">
            <v>Norte</v>
          </cell>
        </row>
        <row r="273">
          <cell r="A273">
            <v>150745</v>
          </cell>
          <cell r="B273" t="str">
            <v>São Geraldo do Araguaia</v>
          </cell>
          <cell r="C273" t="str">
            <v>PA</v>
          </cell>
          <cell r="D273" t="str">
            <v>Pará</v>
          </cell>
          <cell r="E273">
            <v>15</v>
          </cell>
          <cell r="F273" t="str">
            <v>Norte</v>
          </cell>
        </row>
        <row r="274">
          <cell r="A274">
            <v>150746</v>
          </cell>
          <cell r="B274" t="str">
            <v>São João da Ponta</v>
          </cell>
          <cell r="C274" t="str">
            <v>PA</v>
          </cell>
          <cell r="D274" t="str">
            <v>Pará</v>
          </cell>
          <cell r="E274">
            <v>15</v>
          </cell>
          <cell r="F274" t="str">
            <v>Norte</v>
          </cell>
        </row>
        <row r="275">
          <cell r="A275">
            <v>150747</v>
          </cell>
          <cell r="B275" t="str">
            <v>São João de Pirabas</v>
          </cell>
          <cell r="C275" t="str">
            <v>PA</v>
          </cell>
          <cell r="D275" t="str">
            <v>Pará</v>
          </cell>
          <cell r="E275">
            <v>15</v>
          </cell>
          <cell r="F275" t="str">
            <v>Norte</v>
          </cell>
        </row>
        <row r="276">
          <cell r="A276">
            <v>150750</v>
          </cell>
          <cell r="B276" t="str">
            <v>São João do Araguaia</v>
          </cell>
          <cell r="C276" t="str">
            <v>PA</v>
          </cell>
          <cell r="D276" t="str">
            <v>Pará</v>
          </cell>
          <cell r="E276">
            <v>15</v>
          </cell>
          <cell r="F276" t="str">
            <v>Norte</v>
          </cell>
        </row>
        <row r="277">
          <cell r="A277">
            <v>150760</v>
          </cell>
          <cell r="B277" t="str">
            <v>São Miguel do Guamá</v>
          </cell>
          <cell r="C277" t="str">
            <v>PA</v>
          </cell>
          <cell r="D277" t="str">
            <v>Pará</v>
          </cell>
          <cell r="E277">
            <v>15</v>
          </cell>
          <cell r="F277" t="str">
            <v>Norte</v>
          </cell>
        </row>
        <row r="278">
          <cell r="A278">
            <v>150770</v>
          </cell>
          <cell r="B278" t="str">
            <v>São Sebastião da Boa Vista</v>
          </cell>
          <cell r="C278" t="str">
            <v>PA</v>
          </cell>
          <cell r="D278" t="str">
            <v>Pará</v>
          </cell>
          <cell r="E278">
            <v>15</v>
          </cell>
          <cell r="F278" t="str">
            <v>Norte</v>
          </cell>
        </row>
        <row r="279">
          <cell r="A279">
            <v>150775</v>
          </cell>
          <cell r="B279" t="str">
            <v>Sapucaia</v>
          </cell>
          <cell r="C279" t="str">
            <v>PA</v>
          </cell>
          <cell r="D279" t="str">
            <v>Pará</v>
          </cell>
          <cell r="E279">
            <v>15</v>
          </cell>
          <cell r="F279" t="str">
            <v>Norte</v>
          </cell>
        </row>
        <row r="280">
          <cell r="A280">
            <v>150780</v>
          </cell>
          <cell r="B280" t="str">
            <v>Senador José Porfírio</v>
          </cell>
          <cell r="C280" t="str">
            <v>PA</v>
          </cell>
          <cell r="D280" t="str">
            <v>Pará</v>
          </cell>
          <cell r="E280">
            <v>15</v>
          </cell>
          <cell r="F280" t="str">
            <v>Norte</v>
          </cell>
        </row>
        <row r="281">
          <cell r="A281">
            <v>150790</v>
          </cell>
          <cell r="B281" t="str">
            <v>Soure</v>
          </cell>
          <cell r="C281" t="str">
            <v>PA</v>
          </cell>
          <cell r="D281" t="str">
            <v>Pará</v>
          </cell>
          <cell r="E281">
            <v>15</v>
          </cell>
          <cell r="F281" t="str">
            <v>Norte</v>
          </cell>
        </row>
        <row r="282">
          <cell r="A282">
            <v>150795</v>
          </cell>
          <cell r="B282" t="str">
            <v>Tailândia</v>
          </cell>
          <cell r="C282" t="str">
            <v>PA</v>
          </cell>
          <cell r="D282" t="str">
            <v>Pará</v>
          </cell>
          <cell r="E282">
            <v>15</v>
          </cell>
          <cell r="F282" t="str">
            <v>Norte</v>
          </cell>
        </row>
        <row r="283">
          <cell r="A283">
            <v>150796</v>
          </cell>
          <cell r="B283" t="str">
            <v>Terra Alta</v>
          </cell>
          <cell r="C283" t="str">
            <v>PA</v>
          </cell>
          <cell r="D283" t="str">
            <v>Pará</v>
          </cell>
          <cell r="E283">
            <v>15</v>
          </cell>
          <cell r="F283" t="str">
            <v>Norte</v>
          </cell>
        </row>
        <row r="284">
          <cell r="A284">
            <v>150797</v>
          </cell>
          <cell r="B284" t="str">
            <v>Terra Santa</v>
          </cell>
          <cell r="C284" t="str">
            <v>PA</v>
          </cell>
          <cell r="D284" t="str">
            <v>Pará</v>
          </cell>
          <cell r="E284">
            <v>15</v>
          </cell>
          <cell r="F284" t="str">
            <v>Norte</v>
          </cell>
        </row>
        <row r="285">
          <cell r="A285">
            <v>150800</v>
          </cell>
          <cell r="B285" t="str">
            <v>Tomé-Açu</v>
          </cell>
          <cell r="C285" t="str">
            <v>PA</v>
          </cell>
          <cell r="D285" t="str">
            <v>Pará</v>
          </cell>
          <cell r="E285">
            <v>15</v>
          </cell>
          <cell r="F285" t="str">
            <v>Norte</v>
          </cell>
        </row>
        <row r="286">
          <cell r="A286">
            <v>150803</v>
          </cell>
          <cell r="B286" t="str">
            <v>Tracuateua</v>
          </cell>
          <cell r="C286" t="str">
            <v>PA</v>
          </cell>
          <cell r="D286" t="str">
            <v>Pará</v>
          </cell>
          <cell r="E286">
            <v>15</v>
          </cell>
          <cell r="F286" t="str">
            <v>Norte</v>
          </cell>
        </row>
        <row r="287">
          <cell r="A287">
            <v>150805</v>
          </cell>
          <cell r="B287" t="str">
            <v>Trairão</v>
          </cell>
          <cell r="C287" t="str">
            <v>PA</v>
          </cell>
          <cell r="D287" t="str">
            <v>Pará</v>
          </cell>
          <cell r="E287">
            <v>15</v>
          </cell>
          <cell r="F287" t="str">
            <v>Norte</v>
          </cell>
        </row>
        <row r="288">
          <cell r="A288">
            <v>150808</v>
          </cell>
          <cell r="B288" t="str">
            <v>Tucumã</v>
          </cell>
          <cell r="C288" t="str">
            <v>PA</v>
          </cell>
          <cell r="D288" t="str">
            <v>Pará</v>
          </cell>
          <cell r="E288">
            <v>15</v>
          </cell>
          <cell r="F288" t="str">
            <v>Norte</v>
          </cell>
        </row>
        <row r="289">
          <cell r="A289">
            <v>150810</v>
          </cell>
          <cell r="B289" t="str">
            <v>Tucuruí</v>
          </cell>
          <cell r="C289" t="str">
            <v>PA</v>
          </cell>
          <cell r="D289" t="str">
            <v>Pará</v>
          </cell>
          <cell r="E289">
            <v>15</v>
          </cell>
          <cell r="F289" t="str">
            <v>Norte</v>
          </cell>
        </row>
        <row r="290">
          <cell r="A290">
            <v>150812</v>
          </cell>
          <cell r="B290" t="str">
            <v>Ulianópolis</v>
          </cell>
          <cell r="C290" t="str">
            <v>PA</v>
          </cell>
          <cell r="D290" t="str">
            <v>Pará</v>
          </cell>
          <cell r="E290">
            <v>15</v>
          </cell>
          <cell r="F290" t="str">
            <v>Norte</v>
          </cell>
        </row>
        <row r="291">
          <cell r="A291">
            <v>150815</v>
          </cell>
          <cell r="B291" t="str">
            <v>Uruará</v>
          </cell>
          <cell r="C291" t="str">
            <v>PA</v>
          </cell>
          <cell r="D291" t="str">
            <v>Pará</v>
          </cell>
          <cell r="E291">
            <v>15</v>
          </cell>
          <cell r="F291" t="str">
            <v>Norte</v>
          </cell>
        </row>
        <row r="292">
          <cell r="A292">
            <v>150820</v>
          </cell>
          <cell r="B292" t="str">
            <v>Vigia</v>
          </cell>
          <cell r="C292" t="str">
            <v>PA</v>
          </cell>
          <cell r="D292" t="str">
            <v>Pará</v>
          </cell>
          <cell r="E292">
            <v>15</v>
          </cell>
          <cell r="F292" t="str">
            <v>Norte</v>
          </cell>
        </row>
        <row r="293">
          <cell r="A293">
            <v>150830</v>
          </cell>
          <cell r="B293" t="str">
            <v>Viseu</v>
          </cell>
          <cell r="C293" t="str">
            <v>PA</v>
          </cell>
          <cell r="D293" t="str">
            <v>Pará</v>
          </cell>
          <cell r="E293">
            <v>15</v>
          </cell>
          <cell r="F293" t="str">
            <v>Norte</v>
          </cell>
        </row>
        <row r="294">
          <cell r="A294">
            <v>150835</v>
          </cell>
          <cell r="B294" t="str">
            <v>Vitória do Xingu</v>
          </cell>
          <cell r="C294" t="str">
            <v>PA</v>
          </cell>
          <cell r="D294" t="str">
            <v>Pará</v>
          </cell>
          <cell r="E294">
            <v>15</v>
          </cell>
          <cell r="F294" t="str">
            <v>Norte</v>
          </cell>
        </row>
        <row r="295">
          <cell r="A295">
            <v>150840</v>
          </cell>
          <cell r="B295" t="str">
            <v>Xinguara</v>
          </cell>
          <cell r="C295" t="str">
            <v>PA</v>
          </cell>
          <cell r="D295" t="str">
            <v>Pará</v>
          </cell>
          <cell r="E295">
            <v>15</v>
          </cell>
          <cell r="F295" t="str">
            <v>Norte</v>
          </cell>
        </row>
        <row r="296">
          <cell r="A296">
            <v>160005</v>
          </cell>
          <cell r="B296" t="str">
            <v>Serra do Navio</v>
          </cell>
          <cell r="C296" t="str">
            <v>AP</v>
          </cell>
          <cell r="D296" t="str">
            <v>Amapá</v>
          </cell>
          <cell r="E296">
            <v>16</v>
          </cell>
          <cell r="F296" t="str">
            <v>Norte</v>
          </cell>
        </row>
        <row r="297">
          <cell r="A297">
            <v>160010</v>
          </cell>
          <cell r="B297" t="str">
            <v>Amapá</v>
          </cell>
          <cell r="C297" t="str">
            <v>AP</v>
          </cell>
          <cell r="D297" t="str">
            <v>Amapá</v>
          </cell>
          <cell r="E297">
            <v>16</v>
          </cell>
          <cell r="F297" t="str">
            <v>Norte</v>
          </cell>
        </row>
        <row r="298">
          <cell r="A298">
            <v>160015</v>
          </cell>
          <cell r="B298" t="str">
            <v>Pedra Branca do Amapari</v>
          </cell>
          <cell r="C298" t="str">
            <v>AP</v>
          </cell>
          <cell r="D298" t="str">
            <v>Amapá</v>
          </cell>
          <cell r="E298">
            <v>16</v>
          </cell>
          <cell r="F298" t="str">
            <v>Norte</v>
          </cell>
        </row>
        <row r="299">
          <cell r="A299">
            <v>160020</v>
          </cell>
          <cell r="B299" t="str">
            <v>Calçoene</v>
          </cell>
          <cell r="C299" t="str">
            <v>AP</v>
          </cell>
          <cell r="D299" t="str">
            <v>Amapá</v>
          </cell>
          <cell r="E299">
            <v>16</v>
          </cell>
          <cell r="F299" t="str">
            <v>Norte</v>
          </cell>
        </row>
        <row r="300">
          <cell r="A300">
            <v>160021</v>
          </cell>
          <cell r="B300" t="str">
            <v>Cutias</v>
          </cell>
          <cell r="C300" t="str">
            <v>AP</v>
          </cell>
          <cell r="D300" t="str">
            <v>Amapá</v>
          </cell>
          <cell r="E300">
            <v>16</v>
          </cell>
          <cell r="F300" t="str">
            <v>Norte</v>
          </cell>
        </row>
        <row r="301">
          <cell r="A301">
            <v>160023</v>
          </cell>
          <cell r="B301" t="str">
            <v>Ferreira Gomes</v>
          </cell>
          <cell r="C301" t="str">
            <v>AP</v>
          </cell>
          <cell r="D301" t="str">
            <v>Amapá</v>
          </cell>
          <cell r="E301">
            <v>16</v>
          </cell>
          <cell r="F301" t="str">
            <v>Norte</v>
          </cell>
        </row>
        <row r="302">
          <cell r="A302">
            <v>160025</v>
          </cell>
          <cell r="B302" t="str">
            <v>Itaubal</v>
          </cell>
          <cell r="C302" t="str">
            <v>AP</v>
          </cell>
          <cell r="D302" t="str">
            <v>Amapá</v>
          </cell>
          <cell r="E302">
            <v>16</v>
          </cell>
          <cell r="F302" t="str">
            <v>Norte</v>
          </cell>
        </row>
        <row r="303">
          <cell r="A303">
            <v>160027</v>
          </cell>
          <cell r="B303" t="str">
            <v>Laranjal do Jari</v>
          </cell>
          <cell r="C303" t="str">
            <v>AP</v>
          </cell>
          <cell r="D303" t="str">
            <v>Amapá</v>
          </cell>
          <cell r="E303">
            <v>16</v>
          </cell>
          <cell r="F303" t="str">
            <v>Norte</v>
          </cell>
        </row>
        <row r="304">
          <cell r="A304">
            <v>160030</v>
          </cell>
          <cell r="B304" t="str">
            <v>Macapá</v>
          </cell>
          <cell r="C304" t="str">
            <v>AP</v>
          </cell>
          <cell r="D304" t="str">
            <v>Amapá</v>
          </cell>
          <cell r="E304">
            <v>16</v>
          </cell>
          <cell r="F304" t="str">
            <v>Norte</v>
          </cell>
        </row>
        <row r="305">
          <cell r="A305">
            <v>160040</v>
          </cell>
          <cell r="B305" t="str">
            <v>Mazagão</v>
          </cell>
          <cell r="C305" t="str">
            <v>AP</v>
          </cell>
          <cell r="D305" t="str">
            <v>Amapá</v>
          </cell>
          <cell r="E305">
            <v>16</v>
          </cell>
          <cell r="F305" t="str">
            <v>Norte</v>
          </cell>
        </row>
        <row r="306">
          <cell r="A306">
            <v>160050</v>
          </cell>
          <cell r="B306" t="str">
            <v>Oiapoque</v>
          </cell>
          <cell r="C306" t="str">
            <v>AP</v>
          </cell>
          <cell r="D306" t="str">
            <v>Amapá</v>
          </cell>
          <cell r="E306">
            <v>16</v>
          </cell>
          <cell r="F306" t="str">
            <v>Norte</v>
          </cell>
        </row>
        <row r="307">
          <cell r="A307">
            <v>160053</v>
          </cell>
          <cell r="B307" t="str">
            <v>Porto Grande</v>
          </cell>
          <cell r="C307" t="str">
            <v>AP</v>
          </cell>
          <cell r="D307" t="str">
            <v>Amapá</v>
          </cell>
          <cell r="E307">
            <v>16</v>
          </cell>
          <cell r="F307" t="str">
            <v>Norte</v>
          </cell>
        </row>
        <row r="308">
          <cell r="A308">
            <v>160055</v>
          </cell>
          <cell r="B308" t="str">
            <v>Pracuúba</v>
          </cell>
          <cell r="C308" t="str">
            <v>AP</v>
          </cell>
          <cell r="D308" t="str">
            <v>Amapá</v>
          </cell>
          <cell r="E308">
            <v>16</v>
          </cell>
          <cell r="F308" t="str">
            <v>Norte</v>
          </cell>
        </row>
        <row r="309">
          <cell r="A309">
            <v>160060</v>
          </cell>
          <cell r="B309" t="str">
            <v>Santana</v>
          </cell>
          <cell r="C309" t="str">
            <v>AP</v>
          </cell>
          <cell r="D309" t="str">
            <v>Amapá</v>
          </cell>
          <cell r="E309">
            <v>16</v>
          </cell>
          <cell r="F309" t="str">
            <v>Norte</v>
          </cell>
        </row>
        <row r="310">
          <cell r="A310">
            <v>160070</v>
          </cell>
          <cell r="B310" t="str">
            <v>Tartarugalzinho</v>
          </cell>
          <cell r="C310" t="str">
            <v>AP</v>
          </cell>
          <cell r="D310" t="str">
            <v>Amapá</v>
          </cell>
          <cell r="E310">
            <v>16</v>
          </cell>
          <cell r="F310" t="str">
            <v>Norte</v>
          </cell>
        </row>
        <row r="311">
          <cell r="A311">
            <v>160080</v>
          </cell>
          <cell r="B311" t="str">
            <v>Vitória do Jari</v>
          </cell>
          <cell r="C311" t="str">
            <v>AP</v>
          </cell>
          <cell r="D311" t="str">
            <v>Amapá</v>
          </cell>
          <cell r="E311">
            <v>16</v>
          </cell>
          <cell r="F311" t="str">
            <v>Norte</v>
          </cell>
        </row>
        <row r="312">
          <cell r="A312">
            <v>170025</v>
          </cell>
          <cell r="B312" t="str">
            <v>Abreulândia</v>
          </cell>
          <cell r="C312" t="str">
            <v>TO</v>
          </cell>
          <cell r="D312" t="str">
            <v>Tocantins</v>
          </cell>
          <cell r="E312">
            <v>17</v>
          </cell>
          <cell r="F312" t="str">
            <v>Norte</v>
          </cell>
        </row>
        <row r="313">
          <cell r="A313">
            <v>170030</v>
          </cell>
          <cell r="B313" t="str">
            <v>Aguiarnópolis</v>
          </cell>
          <cell r="C313" t="str">
            <v>TO</v>
          </cell>
          <cell r="D313" t="str">
            <v>Tocantins</v>
          </cell>
          <cell r="E313">
            <v>17</v>
          </cell>
          <cell r="F313" t="str">
            <v>Norte</v>
          </cell>
        </row>
        <row r="314">
          <cell r="A314">
            <v>170035</v>
          </cell>
          <cell r="B314" t="str">
            <v>Aliança do Tocantins</v>
          </cell>
          <cell r="C314" t="str">
            <v>TO</v>
          </cell>
          <cell r="D314" t="str">
            <v>Tocantins</v>
          </cell>
          <cell r="E314">
            <v>17</v>
          </cell>
          <cell r="F314" t="str">
            <v>Norte</v>
          </cell>
        </row>
        <row r="315">
          <cell r="A315">
            <v>170040</v>
          </cell>
          <cell r="B315" t="str">
            <v>Almas</v>
          </cell>
          <cell r="C315" t="str">
            <v>TO</v>
          </cell>
          <cell r="D315" t="str">
            <v>Tocantins</v>
          </cell>
          <cell r="E315">
            <v>17</v>
          </cell>
          <cell r="F315" t="str">
            <v>Norte</v>
          </cell>
        </row>
        <row r="316">
          <cell r="A316">
            <v>170070</v>
          </cell>
          <cell r="B316" t="str">
            <v>Alvorada</v>
          </cell>
          <cell r="C316" t="str">
            <v>TO</v>
          </cell>
          <cell r="D316" t="str">
            <v>Tocantins</v>
          </cell>
          <cell r="E316">
            <v>17</v>
          </cell>
          <cell r="F316" t="str">
            <v>Norte</v>
          </cell>
        </row>
        <row r="317">
          <cell r="A317">
            <v>170100</v>
          </cell>
          <cell r="B317" t="str">
            <v>Ananás</v>
          </cell>
          <cell r="C317" t="str">
            <v>TO</v>
          </cell>
          <cell r="D317" t="str">
            <v>Tocantins</v>
          </cell>
          <cell r="E317">
            <v>17</v>
          </cell>
          <cell r="F317" t="str">
            <v>Norte</v>
          </cell>
        </row>
        <row r="318">
          <cell r="A318">
            <v>170105</v>
          </cell>
          <cell r="B318" t="str">
            <v>Angico</v>
          </cell>
          <cell r="C318" t="str">
            <v>TO</v>
          </cell>
          <cell r="D318" t="str">
            <v>Tocantins</v>
          </cell>
          <cell r="E318">
            <v>17</v>
          </cell>
          <cell r="F318" t="str">
            <v>Norte</v>
          </cell>
        </row>
        <row r="319">
          <cell r="A319">
            <v>170110</v>
          </cell>
          <cell r="B319" t="str">
            <v>Aparecida do Rio Negro</v>
          </cell>
          <cell r="C319" t="str">
            <v>TO</v>
          </cell>
          <cell r="D319" t="str">
            <v>Tocantins</v>
          </cell>
          <cell r="E319">
            <v>17</v>
          </cell>
          <cell r="F319" t="str">
            <v>Norte</v>
          </cell>
        </row>
        <row r="320">
          <cell r="A320">
            <v>170130</v>
          </cell>
          <cell r="B320" t="str">
            <v>Aragominas</v>
          </cell>
          <cell r="C320" t="str">
            <v>TO</v>
          </cell>
          <cell r="D320" t="str">
            <v>Tocantins</v>
          </cell>
          <cell r="E320">
            <v>17</v>
          </cell>
          <cell r="F320" t="str">
            <v>Norte</v>
          </cell>
        </row>
        <row r="321">
          <cell r="A321">
            <v>170190</v>
          </cell>
          <cell r="B321" t="str">
            <v>Araguacema</v>
          </cell>
          <cell r="C321" t="str">
            <v>TO</v>
          </cell>
          <cell r="D321" t="str">
            <v>Tocantins</v>
          </cell>
          <cell r="E321">
            <v>17</v>
          </cell>
          <cell r="F321" t="str">
            <v>Norte</v>
          </cell>
        </row>
        <row r="322">
          <cell r="A322">
            <v>170200</v>
          </cell>
          <cell r="B322" t="str">
            <v>Araguaçu</v>
          </cell>
          <cell r="C322" t="str">
            <v>TO</v>
          </cell>
          <cell r="D322" t="str">
            <v>Tocantins</v>
          </cell>
          <cell r="E322">
            <v>17</v>
          </cell>
          <cell r="F322" t="str">
            <v>Norte</v>
          </cell>
        </row>
        <row r="323">
          <cell r="A323">
            <v>170210</v>
          </cell>
          <cell r="B323" t="str">
            <v>Araguaína</v>
          </cell>
          <cell r="C323" t="str">
            <v>TO</v>
          </cell>
          <cell r="D323" t="str">
            <v>Tocantins</v>
          </cell>
          <cell r="E323">
            <v>17</v>
          </cell>
          <cell r="F323" t="str">
            <v>Norte</v>
          </cell>
        </row>
        <row r="324">
          <cell r="A324">
            <v>170215</v>
          </cell>
          <cell r="B324" t="str">
            <v>Araguanã</v>
          </cell>
          <cell r="C324" t="str">
            <v>TO</v>
          </cell>
          <cell r="D324" t="str">
            <v>Tocantins</v>
          </cell>
          <cell r="E324">
            <v>17</v>
          </cell>
          <cell r="F324" t="str">
            <v>Norte</v>
          </cell>
        </row>
        <row r="325">
          <cell r="A325">
            <v>170220</v>
          </cell>
          <cell r="B325" t="str">
            <v>Araguatins</v>
          </cell>
          <cell r="C325" t="str">
            <v>TO</v>
          </cell>
          <cell r="D325" t="str">
            <v>Tocantins</v>
          </cell>
          <cell r="E325">
            <v>17</v>
          </cell>
          <cell r="F325" t="str">
            <v>Norte</v>
          </cell>
        </row>
        <row r="326">
          <cell r="A326">
            <v>170230</v>
          </cell>
          <cell r="B326" t="str">
            <v>Arapoema</v>
          </cell>
          <cell r="C326" t="str">
            <v>TO</v>
          </cell>
          <cell r="D326" t="str">
            <v>Tocantins</v>
          </cell>
          <cell r="E326">
            <v>17</v>
          </cell>
          <cell r="F326" t="str">
            <v>Norte</v>
          </cell>
        </row>
        <row r="327">
          <cell r="A327">
            <v>170240</v>
          </cell>
          <cell r="B327" t="str">
            <v>Arraias</v>
          </cell>
          <cell r="C327" t="str">
            <v>TO</v>
          </cell>
          <cell r="D327" t="str">
            <v>Tocantins</v>
          </cell>
          <cell r="E327">
            <v>17</v>
          </cell>
          <cell r="F327" t="str">
            <v>Norte</v>
          </cell>
        </row>
        <row r="328">
          <cell r="A328">
            <v>170255</v>
          </cell>
          <cell r="B328" t="str">
            <v>Augustinópolis</v>
          </cell>
          <cell r="C328" t="str">
            <v>TO</v>
          </cell>
          <cell r="D328" t="str">
            <v>Tocantins</v>
          </cell>
          <cell r="E328">
            <v>17</v>
          </cell>
          <cell r="F328" t="str">
            <v>Norte</v>
          </cell>
        </row>
        <row r="329">
          <cell r="A329">
            <v>170270</v>
          </cell>
          <cell r="B329" t="str">
            <v>Aurora do Tocantins</v>
          </cell>
          <cell r="C329" t="str">
            <v>TO</v>
          </cell>
          <cell r="D329" t="str">
            <v>Tocantins</v>
          </cell>
          <cell r="E329">
            <v>17</v>
          </cell>
          <cell r="F329" t="str">
            <v>Norte</v>
          </cell>
        </row>
        <row r="330">
          <cell r="A330">
            <v>170290</v>
          </cell>
          <cell r="B330" t="str">
            <v>Axixá do Tocantins</v>
          </cell>
          <cell r="C330" t="str">
            <v>TO</v>
          </cell>
          <cell r="D330" t="str">
            <v>Tocantins</v>
          </cell>
          <cell r="E330">
            <v>17</v>
          </cell>
          <cell r="F330" t="str">
            <v>Norte</v>
          </cell>
        </row>
        <row r="331">
          <cell r="A331">
            <v>170300</v>
          </cell>
          <cell r="B331" t="str">
            <v>Babaçulândia</v>
          </cell>
          <cell r="C331" t="str">
            <v>TO</v>
          </cell>
          <cell r="D331" t="str">
            <v>Tocantins</v>
          </cell>
          <cell r="E331">
            <v>17</v>
          </cell>
          <cell r="F331" t="str">
            <v>Norte</v>
          </cell>
        </row>
        <row r="332">
          <cell r="A332">
            <v>170305</v>
          </cell>
          <cell r="B332" t="str">
            <v>Bandeirantes do Tocantins</v>
          </cell>
          <cell r="C332" t="str">
            <v>TO</v>
          </cell>
          <cell r="D332" t="str">
            <v>Tocantins</v>
          </cell>
          <cell r="E332">
            <v>17</v>
          </cell>
          <cell r="F332" t="str">
            <v>Norte</v>
          </cell>
        </row>
        <row r="333">
          <cell r="A333">
            <v>170307</v>
          </cell>
          <cell r="B333" t="str">
            <v>Barra do Ouro</v>
          </cell>
          <cell r="C333" t="str">
            <v>TO</v>
          </cell>
          <cell r="D333" t="str">
            <v>Tocantins</v>
          </cell>
          <cell r="E333">
            <v>17</v>
          </cell>
          <cell r="F333" t="str">
            <v>Norte</v>
          </cell>
        </row>
        <row r="334">
          <cell r="A334">
            <v>170310</v>
          </cell>
          <cell r="B334" t="str">
            <v>Barrolândia</v>
          </cell>
          <cell r="C334" t="str">
            <v>TO</v>
          </cell>
          <cell r="D334" t="str">
            <v>Tocantins</v>
          </cell>
          <cell r="E334">
            <v>17</v>
          </cell>
          <cell r="F334" t="str">
            <v>Norte</v>
          </cell>
        </row>
        <row r="335">
          <cell r="A335">
            <v>170320</v>
          </cell>
          <cell r="B335" t="str">
            <v>Bernardo Sayão</v>
          </cell>
          <cell r="C335" t="str">
            <v>TO</v>
          </cell>
          <cell r="D335" t="str">
            <v>Tocantins</v>
          </cell>
          <cell r="E335">
            <v>17</v>
          </cell>
          <cell r="F335" t="str">
            <v>Norte</v>
          </cell>
        </row>
        <row r="336">
          <cell r="A336">
            <v>170330</v>
          </cell>
          <cell r="B336" t="str">
            <v>Bom Jesus do Tocantins</v>
          </cell>
          <cell r="C336" t="str">
            <v>TO</v>
          </cell>
          <cell r="D336" t="str">
            <v>Tocantins</v>
          </cell>
          <cell r="E336">
            <v>17</v>
          </cell>
          <cell r="F336" t="str">
            <v>Norte</v>
          </cell>
        </row>
        <row r="337">
          <cell r="A337">
            <v>170360</v>
          </cell>
          <cell r="B337" t="str">
            <v>Brasilândia do Tocantins</v>
          </cell>
          <cell r="C337" t="str">
            <v>TO</v>
          </cell>
          <cell r="D337" t="str">
            <v>Tocantins</v>
          </cell>
          <cell r="E337">
            <v>17</v>
          </cell>
          <cell r="F337" t="str">
            <v>Norte</v>
          </cell>
        </row>
        <row r="338">
          <cell r="A338">
            <v>170370</v>
          </cell>
          <cell r="B338" t="str">
            <v>Brejinho de Nazaré</v>
          </cell>
          <cell r="C338" t="str">
            <v>TO</v>
          </cell>
          <cell r="D338" t="str">
            <v>Tocantins</v>
          </cell>
          <cell r="E338">
            <v>17</v>
          </cell>
          <cell r="F338" t="str">
            <v>Norte</v>
          </cell>
        </row>
        <row r="339">
          <cell r="A339">
            <v>170380</v>
          </cell>
          <cell r="B339" t="str">
            <v>Buriti do Tocantins</v>
          </cell>
          <cell r="C339" t="str">
            <v>TO</v>
          </cell>
          <cell r="D339" t="str">
            <v>Tocantins</v>
          </cell>
          <cell r="E339">
            <v>17</v>
          </cell>
          <cell r="F339" t="str">
            <v>Norte</v>
          </cell>
        </row>
        <row r="340">
          <cell r="A340">
            <v>170382</v>
          </cell>
          <cell r="B340" t="str">
            <v>Cachoeirinha</v>
          </cell>
          <cell r="C340" t="str">
            <v>TO</v>
          </cell>
          <cell r="D340" t="str">
            <v>Tocantins</v>
          </cell>
          <cell r="E340">
            <v>17</v>
          </cell>
          <cell r="F340" t="str">
            <v>Norte</v>
          </cell>
        </row>
        <row r="341">
          <cell r="A341">
            <v>170384</v>
          </cell>
          <cell r="B341" t="str">
            <v>Campos Lindos</v>
          </cell>
          <cell r="C341" t="str">
            <v>TO</v>
          </cell>
          <cell r="D341" t="str">
            <v>Tocantins</v>
          </cell>
          <cell r="E341">
            <v>17</v>
          </cell>
          <cell r="F341" t="str">
            <v>Norte</v>
          </cell>
        </row>
        <row r="342">
          <cell r="A342">
            <v>170386</v>
          </cell>
          <cell r="B342" t="str">
            <v>Cariri do Tocantins</v>
          </cell>
          <cell r="C342" t="str">
            <v>TO</v>
          </cell>
          <cell r="D342" t="str">
            <v>Tocantins</v>
          </cell>
          <cell r="E342">
            <v>17</v>
          </cell>
          <cell r="F342" t="str">
            <v>Norte</v>
          </cell>
        </row>
        <row r="343">
          <cell r="A343">
            <v>170388</v>
          </cell>
          <cell r="B343" t="str">
            <v>Carmolândia</v>
          </cell>
          <cell r="C343" t="str">
            <v>TO</v>
          </cell>
          <cell r="D343" t="str">
            <v>Tocantins</v>
          </cell>
          <cell r="E343">
            <v>17</v>
          </cell>
          <cell r="F343" t="str">
            <v>Norte</v>
          </cell>
        </row>
        <row r="344">
          <cell r="A344">
            <v>170389</v>
          </cell>
          <cell r="B344" t="str">
            <v>Carrasco Bonito</v>
          </cell>
          <cell r="C344" t="str">
            <v>TO</v>
          </cell>
          <cell r="D344" t="str">
            <v>Tocantins</v>
          </cell>
          <cell r="E344">
            <v>17</v>
          </cell>
          <cell r="F344" t="str">
            <v>Norte</v>
          </cell>
        </row>
        <row r="345">
          <cell r="A345">
            <v>170390</v>
          </cell>
          <cell r="B345" t="str">
            <v>Caseara</v>
          </cell>
          <cell r="C345" t="str">
            <v>TO</v>
          </cell>
          <cell r="D345" t="str">
            <v>Tocantins</v>
          </cell>
          <cell r="E345">
            <v>17</v>
          </cell>
          <cell r="F345" t="str">
            <v>Norte</v>
          </cell>
        </row>
        <row r="346">
          <cell r="A346">
            <v>170410</v>
          </cell>
          <cell r="B346" t="str">
            <v>Centenário</v>
          </cell>
          <cell r="C346" t="str">
            <v>TO</v>
          </cell>
          <cell r="D346" t="str">
            <v>Tocantins</v>
          </cell>
          <cell r="E346">
            <v>17</v>
          </cell>
          <cell r="F346" t="str">
            <v>Norte</v>
          </cell>
        </row>
        <row r="347">
          <cell r="A347">
            <v>170460</v>
          </cell>
          <cell r="B347" t="str">
            <v>Chapada de Areia</v>
          </cell>
          <cell r="C347" t="str">
            <v>TO</v>
          </cell>
          <cell r="D347" t="str">
            <v>Tocantins</v>
          </cell>
          <cell r="E347">
            <v>17</v>
          </cell>
          <cell r="F347" t="str">
            <v>Norte</v>
          </cell>
        </row>
        <row r="348">
          <cell r="A348">
            <v>170510</v>
          </cell>
          <cell r="B348" t="str">
            <v>Chapada da Natividade</v>
          </cell>
          <cell r="C348" t="str">
            <v>TO</v>
          </cell>
          <cell r="D348" t="str">
            <v>Tocantins</v>
          </cell>
          <cell r="E348">
            <v>17</v>
          </cell>
          <cell r="F348" t="str">
            <v>Norte</v>
          </cell>
        </row>
        <row r="349">
          <cell r="A349">
            <v>170550</v>
          </cell>
          <cell r="B349" t="str">
            <v>Colinas do Tocantins</v>
          </cell>
          <cell r="C349" t="str">
            <v>TO</v>
          </cell>
          <cell r="D349" t="str">
            <v>Tocantins</v>
          </cell>
          <cell r="E349">
            <v>17</v>
          </cell>
          <cell r="F349" t="str">
            <v>Norte</v>
          </cell>
        </row>
        <row r="350">
          <cell r="A350">
            <v>170555</v>
          </cell>
          <cell r="B350" t="str">
            <v>Combinado</v>
          </cell>
          <cell r="C350" t="str">
            <v>TO</v>
          </cell>
          <cell r="D350" t="str">
            <v>Tocantins</v>
          </cell>
          <cell r="E350">
            <v>17</v>
          </cell>
          <cell r="F350" t="str">
            <v>Norte</v>
          </cell>
        </row>
        <row r="351">
          <cell r="A351">
            <v>170560</v>
          </cell>
          <cell r="B351" t="str">
            <v>Conceição do Tocantins</v>
          </cell>
          <cell r="C351" t="str">
            <v>TO</v>
          </cell>
          <cell r="D351" t="str">
            <v>Tocantins</v>
          </cell>
          <cell r="E351">
            <v>17</v>
          </cell>
          <cell r="F351" t="str">
            <v>Norte</v>
          </cell>
        </row>
        <row r="352">
          <cell r="A352">
            <v>170600</v>
          </cell>
          <cell r="B352" t="str">
            <v>Couto Magalhães</v>
          </cell>
          <cell r="C352" t="str">
            <v>TO</v>
          </cell>
          <cell r="D352" t="str">
            <v>Tocantins</v>
          </cell>
          <cell r="E352">
            <v>17</v>
          </cell>
          <cell r="F352" t="str">
            <v>Norte</v>
          </cell>
        </row>
        <row r="353">
          <cell r="A353">
            <v>170610</v>
          </cell>
          <cell r="B353" t="str">
            <v>Cristalândia</v>
          </cell>
          <cell r="C353" t="str">
            <v>TO</v>
          </cell>
          <cell r="D353" t="str">
            <v>Tocantins</v>
          </cell>
          <cell r="E353">
            <v>17</v>
          </cell>
          <cell r="F353" t="str">
            <v>Norte</v>
          </cell>
        </row>
        <row r="354">
          <cell r="A354">
            <v>170625</v>
          </cell>
          <cell r="B354" t="str">
            <v>Crixás do Tocantins</v>
          </cell>
          <cell r="C354" t="str">
            <v>TO</v>
          </cell>
          <cell r="D354" t="str">
            <v>Tocantins</v>
          </cell>
          <cell r="E354">
            <v>17</v>
          </cell>
          <cell r="F354" t="str">
            <v>Norte</v>
          </cell>
        </row>
        <row r="355">
          <cell r="A355">
            <v>170650</v>
          </cell>
          <cell r="B355" t="str">
            <v>Darcinópolis</v>
          </cell>
          <cell r="C355" t="str">
            <v>TO</v>
          </cell>
          <cell r="D355" t="str">
            <v>Tocantins</v>
          </cell>
          <cell r="E355">
            <v>17</v>
          </cell>
          <cell r="F355" t="str">
            <v>Norte</v>
          </cell>
        </row>
        <row r="356">
          <cell r="A356">
            <v>170700</v>
          </cell>
          <cell r="B356" t="str">
            <v>Dianópolis</v>
          </cell>
          <cell r="C356" t="str">
            <v>TO</v>
          </cell>
          <cell r="D356" t="str">
            <v>Tocantins</v>
          </cell>
          <cell r="E356">
            <v>17</v>
          </cell>
          <cell r="F356" t="str">
            <v>Norte</v>
          </cell>
        </row>
        <row r="357">
          <cell r="A357">
            <v>170710</v>
          </cell>
          <cell r="B357" t="str">
            <v>Divinópolis do Tocantins</v>
          </cell>
          <cell r="C357" t="str">
            <v>TO</v>
          </cell>
          <cell r="D357" t="str">
            <v>Tocantins</v>
          </cell>
          <cell r="E357">
            <v>17</v>
          </cell>
          <cell r="F357" t="str">
            <v>Norte</v>
          </cell>
        </row>
        <row r="358">
          <cell r="A358">
            <v>170720</v>
          </cell>
          <cell r="B358" t="str">
            <v>Dois Irmãos do Tocantins</v>
          </cell>
          <cell r="C358" t="str">
            <v>TO</v>
          </cell>
          <cell r="D358" t="str">
            <v>Tocantins</v>
          </cell>
          <cell r="E358">
            <v>17</v>
          </cell>
          <cell r="F358" t="str">
            <v>Norte</v>
          </cell>
        </row>
        <row r="359">
          <cell r="A359">
            <v>170730</v>
          </cell>
          <cell r="B359" t="str">
            <v>Dueré</v>
          </cell>
          <cell r="C359" t="str">
            <v>TO</v>
          </cell>
          <cell r="D359" t="str">
            <v>Tocantins</v>
          </cell>
          <cell r="E359">
            <v>17</v>
          </cell>
          <cell r="F359" t="str">
            <v>Norte</v>
          </cell>
        </row>
        <row r="360">
          <cell r="A360">
            <v>170740</v>
          </cell>
          <cell r="B360" t="str">
            <v>Esperantina</v>
          </cell>
          <cell r="C360" t="str">
            <v>TO</v>
          </cell>
          <cell r="D360" t="str">
            <v>Tocantins</v>
          </cell>
          <cell r="E360">
            <v>17</v>
          </cell>
          <cell r="F360" t="str">
            <v>Norte</v>
          </cell>
        </row>
        <row r="361">
          <cell r="A361">
            <v>170755</v>
          </cell>
          <cell r="B361" t="str">
            <v>Fátima</v>
          </cell>
          <cell r="C361" t="str">
            <v>TO</v>
          </cell>
          <cell r="D361" t="str">
            <v>Tocantins</v>
          </cell>
          <cell r="E361">
            <v>17</v>
          </cell>
          <cell r="F361" t="str">
            <v>Norte</v>
          </cell>
        </row>
        <row r="362">
          <cell r="A362">
            <v>170765</v>
          </cell>
          <cell r="B362" t="str">
            <v>Figueirópolis</v>
          </cell>
          <cell r="C362" t="str">
            <v>TO</v>
          </cell>
          <cell r="D362" t="str">
            <v>Tocantins</v>
          </cell>
          <cell r="E362">
            <v>17</v>
          </cell>
          <cell r="F362" t="str">
            <v>Norte</v>
          </cell>
        </row>
        <row r="363">
          <cell r="A363">
            <v>170770</v>
          </cell>
          <cell r="B363" t="str">
            <v>Filadélfia</v>
          </cell>
          <cell r="C363" t="str">
            <v>TO</v>
          </cell>
          <cell r="D363" t="str">
            <v>Tocantins</v>
          </cell>
          <cell r="E363">
            <v>17</v>
          </cell>
          <cell r="F363" t="str">
            <v>Norte</v>
          </cell>
        </row>
        <row r="364">
          <cell r="A364">
            <v>170820</v>
          </cell>
          <cell r="B364" t="str">
            <v>Formoso do Araguaia</v>
          </cell>
          <cell r="C364" t="str">
            <v>TO</v>
          </cell>
          <cell r="D364" t="str">
            <v>Tocantins</v>
          </cell>
          <cell r="E364">
            <v>17</v>
          </cell>
          <cell r="F364" t="str">
            <v>Norte</v>
          </cell>
        </row>
        <row r="365">
          <cell r="A365">
            <v>170825</v>
          </cell>
          <cell r="B365" t="str">
            <v>Fortaleza do Tabocão</v>
          </cell>
          <cell r="C365" t="str">
            <v>TO</v>
          </cell>
          <cell r="D365" t="str">
            <v>Tocantins</v>
          </cell>
          <cell r="E365">
            <v>17</v>
          </cell>
          <cell r="F365" t="str">
            <v>Norte</v>
          </cell>
        </row>
        <row r="366">
          <cell r="A366">
            <v>170830</v>
          </cell>
          <cell r="B366" t="str">
            <v>Goianorte</v>
          </cell>
          <cell r="C366" t="str">
            <v>TO</v>
          </cell>
          <cell r="D366" t="str">
            <v>Tocantins</v>
          </cell>
          <cell r="E366">
            <v>17</v>
          </cell>
          <cell r="F366" t="str">
            <v>Norte</v>
          </cell>
        </row>
        <row r="367">
          <cell r="A367">
            <v>170900</v>
          </cell>
          <cell r="B367" t="str">
            <v>Goiatins</v>
          </cell>
          <cell r="C367" t="str">
            <v>TO</v>
          </cell>
          <cell r="D367" t="str">
            <v>Tocantins</v>
          </cell>
          <cell r="E367">
            <v>17</v>
          </cell>
          <cell r="F367" t="str">
            <v>Norte</v>
          </cell>
        </row>
        <row r="368">
          <cell r="A368">
            <v>170930</v>
          </cell>
          <cell r="B368" t="str">
            <v>Guaraí</v>
          </cell>
          <cell r="C368" t="str">
            <v>TO</v>
          </cell>
          <cell r="D368" t="str">
            <v>Tocantins</v>
          </cell>
          <cell r="E368">
            <v>17</v>
          </cell>
          <cell r="F368" t="str">
            <v>Norte</v>
          </cell>
        </row>
        <row r="369">
          <cell r="A369">
            <v>170950</v>
          </cell>
          <cell r="B369" t="str">
            <v>Gurupi</v>
          </cell>
          <cell r="C369" t="str">
            <v>TO</v>
          </cell>
          <cell r="D369" t="str">
            <v>Tocantins</v>
          </cell>
          <cell r="E369">
            <v>17</v>
          </cell>
          <cell r="F369" t="str">
            <v>Norte</v>
          </cell>
        </row>
        <row r="370">
          <cell r="A370">
            <v>170980</v>
          </cell>
          <cell r="B370" t="str">
            <v>Ipueiras</v>
          </cell>
          <cell r="C370" t="str">
            <v>TO</v>
          </cell>
          <cell r="D370" t="str">
            <v>Tocantins</v>
          </cell>
          <cell r="E370">
            <v>17</v>
          </cell>
          <cell r="F370" t="str">
            <v>Norte</v>
          </cell>
        </row>
        <row r="371">
          <cell r="A371">
            <v>171050</v>
          </cell>
          <cell r="B371" t="str">
            <v>Itacajá</v>
          </cell>
          <cell r="C371" t="str">
            <v>TO</v>
          </cell>
          <cell r="D371" t="str">
            <v>Tocantins</v>
          </cell>
          <cell r="E371">
            <v>17</v>
          </cell>
          <cell r="F371" t="str">
            <v>Norte</v>
          </cell>
        </row>
        <row r="372">
          <cell r="A372">
            <v>171070</v>
          </cell>
          <cell r="B372" t="str">
            <v>Itaguatins</v>
          </cell>
          <cell r="C372" t="str">
            <v>TO</v>
          </cell>
          <cell r="D372" t="str">
            <v>Tocantins</v>
          </cell>
          <cell r="E372">
            <v>17</v>
          </cell>
          <cell r="F372" t="str">
            <v>Norte</v>
          </cell>
        </row>
        <row r="373">
          <cell r="A373">
            <v>171090</v>
          </cell>
          <cell r="B373" t="str">
            <v>Itapiratins</v>
          </cell>
          <cell r="C373" t="str">
            <v>TO</v>
          </cell>
          <cell r="D373" t="str">
            <v>Tocantins</v>
          </cell>
          <cell r="E373">
            <v>17</v>
          </cell>
          <cell r="F373" t="str">
            <v>Norte</v>
          </cell>
        </row>
        <row r="374">
          <cell r="A374">
            <v>171110</v>
          </cell>
          <cell r="B374" t="str">
            <v>Itaporã do Tocantins</v>
          </cell>
          <cell r="C374" t="str">
            <v>TO</v>
          </cell>
          <cell r="D374" t="str">
            <v>Tocantins</v>
          </cell>
          <cell r="E374">
            <v>17</v>
          </cell>
          <cell r="F374" t="str">
            <v>Norte</v>
          </cell>
        </row>
        <row r="375">
          <cell r="A375">
            <v>171150</v>
          </cell>
          <cell r="B375" t="str">
            <v>Jaú do Tocantins</v>
          </cell>
          <cell r="C375" t="str">
            <v>TO</v>
          </cell>
          <cell r="D375" t="str">
            <v>Tocantins</v>
          </cell>
          <cell r="E375">
            <v>17</v>
          </cell>
          <cell r="F375" t="str">
            <v>Norte</v>
          </cell>
        </row>
        <row r="376">
          <cell r="A376">
            <v>171180</v>
          </cell>
          <cell r="B376" t="str">
            <v>Juarina</v>
          </cell>
          <cell r="C376" t="str">
            <v>TO</v>
          </cell>
          <cell r="D376" t="str">
            <v>Tocantins</v>
          </cell>
          <cell r="E376">
            <v>17</v>
          </cell>
          <cell r="F376" t="str">
            <v>Norte</v>
          </cell>
        </row>
        <row r="377">
          <cell r="A377">
            <v>171190</v>
          </cell>
          <cell r="B377" t="str">
            <v>Lagoa da Confusão</v>
          </cell>
          <cell r="C377" t="str">
            <v>TO</v>
          </cell>
          <cell r="D377" t="str">
            <v>Tocantins</v>
          </cell>
          <cell r="E377">
            <v>17</v>
          </cell>
          <cell r="F377" t="str">
            <v>Norte</v>
          </cell>
        </row>
        <row r="378">
          <cell r="A378">
            <v>171195</v>
          </cell>
          <cell r="B378" t="str">
            <v>Lagoa do Tocantins</v>
          </cell>
          <cell r="C378" t="str">
            <v>TO</v>
          </cell>
          <cell r="D378" t="str">
            <v>Tocantins</v>
          </cell>
          <cell r="E378">
            <v>17</v>
          </cell>
          <cell r="F378" t="str">
            <v>Norte</v>
          </cell>
        </row>
        <row r="379">
          <cell r="A379">
            <v>171200</v>
          </cell>
          <cell r="B379" t="str">
            <v>Lajeado</v>
          </cell>
          <cell r="C379" t="str">
            <v>TO</v>
          </cell>
          <cell r="D379" t="str">
            <v>Tocantins</v>
          </cell>
          <cell r="E379">
            <v>17</v>
          </cell>
          <cell r="F379" t="str">
            <v>Norte</v>
          </cell>
        </row>
        <row r="380">
          <cell r="A380">
            <v>171215</v>
          </cell>
          <cell r="B380" t="str">
            <v>Lavandeira</v>
          </cell>
          <cell r="C380" t="str">
            <v>TO</v>
          </cell>
          <cell r="D380" t="str">
            <v>Tocantins</v>
          </cell>
          <cell r="E380">
            <v>17</v>
          </cell>
          <cell r="F380" t="str">
            <v>Norte</v>
          </cell>
        </row>
        <row r="381">
          <cell r="A381">
            <v>171240</v>
          </cell>
          <cell r="B381" t="str">
            <v>Lizarda</v>
          </cell>
          <cell r="C381" t="str">
            <v>TO</v>
          </cell>
          <cell r="D381" t="str">
            <v>Tocantins</v>
          </cell>
          <cell r="E381">
            <v>17</v>
          </cell>
          <cell r="F381" t="str">
            <v>Norte</v>
          </cell>
        </row>
        <row r="382">
          <cell r="A382">
            <v>171245</v>
          </cell>
          <cell r="B382" t="str">
            <v>Luzinópolis</v>
          </cell>
          <cell r="C382" t="str">
            <v>TO</v>
          </cell>
          <cell r="D382" t="str">
            <v>Tocantins</v>
          </cell>
          <cell r="E382">
            <v>17</v>
          </cell>
          <cell r="F382" t="str">
            <v>Norte</v>
          </cell>
        </row>
        <row r="383">
          <cell r="A383">
            <v>171250</v>
          </cell>
          <cell r="B383" t="str">
            <v>Marianópolis do Tocantins</v>
          </cell>
          <cell r="C383" t="str">
            <v>TO</v>
          </cell>
          <cell r="D383" t="str">
            <v>Tocantins</v>
          </cell>
          <cell r="E383">
            <v>17</v>
          </cell>
          <cell r="F383" t="str">
            <v>Norte</v>
          </cell>
        </row>
        <row r="384">
          <cell r="A384">
            <v>171270</v>
          </cell>
          <cell r="B384" t="str">
            <v>Mateiros</v>
          </cell>
          <cell r="C384" t="str">
            <v>TO</v>
          </cell>
          <cell r="D384" t="str">
            <v>Tocantins</v>
          </cell>
          <cell r="E384">
            <v>17</v>
          </cell>
          <cell r="F384" t="str">
            <v>Norte</v>
          </cell>
        </row>
        <row r="385">
          <cell r="A385">
            <v>171280</v>
          </cell>
          <cell r="B385" t="str">
            <v>Maurilândia do Tocantins</v>
          </cell>
          <cell r="C385" t="str">
            <v>TO</v>
          </cell>
          <cell r="D385" t="str">
            <v>Tocantins</v>
          </cell>
          <cell r="E385">
            <v>17</v>
          </cell>
          <cell r="F385" t="str">
            <v>Norte</v>
          </cell>
        </row>
        <row r="386">
          <cell r="A386">
            <v>171320</v>
          </cell>
          <cell r="B386" t="str">
            <v>Miracema do Tocantins</v>
          </cell>
          <cell r="C386" t="str">
            <v>TO</v>
          </cell>
          <cell r="D386" t="str">
            <v>Tocantins</v>
          </cell>
          <cell r="E386">
            <v>17</v>
          </cell>
          <cell r="F386" t="str">
            <v>Norte</v>
          </cell>
        </row>
        <row r="387">
          <cell r="A387">
            <v>171330</v>
          </cell>
          <cell r="B387" t="str">
            <v>Miranorte</v>
          </cell>
          <cell r="C387" t="str">
            <v>TO</v>
          </cell>
          <cell r="D387" t="str">
            <v>Tocantins</v>
          </cell>
          <cell r="E387">
            <v>17</v>
          </cell>
          <cell r="F387" t="str">
            <v>Norte</v>
          </cell>
        </row>
        <row r="388">
          <cell r="A388">
            <v>171360</v>
          </cell>
          <cell r="B388" t="str">
            <v>Monte do Carmo</v>
          </cell>
          <cell r="C388" t="str">
            <v>TO</v>
          </cell>
          <cell r="D388" t="str">
            <v>Tocantins</v>
          </cell>
          <cell r="E388">
            <v>17</v>
          </cell>
          <cell r="F388" t="str">
            <v>Norte</v>
          </cell>
        </row>
        <row r="389">
          <cell r="A389">
            <v>171370</v>
          </cell>
          <cell r="B389" t="str">
            <v>Monte Santo do Tocantins</v>
          </cell>
          <cell r="C389" t="str">
            <v>TO</v>
          </cell>
          <cell r="D389" t="str">
            <v>Tocantins</v>
          </cell>
          <cell r="E389">
            <v>17</v>
          </cell>
          <cell r="F389" t="str">
            <v>Norte</v>
          </cell>
        </row>
        <row r="390">
          <cell r="A390">
            <v>171380</v>
          </cell>
          <cell r="B390" t="str">
            <v>Palmeiras do Tocantins</v>
          </cell>
          <cell r="C390" t="str">
            <v>TO</v>
          </cell>
          <cell r="D390" t="str">
            <v>Tocantins</v>
          </cell>
          <cell r="E390">
            <v>17</v>
          </cell>
          <cell r="F390" t="str">
            <v>Norte</v>
          </cell>
        </row>
        <row r="391">
          <cell r="A391">
            <v>171395</v>
          </cell>
          <cell r="B391" t="str">
            <v>Muricilândia</v>
          </cell>
          <cell r="C391" t="str">
            <v>TO</v>
          </cell>
          <cell r="D391" t="str">
            <v>Tocantins</v>
          </cell>
          <cell r="E391">
            <v>17</v>
          </cell>
          <cell r="F391" t="str">
            <v>Norte</v>
          </cell>
        </row>
        <row r="392">
          <cell r="A392">
            <v>171420</v>
          </cell>
          <cell r="B392" t="str">
            <v>Natividade</v>
          </cell>
          <cell r="C392" t="str">
            <v>TO</v>
          </cell>
          <cell r="D392" t="str">
            <v>Tocantins</v>
          </cell>
          <cell r="E392">
            <v>17</v>
          </cell>
          <cell r="F392" t="str">
            <v>Norte</v>
          </cell>
        </row>
        <row r="393">
          <cell r="A393">
            <v>171430</v>
          </cell>
          <cell r="B393" t="str">
            <v>Nazaré</v>
          </cell>
          <cell r="C393" t="str">
            <v>TO</v>
          </cell>
          <cell r="D393" t="str">
            <v>Tocantins</v>
          </cell>
          <cell r="E393">
            <v>17</v>
          </cell>
          <cell r="F393" t="str">
            <v>Norte</v>
          </cell>
        </row>
        <row r="394">
          <cell r="A394">
            <v>171488</v>
          </cell>
          <cell r="B394" t="str">
            <v>Nova Olinda</v>
          </cell>
          <cell r="C394" t="str">
            <v>TO</v>
          </cell>
          <cell r="D394" t="str">
            <v>Tocantins</v>
          </cell>
          <cell r="E394">
            <v>17</v>
          </cell>
          <cell r="F394" t="str">
            <v>Norte</v>
          </cell>
        </row>
        <row r="395">
          <cell r="A395">
            <v>171500</v>
          </cell>
          <cell r="B395" t="str">
            <v>Nova Rosalândia</v>
          </cell>
          <cell r="C395" t="str">
            <v>TO</v>
          </cell>
          <cell r="D395" t="str">
            <v>Tocantins</v>
          </cell>
          <cell r="E395">
            <v>17</v>
          </cell>
          <cell r="F395" t="str">
            <v>Norte</v>
          </cell>
        </row>
        <row r="396">
          <cell r="A396">
            <v>171510</v>
          </cell>
          <cell r="B396" t="str">
            <v>Novo Acordo</v>
          </cell>
          <cell r="C396" t="str">
            <v>TO</v>
          </cell>
          <cell r="D396" t="str">
            <v>Tocantins</v>
          </cell>
          <cell r="E396">
            <v>17</v>
          </cell>
          <cell r="F396" t="str">
            <v>Norte</v>
          </cell>
        </row>
        <row r="397">
          <cell r="A397">
            <v>171515</v>
          </cell>
          <cell r="B397" t="str">
            <v>Novo Alegre</v>
          </cell>
          <cell r="C397" t="str">
            <v>TO</v>
          </cell>
          <cell r="D397" t="str">
            <v>Tocantins</v>
          </cell>
          <cell r="E397">
            <v>17</v>
          </cell>
          <cell r="F397" t="str">
            <v>Norte</v>
          </cell>
        </row>
        <row r="398">
          <cell r="A398">
            <v>171525</v>
          </cell>
          <cell r="B398" t="str">
            <v>Novo Jardim</v>
          </cell>
          <cell r="C398" t="str">
            <v>TO</v>
          </cell>
          <cell r="D398" t="str">
            <v>Tocantins</v>
          </cell>
          <cell r="E398">
            <v>17</v>
          </cell>
          <cell r="F398" t="str">
            <v>Norte</v>
          </cell>
        </row>
        <row r="399">
          <cell r="A399">
            <v>171550</v>
          </cell>
          <cell r="B399" t="str">
            <v>Oliveira de Fátima</v>
          </cell>
          <cell r="C399" t="str">
            <v>TO</v>
          </cell>
          <cell r="D399" t="str">
            <v>Tocantins</v>
          </cell>
          <cell r="E399">
            <v>17</v>
          </cell>
          <cell r="F399" t="str">
            <v>Norte</v>
          </cell>
        </row>
        <row r="400">
          <cell r="A400">
            <v>171570</v>
          </cell>
          <cell r="B400" t="str">
            <v>Palmeirante</v>
          </cell>
          <cell r="C400" t="str">
            <v>TO</v>
          </cell>
          <cell r="D400" t="str">
            <v>Tocantins</v>
          </cell>
          <cell r="E400">
            <v>17</v>
          </cell>
          <cell r="F400" t="str">
            <v>Norte</v>
          </cell>
        </row>
        <row r="401">
          <cell r="A401">
            <v>171575</v>
          </cell>
          <cell r="B401" t="str">
            <v>Palmeirópolis</v>
          </cell>
          <cell r="C401" t="str">
            <v>TO</v>
          </cell>
          <cell r="D401" t="str">
            <v>Tocantins</v>
          </cell>
          <cell r="E401">
            <v>17</v>
          </cell>
          <cell r="F401" t="str">
            <v>Norte</v>
          </cell>
        </row>
        <row r="402">
          <cell r="A402">
            <v>171610</v>
          </cell>
          <cell r="B402" t="str">
            <v>Paraíso do Tocantins</v>
          </cell>
          <cell r="C402" t="str">
            <v>TO</v>
          </cell>
          <cell r="D402" t="str">
            <v>Tocantins</v>
          </cell>
          <cell r="E402">
            <v>17</v>
          </cell>
          <cell r="F402" t="str">
            <v>Norte</v>
          </cell>
        </row>
        <row r="403">
          <cell r="A403">
            <v>171620</v>
          </cell>
          <cell r="B403" t="str">
            <v>Paranã</v>
          </cell>
          <cell r="C403" t="str">
            <v>TO</v>
          </cell>
          <cell r="D403" t="str">
            <v>Tocantins</v>
          </cell>
          <cell r="E403">
            <v>17</v>
          </cell>
          <cell r="F403" t="str">
            <v>Norte</v>
          </cell>
        </row>
        <row r="404">
          <cell r="A404">
            <v>171630</v>
          </cell>
          <cell r="B404" t="str">
            <v>Pau D'Arco</v>
          </cell>
          <cell r="C404" t="str">
            <v>TO</v>
          </cell>
          <cell r="D404" t="str">
            <v>Tocantins</v>
          </cell>
          <cell r="E404">
            <v>17</v>
          </cell>
          <cell r="F404" t="str">
            <v>Norte</v>
          </cell>
        </row>
        <row r="405">
          <cell r="A405">
            <v>171650</v>
          </cell>
          <cell r="B405" t="str">
            <v>Pedro Afonso</v>
          </cell>
          <cell r="C405" t="str">
            <v>TO</v>
          </cell>
          <cell r="D405" t="str">
            <v>Tocantins</v>
          </cell>
          <cell r="E405">
            <v>17</v>
          </cell>
          <cell r="F405" t="str">
            <v>Norte</v>
          </cell>
        </row>
        <row r="406">
          <cell r="A406">
            <v>171660</v>
          </cell>
          <cell r="B406" t="str">
            <v>Peixe</v>
          </cell>
          <cell r="C406" t="str">
            <v>TO</v>
          </cell>
          <cell r="D406" t="str">
            <v>Tocantins</v>
          </cell>
          <cell r="E406">
            <v>17</v>
          </cell>
          <cell r="F406" t="str">
            <v>Norte</v>
          </cell>
        </row>
        <row r="407">
          <cell r="A407">
            <v>171665</v>
          </cell>
          <cell r="B407" t="str">
            <v>Pequizeiro</v>
          </cell>
          <cell r="C407" t="str">
            <v>TO</v>
          </cell>
          <cell r="D407" t="str">
            <v>Tocantins</v>
          </cell>
          <cell r="E407">
            <v>17</v>
          </cell>
          <cell r="F407" t="str">
            <v>Norte</v>
          </cell>
        </row>
        <row r="408">
          <cell r="A408">
            <v>171670</v>
          </cell>
          <cell r="B408" t="str">
            <v>Colméia</v>
          </cell>
          <cell r="C408" t="str">
            <v>TO</v>
          </cell>
          <cell r="D408" t="str">
            <v>Tocantins</v>
          </cell>
          <cell r="E408">
            <v>17</v>
          </cell>
          <cell r="F408" t="str">
            <v>Norte</v>
          </cell>
        </row>
        <row r="409">
          <cell r="A409">
            <v>171700</v>
          </cell>
          <cell r="B409" t="str">
            <v>Pindorama do Tocantins</v>
          </cell>
          <cell r="C409" t="str">
            <v>TO</v>
          </cell>
          <cell r="D409" t="str">
            <v>Tocantins</v>
          </cell>
          <cell r="E409">
            <v>17</v>
          </cell>
          <cell r="F409" t="str">
            <v>Norte</v>
          </cell>
        </row>
        <row r="410">
          <cell r="A410">
            <v>171720</v>
          </cell>
          <cell r="B410" t="str">
            <v>Piraquê</v>
          </cell>
          <cell r="C410" t="str">
            <v>TO</v>
          </cell>
          <cell r="D410" t="str">
            <v>Tocantins</v>
          </cell>
          <cell r="E410">
            <v>17</v>
          </cell>
          <cell r="F410" t="str">
            <v>Norte</v>
          </cell>
        </row>
        <row r="411">
          <cell r="A411">
            <v>171750</v>
          </cell>
          <cell r="B411" t="str">
            <v>Pium</v>
          </cell>
          <cell r="C411" t="str">
            <v>TO</v>
          </cell>
          <cell r="D411" t="str">
            <v>Tocantins</v>
          </cell>
          <cell r="E411">
            <v>17</v>
          </cell>
          <cell r="F411" t="str">
            <v>Norte</v>
          </cell>
        </row>
        <row r="412">
          <cell r="A412">
            <v>171780</v>
          </cell>
          <cell r="B412" t="str">
            <v>Ponte Alta do Bom Jesus</v>
          </cell>
          <cell r="C412" t="str">
            <v>TO</v>
          </cell>
          <cell r="D412" t="str">
            <v>Tocantins</v>
          </cell>
          <cell r="E412">
            <v>17</v>
          </cell>
          <cell r="F412" t="str">
            <v>Norte</v>
          </cell>
        </row>
        <row r="413">
          <cell r="A413">
            <v>171790</v>
          </cell>
          <cell r="B413" t="str">
            <v>Ponte Alta do Tocantins</v>
          </cell>
          <cell r="C413" t="str">
            <v>TO</v>
          </cell>
          <cell r="D413" t="str">
            <v>Tocantins</v>
          </cell>
          <cell r="E413">
            <v>17</v>
          </cell>
          <cell r="F413" t="str">
            <v>Norte</v>
          </cell>
        </row>
        <row r="414">
          <cell r="A414">
            <v>171800</v>
          </cell>
          <cell r="B414" t="str">
            <v>Porto Alegre do Tocantins</v>
          </cell>
          <cell r="C414" t="str">
            <v>TO</v>
          </cell>
          <cell r="D414" t="str">
            <v>Tocantins</v>
          </cell>
          <cell r="E414">
            <v>17</v>
          </cell>
          <cell r="F414" t="str">
            <v>Norte</v>
          </cell>
        </row>
        <row r="415">
          <cell r="A415">
            <v>171820</v>
          </cell>
          <cell r="B415" t="str">
            <v>Porto Nacional</v>
          </cell>
          <cell r="C415" t="str">
            <v>TO</v>
          </cell>
          <cell r="D415" t="str">
            <v>Tocantins</v>
          </cell>
          <cell r="E415">
            <v>17</v>
          </cell>
          <cell r="F415" t="str">
            <v>Norte</v>
          </cell>
        </row>
        <row r="416">
          <cell r="A416">
            <v>171830</v>
          </cell>
          <cell r="B416" t="str">
            <v>Praia Norte</v>
          </cell>
          <cell r="C416" t="str">
            <v>TO</v>
          </cell>
          <cell r="D416" t="str">
            <v>Tocantins</v>
          </cell>
          <cell r="E416">
            <v>17</v>
          </cell>
          <cell r="F416" t="str">
            <v>Norte</v>
          </cell>
        </row>
        <row r="417">
          <cell r="A417">
            <v>171840</v>
          </cell>
          <cell r="B417" t="str">
            <v>Presidente Kennedy</v>
          </cell>
          <cell r="C417" t="str">
            <v>TO</v>
          </cell>
          <cell r="D417" t="str">
            <v>Tocantins</v>
          </cell>
          <cell r="E417">
            <v>17</v>
          </cell>
          <cell r="F417" t="str">
            <v>Norte</v>
          </cell>
        </row>
        <row r="418">
          <cell r="A418">
            <v>171845</v>
          </cell>
          <cell r="B418" t="str">
            <v>Pugmil</v>
          </cell>
          <cell r="C418" t="str">
            <v>TO</v>
          </cell>
          <cell r="D418" t="str">
            <v>Tocantins</v>
          </cell>
          <cell r="E418">
            <v>17</v>
          </cell>
          <cell r="F418" t="str">
            <v>Norte</v>
          </cell>
        </row>
        <row r="419">
          <cell r="A419">
            <v>171850</v>
          </cell>
          <cell r="B419" t="str">
            <v>Recursolândia</v>
          </cell>
          <cell r="C419" t="str">
            <v>TO</v>
          </cell>
          <cell r="D419" t="str">
            <v>Tocantins</v>
          </cell>
          <cell r="E419">
            <v>17</v>
          </cell>
          <cell r="F419" t="str">
            <v>Norte</v>
          </cell>
        </row>
        <row r="420">
          <cell r="A420">
            <v>171855</v>
          </cell>
          <cell r="B420" t="str">
            <v>Riachinho</v>
          </cell>
          <cell r="C420" t="str">
            <v>TO</v>
          </cell>
          <cell r="D420" t="str">
            <v>Tocantins</v>
          </cell>
          <cell r="E420">
            <v>17</v>
          </cell>
          <cell r="F420" t="str">
            <v>Norte</v>
          </cell>
        </row>
        <row r="421">
          <cell r="A421">
            <v>171865</v>
          </cell>
          <cell r="B421" t="str">
            <v>Rio da Conceição</v>
          </cell>
          <cell r="C421" t="str">
            <v>TO</v>
          </cell>
          <cell r="D421" t="str">
            <v>Tocantins</v>
          </cell>
          <cell r="E421">
            <v>17</v>
          </cell>
          <cell r="F421" t="str">
            <v>Norte</v>
          </cell>
        </row>
        <row r="422">
          <cell r="A422">
            <v>171870</v>
          </cell>
          <cell r="B422" t="str">
            <v>Rio dos Bois</v>
          </cell>
          <cell r="C422" t="str">
            <v>TO</v>
          </cell>
          <cell r="D422" t="str">
            <v>Tocantins</v>
          </cell>
          <cell r="E422">
            <v>17</v>
          </cell>
          <cell r="F422" t="str">
            <v>Norte</v>
          </cell>
        </row>
        <row r="423">
          <cell r="A423">
            <v>171875</v>
          </cell>
          <cell r="B423" t="str">
            <v>Rio Sono</v>
          </cell>
          <cell r="C423" t="str">
            <v>TO</v>
          </cell>
          <cell r="D423" t="str">
            <v>Tocantins</v>
          </cell>
          <cell r="E423">
            <v>17</v>
          </cell>
          <cell r="F423" t="str">
            <v>Norte</v>
          </cell>
        </row>
        <row r="424">
          <cell r="A424">
            <v>171880</v>
          </cell>
          <cell r="B424" t="str">
            <v>Sampaio</v>
          </cell>
          <cell r="C424" t="str">
            <v>TO</v>
          </cell>
          <cell r="D424" t="str">
            <v>Tocantins</v>
          </cell>
          <cell r="E424">
            <v>17</v>
          </cell>
          <cell r="F424" t="str">
            <v>Norte</v>
          </cell>
        </row>
        <row r="425">
          <cell r="A425">
            <v>171884</v>
          </cell>
          <cell r="B425" t="str">
            <v>Sandolândia</v>
          </cell>
          <cell r="C425" t="str">
            <v>TO</v>
          </cell>
          <cell r="D425" t="str">
            <v>Tocantins</v>
          </cell>
          <cell r="E425">
            <v>17</v>
          </cell>
          <cell r="F425" t="str">
            <v>Norte</v>
          </cell>
        </row>
        <row r="426">
          <cell r="A426">
            <v>171886</v>
          </cell>
          <cell r="B426" t="str">
            <v>Santa Fé do Araguaia</v>
          </cell>
          <cell r="C426" t="str">
            <v>TO</v>
          </cell>
          <cell r="D426" t="str">
            <v>Tocantins</v>
          </cell>
          <cell r="E426">
            <v>17</v>
          </cell>
          <cell r="F426" t="str">
            <v>Norte</v>
          </cell>
        </row>
        <row r="427">
          <cell r="A427">
            <v>171888</v>
          </cell>
          <cell r="B427" t="str">
            <v>Santa Maria do Tocantins</v>
          </cell>
          <cell r="C427" t="str">
            <v>TO</v>
          </cell>
          <cell r="D427" t="str">
            <v>Tocantins</v>
          </cell>
          <cell r="E427">
            <v>17</v>
          </cell>
          <cell r="F427" t="str">
            <v>Norte</v>
          </cell>
        </row>
        <row r="428">
          <cell r="A428">
            <v>171889</v>
          </cell>
          <cell r="B428" t="str">
            <v>Santa Rita do Tocantins</v>
          </cell>
          <cell r="C428" t="str">
            <v>TO</v>
          </cell>
          <cell r="D428" t="str">
            <v>Tocantins</v>
          </cell>
          <cell r="E428">
            <v>17</v>
          </cell>
          <cell r="F428" t="str">
            <v>Norte</v>
          </cell>
        </row>
        <row r="429">
          <cell r="A429">
            <v>171890</v>
          </cell>
          <cell r="B429" t="str">
            <v>Santa Rosa do Tocantins</v>
          </cell>
          <cell r="C429" t="str">
            <v>TO</v>
          </cell>
          <cell r="D429" t="str">
            <v>Tocantins</v>
          </cell>
          <cell r="E429">
            <v>17</v>
          </cell>
          <cell r="F429" t="str">
            <v>Norte</v>
          </cell>
        </row>
        <row r="430">
          <cell r="A430">
            <v>171900</v>
          </cell>
          <cell r="B430" t="str">
            <v>Santa Tereza do Tocantins</v>
          </cell>
          <cell r="C430" t="str">
            <v>TO</v>
          </cell>
          <cell r="D430" t="str">
            <v>Tocantins</v>
          </cell>
          <cell r="E430">
            <v>17</v>
          </cell>
          <cell r="F430" t="str">
            <v>Norte</v>
          </cell>
        </row>
        <row r="431">
          <cell r="A431">
            <v>172000</v>
          </cell>
          <cell r="B431" t="str">
            <v>Santa Terezinha do Tocantins</v>
          </cell>
          <cell r="C431" t="str">
            <v>TO</v>
          </cell>
          <cell r="D431" t="str">
            <v>Tocantins</v>
          </cell>
          <cell r="E431">
            <v>17</v>
          </cell>
          <cell r="F431" t="str">
            <v>Norte</v>
          </cell>
        </row>
        <row r="432">
          <cell r="A432">
            <v>172010</v>
          </cell>
          <cell r="B432" t="str">
            <v>São Bento do Tocantins</v>
          </cell>
          <cell r="C432" t="str">
            <v>TO</v>
          </cell>
          <cell r="D432" t="str">
            <v>Tocantins</v>
          </cell>
          <cell r="E432">
            <v>17</v>
          </cell>
          <cell r="F432" t="str">
            <v>Norte</v>
          </cell>
        </row>
        <row r="433">
          <cell r="A433">
            <v>172015</v>
          </cell>
          <cell r="B433" t="str">
            <v>São Félix do Tocantins</v>
          </cell>
          <cell r="C433" t="str">
            <v>TO</v>
          </cell>
          <cell r="D433" t="str">
            <v>Tocantins</v>
          </cell>
          <cell r="E433">
            <v>17</v>
          </cell>
          <cell r="F433" t="str">
            <v>Norte</v>
          </cell>
        </row>
        <row r="434">
          <cell r="A434">
            <v>172020</v>
          </cell>
          <cell r="B434" t="str">
            <v>São Miguel do Tocantins</v>
          </cell>
          <cell r="C434" t="str">
            <v>TO</v>
          </cell>
          <cell r="D434" t="str">
            <v>Tocantins</v>
          </cell>
          <cell r="E434">
            <v>17</v>
          </cell>
          <cell r="F434" t="str">
            <v>Norte</v>
          </cell>
        </row>
        <row r="435">
          <cell r="A435">
            <v>172025</v>
          </cell>
          <cell r="B435" t="str">
            <v>São Salvador do Tocantins</v>
          </cell>
          <cell r="C435" t="str">
            <v>TO</v>
          </cell>
          <cell r="D435" t="str">
            <v>Tocantins</v>
          </cell>
          <cell r="E435">
            <v>17</v>
          </cell>
          <cell r="F435" t="str">
            <v>Norte</v>
          </cell>
        </row>
        <row r="436">
          <cell r="A436">
            <v>172030</v>
          </cell>
          <cell r="B436" t="str">
            <v>São Sebastião do Tocantins</v>
          </cell>
          <cell r="C436" t="str">
            <v>TO</v>
          </cell>
          <cell r="D436" t="str">
            <v>Tocantins</v>
          </cell>
          <cell r="E436">
            <v>17</v>
          </cell>
          <cell r="F436" t="str">
            <v>Norte</v>
          </cell>
        </row>
        <row r="437">
          <cell r="A437">
            <v>172049</v>
          </cell>
          <cell r="B437" t="str">
            <v>São Valério da Natividade</v>
          </cell>
          <cell r="C437" t="str">
            <v>TO</v>
          </cell>
          <cell r="D437" t="str">
            <v>Tocantins</v>
          </cell>
          <cell r="E437">
            <v>17</v>
          </cell>
          <cell r="F437" t="str">
            <v>Norte</v>
          </cell>
        </row>
        <row r="438">
          <cell r="A438">
            <v>172065</v>
          </cell>
          <cell r="B438" t="str">
            <v>Silvanópolis</v>
          </cell>
          <cell r="C438" t="str">
            <v>TO</v>
          </cell>
          <cell r="D438" t="str">
            <v>Tocantins</v>
          </cell>
          <cell r="E438">
            <v>17</v>
          </cell>
          <cell r="F438" t="str">
            <v>Norte</v>
          </cell>
        </row>
        <row r="439">
          <cell r="A439">
            <v>172080</v>
          </cell>
          <cell r="B439" t="str">
            <v>Sítio Novo do Tocantins</v>
          </cell>
          <cell r="C439" t="str">
            <v>TO</v>
          </cell>
          <cell r="D439" t="str">
            <v>Tocantins</v>
          </cell>
          <cell r="E439">
            <v>17</v>
          </cell>
          <cell r="F439" t="str">
            <v>Norte</v>
          </cell>
        </row>
        <row r="440">
          <cell r="A440">
            <v>172085</v>
          </cell>
          <cell r="B440" t="str">
            <v>Sucupira</v>
          </cell>
          <cell r="C440" t="str">
            <v>TO</v>
          </cell>
          <cell r="D440" t="str">
            <v>Tocantins</v>
          </cell>
          <cell r="E440">
            <v>17</v>
          </cell>
          <cell r="F440" t="str">
            <v>Norte</v>
          </cell>
        </row>
        <row r="441">
          <cell r="A441">
            <v>172090</v>
          </cell>
          <cell r="B441" t="str">
            <v>Taguatinga</v>
          </cell>
          <cell r="C441" t="str">
            <v>TO</v>
          </cell>
          <cell r="D441" t="str">
            <v>Tocantins</v>
          </cell>
          <cell r="E441">
            <v>17</v>
          </cell>
          <cell r="F441" t="str">
            <v>Norte</v>
          </cell>
        </row>
        <row r="442">
          <cell r="A442">
            <v>172093</v>
          </cell>
          <cell r="B442" t="str">
            <v>Taipas do Tocantins</v>
          </cell>
          <cell r="C442" t="str">
            <v>TO</v>
          </cell>
          <cell r="D442" t="str">
            <v>Tocantins</v>
          </cell>
          <cell r="E442">
            <v>17</v>
          </cell>
          <cell r="F442" t="str">
            <v>Norte</v>
          </cell>
        </row>
        <row r="443">
          <cell r="A443">
            <v>172097</v>
          </cell>
          <cell r="B443" t="str">
            <v>Talismã</v>
          </cell>
          <cell r="C443" t="str">
            <v>TO</v>
          </cell>
          <cell r="D443" t="str">
            <v>Tocantins</v>
          </cell>
          <cell r="E443">
            <v>17</v>
          </cell>
          <cell r="F443" t="str">
            <v>Norte</v>
          </cell>
        </row>
        <row r="444">
          <cell r="A444">
            <v>172100</v>
          </cell>
          <cell r="B444" t="str">
            <v>Palmas</v>
          </cell>
          <cell r="C444" t="str">
            <v>TO</v>
          </cell>
          <cell r="D444" t="str">
            <v>Tocantins</v>
          </cell>
          <cell r="E444">
            <v>17</v>
          </cell>
          <cell r="F444" t="str">
            <v>Norte</v>
          </cell>
        </row>
        <row r="445">
          <cell r="A445">
            <v>172110</v>
          </cell>
          <cell r="B445" t="str">
            <v>Tocantínia</v>
          </cell>
          <cell r="C445" t="str">
            <v>TO</v>
          </cell>
          <cell r="D445" t="str">
            <v>Tocantins</v>
          </cell>
          <cell r="E445">
            <v>17</v>
          </cell>
          <cell r="F445" t="str">
            <v>Norte</v>
          </cell>
        </row>
        <row r="446">
          <cell r="A446">
            <v>172120</v>
          </cell>
          <cell r="B446" t="str">
            <v>Tocantinópolis</v>
          </cell>
          <cell r="C446" t="str">
            <v>TO</v>
          </cell>
          <cell r="D446" t="str">
            <v>Tocantins</v>
          </cell>
          <cell r="E446">
            <v>17</v>
          </cell>
          <cell r="F446" t="str">
            <v>Norte</v>
          </cell>
        </row>
        <row r="447">
          <cell r="A447">
            <v>172125</v>
          </cell>
          <cell r="B447" t="str">
            <v>Tupirama</v>
          </cell>
          <cell r="C447" t="str">
            <v>TO</v>
          </cell>
          <cell r="D447" t="str">
            <v>Tocantins</v>
          </cell>
          <cell r="E447">
            <v>17</v>
          </cell>
          <cell r="F447" t="str">
            <v>Norte</v>
          </cell>
        </row>
        <row r="448">
          <cell r="A448">
            <v>172130</v>
          </cell>
          <cell r="B448" t="str">
            <v>Tupiratins</v>
          </cell>
          <cell r="C448" t="str">
            <v>TO</v>
          </cell>
          <cell r="D448" t="str">
            <v>Tocantins</v>
          </cell>
          <cell r="E448">
            <v>17</v>
          </cell>
          <cell r="F448" t="str">
            <v>Norte</v>
          </cell>
        </row>
        <row r="449">
          <cell r="A449">
            <v>172208</v>
          </cell>
          <cell r="B449" t="str">
            <v>Wanderlândia</v>
          </cell>
          <cell r="C449" t="str">
            <v>TO</v>
          </cell>
          <cell r="D449" t="str">
            <v>Tocantins</v>
          </cell>
          <cell r="E449">
            <v>17</v>
          </cell>
          <cell r="F449" t="str">
            <v>Norte</v>
          </cell>
        </row>
        <row r="450">
          <cell r="A450">
            <v>172210</v>
          </cell>
          <cell r="B450" t="str">
            <v>Xambioá</v>
          </cell>
          <cell r="C450" t="str">
            <v>TO</v>
          </cell>
          <cell r="D450" t="str">
            <v>Tocantins</v>
          </cell>
          <cell r="E450">
            <v>17</v>
          </cell>
          <cell r="F450" t="str">
            <v>Norte</v>
          </cell>
        </row>
        <row r="451">
          <cell r="A451">
            <v>210005</v>
          </cell>
          <cell r="B451" t="str">
            <v>Açailândia</v>
          </cell>
          <cell r="C451" t="str">
            <v>MA</v>
          </cell>
          <cell r="D451" t="str">
            <v>Maranhão</v>
          </cell>
          <cell r="E451">
            <v>21</v>
          </cell>
          <cell r="F451" t="str">
            <v>Nordeste</v>
          </cell>
        </row>
        <row r="452">
          <cell r="A452">
            <v>210010</v>
          </cell>
          <cell r="B452" t="str">
            <v>Afonso Cunha</v>
          </cell>
          <cell r="C452" t="str">
            <v>MA</v>
          </cell>
          <cell r="D452" t="str">
            <v>Maranhão</v>
          </cell>
          <cell r="E452">
            <v>21</v>
          </cell>
          <cell r="F452" t="str">
            <v>Nordeste</v>
          </cell>
        </row>
        <row r="453">
          <cell r="A453">
            <v>210015</v>
          </cell>
          <cell r="B453" t="str">
            <v>Água Doce do Maranhão</v>
          </cell>
          <cell r="C453" t="str">
            <v>MA</v>
          </cell>
          <cell r="D453" t="str">
            <v>Maranhão</v>
          </cell>
          <cell r="E453">
            <v>21</v>
          </cell>
          <cell r="F453" t="str">
            <v>Nordeste</v>
          </cell>
        </row>
        <row r="454">
          <cell r="A454">
            <v>210020</v>
          </cell>
          <cell r="B454" t="str">
            <v>Alcântara</v>
          </cell>
          <cell r="C454" t="str">
            <v>MA</v>
          </cell>
          <cell r="D454" t="str">
            <v>Maranhão</v>
          </cell>
          <cell r="E454">
            <v>21</v>
          </cell>
          <cell r="F454" t="str">
            <v>Nordeste</v>
          </cell>
        </row>
        <row r="455">
          <cell r="A455">
            <v>210030</v>
          </cell>
          <cell r="B455" t="str">
            <v>Aldeias Altas</v>
          </cell>
          <cell r="C455" t="str">
            <v>MA</v>
          </cell>
          <cell r="D455" t="str">
            <v>Maranhão</v>
          </cell>
          <cell r="E455">
            <v>21</v>
          </cell>
          <cell r="F455" t="str">
            <v>Nordeste</v>
          </cell>
        </row>
        <row r="456">
          <cell r="A456">
            <v>210040</v>
          </cell>
          <cell r="B456" t="str">
            <v>Altamira do Maranhão</v>
          </cell>
          <cell r="C456" t="str">
            <v>MA</v>
          </cell>
          <cell r="D456" t="str">
            <v>Maranhão</v>
          </cell>
          <cell r="E456">
            <v>21</v>
          </cell>
          <cell r="F456" t="str">
            <v>Nordeste</v>
          </cell>
        </row>
        <row r="457">
          <cell r="A457">
            <v>210043</v>
          </cell>
          <cell r="B457" t="str">
            <v>Alto Alegre do Maranhão</v>
          </cell>
          <cell r="C457" t="str">
            <v>MA</v>
          </cell>
          <cell r="D457" t="str">
            <v>Maranhão</v>
          </cell>
          <cell r="E457">
            <v>21</v>
          </cell>
          <cell r="F457" t="str">
            <v>Nordeste</v>
          </cell>
        </row>
        <row r="458">
          <cell r="A458">
            <v>210047</v>
          </cell>
          <cell r="B458" t="str">
            <v>Alto Alegre do Pindaré</v>
          </cell>
          <cell r="C458" t="str">
            <v>MA</v>
          </cell>
          <cell r="D458" t="str">
            <v>Maranhão</v>
          </cell>
          <cell r="E458">
            <v>21</v>
          </cell>
          <cell r="F458" t="str">
            <v>Nordeste</v>
          </cell>
        </row>
        <row r="459">
          <cell r="A459">
            <v>210050</v>
          </cell>
          <cell r="B459" t="str">
            <v>Alto Parnaíba</v>
          </cell>
          <cell r="C459" t="str">
            <v>MA</v>
          </cell>
          <cell r="D459" t="str">
            <v>Maranhão</v>
          </cell>
          <cell r="E459">
            <v>21</v>
          </cell>
          <cell r="F459" t="str">
            <v>Nordeste</v>
          </cell>
        </row>
        <row r="460">
          <cell r="A460">
            <v>210055</v>
          </cell>
          <cell r="B460" t="str">
            <v>Amapá do Maranhão</v>
          </cell>
          <cell r="C460" t="str">
            <v>MA</v>
          </cell>
          <cell r="D460" t="str">
            <v>Maranhão</v>
          </cell>
          <cell r="E460">
            <v>21</v>
          </cell>
          <cell r="F460" t="str">
            <v>Nordeste</v>
          </cell>
        </row>
        <row r="461">
          <cell r="A461">
            <v>210060</v>
          </cell>
          <cell r="B461" t="str">
            <v>Amarante do Maranhão</v>
          </cell>
          <cell r="C461" t="str">
            <v>MA</v>
          </cell>
          <cell r="D461" t="str">
            <v>Maranhão</v>
          </cell>
          <cell r="E461">
            <v>21</v>
          </cell>
          <cell r="F461" t="str">
            <v>Nordeste</v>
          </cell>
        </row>
        <row r="462">
          <cell r="A462">
            <v>210070</v>
          </cell>
          <cell r="B462" t="str">
            <v>Anajatuba</v>
          </cell>
          <cell r="C462" t="str">
            <v>MA</v>
          </cell>
          <cell r="D462" t="str">
            <v>Maranhão</v>
          </cell>
          <cell r="E462">
            <v>21</v>
          </cell>
          <cell r="F462" t="str">
            <v>Nordeste</v>
          </cell>
        </row>
        <row r="463">
          <cell r="A463">
            <v>210080</v>
          </cell>
          <cell r="B463" t="str">
            <v>Anapurus</v>
          </cell>
          <cell r="C463" t="str">
            <v>MA</v>
          </cell>
          <cell r="D463" t="str">
            <v>Maranhão</v>
          </cell>
          <cell r="E463">
            <v>21</v>
          </cell>
          <cell r="F463" t="str">
            <v>Nordeste</v>
          </cell>
        </row>
        <row r="464">
          <cell r="A464">
            <v>210083</v>
          </cell>
          <cell r="B464" t="str">
            <v>Apicum-Açu</v>
          </cell>
          <cell r="C464" t="str">
            <v>MA</v>
          </cell>
          <cell r="D464" t="str">
            <v>Maranhão</v>
          </cell>
          <cell r="E464">
            <v>21</v>
          </cell>
          <cell r="F464" t="str">
            <v>Nordeste</v>
          </cell>
        </row>
        <row r="465">
          <cell r="A465">
            <v>210087</v>
          </cell>
          <cell r="B465" t="str">
            <v>Araguanã</v>
          </cell>
          <cell r="C465" t="str">
            <v>MA</v>
          </cell>
          <cell r="D465" t="str">
            <v>Maranhão</v>
          </cell>
          <cell r="E465">
            <v>21</v>
          </cell>
          <cell r="F465" t="str">
            <v>Nordeste</v>
          </cell>
        </row>
        <row r="466">
          <cell r="A466">
            <v>210090</v>
          </cell>
          <cell r="B466" t="str">
            <v>Araioses</v>
          </cell>
          <cell r="C466" t="str">
            <v>MA</v>
          </cell>
          <cell r="D466" t="str">
            <v>Maranhão</v>
          </cell>
          <cell r="E466">
            <v>21</v>
          </cell>
          <cell r="F466" t="str">
            <v>Nordeste</v>
          </cell>
        </row>
        <row r="467">
          <cell r="A467">
            <v>210095</v>
          </cell>
          <cell r="B467" t="str">
            <v>Arame</v>
          </cell>
          <cell r="C467" t="str">
            <v>MA</v>
          </cell>
          <cell r="D467" t="str">
            <v>Maranhão</v>
          </cell>
          <cell r="E467">
            <v>21</v>
          </cell>
          <cell r="F467" t="str">
            <v>Nordeste</v>
          </cell>
        </row>
        <row r="468">
          <cell r="A468">
            <v>210100</v>
          </cell>
          <cell r="B468" t="str">
            <v>Arari</v>
          </cell>
          <cell r="C468" t="str">
            <v>MA</v>
          </cell>
          <cell r="D468" t="str">
            <v>Maranhão</v>
          </cell>
          <cell r="E468">
            <v>21</v>
          </cell>
          <cell r="F468" t="str">
            <v>Nordeste</v>
          </cell>
        </row>
        <row r="469">
          <cell r="A469">
            <v>210110</v>
          </cell>
          <cell r="B469" t="str">
            <v>Axixá</v>
          </cell>
          <cell r="C469" t="str">
            <v>MA</v>
          </cell>
          <cell r="D469" t="str">
            <v>Maranhão</v>
          </cell>
          <cell r="E469">
            <v>21</v>
          </cell>
          <cell r="F469" t="str">
            <v>Nordeste</v>
          </cell>
        </row>
        <row r="470">
          <cell r="A470">
            <v>210120</v>
          </cell>
          <cell r="B470" t="str">
            <v>Bacabal</v>
          </cell>
          <cell r="C470" t="str">
            <v>MA</v>
          </cell>
          <cell r="D470" t="str">
            <v>Maranhão</v>
          </cell>
          <cell r="E470">
            <v>21</v>
          </cell>
          <cell r="F470" t="str">
            <v>Nordeste</v>
          </cell>
        </row>
        <row r="471">
          <cell r="A471">
            <v>210125</v>
          </cell>
          <cell r="B471" t="str">
            <v>Bacabeira</v>
          </cell>
          <cell r="C471" t="str">
            <v>MA</v>
          </cell>
          <cell r="D471" t="str">
            <v>Maranhão</v>
          </cell>
          <cell r="E471">
            <v>21</v>
          </cell>
          <cell r="F471" t="str">
            <v>Nordeste</v>
          </cell>
        </row>
        <row r="472">
          <cell r="A472">
            <v>210130</v>
          </cell>
          <cell r="B472" t="str">
            <v>Bacuri</v>
          </cell>
          <cell r="C472" t="str">
            <v>MA</v>
          </cell>
          <cell r="D472" t="str">
            <v>Maranhão</v>
          </cell>
          <cell r="E472">
            <v>21</v>
          </cell>
          <cell r="F472" t="str">
            <v>Nordeste</v>
          </cell>
        </row>
        <row r="473">
          <cell r="A473">
            <v>210135</v>
          </cell>
          <cell r="B473" t="str">
            <v>Bacurituba</v>
          </cell>
          <cell r="C473" t="str">
            <v>MA</v>
          </cell>
          <cell r="D473" t="str">
            <v>Maranhão</v>
          </cell>
          <cell r="E473">
            <v>21</v>
          </cell>
          <cell r="F473" t="str">
            <v>Nordeste</v>
          </cell>
        </row>
        <row r="474">
          <cell r="A474">
            <v>210140</v>
          </cell>
          <cell r="B474" t="str">
            <v>Balsas</v>
          </cell>
          <cell r="C474" t="str">
            <v>MA</v>
          </cell>
          <cell r="D474" t="str">
            <v>Maranhão</v>
          </cell>
          <cell r="E474">
            <v>21</v>
          </cell>
          <cell r="F474" t="str">
            <v>Nordeste</v>
          </cell>
        </row>
        <row r="475">
          <cell r="A475">
            <v>210150</v>
          </cell>
          <cell r="B475" t="str">
            <v>Barão de Grajaú</v>
          </cell>
          <cell r="C475" t="str">
            <v>MA</v>
          </cell>
          <cell r="D475" t="str">
            <v>Maranhão</v>
          </cell>
          <cell r="E475">
            <v>21</v>
          </cell>
          <cell r="F475" t="str">
            <v>Nordeste</v>
          </cell>
        </row>
        <row r="476">
          <cell r="A476">
            <v>210160</v>
          </cell>
          <cell r="B476" t="str">
            <v>Barra do Corda</v>
          </cell>
          <cell r="C476" t="str">
            <v>MA</v>
          </cell>
          <cell r="D476" t="str">
            <v>Maranhão</v>
          </cell>
          <cell r="E476">
            <v>21</v>
          </cell>
          <cell r="F476" t="str">
            <v>Nordeste</v>
          </cell>
        </row>
        <row r="477">
          <cell r="A477">
            <v>210170</v>
          </cell>
          <cell r="B477" t="str">
            <v>Barreirinhas</v>
          </cell>
          <cell r="C477" t="str">
            <v>MA</v>
          </cell>
          <cell r="D477" t="str">
            <v>Maranhão</v>
          </cell>
          <cell r="E477">
            <v>21</v>
          </cell>
          <cell r="F477" t="str">
            <v>Nordeste</v>
          </cell>
        </row>
        <row r="478">
          <cell r="A478">
            <v>210173</v>
          </cell>
          <cell r="B478" t="str">
            <v>Belágua</v>
          </cell>
          <cell r="C478" t="str">
            <v>MA</v>
          </cell>
          <cell r="D478" t="str">
            <v>Maranhão</v>
          </cell>
          <cell r="E478">
            <v>21</v>
          </cell>
          <cell r="F478" t="str">
            <v>Nordeste</v>
          </cell>
        </row>
        <row r="479">
          <cell r="A479">
            <v>210177</v>
          </cell>
          <cell r="B479" t="str">
            <v>Bela Vista do Maranhão</v>
          </cell>
          <cell r="C479" t="str">
            <v>MA</v>
          </cell>
          <cell r="D479" t="str">
            <v>Maranhão</v>
          </cell>
          <cell r="E479">
            <v>21</v>
          </cell>
          <cell r="F479" t="str">
            <v>Nordeste</v>
          </cell>
        </row>
        <row r="480">
          <cell r="A480">
            <v>210180</v>
          </cell>
          <cell r="B480" t="str">
            <v>Benedito Leite</v>
          </cell>
          <cell r="C480" t="str">
            <v>MA</v>
          </cell>
          <cell r="D480" t="str">
            <v>Maranhão</v>
          </cell>
          <cell r="E480">
            <v>21</v>
          </cell>
          <cell r="F480" t="str">
            <v>Nordeste</v>
          </cell>
        </row>
        <row r="481">
          <cell r="A481">
            <v>210190</v>
          </cell>
          <cell r="B481" t="str">
            <v>Bequimão</v>
          </cell>
          <cell r="C481" t="str">
            <v>MA</v>
          </cell>
          <cell r="D481" t="str">
            <v>Maranhão</v>
          </cell>
          <cell r="E481">
            <v>21</v>
          </cell>
          <cell r="F481" t="str">
            <v>Nordeste</v>
          </cell>
        </row>
        <row r="482">
          <cell r="A482">
            <v>210193</v>
          </cell>
          <cell r="B482" t="str">
            <v>Bernardo do Mearim</v>
          </cell>
          <cell r="C482" t="str">
            <v>MA</v>
          </cell>
          <cell r="D482" t="str">
            <v>Maranhão</v>
          </cell>
          <cell r="E482">
            <v>21</v>
          </cell>
          <cell r="F482" t="str">
            <v>Nordeste</v>
          </cell>
        </row>
        <row r="483">
          <cell r="A483">
            <v>210197</v>
          </cell>
          <cell r="B483" t="str">
            <v>Boa Vista do Gurupi</v>
          </cell>
          <cell r="C483" t="str">
            <v>MA</v>
          </cell>
          <cell r="D483" t="str">
            <v>Maranhão</v>
          </cell>
          <cell r="E483">
            <v>21</v>
          </cell>
          <cell r="F483" t="str">
            <v>Nordeste</v>
          </cell>
        </row>
        <row r="484">
          <cell r="A484">
            <v>210200</v>
          </cell>
          <cell r="B484" t="str">
            <v>Bom Jardim</v>
          </cell>
          <cell r="C484" t="str">
            <v>MA</v>
          </cell>
          <cell r="D484" t="str">
            <v>Maranhão</v>
          </cell>
          <cell r="E484">
            <v>21</v>
          </cell>
          <cell r="F484" t="str">
            <v>Nordeste</v>
          </cell>
        </row>
        <row r="485">
          <cell r="A485">
            <v>210203</v>
          </cell>
          <cell r="B485" t="str">
            <v>Bom Jesus das Selvas</v>
          </cell>
          <cell r="C485" t="str">
            <v>MA</v>
          </cell>
          <cell r="D485" t="str">
            <v>Maranhão</v>
          </cell>
          <cell r="E485">
            <v>21</v>
          </cell>
          <cell r="F485" t="str">
            <v>Nordeste</v>
          </cell>
        </row>
        <row r="486">
          <cell r="A486">
            <v>210207</v>
          </cell>
          <cell r="B486" t="str">
            <v>Bom Lugar</v>
          </cell>
          <cell r="C486" t="str">
            <v>MA</v>
          </cell>
          <cell r="D486" t="str">
            <v>Maranhão</v>
          </cell>
          <cell r="E486">
            <v>21</v>
          </cell>
          <cell r="F486" t="str">
            <v>Nordeste</v>
          </cell>
        </row>
        <row r="487">
          <cell r="A487">
            <v>210210</v>
          </cell>
          <cell r="B487" t="str">
            <v>Brejo</v>
          </cell>
          <cell r="C487" t="str">
            <v>MA</v>
          </cell>
          <cell r="D487" t="str">
            <v>Maranhão</v>
          </cell>
          <cell r="E487">
            <v>21</v>
          </cell>
          <cell r="F487" t="str">
            <v>Nordeste</v>
          </cell>
        </row>
        <row r="488">
          <cell r="A488">
            <v>210215</v>
          </cell>
          <cell r="B488" t="str">
            <v>Brejo de Areia</v>
          </cell>
          <cell r="C488" t="str">
            <v>MA</v>
          </cell>
          <cell r="D488" t="str">
            <v>Maranhão</v>
          </cell>
          <cell r="E488">
            <v>21</v>
          </cell>
          <cell r="F488" t="str">
            <v>Nordeste</v>
          </cell>
        </row>
        <row r="489">
          <cell r="A489">
            <v>210220</v>
          </cell>
          <cell r="B489" t="str">
            <v>Buriti</v>
          </cell>
          <cell r="C489" t="str">
            <v>MA</v>
          </cell>
          <cell r="D489" t="str">
            <v>Maranhão</v>
          </cell>
          <cell r="E489">
            <v>21</v>
          </cell>
          <cell r="F489" t="str">
            <v>Nordeste</v>
          </cell>
        </row>
        <row r="490">
          <cell r="A490">
            <v>210230</v>
          </cell>
          <cell r="B490" t="str">
            <v>Buriti Bravo</v>
          </cell>
          <cell r="C490" t="str">
            <v>MA</v>
          </cell>
          <cell r="D490" t="str">
            <v>Maranhão</v>
          </cell>
          <cell r="E490">
            <v>21</v>
          </cell>
          <cell r="F490" t="str">
            <v>Nordeste</v>
          </cell>
        </row>
        <row r="491">
          <cell r="A491">
            <v>210232</v>
          </cell>
          <cell r="B491" t="str">
            <v>Buriticupu</v>
          </cell>
          <cell r="C491" t="str">
            <v>MA</v>
          </cell>
          <cell r="D491" t="str">
            <v>Maranhão</v>
          </cell>
          <cell r="E491">
            <v>21</v>
          </cell>
          <cell r="F491" t="str">
            <v>Nordeste</v>
          </cell>
        </row>
        <row r="492">
          <cell r="A492">
            <v>210235</v>
          </cell>
          <cell r="B492" t="str">
            <v>Buritirana</v>
          </cell>
          <cell r="C492" t="str">
            <v>MA</v>
          </cell>
          <cell r="D492" t="str">
            <v>Maranhão</v>
          </cell>
          <cell r="E492">
            <v>21</v>
          </cell>
          <cell r="F492" t="str">
            <v>Nordeste</v>
          </cell>
        </row>
        <row r="493">
          <cell r="A493">
            <v>210237</v>
          </cell>
          <cell r="B493" t="str">
            <v>Cachoeira Grande</v>
          </cell>
          <cell r="C493" t="str">
            <v>MA</v>
          </cell>
          <cell r="D493" t="str">
            <v>Maranhão</v>
          </cell>
          <cell r="E493">
            <v>21</v>
          </cell>
          <cell r="F493" t="str">
            <v>Nordeste</v>
          </cell>
        </row>
        <row r="494">
          <cell r="A494">
            <v>210240</v>
          </cell>
          <cell r="B494" t="str">
            <v>Cajapió</v>
          </cell>
          <cell r="C494" t="str">
            <v>MA</v>
          </cell>
          <cell r="D494" t="str">
            <v>Maranhão</v>
          </cell>
          <cell r="E494">
            <v>21</v>
          </cell>
          <cell r="F494" t="str">
            <v>Nordeste</v>
          </cell>
        </row>
        <row r="495">
          <cell r="A495">
            <v>210250</v>
          </cell>
          <cell r="B495" t="str">
            <v>Cajari</v>
          </cell>
          <cell r="C495" t="str">
            <v>MA</v>
          </cell>
          <cell r="D495" t="str">
            <v>Maranhão</v>
          </cell>
          <cell r="E495">
            <v>21</v>
          </cell>
          <cell r="F495" t="str">
            <v>Nordeste</v>
          </cell>
        </row>
        <row r="496">
          <cell r="A496">
            <v>210255</v>
          </cell>
          <cell r="B496" t="str">
            <v>Campestre do Maranhão</v>
          </cell>
          <cell r="C496" t="str">
            <v>MA</v>
          </cell>
          <cell r="D496" t="str">
            <v>Maranhão</v>
          </cell>
          <cell r="E496">
            <v>21</v>
          </cell>
          <cell r="F496" t="str">
            <v>Nordeste</v>
          </cell>
        </row>
        <row r="497">
          <cell r="A497">
            <v>210260</v>
          </cell>
          <cell r="B497" t="str">
            <v>Cândido Mendes</v>
          </cell>
          <cell r="C497" t="str">
            <v>MA</v>
          </cell>
          <cell r="D497" t="str">
            <v>Maranhão</v>
          </cell>
          <cell r="E497">
            <v>21</v>
          </cell>
          <cell r="F497" t="str">
            <v>Nordeste</v>
          </cell>
        </row>
        <row r="498">
          <cell r="A498">
            <v>210270</v>
          </cell>
          <cell r="B498" t="str">
            <v>Cantanhede</v>
          </cell>
          <cell r="C498" t="str">
            <v>MA</v>
          </cell>
          <cell r="D498" t="str">
            <v>Maranhão</v>
          </cell>
          <cell r="E498">
            <v>21</v>
          </cell>
          <cell r="F498" t="str">
            <v>Nordeste</v>
          </cell>
        </row>
        <row r="499">
          <cell r="A499">
            <v>210275</v>
          </cell>
          <cell r="B499" t="str">
            <v>Capinzal do Norte</v>
          </cell>
          <cell r="C499" t="str">
            <v>MA</v>
          </cell>
          <cell r="D499" t="str">
            <v>Maranhão</v>
          </cell>
          <cell r="E499">
            <v>21</v>
          </cell>
          <cell r="F499" t="str">
            <v>Nordeste</v>
          </cell>
        </row>
        <row r="500">
          <cell r="A500">
            <v>210280</v>
          </cell>
          <cell r="B500" t="str">
            <v>Carolina</v>
          </cell>
          <cell r="C500" t="str">
            <v>MA</v>
          </cell>
          <cell r="D500" t="str">
            <v>Maranhão</v>
          </cell>
          <cell r="E500">
            <v>21</v>
          </cell>
          <cell r="F500" t="str">
            <v>Nordeste</v>
          </cell>
        </row>
        <row r="501">
          <cell r="A501">
            <v>210290</v>
          </cell>
          <cell r="B501" t="str">
            <v>Carutapera</v>
          </cell>
          <cell r="C501" t="str">
            <v>MA</v>
          </cell>
          <cell r="D501" t="str">
            <v>Maranhão</v>
          </cell>
          <cell r="E501">
            <v>21</v>
          </cell>
          <cell r="F501" t="str">
            <v>Nordeste</v>
          </cell>
        </row>
        <row r="502">
          <cell r="A502">
            <v>210300</v>
          </cell>
          <cell r="B502" t="str">
            <v>Caxias</v>
          </cell>
          <cell r="C502" t="str">
            <v>MA</v>
          </cell>
          <cell r="D502" t="str">
            <v>Maranhão</v>
          </cell>
          <cell r="E502">
            <v>21</v>
          </cell>
          <cell r="F502" t="str">
            <v>Nordeste</v>
          </cell>
        </row>
        <row r="503">
          <cell r="A503">
            <v>210310</v>
          </cell>
          <cell r="B503" t="str">
            <v>Cedral</v>
          </cell>
          <cell r="C503" t="str">
            <v>MA</v>
          </cell>
          <cell r="D503" t="str">
            <v>Maranhão</v>
          </cell>
          <cell r="E503">
            <v>21</v>
          </cell>
          <cell r="F503" t="str">
            <v>Nordeste</v>
          </cell>
        </row>
        <row r="504">
          <cell r="A504">
            <v>210312</v>
          </cell>
          <cell r="B504" t="str">
            <v>Central do Maranhão</v>
          </cell>
          <cell r="C504" t="str">
            <v>MA</v>
          </cell>
          <cell r="D504" t="str">
            <v>Maranhão</v>
          </cell>
          <cell r="E504">
            <v>21</v>
          </cell>
          <cell r="F504" t="str">
            <v>Nordeste</v>
          </cell>
        </row>
        <row r="505">
          <cell r="A505">
            <v>210315</v>
          </cell>
          <cell r="B505" t="str">
            <v>Centro do Guilherme</v>
          </cell>
          <cell r="C505" t="str">
            <v>MA</v>
          </cell>
          <cell r="D505" t="str">
            <v>Maranhão</v>
          </cell>
          <cell r="E505">
            <v>21</v>
          </cell>
          <cell r="F505" t="str">
            <v>Nordeste</v>
          </cell>
        </row>
        <row r="506">
          <cell r="A506">
            <v>210317</v>
          </cell>
          <cell r="B506" t="str">
            <v>Centro Novo do Maranhão</v>
          </cell>
          <cell r="C506" t="str">
            <v>MA</v>
          </cell>
          <cell r="D506" t="str">
            <v>Maranhão</v>
          </cell>
          <cell r="E506">
            <v>21</v>
          </cell>
          <cell r="F506" t="str">
            <v>Nordeste</v>
          </cell>
        </row>
        <row r="507">
          <cell r="A507">
            <v>210320</v>
          </cell>
          <cell r="B507" t="str">
            <v>Chapadinha</v>
          </cell>
          <cell r="C507" t="str">
            <v>MA</v>
          </cell>
          <cell r="D507" t="str">
            <v>Maranhão</v>
          </cell>
          <cell r="E507">
            <v>21</v>
          </cell>
          <cell r="F507" t="str">
            <v>Nordeste</v>
          </cell>
        </row>
        <row r="508">
          <cell r="A508">
            <v>210325</v>
          </cell>
          <cell r="B508" t="str">
            <v>Cidelândia</v>
          </cell>
          <cell r="C508" t="str">
            <v>MA</v>
          </cell>
          <cell r="D508" t="str">
            <v>Maranhão</v>
          </cell>
          <cell r="E508">
            <v>21</v>
          </cell>
          <cell r="F508" t="str">
            <v>Nordeste</v>
          </cell>
        </row>
        <row r="509">
          <cell r="A509">
            <v>210330</v>
          </cell>
          <cell r="B509" t="str">
            <v>Codó</v>
          </cell>
          <cell r="C509" t="str">
            <v>MA</v>
          </cell>
          <cell r="D509" t="str">
            <v>Maranhão</v>
          </cell>
          <cell r="E509">
            <v>21</v>
          </cell>
          <cell r="F509" t="str">
            <v>Nordeste</v>
          </cell>
        </row>
        <row r="510">
          <cell r="A510">
            <v>210340</v>
          </cell>
          <cell r="B510" t="str">
            <v>Coelho Neto</v>
          </cell>
          <cell r="C510" t="str">
            <v>MA</v>
          </cell>
          <cell r="D510" t="str">
            <v>Maranhão</v>
          </cell>
          <cell r="E510">
            <v>21</v>
          </cell>
          <cell r="F510" t="str">
            <v>Nordeste</v>
          </cell>
        </row>
        <row r="511">
          <cell r="A511">
            <v>210350</v>
          </cell>
          <cell r="B511" t="str">
            <v>Colinas</v>
          </cell>
          <cell r="C511" t="str">
            <v>MA</v>
          </cell>
          <cell r="D511" t="str">
            <v>Maranhão</v>
          </cell>
          <cell r="E511">
            <v>21</v>
          </cell>
          <cell r="F511" t="str">
            <v>Nordeste</v>
          </cell>
        </row>
        <row r="512">
          <cell r="A512">
            <v>210355</v>
          </cell>
          <cell r="B512" t="str">
            <v>Conceição do Lago-Açu</v>
          </cell>
          <cell r="C512" t="str">
            <v>MA</v>
          </cell>
          <cell r="D512" t="str">
            <v>Maranhão</v>
          </cell>
          <cell r="E512">
            <v>21</v>
          </cell>
          <cell r="F512" t="str">
            <v>Nordeste</v>
          </cell>
        </row>
        <row r="513">
          <cell r="A513">
            <v>210360</v>
          </cell>
          <cell r="B513" t="str">
            <v>Coroatá</v>
          </cell>
          <cell r="C513" t="str">
            <v>MA</v>
          </cell>
          <cell r="D513" t="str">
            <v>Maranhão</v>
          </cell>
          <cell r="E513">
            <v>21</v>
          </cell>
          <cell r="F513" t="str">
            <v>Nordeste</v>
          </cell>
        </row>
        <row r="514">
          <cell r="A514">
            <v>210370</v>
          </cell>
          <cell r="B514" t="str">
            <v>Cururupu</v>
          </cell>
          <cell r="C514" t="str">
            <v>MA</v>
          </cell>
          <cell r="D514" t="str">
            <v>Maranhão</v>
          </cell>
          <cell r="E514">
            <v>21</v>
          </cell>
          <cell r="F514" t="str">
            <v>Nordeste</v>
          </cell>
        </row>
        <row r="515">
          <cell r="A515">
            <v>210375</v>
          </cell>
          <cell r="B515" t="str">
            <v>Davinópolis</v>
          </cell>
          <cell r="C515" t="str">
            <v>MA</v>
          </cell>
          <cell r="D515" t="str">
            <v>Maranhão</v>
          </cell>
          <cell r="E515">
            <v>21</v>
          </cell>
          <cell r="F515" t="str">
            <v>Nordeste</v>
          </cell>
        </row>
        <row r="516">
          <cell r="A516">
            <v>210380</v>
          </cell>
          <cell r="B516" t="str">
            <v>Dom Pedro</v>
          </cell>
          <cell r="C516" t="str">
            <v>MA</v>
          </cell>
          <cell r="D516" t="str">
            <v>Maranhão</v>
          </cell>
          <cell r="E516">
            <v>21</v>
          </cell>
          <cell r="F516" t="str">
            <v>Nordeste</v>
          </cell>
        </row>
        <row r="517">
          <cell r="A517">
            <v>210390</v>
          </cell>
          <cell r="B517" t="str">
            <v>Duque Bacelar</v>
          </cell>
          <cell r="C517" t="str">
            <v>MA</v>
          </cell>
          <cell r="D517" t="str">
            <v>Maranhão</v>
          </cell>
          <cell r="E517">
            <v>21</v>
          </cell>
          <cell r="F517" t="str">
            <v>Nordeste</v>
          </cell>
        </row>
        <row r="518">
          <cell r="A518">
            <v>210400</v>
          </cell>
          <cell r="B518" t="str">
            <v>Esperantinópolis</v>
          </cell>
          <cell r="C518" t="str">
            <v>MA</v>
          </cell>
          <cell r="D518" t="str">
            <v>Maranhão</v>
          </cell>
          <cell r="E518">
            <v>21</v>
          </cell>
          <cell r="F518" t="str">
            <v>Nordeste</v>
          </cell>
        </row>
        <row r="519">
          <cell r="A519">
            <v>210405</v>
          </cell>
          <cell r="B519" t="str">
            <v>Estreito</v>
          </cell>
          <cell r="C519" t="str">
            <v>MA</v>
          </cell>
          <cell r="D519" t="str">
            <v>Maranhão</v>
          </cell>
          <cell r="E519">
            <v>21</v>
          </cell>
          <cell r="F519" t="str">
            <v>Nordeste</v>
          </cell>
        </row>
        <row r="520">
          <cell r="A520">
            <v>210407</v>
          </cell>
          <cell r="B520" t="str">
            <v>Feira Nova do Maranhão</v>
          </cell>
          <cell r="C520" t="str">
            <v>MA</v>
          </cell>
          <cell r="D520" t="str">
            <v>Maranhão</v>
          </cell>
          <cell r="E520">
            <v>21</v>
          </cell>
          <cell r="F520" t="str">
            <v>Nordeste</v>
          </cell>
        </row>
        <row r="521">
          <cell r="A521">
            <v>210408</v>
          </cell>
          <cell r="B521" t="str">
            <v>Fernando Falcão</v>
          </cell>
          <cell r="C521" t="str">
            <v>MA</v>
          </cell>
          <cell r="D521" t="str">
            <v>Maranhão</v>
          </cell>
          <cell r="E521">
            <v>21</v>
          </cell>
          <cell r="F521" t="str">
            <v>Nordeste</v>
          </cell>
        </row>
        <row r="522">
          <cell r="A522">
            <v>210409</v>
          </cell>
          <cell r="B522" t="str">
            <v>Formosa da Serra Negra</v>
          </cell>
          <cell r="C522" t="str">
            <v>MA</v>
          </cell>
          <cell r="D522" t="str">
            <v>Maranhão</v>
          </cell>
          <cell r="E522">
            <v>21</v>
          </cell>
          <cell r="F522" t="str">
            <v>Nordeste</v>
          </cell>
        </row>
        <row r="523">
          <cell r="A523">
            <v>210410</v>
          </cell>
          <cell r="B523" t="str">
            <v>Fortaleza dos Nogueiras</v>
          </cell>
          <cell r="C523" t="str">
            <v>MA</v>
          </cell>
          <cell r="D523" t="str">
            <v>Maranhão</v>
          </cell>
          <cell r="E523">
            <v>21</v>
          </cell>
          <cell r="F523" t="str">
            <v>Nordeste</v>
          </cell>
        </row>
        <row r="524">
          <cell r="A524">
            <v>210420</v>
          </cell>
          <cell r="B524" t="str">
            <v>Fortuna</v>
          </cell>
          <cell r="C524" t="str">
            <v>MA</v>
          </cell>
          <cell r="D524" t="str">
            <v>Maranhão</v>
          </cell>
          <cell r="E524">
            <v>21</v>
          </cell>
          <cell r="F524" t="str">
            <v>Nordeste</v>
          </cell>
        </row>
        <row r="525">
          <cell r="A525">
            <v>210430</v>
          </cell>
          <cell r="B525" t="str">
            <v>Godofredo Viana</v>
          </cell>
          <cell r="C525" t="str">
            <v>MA</v>
          </cell>
          <cell r="D525" t="str">
            <v>Maranhão</v>
          </cell>
          <cell r="E525">
            <v>21</v>
          </cell>
          <cell r="F525" t="str">
            <v>Nordeste</v>
          </cell>
        </row>
        <row r="526">
          <cell r="A526">
            <v>210440</v>
          </cell>
          <cell r="B526" t="str">
            <v>Gonçalves Dias</v>
          </cell>
          <cell r="C526" t="str">
            <v>MA</v>
          </cell>
          <cell r="D526" t="str">
            <v>Maranhão</v>
          </cell>
          <cell r="E526">
            <v>21</v>
          </cell>
          <cell r="F526" t="str">
            <v>Nordeste</v>
          </cell>
        </row>
        <row r="527">
          <cell r="A527">
            <v>210450</v>
          </cell>
          <cell r="B527" t="str">
            <v>Governador Archer</v>
          </cell>
          <cell r="C527" t="str">
            <v>MA</v>
          </cell>
          <cell r="D527" t="str">
            <v>Maranhão</v>
          </cell>
          <cell r="E527">
            <v>21</v>
          </cell>
          <cell r="F527" t="str">
            <v>Nordeste</v>
          </cell>
        </row>
        <row r="528">
          <cell r="A528">
            <v>210455</v>
          </cell>
          <cell r="B528" t="str">
            <v>Governador Edison Lobão</v>
          </cell>
          <cell r="C528" t="str">
            <v>MA</v>
          </cell>
          <cell r="D528" t="str">
            <v>Maranhão</v>
          </cell>
          <cell r="E528">
            <v>21</v>
          </cell>
          <cell r="F528" t="str">
            <v>Nordeste</v>
          </cell>
        </row>
        <row r="529">
          <cell r="A529">
            <v>210460</v>
          </cell>
          <cell r="B529" t="str">
            <v>Governador Eugênio Barros</v>
          </cell>
          <cell r="C529" t="str">
            <v>MA</v>
          </cell>
          <cell r="D529" t="str">
            <v>Maranhão</v>
          </cell>
          <cell r="E529">
            <v>21</v>
          </cell>
          <cell r="F529" t="str">
            <v>Nordeste</v>
          </cell>
        </row>
        <row r="530">
          <cell r="A530">
            <v>210462</v>
          </cell>
          <cell r="B530" t="str">
            <v>Governador Luiz Rocha</v>
          </cell>
          <cell r="C530" t="str">
            <v>MA</v>
          </cell>
          <cell r="D530" t="str">
            <v>Maranhão</v>
          </cell>
          <cell r="E530">
            <v>21</v>
          </cell>
          <cell r="F530" t="str">
            <v>Nordeste</v>
          </cell>
        </row>
        <row r="531">
          <cell r="A531">
            <v>210465</v>
          </cell>
          <cell r="B531" t="str">
            <v>Governador Newton Bello</v>
          </cell>
          <cell r="C531" t="str">
            <v>MA</v>
          </cell>
          <cell r="D531" t="str">
            <v>Maranhão</v>
          </cell>
          <cell r="E531">
            <v>21</v>
          </cell>
          <cell r="F531" t="str">
            <v>Nordeste</v>
          </cell>
        </row>
        <row r="532">
          <cell r="A532">
            <v>210467</v>
          </cell>
          <cell r="B532" t="str">
            <v>Governador Nunes Freire</v>
          </cell>
          <cell r="C532" t="str">
            <v>MA</v>
          </cell>
          <cell r="D532" t="str">
            <v>Maranhão</v>
          </cell>
          <cell r="E532">
            <v>21</v>
          </cell>
          <cell r="F532" t="str">
            <v>Nordeste</v>
          </cell>
        </row>
        <row r="533">
          <cell r="A533">
            <v>210470</v>
          </cell>
          <cell r="B533" t="str">
            <v>Graça Aranha</v>
          </cell>
          <cell r="C533" t="str">
            <v>MA</v>
          </cell>
          <cell r="D533" t="str">
            <v>Maranhão</v>
          </cell>
          <cell r="E533">
            <v>21</v>
          </cell>
          <cell r="F533" t="str">
            <v>Nordeste</v>
          </cell>
        </row>
        <row r="534">
          <cell r="A534">
            <v>210480</v>
          </cell>
          <cell r="B534" t="str">
            <v>Grajaú</v>
          </cell>
          <cell r="C534" t="str">
            <v>MA</v>
          </cell>
          <cell r="D534" t="str">
            <v>Maranhão</v>
          </cell>
          <cell r="E534">
            <v>21</v>
          </cell>
          <cell r="F534" t="str">
            <v>Nordeste</v>
          </cell>
        </row>
        <row r="535">
          <cell r="A535">
            <v>210490</v>
          </cell>
          <cell r="B535" t="str">
            <v>Guimarães</v>
          </cell>
          <cell r="C535" t="str">
            <v>MA</v>
          </cell>
          <cell r="D535" t="str">
            <v>Maranhão</v>
          </cell>
          <cell r="E535">
            <v>21</v>
          </cell>
          <cell r="F535" t="str">
            <v>Nordeste</v>
          </cell>
        </row>
        <row r="536">
          <cell r="A536">
            <v>210500</v>
          </cell>
          <cell r="B536" t="str">
            <v>Humberto de Campos</v>
          </cell>
          <cell r="C536" t="str">
            <v>MA</v>
          </cell>
          <cell r="D536" t="str">
            <v>Maranhão</v>
          </cell>
          <cell r="E536">
            <v>21</v>
          </cell>
          <cell r="F536" t="str">
            <v>Nordeste</v>
          </cell>
        </row>
        <row r="537">
          <cell r="A537">
            <v>210510</v>
          </cell>
          <cell r="B537" t="str">
            <v>Icatu</v>
          </cell>
          <cell r="C537" t="str">
            <v>MA</v>
          </cell>
          <cell r="D537" t="str">
            <v>Maranhão</v>
          </cell>
          <cell r="E537">
            <v>21</v>
          </cell>
          <cell r="F537" t="str">
            <v>Nordeste</v>
          </cell>
        </row>
        <row r="538">
          <cell r="A538">
            <v>210515</v>
          </cell>
          <cell r="B538" t="str">
            <v>Igarapé do Meio</v>
          </cell>
          <cell r="C538" t="str">
            <v>MA</v>
          </cell>
          <cell r="D538" t="str">
            <v>Maranhão</v>
          </cell>
          <cell r="E538">
            <v>21</v>
          </cell>
          <cell r="F538" t="str">
            <v>Nordeste</v>
          </cell>
        </row>
        <row r="539">
          <cell r="A539">
            <v>210520</v>
          </cell>
          <cell r="B539" t="str">
            <v>Igarapé Grande</v>
          </cell>
          <cell r="C539" t="str">
            <v>MA</v>
          </cell>
          <cell r="D539" t="str">
            <v>Maranhão</v>
          </cell>
          <cell r="E539">
            <v>21</v>
          </cell>
          <cell r="F539" t="str">
            <v>Nordeste</v>
          </cell>
        </row>
        <row r="540">
          <cell r="A540">
            <v>210530</v>
          </cell>
          <cell r="B540" t="str">
            <v>Imperatriz</v>
          </cell>
          <cell r="C540" t="str">
            <v>MA</v>
          </cell>
          <cell r="D540" t="str">
            <v>Maranhão</v>
          </cell>
          <cell r="E540">
            <v>21</v>
          </cell>
          <cell r="F540" t="str">
            <v>Nordeste</v>
          </cell>
        </row>
        <row r="541">
          <cell r="A541">
            <v>210535</v>
          </cell>
          <cell r="B541" t="str">
            <v>Itaipava do Grajaú</v>
          </cell>
          <cell r="C541" t="str">
            <v>MA</v>
          </cell>
          <cell r="D541" t="str">
            <v>Maranhão</v>
          </cell>
          <cell r="E541">
            <v>21</v>
          </cell>
          <cell r="F541" t="str">
            <v>Nordeste</v>
          </cell>
        </row>
        <row r="542">
          <cell r="A542">
            <v>210540</v>
          </cell>
          <cell r="B542" t="str">
            <v>Itapecuru Mirim</v>
          </cell>
          <cell r="C542" t="str">
            <v>MA</v>
          </cell>
          <cell r="D542" t="str">
            <v>Maranhão</v>
          </cell>
          <cell r="E542">
            <v>21</v>
          </cell>
          <cell r="F542" t="str">
            <v>Nordeste</v>
          </cell>
        </row>
        <row r="543">
          <cell r="A543">
            <v>210542</v>
          </cell>
          <cell r="B543" t="str">
            <v>Itinga do Maranhão</v>
          </cell>
          <cell r="C543" t="str">
            <v>MA</v>
          </cell>
          <cell r="D543" t="str">
            <v>Maranhão</v>
          </cell>
          <cell r="E543">
            <v>21</v>
          </cell>
          <cell r="F543" t="str">
            <v>Nordeste</v>
          </cell>
        </row>
        <row r="544">
          <cell r="A544">
            <v>210545</v>
          </cell>
          <cell r="B544" t="str">
            <v>Jatobá</v>
          </cell>
          <cell r="C544" t="str">
            <v>MA</v>
          </cell>
          <cell r="D544" t="str">
            <v>Maranhão</v>
          </cell>
          <cell r="E544">
            <v>21</v>
          </cell>
          <cell r="F544" t="str">
            <v>Nordeste</v>
          </cell>
        </row>
        <row r="545">
          <cell r="A545">
            <v>210547</v>
          </cell>
          <cell r="B545" t="str">
            <v>Jenipapo dos Vieiras</v>
          </cell>
          <cell r="C545" t="str">
            <v>MA</v>
          </cell>
          <cell r="D545" t="str">
            <v>Maranhão</v>
          </cell>
          <cell r="E545">
            <v>21</v>
          </cell>
          <cell r="F545" t="str">
            <v>Nordeste</v>
          </cell>
        </row>
        <row r="546">
          <cell r="A546">
            <v>210550</v>
          </cell>
          <cell r="B546" t="str">
            <v>João Lisboa</v>
          </cell>
          <cell r="C546" t="str">
            <v>MA</v>
          </cell>
          <cell r="D546" t="str">
            <v>Maranhão</v>
          </cell>
          <cell r="E546">
            <v>21</v>
          </cell>
          <cell r="F546" t="str">
            <v>Nordeste</v>
          </cell>
        </row>
        <row r="547">
          <cell r="A547">
            <v>210560</v>
          </cell>
          <cell r="B547" t="str">
            <v>Joselândia</v>
          </cell>
          <cell r="C547" t="str">
            <v>MA</v>
          </cell>
          <cell r="D547" t="str">
            <v>Maranhão</v>
          </cell>
          <cell r="E547">
            <v>21</v>
          </cell>
          <cell r="F547" t="str">
            <v>Nordeste</v>
          </cell>
        </row>
        <row r="548">
          <cell r="A548">
            <v>210565</v>
          </cell>
          <cell r="B548" t="str">
            <v>Junco do Maranhão</v>
          </cell>
          <cell r="C548" t="str">
            <v>MA</v>
          </cell>
          <cell r="D548" t="str">
            <v>Maranhão</v>
          </cell>
          <cell r="E548">
            <v>21</v>
          </cell>
          <cell r="F548" t="str">
            <v>Nordeste</v>
          </cell>
        </row>
        <row r="549">
          <cell r="A549">
            <v>210570</v>
          </cell>
          <cell r="B549" t="str">
            <v>Lago da Pedra</v>
          </cell>
          <cell r="C549" t="str">
            <v>MA</v>
          </cell>
          <cell r="D549" t="str">
            <v>Maranhão</v>
          </cell>
          <cell r="E549">
            <v>21</v>
          </cell>
          <cell r="F549" t="str">
            <v>Nordeste</v>
          </cell>
        </row>
        <row r="550">
          <cell r="A550">
            <v>210580</v>
          </cell>
          <cell r="B550" t="str">
            <v>Lago do Junco</v>
          </cell>
          <cell r="C550" t="str">
            <v>MA</v>
          </cell>
          <cell r="D550" t="str">
            <v>Maranhão</v>
          </cell>
          <cell r="E550">
            <v>21</v>
          </cell>
          <cell r="F550" t="str">
            <v>Nordeste</v>
          </cell>
        </row>
        <row r="551">
          <cell r="A551">
            <v>210590</v>
          </cell>
          <cell r="B551" t="str">
            <v>Lago Verde</v>
          </cell>
          <cell r="C551" t="str">
            <v>MA</v>
          </cell>
          <cell r="D551" t="str">
            <v>Maranhão</v>
          </cell>
          <cell r="E551">
            <v>21</v>
          </cell>
          <cell r="F551" t="str">
            <v>Nordeste</v>
          </cell>
        </row>
        <row r="552">
          <cell r="A552">
            <v>210592</v>
          </cell>
          <cell r="B552" t="str">
            <v>Lagoa do Mato</v>
          </cell>
          <cell r="C552" t="str">
            <v>MA</v>
          </cell>
          <cell r="D552" t="str">
            <v>Maranhão</v>
          </cell>
          <cell r="E552">
            <v>21</v>
          </cell>
          <cell r="F552" t="str">
            <v>Nordeste</v>
          </cell>
        </row>
        <row r="553">
          <cell r="A553">
            <v>210594</v>
          </cell>
          <cell r="B553" t="str">
            <v>Lago dos Rodrigues</v>
          </cell>
          <cell r="C553" t="str">
            <v>MA</v>
          </cell>
          <cell r="D553" t="str">
            <v>Maranhão</v>
          </cell>
          <cell r="E553">
            <v>21</v>
          </cell>
          <cell r="F553" t="str">
            <v>Nordeste</v>
          </cell>
        </row>
        <row r="554">
          <cell r="A554">
            <v>210596</v>
          </cell>
          <cell r="B554" t="str">
            <v>Lagoa Grande do Maranhão</v>
          </cell>
          <cell r="C554" t="str">
            <v>MA</v>
          </cell>
          <cell r="D554" t="str">
            <v>Maranhão</v>
          </cell>
          <cell r="E554">
            <v>21</v>
          </cell>
          <cell r="F554" t="str">
            <v>Nordeste</v>
          </cell>
        </row>
        <row r="555">
          <cell r="A555">
            <v>210598</v>
          </cell>
          <cell r="B555" t="str">
            <v>Lajeado Novo</v>
          </cell>
          <cell r="C555" t="str">
            <v>MA</v>
          </cell>
          <cell r="D555" t="str">
            <v>Maranhão</v>
          </cell>
          <cell r="E555">
            <v>21</v>
          </cell>
          <cell r="F555" t="str">
            <v>Nordeste</v>
          </cell>
        </row>
        <row r="556">
          <cell r="A556">
            <v>210600</v>
          </cell>
          <cell r="B556" t="str">
            <v>Lima Campos</v>
          </cell>
          <cell r="C556" t="str">
            <v>MA</v>
          </cell>
          <cell r="D556" t="str">
            <v>Maranhão</v>
          </cell>
          <cell r="E556">
            <v>21</v>
          </cell>
          <cell r="F556" t="str">
            <v>Nordeste</v>
          </cell>
        </row>
        <row r="557">
          <cell r="A557">
            <v>210610</v>
          </cell>
          <cell r="B557" t="str">
            <v>Loreto</v>
          </cell>
          <cell r="C557" t="str">
            <v>MA</v>
          </cell>
          <cell r="D557" t="str">
            <v>Maranhão</v>
          </cell>
          <cell r="E557">
            <v>21</v>
          </cell>
          <cell r="F557" t="str">
            <v>Nordeste</v>
          </cell>
        </row>
        <row r="558">
          <cell r="A558">
            <v>210620</v>
          </cell>
          <cell r="B558" t="str">
            <v>Luís Domingues</v>
          </cell>
          <cell r="C558" t="str">
            <v>MA</v>
          </cell>
          <cell r="D558" t="str">
            <v>Maranhão</v>
          </cell>
          <cell r="E558">
            <v>21</v>
          </cell>
          <cell r="F558" t="str">
            <v>Nordeste</v>
          </cell>
        </row>
        <row r="559">
          <cell r="A559">
            <v>210630</v>
          </cell>
          <cell r="B559" t="str">
            <v>Magalhães de Almeida</v>
          </cell>
          <cell r="C559" t="str">
            <v>MA</v>
          </cell>
          <cell r="D559" t="str">
            <v>Maranhão</v>
          </cell>
          <cell r="E559">
            <v>21</v>
          </cell>
          <cell r="F559" t="str">
            <v>Nordeste</v>
          </cell>
        </row>
        <row r="560">
          <cell r="A560">
            <v>210632</v>
          </cell>
          <cell r="B560" t="str">
            <v>Maracaçumé</v>
          </cell>
          <cell r="C560" t="str">
            <v>MA</v>
          </cell>
          <cell r="D560" t="str">
            <v>Maranhão</v>
          </cell>
          <cell r="E560">
            <v>21</v>
          </cell>
          <cell r="F560" t="str">
            <v>Nordeste</v>
          </cell>
        </row>
        <row r="561">
          <cell r="A561">
            <v>210635</v>
          </cell>
          <cell r="B561" t="str">
            <v>Marajá do Sena</v>
          </cell>
          <cell r="C561" t="str">
            <v>MA</v>
          </cell>
          <cell r="D561" t="str">
            <v>Maranhão</v>
          </cell>
          <cell r="E561">
            <v>21</v>
          </cell>
          <cell r="F561" t="str">
            <v>Nordeste</v>
          </cell>
        </row>
        <row r="562">
          <cell r="A562">
            <v>210637</v>
          </cell>
          <cell r="B562" t="str">
            <v>Maranhãozinho</v>
          </cell>
          <cell r="C562" t="str">
            <v>MA</v>
          </cell>
          <cell r="D562" t="str">
            <v>Maranhão</v>
          </cell>
          <cell r="E562">
            <v>21</v>
          </cell>
          <cell r="F562" t="str">
            <v>Nordeste</v>
          </cell>
        </row>
        <row r="563">
          <cell r="A563">
            <v>210640</v>
          </cell>
          <cell r="B563" t="str">
            <v>Mata Roma</v>
          </cell>
          <cell r="C563" t="str">
            <v>MA</v>
          </cell>
          <cell r="D563" t="str">
            <v>Maranhão</v>
          </cell>
          <cell r="E563">
            <v>21</v>
          </cell>
          <cell r="F563" t="str">
            <v>Nordeste</v>
          </cell>
        </row>
        <row r="564">
          <cell r="A564">
            <v>210650</v>
          </cell>
          <cell r="B564" t="str">
            <v>Matinha</v>
          </cell>
          <cell r="C564" t="str">
            <v>MA</v>
          </cell>
          <cell r="D564" t="str">
            <v>Maranhão</v>
          </cell>
          <cell r="E564">
            <v>21</v>
          </cell>
          <cell r="F564" t="str">
            <v>Nordeste</v>
          </cell>
        </row>
        <row r="565">
          <cell r="A565">
            <v>210660</v>
          </cell>
          <cell r="B565" t="str">
            <v>Matões</v>
          </cell>
          <cell r="C565" t="str">
            <v>MA</v>
          </cell>
          <cell r="D565" t="str">
            <v>Maranhão</v>
          </cell>
          <cell r="E565">
            <v>21</v>
          </cell>
          <cell r="F565" t="str">
            <v>Nordeste</v>
          </cell>
        </row>
        <row r="566">
          <cell r="A566">
            <v>210663</v>
          </cell>
          <cell r="B566" t="str">
            <v>Matões do Norte</v>
          </cell>
          <cell r="C566" t="str">
            <v>MA</v>
          </cell>
          <cell r="D566" t="str">
            <v>Maranhão</v>
          </cell>
          <cell r="E566">
            <v>21</v>
          </cell>
          <cell r="F566" t="str">
            <v>Nordeste</v>
          </cell>
        </row>
        <row r="567">
          <cell r="A567">
            <v>210667</v>
          </cell>
          <cell r="B567" t="str">
            <v>Milagres do Maranhão</v>
          </cell>
          <cell r="C567" t="str">
            <v>MA</v>
          </cell>
          <cell r="D567" t="str">
            <v>Maranhão</v>
          </cell>
          <cell r="E567">
            <v>21</v>
          </cell>
          <cell r="F567" t="str">
            <v>Nordeste</v>
          </cell>
        </row>
        <row r="568">
          <cell r="A568">
            <v>210670</v>
          </cell>
          <cell r="B568" t="str">
            <v>Mirador</v>
          </cell>
          <cell r="C568" t="str">
            <v>MA</v>
          </cell>
          <cell r="D568" t="str">
            <v>Maranhão</v>
          </cell>
          <cell r="E568">
            <v>21</v>
          </cell>
          <cell r="F568" t="str">
            <v>Nordeste</v>
          </cell>
        </row>
        <row r="569">
          <cell r="A569">
            <v>210675</v>
          </cell>
          <cell r="B569" t="str">
            <v>Miranda do Norte</v>
          </cell>
          <cell r="C569" t="str">
            <v>MA</v>
          </cell>
          <cell r="D569" t="str">
            <v>Maranhão</v>
          </cell>
          <cell r="E569">
            <v>21</v>
          </cell>
          <cell r="F569" t="str">
            <v>Nordeste</v>
          </cell>
        </row>
        <row r="570">
          <cell r="A570">
            <v>210680</v>
          </cell>
          <cell r="B570" t="str">
            <v>Mirinzal</v>
          </cell>
          <cell r="C570" t="str">
            <v>MA</v>
          </cell>
          <cell r="D570" t="str">
            <v>Maranhão</v>
          </cell>
          <cell r="E570">
            <v>21</v>
          </cell>
          <cell r="F570" t="str">
            <v>Nordeste</v>
          </cell>
        </row>
        <row r="571">
          <cell r="A571">
            <v>210690</v>
          </cell>
          <cell r="B571" t="str">
            <v>Monção</v>
          </cell>
          <cell r="C571" t="str">
            <v>MA</v>
          </cell>
          <cell r="D571" t="str">
            <v>Maranhão</v>
          </cell>
          <cell r="E571">
            <v>21</v>
          </cell>
          <cell r="F571" t="str">
            <v>Nordeste</v>
          </cell>
        </row>
        <row r="572">
          <cell r="A572">
            <v>210700</v>
          </cell>
          <cell r="B572" t="str">
            <v>Montes Altos</v>
          </cell>
          <cell r="C572" t="str">
            <v>MA</v>
          </cell>
          <cell r="D572" t="str">
            <v>Maranhão</v>
          </cell>
          <cell r="E572">
            <v>21</v>
          </cell>
          <cell r="F572" t="str">
            <v>Nordeste</v>
          </cell>
        </row>
        <row r="573">
          <cell r="A573">
            <v>210710</v>
          </cell>
          <cell r="B573" t="str">
            <v>Morros</v>
          </cell>
          <cell r="C573" t="str">
            <v>MA</v>
          </cell>
          <cell r="D573" t="str">
            <v>Maranhão</v>
          </cell>
          <cell r="E573">
            <v>21</v>
          </cell>
          <cell r="F573" t="str">
            <v>Nordeste</v>
          </cell>
        </row>
        <row r="574">
          <cell r="A574">
            <v>210720</v>
          </cell>
          <cell r="B574" t="str">
            <v>Nina Rodrigues</v>
          </cell>
          <cell r="C574" t="str">
            <v>MA</v>
          </cell>
          <cell r="D574" t="str">
            <v>Maranhão</v>
          </cell>
          <cell r="E574">
            <v>21</v>
          </cell>
          <cell r="F574" t="str">
            <v>Nordeste</v>
          </cell>
        </row>
        <row r="575">
          <cell r="A575">
            <v>210725</v>
          </cell>
          <cell r="B575" t="str">
            <v>Nova Colinas</v>
          </cell>
          <cell r="C575" t="str">
            <v>MA</v>
          </cell>
          <cell r="D575" t="str">
            <v>Maranhão</v>
          </cell>
          <cell r="E575">
            <v>21</v>
          </cell>
          <cell r="F575" t="str">
            <v>Nordeste</v>
          </cell>
        </row>
        <row r="576">
          <cell r="A576">
            <v>210730</v>
          </cell>
          <cell r="B576" t="str">
            <v>Nova Iorque</v>
          </cell>
          <cell r="C576" t="str">
            <v>MA</v>
          </cell>
          <cell r="D576" t="str">
            <v>Maranhão</v>
          </cell>
          <cell r="E576">
            <v>21</v>
          </cell>
          <cell r="F576" t="str">
            <v>Nordeste</v>
          </cell>
        </row>
        <row r="577">
          <cell r="A577">
            <v>210735</v>
          </cell>
          <cell r="B577" t="str">
            <v>Nova Olinda do Maranhão</v>
          </cell>
          <cell r="C577" t="str">
            <v>MA</v>
          </cell>
          <cell r="D577" t="str">
            <v>Maranhão</v>
          </cell>
          <cell r="E577">
            <v>21</v>
          </cell>
          <cell r="F577" t="str">
            <v>Nordeste</v>
          </cell>
        </row>
        <row r="578">
          <cell r="A578">
            <v>210740</v>
          </cell>
          <cell r="B578" t="str">
            <v>Olho d'Água das Cunhãs</v>
          </cell>
          <cell r="C578" t="str">
            <v>MA</v>
          </cell>
          <cell r="D578" t="str">
            <v>Maranhão</v>
          </cell>
          <cell r="E578">
            <v>21</v>
          </cell>
          <cell r="F578" t="str">
            <v>Nordeste</v>
          </cell>
        </row>
        <row r="579">
          <cell r="A579">
            <v>210745</v>
          </cell>
          <cell r="B579" t="str">
            <v>Olinda Nova do Maranhão</v>
          </cell>
          <cell r="C579" t="str">
            <v>MA</v>
          </cell>
          <cell r="D579" t="str">
            <v>Maranhão</v>
          </cell>
          <cell r="E579">
            <v>21</v>
          </cell>
          <cell r="F579" t="str">
            <v>Nordeste</v>
          </cell>
        </row>
        <row r="580">
          <cell r="A580">
            <v>210750</v>
          </cell>
          <cell r="B580" t="str">
            <v>Paço do Lumiar</v>
          </cell>
          <cell r="C580" t="str">
            <v>MA</v>
          </cell>
          <cell r="D580" t="str">
            <v>Maranhão</v>
          </cell>
          <cell r="E580">
            <v>21</v>
          </cell>
          <cell r="F580" t="str">
            <v>Nordeste</v>
          </cell>
        </row>
        <row r="581">
          <cell r="A581">
            <v>210760</v>
          </cell>
          <cell r="B581" t="str">
            <v>Palmeirândia</v>
          </cell>
          <cell r="C581" t="str">
            <v>MA</v>
          </cell>
          <cell r="D581" t="str">
            <v>Maranhão</v>
          </cell>
          <cell r="E581">
            <v>21</v>
          </cell>
          <cell r="F581" t="str">
            <v>Nordeste</v>
          </cell>
        </row>
        <row r="582">
          <cell r="A582">
            <v>210770</v>
          </cell>
          <cell r="B582" t="str">
            <v>Paraibano</v>
          </cell>
          <cell r="C582" t="str">
            <v>MA</v>
          </cell>
          <cell r="D582" t="str">
            <v>Maranhão</v>
          </cell>
          <cell r="E582">
            <v>21</v>
          </cell>
          <cell r="F582" t="str">
            <v>Nordeste</v>
          </cell>
        </row>
        <row r="583">
          <cell r="A583">
            <v>210780</v>
          </cell>
          <cell r="B583" t="str">
            <v>Parnarama</v>
          </cell>
          <cell r="C583" t="str">
            <v>MA</v>
          </cell>
          <cell r="D583" t="str">
            <v>Maranhão</v>
          </cell>
          <cell r="E583">
            <v>21</v>
          </cell>
          <cell r="F583" t="str">
            <v>Nordeste</v>
          </cell>
        </row>
        <row r="584">
          <cell r="A584">
            <v>210790</v>
          </cell>
          <cell r="B584" t="str">
            <v>Passagem Franca</v>
          </cell>
          <cell r="C584" t="str">
            <v>MA</v>
          </cell>
          <cell r="D584" t="str">
            <v>Maranhão</v>
          </cell>
          <cell r="E584">
            <v>21</v>
          </cell>
          <cell r="F584" t="str">
            <v>Nordeste</v>
          </cell>
        </row>
        <row r="585">
          <cell r="A585">
            <v>210800</v>
          </cell>
          <cell r="B585" t="str">
            <v>Pastos Bons</v>
          </cell>
          <cell r="C585" t="str">
            <v>MA</v>
          </cell>
          <cell r="D585" t="str">
            <v>Maranhão</v>
          </cell>
          <cell r="E585">
            <v>21</v>
          </cell>
          <cell r="F585" t="str">
            <v>Nordeste</v>
          </cell>
        </row>
        <row r="586">
          <cell r="A586">
            <v>210805</v>
          </cell>
          <cell r="B586" t="str">
            <v>Paulino Neves</v>
          </cell>
          <cell r="C586" t="str">
            <v>MA</v>
          </cell>
          <cell r="D586" t="str">
            <v>Maranhão</v>
          </cell>
          <cell r="E586">
            <v>21</v>
          </cell>
          <cell r="F586" t="str">
            <v>Nordeste</v>
          </cell>
        </row>
        <row r="587">
          <cell r="A587">
            <v>210810</v>
          </cell>
          <cell r="B587" t="str">
            <v>Paulo Ramos</v>
          </cell>
          <cell r="C587" t="str">
            <v>MA</v>
          </cell>
          <cell r="D587" t="str">
            <v>Maranhão</v>
          </cell>
          <cell r="E587">
            <v>21</v>
          </cell>
          <cell r="F587" t="str">
            <v>Nordeste</v>
          </cell>
        </row>
        <row r="588">
          <cell r="A588">
            <v>210820</v>
          </cell>
          <cell r="B588" t="str">
            <v>Pedreiras</v>
          </cell>
          <cell r="C588" t="str">
            <v>MA</v>
          </cell>
          <cell r="D588" t="str">
            <v>Maranhão</v>
          </cell>
          <cell r="E588">
            <v>21</v>
          </cell>
          <cell r="F588" t="str">
            <v>Nordeste</v>
          </cell>
        </row>
        <row r="589">
          <cell r="A589">
            <v>210825</v>
          </cell>
          <cell r="B589" t="str">
            <v>Pedro do Rosário</v>
          </cell>
          <cell r="C589" t="str">
            <v>MA</v>
          </cell>
          <cell r="D589" t="str">
            <v>Maranhão</v>
          </cell>
          <cell r="E589">
            <v>21</v>
          </cell>
          <cell r="F589" t="str">
            <v>Nordeste</v>
          </cell>
        </row>
        <row r="590">
          <cell r="A590">
            <v>210830</v>
          </cell>
          <cell r="B590" t="str">
            <v>Penalva</v>
          </cell>
          <cell r="C590" t="str">
            <v>MA</v>
          </cell>
          <cell r="D590" t="str">
            <v>Maranhão</v>
          </cell>
          <cell r="E590">
            <v>21</v>
          </cell>
          <cell r="F590" t="str">
            <v>Nordeste</v>
          </cell>
        </row>
        <row r="591">
          <cell r="A591">
            <v>210840</v>
          </cell>
          <cell r="B591" t="str">
            <v>Peri Mirim</v>
          </cell>
          <cell r="C591" t="str">
            <v>MA</v>
          </cell>
          <cell r="D591" t="str">
            <v>Maranhão</v>
          </cell>
          <cell r="E591">
            <v>21</v>
          </cell>
          <cell r="F591" t="str">
            <v>Nordeste</v>
          </cell>
        </row>
        <row r="592">
          <cell r="A592">
            <v>210845</v>
          </cell>
          <cell r="B592" t="str">
            <v>Peritoró</v>
          </cell>
          <cell r="C592" t="str">
            <v>MA</v>
          </cell>
          <cell r="D592" t="str">
            <v>Maranhão</v>
          </cell>
          <cell r="E592">
            <v>21</v>
          </cell>
          <cell r="F592" t="str">
            <v>Nordeste</v>
          </cell>
        </row>
        <row r="593">
          <cell r="A593">
            <v>210850</v>
          </cell>
          <cell r="B593" t="str">
            <v>Pindaré-Mirim</v>
          </cell>
          <cell r="C593" t="str">
            <v>MA</v>
          </cell>
          <cell r="D593" t="str">
            <v>Maranhão</v>
          </cell>
          <cell r="E593">
            <v>21</v>
          </cell>
          <cell r="F593" t="str">
            <v>Nordeste</v>
          </cell>
        </row>
        <row r="594">
          <cell r="A594">
            <v>210860</v>
          </cell>
          <cell r="B594" t="str">
            <v>Pinheiro</v>
          </cell>
          <cell r="C594" t="str">
            <v>MA</v>
          </cell>
          <cell r="D594" t="str">
            <v>Maranhão</v>
          </cell>
          <cell r="E594">
            <v>21</v>
          </cell>
          <cell r="F594" t="str">
            <v>Nordeste</v>
          </cell>
        </row>
        <row r="595">
          <cell r="A595">
            <v>210870</v>
          </cell>
          <cell r="B595" t="str">
            <v>Pio XII</v>
          </cell>
          <cell r="C595" t="str">
            <v>MA</v>
          </cell>
          <cell r="D595" t="str">
            <v>Maranhão</v>
          </cell>
          <cell r="E595">
            <v>21</v>
          </cell>
          <cell r="F595" t="str">
            <v>Nordeste</v>
          </cell>
        </row>
        <row r="596">
          <cell r="A596">
            <v>210880</v>
          </cell>
          <cell r="B596" t="str">
            <v>Pirapemas</v>
          </cell>
          <cell r="C596" t="str">
            <v>MA</v>
          </cell>
          <cell r="D596" t="str">
            <v>Maranhão</v>
          </cell>
          <cell r="E596">
            <v>21</v>
          </cell>
          <cell r="F596" t="str">
            <v>Nordeste</v>
          </cell>
        </row>
        <row r="597">
          <cell r="A597">
            <v>210890</v>
          </cell>
          <cell r="B597" t="str">
            <v>Poção de Pedras</v>
          </cell>
          <cell r="C597" t="str">
            <v>MA</v>
          </cell>
          <cell r="D597" t="str">
            <v>Maranhão</v>
          </cell>
          <cell r="E597">
            <v>21</v>
          </cell>
          <cell r="F597" t="str">
            <v>Nordeste</v>
          </cell>
        </row>
        <row r="598">
          <cell r="A598">
            <v>210900</v>
          </cell>
          <cell r="B598" t="str">
            <v>Porto Franco</v>
          </cell>
          <cell r="C598" t="str">
            <v>MA</v>
          </cell>
          <cell r="D598" t="str">
            <v>Maranhão</v>
          </cell>
          <cell r="E598">
            <v>21</v>
          </cell>
          <cell r="F598" t="str">
            <v>Nordeste</v>
          </cell>
        </row>
        <row r="599">
          <cell r="A599">
            <v>210905</v>
          </cell>
          <cell r="B599" t="str">
            <v>Porto Rico do Maranhão</v>
          </cell>
          <cell r="C599" t="str">
            <v>MA</v>
          </cell>
          <cell r="D599" t="str">
            <v>Maranhão</v>
          </cell>
          <cell r="E599">
            <v>21</v>
          </cell>
          <cell r="F599" t="str">
            <v>Nordeste</v>
          </cell>
        </row>
        <row r="600">
          <cell r="A600">
            <v>210910</v>
          </cell>
          <cell r="B600" t="str">
            <v>Presidente Dutra</v>
          </cell>
          <cell r="C600" t="str">
            <v>MA</v>
          </cell>
          <cell r="D600" t="str">
            <v>Maranhão</v>
          </cell>
          <cell r="E600">
            <v>21</v>
          </cell>
          <cell r="F600" t="str">
            <v>Nordeste</v>
          </cell>
        </row>
        <row r="601">
          <cell r="A601">
            <v>210920</v>
          </cell>
          <cell r="B601" t="str">
            <v>Presidente Juscelino</v>
          </cell>
          <cell r="C601" t="str">
            <v>MA</v>
          </cell>
          <cell r="D601" t="str">
            <v>Maranhão</v>
          </cell>
          <cell r="E601">
            <v>21</v>
          </cell>
          <cell r="F601" t="str">
            <v>Nordeste</v>
          </cell>
        </row>
        <row r="602">
          <cell r="A602">
            <v>210923</v>
          </cell>
          <cell r="B602" t="str">
            <v>Presidente Médici</v>
          </cell>
          <cell r="C602" t="str">
            <v>MA</v>
          </cell>
          <cell r="D602" t="str">
            <v>Maranhão</v>
          </cell>
          <cell r="E602">
            <v>21</v>
          </cell>
          <cell r="F602" t="str">
            <v>Nordeste</v>
          </cell>
        </row>
        <row r="603">
          <cell r="A603">
            <v>210927</v>
          </cell>
          <cell r="B603" t="str">
            <v>Presidente Sarney</v>
          </cell>
          <cell r="C603" t="str">
            <v>MA</v>
          </cell>
          <cell r="D603" t="str">
            <v>Maranhão</v>
          </cell>
          <cell r="E603">
            <v>21</v>
          </cell>
          <cell r="F603" t="str">
            <v>Nordeste</v>
          </cell>
        </row>
        <row r="604">
          <cell r="A604">
            <v>210930</v>
          </cell>
          <cell r="B604" t="str">
            <v>Presidente Vargas</v>
          </cell>
          <cell r="C604" t="str">
            <v>MA</v>
          </cell>
          <cell r="D604" t="str">
            <v>Maranhão</v>
          </cell>
          <cell r="E604">
            <v>21</v>
          </cell>
          <cell r="F604" t="str">
            <v>Nordeste</v>
          </cell>
        </row>
        <row r="605">
          <cell r="A605">
            <v>210940</v>
          </cell>
          <cell r="B605" t="str">
            <v>Primeira Cruz</v>
          </cell>
          <cell r="C605" t="str">
            <v>MA</v>
          </cell>
          <cell r="D605" t="str">
            <v>Maranhão</v>
          </cell>
          <cell r="E605">
            <v>21</v>
          </cell>
          <cell r="F605" t="str">
            <v>Nordeste</v>
          </cell>
        </row>
        <row r="606">
          <cell r="A606">
            <v>210945</v>
          </cell>
          <cell r="B606" t="str">
            <v>Raposa</v>
          </cell>
          <cell r="C606" t="str">
            <v>MA</v>
          </cell>
          <cell r="D606" t="str">
            <v>Maranhão</v>
          </cell>
          <cell r="E606">
            <v>21</v>
          </cell>
          <cell r="F606" t="str">
            <v>Nordeste</v>
          </cell>
        </row>
        <row r="607">
          <cell r="A607">
            <v>210950</v>
          </cell>
          <cell r="B607" t="str">
            <v>Riachão</v>
          </cell>
          <cell r="C607" t="str">
            <v>MA</v>
          </cell>
          <cell r="D607" t="str">
            <v>Maranhão</v>
          </cell>
          <cell r="E607">
            <v>21</v>
          </cell>
          <cell r="F607" t="str">
            <v>Nordeste</v>
          </cell>
        </row>
        <row r="608">
          <cell r="A608">
            <v>210955</v>
          </cell>
          <cell r="B608" t="str">
            <v>Ribamar Fiquene</v>
          </cell>
          <cell r="C608" t="str">
            <v>MA</v>
          </cell>
          <cell r="D608" t="str">
            <v>Maranhão</v>
          </cell>
          <cell r="E608">
            <v>21</v>
          </cell>
          <cell r="F608" t="str">
            <v>Nordeste</v>
          </cell>
        </row>
        <row r="609">
          <cell r="A609">
            <v>210960</v>
          </cell>
          <cell r="B609" t="str">
            <v>Rosário</v>
          </cell>
          <cell r="C609" t="str">
            <v>MA</v>
          </cell>
          <cell r="D609" t="str">
            <v>Maranhão</v>
          </cell>
          <cell r="E609">
            <v>21</v>
          </cell>
          <cell r="F609" t="str">
            <v>Nordeste</v>
          </cell>
        </row>
        <row r="610">
          <cell r="A610">
            <v>210970</v>
          </cell>
          <cell r="B610" t="str">
            <v>Sambaíba</v>
          </cell>
          <cell r="C610" t="str">
            <v>MA</v>
          </cell>
          <cell r="D610" t="str">
            <v>Maranhão</v>
          </cell>
          <cell r="E610">
            <v>21</v>
          </cell>
          <cell r="F610" t="str">
            <v>Nordeste</v>
          </cell>
        </row>
        <row r="611">
          <cell r="A611">
            <v>210975</v>
          </cell>
          <cell r="B611" t="str">
            <v>Santa Filomena do Maranhão</v>
          </cell>
          <cell r="C611" t="str">
            <v>MA</v>
          </cell>
          <cell r="D611" t="str">
            <v>Maranhão</v>
          </cell>
          <cell r="E611">
            <v>21</v>
          </cell>
          <cell r="F611" t="str">
            <v>Nordeste</v>
          </cell>
        </row>
        <row r="612">
          <cell r="A612">
            <v>210980</v>
          </cell>
          <cell r="B612" t="str">
            <v>Santa Helena</v>
          </cell>
          <cell r="C612" t="str">
            <v>MA</v>
          </cell>
          <cell r="D612" t="str">
            <v>Maranhão</v>
          </cell>
          <cell r="E612">
            <v>21</v>
          </cell>
          <cell r="F612" t="str">
            <v>Nordeste</v>
          </cell>
        </row>
        <row r="613">
          <cell r="A613">
            <v>210990</v>
          </cell>
          <cell r="B613" t="str">
            <v>Santa Inês</v>
          </cell>
          <cell r="C613" t="str">
            <v>MA</v>
          </cell>
          <cell r="D613" t="str">
            <v>Maranhão</v>
          </cell>
          <cell r="E613">
            <v>21</v>
          </cell>
          <cell r="F613" t="str">
            <v>Nordeste</v>
          </cell>
        </row>
        <row r="614">
          <cell r="A614">
            <v>211000</v>
          </cell>
          <cell r="B614" t="str">
            <v>Santa Luzia</v>
          </cell>
          <cell r="C614" t="str">
            <v>MA</v>
          </cell>
          <cell r="D614" t="str">
            <v>Maranhão</v>
          </cell>
          <cell r="E614">
            <v>21</v>
          </cell>
          <cell r="F614" t="str">
            <v>Nordeste</v>
          </cell>
        </row>
        <row r="615">
          <cell r="A615">
            <v>211003</v>
          </cell>
          <cell r="B615" t="str">
            <v>Santa Luzia do Paruá</v>
          </cell>
          <cell r="C615" t="str">
            <v>MA</v>
          </cell>
          <cell r="D615" t="str">
            <v>Maranhão</v>
          </cell>
          <cell r="E615">
            <v>21</v>
          </cell>
          <cell r="F615" t="str">
            <v>Nordeste</v>
          </cell>
        </row>
        <row r="616">
          <cell r="A616">
            <v>211010</v>
          </cell>
          <cell r="B616" t="str">
            <v>Santa Quitéria do Maranhão</v>
          </cell>
          <cell r="C616" t="str">
            <v>MA</v>
          </cell>
          <cell r="D616" t="str">
            <v>Maranhão</v>
          </cell>
          <cell r="E616">
            <v>21</v>
          </cell>
          <cell r="F616" t="str">
            <v>Nordeste</v>
          </cell>
        </row>
        <row r="617">
          <cell r="A617">
            <v>211020</v>
          </cell>
          <cell r="B617" t="str">
            <v>Santa Rita</v>
          </cell>
          <cell r="C617" t="str">
            <v>MA</v>
          </cell>
          <cell r="D617" t="str">
            <v>Maranhão</v>
          </cell>
          <cell r="E617">
            <v>21</v>
          </cell>
          <cell r="F617" t="str">
            <v>Nordeste</v>
          </cell>
        </row>
        <row r="618">
          <cell r="A618">
            <v>211023</v>
          </cell>
          <cell r="B618" t="str">
            <v>Santana do Maranhão</v>
          </cell>
          <cell r="C618" t="str">
            <v>MA</v>
          </cell>
          <cell r="D618" t="str">
            <v>Maranhão</v>
          </cell>
          <cell r="E618">
            <v>21</v>
          </cell>
          <cell r="F618" t="str">
            <v>Nordeste</v>
          </cell>
        </row>
        <row r="619">
          <cell r="A619">
            <v>211027</v>
          </cell>
          <cell r="B619" t="str">
            <v>Santo Amaro do Maranhão</v>
          </cell>
          <cell r="C619" t="str">
            <v>MA</v>
          </cell>
          <cell r="D619" t="str">
            <v>Maranhão</v>
          </cell>
          <cell r="E619">
            <v>21</v>
          </cell>
          <cell r="F619" t="str">
            <v>Nordeste</v>
          </cell>
        </row>
        <row r="620">
          <cell r="A620">
            <v>211030</v>
          </cell>
          <cell r="B620" t="str">
            <v>Santo Antônio dos Lopes</v>
          </cell>
          <cell r="C620" t="str">
            <v>MA</v>
          </cell>
          <cell r="D620" t="str">
            <v>Maranhão</v>
          </cell>
          <cell r="E620">
            <v>21</v>
          </cell>
          <cell r="F620" t="str">
            <v>Nordeste</v>
          </cell>
        </row>
        <row r="621">
          <cell r="A621">
            <v>211040</v>
          </cell>
          <cell r="B621" t="str">
            <v>São Benedito do Rio Preto</v>
          </cell>
          <cell r="C621" t="str">
            <v>MA</v>
          </cell>
          <cell r="D621" t="str">
            <v>Maranhão</v>
          </cell>
          <cell r="E621">
            <v>21</v>
          </cell>
          <cell r="F621" t="str">
            <v>Nordeste</v>
          </cell>
        </row>
        <row r="622">
          <cell r="A622">
            <v>211050</v>
          </cell>
          <cell r="B622" t="str">
            <v>São Bento</v>
          </cell>
          <cell r="C622" t="str">
            <v>MA</v>
          </cell>
          <cell r="D622" t="str">
            <v>Maranhão</v>
          </cell>
          <cell r="E622">
            <v>21</v>
          </cell>
          <cell r="F622" t="str">
            <v>Nordeste</v>
          </cell>
        </row>
        <row r="623">
          <cell r="A623">
            <v>211060</v>
          </cell>
          <cell r="B623" t="str">
            <v>São Bernardo</v>
          </cell>
          <cell r="C623" t="str">
            <v>MA</v>
          </cell>
          <cell r="D623" t="str">
            <v>Maranhão</v>
          </cell>
          <cell r="E623">
            <v>21</v>
          </cell>
          <cell r="F623" t="str">
            <v>Nordeste</v>
          </cell>
        </row>
        <row r="624">
          <cell r="A624">
            <v>211065</v>
          </cell>
          <cell r="B624" t="str">
            <v>São Domingos do Azeitão</v>
          </cell>
          <cell r="C624" t="str">
            <v>MA</v>
          </cell>
          <cell r="D624" t="str">
            <v>Maranhão</v>
          </cell>
          <cell r="E624">
            <v>21</v>
          </cell>
          <cell r="F624" t="str">
            <v>Nordeste</v>
          </cell>
        </row>
        <row r="625">
          <cell r="A625">
            <v>211070</v>
          </cell>
          <cell r="B625" t="str">
            <v>São Domingos do Maranhão</v>
          </cell>
          <cell r="C625" t="str">
            <v>MA</v>
          </cell>
          <cell r="D625" t="str">
            <v>Maranhão</v>
          </cell>
          <cell r="E625">
            <v>21</v>
          </cell>
          <cell r="F625" t="str">
            <v>Nordeste</v>
          </cell>
        </row>
        <row r="626">
          <cell r="A626">
            <v>211080</v>
          </cell>
          <cell r="B626" t="str">
            <v>São Félix de Balsas</v>
          </cell>
          <cell r="C626" t="str">
            <v>MA</v>
          </cell>
          <cell r="D626" t="str">
            <v>Maranhão</v>
          </cell>
          <cell r="E626">
            <v>21</v>
          </cell>
          <cell r="F626" t="str">
            <v>Nordeste</v>
          </cell>
        </row>
        <row r="627">
          <cell r="A627">
            <v>211085</v>
          </cell>
          <cell r="B627" t="str">
            <v>São Francisco do Brejão</v>
          </cell>
          <cell r="C627" t="str">
            <v>MA</v>
          </cell>
          <cell r="D627" t="str">
            <v>Maranhão</v>
          </cell>
          <cell r="E627">
            <v>21</v>
          </cell>
          <cell r="F627" t="str">
            <v>Nordeste</v>
          </cell>
        </row>
        <row r="628">
          <cell r="A628">
            <v>211090</v>
          </cell>
          <cell r="B628" t="str">
            <v>São Francisco do Maranhão</v>
          </cell>
          <cell r="C628" t="str">
            <v>MA</v>
          </cell>
          <cell r="D628" t="str">
            <v>Maranhão</v>
          </cell>
          <cell r="E628">
            <v>21</v>
          </cell>
          <cell r="F628" t="str">
            <v>Nordeste</v>
          </cell>
        </row>
        <row r="629">
          <cell r="A629">
            <v>211100</v>
          </cell>
          <cell r="B629" t="str">
            <v>São João Batista</v>
          </cell>
          <cell r="C629" t="str">
            <v>MA</v>
          </cell>
          <cell r="D629" t="str">
            <v>Maranhão</v>
          </cell>
          <cell r="E629">
            <v>21</v>
          </cell>
          <cell r="F629" t="str">
            <v>Nordeste</v>
          </cell>
        </row>
        <row r="630">
          <cell r="A630">
            <v>211102</v>
          </cell>
          <cell r="B630" t="str">
            <v>São João do Carú</v>
          </cell>
          <cell r="C630" t="str">
            <v>MA</v>
          </cell>
          <cell r="D630" t="str">
            <v>Maranhão</v>
          </cell>
          <cell r="E630">
            <v>21</v>
          </cell>
          <cell r="F630" t="str">
            <v>Nordeste</v>
          </cell>
        </row>
        <row r="631">
          <cell r="A631">
            <v>211105</v>
          </cell>
          <cell r="B631" t="str">
            <v>São João do Paraíso</v>
          </cell>
          <cell r="C631" t="str">
            <v>MA</v>
          </cell>
          <cell r="D631" t="str">
            <v>Maranhão</v>
          </cell>
          <cell r="E631">
            <v>21</v>
          </cell>
          <cell r="F631" t="str">
            <v>Nordeste</v>
          </cell>
        </row>
        <row r="632">
          <cell r="A632">
            <v>211107</v>
          </cell>
          <cell r="B632" t="str">
            <v>São João do Soter</v>
          </cell>
          <cell r="C632" t="str">
            <v>MA</v>
          </cell>
          <cell r="D632" t="str">
            <v>Maranhão</v>
          </cell>
          <cell r="E632">
            <v>21</v>
          </cell>
          <cell r="F632" t="str">
            <v>Nordeste</v>
          </cell>
        </row>
        <row r="633">
          <cell r="A633">
            <v>211110</v>
          </cell>
          <cell r="B633" t="str">
            <v>São João dos Patos</v>
          </cell>
          <cell r="C633" t="str">
            <v>MA</v>
          </cell>
          <cell r="D633" t="str">
            <v>Maranhão</v>
          </cell>
          <cell r="E633">
            <v>21</v>
          </cell>
          <cell r="F633" t="str">
            <v>Nordeste</v>
          </cell>
        </row>
        <row r="634">
          <cell r="A634">
            <v>211120</v>
          </cell>
          <cell r="B634" t="str">
            <v>São José de Ribamar</v>
          </cell>
          <cell r="C634" t="str">
            <v>MA</v>
          </cell>
          <cell r="D634" t="str">
            <v>Maranhão</v>
          </cell>
          <cell r="E634">
            <v>21</v>
          </cell>
          <cell r="F634" t="str">
            <v>Nordeste</v>
          </cell>
        </row>
        <row r="635">
          <cell r="A635">
            <v>211125</v>
          </cell>
          <cell r="B635" t="str">
            <v>São José dos Basílios</v>
          </cell>
          <cell r="C635" t="str">
            <v>MA</v>
          </cell>
          <cell r="D635" t="str">
            <v>Maranhão</v>
          </cell>
          <cell r="E635">
            <v>21</v>
          </cell>
          <cell r="F635" t="str">
            <v>Nordeste</v>
          </cell>
        </row>
        <row r="636">
          <cell r="A636">
            <v>211130</v>
          </cell>
          <cell r="B636" t="str">
            <v>São Luís</v>
          </cell>
          <cell r="C636" t="str">
            <v>MA</v>
          </cell>
          <cell r="D636" t="str">
            <v>Maranhão</v>
          </cell>
          <cell r="E636">
            <v>21</v>
          </cell>
          <cell r="F636" t="str">
            <v>Nordeste</v>
          </cell>
        </row>
        <row r="637">
          <cell r="A637">
            <v>211140</v>
          </cell>
          <cell r="B637" t="str">
            <v>São Luís Gonzaga do Maranhão</v>
          </cell>
          <cell r="C637" t="str">
            <v>MA</v>
          </cell>
          <cell r="D637" t="str">
            <v>Maranhão</v>
          </cell>
          <cell r="E637">
            <v>21</v>
          </cell>
          <cell r="F637" t="str">
            <v>Nordeste</v>
          </cell>
        </row>
        <row r="638">
          <cell r="A638">
            <v>211150</v>
          </cell>
          <cell r="B638" t="str">
            <v>São Mateus do Maranhão</v>
          </cell>
          <cell r="C638" t="str">
            <v>MA</v>
          </cell>
          <cell r="D638" t="str">
            <v>Maranhão</v>
          </cell>
          <cell r="E638">
            <v>21</v>
          </cell>
          <cell r="F638" t="str">
            <v>Nordeste</v>
          </cell>
        </row>
        <row r="639">
          <cell r="A639">
            <v>211153</v>
          </cell>
          <cell r="B639" t="str">
            <v>São Pedro da Água Branca</v>
          </cell>
          <cell r="C639" t="str">
            <v>MA</v>
          </cell>
          <cell r="D639" t="str">
            <v>Maranhão</v>
          </cell>
          <cell r="E639">
            <v>21</v>
          </cell>
          <cell r="F639" t="str">
            <v>Nordeste</v>
          </cell>
        </row>
        <row r="640">
          <cell r="A640">
            <v>211157</v>
          </cell>
          <cell r="B640" t="str">
            <v>São Pedro dos Crentes</v>
          </cell>
          <cell r="C640" t="str">
            <v>MA</v>
          </cell>
          <cell r="D640" t="str">
            <v>Maranhão</v>
          </cell>
          <cell r="E640">
            <v>21</v>
          </cell>
          <cell r="F640" t="str">
            <v>Nordeste</v>
          </cell>
        </row>
        <row r="641">
          <cell r="A641">
            <v>211160</v>
          </cell>
          <cell r="B641" t="str">
            <v>São Raimundo das Mangabeiras</v>
          </cell>
          <cell r="C641" t="str">
            <v>MA</v>
          </cell>
          <cell r="D641" t="str">
            <v>Maranhão</v>
          </cell>
          <cell r="E641">
            <v>21</v>
          </cell>
          <cell r="F641" t="str">
            <v>Nordeste</v>
          </cell>
        </row>
        <row r="642">
          <cell r="A642">
            <v>211163</v>
          </cell>
          <cell r="B642" t="str">
            <v>São Raimundo do Doca Bezerra</v>
          </cell>
          <cell r="C642" t="str">
            <v>MA</v>
          </cell>
          <cell r="D642" t="str">
            <v>Maranhão</v>
          </cell>
          <cell r="E642">
            <v>21</v>
          </cell>
          <cell r="F642" t="str">
            <v>Nordeste</v>
          </cell>
        </row>
        <row r="643">
          <cell r="A643">
            <v>211167</v>
          </cell>
          <cell r="B643" t="str">
            <v>São Roberto</v>
          </cell>
          <cell r="C643" t="str">
            <v>MA</v>
          </cell>
          <cell r="D643" t="str">
            <v>Maranhão</v>
          </cell>
          <cell r="E643">
            <v>21</v>
          </cell>
          <cell r="F643" t="str">
            <v>Nordeste</v>
          </cell>
        </row>
        <row r="644">
          <cell r="A644">
            <v>211170</v>
          </cell>
          <cell r="B644" t="str">
            <v>São Vicente Ferrer</v>
          </cell>
          <cell r="C644" t="str">
            <v>MA</v>
          </cell>
          <cell r="D644" t="str">
            <v>Maranhão</v>
          </cell>
          <cell r="E644">
            <v>21</v>
          </cell>
          <cell r="F644" t="str">
            <v>Nordeste</v>
          </cell>
        </row>
        <row r="645">
          <cell r="A645">
            <v>211172</v>
          </cell>
          <cell r="B645" t="str">
            <v>Satubinha</v>
          </cell>
          <cell r="C645" t="str">
            <v>MA</v>
          </cell>
          <cell r="D645" t="str">
            <v>Maranhão</v>
          </cell>
          <cell r="E645">
            <v>21</v>
          </cell>
          <cell r="F645" t="str">
            <v>Nordeste</v>
          </cell>
        </row>
        <row r="646">
          <cell r="A646">
            <v>211174</v>
          </cell>
          <cell r="B646" t="str">
            <v>Senador Alexandre Costa</v>
          </cell>
          <cell r="C646" t="str">
            <v>MA</v>
          </cell>
          <cell r="D646" t="str">
            <v>Maranhão</v>
          </cell>
          <cell r="E646">
            <v>21</v>
          </cell>
          <cell r="F646" t="str">
            <v>Nordeste</v>
          </cell>
        </row>
        <row r="647">
          <cell r="A647">
            <v>211176</v>
          </cell>
          <cell r="B647" t="str">
            <v>Senador La Rocque</v>
          </cell>
          <cell r="C647" t="str">
            <v>MA</v>
          </cell>
          <cell r="D647" t="str">
            <v>Maranhão</v>
          </cell>
          <cell r="E647">
            <v>21</v>
          </cell>
          <cell r="F647" t="str">
            <v>Nordeste</v>
          </cell>
        </row>
        <row r="648">
          <cell r="A648">
            <v>211178</v>
          </cell>
          <cell r="B648" t="str">
            <v>Serrano do Maranhão</v>
          </cell>
          <cell r="C648" t="str">
            <v>MA</v>
          </cell>
          <cell r="D648" t="str">
            <v>Maranhão</v>
          </cell>
          <cell r="E648">
            <v>21</v>
          </cell>
          <cell r="F648" t="str">
            <v>Nordeste</v>
          </cell>
        </row>
        <row r="649">
          <cell r="A649">
            <v>211180</v>
          </cell>
          <cell r="B649" t="str">
            <v>Sítio Novo</v>
          </cell>
          <cell r="C649" t="str">
            <v>MA</v>
          </cell>
          <cell r="D649" t="str">
            <v>Maranhão</v>
          </cell>
          <cell r="E649">
            <v>21</v>
          </cell>
          <cell r="F649" t="str">
            <v>Nordeste</v>
          </cell>
        </row>
        <row r="650">
          <cell r="A650">
            <v>211190</v>
          </cell>
          <cell r="B650" t="str">
            <v>Sucupira do Norte</v>
          </cell>
          <cell r="C650" t="str">
            <v>MA</v>
          </cell>
          <cell r="D650" t="str">
            <v>Maranhão</v>
          </cell>
          <cell r="E650">
            <v>21</v>
          </cell>
          <cell r="F650" t="str">
            <v>Nordeste</v>
          </cell>
        </row>
        <row r="651">
          <cell r="A651">
            <v>211195</v>
          </cell>
          <cell r="B651" t="str">
            <v>Sucupira do Riachão</v>
          </cell>
          <cell r="C651" t="str">
            <v>MA</v>
          </cell>
          <cell r="D651" t="str">
            <v>Maranhão</v>
          </cell>
          <cell r="E651">
            <v>21</v>
          </cell>
          <cell r="F651" t="str">
            <v>Nordeste</v>
          </cell>
        </row>
        <row r="652">
          <cell r="A652">
            <v>211200</v>
          </cell>
          <cell r="B652" t="str">
            <v>Tasso Fragoso</v>
          </cell>
          <cell r="C652" t="str">
            <v>MA</v>
          </cell>
          <cell r="D652" t="str">
            <v>Maranhão</v>
          </cell>
          <cell r="E652">
            <v>21</v>
          </cell>
          <cell r="F652" t="str">
            <v>Nordeste</v>
          </cell>
        </row>
        <row r="653">
          <cell r="A653">
            <v>211210</v>
          </cell>
          <cell r="B653" t="str">
            <v>Timbiras</v>
          </cell>
          <cell r="C653" t="str">
            <v>MA</v>
          </cell>
          <cell r="D653" t="str">
            <v>Maranhão</v>
          </cell>
          <cell r="E653">
            <v>21</v>
          </cell>
          <cell r="F653" t="str">
            <v>Nordeste</v>
          </cell>
        </row>
        <row r="654">
          <cell r="A654">
            <v>211220</v>
          </cell>
          <cell r="B654" t="str">
            <v>Timon</v>
          </cell>
          <cell r="C654" t="str">
            <v>MA</v>
          </cell>
          <cell r="D654" t="str">
            <v>Maranhão</v>
          </cell>
          <cell r="E654">
            <v>21</v>
          </cell>
          <cell r="F654" t="str">
            <v>Nordeste</v>
          </cell>
        </row>
        <row r="655">
          <cell r="A655">
            <v>211223</v>
          </cell>
          <cell r="B655" t="str">
            <v>Trizidela do Vale</v>
          </cell>
          <cell r="C655" t="str">
            <v>MA</v>
          </cell>
          <cell r="D655" t="str">
            <v>Maranhão</v>
          </cell>
          <cell r="E655">
            <v>21</v>
          </cell>
          <cell r="F655" t="str">
            <v>Nordeste</v>
          </cell>
        </row>
        <row r="656">
          <cell r="A656">
            <v>211227</v>
          </cell>
          <cell r="B656" t="str">
            <v>Tufilândia</v>
          </cell>
          <cell r="C656" t="str">
            <v>MA</v>
          </cell>
          <cell r="D656" t="str">
            <v>Maranhão</v>
          </cell>
          <cell r="E656">
            <v>21</v>
          </cell>
          <cell r="F656" t="str">
            <v>Nordeste</v>
          </cell>
        </row>
        <row r="657">
          <cell r="A657">
            <v>211230</v>
          </cell>
          <cell r="B657" t="str">
            <v>Tuntum</v>
          </cell>
          <cell r="C657" t="str">
            <v>MA</v>
          </cell>
          <cell r="D657" t="str">
            <v>Maranhão</v>
          </cell>
          <cell r="E657">
            <v>21</v>
          </cell>
          <cell r="F657" t="str">
            <v>Nordeste</v>
          </cell>
        </row>
        <row r="658">
          <cell r="A658">
            <v>211240</v>
          </cell>
          <cell r="B658" t="str">
            <v>Turiaçu</v>
          </cell>
          <cell r="C658" t="str">
            <v>MA</v>
          </cell>
          <cell r="D658" t="str">
            <v>Maranhão</v>
          </cell>
          <cell r="E658">
            <v>21</v>
          </cell>
          <cell r="F658" t="str">
            <v>Nordeste</v>
          </cell>
        </row>
        <row r="659">
          <cell r="A659">
            <v>211245</v>
          </cell>
          <cell r="B659" t="str">
            <v>Turilândia</v>
          </cell>
          <cell r="C659" t="str">
            <v>MA</v>
          </cell>
          <cell r="D659" t="str">
            <v>Maranhão</v>
          </cell>
          <cell r="E659">
            <v>21</v>
          </cell>
          <cell r="F659" t="str">
            <v>Nordeste</v>
          </cell>
        </row>
        <row r="660">
          <cell r="A660">
            <v>211250</v>
          </cell>
          <cell r="B660" t="str">
            <v>Tutóia</v>
          </cell>
          <cell r="C660" t="str">
            <v>MA</v>
          </cell>
          <cell r="D660" t="str">
            <v>Maranhão</v>
          </cell>
          <cell r="E660">
            <v>21</v>
          </cell>
          <cell r="F660" t="str">
            <v>Nordeste</v>
          </cell>
        </row>
        <row r="661">
          <cell r="A661">
            <v>211260</v>
          </cell>
          <cell r="B661" t="str">
            <v>Urbano Santos</v>
          </cell>
          <cell r="C661" t="str">
            <v>MA</v>
          </cell>
          <cell r="D661" t="str">
            <v>Maranhão</v>
          </cell>
          <cell r="E661">
            <v>21</v>
          </cell>
          <cell r="F661" t="str">
            <v>Nordeste</v>
          </cell>
        </row>
        <row r="662">
          <cell r="A662">
            <v>211270</v>
          </cell>
          <cell r="B662" t="str">
            <v>Vargem Grande</v>
          </cell>
          <cell r="C662" t="str">
            <v>MA</v>
          </cell>
          <cell r="D662" t="str">
            <v>Maranhão</v>
          </cell>
          <cell r="E662">
            <v>21</v>
          </cell>
          <cell r="F662" t="str">
            <v>Nordeste</v>
          </cell>
        </row>
        <row r="663">
          <cell r="A663">
            <v>211280</v>
          </cell>
          <cell r="B663" t="str">
            <v>Viana</v>
          </cell>
          <cell r="C663" t="str">
            <v>MA</v>
          </cell>
          <cell r="D663" t="str">
            <v>Maranhão</v>
          </cell>
          <cell r="E663">
            <v>21</v>
          </cell>
          <cell r="F663" t="str">
            <v>Nordeste</v>
          </cell>
        </row>
        <row r="664">
          <cell r="A664">
            <v>211285</v>
          </cell>
          <cell r="B664" t="str">
            <v>Vila Nova dos Martírios</v>
          </cell>
          <cell r="C664" t="str">
            <v>MA</v>
          </cell>
          <cell r="D664" t="str">
            <v>Maranhão</v>
          </cell>
          <cell r="E664">
            <v>21</v>
          </cell>
          <cell r="F664" t="str">
            <v>Nordeste</v>
          </cell>
        </row>
        <row r="665">
          <cell r="A665">
            <v>211290</v>
          </cell>
          <cell r="B665" t="str">
            <v>Vitória do Mearim</v>
          </cell>
          <cell r="C665" t="str">
            <v>MA</v>
          </cell>
          <cell r="D665" t="str">
            <v>Maranhão</v>
          </cell>
          <cell r="E665">
            <v>21</v>
          </cell>
          <cell r="F665" t="str">
            <v>Nordeste</v>
          </cell>
        </row>
        <row r="666">
          <cell r="A666">
            <v>211300</v>
          </cell>
          <cell r="B666" t="str">
            <v>Vitorino Freire</v>
          </cell>
          <cell r="C666" t="str">
            <v>MA</v>
          </cell>
          <cell r="D666" t="str">
            <v>Maranhão</v>
          </cell>
          <cell r="E666">
            <v>21</v>
          </cell>
          <cell r="F666" t="str">
            <v>Nordeste</v>
          </cell>
        </row>
        <row r="667">
          <cell r="A667">
            <v>211400</v>
          </cell>
          <cell r="B667" t="str">
            <v>Zé Doca</v>
          </cell>
          <cell r="C667" t="str">
            <v>MA</v>
          </cell>
          <cell r="D667" t="str">
            <v>Maranhão</v>
          </cell>
          <cell r="E667">
            <v>21</v>
          </cell>
          <cell r="F667" t="str">
            <v>Nordeste</v>
          </cell>
        </row>
        <row r="668">
          <cell r="A668">
            <v>220005</v>
          </cell>
          <cell r="B668" t="str">
            <v>Acauã</v>
          </cell>
          <cell r="C668" t="str">
            <v>PI</v>
          </cell>
          <cell r="D668" t="str">
            <v>Piauí</v>
          </cell>
          <cell r="E668">
            <v>22</v>
          </cell>
          <cell r="F668" t="str">
            <v>Nordeste</v>
          </cell>
        </row>
        <row r="669">
          <cell r="A669">
            <v>220010</v>
          </cell>
          <cell r="B669" t="str">
            <v>Agricolândia</v>
          </cell>
          <cell r="C669" t="str">
            <v>PI</v>
          </cell>
          <cell r="D669" t="str">
            <v>Piauí</v>
          </cell>
          <cell r="E669">
            <v>22</v>
          </cell>
          <cell r="F669" t="str">
            <v>Nordeste</v>
          </cell>
        </row>
        <row r="670">
          <cell r="A670">
            <v>220020</v>
          </cell>
          <cell r="B670" t="str">
            <v>Água Branca</v>
          </cell>
          <cell r="C670" t="str">
            <v>PI</v>
          </cell>
          <cell r="D670" t="str">
            <v>Piauí</v>
          </cell>
          <cell r="E670">
            <v>22</v>
          </cell>
          <cell r="F670" t="str">
            <v>Nordeste</v>
          </cell>
        </row>
        <row r="671">
          <cell r="A671">
            <v>220025</v>
          </cell>
          <cell r="B671" t="str">
            <v>Alagoinha do Piauí</v>
          </cell>
          <cell r="C671" t="str">
            <v>PI</v>
          </cell>
          <cell r="D671" t="str">
            <v>Piauí</v>
          </cell>
          <cell r="E671">
            <v>22</v>
          </cell>
          <cell r="F671" t="str">
            <v>Nordeste</v>
          </cell>
        </row>
        <row r="672">
          <cell r="A672">
            <v>220027</v>
          </cell>
          <cell r="B672" t="str">
            <v>Alegrete do Piauí</v>
          </cell>
          <cell r="C672" t="str">
            <v>PI</v>
          </cell>
          <cell r="D672" t="str">
            <v>Piauí</v>
          </cell>
          <cell r="E672">
            <v>22</v>
          </cell>
          <cell r="F672" t="str">
            <v>Nordeste</v>
          </cell>
        </row>
        <row r="673">
          <cell r="A673">
            <v>220030</v>
          </cell>
          <cell r="B673" t="str">
            <v>Alto Longá</v>
          </cell>
          <cell r="C673" t="str">
            <v>PI</v>
          </cell>
          <cell r="D673" t="str">
            <v>Piauí</v>
          </cell>
          <cell r="E673">
            <v>22</v>
          </cell>
          <cell r="F673" t="str">
            <v>Nordeste</v>
          </cell>
        </row>
        <row r="674">
          <cell r="A674">
            <v>220040</v>
          </cell>
          <cell r="B674" t="str">
            <v>Altos</v>
          </cell>
          <cell r="C674" t="str">
            <v>PI</v>
          </cell>
          <cell r="D674" t="str">
            <v>Piauí</v>
          </cell>
          <cell r="E674">
            <v>22</v>
          </cell>
          <cell r="F674" t="str">
            <v>Nordeste</v>
          </cell>
        </row>
        <row r="675">
          <cell r="A675">
            <v>220045</v>
          </cell>
          <cell r="B675" t="str">
            <v>Alvorada do Gurguéia</v>
          </cell>
          <cell r="C675" t="str">
            <v>PI</v>
          </cell>
          <cell r="D675" t="str">
            <v>Piauí</v>
          </cell>
          <cell r="E675">
            <v>22</v>
          </cell>
          <cell r="F675" t="str">
            <v>Nordeste</v>
          </cell>
        </row>
        <row r="676">
          <cell r="A676">
            <v>220050</v>
          </cell>
          <cell r="B676" t="str">
            <v>Amarante</v>
          </cell>
          <cell r="C676" t="str">
            <v>PI</v>
          </cell>
          <cell r="D676" t="str">
            <v>Piauí</v>
          </cell>
          <cell r="E676">
            <v>22</v>
          </cell>
          <cell r="F676" t="str">
            <v>Nordeste</v>
          </cell>
        </row>
        <row r="677">
          <cell r="A677">
            <v>220060</v>
          </cell>
          <cell r="B677" t="str">
            <v>Angical do Piauí</v>
          </cell>
          <cell r="C677" t="str">
            <v>PI</v>
          </cell>
          <cell r="D677" t="str">
            <v>Piauí</v>
          </cell>
          <cell r="E677">
            <v>22</v>
          </cell>
          <cell r="F677" t="str">
            <v>Nordeste</v>
          </cell>
        </row>
        <row r="678">
          <cell r="A678">
            <v>220070</v>
          </cell>
          <cell r="B678" t="str">
            <v>Anísio de Abreu</v>
          </cell>
          <cell r="C678" t="str">
            <v>PI</v>
          </cell>
          <cell r="D678" t="str">
            <v>Piauí</v>
          </cell>
          <cell r="E678">
            <v>22</v>
          </cell>
          <cell r="F678" t="str">
            <v>Nordeste</v>
          </cell>
        </row>
        <row r="679">
          <cell r="A679">
            <v>220080</v>
          </cell>
          <cell r="B679" t="str">
            <v>Antônio Almeida</v>
          </cell>
          <cell r="C679" t="str">
            <v>PI</v>
          </cell>
          <cell r="D679" t="str">
            <v>Piauí</v>
          </cell>
          <cell r="E679">
            <v>22</v>
          </cell>
          <cell r="F679" t="str">
            <v>Nordeste</v>
          </cell>
        </row>
        <row r="680">
          <cell r="A680">
            <v>220090</v>
          </cell>
          <cell r="B680" t="str">
            <v>Aroazes</v>
          </cell>
          <cell r="C680" t="str">
            <v>PI</v>
          </cell>
          <cell r="D680" t="str">
            <v>Piauí</v>
          </cell>
          <cell r="E680">
            <v>22</v>
          </cell>
          <cell r="F680" t="str">
            <v>Nordeste</v>
          </cell>
        </row>
        <row r="681">
          <cell r="A681">
            <v>220095</v>
          </cell>
          <cell r="B681" t="str">
            <v>Aroeiras do Itaim</v>
          </cell>
          <cell r="C681" t="str">
            <v>PI</v>
          </cell>
          <cell r="D681" t="str">
            <v>Piauí</v>
          </cell>
          <cell r="E681">
            <v>22</v>
          </cell>
          <cell r="F681" t="str">
            <v>Nordeste</v>
          </cell>
        </row>
        <row r="682">
          <cell r="A682">
            <v>220100</v>
          </cell>
          <cell r="B682" t="str">
            <v>Arraial</v>
          </cell>
          <cell r="C682" t="str">
            <v>PI</v>
          </cell>
          <cell r="D682" t="str">
            <v>Piauí</v>
          </cell>
          <cell r="E682">
            <v>22</v>
          </cell>
          <cell r="F682" t="str">
            <v>Nordeste</v>
          </cell>
        </row>
        <row r="683">
          <cell r="A683">
            <v>220105</v>
          </cell>
          <cell r="B683" t="str">
            <v>Assunção do Piauí</v>
          </cell>
          <cell r="C683" t="str">
            <v>PI</v>
          </cell>
          <cell r="D683" t="str">
            <v>Piauí</v>
          </cell>
          <cell r="E683">
            <v>22</v>
          </cell>
          <cell r="F683" t="str">
            <v>Nordeste</v>
          </cell>
        </row>
        <row r="684">
          <cell r="A684">
            <v>220110</v>
          </cell>
          <cell r="B684" t="str">
            <v>Avelino Lopes</v>
          </cell>
          <cell r="C684" t="str">
            <v>PI</v>
          </cell>
          <cell r="D684" t="str">
            <v>Piauí</v>
          </cell>
          <cell r="E684">
            <v>22</v>
          </cell>
          <cell r="F684" t="str">
            <v>Nordeste</v>
          </cell>
        </row>
        <row r="685">
          <cell r="A685">
            <v>220115</v>
          </cell>
          <cell r="B685" t="str">
            <v>Baixa Grande do Ribeiro</v>
          </cell>
          <cell r="C685" t="str">
            <v>PI</v>
          </cell>
          <cell r="D685" t="str">
            <v>Piauí</v>
          </cell>
          <cell r="E685">
            <v>22</v>
          </cell>
          <cell r="F685" t="str">
            <v>Nordeste</v>
          </cell>
        </row>
        <row r="686">
          <cell r="A686">
            <v>220117</v>
          </cell>
          <cell r="B686" t="str">
            <v>Barra D'Alcântara</v>
          </cell>
          <cell r="C686" t="str">
            <v>PI</v>
          </cell>
          <cell r="D686" t="str">
            <v>Piauí</v>
          </cell>
          <cell r="E686">
            <v>22</v>
          </cell>
          <cell r="F686" t="str">
            <v>Nordeste</v>
          </cell>
        </row>
        <row r="687">
          <cell r="A687">
            <v>220120</v>
          </cell>
          <cell r="B687" t="str">
            <v>Barras</v>
          </cell>
          <cell r="C687" t="str">
            <v>PI</v>
          </cell>
          <cell r="D687" t="str">
            <v>Piauí</v>
          </cell>
          <cell r="E687">
            <v>22</v>
          </cell>
          <cell r="F687" t="str">
            <v>Nordeste</v>
          </cell>
        </row>
        <row r="688">
          <cell r="A688">
            <v>220130</v>
          </cell>
          <cell r="B688" t="str">
            <v>Barreiras do Piauí</v>
          </cell>
          <cell r="C688" t="str">
            <v>PI</v>
          </cell>
          <cell r="D688" t="str">
            <v>Piauí</v>
          </cell>
          <cell r="E688">
            <v>22</v>
          </cell>
          <cell r="F688" t="str">
            <v>Nordeste</v>
          </cell>
        </row>
        <row r="689">
          <cell r="A689">
            <v>220140</v>
          </cell>
          <cell r="B689" t="str">
            <v>Barro Duro</v>
          </cell>
          <cell r="C689" t="str">
            <v>PI</v>
          </cell>
          <cell r="D689" t="str">
            <v>Piauí</v>
          </cell>
          <cell r="E689">
            <v>22</v>
          </cell>
          <cell r="F689" t="str">
            <v>Nordeste</v>
          </cell>
        </row>
        <row r="690">
          <cell r="A690">
            <v>220150</v>
          </cell>
          <cell r="B690" t="str">
            <v>Batalha</v>
          </cell>
          <cell r="C690" t="str">
            <v>PI</v>
          </cell>
          <cell r="D690" t="str">
            <v>Piauí</v>
          </cell>
          <cell r="E690">
            <v>22</v>
          </cell>
          <cell r="F690" t="str">
            <v>Nordeste</v>
          </cell>
        </row>
        <row r="691">
          <cell r="A691">
            <v>220155</v>
          </cell>
          <cell r="B691" t="str">
            <v>Bela Vista do Piauí</v>
          </cell>
          <cell r="C691" t="str">
            <v>PI</v>
          </cell>
          <cell r="D691" t="str">
            <v>Piauí</v>
          </cell>
          <cell r="E691">
            <v>22</v>
          </cell>
          <cell r="F691" t="str">
            <v>Nordeste</v>
          </cell>
        </row>
        <row r="692">
          <cell r="A692">
            <v>220157</v>
          </cell>
          <cell r="B692" t="str">
            <v>Belém do Piauí</v>
          </cell>
          <cell r="C692" t="str">
            <v>PI</v>
          </cell>
          <cell r="D692" t="str">
            <v>Piauí</v>
          </cell>
          <cell r="E692">
            <v>22</v>
          </cell>
          <cell r="F692" t="str">
            <v>Nordeste</v>
          </cell>
        </row>
        <row r="693">
          <cell r="A693">
            <v>220160</v>
          </cell>
          <cell r="B693" t="str">
            <v>Beneditinos</v>
          </cell>
          <cell r="C693" t="str">
            <v>PI</v>
          </cell>
          <cell r="D693" t="str">
            <v>Piauí</v>
          </cell>
          <cell r="E693">
            <v>22</v>
          </cell>
          <cell r="F693" t="str">
            <v>Nordeste</v>
          </cell>
        </row>
        <row r="694">
          <cell r="A694">
            <v>220170</v>
          </cell>
          <cell r="B694" t="str">
            <v>Bertolínia</v>
          </cell>
          <cell r="C694" t="str">
            <v>PI</v>
          </cell>
          <cell r="D694" t="str">
            <v>Piauí</v>
          </cell>
          <cell r="E694">
            <v>22</v>
          </cell>
          <cell r="F694" t="str">
            <v>Nordeste</v>
          </cell>
        </row>
        <row r="695">
          <cell r="A695">
            <v>220173</v>
          </cell>
          <cell r="B695" t="str">
            <v>Betânia do Piauí</v>
          </cell>
          <cell r="C695" t="str">
            <v>PI</v>
          </cell>
          <cell r="D695" t="str">
            <v>Piauí</v>
          </cell>
          <cell r="E695">
            <v>22</v>
          </cell>
          <cell r="F695" t="str">
            <v>Nordeste</v>
          </cell>
        </row>
        <row r="696">
          <cell r="A696">
            <v>220177</v>
          </cell>
          <cell r="B696" t="str">
            <v>Boa Hora</v>
          </cell>
          <cell r="C696" t="str">
            <v>PI</v>
          </cell>
          <cell r="D696" t="str">
            <v>Piauí</v>
          </cell>
          <cell r="E696">
            <v>22</v>
          </cell>
          <cell r="F696" t="str">
            <v>Nordeste</v>
          </cell>
        </row>
        <row r="697">
          <cell r="A697">
            <v>220180</v>
          </cell>
          <cell r="B697" t="str">
            <v>Bocaina</v>
          </cell>
          <cell r="C697" t="str">
            <v>PI</v>
          </cell>
          <cell r="D697" t="str">
            <v>Piauí</v>
          </cell>
          <cell r="E697">
            <v>22</v>
          </cell>
          <cell r="F697" t="str">
            <v>Nordeste</v>
          </cell>
        </row>
        <row r="698">
          <cell r="A698">
            <v>220190</v>
          </cell>
          <cell r="B698" t="str">
            <v>Bom Jesus</v>
          </cell>
          <cell r="C698" t="str">
            <v>PI</v>
          </cell>
          <cell r="D698" t="str">
            <v>Piauí</v>
          </cell>
          <cell r="E698">
            <v>22</v>
          </cell>
          <cell r="F698" t="str">
            <v>Nordeste</v>
          </cell>
        </row>
        <row r="699">
          <cell r="A699">
            <v>220191</v>
          </cell>
          <cell r="B699" t="str">
            <v>Bom Princípio do Piauí</v>
          </cell>
          <cell r="C699" t="str">
            <v>PI</v>
          </cell>
          <cell r="D699" t="str">
            <v>Piauí</v>
          </cell>
          <cell r="E699">
            <v>22</v>
          </cell>
          <cell r="F699" t="str">
            <v>Nordeste</v>
          </cell>
        </row>
        <row r="700">
          <cell r="A700">
            <v>220192</v>
          </cell>
          <cell r="B700" t="str">
            <v>Bonfim do Piauí</v>
          </cell>
          <cell r="C700" t="str">
            <v>PI</v>
          </cell>
          <cell r="D700" t="str">
            <v>Piauí</v>
          </cell>
          <cell r="E700">
            <v>22</v>
          </cell>
          <cell r="F700" t="str">
            <v>Nordeste</v>
          </cell>
        </row>
        <row r="701">
          <cell r="A701">
            <v>220194</v>
          </cell>
          <cell r="B701" t="str">
            <v>Boqueirão do Piauí</v>
          </cell>
          <cell r="C701" t="str">
            <v>PI</v>
          </cell>
          <cell r="D701" t="str">
            <v>Piauí</v>
          </cell>
          <cell r="E701">
            <v>22</v>
          </cell>
          <cell r="F701" t="str">
            <v>Nordeste</v>
          </cell>
        </row>
        <row r="702">
          <cell r="A702">
            <v>220196</v>
          </cell>
          <cell r="B702" t="str">
            <v>Brasileira</v>
          </cell>
          <cell r="C702" t="str">
            <v>PI</v>
          </cell>
          <cell r="D702" t="str">
            <v>Piauí</v>
          </cell>
          <cell r="E702">
            <v>22</v>
          </cell>
          <cell r="F702" t="str">
            <v>Nordeste</v>
          </cell>
        </row>
        <row r="703">
          <cell r="A703">
            <v>220198</v>
          </cell>
          <cell r="B703" t="str">
            <v>Brejo do Piauí</v>
          </cell>
          <cell r="C703" t="str">
            <v>PI</v>
          </cell>
          <cell r="D703" t="str">
            <v>Piauí</v>
          </cell>
          <cell r="E703">
            <v>22</v>
          </cell>
          <cell r="F703" t="str">
            <v>Nordeste</v>
          </cell>
        </row>
        <row r="704">
          <cell r="A704">
            <v>220200</v>
          </cell>
          <cell r="B704" t="str">
            <v>Buriti dos Lopes</v>
          </cell>
          <cell r="C704" t="str">
            <v>PI</v>
          </cell>
          <cell r="D704" t="str">
            <v>Piauí</v>
          </cell>
          <cell r="E704">
            <v>22</v>
          </cell>
          <cell r="F704" t="str">
            <v>Nordeste</v>
          </cell>
        </row>
        <row r="705">
          <cell r="A705">
            <v>220202</v>
          </cell>
          <cell r="B705" t="str">
            <v>Buriti dos Montes</v>
          </cell>
          <cell r="C705" t="str">
            <v>PI</v>
          </cell>
          <cell r="D705" t="str">
            <v>Piauí</v>
          </cell>
          <cell r="E705">
            <v>22</v>
          </cell>
          <cell r="F705" t="str">
            <v>Nordeste</v>
          </cell>
        </row>
        <row r="706">
          <cell r="A706">
            <v>220205</v>
          </cell>
          <cell r="B706" t="str">
            <v>Cabeceiras do Piauí</v>
          </cell>
          <cell r="C706" t="str">
            <v>PI</v>
          </cell>
          <cell r="D706" t="str">
            <v>Piauí</v>
          </cell>
          <cell r="E706">
            <v>22</v>
          </cell>
          <cell r="F706" t="str">
            <v>Nordeste</v>
          </cell>
        </row>
        <row r="707">
          <cell r="A707">
            <v>220207</v>
          </cell>
          <cell r="B707" t="str">
            <v>Cajazeiras do Piauí</v>
          </cell>
          <cell r="C707" t="str">
            <v>PI</v>
          </cell>
          <cell r="D707" t="str">
            <v>Piauí</v>
          </cell>
          <cell r="E707">
            <v>22</v>
          </cell>
          <cell r="F707" t="str">
            <v>Nordeste</v>
          </cell>
        </row>
        <row r="708">
          <cell r="A708">
            <v>220208</v>
          </cell>
          <cell r="B708" t="str">
            <v>Cajueiro da Praia</v>
          </cell>
          <cell r="C708" t="str">
            <v>PI</v>
          </cell>
          <cell r="D708" t="str">
            <v>Piauí</v>
          </cell>
          <cell r="E708">
            <v>22</v>
          </cell>
          <cell r="F708" t="str">
            <v>Nordeste</v>
          </cell>
        </row>
        <row r="709">
          <cell r="A709">
            <v>220209</v>
          </cell>
          <cell r="B709" t="str">
            <v>Caldeirão Grande do Piauí</v>
          </cell>
          <cell r="C709" t="str">
            <v>PI</v>
          </cell>
          <cell r="D709" t="str">
            <v>Piauí</v>
          </cell>
          <cell r="E709">
            <v>22</v>
          </cell>
          <cell r="F709" t="str">
            <v>Nordeste</v>
          </cell>
        </row>
        <row r="710">
          <cell r="A710">
            <v>220210</v>
          </cell>
          <cell r="B710" t="str">
            <v>Campinas do Piauí</v>
          </cell>
          <cell r="C710" t="str">
            <v>PI</v>
          </cell>
          <cell r="D710" t="str">
            <v>Piauí</v>
          </cell>
          <cell r="E710">
            <v>22</v>
          </cell>
          <cell r="F710" t="str">
            <v>Nordeste</v>
          </cell>
        </row>
        <row r="711">
          <cell r="A711">
            <v>220211</v>
          </cell>
          <cell r="B711" t="str">
            <v>Campo Alegre do Fidalgo</v>
          </cell>
          <cell r="C711" t="str">
            <v>PI</v>
          </cell>
          <cell r="D711" t="str">
            <v>Piauí</v>
          </cell>
          <cell r="E711">
            <v>22</v>
          </cell>
          <cell r="F711" t="str">
            <v>Nordeste</v>
          </cell>
        </row>
        <row r="712">
          <cell r="A712">
            <v>220213</v>
          </cell>
          <cell r="B712" t="str">
            <v>Campo Grande do Piauí</v>
          </cell>
          <cell r="C712" t="str">
            <v>PI</v>
          </cell>
          <cell r="D712" t="str">
            <v>Piauí</v>
          </cell>
          <cell r="E712">
            <v>22</v>
          </cell>
          <cell r="F712" t="str">
            <v>Nordeste</v>
          </cell>
        </row>
        <row r="713">
          <cell r="A713">
            <v>220217</v>
          </cell>
          <cell r="B713" t="str">
            <v>Campo Largo do Piauí</v>
          </cell>
          <cell r="C713" t="str">
            <v>PI</v>
          </cell>
          <cell r="D713" t="str">
            <v>Piauí</v>
          </cell>
          <cell r="E713">
            <v>22</v>
          </cell>
          <cell r="F713" t="str">
            <v>Nordeste</v>
          </cell>
        </row>
        <row r="714">
          <cell r="A714">
            <v>220220</v>
          </cell>
          <cell r="B714" t="str">
            <v>Campo Maior</v>
          </cell>
          <cell r="C714" t="str">
            <v>PI</v>
          </cell>
          <cell r="D714" t="str">
            <v>Piauí</v>
          </cell>
          <cell r="E714">
            <v>22</v>
          </cell>
          <cell r="F714" t="str">
            <v>Nordeste</v>
          </cell>
        </row>
        <row r="715">
          <cell r="A715">
            <v>220225</v>
          </cell>
          <cell r="B715" t="str">
            <v>Canavieira</v>
          </cell>
          <cell r="C715" t="str">
            <v>PI</v>
          </cell>
          <cell r="D715" t="str">
            <v>Piauí</v>
          </cell>
          <cell r="E715">
            <v>22</v>
          </cell>
          <cell r="F715" t="str">
            <v>Nordeste</v>
          </cell>
        </row>
        <row r="716">
          <cell r="A716">
            <v>220230</v>
          </cell>
          <cell r="B716" t="str">
            <v>Canto do Buriti</v>
          </cell>
          <cell r="C716" t="str">
            <v>PI</v>
          </cell>
          <cell r="D716" t="str">
            <v>Piauí</v>
          </cell>
          <cell r="E716">
            <v>22</v>
          </cell>
          <cell r="F716" t="str">
            <v>Nordeste</v>
          </cell>
        </row>
        <row r="717">
          <cell r="A717">
            <v>220240</v>
          </cell>
          <cell r="B717" t="str">
            <v>Capitão de Campos</v>
          </cell>
          <cell r="C717" t="str">
            <v>PI</v>
          </cell>
          <cell r="D717" t="str">
            <v>Piauí</v>
          </cell>
          <cell r="E717">
            <v>22</v>
          </cell>
          <cell r="F717" t="str">
            <v>Nordeste</v>
          </cell>
        </row>
        <row r="718">
          <cell r="A718">
            <v>220245</v>
          </cell>
          <cell r="B718" t="str">
            <v>Capitão Gervásio Oliveira</v>
          </cell>
          <cell r="C718" t="str">
            <v>PI</v>
          </cell>
          <cell r="D718" t="str">
            <v>Piauí</v>
          </cell>
          <cell r="E718">
            <v>22</v>
          </cell>
          <cell r="F718" t="str">
            <v>Nordeste</v>
          </cell>
        </row>
        <row r="719">
          <cell r="A719">
            <v>220250</v>
          </cell>
          <cell r="B719" t="str">
            <v>Caracol</v>
          </cell>
          <cell r="C719" t="str">
            <v>PI</v>
          </cell>
          <cell r="D719" t="str">
            <v>Piauí</v>
          </cell>
          <cell r="E719">
            <v>22</v>
          </cell>
          <cell r="F719" t="str">
            <v>Nordeste</v>
          </cell>
        </row>
        <row r="720">
          <cell r="A720">
            <v>220253</v>
          </cell>
          <cell r="B720" t="str">
            <v>Caraúbas do Piauí</v>
          </cell>
          <cell r="C720" t="str">
            <v>PI</v>
          </cell>
          <cell r="D720" t="str">
            <v>Piauí</v>
          </cell>
          <cell r="E720">
            <v>22</v>
          </cell>
          <cell r="F720" t="str">
            <v>Nordeste</v>
          </cell>
        </row>
        <row r="721">
          <cell r="A721">
            <v>220255</v>
          </cell>
          <cell r="B721" t="str">
            <v>Caridade do Piauí</v>
          </cell>
          <cell r="C721" t="str">
            <v>PI</v>
          </cell>
          <cell r="D721" t="str">
            <v>Piauí</v>
          </cell>
          <cell r="E721">
            <v>22</v>
          </cell>
          <cell r="F721" t="str">
            <v>Nordeste</v>
          </cell>
        </row>
        <row r="722">
          <cell r="A722">
            <v>220260</v>
          </cell>
          <cell r="B722" t="str">
            <v>Castelo do Piauí</v>
          </cell>
          <cell r="C722" t="str">
            <v>PI</v>
          </cell>
          <cell r="D722" t="str">
            <v>Piauí</v>
          </cell>
          <cell r="E722">
            <v>22</v>
          </cell>
          <cell r="F722" t="str">
            <v>Nordeste</v>
          </cell>
        </row>
        <row r="723">
          <cell r="A723">
            <v>220265</v>
          </cell>
          <cell r="B723" t="str">
            <v>Caxingó</v>
          </cell>
          <cell r="C723" t="str">
            <v>PI</v>
          </cell>
          <cell r="D723" t="str">
            <v>Piauí</v>
          </cell>
          <cell r="E723">
            <v>22</v>
          </cell>
          <cell r="F723" t="str">
            <v>Nordeste</v>
          </cell>
        </row>
        <row r="724">
          <cell r="A724">
            <v>220270</v>
          </cell>
          <cell r="B724" t="str">
            <v>Cocal</v>
          </cell>
          <cell r="C724" t="str">
            <v>PI</v>
          </cell>
          <cell r="D724" t="str">
            <v>Piauí</v>
          </cell>
          <cell r="E724">
            <v>22</v>
          </cell>
          <cell r="F724" t="str">
            <v>Nordeste</v>
          </cell>
        </row>
        <row r="725">
          <cell r="A725">
            <v>220271</v>
          </cell>
          <cell r="B725" t="str">
            <v>Cocal de Telha</v>
          </cell>
          <cell r="C725" t="str">
            <v>PI</v>
          </cell>
          <cell r="D725" t="str">
            <v>Piauí</v>
          </cell>
          <cell r="E725">
            <v>22</v>
          </cell>
          <cell r="F725" t="str">
            <v>Nordeste</v>
          </cell>
        </row>
        <row r="726">
          <cell r="A726">
            <v>220272</v>
          </cell>
          <cell r="B726" t="str">
            <v>Cocal dos Alves</v>
          </cell>
          <cell r="C726" t="str">
            <v>PI</v>
          </cell>
          <cell r="D726" t="str">
            <v>Piauí</v>
          </cell>
          <cell r="E726">
            <v>22</v>
          </cell>
          <cell r="F726" t="str">
            <v>Nordeste</v>
          </cell>
        </row>
        <row r="727">
          <cell r="A727">
            <v>220273</v>
          </cell>
          <cell r="B727" t="str">
            <v>Coivaras</v>
          </cell>
          <cell r="C727" t="str">
            <v>PI</v>
          </cell>
          <cell r="D727" t="str">
            <v>Piauí</v>
          </cell>
          <cell r="E727">
            <v>22</v>
          </cell>
          <cell r="F727" t="str">
            <v>Nordeste</v>
          </cell>
        </row>
        <row r="728">
          <cell r="A728">
            <v>220275</v>
          </cell>
          <cell r="B728" t="str">
            <v>Colônia do Gurguéia</v>
          </cell>
          <cell r="C728" t="str">
            <v>PI</v>
          </cell>
          <cell r="D728" t="str">
            <v>Piauí</v>
          </cell>
          <cell r="E728">
            <v>22</v>
          </cell>
          <cell r="F728" t="str">
            <v>Nordeste</v>
          </cell>
        </row>
        <row r="729">
          <cell r="A729">
            <v>220277</v>
          </cell>
          <cell r="B729" t="str">
            <v>Colônia do Piauí</v>
          </cell>
          <cell r="C729" t="str">
            <v>PI</v>
          </cell>
          <cell r="D729" t="str">
            <v>Piauí</v>
          </cell>
          <cell r="E729">
            <v>22</v>
          </cell>
          <cell r="F729" t="str">
            <v>Nordeste</v>
          </cell>
        </row>
        <row r="730">
          <cell r="A730">
            <v>220280</v>
          </cell>
          <cell r="B730" t="str">
            <v>Conceição do Canindé</v>
          </cell>
          <cell r="C730" t="str">
            <v>PI</v>
          </cell>
          <cell r="D730" t="str">
            <v>Piauí</v>
          </cell>
          <cell r="E730">
            <v>22</v>
          </cell>
          <cell r="F730" t="str">
            <v>Nordeste</v>
          </cell>
        </row>
        <row r="731">
          <cell r="A731">
            <v>220285</v>
          </cell>
          <cell r="B731" t="str">
            <v>Coronel José Dias</v>
          </cell>
          <cell r="C731" t="str">
            <v>PI</v>
          </cell>
          <cell r="D731" t="str">
            <v>Piauí</v>
          </cell>
          <cell r="E731">
            <v>22</v>
          </cell>
          <cell r="F731" t="str">
            <v>Nordeste</v>
          </cell>
        </row>
        <row r="732">
          <cell r="A732">
            <v>220290</v>
          </cell>
          <cell r="B732" t="str">
            <v>Corrente</v>
          </cell>
          <cell r="C732" t="str">
            <v>PI</v>
          </cell>
          <cell r="D732" t="str">
            <v>Piauí</v>
          </cell>
          <cell r="E732">
            <v>22</v>
          </cell>
          <cell r="F732" t="str">
            <v>Nordeste</v>
          </cell>
        </row>
        <row r="733">
          <cell r="A733">
            <v>220300</v>
          </cell>
          <cell r="B733" t="str">
            <v>Cristalândia do Piauí</v>
          </cell>
          <cell r="C733" t="str">
            <v>PI</v>
          </cell>
          <cell r="D733" t="str">
            <v>Piauí</v>
          </cell>
          <cell r="E733">
            <v>22</v>
          </cell>
          <cell r="F733" t="str">
            <v>Nordeste</v>
          </cell>
        </row>
        <row r="734">
          <cell r="A734">
            <v>220310</v>
          </cell>
          <cell r="B734" t="str">
            <v>Cristino Castro</v>
          </cell>
          <cell r="C734" t="str">
            <v>PI</v>
          </cell>
          <cell r="D734" t="str">
            <v>Piauí</v>
          </cell>
          <cell r="E734">
            <v>22</v>
          </cell>
          <cell r="F734" t="str">
            <v>Nordeste</v>
          </cell>
        </row>
        <row r="735">
          <cell r="A735">
            <v>220320</v>
          </cell>
          <cell r="B735" t="str">
            <v>Curimatá</v>
          </cell>
          <cell r="C735" t="str">
            <v>PI</v>
          </cell>
          <cell r="D735" t="str">
            <v>Piauí</v>
          </cell>
          <cell r="E735">
            <v>22</v>
          </cell>
          <cell r="F735" t="str">
            <v>Nordeste</v>
          </cell>
        </row>
        <row r="736">
          <cell r="A736">
            <v>220323</v>
          </cell>
          <cell r="B736" t="str">
            <v>Currais</v>
          </cell>
          <cell r="C736" t="str">
            <v>PI</v>
          </cell>
          <cell r="D736" t="str">
            <v>Piauí</v>
          </cell>
          <cell r="E736">
            <v>22</v>
          </cell>
          <cell r="F736" t="str">
            <v>Nordeste</v>
          </cell>
        </row>
        <row r="737">
          <cell r="A737">
            <v>220325</v>
          </cell>
          <cell r="B737" t="str">
            <v>Curralinhos</v>
          </cell>
          <cell r="C737" t="str">
            <v>PI</v>
          </cell>
          <cell r="D737" t="str">
            <v>Piauí</v>
          </cell>
          <cell r="E737">
            <v>22</v>
          </cell>
          <cell r="F737" t="str">
            <v>Nordeste</v>
          </cell>
        </row>
        <row r="738">
          <cell r="A738">
            <v>220327</v>
          </cell>
          <cell r="B738" t="str">
            <v>Curral Novo do Piauí</v>
          </cell>
          <cell r="C738" t="str">
            <v>PI</v>
          </cell>
          <cell r="D738" t="str">
            <v>Piauí</v>
          </cell>
          <cell r="E738">
            <v>22</v>
          </cell>
          <cell r="F738" t="str">
            <v>Nordeste</v>
          </cell>
        </row>
        <row r="739">
          <cell r="A739">
            <v>220330</v>
          </cell>
          <cell r="B739" t="str">
            <v>Demerval Lobão</v>
          </cell>
          <cell r="C739" t="str">
            <v>PI</v>
          </cell>
          <cell r="D739" t="str">
            <v>Piauí</v>
          </cell>
          <cell r="E739">
            <v>22</v>
          </cell>
          <cell r="F739" t="str">
            <v>Nordeste</v>
          </cell>
        </row>
        <row r="740">
          <cell r="A740">
            <v>220335</v>
          </cell>
          <cell r="B740" t="str">
            <v>Dirceu Arcoverde</v>
          </cell>
          <cell r="C740" t="str">
            <v>PI</v>
          </cell>
          <cell r="D740" t="str">
            <v>Piauí</v>
          </cell>
          <cell r="E740">
            <v>22</v>
          </cell>
          <cell r="F740" t="str">
            <v>Nordeste</v>
          </cell>
        </row>
        <row r="741">
          <cell r="A741">
            <v>220340</v>
          </cell>
          <cell r="B741" t="str">
            <v>Dom Expedito Lopes</v>
          </cell>
          <cell r="C741" t="str">
            <v>PI</v>
          </cell>
          <cell r="D741" t="str">
            <v>Piauí</v>
          </cell>
          <cell r="E741">
            <v>22</v>
          </cell>
          <cell r="F741" t="str">
            <v>Nordeste</v>
          </cell>
        </row>
        <row r="742">
          <cell r="A742">
            <v>220342</v>
          </cell>
          <cell r="B742" t="str">
            <v>Domingos Mourão</v>
          </cell>
          <cell r="C742" t="str">
            <v>PI</v>
          </cell>
          <cell r="D742" t="str">
            <v>Piauí</v>
          </cell>
          <cell r="E742">
            <v>22</v>
          </cell>
          <cell r="F742" t="str">
            <v>Nordeste</v>
          </cell>
        </row>
        <row r="743">
          <cell r="A743">
            <v>220345</v>
          </cell>
          <cell r="B743" t="str">
            <v>Dom Inocêncio</v>
          </cell>
          <cell r="C743" t="str">
            <v>PI</v>
          </cell>
          <cell r="D743" t="str">
            <v>Piauí</v>
          </cell>
          <cell r="E743">
            <v>22</v>
          </cell>
          <cell r="F743" t="str">
            <v>Nordeste</v>
          </cell>
        </row>
        <row r="744">
          <cell r="A744">
            <v>220350</v>
          </cell>
          <cell r="B744" t="str">
            <v>Elesbão Veloso</v>
          </cell>
          <cell r="C744" t="str">
            <v>PI</v>
          </cell>
          <cell r="D744" t="str">
            <v>Piauí</v>
          </cell>
          <cell r="E744">
            <v>22</v>
          </cell>
          <cell r="F744" t="str">
            <v>Nordeste</v>
          </cell>
        </row>
        <row r="745">
          <cell r="A745">
            <v>220360</v>
          </cell>
          <cell r="B745" t="str">
            <v>Eliseu Martins</v>
          </cell>
          <cell r="C745" t="str">
            <v>PI</v>
          </cell>
          <cell r="D745" t="str">
            <v>Piauí</v>
          </cell>
          <cell r="E745">
            <v>22</v>
          </cell>
          <cell r="F745" t="str">
            <v>Nordeste</v>
          </cell>
        </row>
        <row r="746">
          <cell r="A746">
            <v>220370</v>
          </cell>
          <cell r="B746" t="str">
            <v>Esperantina</v>
          </cell>
          <cell r="C746" t="str">
            <v>PI</v>
          </cell>
          <cell r="D746" t="str">
            <v>Piauí</v>
          </cell>
          <cell r="E746">
            <v>22</v>
          </cell>
          <cell r="F746" t="str">
            <v>Nordeste</v>
          </cell>
        </row>
        <row r="747">
          <cell r="A747">
            <v>220375</v>
          </cell>
          <cell r="B747" t="str">
            <v>Fartura do Piauí</v>
          </cell>
          <cell r="C747" t="str">
            <v>PI</v>
          </cell>
          <cell r="D747" t="str">
            <v>Piauí</v>
          </cell>
          <cell r="E747">
            <v>22</v>
          </cell>
          <cell r="F747" t="str">
            <v>Nordeste</v>
          </cell>
        </row>
        <row r="748">
          <cell r="A748">
            <v>220380</v>
          </cell>
          <cell r="B748" t="str">
            <v>Flores do Piauí</v>
          </cell>
          <cell r="C748" t="str">
            <v>PI</v>
          </cell>
          <cell r="D748" t="str">
            <v>Piauí</v>
          </cell>
          <cell r="E748">
            <v>22</v>
          </cell>
          <cell r="F748" t="str">
            <v>Nordeste</v>
          </cell>
        </row>
        <row r="749">
          <cell r="A749">
            <v>220385</v>
          </cell>
          <cell r="B749" t="str">
            <v>Floresta do Piauí</v>
          </cell>
          <cell r="C749" t="str">
            <v>PI</v>
          </cell>
          <cell r="D749" t="str">
            <v>Piauí</v>
          </cell>
          <cell r="E749">
            <v>22</v>
          </cell>
          <cell r="F749" t="str">
            <v>Nordeste</v>
          </cell>
        </row>
        <row r="750">
          <cell r="A750">
            <v>220390</v>
          </cell>
          <cell r="B750" t="str">
            <v>Floriano</v>
          </cell>
          <cell r="C750" t="str">
            <v>PI</v>
          </cell>
          <cell r="D750" t="str">
            <v>Piauí</v>
          </cell>
          <cell r="E750">
            <v>22</v>
          </cell>
          <cell r="F750" t="str">
            <v>Nordeste</v>
          </cell>
        </row>
        <row r="751">
          <cell r="A751">
            <v>220400</v>
          </cell>
          <cell r="B751" t="str">
            <v>Francinópolis</v>
          </cell>
          <cell r="C751" t="str">
            <v>PI</v>
          </cell>
          <cell r="D751" t="str">
            <v>Piauí</v>
          </cell>
          <cell r="E751">
            <v>22</v>
          </cell>
          <cell r="F751" t="str">
            <v>Nordeste</v>
          </cell>
        </row>
        <row r="752">
          <cell r="A752">
            <v>220410</v>
          </cell>
          <cell r="B752" t="str">
            <v>Francisco Ayres</v>
          </cell>
          <cell r="C752" t="str">
            <v>PI</v>
          </cell>
          <cell r="D752" t="str">
            <v>Piauí</v>
          </cell>
          <cell r="E752">
            <v>22</v>
          </cell>
          <cell r="F752" t="str">
            <v>Nordeste</v>
          </cell>
        </row>
        <row r="753">
          <cell r="A753">
            <v>220415</v>
          </cell>
          <cell r="B753" t="str">
            <v>Francisco Macedo</v>
          </cell>
          <cell r="C753" t="str">
            <v>PI</v>
          </cell>
          <cell r="D753" t="str">
            <v>Piauí</v>
          </cell>
          <cell r="E753">
            <v>22</v>
          </cell>
          <cell r="F753" t="str">
            <v>Nordeste</v>
          </cell>
        </row>
        <row r="754">
          <cell r="A754">
            <v>220420</v>
          </cell>
          <cell r="B754" t="str">
            <v>Francisco Santos</v>
          </cell>
          <cell r="C754" t="str">
            <v>PI</v>
          </cell>
          <cell r="D754" t="str">
            <v>Piauí</v>
          </cell>
          <cell r="E754">
            <v>22</v>
          </cell>
          <cell r="F754" t="str">
            <v>Nordeste</v>
          </cell>
        </row>
        <row r="755">
          <cell r="A755">
            <v>220430</v>
          </cell>
          <cell r="B755" t="str">
            <v>Fronteiras</v>
          </cell>
          <cell r="C755" t="str">
            <v>PI</v>
          </cell>
          <cell r="D755" t="str">
            <v>Piauí</v>
          </cell>
          <cell r="E755">
            <v>22</v>
          </cell>
          <cell r="F755" t="str">
            <v>Nordeste</v>
          </cell>
        </row>
        <row r="756">
          <cell r="A756">
            <v>220435</v>
          </cell>
          <cell r="B756" t="str">
            <v>Geminiano</v>
          </cell>
          <cell r="C756" t="str">
            <v>PI</v>
          </cell>
          <cell r="D756" t="str">
            <v>Piauí</v>
          </cell>
          <cell r="E756">
            <v>22</v>
          </cell>
          <cell r="F756" t="str">
            <v>Nordeste</v>
          </cell>
        </row>
        <row r="757">
          <cell r="A757">
            <v>220440</v>
          </cell>
          <cell r="B757" t="str">
            <v>Gilbués</v>
          </cell>
          <cell r="C757" t="str">
            <v>PI</v>
          </cell>
          <cell r="D757" t="str">
            <v>Piauí</v>
          </cell>
          <cell r="E757">
            <v>22</v>
          </cell>
          <cell r="F757" t="str">
            <v>Nordeste</v>
          </cell>
        </row>
        <row r="758">
          <cell r="A758">
            <v>220450</v>
          </cell>
          <cell r="B758" t="str">
            <v>Guadalupe</v>
          </cell>
          <cell r="C758" t="str">
            <v>PI</v>
          </cell>
          <cell r="D758" t="str">
            <v>Piauí</v>
          </cell>
          <cell r="E758">
            <v>22</v>
          </cell>
          <cell r="F758" t="str">
            <v>Nordeste</v>
          </cell>
        </row>
        <row r="759">
          <cell r="A759">
            <v>220455</v>
          </cell>
          <cell r="B759" t="str">
            <v>Guaribas</v>
          </cell>
          <cell r="C759" t="str">
            <v>PI</v>
          </cell>
          <cell r="D759" t="str">
            <v>Piauí</v>
          </cell>
          <cell r="E759">
            <v>22</v>
          </cell>
          <cell r="F759" t="str">
            <v>Nordeste</v>
          </cell>
        </row>
        <row r="760">
          <cell r="A760">
            <v>220460</v>
          </cell>
          <cell r="B760" t="str">
            <v>Hugo Napoleão</v>
          </cell>
          <cell r="C760" t="str">
            <v>PI</v>
          </cell>
          <cell r="D760" t="str">
            <v>Piauí</v>
          </cell>
          <cell r="E760">
            <v>22</v>
          </cell>
          <cell r="F760" t="str">
            <v>Nordeste</v>
          </cell>
        </row>
        <row r="761">
          <cell r="A761">
            <v>220465</v>
          </cell>
          <cell r="B761" t="str">
            <v>Ilha Grande</v>
          </cell>
          <cell r="C761" t="str">
            <v>PI</v>
          </cell>
          <cell r="D761" t="str">
            <v>Piauí</v>
          </cell>
          <cell r="E761">
            <v>22</v>
          </cell>
          <cell r="F761" t="str">
            <v>Nordeste</v>
          </cell>
        </row>
        <row r="762">
          <cell r="A762">
            <v>220470</v>
          </cell>
          <cell r="B762" t="str">
            <v>Inhuma</v>
          </cell>
          <cell r="C762" t="str">
            <v>PI</v>
          </cell>
          <cell r="D762" t="str">
            <v>Piauí</v>
          </cell>
          <cell r="E762">
            <v>22</v>
          </cell>
          <cell r="F762" t="str">
            <v>Nordeste</v>
          </cell>
        </row>
        <row r="763">
          <cell r="A763">
            <v>220480</v>
          </cell>
          <cell r="B763" t="str">
            <v>Ipiranga do Piauí</v>
          </cell>
          <cell r="C763" t="str">
            <v>PI</v>
          </cell>
          <cell r="D763" t="str">
            <v>Piauí</v>
          </cell>
          <cell r="E763">
            <v>22</v>
          </cell>
          <cell r="F763" t="str">
            <v>Nordeste</v>
          </cell>
        </row>
        <row r="764">
          <cell r="A764">
            <v>220490</v>
          </cell>
          <cell r="B764" t="str">
            <v>Isaías Coelho</v>
          </cell>
          <cell r="C764" t="str">
            <v>PI</v>
          </cell>
          <cell r="D764" t="str">
            <v>Piauí</v>
          </cell>
          <cell r="E764">
            <v>22</v>
          </cell>
          <cell r="F764" t="str">
            <v>Nordeste</v>
          </cell>
        </row>
        <row r="765">
          <cell r="A765">
            <v>220500</v>
          </cell>
          <cell r="B765" t="str">
            <v>Itainópolis</v>
          </cell>
          <cell r="C765" t="str">
            <v>PI</v>
          </cell>
          <cell r="D765" t="str">
            <v>Piauí</v>
          </cell>
          <cell r="E765">
            <v>22</v>
          </cell>
          <cell r="F765" t="str">
            <v>Nordeste</v>
          </cell>
        </row>
        <row r="766">
          <cell r="A766">
            <v>220510</v>
          </cell>
          <cell r="B766" t="str">
            <v>Itaueira</v>
          </cell>
          <cell r="C766" t="str">
            <v>PI</v>
          </cell>
          <cell r="D766" t="str">
            <v>Piauí</v>
          </cell>
          <cell r="E766">
            <v>22</v>
          </cell>
          <cell r="F766" t="str">
            <v>Nordeste</v>
          </cell>
        </row>
        <row r="767">
          <cell r="A767">
            <v>220515</v>
          </cell>
          <cell r="B767" t="str">
            <v>Jacobina do Piauí</v>
          </cell>
          <cell r="C767" t="str">
            <v>PI</v>
          </cell>
          <cell r="D767" t="str">
            <v>Piauí</v>
          </cell>
          <cell r="E767">
            <v>22</v>
          </cell>
          <cell r="F767" t="str">
            <v>Nordeste</v>
          </cell>
        </row>
        <row r="768">
          <cell r="A768">
            <v>220520</v>
          </cell>
          <cell r="B768" t="str">
            <v>Jaicós</v>
          </cell>
          <cell r="C768" t="str">
            <v>PI</v>
          </cell>
          <cell r="D768" t="str">
            <v>Piauí</v>
          </cell>
          <cell r="E768">
            <v>22</v>
          </cell>
          <cell r="F768" t="str">
            <v>Nordeste</v>
          </cell>
        </row>
        <row r="769">
          <cell r="A769">
            <v>220525</v>
          </cell>
          <cell r="B769" t="str">
            <v>Jardim do Mulato</v>
          </cell>
          <cell r="C769" t="str">
            <v>PI</v>
          </cell>
          <cell r="D769" t="str">
            <v>Piauí</v>
          </cell>
          <cell r="E769">
            <v>22</v>
          </cell>
          <cell r="F769" t="str">
            <v>Nordeste</v>
          </cell>
        </row>
        <row r="770">
          <cell r="A770">
            <v>220527</v>
          </cell>
          <cell r="B770" t="str">
            <v>Jatobá do Piauí</v>
          </cell>
          <cell r="C770" t="str">
            <v>PI</v>
          </cell>
          <cell r="D770" t="str">
            <v>Piauí</v>
          </cell>
          <cell r="E770">
            <v>22</v>
          </cell>
          <cell r="F770" t="str">
            <v>Nordeste</v>
          </cell>
        </row>
        <row r="771">
          <cell r="A771">
            <v>220530</v>
          </cell>
          <cell r="B771" t="str">
            <v>Jerumenha</v>
          </cell>
          <cell r="C771" t="str">
            <v>PI</v>
          </cell>
          <cell r="D771" t="str">
            <v>Piauí</v>
          </cell>
          <cell r="E771">
            <v>22</v>
          </cell>
          <cell r="F771" t="str">
            <v>Nordeste</v>
          </cell>
        </row>
        <row r="772">
          <cell r="A772">
            <v>220535</v>
          </cell>
          <cell r="B772" t="str">
            <v>João Costa</v>
          </cell>
          <cell r="C772" t="str">
            <v>PI</v>
          </cell>
          <cell r="D772" t="str">
            <v>Piauí</v>
          </cell>
          <cell r="E772">
            <v>22</v>
          </cell>
          <cell r="F772" t="str">
            <v>Nordeste</v>
          </cell>
        </row>
        <row r="773">
          <cell r="A773">
            <v>220540</v>
          </cell>
          <cell r="B773" t="str">
            <v>Joaquim Pires</v>
          </cell>
          <cell r="C773" t="str">
            <v>PI</v>
          </cell>
          <cell r="D773" t="str">
            <v>Piauí</v>
          </cell>
          <cell r="E773">
            <v>22</v>
          </cell>
          <cell r="F773" t="str">
            <v>Nordeste</v>
          </cell>
        </row>
        <row r="774">
          <cell r="A774">
            <v>220545</v>
          </cell>
          <cell r="B774" t="str">
            <v>Joca Marques</v>
          </cell>
          <cell r="C774" t="str">
            <v>PI</v>
          </cell>
          <cell r="D774" t="str">
            <v>Piauí</v>
          </cell>
          <cell r="E774">
            <v>22</v>
          </cell>
          <cell r="F774" t="str">
            <v>Nordeste</v>
          </cell>
        </row>
        <row r="775">
          <cell r="A775">
            <v>220550</v>
          </cell>
          <cell r="B775" t="str">
            <v>José de Freitas</v>
          </cell>
          <cell r="C775" t="str">
            <v>PI</v>
          </cell>
          <cell r="D775" t="str">
            <v>Piauí</v>
          </cell>
          <cell r="E775">
            <v>22</v>
          </cell>
          <cell r="F775" t="str">
            <v>Nordeste</v>
          </cell>
        </row>
        <row r="776">
          <cell r="A776">
            <v>220551</v>
          </cell>
          <cell r="B776" t="str">
            <v>Juazeiro do Piauí</v>
          </cell>
          <cell r="C776" t="str">
            <v>PI</v>
          </cell>
          <cell r="D776" t="str">
            <v>Piauí</v>
          </cell>
          <cell r="E776">
            <v>22</v>
          </cell>
          <cell r="F776" t="str">
            <v>Nordeste</v>
          </cell>
        </row>
        <row r="777">
          <cell r="A777">
            <v>220552</v>
          </cell>
          <cell r="B777" t="str">
            <v>Júlio Borges</v>
          </cell>
          <cell r="C777" t="str">
            <v>PI</v>
          </cell>
          <cell r="D777" t="str">
            <v>Piauí</v>
          </cell>
          <cell r="E777">
            <v>22</v>
          </cell>
          <cell r="F777" t="str">
            <v>Nordeste</v>
          </cell>
        </row>
        <row r="778">
          <cell r="A778">
            <v>220553</v>
          </cell>
          <cell r="B778" t="str">
            <v>Jurema</v>
          </cell>
          <cell r="C778" t="str">
            <v>PI</v>
          </cell>
          <cell r="D778" t="str">
            <v>Piauí</v>
          </cell>
          <cell r="E778">
            <v>22</v>
          </cell>
          <cell r="F778" t="str">
            <v>Nordeste</v>
          </cell>
        </row>
        <row r="779">
          <cell r="A779">
            <v>220554</v>
          </cell>
          <cell r="B779" t="str">
            <v>Lagoinha do Piauí</v>
          </cell>
          <cell r="C779" t="str">
            <v>PI</v>
          </cell>
          <cell r="D779" t="str">
            <v>Piauí</v>
          </cell>
          <cell r="E779">
            <v>22</v>
          </cell>
          <cell r="F779" t="str">
            <v>Nordeste</v>
          </cell>
        </row>
        <row r="780">
          <cell r="A780">
            <v>220555</v>
          </cell>
          <cell r="B780" t="str">
            <v>Lagoa Alegre</v>
          </cell>
          <cell r="C780" t="str">
            <v>PI</v>
          </cell>
          <cell r="D780" t="str">
            <v>Piauí</v>
          </cell>
          <cell r="E780">
            <v>22</v>
          </cell>
          <cell r="F780" t="str">
            <v>Nordeste</v>
          </cell>
        </row>
        <row r="781">
          <cell r="A781">
            <v>220556</v>
          </cell>
          <cell r="B781" t="str">
            <v>Lagoa do Barro do Piauí</v>
          </cell>
          <cell r="C781" t="str">
            <v>PI</v>
          </cell>
          <cell r="D781" t="str">
            <v>Piauí</v>
          </cell>
          <cell r="E781">
            <v>22</v>
          </cell>
          <cell r="F781" t="str">
            <v>Nordeste</v>
          </cell>
        </row>
        <row r="782">
          <cell r="A782">
            <v>220557</v>
          </cell>
          <cell r="B782" t="str">
            <v>Lagoa de São Francisco</v>
          </cell>
          <cell r="C782" t="str">
            <v>PI</v>
          </cell>
          <cell r="D782" t="str">
            <v>Piauí</v>
          </cell>
          <cell r="E782">
            <v>22</v>
          </cell>
          <cell r="F782" t="str">
            <v>Nordeste</v>
          </cell>
        </row>
        <row r="783">
          <cell r="A783">
            <v>220558</v>
          </cell>
          <cell r="B783" t="str">
            <v>Lagoa do Piauí</v>
          </cell>
          <cell r="C783" t="str">
            <v>PI</v>
          </cell>
          <cell r="D783" t="str">
            <v>Piauí</v>
          </cell>
          <cell r="E783">
            <v>22</v>
          </cell>
          <cell r="F783" t="str">
            <v>Nordeste</v>
          </cell>
        </row>
        <row r="784">
          <cell r="A784">
            <v>220559</v>
          </cell>
          <cell r="B784" t="str">
            <v>Lagoa do Sítio</v>
          </cell>
          <cell r="C784" t="str">
            <v>PI</v>
          </cell>
          <cell r="D784" t="str">
            <v>Piauí</v>
          </cell>
          <cell r="E784">
            <v>22</v>
          </cell>
          <cell r="F784" t="str">
            <v>Nordeste</v>
          </cell>
        </row>
        <row r="785">
          <cell r="A785">
            <v>220560</v>
          </cell>
          <cell r="B785" t="str">
            <v>Landri Sales</v>
          </cell>
          <cell r="C785" t="str">
            <v>PI</v>
          </cell>
          <cell r="D785" t="str">
            <v>Piauí</v>
          </cell>
          <cell r="E785">
            <v>22</v>
          </cell>
          <cell r="F785" t="str">
            <v>Nordeste</v>
          </cell>
        </row>
        <row r="786">
          <cell r="A786">
            <v>220570</v>
          </cell>
          <cell r="B786" t="str">
            <v>Luís Correia</v>
          </cell>
          <cell r="C786" t="str">
            <v>PI</v>
          </cell>
          <cell r="D786" t="str">
            <v>Piauí</v>
          </cell>
          <cell r="E786">
            <v>22</v>
          </cell>
          <cell r="F786" t="str">
            <v>Nordeste</v>
          </cell>
        </row>
        <row r="787">
          <cell r="A787">
            <v>220580</v>
          </cell>
          <cell r="B787" t="str">
            <v>Luzilândia</v>
          </cell>
          <cell r="C787" t="str">
            <v>PI</v>
          </cell>
          <cell r="D787" t="str">
            <v>Piauí</v>
          </cell>
          <cell r="E787">
            <v>22</v>
          </cell>
          <cell r="F787" t="str">
            <v>Nordeste</v>
          </cell>
        </row>
        <row r="788">
          <cell r="A788">
            <v>220585</v>
          </cell>
          <cell r="B788" t="str">
            <v>Madeiro</v>
          </cell>
          <cell r="C788" t="str">
            <v>PI</v>
          </cell>
          <cell r="D788" t="str">
            <v>Piauí</v>
          </cell>
          <cell r="E788">
            <v>22</v>
          </cell>
          <cell r="F788" t="str">
            <v>Nordeste</v>
          </cell>
        </row>
        <row r="789">
          <cell r="A789">
            <v>220590</v>
          </cell>
          <cell r="B789" t="str">
            <v>Manoel Emídio</v>
          </cell>
          <cell r="C789" t="str">
            <v>PI</v>
          </cell>
          <cell r="D789" t="str">
            <v>Piauí</v>
          </cell>
          <cell r="E789">
            <v>22</v>
          </cell>
          <cell r="F789" t="str">
            <v>Nordeste</v>
          </cell>
        </row>
        <row r="790">
          <cell r="A790">
            <v>220595</v>
          </cell>
          <cell r="B790" t="str">
            <v>Marcolândia</v>
          </cell>
          <cell r="C790" t="str">
            <v>PI</v>
          </cell>
          <cell r="D790" t="str">
            <v>Piauí</v>
          </cell>
          <cell r="E790">
            <v>22</v>
          </cell>
          <cell r="F790" t="str">
            <v>Nordeste</v>
          </cell>
        </row>
        <row r="791">
          <cell r="A791">
            <v>220600</v>
          </cell>
          <cell r="B791" t="str">
            <v>Marcos Parente</v>
          </cell>
          <cell r="C791" t="str">
            <v>PI</v>
          </cell>
          <cell r="D791" t="str">
            <v>Piauí</v>
          </cell>
          <cell r="E791">
            <v>22</v>
          </cell>
          <cell r="F791" t="str">
            <v>Nordeste</v>
          </cell>
        </row>
        <row r="792">
          <cell r="A792">
            <v>220605</v>
          </cell>
          <cell r="B792" t="str">
            <v>Massapê do Piauí</v>
          </cell>
          <cell r="C792" t="str">
            <v>PI</v>
          </cell>
          <cell r="D792" t="str">
            <v>Piauí</v>
          </cell>
          <cell r="E792">
            <v>22</v>
          </cell>
          <cell r="F792" t="str">
            <v>Nordeste</v>
          </cell>
        </row>
        <row r="793">
          <cell r="A793">
            <v>220610</v>
          </cell>
          <cell r="B793" t="str">
            <v>Matias Olímpio</v>
          </cell>
          <cell r="C793" t="str">
            <v>PI</v>
          </cell>
          <cell r="D793" t="str">
            <v>Piauí</v>
          </cell>
          <cell r="E793">
            <v>22</v>
          </cell>
          <cell r="F793" t="str">
            <v>Nordeste</v>
          </cell>
        </row>
        <row r="794">
          <cell r="A794">
            <v>220620</v>
          </cell>
          <cell r="B794" t="str">
            <v>Miguel Alves</v>
          </cell>
          <cell r="C794" t="str">
            <v>PI</v>
          </cell>
          <cell r="D794" t="str">
            <v>Piauí</v>
          </cell>
          <cell r="E794">
            <v>22</v>
          </cell>
          <cell r="F794" t="str">
            <v>Nordeste</v>
          </cell>
        </row>
        <row r="795">
          <cell r="A795">
            <v>220630</v>
          </cell>
          <cell r="B795" t="str">
            <v>Miguel Leão</v>
          </cell>
          <cell r="C795" t="str">
            <v>PI</v>
          </cell>
          <cell r="D795" t="str">
            <v>Piauí</v>
          </cell>
          <cell r="E795">
            <v>22</v>
          </cell>
          <cell r="F795" t="str">
            <v>Nordeste</v>
          </cell>
        </row>
        <row r="796">
          <cell r="A796">
            <v>220635</v>
          </cell>
          <cell r="B796" t="str">
            <v>Milton Brandão</v>
          </cell>
          <cell r="C796" t="str">
            <v>PI</v>
          </cell>
          <cell r="D796" t="str">
            <v>Piauí</v>
          </cell>
          <cell r="E796">
            <v>22</v>
          </cell>
          <cell r="F796" t="str">
            <v>Nordeste</v>
          </cell>
        </row>
        <row r="797">
          <cell r="A797">
            <v>220640</v>
          </cell>
          <cell r="B797" t="str">
            <v>Monsenhor Gil</v>
          </cell>
          <cell r="C797" t="str">
            <v>PI</v>
          </cell>
          <cell r="D797" t="str">
            <v>Piauí</v>
          </cell>
          <cell r="E797">
            <v>22</v>
          </cell>
          <cell r="F797" t="str">
            <v>Nordeste</v>
          </cell>
        </row>
        <row r="798">
          <cell r="A798">
            <v>220650</v>
          </cell>
          <cell r="B798" t="str">
            <v>Monsenhor Hipólito</v>
          </cell>
          <cell r="C798" t="str">
            <v>PI</v>
          </cell>
          <cell r="D798" t="str">
            <v>Piauí</v>
          </cell>
          <cell r="E798">
            <v>22</v>
          </cell>
          <cell r="F798" t="str">
            <v>Nordeste</v>
          </cell>
        </row>
        <row r="799">
          <cell r="A799">
            <v>220660</v>
          </cell>
          <cell r="B799" t="str">
            <v>Monte Alegre do Piauí</v>
          </cell>
          <cell r="C799" t="str">
            <v>PI</v>
          </cell>
          <cell r="D799" t="str">
            <v>Piauí</v>
          </cell>
          <cell r="E799">
            <v>22</v>
          </cell>
          <cell r="F799" t="str">
            <v>Nordeste</v>
          </cell>
        </row>
        <row r="800">
          <cell r="A800">
            <v>220665</v>
          </cell>
          <cell r="B800" t="str">
            <v>Morro Cabeça no Tempo</v>
          </cell>
          <cell r="C800" t="str">
            <v>PI</v>
          </cell>
          <cell r="D800" t="str">
            <v>Piauí</v>
          </cell>
          <cell r="E800">
            <v>22</v>
          </cell>
          <cell r="F800" t="str">
            <v>Nordeste</v>
          </cell>
        </row>
        <row r="801">
          <cell r="A801">
            <v>220667</v>
          </cell>
          <cell r="B801" t="str">
            <v>Morro do Chapéu do Piauí</v>
          </cell>
          <cell r="C801" t="str">
            <v>PI</v>
          </cell>
          <cell r="D801" t="str">
            <v>Piauí</v>
          </cell>
          <cell r="E801">
            <v>22</v>
          </cell>
          <cell r="F801" t="str">
            <v>Nordeste</v>
          </cell>
        </row>
        <row r="802">
          <cell r="A802">
            <v>220669</v>
          </cell>
          <cell r="B802" t="str">
            <v>Murici dos Portelas</v>
          </cell>
          <cell r="C802" t="str">
            <v>PI</v>
          </cell>
          <cell r="D802" t="str">
            <v>Piauí</v>
          </cell>
          <cell r="E802">
            <v>22</v>
          </cell>
          <cell r="F802" t="str">
            <v>Nordeste</v>
          </cell>
        </row>
        <row r="803">
          <cell r="A803">
            <v>220670</v>
          </cell>
          <cell r="B803" t="str">
            <v>Nazaré do Piauí</v>
          </cell>
          <cell r="C803" t="str">
            <v>PI</v>
          </cell>
          <cell r="D803" t="str">
            <v>Piauí</v>
          </cell>
          <cell r="E803">
            <v>22</v>
          </cell>
          <cell r="F803" t="str">
            <v>Nordeste</v>
          </cell>
        </row>
        <row r="804">
          <cell r="A804">
            <v>220672</v>
          </cell>
          <cell r="B804" t="str">
            <v>Nazária</v>
          </cell>
          <cell r="C804" t="str">
            <v>PI</v>
          </cell>
          <cell r="D804" t="str">
            <v>Piauí</v>
          </cell>
          <cell r="E804">
            <v>22</v>
          </cell>
          <cell r="F804" t="str">
            <v>Nordeste</v>
          </cell>
        </row>
        <row r="805">
          <cell r="A805">
            <v>220675</v>
          </cell>
          <cell r="B805" t="str">
            <v>Nossa Senhora de Nazaré</v>
          </cell>
          <cell r="C805" t="str">
            <v>PI</v>
          </cell>
          <cell r="D805" t="str">
            <v>Piauí</v>
          </cell>
          <cell r="E805">
            <v>22</v>
          </cell>
          <cell r="F805" t="str">
            <v>Nordeste</v>
          </cell>
        </row>
        <row r="806">
          <cell r="A806">
            <v>220680</v>
          </cell>
          <cell r="B806" t="str">
            <v>Nossa Senhora dos Remédios</v>
          </cell>
          <cell r="C806" t="str">
            <v>PI</v>
          </cell>
          <cell r="D806" t="str">
            <v>Piauí</v>
          </cell>
          <cell r="E806">
            <v>22</v>
          </cell>
          <cell r="F806" t="str">
            <v>Nordeste</v>
          </cell>
        </row>
        <row r="807">
          <cell r="A807">
            <v>220690</v>
          </cell>
          <cell r="B807" t="str">
            <v>Novo Oriente do Piauí</v>
          </cell>
          <cell r="C807" t="str">
            <v>PI</v>
          </cell>
          <cell r="D807" t="str">
            <v>Piauí</v>
          </cell>
          <cell r="E807">
            <v>22</v>
          </cell>
          <cell r="F807" t="str">
            <v>Nordeste</v>
          </cell>
        </row>
        <row r="808">
          <cell r="A808">
            <v>220695</v>
          </cell>
          <cell r="B808" t="str">
            <v>Novo Santo Antônio</v>
          </cell>
          <cell r="C808" t="str">
            <v>PI</v>
          </cell>
          <cell r="D808" t="str">
            <v>Piauí</v>
          </cell>
          <cell r="E808">
            <v>22</v>
          </cell>
          <cell r="F808" t="str">
            <v>Nordeste</v>
          </cell>
        </row>
        <row r="809">
          <cell r="A809">
            <v>220700</v>
          </cell>
          <cell r="B809" t="str">
            <v>Oeiras</v>
          </cell>
          <cell r="C809" t="str">
            <v>PI</v>
          </cell>
          <cell r="D809" t="str">
            <v>Piauí</v>
          </cell>
          <cell r="E809">
            <v>22</v>
          </cell>
          <cell r="F809" t="str">
            <v>Nordeste</v>
          </cell>
        </row>
        <row r="810">
          <cell r="A810">
            <v>220710</v>
          </cell>
          <cell r="B810" t="str">
            <v>Olho D'Água do Piauí</v>
          </cell>
          <cell r="C810" t="str">
            <v>PI</v>
          </cell>
          <cell r="D810" t="str">
            <v>Piauí</v>
          </cell>
          <cell r="E810">
            <v>22</v>
          </cell>
          <cell r="F810" t="str">
            <v>Nordeste</v>
          </cell>
        </row>
        <row r="811">
          <cell r="A811">
            <v>220720</v>
          </cell>
          <cell r="B811" t="str">
            <v>Padre Marcos</v>
          </cell>
          <cell r="C811" t="str">
            <v>PI</v>
          </cell>
          <cell r="D811" t="str">
            <v>Piauí</v>
          </cell>
          <cell r="E811">
            <v>22</v>
          </cell>
          <cell r="F811" t="str">
            <v>Nordeste</v>
          </cell>
        </row>
        <row r="812">
          <cell r="A812">
            <v>220730</v>
          </cell>
          <cell r="B812" t="str">
            <v>Paes Landim</v>
          </cell>
          <cell r="C812" t="str">
            <v>PI</v>
          </cell>
          <cell r="D812" t="str">
            <v>Piauí</v>
          </cell>
          <cell r="E812">
            <v>22</v>
          </cell>
          <cell r="F812" t="str">
            <v>Nordeste</v>
          </cell>
        </row>
        <row r="813">
          <cell r="A813">
            <v>220735</v>
          </cell>
          <cell r="B813" t="str">
            <v>Pajeú do Piauí</v>
          </cell>
          <cell r="C813" t="str">
            <v>PI</v>
          </cell>
          <cell r="D813" t="str">
            <v>Piauí</v>
          </cell>
          <cell r="E813">
            <v>22</v>
          </cell>
          <cell r="F813" t="str">
            <v>Nordeste</v>
          </cell>
        </row>
        <row r="814">
          <cell r="A814">
            <v>220740</v>
          </cell>
          <cell r="B814" t="str">
            <v>Palmeira do Piauí</v>
          </cell>
          <cell r="C814" t="str">
            <v>PI</v>
          </cell>
          <cell r="D814" t="str">
            <v>Piauí</v>
          </cell>
          <cell r="E814">
            <v>22</v>
          </cell>
          <cell r="F814" t="str">
            <v>Nordeste</v>
          </cell>
        </row>
        <row r="815">
          <cell r="A815">
            <v>220750</v>
          </cell>
          <cell r="B815" t="str">
            <v>Palmeirais</v>
          </cell>
          <cell r="C815" t="str">
            <v>PI</v>
          </cell>
          <cell r="D815" t="str">
            <v>Piauí</v>
          </cell>
          <cell r="E815">
            <v>22</v>
          </cell>
          <cell r="F815" t="str">
            <v>Nordeste</v>
          </cell>
        </row>
        <row r="816">
          <cell r="A816">
            <v>220755</v>
          </cell>
          <cell r="B816" t="str">
            <v>Paquetá</v>
          </cell>
          <cell r="C816" t="str">
            <v>PI</v>
          </cell>
          <cell r="D816" t="str">
            <v>Piauí</v>
          </cell>
          <cell r="E816">
            <v>22</v>
          </cell>
          <cell r="F816" t="str">
            <v>Nordeste</v>
          </cell>
        </row>
        <row r="817">
          <cell r="A817">
            <v>220760</v>
          </cell>
          <cell r="B817" t="str">
            <v>Parnaguá</v>
          </cell>
          <cell r="C817" t="str">
            <v>PI</v>
          </cell>
          <cell r="D817" t="str">
            <v>Piauí</v>
          </cell>
          <cell r="E817">
            <v>22</v>
          </cell>
          <cell r="F817" t="str">
            <v>Nordeste</v>
          </cell>
        </row>
        <row r="818">
          <cell r="A818">
            <v>220770</v>
          </cell>
          <cell r="B818" t="str">
            <v>Parnaíba</v>
          </cell>
          <cell r="C818" t="str">
            <v>PI</v>
          </cell>
          <cell r="D818" t="str">
            <v>Piauí</v>
          </cell>
          <cell r="E818">
            <v>22</v>
          </cell>
          <cell r="F818" t="str">
            <v>Nordeste</v>
          </cell>
        </row>
        <row r="819">
          <cell r="A819">
            <v>220775</v>
          </cell>
          <cell r="B819" t="str">
            <v>Passagem Franca do Piauí</v>
          </cell>
          <cell r="C819" t="str">
            <v>PI</v>
          </cell>
          <cell r="D819" t="str">
            <v>Piauí</v>
          </cell>
          <cell r="E819">
            <v>22</v>
          </cell>
          <cell r="F819" t="str">
            <v>Nordeste</v>
          </cell>
        </row>
        <row r="820">
          <cell r="A820">
            <v>220777</v>
          </cell>
          <cell r="B820" t="str">
            <v>Patos do Piauí</v>
          </cell>
          <cell r="C820" t="str">
            <v>PI</v>
          </cell>
          <cell r="D820" t="str">
            <v>Piauí</v>
          </cell>
          <cell r="E820">
            <v>22</v>
          </cell>
          <cell r="F820" t="str">
            <v>Nordeste</v>
          </cell>
        </row>
        <row r="821">
          <cell r="A821">
            <v>220779</v>
          </cell>
          <cell r="B821" t="str">
            <v>Pau D'Arco do Piauí</v>
          </cell>
          <cell r="C821" t="str">
            <v>PI</v>
          </cell>
          <cell r="D821" t="str">
            <v>Piauí</v>
          </cell>
          <cell r="E821">
            <v>22</v>
          </cell>
          <cell r="F821" t="str">
            <v>Nordeste</v>
          </cell>
        </row>
        <row r="822">
          <cell r="A822">
            <v>220780</v>
          </cell>
          <cell r="B822" t="str">
            <v>Paulistana</v>
          </cell>
          <cell r="C822" t="str">
            <v>PI</v>
          </cell>
          <cell r="D822" t="str">
            <v>Piauí</v>
          </cell>
          <cell r="E822">
            <v>22</v>
          </cell>
          <cell r="F822" t="str">
            <v>Nordeste</v>
          </cell>
        </row>
        <row r="823">
          <cell r="A823">
            <v>220785</v>
          </cell>
          <cell r="B823" t="str">
            <v>Pavussu</v>
          </cell>
          <cell r="C823" t="str">
            <v>PI</v>
          </cell>
          <cell r="D823" t="str">
            <v>Piauí</v>
          </cell>
          <cell r="E823">
            <v>22</v>
          </cell>
          <cell r="F823" t="str">
            <v>Nordeste</v>
          </cell>
        </row>
        <row r="824">
          <cell r="A824">
            <v>220790</v>
          </cell>
          <cell r="B824" t="str">
            <v>Pedro II</v>
          </cell>
          <cell r="C824" t="str">
            <v>PI</v>
          </cell>
          <cell r="D824" t="str">
            <v>Piauí</v>
          </cell>
          <cell r="E824">
            <v>22</v>
          </cell>
          <cell r="F824" t="str">
            <v>Nordeste</v>
          </cell>
        </row>
        <row r="825">
          <cell r="A825">
            <v>220793</v>
          </cell>
          <cell r="B825" t="str">
            <v>Pedro Laurentino</v>
          </cell>
          <cell r="C825" t="str">
            <v>PI</v>
          </cell>
          <cell r="D825" t="str">
            <v>Piauí</v>
          </cell>
          <cell r="E825">
            <v>22</v>
          </cell>
          <cell r="F825" t="str">
            <v>Nordeste</v>
          </cell>
        </row>
        <row r="826">
          <cell r="A826">
            <v>220795</v>
          </cell>
          <cell r="B826" t="str">
            <v>Nova Santa Rita</v>
          </cell>
          <cell r="C826" t="str">
            <v>PI</v>
          </cell>
          <cell r="D826" t="str">
            <v>Piauí</v>
          </cell>
          <cell r="E826">
            <v>22</v>
          </cell>
          <cell r="F826" t="str">
            <v>Nordeste</v>
          </cell>
        </row>
        <row r="827">
          <cell r="A827">
            <v>220800</v>
          </cell>
          <cell r="B827" t="str">
            <v>Picos</v>
          </cell>
          <cell r="C827" t="str">
            <v>PI</v>
          </cell>
          <cell r="D827" t="str">
            <v>Piauí</v>
          </cell>
          <cell r="E827">
            <v>22</v>
          </cell>
          <cell r="F827" t="str">
            <v>Nordeste</v>
          </cell>
        </row>
        <row r="828">
          <cell r="A828">
            <v>220810</v>
          </cell>
          <cell r="B828" t="str">
            <v>Pimenteiras</v>
          </cell>
          <cell r="C828" t="str">
            <v>PI</v>
          </cell>
          <cell r="D828" t="str">
            <v>Piauí</v>
          </cell>
          <cell r="E828">
            <v>22</v>
          </cell>
          <cell r="F828" t="str">
            <v>Nordeste</v>
          </cell>
        </row>
        <row r="829">
          <cell r="A829">
            <v>220820</v>
          </cell>
          <cell r="B829" t="str">
            <v>Pio IX</v>
          </cell>
          <cell r="C829" t="str">
            <v>PI</v>
          </cell>
          <cell r="D829" t="str">
            <v>Piauí</v>
          </cell>
          <cell r="E829">
            <v>22</v>
          </cell>
          <cell r="F829" t="str">
            <v>Nordeste</v>
          </cell>
        </row>
        <row r="830">
          <cell r="A830">
            <v>220830</v>
          </cell>
          <cell r="B830" t="str">
            <v>Piracuruca</v>
          </cell>
          <cell r="C830" t="str">
            <v>PI</v>
          </cell>
          <cell r="D830" t="str">
            <v>Piauí</v>
          </cell>
          <cell r="E830">
            <v>22</v>
          </cell>
          <cell r="F830" t="str">
            <v>Nordeste</v>
          </cell>
        </row>
        <row r="831">
          <cell r="A831">
            <v>220840</v>
          </cell>
          <cell r="B831" t="str">
            <v>Piripiri</v>
          </cell>
          <cell r="C831" t="str">
            <v>PI</v>
          </cell>
          <cell r="D831" t="str">
            <v>Piauí</v>
          </cell>
          <cell r="E831">
            <v>22</v>
          </cell>
          <cell r="F831" t="str">
            <v>Nordeste</v>
          </cell>
        </row>
        <row r="832">
          <cell r="A832">
            <v>220850</v>
          </cell>
          <cell r="B832" t="str">
            <v>Porto</v>
          </cell>
          <cell r="C832" t="str">
            <v>PI</v>
          </cell>
          <cell r="D832" t="str">
            <v>Piauí</v>
          </cell>
          <cell r="E832">
            <v>22</v>
          </cell>
          <cell r="F832" t="str">
            <v>Nordeste</v>
          </cell>
        </row>
        <row r="833">
          <cell r="A833">
            <v>220855</v>
          </cell>
          <cell r="B833" t="str">
            <v>Porto Alegre do Piauí</v>
          </cell>
          <cell r="C833" t="str">
            <v>PI</v>
          </cell>
          <cell r="D833" t="str">
            <v>Piauí</v>
          </cell>
          <cell r="E833">
            <v>22</v>
          </cell>
          <cell r="F833" t="str">
            <v>Nordeste</v>
          </cell>
        </row>
        <row r="834">
          <cell r="A834">
            <v>220860</v>
          </cell>
          <cell r="B834" t="str">
            <v>Prata do Piauí</v>
          </cell>
          <cell r="C834" t="str">
            <v>PI</v>
          </cell>
          <cell r="D834" t="str">
            <v>Piauí</v>
          </cell>
          <cell r="E834">
            <v>22</v>
          </cell>
          <cell r="F834" t="str">
            <v>Nordeste</v>
          </cell>
        </row>
        <row r="835">
          <cell r="A835">
            <v>220865</v>
          </cell>
          <cell r="B835" t="str">
            <v>Queimada Nova</v>
          </cell>
          <cell r="C835" t="str">
            <v>PI</v>
          </cell>
          <cell r="D835" t="str">
            <v>Piauí</v>
          </cell>
          <cell r="E835">
            <v>22</v>
          </cell>
          <cell r="F835" t="str">
            <v>Nordeste</v>
          </cell>
        </row>
        <row r="836">
          <cell r="A836">
            <v>220870</v>
          </cell>
          <cell r="B836" t="str">
            <v>Redenção do Gurguéia</v>
          </cell>
          <cell r="C836" t="str">
            <v>PI</v>
          </cell>
          <cell r="D836" t="str">
            <v>Piauí</v>
          </cell>
          <cell r="E836">
            <v>22</v>
          </cell>
          <cell r="F836" t="str">
            <v>Nordeste</v>
          </cell>
        </row>
        <row r="837">
          <cell r="A837">
            <v>220880</v>
          </cell>
          <cell r="B837" t="str">
            <v>Regeneração</v>
          </cell>
          <cell r="C837" t="str">
            <v>PI</v>
          </cell>
          <cell r="D837" t="str">
            <v>Piauí</v>
          </cell>
          <cell r="E837">
            <v>22</v>
          </cell>
          <cell r="F837" t="str">
            <v>Nordeste</v>
          </cell>
        </row>
        <row r="838">
          <cell r="A838">
            <v>220885</v>
          </cell>
          <cell r="B838" t="str">
            <v>Riacho Frio</v>
          </cell>
          <cell r="C838" t="str">
            <v>PI</v>
          </cell>
          <cell r="D838" t="str">
            <v>Piauí</v>
          </cell>
          <cell r="E838">
            <v>22</v>
          </cell>
          <cell r="F838" t="str">
            <v>Nordeste</v>
          </cell>
        </row>
        <row r="839">
          <cell r="A839">
            <v>220887</v>
          </cell>
          <cell r="B839" t="str">
            <v>Ribeira do Piauí</v>
          </cell>
          <cell r="C839" t="str">
            <v>PI</v>
          </cell>
          <cell r="D839" t="str">
            <v>Piauí</v>
          </cell>
          <cell r="E839">
            <v>22</v>
          </cell>
          <cell r="F839" t="str">
            <v>Nordeste</v>
          </cell>
        </row>
        <row r="840">
          <cell r="A840">
            <v>220890</v>
          </cell>
          <cell r="B840" t="str">
            <v>Ribeiro Gonçalves</v>
          </cell>
          <cell r="C840" t="str">
            <v>PI</v>
          </cell>
          <cell r="D840" t="str">
            <v>Piauí</v>
          </cell>
          <cell r="E840">
            <v>22</v>
          </cell>
          <cell r="F840" t="str">
            <v>Nordeste</v>
          </cell>
        </row>
        <row r="841">
          <cell r="A841">
            <v>220900</v>
          </cell>
          <cell r="B841" t="str">
            <v>Rio Grande do Piauí</v>
          </cell>
          <cell r="C841" t="str">
            <v>PI</v>
          </cell>
          <cell r="D841" t="str">
            <v>Piauí</v>
          </cell>
          <cell r="E841">
            <v>22</v>
          </cell>
          <cell r="F841" t="str">
            <v>Nordeste</v>
          </cell>
        </row>
        <row r="842">
          <cell r="A842">
            <v>220910</v>
          </cell>
          <cell r="B842" t="str">
            <v>Santa Cruz do Piauí</v>
          </cell>
          <cell r="C842" t="str">
            <v>PI</v>
          </cell>
          <cell r="D842" t="str">
            <v>Piauí</v>
          </cell>
          <cell r="E842">
            <v>22</v>
          </cell>
          <cell r="F842" t="str">
            <v>Nordeste</v>
          </cell>
        </row>
        <row r="843">
          <cell r="A843">
            <v>220915</v>
          </cell>
          <cell r="B843" t="str">
            <v>Santa Cruz dos Milagres</v>
          </cell>
          <cell r="C843" t="str">
            <v>PI</v>
          </cell>
          <cell r="D843" t="str">
            <v>Piauí</v>
          </cell>
          <cell r="E843">
            <v>22</v>
          </cell>
          <cell r="F843" t="str">
            <v>Nordeste</v>
          </cell>
        </row>
        <row r="844">
          <cell r="A844">
            <v>220920</v>
          </cell>
          <cell r="B844" t="str">
            <v>Santa Filomena</v>
          </cell>
          <cell r="C844" t="str">
            <v>PI</v>
          </cell>
          <cell r="D844" t="str">
            <v>Piauí</v>
          </cell>
          <cell r="E844">
            <v>22</v>
          </cell>
          <cell r="F844" t="str">
            <v>Nordeste</v>
          </cell>
        </row>
        <row r="845">
          <cell r="A845">
            <v>220930</v>
          </cell>
          <cell r="B845" t="str">
            <v>Santa Luz</v>
          </cell>
          <cell r="C845" t="str">
            <v>PI</v>
          </cell>
          <cell r="D845" t="str">
            <v>Piauí</v>
          </cell>
          <cell r="E845">
            <v>22</v>
          </cell>
          <cell r="F845" t="str">
            <v>Nordeste</v>
          </cell>
        </row>
        <row r="846">
          <cell r="A846">
            <v>220935</v>
          </cell>
          <cell r="B846" t="str">
            <v>Santana do Piauí</v>
          </cell>
          <cell r="C846" t="str">
            <v>PI</v>
          </cell>
          <cell r="D846" t="str">
            <v>Piauí</v>
          </cell>
          <cell r="E846">
            <v>22</v>
          </cell>
          <cell r="F846" t="str">
            <v>Nordeste</v>
          </cell>
        </row>
        <row r="847">
          <cell r="A847">
            <v>220937</v>
          </cell>
          <cell r="B847" t="str">
            <v>Santa Rosa do Piauí</v>
          </cell>
          <cell r="C847" t="str">
            <v>PI</v>
          </cell>
          <cell r="D847" t="str">
            <v>Piauí</v>
          </cell>
          <cell r="E847">
            <v>22</v>
          </cell>
          <cell r="F847" t="str">
            <v>Nordeste</v>
          </cell>
        </row>
        <row r="848">
          <cell r="A848">
            <v>220940</v>
          </cell>
          <cell r="B848" t="str">
            <v>Santo Antônio de Lisboa</v>
          </cell>
          <cell r="C848" t="str">
            <v>PI</v>
          </cell>
          <cell r="D848" t="str">
            <v>Piauí</v>
          </cell>
          <cell r="E848">
            <v>22</v>
          </cell>
          <cell r="F848" t="str">
            <v>Nordeste</v>
          </cell>
        </row>
        <row r="849">
          <cell r="A849">
            <v>220945</v>
          </cell>
          <cell r="B849" t="str">
            <v>Santo Antônio dos Milagres</v>
          </cell>
          <cell r="C849" t="str">
            <v>PI</v>
          </cell>
          <cell r="D849" t="str">
            <v>Piauí</v>
          </cell>
          <cell r="E849">
            <v>22</v>
          </cell>
          <cell r="F849" t="str">
            <v>Nordeste</v>
          </cell>
        </row>
        <row r="850">
          <cell r="A850">
            <v>220950</v>
          </cell>
          <cell r="B850" t="str">
            <v>Santo Inácio do Piauí</v>
          </cell>
          <cell r="C850" t="str">
            <v>PI</v>
          </cell>
          <cell r="D850" t="str">
            <v>Piauí</v>
          </cell>
          <cell r="E850">
            <v>22</v>
          </cell>
          <cell r="F850" t="str">
            <v>Nordeste</v>
          </cell>
        </row>
        <row r="851">
          <cell r="A851">
            <v>220955</v>
          </cell>
          <cell r="B851" t="str">
            <v>São Braz do Piauí</v>
          </cell>
          <cell r="C851" t="str">
            <v>PI</v>
          </cell>
          <cell r="D851" t="str">
            <v>Piauí</v>
          </cell>
          <cell r="E851">
            <v>22</v>
          </cell>
          <cell r="F851" t="str">
            <v>Nordeste</v>
          </cell>
        </row>
        <row r="852">
          <cell r="A852">
            <v>220960</v>
          </cell>
          <cell r="B852" t="str">
            <v>São Félix do Piauí</v>
          </cell>
          <cell r="C852" t="str">
            <v>PI</v>
          </cell>
          <cell r="D852" t="str">
            <v>Piauí</v>
          </cell>
          <cell r="E852">
            <v>22</v>
          </cell>
          <cell r="F852" t="str">
            <v>Nordeste</v>
          </cell>
        </row>
        <row r="853">
          <cell r="A853">
            <v>220965</v>
          </cell>
          <cell r="B853" t="str">
            <v>São Francisco de Assis do Piauí</v>
          </cell>
          <cell r="C853" t="str">
            <v>PI</v>
          </cell>
          <cell r="D853" t="str">
            <v>Piauí</v>
          </cell>
          <cell r="E853">
            <v>22</v>
          </cell>
          <cell r="F853" t="str">
            <v>Nordeste</v>
          </cell>
        </row>
        <row r="854">
          <cell r="A854">
            <v>220970</v>
          </cell>
          <cell r="B854" t="str">
            <v>São Francisco do Piauí</v>
          </cell>
          <cell r="C854" t="str">
            <v>PI</v>
          </cell>
          <cell r="D854" t="str">
            <v>Piauí</v>
          </cell>
          <cell r="E854">
            <v>22</v>
          </cell>
          <cell r="F854" t="str">
            <v>Nordeste</v>
          </cell>
        </row>
        <row r="855">
          <cell r="A855">
            <v>220975</v>
          </cell>
          <cell r="B855" t="str">
            <v>São Gonçalo do Gurguéia</v>
          </cell>
          <cell r="C855" t="str">
            <v>PI</v>
          </cell>
          <cell r="D855" t="str">
            <v>Piauí</v>
          </cell>
          <cell r="E855">
            <v>22</v>
          </cell>
          <cell r="F855" t="str">
            <v>Nordeste</v>
          </cell>
        </row>
        <row r="856">
          <cell r="A856">
            <v>220980</v>
          </cell>
          <cell r="B856" t="str">
            <v>São Gonçalo do Piauí</v>
          </cell>
          <cell r="C856" t="str">
            <v>PI</v>
          </cell>
          <cell r="D856" t="str">
            <v>Piauí</v>
          </cell>
          <cell r="E856">
            <v>22</v>
          </cell>
          <cell r="F856" t="str">
            <v>Nordeste</v>
          </cell>
        </row>
        <row r="857">
          <cell r="A857">
            <v>220985</v>
          </cell>
          <cell r="B857" t="str">
            <v>São João da Canabrava</v>
          </cell>
          <cell r="C857" t="str">
            <v>PI</v>
          </cell>
          <cell r="D857" t="str">
            <v>Piauí</v>
          </cell>
          <cell r="E857">
            <v>22</v>
          </cell>
          <cell r="F857" t="str">
            <v>Nordeste</v>
          </cell>
        </row>
        <row r="858">
          <cell r="A858">
            <v>220987</v>
          </cell>
          <cell r="B858" t="str">
            <v>São João da Fronteira</v>
          </cell>
          <cell r="C858" t="str">
            <v>PI</v>
          </cell>
          <cell r="D858" t="str">
            <v>Piauí</v>
          </cell>
          <cell r="E858">
            <v>22</v>
          </cell>
          <cell r="F858" t="str">
            <v>Nordeste</v>
          </cell>
        </row>
        <row r="859">
          <cell r="A859">
            <v>220990</v>
          </cell>
          <cell r="B859" t="str">
            <v>São João da Serra</v>
          </cell>
          <cell r="C859" t="str">
            <v>PI</v>
          </cell>
          <cell r="D859" t="str">
            <v>Piauí</v>
          </cell>
          <cell r="E859">
            <v>22</v>
          </cell>
          <cell r="F859" t="str">
            <v>Nordeste</v>
          </cell>
        </row>
        <row r="860">
          <cell r="A860">
            <v>220995</v>
          </cell>
          <cell r="B860" t="str">
            <v>São João da Varjota</v>
          </cell>
          <cell r="C860" t="str">
            <v>PI</v>
          </cell>
          <cell r="D860" t="str">
            <v>Piauí</v>
          </cell>
          <cell r="E860">
            <v>22</v>
          </cell>
          <cell r="F860" t="str">
            <v>Nordeste</v>
          </cell>
        </row>
        <row r="861">
          <cell r="A861">
            <v>220997</v>
          </cell>
          <cell r="B861" t="str">
            <v>São João do Arraial</v>
          </cell>
          <cell r="C861" t="str">
            <v>PI</v>
          </cell>
          <cell r="D861" t="str">
            <v>Piauí</v>
          </cell>
          <cell r="E861">
            <v>22</v>
          </cell>
          <cell r="F861" t="str">
            <v>Nordeste</v>
          </cell>
        </row>
        <row r="862">
          <cell r="A862">
            <v>221000</v>
          </cell>
          <cell r="B862" t="str">
            <v>São João do Piauí</v>
          </cell>
          <cell r="C862" t="str">
            <v>PI</v>
          </cell>
          <cell r="D862" t="str">
            <v>Piauí</v>
          </cell>
          <cell r="E862">
            <v>22</v>
          </cell>
          <cell r="F862" t="str">
            <v>Nordeste</v>
          </cell>
        </row>
        <row r="863">
          <cell r="A863">
            <v>221005</v>
          </cell>
          <cell r="B863" t="str">
            <v>São José do Divino</v>
          </cell>
          <cell r="C863" t="str">
            <v>PI</v>
          </cell>
          <cell r="D863" t="str">
            <v>Piauí</v>
          </cell>
          <cell r="E863">
            <v>22</v>
          </cell>
          <cell r="F863" t="str">
            <v>Nordeste</v>
          </cell>
        </row>
        <row r="864">
          <cell r="A864">
            <v>221010</v>
          </cell>
          <cell r="B864" t="str">
            <v>São José do Peixe</v>
          </cell>
          <cell r="C864" t="str">
            <v>PI</v>
          </cell>
          <cell r="D864" t="str">
            <v>Piauí</v>
          </cell>
          <cell r="E864">
            <v>22</v>
          </cell>
          <cell r="F864" t="str">
            <v>Nordeste</v>
          </cell>
        </row>
        <row r="865">
          <cell r="A865">
            <v>221020</v>
          </cell>
          <cell r="B865" t="str">
            <v>São José do Piauí</v>
          </cell>
          <cell r="C865" t="str">
            <v>PI</v>
          </cell>
          <cell r="D865" t="str">
            <v>Piauí</v>
          </cell>
          <cell r="E865">
            <v>22</v>
          </cell>
          <cell r="F865" t="str">
            <v>Nordeste</v>
          </cell>
        </row>
        <row r="866">
          <cell r="A866">
            <v>221030</v>
          </cell>
          <cell r="B866" t="str">
            <v>São Julião</v>
          </cell>
          <cell r="C866" t="str">
            <v>PI</v>
          </cell>
          <cell r="D866" t="str">
            <v>Piauí</v>
          </cell>
          <cell r="E866">
            <v>22</v>
          </cell>
          <cell r="F866" t="str">
            <v>Nordeste</v>
          </cell>
        </row>
        <row r="867">
          <cell r="A867">
            <v>221035</v>
          </cell>
          <cell r="B867" t="str">
            <v>São Lourenço do Piauí</v>
          </cell>
          <cell r="C867" t="str">
            <v>PI</v>
          </cell>
          <cell r="D867" t="str">
            <v>Piauí</v>
          </cell>
          <cell r="E867">
            <v>22</v>
          </cell>
          <cell r="F867" t="str">
            <v>Nordeste</v>
          </cell>
        </row>
        <row r="868">
          <cell r="A868">
            <v>221037</v>
          </cell>
          <cell r="B868" t="str">
            <v>São Luis do Piauí</v>
          </cell>
          <cell r="C868" t="str">
            <v>PI</v>
          </cell>
          <cell r="D868" t="str">
            <v>Piauí</v>
          </cell>
          <cell r="E868">
            <v>22</v>
          </cell>
          <cell r="F868" t="str">
            <v>Nordeste</v>
          </cell>
        </row>
        <row r="869">
          <cell r="A869">
            <v>221038</v>
          </cell>
          <cell r="B869" t="str">
            <v>São Miguel da Baixa Grande</v>
          </cell>
          <cell r="C869" t="str">
            <v>PI</v>
          </cell>
          <cell r="D869" t="str">
            <v>Piauí</v>
          </cell>
          <cell r="E869">
            <v>22</v>
          </cell>
          <cell r="F869" t="str">
            <v>Nordeste</v>
          </cell>
        </row>
        <row r="870">
          <cell r="A870">
            <v>221039</v>
          </cell>
          <cell r="B870" t="str">
            <v>São Miguel do Fidalgo</v>
          </cell>
          <cell r="C870" t="str">
            <v>PI</v>
          </cell>
          <cell r="D870" t="str">
            <v>Piauí</v>
          </cell>
          <cell r="E870">
            <v>22</v>
          </cell>
          <cell r="F870" t="str">
            <v>Nordeste</v>
          </cell>
        </row>
        <row r="871">
          <cell r="A871">
            <v>221040</v>
          </cell>
          <cell r="B871" t="str">
            <v>São Miguel do Tapuio</v>
          </cell>
          <cell r="C871" t="str">
            <v>PI</v>
          </cell>
          <cell r="D871" t="str">
            <v>Piauí</v>
          </cell>
          <cell r="E871">
            <v>22</v>
          </cell>
          <cell r="F871" t="str">
            <v>Nordeste</v>
          </cell>
        </row>
        <row r="872">
          <cell r="A872">
            <v>221050</v>
          </cell>
          <cell r="B872" t="str">
            <v>São Pedro do Piauí</v>
          </cell>
          <cell r="C872" t="str">
            <v>PI</v>
          </cell>
          <cell r="D872" t="str">
            <v>Piauí</v>
          </cell>
          <cell r="E872">
            <v>22</v>
          </cell>
          <cell r="F872" t="str">
            <v>Nordeste</v>
          </cell>
        </row>
        <row r="873">
          <cell r="A873">
            <v>221060</v>
          </cell>
          <cell r="B873" t="str">
            <v>São Raimundo Nonato</v>
          </cell>
          <cell r="C873" t="str">
            <v>PI</v>
          </cell>
          <cell r="D873" t="str">
            <v>Piauí</v>
          </cell>
          <cell r="E873">
            <v>22</v>
          </cell>
          <cell r="F873" t="str">
            <v>Nordeste</v>
          </cell>
        </row>
        <row r="874">
          <cell r="A874">
            <v>221062</v>
          </cell>
          <cell r="B874" t="str">
            <v>Sebastião Barros</v>
          </cell>
          <cell r="C874" t="str">
            <v>PI</v>
          </cell>
          <cell r="D874" t="str">
            <v>Piauí</v>
          </cell>
          <cell r="E874">
            <v>22</v>
          </cell>
          <cell r="F874" t="str">
            <v>Nordeste</v>
          </cell>
        </row>
        <row r="875">
          <cell r="A875">
            <v>221063</v>
          </cell>
          <cell r="B875" t="str">
            <v>Sebastião Leal</v>
          </cell>
          <cell r="C875" t="str">
            <v>PI</v>
          </cell>
          <cell r="D875" t="str">
            <v>Piauí</v>
          </cell>
          <cell r="E875">
            <v>22</v>
          </cell>
          <cell r="F875" t="str">
            <v>Nordeste</v>
          </cell>
        </row>
        <row r="876">
          <cell r="A876">
            <v>221065</v>
          </cell>
          <cell r="B876" t="str">
            <v>Sigefredo Pacheco</v>
          </cell>
          <cell r="C876" t="str">
            <v>PI</v>
          </cell>
          <cell r="D876" t="str">
            <v>Piauí</v>
          </cell>
          <cell r="E876">
            <v>22</v>
          </cell>
          <cell r="F876" t="str">
            <v>Nordeste</v>
          </cell>
        </row>
        <row r="877">
          <cell r="A877">
            <v>221070</v>
          </cell>
          <cell r="B877" t="str">
            <v>Simões</v>
          </cell>
          <cell r="C877" t="str">
            <v>PI</v>
          </cell>
          <cell r="D877" t="str">
            <v>Piauí</v>
          </cell>
          <cell r="E877">
            <v>22</v>
          </cell>
          <cell r="F877" t="str">
            <v>Nordeste</v>
          </cell>
        </row>
        <row r="878">
          <cell r="A878">
            <v>221080</v>
          </cell>
          <cell r="B878" t="str">
            <v>Simplício Mendes</v>
          </cell>
          <cell r="C878" t="str">
            <v>PI</v>
          </cell>
          <cell r="D878" t="str">
            <v>Piauí</v>
          </cell>
          <cell r="E878">
            <v>22</v>
          </cell>
          <cell r="F878" t="str">
            <v>Nordeste</v>
          </cell>
        </row>
        <row r="879">
          <cell r="A879">
            <v>221090</v>
          </cell>
          <cell r="B879" t="str">
            <v>Socorro do Piauí</v>
          </cell>
          <cell r="C879" t="str">
            <v>PI</v>
          </cell>
          <cell r="D879" t="str">
            <v>Piauí</v>
          </cell>
          <cell r="E879">
            <v>22</v>
          </cell>
          <cell r="F879" t="str">
            <v>Nordeste</v>
          </cell>
        </row>
        <row r="880">
          <cell r="A880">
            <v>221093</v>
          </cell>
          <cell r="B880" t="str">
            <v>Sussuapara</v>
          </cell>
          <cell r="C880" t="str">
            <v>PI</v>
          </cell>
          <cell r="D880" t="str">
            <v>Piauí</v>
          </cell>
          <cell r="E880">
            <v>22</v>
          </cell>
          <cell r="F880" t="str">
            <v>Nordeste</v>
          </cell>
        </row>
        <row r="881">
          <cell r="A881">
            <v>221095</v>
          </cell>
          <cell r="B881" t="str">
            <v>Tamboril do Piauí</v>
          </cell>
          <cell r="C881" t="str">
            <v>PI</v>
          </cell>
          <cell r="D881" t="str">
            <v>Piauí</v>
          </cell>
          <cell r="E881">
            <v>22</v>
          </cell>
          <cell r="F881" t="str">
            <v>Nordeste</v>
          </cell>
        </row>
        <row r="882">
          <cell r="A882">
            <v>221097</v>
          </cell>
          <cell r="B882" t="str">
            <v>Tanque do Piauí</v>
          </cell>
          <cell r="C882" t="str">
            <v>PI</v>
          </cell>
          <cell r="D882" t="str">
            <v>Piauí</v>
          </cell>
          <cell r="E882">
            <v>22</v>
          </cell>
          <cell r="F882" t="str">
            <v>Nordeste</v>
          </cell>
        </row>
        <row r="883">
          <cell r="A883">
            <v>221100</v>
          </cell>
          <cell r="B883" t="str">
            <v>Teresina</v>
          </cell>
          <cell r="C883" t="str">
            <v>PI</v>
          </cell>
          <cell r="D883" t="str">
            <v>Piauí</v>
          </cell>
          <cell r="E883">
            <v>22</v>
          </cell>
          <cell r="F883" t="str">
            <v>Nordeste</v>
          </cell>
        </row>
        <row r="884">
          <cell r="A884">
            <v>221110</v>
          </cell>
          <cell r="B884" t="str">
            <v>União</v>
          </cell>
          <cell r="C884" t="str">
            <v>PI</v>
          </cell>
          <cell r="D884" t="str">
            <v>Piauí</v>
          </cell>
          <cell r="E884">
            <v>22</v>
          </cell>
          <cell r="F884" t="str">
            <v>Nordeste</v>
          </cell>
        </row>
        <row r="885">
          <cell r="A885">
            <v>221120</v>
          </cell>
          <cell r="B885" t="str">
            <v>Uruçuí</v>
          </cell>
          <cell r="C885" t="str">
            <v>PI</v>
          </cell>
          <cell r="D885" t="str">
            <v>Piauí</v>
          </cell>
          <cell r="E885">
            <v>22</v>
          </cell>
          <cell r="F885" t="str">
            <v>Nordeste</v>
          </cell>
        </row>
        <row r="886">
          <cell r="A886">
            <v>221130</v>
          </cell>
          <cell r="B886" t="str">
            <v>Valença do Piauí</v>
          </cell>
          <cell r="C886" t="str">
            <v>PI</v>
          </cell>
          <cell r="D886" t="str">
            <v>Piauí</v>
          </cell>
          <cell r="E886">
            <v>22</v>
          </cell>
          <cell r="F886" t="str">
            <v>Nordeste</v>
          </cell>
        </row>
        <row r="887">
          <cell r="A887">
            <v>221135</v>
          </cell>
          <cell r="B887" t="str">
            <v>Várzea Branca</v>
          </cell>
          <cell r="C887" t="str">
            <v>PI</v>
          </cell>
          <cell r="D887" t="str">
            <v>Piauí</v>
          </cell>
          <cell r="E887">
            <v>22</v>
          </cell>
          <cell r="F887" t="str">
            <v>Nordeste</v>
          </cell>
        </row>
        <row r="888">
          <cell r="A888">
            <v>221140</v>
          </cell>
          <cell r="B888" t="str">
            <v>Várzea Grande</v>
          </cell>
          <cell r="C888" t="str">
            <v>PI</v>
          </cell>
          <cell r="D888" t="str">
            <v>Piauí</v>
          </cell>
          <cell r="E888">
            <v>22</v>
          </cell>
          <cell r="F888" t="str">
            <v>Nordeste</v>
          </cell>
        </row>
        <row r="889">
          <cell r="A889">
            <v>221150</v>
          </cell>
          <cell r="B889" t="str">
            <v>Vera Mendes</v>
          </cell>
          <cell r="C889" t="str">
            <v>PI</v>
          </cell>
          <cell r="D889" t="str">
            <v>Piauí</v>
          </cell>
          <cell r="E889">
            <v>22</v>
          </cell>
          <cell r="F889" t="str">
            <v>Nordeste</v>
          </cell>
        </row>
        <row r="890">
          <cell r="A890">
            <v>221160</v>
          </cell>
          <cell r="B890" t="str">
            <v>Vila Nova do Piauí</v>
          </cell>
          <cell r="C890" t="str">
            <v>PI</v>
          </cell>
          <cell r="D890" t="str">
            <v>Piauí</v>
          </cell>
          <cell r="E890">
            <v>22</v>
          </cell>
          <cell r="F890" t="str">
            <v>Nordeste</v>
          </cell>
        </row>
        <row r="891">
          <cell r="A891">
            <v>221170</v>
          </cell>
          <cell r="B891" t="str">
            <v>Wall Ferraz</v>
          </cell>
          <cell r="C891" t="str">
            <v>PI</v>
          </cell>
          <cell r="D891" t="str">
            <v>Piauí</v>
          </cell>
          <cell r="E891">
            <v>22</v>
          </cell>
          <cell r="F891" t="str">
            <v>Nordeste</v>
          </cell>
        </row>
        <row r="892">
          <cell r="A892">
            <v>230010</v>
          </cell>
          <cell r="B892" t="str">
            <v>Abaiara</v>
          </cell>
          <cell r="C892" t="str">
            <v>CE</v>
          </cell>
          <cell r="D892" t="str">
            <v>Ceará</v>
          </cell>
          <cell r="E892">
            <v>23</v>
          </cell>
          <cell r="F892" t="str">
            <v>Nordeste</v>
          </cell>
        </row>
        <row r="893">
          <cell r="A893">
            <v>230015</v>
          </cell>
          <cell r="B893" t="str">
            <v>Acarape</v>
          </cell>
          <cell r="C893" t="str">
            <v>CE</v>
          </cell>
          <cell r="D893" t="str">
            <v>Ceará</v>
          </cell>
          <cell r="E893">
            <v>23</v>
          </cell>
          <cell r="F893" t="str">
            <v>Nordeste</v>
          </cell>
        </row>
        <row r="894">
          <cell r="A894">
            <v>230020</v>
          </cell>
          <cell r="B894" t="str">
            <v>Acaraú</v>
          </cell>
          <cell r="C894" t="str">
            <v>CE</v>
          </cell>
          <cell r="D894" t="str">
            <v>Ceará</v>
          </cell>
          <cell r="E894">
            <v>23</v>
          </cell>
          <cell r="F894" t="str">
            <v>Nordeste</v>
          </cell>
        </row>
        <row r="895">
          <cell r="A895">
            <v>230030</v>
          </cell>
          <cell r="B895" t="str">
            <v>Acopiara</v>
          </cell>
          <cell r="C895" t="str">
            <v>CE</v>
          </cell>
          <cell r="D895" t="str">
            <v>Ceará</v>
          </cell>
          <cell r="E895">
            <v>23</v>
          </cell>
          <cell r="F895" t="str">
            <v>Nordeste</v>
          </cell>
        </row>
        <row r="896">
          <cell r="A896">
            <v>230040</v>
          </cell>
          <cell r="B896" t="str">
            <v>Aiuaba</v>
          </cell>
          <cell r="C896" t="str">
            <v>CE</v>
          </cell>
          <cell r="D896" t="str">
            <v>Ceará</v>
          </cell>
          <cell r="E896">
            <v>23</v>
          </cell>
          <cell r="F896" t="str">
            <v>Nordeste</v>
          </cell>
        </row>
        <row r="897">
          <cell r="A897">
            <v>230050</v>
          </cell>
          <cell r="B897" t="str">
            <v>Alcântaras</v>
          </cell>
          <cell r="C897" t="str">
            <v>CE</v>
          </cell>
          <cell r="D897" t="str">
            <v>Ceará</v>
          </cell>
          <cell r="E897">
            <v>23</v>
          </cell>
          <cell r="F897" t="str">
            <v>Nordeste</v>
          </cell>
        </row>
        <row r="898">
          <cell r="A898">
            <v>230060</v>
          </cell>
          <cell r="B898" t="str">
            <v>Altaneira</v>
          </cell>
          <cell r="C898" t="str">
            <v>CE</v>
          </cell>
          <cell r="D898" t="str">
            <v>Ceará</v>
          </cell>
          <cell r="E898">
            <v>23</v>
          </cell>
          <cell r="F898" t="str">
            <v>Nordeste</v>
          </cell>
        </row>
        <row r="899">
          <cell r="A899">
            <v>230070</v>
          </cell>
          <cell r="B899" t="str">
            <v>Alto Santo</v>
          </cell>
          <cell r="C899" t="str">
            <v>CE</v>
          </cell>
          <cell r="D899" t="str">
            <v>Ceará</v>
          </cell>
          <cell r="E899">
            <v>23</v>
          </cell>
          <cell r="F899" t="str">
            <v>Nordeste</v>
          </cell>
        </row>
        <row r="900">
          <cell r="A900">
            <v>230075</v>
          </cell>
          <cell r="B900" t="str">
            <v>Amontada</v>
          </cell>
          <cell r="C900" t="str">
            <v>CE</v>
          </cell>
          <cell r="D900" t="str">
            <v>Ceará</v>
          </cell>
          <cell r="E900">
            <v>23</v>
          </cell>
          <cell r="F900" t="str">
            <v>Nordeste</v>
          </cell>
        </row>
        <row r="901">
          <cell r="A901">
            <v>230080</v>
          </cell>
          <cell r="B901" t="str">
            <v>Antonina do Norte</v>
          </cell>
          <cell r="C901" t="str">
            <v>CE</v>
          </cell>
          <cell r="D901" t="str">
            <v>Ceará</v>
          </cell>
          <cell r="E901">
            <v>23</v>
          </cell>
          <cell r="F901" t="str">
            <v>Nordeste</v>
          </cell>
        </row>
        <row r="902">
          <cell r="A902">
            <v>230090</v>
          </cell>
          <cell r="B902" t="str">
            <v>Apuiarés</v>
          </cell>
          <cell r="C902" t="str">
            <v>CE</v>
          </cell>
          <cell r="D902" t="str">
            <v>Ceará</v>
          </cell>
          <cell r="E902">
            <v>23</v>
          </cell>
          <cell r="F902" t="str">
            <v>Nordeste</v>
          </cell>
        </row>
        <row r="903">
          <cell r="A903">
            <v>230100</v>
          </cell>
          <cell r="B903" t="str">
            <v>Aquiraz</v>
          </cell>
          <cell r="C903" t="str">
            <v>CE</v>
          </cell>
          <cell r="D903" t="str">
            <v>Ceará</v>
          </cell>
          <cell r="E903">
            <v>23</v>
          </cell>
          <cell r="F903" t="str">
            <v>Nordeste</v>
          </cell>
        </row>
        <row r="904">
          <cell r="A904">
            <v>230110</v>
          </cell>
          <cell r="B904" t="str">
            <v>Aracati</v>
          </cell>
          <cell r="C904" t="str">
            <v>CE</v>
          </cell>
          <cell r="D904" t="str">
            <v>Ceará</v>
          </cell>
          <cell r="E904">
            <v>23</v>
          </cell>
          <cell r="F904" t="str">
            <v>Nordeste</v>
          </cell>
        </row>
        <row r="905">
          <cell r="A905">
            <v>230120</v>
          </cell>
          <cell r="B905" t="str">
            <v>Aracoiaba</v>
          </cell>
          <cell r="C905" t="str">
            <v>CE</v>
          </cell>
          <cell r="D905" t="str">
            <v>Ceará</v>
          </cell>
          <cell r="E905">
            <v>23</v>
          </cell>
          <cell r="F905" t="str">
            <v>Nordeste</v>
          </cell>
        </row>
        <row r="906">
          <cell r="A906">
            <v>230125</v>
          </cell>
          <cell r="B906" t="str">
            <v>Ararendá</v>
          </cell>
          <cell r="C906" t="str">
            <v>CE</v>
          </cell>
          <cell r="D906" t="str">
            <v>Ceará</v>
          </cell>
          <cell r="E906">
            <v>23</v>
          </cell>
          <cell r="F906" t="str">
            <v>Nordeste</v>
          </cell>
        </row>
        <row r="907">
          <cell r="A907">
            <v>230130</v>
          </cell>
          <cell r="B907" t="str">
            <v>Araripe</v>
          </cell>
          <cell r="C907" t="str">
            <v>CE</v>
          </cell>
          <cell r="D907" t="str">
            <v>Ceará</v>
          </cell>
          <cell r="E907">
            <v>23</v>
          </cell>
          <cell r="F907" t="str">
            <v>Nordeste</v>
          </cell>
        </row>
        <row r="908">
          <cell r="A908">
            <v>230140</v>
          </cell>
          <cell r="B908" t="str">
            <v>Aratuba</v>
          </cell>
          <cell r="C908" t="str">
            <v>CE</v>
          </cell>
          <cell r="D908" t="str">
            <v>Ceará</v>
          </cell>
          <cell r="E908">
            <v>23</v>
          </cell>
          <cell r="F908" t="str">
            <v>Nordeste</v>
          </cell>
        </row>
        <row r="909">
          <cell r="A909">
            <v>230150</v>
          </cell>
          <cell r="B909" t="str">
            <v>Arneiroz</v>
          </cell>
          <cell r="C909" t="str">
            <v>CE</v>
          </cell>
          <cell r="D909" t="str">
            <v>Ceará</v>
          </cell>
          <cell r="E909">
            <v>23</v>
          </cell>
          <cell r="F909" t="str">
            <v>Nordeste</v>
          </cell>
        </row>
        <row r="910">
          <cell r="A910">
            <v>230160</v>
          </cell>
          <cell r="B910" t="str">
            <v>Assaré</v>
          </cell>
          <cell r="C910" t="str">
            <v>CE</v>
          </cell>
          <cell r="D910" t="str">
            <v>Ceará</v>
          </cell>
          <cell r="E910">
            <v>23</v>
          </cell>
          <cell r="F910" t="str">
            <v>Nordeste</v>
          </cell>
        </row>
        <row r="911">
          <cell r="A911">
            <v>230170</v>
          </cell>
          <cell r="B911" t="str">
            <v>Aurora</v>
          </cell>
          <cell r="C911" t="str">
            <v>CE</v>
          </cell>
          <cell r="D911" t="str">
            <v>Ceará</v>
          </cell>
          <cell r="E911">
            <v>23</v>
          </cell>
          <cell r="F911" t="str">
            <v>Nordeste</v>
          </cell>
        </row>
        <row r="912">
          <cell r="A912">
            <v>230180</v>
          </cell>
          <cell r="B912" t="str">
            <v>Baixio</v>
          </cell>
          <cell r="C912" t="str">
            <v>CE</v>
          </cell>
          <cell r="D912" t="str">
            <v>Ceará</v>
          </cell>
          <cell r="E912">
            <v>23</v>
          </cell>
          <cell r="F912" t="str">
            <v>Nordeste</v>
          </cell>
        </row>
        <row r="913">
          <cell r="A913">
            <v>230185</v>
          </cell>
          <cell r="B913" t="str">
            <v>Banabuiú</v>
          </cell>
          <cell r="C913" t="str">
            <v>CE</v>
          </cell>
          <cell r="D913" t="str">
            <v>Ceará</v>
          </cell>
          <cell r="E913">
            <v>23</v>
          </cell>
          <cell r="F913" t="str">
            <v>Nordeste</v>
          </cell>
        </row>
        <row r="914">
          <cell r="A914">
            <v>230190</v>
          </cell>
          <cell r="B914" t="str">
            <v>Barbalha</v>
          </cell>
          <cell r="C914" t="str">
            <v>CE</v>
          </cell>
          <cell r="D914" t="str">
            <v>Ceará</v>
          </cell>
          <cell r="E914">
            <v>23</v>
          </cell>
          <cell r="F914" t="str">
            <v>Nordeste</v>
          </cell>
        </row>
        <row r="915">
          <cell r="A915">
            <v>230195</v>
          </cell>
          <cell r="B915" t="str">
            <v>Barreira</v>
          </cell>
          <cell r="C915" t="str">
            <v>CE</v>
          </cell>
          <cell r="D915" t="str">
            <v>Ceará</v>
          </cell>
          <cell r="E915">
            <v>23</v>
          </cell>
          <cell r="F915" t="str">
            <v>Nordeste</v>
          </cell>
        </row>
        <row r="916">
          <cell r="A916">
            <v>230200</v>
          </cell>
          <cell r="B916" t="str">
            <v>Barro</v>
          </cell>
          <cell r="C916" t="str">
            <v>CE</v>
          </cell>
          <cell r="D916" t="str">
            <v>Ceará</v>
          </cell>
          <cell r="E916">
            <v>23</v>
          </cell>
          <cell r="F916" t="str">
            <v>Nordeste</v>
          </cell>
        </row>
        <row r="917">
          <cell r="A917">
            <v>230205</v>
          </cell>
          <cell r="B917" t="str">
            <v>Barroquinha</v>
          </cell>
          <cell r="C917" t="str">
            <v>CE</v>
          </cell>
          <cell r="D917" t="str">
            <v>Ceará</v>
          </cell>
          <cell r="E917">
            <v>23</v>
          </cell>
          <cell r="F917" t="str">
            <v>Nordeste</v>
          </cell>
        </row>
        <row r="918">
          <cell r="A918">
            <v>230210</v>
          </cell>
          <cell r="B918" t="str">
            <v>Baturité</v>
          </cell>
          <cell r="C918" t="str">
            <v>CE</v>
          </cell>
          <cell r="D918" t="str">
            <v>Ceará</v>
          </cell>
          <cell r="E918">
            <v>23</v>
          </cell>
          <cell r="F918" t="str">
            <v>Nordeste</v>
          </cell>
        </row>
        <row r="919">
          <cell r="A919">
            <v>230220</v>
          </cell>
          <cell r="B919" t="str">
            <v>Beberibe</v>
          </cell>
          <cell r="C919" t="str">
            <v>CE</v>
          </cell>
          <cell r="D919" t="str">
            <v>Ceará</v>
          </cell>
          <cell r="E919">
            <v>23</v>
          </cell>
          <cell r="F919" t="str">
            <v>Nordeste</v>
          </cell>
        </row>
        <row r="920">
          <cell r="A920">
            <v>230230</v>
          </cell>
          <cell r="B920" t="str">
            <v>Bela Cruz</v>
          </cell>
          <cell r="C920" t="str">
            <v>CE</v>
          </cell>
          <cell r="D920" t="str">
            <v>Ceará</v>
          </cell>
          <cell r="E920">
            <v>23</v>
          </cell>
          <cell r="F920" t="str">
            <v>Nordeste</v>
          </cell>
        </row>
        <row r="921">
          <cell r="A921">
            <v>230240</v>
          </cell>
          <cell r="B921" t="str">
            <v>Boa Viagem</v>
          </cell>
          <cell r="C921" t="str">
            <v>CE</v>
          </cell>
          <cell r="D921" t="str">
            <v>Ceará</v>
          </cell>
          <cell r="E921">
            <v>23</v>
          </cell>
          <cell r="F921" t="str">
            <v>Nordeste</v>
          </cell>
        </row>
        <row r="922">
          <cell r="A922">
            <v>230250</v>
          </cell>
          <cell r="B922" t="str">
            <v>Brejo Santo</v>
          </cell>
          <cell r="C922" t="str">
            <v>CE</v>
          </cell>
          <cell r="D922" t="str">
            <v>Ceará</v>
          </cell>
          <cell r="E922">
            <v>23</v>
          </cell>
          <cell r="F922" t="str">
            <v>Nordeste</v>
          </cell>
        </row>
        <row r="923">
          <cell r="A923">
            <v>230260</v>
          </cell>
          <cell r="B923" t="str">
            <v>Camocim</v>
          </cell>
          <cell r="C923" t="str">
            <v>CE</v>
          </cell>
          <cell r="D923" t="str">
            <v>Ceará</v>
          </cell>
          <cell r="E923">
            <v>23</v>
          </cell>
          <cell r="F923" t="str">
            <v>Nordeste</v>
          </cell>
        </row>
        <row r="924">
          <cell r="A924">
            <v>230270</v>
          </cell>
          <cell r="B924" t="str">
            <v>Campos Sales</v>
          </cell>
          <cell r="C924" t="str">
            <v>CE</v>
          </cell>
          <cell r="D924" t="str">
            <v>Ceará</v>
          </cell>
          <cell r="E924">
            <v>23</v>
          </cell>
          <cell r="F924" t="str">
            <v>Nordeste</v>
          </cell>
        </row>
        <row r="925">
          <cell r="A925">
            <v>230280</v>
          </cell>
          <cell r="B925" t="str">
            <v>Canindé</v>
          </cell>
          <cell r="C925" t="str">
            <v>CE</v>
          </cell>
          <cell r="D925" t="str">
            <v>Ceará</v>
          </cell>
          <cell r="E925">
            <v>23</v>
          </cell>
          <cell r="F925" t="str">
            <v>Nordeste</v>
          </cell>
        </row>
        <row r="926">
          <cell r="A926">
            <v>230290</v>
          </cell>
          <cell r="B926" t="str">
            <v>Capistrano</v>
          </cell>
          <cell r="C926" t="str">
            <v>CE</v>
          </cell>
          <cell r="D926" t="str">
            <v>Ceará</v>
          </cell>
          <cell r="E926">
            <v>23</v>
          </cell>
          <cell r="F926" t="str">
            <v>Nordeste</v>
          </cell>
        </row>
        <row r="927">
          <cell r="A927">
            <v>230300</v>
          </cell>
          <cell r="B927" t="str">
            <v>Caridade</v>
          </cell>
          <cell r="C927" t="str">
            <v>CE</v>
          </cell>
          <cell r="D927" t="str">
            <v>Ceará</v>
          </cell>
          <cell r="E927">
            <v>23</v>
          </cell>
          <cell r="F927" t="str">
            <v>Nordeste</v>
          </cell>
        </row>
        <row r="928">
          <cell r="A928">
            <v>230310</v>
          </cell>
          <cell r="B928" t="str">
            <v>Cariré</v>
          </cell>
          <cell r="C928" t="str">
            <v>CE</v>
          </cell>
          <cell r="D928" t="str">
            <v>Ceará</v>
          </cell>
          <cell r="E928">
            <v>23</v>
          </cell>
          <cell r="F928" t="str">
            <v>Nordeste</v>
          </cell>
        </row>
        <row r="929">
          <cell r="A929">
            <v>230320</v>
          </cell>
          <cell r="B929" t="str">
            <v>Caririaçu</v>
          </cell>
          <cell r="C929" t="str">
            <v>CE</v>
          </cell>
          <cell r="D929" t="str">
            <v>Ceará</v>
          </cell>
          <cell r="E929">
            <v>23</v>
          </cell>
          <cell r="F929" t="str">
            <v>Nordeste</v>
          </cell>
        </row>
        <row r="930">
          <cell r="A930">
            <v>230330</v>
          </cell>
          <cell r="B930" t="str">
            <v>Cariús</v>
          </cell>
          <cell r="C930" t="str">
            <v>CE</v>
          </cell>
          <cell r="D930" t="str">
            <v>Ceará</v>
          </cell>
          <cell r="E930">
            <v>23</v>
          </cell>
          <cell r="F930" t="str">
            <v>Nordeste</v>
          </cell>
        </row>
        <row r="931">
          <cell r="A931">
            <v>230340</v>
          </cell>
          <cell r="B931" t="str">
            <v>Carnaubal</v>
          </cell>
          <cell r="C931" t="str">
            <v>CE</v>
          </cell>
          <cell r="D931" t="str">
            <v>Ceará</v>
          </cell>
          <cell r="E931">
            <v>23</v>
          </cell>
          <cell r="F931" t="str">
            <v>Nordeste</v>
          </cell>
        </row>
        <row r="932">
          <cell r="A932">
            <v>230350</v>
          </cell>
          <cell r="B932" t="str">
            <v>Cascavel</v>
          </cell>
          <cell r="C932" t="str">
            <v>CE</v>
          </cell>
          <cell r="D932" t="str">
            <v>Ceará</v>
          </cell>
          <cell r="E932">
            <v>23</v>
          </cell>
          <cell r="F932" t="str">
            <v>Nordeste</v>
          </cell>
        </row>
        <row r="933">
          <cell r="A933">
            <v>230360</v>
          </cell>
          <cell r="B933" t="str">
            <v>Catarina</v>
          </cell>
          <cell r="C933" t="str">
            <v>CE</v>
          </cell>
          <cell r="D933" t="str">
            <v>Ceará</v>
          </cell>
          <cell r="E933">
            <v>23</v>
          </cell>
          <cell r="F933" t="str">
            <v>Nordeste</v>
          </cell>
        </row>
        <row r="934">
          <cell r="A934">
            <v>230365</v>
          </cell>
          <cell r="B934" t="str">
            <v>Catunda</v>
          </cell>
          <cell r="C934" t="str">
            <v>CE</v>
          </cell>
          <cell r="D934" t="str">
            <v>Ceará</v>
          </cell>
          <cell r="E934">
            <v>23</v>
          </cell>
          <cell r="F934" t="str">
            <v>Nordeste</v>
          </cell>
        </row>
        <row r="935">
          <cell r="A935">
            <v>230370</v>
          </cell>
          <cell r="B935" t="str">
            <v>Caucaia</v>
          </cell>
          <cell r="C935" t="str">
            <v>CE</v>
          </cell>
          <cell r="D935" t="str">
            <v>Ceará</v>
          </cell>
          <cell r="E935">
            <v>23</v>
          </cell>
          <cell r="F935" t="str">
            <v>Nordeste</v>
          </cell>
        </row>
        <row r="936">
          <cell r="A936">
            <v>230380</v>
          </cell>
          <cell r="B936" t="str">
            <v>Cedro</v>
          </cell>
          <cell r="C936" t="str">
            <v>CE</v>
          </cell>
          <cell r="D936" t="str">
            <v>Ceará</v>
          </cell>
          <cell r="E936">
            <v>23</v>
          </cell>
          <cell r="F936" t="str">
            <v>Nordeste</v>
          </cell>
        </row>
        <row r="937">
          <cell r="A937">
            <v>230390</v>
          </cell>
          <cell r="B937" t="str">
            <v>Chaval</v>
          </cell>
          <cell r="C937" t="str">
            <v>CE</v>
          </cell>
          <cell r="D937" t="str">
            <v>Ceará</v>
          </cell>
          <cell r="E937">
            <v>23</v>
          </cell>
          <cell r="F937" t="str">
            <v>Nordeste</v>
          </cell>
        </row>
        <row r="938">
          <cell r="A938">
            <v>230393</v>
          </cell>
          <cell r="B938" t="str">
            <v>Choró</v>
          </cell>
          <cell r="C938" t="str">
            <v>CE</v>
          </cell>
          <cell r="D938" t="str">
            <v>Ceará</v>
          </cell>
          <cell r="E938">
            <v>23</v>
          </cell>
          <cell r="F938" t="str">
            <v>Nordeste</v>
          </cell>
        </row>
        <row r="939">
          <cell r="A939">
            <v>230395</v>
          </cell>
          <cell r="B939" t="str">
            <v>Chorozinho</v>
          </cell>
          <cell r="C939" t="str">
            <v>CE</v>
          </cell>
          <cell r="D939" t="str">
            <v>Ceará</v>
          </cell>
          <cell r="E939">
            <v>23</v>
          </cell>
          <cell r="F939" t="str">
            <v>Nordeste</v>
          </cell>
        </row>
        <row r="940">
          <cell r="A940">
            <v>230400</v>
          </cell>
          <cell r="B940" t="str">
            <v>Coreaú</v>
          </cell>
          <cell r="C940" t="str">
            <v>CE</v>
          </cell>
          <cell r="D940" t="str">
            <v>Ceará</v>
          </cell>
          <cell r="E940">
            <v>23</v>
          </cell>
          <cell r="F940" t="str">
            <v>Nordeste</v>
          </cell>
        </row>
        <row r="941">
          <cell r="A941">
            <v>230410</v>
          </cell>
          <cell r="B941" t="str">
            <v>Crateús</v>
          </cell>
          <cell r="C941" t="str">
            <v>CE</v>
          </cell>
          <cell r="D941" t="str">
            <v>Ceará</v>
          </cell>
          <cell r="E941">
            <v>23</v>
          </cell>
          <cell r="F941" t="str">
            <v>Nordeste</v>
          </cell>
        </row>
        <row r="942">
          <cell r="A942">
            <v>230420</v>
          </cell>
          <cell r="B942" t="str">
            <v>Crato</v>
          </cell>
          <cell r="C942" t="str">
            <v>CE</v>
          </cell>
          <cell r="D942" t="str">
            <v>Ceará</v>
          </cell>
          <cell r="E942">
            <v>23</v>
          </cell>
          <cell r="F942" t="str">
            <v>Nordeste</v>
          </cell>
        </row>
        <row r="943">
          <cell r="A943">
            <v>230423</v>
          </cell>
          <cell r="B943" t="str">
            <v>Croatá</v>
          </cell>
          <cell r="C943" t="str">
            <v>CE</v>
          </cell>
          <cell r="D943" t="str">
            <v>Ceará</v>
          </cell>
          <cell r="E943">
            <v>23</v>
          </cell>
          <cell r="F943" t="str">
            <v>Nordeste</v>
          </cell>
        </row>
        <row r="944">
          <cell r="A944">
            <v>230425</v>
          </cell>
          <cell r="B944" t="str">
            <v>Cruz</v>
          </cell>
          <cell r="C944" t="str">
            <v>CE</v>
          </cell>
          <cell r="D944" t="str">
            <v>Ceará</v>
          </cell>
          <cell r="E944">
            <v>23</v>
          </cell>
          <cell r="F944" t="str">
            <v>Nordeste</v>
          </cell>
        </row>
        <row r="945">
          <cell r="A945">
            <v>230426</v>
          </cell>
          <cell r="B945" t="str">
            <v>Deputado Irapuan Pinheiro</v>
          </cell>
          <cell r="C945" t="str">
            <v>CE</v>
          </cell>
          <cell r="D945" t="str">
            <v>Ceará</v>
          </cell>
          <cell r="E945">
            <v>23</v>
          </cell>
          <cell r="F945" t="str">
            <v>Nordeste</v>
          </cell>
        </row>
        <row r="946">
          <cell r="A946">
            <v>230427</v>
          </cell>
          <cell r="B946" t="str">
            <v>Ererê</v>
          </cell>
          <cell r="C946" t="str">
            <v>CE</v>
          </cell>
          <cell r="D946" t="str">
            <v>Ceará</v>
          </cell>
          <cell r="E946">
            <v>23</v>
          </cell>
          <cell r="F946" t="str">
            <v>Nordeste</v>
          </cell>
        </row>
        <row r="947">
          <cell r="A947">
            <v>230428</v>
          </cell>
          <cell r="B947" t="str">
            <v>Eusébio</v>
          </cell>
          <cell r="C947" t="str">
            <v>CE</v>
          </cell>
          <cell r="D947" t="str">
            <v>Ceará</v>
          </cell>
          <cell r="E947">
            <v>23</v>
          </cell>
          <cell r="F947" t="str">
            <v>Nordeste</v>
          </cell>
        </row>
        <row r="948">
          <cell r="A948">
            <v>230430</v>
          </cell>
          <cell r="B948" t="str">
            <v>Farias Brito</v>
          </cell>
          <cell r="C948" t="str">
            <v>CE</v>
          </cell>
          <cell r="D948" t="str">
            <v>Ceará</v>
          </cell>
          <cell r="E948">
            <v>23</v>
          </cell>
          <cell r="F948" t="str">
            <v>Nordeste</v>
          </cell>
        </row>
        <row r="949">
          <cell r="A949">
            <v>230435</v>
          </cell>
          <cell r="B949" t="str">
            <v>Forquilha</v>
          </cell>
          <cell r="C949" t="str">
            <v>CE</v>
          </cell>
          <cell r="D949" t="str">
            <v>Ceará</v>
          </cell>
          <cell r="E949">
            <v>23</v>
          </cell>
          <cell r="F949" t="str">
            <v>Nordeste</v>
          </cell>
        </row>
        <row r="950">
          <cell r="A950">
            <v>230440</v>
          </cell>
          <cell r="B950" t="str">
            <v>Fortaleza</v>
          </cell>
          <cell r="C950" t="str">
            <v>CE</v>
          </cell>
          <cell r="D950" t="str">
            <v>Ceará</v>
          </cell>
          <cell r="E950">
            <v>23</v>
          </cell>
          <cell r="F950" t="str">
            <v>Nordeste</v>
          </cell>
        </row>
        <row r="951">
          <cell r="A951">
            <v>230445</v>
          </cell>
          <cell r="B951" t="str">
            <v>Fortim</v>
          </cell>
          <cell r="C951" t="str">
            <v>CE</v>
          </cell>
          <cell r="D951" t="str">
            <v>Ceará</v>
          </cell>
          <cell r="E951">
            <v>23</v>
          </cell>
          <cell r="F951" t="str">
            <v>Nordeste</v>
          </cell>
        </row>
        <row r="952">
          <cell r="A952">
            <v>230450</v>
          </cell>
          <cell r="B952" t="str">
            <v>Frecheirinha</v>
          </cell>
          <cell r="C952" t="str">
            <v>CE</v>
          </cell>
          <cell r="D952" t="str">
            <v>Ceará</v>
          </cell>
          <cell r="E952">
            <v>23</v>
          </cell>
          <cell r="F952" t="str">
            <v>Nordeste</v>
          </cell>
        </row>
        <row r="953">
          <cell r="A953">
            <v>230460</v>
          </cell>
          <cell r="B953" t="str">
            <v>General Sampaio</v>
          </cell>
          <cell r="C953" t="str">
            <v>CE</v>
          </cell>
          <cell r="D953" t="str">
            <v>Ceará</v>
          </cell>
          <cell r="E953">
            <v>23</v>
          </cell>
          <cell r="F953" t="str">
            <v>Nordeste</v>
          </cell>
        </row>
        <row r="954">
          <cell r="A954">
            <v>230465</v>
          </cell>
          <cell r="B954" t="str">
            <v>Graça</v>
          </cell>
          <cell r="C954" t="str">
            <v>CE</v>
          </cell>
          <cell r="D954" t="str">
            <v>Ceará</v>
          </cell>
          <cell r="E954">
            <v>23</v>
          </cell>
          <cell r="F954" t="str">
            <v>Nordeste</v>
          </cell>
        </row>
        <row r="955">
          <cell r="A955">
            <v>230470</v>
          </cell>
          <cell r="B955" t="str">
            <v>Granja</v>
          </cell>
          <cell r="C955" t="str">
            <v>CE</v>
          </cell>
          <cell r="D955" t="str">
            <v>Ceará</v>
          </cell>
          <cell r="E955">
            <v>23</v>
          </cell>
          <cell r="F955" t="str">
            <v>Nordeste</v>
          </cell>
        </row>
        <row r="956">
          <cell r="A956">
            <v>230480</v>
          </cell>
          <cell r="B956" t="str">
            <v>Granjeiro</v>
          </cell>
          <cell r="C956" t="str">
            <v>CE</v>
          </cell>
          <cell r="D956" t="str">
            <v>Ceará</v>
          </cell>
          <cell r="E956">
            <v>23</v>
          </cell>
          <cell r="F956" t="str">
            <v>Nordeste</v>
          </cell>
        </row>
        <row r="957">
          <cell r="A957">
            <v>230490</v>
          </cell>
          <cell r="B957" t="str">
            <v>Groaíras</v>
          </cell>
          <cell r="C957" t="str">
            <v>CE</v>
          </cell>
          <cell r="D957" t="str">
            <v>Ceará</v>
          </cell>
          <cell r="E957">
            <v>23</v>
          </cell>
          <cell r="F957" t="str">
            <v>Nordeste</v>
          </cell>
        </row>
        <row r="958">
          <cell r="A958">
            <v>230495</v>
          </cell>
          <cell r="B958" t="str">
            <v>Guaiúba</v>
          </cell>
          <cell r="C958" t="str">
            <v>CE</v>
          </cell>
          <cell r="D958" t="str">
            <v>Ceará</v>
          </cell>
          <cell r="E958">
            <v>23</v>
          </cell>
          <cell r="F958" t="str">
            <v>Nordeste</v>
          </cell>
        </row>
        <row r="959">
          <cell r="A959">
            <v>230500</v>
          </cell>
          <cell r="B959" t="str">
            <v>Guaraciaba do Norte</v>
          </cell>
          <cell r="C959" t="str">
            <v>CE</v>
          </cell>
          <cell r="D959" t="str">
            <v>Ceará</v>
          </cell>
          <cell r="E959">
            <v>23</v>
          </cell>
          <cell r="F959" t="str">
            <v>Nordeste</v>
          </cell>
        </row>
        <row r="960">
          <cell r="A960">
            <v>230510</v>
          </cell>
          <cell r="B960" t="str">
            <v>Guaramiranga</v>
          </cell>
          <cell r="C960" t="str">
            <v>CE</v>
          </cell>
          <cell r="D960" t="str">
            <v>Ceará</v>
          </cell>
          <cell r="E960">
            <v>23</v>
          </cell>
          <cell r="F960" t="str">
            <v>Nordeste</v>
          </cell>
        </row>
        <row r="961">
          <cell r="A961">
            <v>230520</v>
          </cell>
          <cell r="B961" t="str">
            <v>Hidrolândia</v>
          </cell>
          <cell r="C961" t="str">
            <v>CE</v>
          </cell>
          <cell r="D961" t="str">
            <v>Ceará</v>
          </cell>
          <cell r="E961">
            <v>23</v>
          </cell>
          <cell r="F961" t="str">
            <v>Nordeste</v>
          </cell>
        </row>
        <row r="962">
          <cell r="A962">
            <v>230523</v>
          </cell>
          <cell r="B962" t="str">
            <v>Horizonte</v>
          </cell>
          <cell r="C962" t="str">
            <v>CE</v>
          </cell>
          <cell r="D962" t="str">
            <v>Ceará</v>
          </cell>
          <cell r="E962">
            <v>23</v>
          </cell>
          <cell r="F962" t="str">
            <v>Nordeste</v>
          </cell>
        </row>
        <row r="963">
          <cell r="A963">
            <v>230526</v>
          </cell>
          <cell r="B963" t="str">
            <v>Ibaretama</v>
          </cell>
          <cell r="C963" t="str">
            <v>CE</v>
          </cell>
          <cell r="D963" t="str">
            <v>Ceará</v>
          </cell>
          <cell r="E963">
            <v>23</v>
          </cell>
          <cell r="F963" t="str">
            <v>Nordeste</v>
          </cell>
        </row>
        <row r="964">
          <cell r="A964">
            <v>230530</v>
          </cell>
          <cell r="B964" t="str">
            <v>Ibiapina</v>
          </cell>
          <cell r="C964" t="str">
            <v>CE</v>
          </cell>
          <cell r="D964" t="str">
            <v>Ceará</v>
          </cell>
          <cell r="E964">
            <v>23</v>
          </cell>
          <cell r="F964" t="str">
            <v>Nordeste</v>
          </cell>
        </row>
        <row r="965">
          <cell r="A965">
            <v>230533</v>
          </cell>
          <cell r="B965" t="str">
            <v>Ibicuitinga</v>
          </cell>
          <cell r="C965" t="str">
            <v>CE</v>
          </cell>
          <cell r="D965" t="str">
            <v>Ceará</v>
          </cell>
          <cell r="E965">
            <v>23</v>
          </cell>
          <cell r="F965" t="str">
            <v>Nordeste</v>
          </cell>
        </row>
        <row r="966">
          <cell r="A966">
            <v>230535</v>
          </cell>
          <cell r="B966" t="str">
            <v>Icapuí</v>
          </cell>
          <cell r="C966" t="str">
            <v>CE</v>
          </cell>
          <cell r="D966" t="str">
            <v>Ceará</v>
          </cell>
          <cell r="E966">
            <v>23</v>
          </cell>
          <cell r="F966" t="str">
            <v>Nordeste</v>
          </cell>
        </row>
        <row r="967">
          <cell r="A967">
            <v>230540</v>
          </cell>
          <cell r="B967" t="str">
            <v>Icó</v>
          </cell>
          <cell r="C967" t="str">
            <v>CE</v>
          </cell>
          <cell r="D967" t="str">
            <v>Ceará</v>
          </cell>
          <cell r="E967">
            <v>23</v>
          </cell>
          <cell r="F967" t="str">
            <v>Nordeste</v>
          </cell>
        </row>
        <row r="968">
          <cell r="A968">
            <v>230550</v>
          </cell>
          <cell r="B968" t="str">
            <v>Iguatu</v>
          </cell>
          <cell r="C968" t="str">
            <v>CE</v>
          </cell>
          <cell r="D968" t="str">
            <v>Ceará</v>
          </cell>
          <cell r="E968">
            <v>23</v>
          </cell>
          <cell r="F968" t="str">
            <v>Nordeste</v>
          </cell>
        </row>
        <row r="969">
          <cell r="A969">
            <v>230560</v>
          </cell>
          <cell r="B969" t="str">
            <v>Independência</v>
          </cell>
          <cell r="C969" t="str">
            <v>CE</v>
          </cell>
          <cell r="D969" t="str">
            <v>Ceará</v>
          </cell>
          <cell r="E969">
            <v>23</v>
          </cell>
          <cell r="F969" t="str">
            <v>Nordeste</v>
          </cell>
        </row>
        <row r="970">
          <cell r="A970">
            <v>230565</v>
          </cell>
          <cell r="B970" t="str">
            <v>Ipaporanga</v>
          </cell>
          <cell r="C970" t="str">
            <v>CE</v>
          </cell>
          <cell r="D970" t="str">
            <v>Ceará</v>
          </cell>
          <cell r="E970">
            <v>23</v>
          </cell>
          <cell r="F970" t="str">
            <v>Nordeste</v>
          </cell>
        </row>
        <row r="971">
          <cell r="A971">
            <v>230570</v>
          </cell>
          <cell r="B971" t="str">
            <v>Ipaumirim</v>
          </cell>
          <cell r="C971" t="str">
            <v>CE</v>
          </cell>
          <cell r="D971" t="str">
            <v>Ceará</v>
          </cell>
          <cell r="E971">
            <v>23</v>
          </cell>
          <cell r="F971" t="str">
            <v>Nordeste</v>
          </cell>
        </row>
        <row r="972">
          <cell r="A972">
            <v>230580</v>
          </cell>
          <cell r="B972" t="str">
            <v>Ipu</v>
          </cell>
          <cell r="C972" t="str">
            <v>CE</v>
          </cell>
          <cell r="D972" t="str">
            <v>Ceará</v>
          </cell>
          <cell r="E972">
            <v>23</v>
          </cell>
          <cell r="F972" t="str">
            <v>Nordeste</v>
          </cell>
        </row>
        <row r="973">
          <cell r="A973">
            <v>230590</v>
          </cell>
          <cell r="B973" t="str">
            <v>Ipueiras</v>
          </cell>
          <cell r="C973" t="str">
            <v>CE</v>
          </cell>
          <cell r="D973" t="str">
            <v>Ceará</v>
          </cell>
          <cell r="E973">
            <v>23</v>
          </cell>
          <cell r="F973" t="str">
            <v>Nordeste</v>
          </cell>
        </row>
        <row r="974">
          <cell r="A974">
            <v>230600</v>
          </cell>
          <cell r="B974" t="str">
            <v>Iracema</v>
          </cell>
          <cell r="C974" t="str">
            <v>CE</v>
          </cell>
          <cell r="D974" t="str">
            <v>Ceará</v>
          </cell>
          <cell r="E974">
            <v>23</v>
          </cell>
          <cell r="F974" t="str">
            <v>Nordeste</v>
          </cell>
        </row>
        <row r="975">
          <cell r="A975">
            <v>230610</v>
          </cell>
          <cell r="B975" t="str">
            <v>Irauçuba</v>
          </cell>
          <cell r="C975" t="str">
            <v>CE</v>
          </cell>
          <cell r="D975" t="str">
            <v>Ceará</v>
          </cell>
          <cell r="E975">
            <v>23</v>
          </cell>
          <cell r="F975" t="str">
            <v>Nordeste</v>
          </cell>
        </row>
        <row r="976">
          <cell r="A976">
            <v>230620</v>
          </cell>
          <cell r="B976" t="str">
            <v>Itaiçaba</v>
          </cell>
          <cell r="C976" t="str">
            <v>CE</v>
          </cell>
          <cell r="D976" t="str">
            <v>Ceará</v>
          </cell>
          <cell r="E976">
            <v>23</v>
          </cell>
          <cell r="F976" t="str">
            <v>Nordeste</v>
          </cell>
        </row>
        <row r="977">
          <cell r="A977">
            <v>230625</v>
          </cell>
          <cell r="B977" t="str">
            <v>Itaitinga</v>
          </cell>
          <cell r="C977" t="str">
            <v>CE</v>
          </cell>
          <cell r="D977" t="str">
            <v>Ceará</v>
          </cell>
          <cell r="E977">
            <v>23</v>
          </cell>
          <cell r="F977" t="str">
            <v>Nordeste</v>
          </cell>
        </row>
        <row r="978">
          <cell r="A978">
            <v>230630</v>
          </cell>
          <cell r="B978" t="str">
            <v>Itapagé</v>
          </cell>
          <cell r="C978" t="str">
            <v>CE</v>
          </cell>
          <cell r="D978" t="str">
            <v>Ceará</v>
          </cell>
          <cell r="E978">
            <v>23</v>
          </cell>
          <cell r="F978" t="str">
            <v>Nordeste</v>
          </cell>
        </row>
        <row r="979">
          <cell r="A979">
            <v>230640</v>
          </cell>
          <cell r="B979" t="str">
            <v>Itapipoca</v>
          </cell>
          <cell r="C979" t="str">
            <v>CE</v>
          </cell>
          <cell r="D979" t="str">
            <v>Ceará</v>
          </cell>
          <cell r="E979">
            <v>23</v>
          </cell>
          <cell r="F979" t="str">
            <v>Nordeste</v>
          </cell>
        </row>
        <row r="980">
          <cell r="A980">
            <v>230650</v>
          </cell>
          <cell r="B980" t="str">
            <v>Itapiúna</v>
          </cell>
          <cell r="C980" t="str">
            <v>CE</v>
          </cell>
          <cell r="D980" t="str">
            <v>Ceará</v>
          </cell>
          <cell r="E980">
            <v>23</v>
          </cell>
          <cell r="F980" t="str">
            <v>Nordeste</v>
          </cell>
        </row>
        <row r="981">
          <cell r="A981">
            <v>230655</v>
          </cell>
          <cell r="B981" t="str">
            <v>Itarema</v>
          </cell>
          <cell r="C981" t="str">
            <v>CE</v>
          </cell>
          <cell r="D981" t="str">
            <v>Ceará</v>
          </cell>
          <cell r="E981">
            <v>23</v>
          </cell>
          <cell r="F981" t="str">
            <v>Nordeste</v>
          </cell>
        </row>
        <row r="982">
          <cell r="A982">
            <v>230660</v>
          </cell>
          <cell r="B982" t="str">
            <v>Itatira</v>
          </cell>
          <cell r="C982" t="str">
            <v>CE</v>
          </cell>
          <cell r="D982" t="str">
            <v>Ceará</v>
          </cell>
          <cell r="E982">
            <v>23</v>
          </cell>
          <cell r="F982" t="str">
            <v>Nordeste</v>
          </cell>
        </row>
        <row r="983">
          <cell r="A983">
            <v>230670</v>
          </cell>
          <cell r="B983" t="str">
            <v>Jaguaretama</v>
          </cell>
          <cell r="C983" t="str">
            <v>CE</v>
          </cell>
          <cell r="D983" t="str">
            <v>Ceará</v>
          </cell>
          <cell r="E983">
            <v>23</v>
          </cell>
          <cell r="F983" t="str">
            <v>Nordeste</v>
          </cell>
        </row>
        <row r="984">
          <cell r="A984">
            <v>230680</v>
          </cell>
          <cell r="B984" t="str">
            <v>Jaguaribara</v>
          </cell>
          <cell r="C984" t="str">
            <v>CE</v>
          </cell>
          <cell r="D984" t="str">
            <v>Ceará</v>
          </cell>
          <cell r="E984">
            <v>23</v>
          </cell>
          <cell r="F984" t="str">
            <v>Nordeste</v>
          </cell>
        </row>
        <row r="985">
          <cell r="A985">
            <v>230690</v>
          </cell>
          <cell r="B985" t="str">
            <v>Jaguaribe</v>
          </cell>
          <cell r="C985" t="str">
            <v>CE</v>
          </cell>
          <cell r="D985" t="str">
            <v>Ceará</v>
          </cell>
          <cell r="E985">
            <v>23</v>
          </cell>
          <cell r="F985" t="str">
            <v>Nordeste</v>
          </cell>
        </row>
        <row r="986">
          <cell r="A986">
            <v>230700</v>
          </cell>
          <cell r="B986" t="str">
            <v>Jaguaruana</v>
          </cell>
          <cell r="C986" t="str">
            <v>CE</v>
          </cell>
          <cell r="D986" t="str">
            <v>Ceará</v>
          </cell>
          <cell r="E986">
            <v>23</v>
          </cell>
          <cell r="F986" t="str">
            <v>Nordeste</v>
          </cell>
        </row>
        <row r="987">
          <cell r="A987">
            <v>230710</v>
          </cell>
          <cell r="B987" t="str">
            <v>Jardim</v>
          </cell>
          <cell r="C987" t="str">
            <v>CE</v>
          </cell>
          <cell r="D987" t="str">
            <v>Ceará</v>
          </cell>
          <cell r="E987">
            <v>23</v>
          </cell>
          <cell r="F987" t="str">
            <v>Nordeste</v>
          </cell>
        </row>
        <row r="988">
          <cell r="A988">
            <v>230720</v>
          </cell>
          <cell r="B988" t="str">
            <v>Jati</v>
          </cell>
          <cell r="C988" t="str">
            <v>CE</v>
          </cell>
          <cell r="D988" t="str">
            <v>Ceará</v>
          </cell>
          <cell r="E988">
            <v>23</v>
          </cell>
          <cell r="F988" t="str">
            <v>Nordeste</v>
          </cell>
        </row>
        <row r="989">
          <cell r="A989">
            <v>230725</v>
          </cell>
          <cell r="B989" t="str">
            <v>Jijoca de Jericoacoara</v>
          </cell>
          <cell r="C989" t="str">
            <v>CE</v>
          </cell>
          <cell r="D989" t="str">
            <v>Ceará</v>
          </cell>
          <cell r="E989">
            <v>23</v>
          </cell>
          <cell r="F989" t="str">
            <v>Nordeste</v>
          </cell>
        </row>
        <row r="990">
          <cell r="A990">
            <v>230730</v>
          </cell>
          <cell r="B990" t="str">
            <v>Juazeiro do Norte</v>
          </cell>
          <cell r="C990" t="str">
            <v>CE</v>
          </cell>
          <cell r="D990" t="str">
            <v>Ceará</v>
          </cell>
          <cell r="E990">
            <v>23</v>
          </cell>
          <cell r="F990" t="str">
            <v>Nordeste</v>
          </cell>
        </row>
        <row r="991">
          <cell r="A991">
            <v>230740</v>
          </cell>
          <cell r="B991" t="str">
            <v>Jucás</v>
          </cell>
          <cell r="C991" t="str">
            <v>CE</v>
          </cell>
          <cell r="D991" t="str">
            <v>Ceará</v>
          </cell>
          <cell r="E991">
            <v>23</v>
          </cell>
          <cell r="F991" t="str">
            <v>Nordeste</v>
          </cell>
        </row>
        <row r="992">
          <cell r="A992">
            <v>230750</v>
          </cell>
          <cell r="B992" t="str">
            <v>Lavras da Mangabeira</v>
          </cell>
          <cell r="C992" t="str">
            <v>CE</v>
          </cell>
          <cell r="D992" t="str">
            <v>Ceará</v>
          </cell>
          <cell r="E992">
            <v>23</v>
          </cell>
          <cell r="F992" t="str">
            <v>Nordeste</v>
          </cell>
        </row>
        <row r="993">
          <cell r="A993">
            <v>230760</v>
          </cell>
          <cell r="B993" t="str">
            <v>Limoeiro do Norte</v>
          </cell>
          <cell r="C993" t="str">
            <v>CE</v>
          </cell>
          <cell r="D993" t="str">
            <v>Ceará</v>
          </cell>
          <cell r="E993">
            <v>23</v>
          </cell>
          <cell r="F993" t="str">
            <v>Nordeste</v>
          </cell>
        </row>
        <row r="994">
          <cell r="A994">
            <v>230763</v>
          </cell>
          <cell r="B994" t="str">
            <v>Madalena</v>
          </cell>
          <cell r="C994" t="str">
            <v>CE</v>
          </cell>
          <cell r="D994" t="str">
            <v>Ceará</v>
          </cell>
          <cell r="E994">
            <v>23</v>
          </cell>
          <cell r="F994" t="str">
            <v>Nordeste</v>
          </cell>
        </row>
        <row r="995">
          <cell r="A995">
            <v>230765</v>
          </cell>
          <cell r="B995" t="str">
            <v>Maracanaú</v>
          </cell>
          <cell r="C995" t="str">
            <v>CE</v>
          </cell>
          <cell r="D995" t="str">
            <v>Ceará</v>
          </cell>
          <cell r="E995">
            <v>23</v>
          </cell>
          <cell r="F995" t="str">
            <v>Nordeste</v>
          </cell>
        </row>
        <row r="996">
          <cell r="A996">
            <v>230770</v>
          </cell>
          <cell r="B996" t="str">
            <v>Maranguape</v>
          </cell>
          <cell r="C996" t="str">
            <v>CE</v>
          </cell>
          <cell r="D996" t="str">
            <v>Ceará</v>
          </cell>
          <cell r="E996">
            <v>23</v>
          </cell>
          <cell r="F996" t="str">
            <v>Nordeste</v>
          </cell>
        </row>
        <row r="997">
          <cell r="A997">
            <v>230780</v>
          </cell>
          <cell r="B997" t="str">
            <v>Marco</v>
          </cell>
          <cell r="C997" t="str">
            <v>CE</v>
          </cell>
          <cell r="D997" t="str">
            <v>Ceará</v>
          </cell>
          <cell r="E997">
            <v>23</v>
          </cell>
          <cell r="F997" t="str">
            <v>Nordeste</v>
          </cell>
        </row>
        <row r="998">
          <cell r="A998">
            <v>230790</v>
          </cell>
          <cell r="B998" t="str">
            <v>Martinópole</v>
          </cell>
          <cell r="C998" t="str">
            <v>CE</v>
          </cell>
          <cell r="D998" t="str">
            <v>Ceará</v>
          </cell>
          <cell r="E998">
            <v>23</v>
          </cell>
          <cell r="F998" t="str">
            <v>Nordeste</v>
          </cell>
        </row>
        <row r="999">
          <cell r="A999">
            <v>230800</v>
          </cell>
          <cell r="B999" t="str">
            <v>Massapê</v>
          </cell>
          <cell r="C999" t="str">
            <v>CE</v>
          </cell>
          <cell r="D999" t="str">
            <v>Ceará</v>
          </cell>
          <cell r="E999">
            <v>23</v>
          </cell>
          <cell r="F999" t="str">
            <v>Nordeste</v>
          </cell>
        </row>
        <row r="1000">
          <cell r="A1000">
            <v>230810</v>
          </cell>
          <cell r="B1000" t="str">
            <v>Mauriti</v>
          </cell>
          <cell r="C1000" t="str">
            <v>CE</v>
          </cell>
          <cell r="D1000" t="str">
            <v>Ceará</v>
          </cell>
          <cell r="E1000">
            <v>23</v>
          </cell>
          <cell r="F1000" t="str">
            <v>Nordeste</v>
          </cell>
        </row>
        <row r="1001">
          <cell r="A1001">
            <v>230820</v>
          </cell>
          <cell r="B1001" t="str">
            <v>Meruoca</v>
          </cell>
          <cell r="C1001" t="str">
            <v>CE</v>
          </cell>
          <cell r="D1001" t="str">
            <v>Ceará</v>
          </cell>
          <cell r="E1001">
            <v>23</v>
          </cell>
          <cell r="F1001" t="str">
            <v>Nordeste</v>
          </cell>
        </row>
        <row r="1002">
          <cell r="A1002">
            <v>230830</v>
          </cell>
          <cell r="B1002" t="str">
            <v>Milagres</v>
          </cell>
          <cell r="C1002" t="str">
            <v>CE</v>
          </cell>
          <cell r="D1002" t="str">
            <v>Ceará</v>
          </cell>
          <cell r="E1002">
            <v>23</v>
          </cell>
          <cell r="F1002" t="str">
            <v>Nordeste</v>
          </cell>
        </row>
        <row r="1003">
          <cell r="A1003">
            <v>230835</v>
          </cell>
          <cell r="B1003" t="str">
            <v>Milhã</v>
          </cell>
          <cell r="C1003" t="str">
            <v>CE</v>
          </cell>
          <cell r="D1003" t="str">
            <v>Ceará</v>
          </cell>
          <cell r="E1003">
            <v>23</v>
          </cell>
          <cell r="F1003" t="str">
            <v>Nordeste</v>
          </cell>
        </row>
        <row r="1004">
          <cell r="A1004">
            <v>230837</v>
          </cell>
          <cell r="B1004" t="str">
            <v>Miraíma</v>
          </cell>
          <cell r="C1004" t="str">
            <v>CE</v>
          </cell>
          <cell r="D1004" t="str">
            <v>Ceará</v>
          </cell>
          <cell r="E1004">
            <v>23</v>
          </cell>
          <cell r="F1004" t="str">
            <v>Nordeste</v>
          </cell>
        </row>
        <row r="1005">
          <cell r="A1005">
            <v>230840</v>
          </cell>
          <cell r="B1005" t="str">
            <v>Missão Velha</v>
          </cell>
          <cell r="C1005" t="str">
            <v>CE</v>
          </cell>
          <cell r="D1005" t="str">
            <v>Ceará</v>
          </cell>
          <cell r="E1005">
            <v>23</v>
          </cell>
          <cell r="F1005" t="str">
            <v>Nordeste</v>
          </cell>
        </row>
        <row r="1006">
          <cell r="A1006">
            <v>230850</v>
          </cell>
          <cell r="B1006" t="str">
            <v>Mombaça</v>
          </cell>
          <cell r="C1006" t="str">
            <v>CE</v>
          </cell>
          <cell r="D1006" t="str">
            <v>Ceará</v>
          </cell>
          <cell r="E1006">
            <v>23</v>
          </cell>
          <cell r="F1006" t="str">
            <v>Nordeste</v>
          </cell>
        </row>
        <row r="1007">
          <cell r="A1007">
            <v>230860</v>
          </cell>
          <cell r="B1007" t="str">
            <v>Monsenhor Tabosa</v>
          </cell>
          <cell r="C1007" t="str">
            <v>CE</v>
          </cell>
          <cell r="D1007" t="str">
            <v>Ceará</v>
          </cell>
          <cell r="E1007">
            <v>23</v>
          </cell>
          <cell r="F1007" t="str">
            <v>Nordeste</v>
          </cell>
        </row>
        <row r="1008">
          <cell r="A1008">
            <v>230870</v>
          </cell>
          <cell r="B1008" t="str">
            <v>Morada Nova</v>
          </cell>
          <cell r="C1008" t="str">
            <v>CE</v>
          </cell>
          <cell r="D1008" t="str">
            <v>Ceará</v>
          </cell>
          <cell r="E1008">
            <v>23</v>
          </cell>
          <cell r="F1008" t="str">
            <v>Nordeste</v>
          </cell>
        </row>
        <row r="1009">
          <cell r="A1009">
            <v>230880</v>
          </cell>
          <cell r="B1009" t="str">
            <v>Moraújo</v>
          </cell>
          <cell r="C1009" t="str">
            <v>CE</v>
          </cell>
          <cell r="D1009" t="str">
            <v>Ceará</v>
          </cell>
          <cell r="E1009">
            <v>23</v>
          </cell>
          <cell r="F1009" t="str">
            <v>Nordeste</v>
          </cell>
        </row>
        <row r="1010">
          <cell r="A1010">
            <v>230890</v>
          </cell>
          <cell r="B1010" t="str">
            <v>Morrinhos</v>
          </cell>
          <cell r="C1010" t="str">
            <v>CE</v>
          </cell>
          <cell r="D1010" t="str">
            <v>Ceará</v>
          </cell>
          <cell r="E1010">
            <v>23</v>
          </cell>
          <cell r="F1010" t="str">
            <v>Nordeste</v>
          </cell>
        </row>
        <row r="1011">
          <cell r="A1011">
            <v>230900</v>
          </cell>
          <cell r="B1011" t="str">
            <v>Mucambo</v>
          </cell>
          <cell r="C1011" t="str">
            <v>CE</v>
          </cell>
          <cell r="D1011" t="str">
            <v>Ceará</v>
          </cell>
          <cell r="E1011">
            <v>23</v>
          </cell>
          <cell r="F1011" t="str">
            <v>Nordeste</v>
          </cell>
        </row>
        <row r="1012">
          <cell r="A1012">
            <v>230910</v>
          </cell>
          <cell r="B1012" t="str">
            <v>Mulungu</v>
          </cell>
          <cell r="C1012" t="str">
            <v>CE</v>
          </cell>
          <cell r="D1012" t="str">
            <v>Ceará</v>
          </cell>
          <cell r="E1012">
            <v>23</v>
          </cell>
          <cell r="F1012" t="str">
            <v>Nordeste</v>
          </cell>
        </row>
        <row r="1013">
          <cell r="A1013">
            <v>230920</v>
          </cell>
          <cell r="B1013" t="str">
            <v>Nova Olinda</v>
          </cell>
          <cell r="C1013" t="str">
            <v>CE</v>
          </cell>
          <cell r="D1013" t="str">
            <v>Ceará</v>
          </cell>
          <cell r="E1013">
            <v>23</v>
          </cell>
          <cell r="F1013" t="str">
            <v>Nordeste</v>
          </cell>
        </row>
        <row r="1014">
          <cell r="A1014">
            <v>230930</v>
          </cell>
          <cell r="B1014" t="str">
            <v>Nova Russas</v>
          </cell>
          <cell r="C1014" t="str">
            <v>CE</v>
          </cell>
          <cell r="D1014" t="str">
            <v>Ceará</v>
          </cell>
          <cell r="E1014">
            <v>23</v>
          </cell>
          <cell r="F1014" t="str">
            <v>Nordeste</v>
          </cell>
        </row>
        <row r="1015">
          <cell r="A1015">
            <v>230940</v>
          </cell>
          <cell r="B1015" t="str">
            <v>Novo Oriente</v>
          </cell>
          <cell r="C1015" t="str">
            <v>CE</v>
          </cell>
          <cell r="D1015" t="str">
            <v>Ceará</v>
          </cell>
          <cell r="E1015">
            <v>23</v>
          </cell>
          <cell r="F1015" t="str">
            <v>Nordeste</v>
          </cell>
        </row>
        <row r="1016">
          <cell r="A1016">
            <v>230945</v>
          </cell>
          <cell r="B1016" t="str">
            <v>Ocara</v>
          </cell>
          <cell r="C1016" t="str">
            <v>CE</v>
          </cell>
          <cell r="D1016" t="str">
            <v>Ceará</v>
          </cell>
          <cell r="E1016">
            <v>23</v>
          </cell>
          <cell r="F1016" t="str">
            <v>Nordeste</v>
          </cell>
        </row>
        <row r="1017">
          <cell r="A1017">
            <v>230950</v>
          </cell>
          <cell r="B1017" t="str">
            <v>Orós</v>
          </cell>
          <cell r="C1017" t="str">
            <v>CE</v>
          </cell>
          <cell r="D1017" t="str">
            <v>Ceará</v>
          </cell>
          <cell r="E1017">
            <v>23</v>
          </cell>
          <cell r="F1017" t="str">
            <v>Nordeste</v>
          </cell>
        </row>
        <row r="1018">
          <cell r="A1018">
            <v>230960</v>
          </cell>
          <cell r="B1018" t="str">
            <v>Pacajus</v>
          </cell>
          <cell r="C1018" t="str">
            <v>CE</v>
          </cell>
          <cell r="D1018" t="str">
            <v>Ceará</v>
          </cell>
          <cell r="E1018">
            <v>23</v>
          </cell>
          <cell r="F1018" t="str">
            <v>Nordeste</v>
          </cell>
        </row>
        <row r="1019">
          <cell r="A1019">
            <v>230970</v>
          </cell>
          <cell r="B1019" t="str">
            <v>Pacatuba</v>
          </cell>
          <cell r="C1019" t="str">
            <v>CE</v>
          </cell>
          <cell r="D1019" t="str">
            <v>Ceará</v>
          </cell>
          <cell r="E1019">
            <v>23</v>
          </cell>
          <cell r="F1019" t="str">
            <v>Nordeste</v>
          </cell>
        </row>
        <row r="1020">
          <cell r="A1020">
            <v>230980</v>
          </cell>
          <cell r="B1020" t="str">
            <v>Pacoti</v>
          </cell>
          <cell r="C1020" t="str">
            <v>CE</v>
          </cell>
          <cell r="D1020" t="str">
            <v>Ceará</v>
          </cell>
          <cell r="E1020">
            <v>23</v>
          </cell>
          <cell r="F1020" t="str">
            <v>Nordeste</v>
          </cell>
        </row>
        <row r="1021">
          <cell r="A1021">
            <v>230990</v>
          </cell>
          <cell r="B1021" t="str">
            <v>Pacujá</v>
          </cell>
          <cell r="C1021" t="str">
            <v>CE</v>
          </cell>
          <cell r="D1021" t="str">
            <v>Ceará</v>
          </cell>
          <cell r="E1021">
            <v>23</v>
          </cell>
          <cell r="F1021" t="str">
            <v>Nordeste</v>
          </cell>
        </row>
        <row r="1022">
          <cell r="A1022">
            <v>231000</v>
          </cell>
          <cell r="B1022" t="str">
            <v>Palhano</v>
          </cell>
          <cell r="C1022" t="str">
            <v>CE</v>
          </cell>
          <cell r="D1022" t="str">
            <v>Ceará</v>
          </cell>
          <cell r="E1022">
            <v>23</v>
          </cell>
          <cell r="F1022" t="str">
            <v>Nordeste</v>
          </cell>
        </row>
        <row r="1023">
          <cell r="A1023">
            <v>231010</v>
          </cell>
          <cell r="B1023" t="str">
            <v>Palmácia</v>
          </cell>
          <cell r="C1023" t="str">
            <v>CE</v>
          </cell>
          <cell r="D1023" t="str">
            <v>Ceará</v>
          </cell>
          <cell r="E1023">
            <v>23</v>
          </cell>
          <cell r="F1023" t="str">
            <v>Nordeste</v>
          </cell>
        </row>
        <row r="1024">
          <cell r="A1024">
            <v>231020</v>
          </cell>
          <cell r="B1024" t="str">
            <v>Paracuru</v>
          </cell>
          <cell r="C1024" t="str">
            <v>CE</v>
          </cell>
          <cell r="D1024" t="str">
            <v>Ceará</v>
          </cell>
          <cell r="E1024">
            <v>23</v>
          </cell>
          <cell r="F1024" t="str">
            <v>Nordeste</v>
          </cell>
        </row>
        <row r="1025">
          <cell r="A1025">
            <v>231025</v>
          </cell>
          <cell r="B1025" t="str">
            <v>Paraipaba</v>
          </cell>
          <cell r="C1025" t="str">
            <v>CE</v>
          </cell>
          <cell r="D1025" t="str">
            <v>Ceará</v>
          </cell>
          <cell r="E1025">
            <v>23</v>
          </cell>
          <cell r="F1025" t="str">
            <v>Nordeste</v>
          </cell>
        </row>
        <row r="1026">
          <cell r="A1026">
            <v>231030</v>
          </cell>
          <cell r="B1026" t="str">
            <v>Parambu</v>
          </cell>
          <cell r="C1026" t="str">
            <v>CE</v>
          </cell>
          <cell r="D1026" t="str">
            <v>Ceará</v>
          </cell>
          <cell r="E1026">
            <v>23</v>
          </cell>
          <cell r="F1026" t="str">
            <v>Nordeste</v>
          </cell>
        </row>
        <row r="1027">
          <cell r="A1027">
            <v>231040</v>
          </cell>
          <cell r="B1027" t="str">
            <v>Paramoti</v>
          </cell>
          <cell r="C1027" t="str">
            <v>CE</v>
          </cell>
          <cell r="D1027" t="str">
            <v>Ceará</v>
          </cell>
          <cell r="E1027">
            <v>23</v>
          </cell>
          <cell r="F1027" t="str">
            <v>Nordeste</v>
          </cell>
        </row>
        <row r="1028">
          <cell r="A1028">
            <v>231050</v>
          </cell>
          <cell r="B1028" t="str">
            <v>Pedra Branca</v>
          </cell>
          <cell r="C1028" t="str">
            <v>CE</v>
          </cell>
          <cell r="D1028" t="str">
            <v>Ceará</v>
          </cell>
          <cell r="E1028">
            <v>23</v>
          </cell>
          <cell r="F1028" t="str">
            <v>Nordeste</v>
          </cell>
        </row>
        <row r="1029">
          <cell r="A1029">
            <v>231060</v>
          </cell>
          <cell r="B1029" t="str">
            <v>Penaforte</v>
          </cell>
          <cell r="C1029" t="str">
            <v>CE</v>
          </cell>
          <cell r="D1029" t="str">
            <v>Ceará</v>
          </cell>
          <cell r="E1029">
            <v>23</v>
          </cell>
          <cell r="F1029" t="str">
            <v>Nordeste</v>
          </cell>
        </row>
        <row r="1030">
          <cell r="A1030">
            <v>231070</v>
          </cell>
          <cell r="B1030" t="str">
            <v>Pentecoste</v>
          </cell>
          <cell r="C1030" t="str">
            <v>CE</v>
          </cell>
          <cell r="D1030" t="str">
            <v>Ceará</v>
          </cell>
          <cell r="E1030">
            <v>23</v>
          </cell>
          <cell r="F1030" t="str">
            <v>Nordeste</v>
          </cell>
        </row>
        <row r="1031">
          <cell r="A1031">
            <v>231080</v>
          </cell>
          <cell r="B1031" t="str">
            <v>Pereiro</v>
          </cell>
          <cell r="C1031" t="str">
            <v>CE</v>
          </cell>
          <cell r="D1031" t="str">
            <v>Ceará</v>
          </cell>
          <cell r="E1031">
            <v>23</v>
          </cell>
          <cell r="F1031" t="str">
            <v>Nordeste</v>
          </cell>
        </row>
        <row r="1032">
          <cell r="A1032">
            <v>231085</v>
          </cell>
          <cell r="B1032" t="str">
            <v>Pindoretama</v>
          </cell>
          <cell r="C1032" t="str">
            <v>CE</v>
          </cell>
          <cell r="D1032" t="str">
            <v>Ceará</v>
          </cell>
          <cell r="E1032">
            <v>23</v>
          </cell>
          <cell r="F1032" t="str">
            <v>Nordeste</v>
          </cell>
        </row>
        <row r="1033">
          <cell r="A1033">
            <v>231090</v>
          </cell>
          <cell r="B1033" t="str">
            <v>Piquet Carneiro</v>
          </cell>
          <cell r="C1033" t="str">
            <v>CE</v>
          </cell>
          <cell r="D1033" t="str">
            <v>Ceará</v>
          </cell>
          <cell r="E1033">
            <v>23</v>
          </cell>
          <cell r="F1033" t="str">
            <v>Nordeste</v>
          </cell>
        </row>
        <row r="1034">
          <cell r="A1034">
            <v>231095</v>
          </cell>
          <cell r="B1034" t="str">
            <v>Pires Ferreira</v>
          </cell>
          <cell r="C1034" t="str">
            <v>CE</v>
          </cell>
          <cell r="D1034" t="str">
            <v>Ceará</v>
          </cell>
          <cell r="E1034">
            <v>23</v>
          </cell>
          <cell r="F1034" t="str">
            <v>Nordeste</v>
          </cell>
        </row>
        <row r="1035">
          <cell r="A1035">
            <v>231100</v>
          </cell>
          <cell r="B1035" t="str">
            <v>Poranga</v>
          </cell>
          <cell r="C1035" t="str">
            <v>CE</v>
          </cell>
          <cell r="D1035" t="str">
            <v>Ceará</v>
          </cell>
          <cell r="E1035">
            <v>23</v>
          </cell>
          <cell r="F1035" t="str">
            <v>Nordeste</v>
          </cell>
        </row>
        <row r="1036">
          <cell r="A1036">
            <v>231110</v>
          </cell>
          <cell r="B1036" t="str">
            <v>Porteiras</v>
          </cell>
          <cell r="C1036" t="str">
            <v>CE</v>
          </cell>
          <cell r="D1036" t="str">
            <v>Ceará</v>
          </cell>
          <cell r="E1036">
            <v>23</v>
          </cell>
          <cell r="F1036" t="str">
            <v>Nordeste</v>
          </cell>
        </row>
        <row r="1037">
          <cell r="A1037">
            <v>231120</v>
          </cell>
          <cell r="B1037" t="str">
            <v>Potengi</v>
          </cell>
          <cell r="C1037" t="str">
            <v>CE</v>
          </cell>
          <cell r="D1037" t="str">
            <v>Ceará</v>
          </cell>
          <cell r="E1037">
            <v>23</v>
          </cell>
          <cell r="F1037" t="str">
            <v>Nordeste</v>
          </cell>
        </row>
        <row r="1038">
          <cell r="A1038">
            <v>231123</v>
          </cell>
          <cell r="B1038" t="str">
            <v>Potiretama</v>
          </cell>
          <cell r="C1038" t="str">
            <v>CE</v>
          </cell>
          <cell r="D1038" t="str">
            <v>Ceará</v>
          </cell>
          <cell r="E1038">
            <v>23</v>
          </cell>
          <cell r="F1038" t="str">
            <v>Nordeste</v>
          </cell>
        </row>
        <row r="1039">
          <cell r="A1039">
            <v>231126</v>
          </cell>
          <cell r="B1039" t="str">
            <v>Quiterianópolis</v>
          </cell>
          <cell r="C1039" t="str">
            <v>CE</v>
          </cell>
          <cell r="D1039" t="str">
            <v>Ceará</v>
          </cell>
          <cell r="E1039">
            <v>23</v>
          </cell>
          <cell r="F1039" t="str">
            <v>Nordeste</v>
          </cell>
        </row>
        <row r="1040">
          <cell r="A1040">
            <v>231130</v>
          </cell>
          <cell r="B1040" t="str">
            <v>Quixadá</v>
          </cell>
          <cell r="C1040" t="str">
            <v>CE</v>
          </cell>
          <cell r="D1040" t="str">
            <v>Ceará</v>
          </cell>
          <cell r="E1040">
            <v>23</v>
          </cell>
          <cell r="F1040" t="str">
            <v>Nordeste</v>
          </cell>
        </row>
        <row r="1041">
          <cell r="A1041">
            <v>231135</v>
          </cell>
          <cell r="B1041" t="str">
            <v>Quixelô</v>
          </cell>
          <cell r="C1041" t="str">
            <v>CE</v>
          </cell>
          <cell r="D1041" t="str">
            <v>Ceará</v>
          </cell>
          <cell r="E1041">
            <v>23</v>
          </cell>
          <cell r="F1041" t="str">
            <v>Nordeste</v>
          </cell>
        </row>
        <row r="1042">
          <cell r="A1042">
            <v>231140</v>
          </cell>
          <cell r="B1042" t="str">
            <v>Quixeramobim</v>
          </cell>
          <cell r="C1042" t="str">
            <v>CE</v>
          </cell>
          <cell r="D1042" t="str">
            <v>Ceará</v>
          </cell>
          <cell r="E1042">
            <v>23</v>
          </cell>
          <cell r="F1042" t="str">
            <v>Nordeste</v>
          </cell>
        </row>
        <row r="1043">
          <cell r="A1043">
            <v>231150</v>
          </cell>
          <cell r="B1043" t="str">
            <v>Quixeré</v>
          </cell>
          <cell r="C1043" t="str">
            <v>CE</v>
          </cell>
          <cell r="D1043" t="str">
            <v>Ceará</v>
          </cell>
          <cell r="E1043">
            <v>23</v>
          </cell>
          <cell r="F1043" t="str">
            <v>Nordeste</v>
          </cell>
        </row>
        <row r="1044">
          <cell r="A1044">
            <v>231160</v>
          </cell>
          <cell r="B1044" t="str">
            <v>Redenção</v>
          </cell>
          <cell r="C1044" t="str">
            <v>CE</v>
          </cell>
          <cell r="D1044" t="str">
            <v>Ceará</v>
          </cell>
          <cell r="E1044">
            <v>23</v>
          </cell>
          <cell r="F1044" t="str">
            <v>Nordeste</v>
          </cell>
        </row>
        <row r="1045">
          <cell r="A1045">
            <v>231170</v>
          </cell>
          <cell r="B1045" t="str">
            <v>Reriutaba</v>
          </cell>
          <cell r="C1045" t="str">
            <v>CE</v>
          </cell>
          <cell r="D1045" t="str">
            <v>Ceará</v>
          </cell>
          <cell r="E1045">
            <v>23</v>
          </cell>
          <cell r="F1045" t="str">
            <v>Nordeste</v>
          </cell>
        </row>
        <row r="1046">
          <cell r="A1046">
            <v>231180</v>
          </cell>
          <cell r="B1046" t="str">
            <v>Russas</v>
          </cell>
          <cell r="C1046" t="str">
            <v>CE</v>
          </cell>
          <cell r="D1046" t="str">
            <v>Ceará</v>
          </cell>
          <cell r="E1046">
            <v>23</v>
          </cell>
          <cell r="F1046" t="str">
            <v>Nordeste</v>
          </cell>
        </row>
        <row r="1047">
          <cell r="A1047">
            <v>231190</v>
          </cell>
          <cell r="B1047" t="str">
            <v>Saboeiro</v>
          </cell>
          <cell r="C1047" t="str">
            <v>CE</v>
          </cell>
          <cell r="D1047" t="str">
            <v>Ceará</v>
          </cell>
          <cell r="E1047">
            <v>23</v>
          </cell>
          <cell r="F1047" t="str">
            <v>Nordeste</v>
          </cell>
        </row>
        <row r="1048">
          <cell r="A1048">
            <v>231195</v>
          </cell>
          <cell r="B1048" t="str">
            <v>Salitre</v>
          </cell>
          <cell r="C1048" t="str">
            <v>CE</v>
          </cell>
          <cell r="D1048" t="str">
            <v>Ceará</v>
          </cell>
          <cell r="E1048">
            <v>23</v>
          </cell>
          <cell r="F1048" t="str">
            <v>Nordeste</v>
          </cell>
        </row>
        <row r="1049">
          <cell r="A1049">
            <v>231200</v>
          </cell>
          <cell r="B1049" t="str">
            <v>Santana do Acaraú</v>
          </cell>
          <cell r="C1049" t="str">
            <v>CE</v>
          </cell>
          <cell r="D1049" t="str">
            <v>Ceará</v>
          </cell>
          <cell r="E1049">
            <v>23</v>
          </cell>
          <cell r="F1049" t="str">
            <v>Nordeste</v>
          </cell>
        </row>
        <row r="1050">
          <cell r="A1050">
            <v>231210</v>
          </cell>
          <cell r="B1050" t="str">
            <v>Santana do Cariri</v>
          </cell>
          <cell r="C1050" t="str">
            <v>CE</v>
          </cell>
          <cell r="D1050" t="str">
            <v>Ceará</v>
          </cell>
          <cell r="E1050">
            <v>23</v>
          </cell>
          <cell r="F1050" t="str">
            <v>Nordeste</v>
          </cell>
        </row>
        <row r="1051">
          <cell r="A1051">
            <v>231220</v>
          </cell>
          <cell r="B1051" t="str">
            <v>Santa Quitéria</v>
          </cell>
          <cell r="C1051" t="str">
            <v>CE</v>
          </cell>
          <cell r="D1051" t="str">
            <v>Ceará</v>
          </cell>
          <cell r="E1051">
            <v>23</v>
          </cell>
          <cell r="F1051" t="str">
            <v>Nordeste</v>
          </cell>
        </row>
        <row r="1052">
          <cell r="A1052">
            <v>231230</v>
          </cell>
          <cell r="B1052" t="str">
            <v>São Benedito</v>
          </cell>
          <cell r="C1052" t="str">
            <v>CE</v>
          </cell>
          <cell r="D1052" t="str">
            <v>Ceará</v>
          </cell>
          <cell r="E1052">
            <v>23</v>
          </cell>
          <cell r="F1052" t="str">
            <v>Nordeste</v>
          </cell>
        </row>
        <row r="1053">
          <cell r="A1053">
            <v>231240</v>
          </cell>
          <cell r="B1053" t="str">
            <v>São Gonçalo do Amarante</v>
          </cell>
          <cell r="C1053" t="str">
            <v>CE</v>
          </cell>
          <cell r="D1053" t="str">
            <v>Ceará</v>
          </cell>
          <cell r="E1053">
            <v>23</v>
          </cell>
          <cell r="F1053" t="str">
            <v>Nordeste</v>
          </cell>
        </row>
        <row r="1054">
          <cell r="A1054">
            <v>231250</v>
          </cell>
          <cell r="B1054" t="str">
            <v>São João do Jaguaribe</v>
          </cell>
          <cell r="C1054" t="str">
            <v>CE</v>
          </cell>
          <cell r="D1054" t="str">
            <v>Ceará</v>
          </cell>
          <cell r="E1054">
            <v>23</v>
          </cell>
          <cell r="F1054" t="str">
            <v>Nordeste</v>
          </cell>
        </row>
        <row r="1055">
          <cell r="A1055">
            <v>231260</v>
          </cell>
          <cell r="B1055" t="str">
            <v>São Luís do Curu</v>
          </cell>
          <cell r="C1055" t="str">
            <v>CE</v>
          </cell>
          <cell r="D1055" t="str">
            <v>Ceará</v>
          </cell>
          <cell r="E1055">
            <v>23</v>
          </cell>
          <cell r="F1055" t="str">
            <v>Nordeste</v>
          </cell>
        </row>
        <row r="1056">
          <cell r="A1056">
            <v>231270</v>
          </cell>
          <cell r="B1056" t="str">
            <v>Senador Pompeu</v>
          </cell>
          <cell r="C1056" t="str">
            <v>CE</v>
          </cell>
          <cell r="D1056" t="str">
            <v>Ceará</v>
          </cell>
          <cell r="E1056">
            <v>23</v>
          </cell>
          <cell r="F1056" t="str">
            <v>Nordeste</v>
          </cell>
        </row>
        <row r="1057">
          <cell r="A1057">
            <v>231280</v>
          </cell>
          <cell r="B1057" t="str">
            <v>Senador Sá</v>
          </cell>
          <cell r="C1057" t="str">
            <v>CE</v>
          </cell>
          <cell r="D1057" t="str">
            <v>Ceará</v>
          </cell>
          <cell r="E1057">
            <v>23</v>
          </cell>
          <cell r="F1057" t="str">
            <v>Nordeste</v>
          </cell>
        </row>
        <row r="1058">
          <cell r="A1058">
            <v>231290</v>
          </cell>
          <cell r="B1058" t="str">
            <v>Sobral</v>
          </cell>
          <cell r="C1058" t="str">
            <v>CE</v>
          </cell>
          <cell r="D1058" t="str">
            <v>Ceará</v>
          </cell>
          <cell r="E1058">
            <v>23</v>
          </cell>
          <cell r="F1058" t="str">
            <v>Nordeste</v>
          </cell>
        </row>
        <row r="1059">
          <cell r="A1059">
            <v>231300</v>
          </cell>
          <cell r="B1059" t="str">
            <v>Solonópole</v>
          </cell>
          <cell r="C1059" t="str">
            <v>CE</v>
          </cell>
          <cell r="D1059" t="str">
            <v>Ceará</v>
          </cell>
          <cell r="E1059">
            <v>23</v>
          </cell>
          <cell r="F1059" t="str">
            <v>Nordeste</v>
          </cell>
        </row>
        <row r="1060">
          <cell r="A1060">
            <v>231310</v>
          </cell>
          <cell r="B1060" t="str">
            <v>Tabuleiro do Norte</v>
          </cell>
          <cell r="C1060" t="str">
            <v>CE</v>
          </cell>
          <cell r="D1060" t="str">
            <v>Ceará</v>
          </cell>
          <cell r="E1060">
            <v>23</v>
          </cell>
          <cell r="F1060" t="str">
            <v>Nordeste</v>
          </cell>
        </row>
        <row r="1061">
          <cell r="A1061">
            <v>231320</v>
          </cell>
          <cell r="B1061" t="str">
            <v>Tamboril</v>
          </cell>
          <cell r="C1061" t="str">
            <v>CE</v>
          </cell>
          <cell r="D1061" t="str">
            <v>Ceará</v>
          </cell>
          <cell r="E1061">
            <v>23</v>
          </cell>
          <cell r="F1061" t="str">
            <v>Nordeste</v>
          </cell>
        </row>
        <row r="1062">
          <cell r="A1062">
            <v>231325</v>
          </cell>
          <cell r="B1062" t="str">
            <v>Tarrafas</v>
          </cell>
          <cell r="C1062" t="str">
            <v>CE</v>
          </cell>
          <cell r="D1062" t="str">
            <v>Ceará</v>
          </cell>
          <cell r="E1062">
            <v>23</v>
          </cell>
          <cell r="F1062" t="str">
            <v>Nordeste</v>
          </cell>
        </row>
        <row r="1063">
          <cell r="A1063">
            <v>231330</v>
          </cell>
          <cell r="B1063" t="str">
            <v>Tauá</v>
          </cell>
          <cell r="C1063" t="str">
            <v>CE</v>
          </cell>
          <cell r="D1063" t="str">
            <v>Ceará</v>
          </cell>
          <cell r="E1063">
            <v>23</v>
          </cell>
          <cell r="F1063" t="str">
            <v>Nordeste</v>
          </cell>
        </row>
        <row r="1064">
          <cell r="A1064">
            <v>231335</v>
          </cell>
          <cell r="B1064" t="str">
            <v>Tejuçuoca</v>
          </cell>
          <cell r="C1064" t="str">
            <v>CE</v>
          </cell>
          <cell r="D1064" t="str">
            <v>Ceará</v>
          </cell>
          <cell r="E1064">
            <v>23</v>
          </cell>
          <cell r="F1064" t="str">
            <v>Nordeste</v>
          </cell>
        </row>
        <row r="1065">
          <cell r="A1065">
            <v>231340</v>
          </cell>
          <cell r="B1065" t="str">
            <v>Tianguá</v>
          </cell>
          <cell r="C1065" t="str">
            <v>CE</v>
          </cell>
          <cell r="D1065" t="str">
            <v>Ceará</v>
          </cell>
          <cell r="E1065">
            <v>23</v>
          </cell>
          <cell r="F1065" t="str">
            <v>Nordeste</v>
          </cell>
        </row>
        <row r="1066">
          <cell r="A1066">
            <v>231350</v>
          </cell>
          <cell r="B1066" t="str">
            <v>Trairi</v>
          </cell>
          <cell r="C1066" t="str">
            <v>CE</v>
          </cell>
          <cell r="D1066" t="str">
            <v>Ceará</v>
          </cell>
          <cell r="E1066">
            <v>23</v>
          </cell>
          <cell r="F1066" t="str">
            <v>Nordeste</v>
          </cell>
        </row>
        <row r="1067">
          <cell r="A1067">
            <v>231355</v>
          </cell>
          <cell r="B1067" t="str">
            <v>Tururu</v>
          </cell>
          <cell r="C1067" t="str">
            <v>CE</v>
          </cell>
          <cell r="D1067" t="str">
            <v>Ceará</v>
          </cell>
          <cell r="E1067">
            <v>23</v>
          </cell>
          <cell r="F1067" t="str">
            <v>Nordeste</v>
          </cell>
        </row>
        <row r="1068">
          <cell r="A1068">
            <v>231360</v>
          </cell>
          <cell r="B1068" t="str">
            <v>Ubajara</v>
          </cell>
          <cell r="C1068" t="str">
            <v>CE</v>
          </cell>
          <cell r="D1068" t="str">
            <v>Ceará</v>
          </cell>
          <cell r="E1068">
            <v>23</v>
          </cell>
          <cell r="F1068" t="str">
            <v>Nordeste</v>
          </cell>
        </row>
        <row r="1069">
          <cell r="A1069">
            <v>231370</v>
          </cell>
          <cell r="B1069" t="str">
            <v>Umari</v>
          </cell>
          <cell r="C1069" t="str">
            <v>CE</v>
          </cell>
          <cell r="D1069" t="str">
            <v>Ceará</v>
          </cell>
          <cell r="E1069">
            <v>23</v>
          </cell>
          <cell r="F1069" t="str">
            <v>Nordeste</v>
          </cell>
        </row>
        <row r="1070">
          <cell r="A1070">
            <v>231375</v>
          </cell>
          <cell r="B1070" t="str">
            <v>Umirim</v>
          </cell>
          <cell r="C1070" t="str">
            <v>CE</v>
          </cell>
          <cell r="D1070" t="str">
            <v>Ceará</v>
          </cell>
          <cell r="E1070">
            <v>23</v>
          </cell>
          <cell r="F1070" t="str">
            <v>Nordeste</v>
          </cell>
        </row>
        <row r="1071">
          <cell r="A1071">
            <v>231380</v>
          </cell>
          <cell r="B1071" t="str">
            <v>Uruburetama</v>
          </cell>
          <cell r="C1071" t="str">
            <v>CE</v>
          </cell>
          <cell r="D1071" t="str">
            <v>Ceará</v>
          </cell>
          <cell r="E1071">
            <v>23</v>
          </cell>
          <cell r="F1071" t="str">
            <v>Nordeste</v>
          </cell>
        </row>
        <row r="1072">
          <cell r="A1072">
            <v>231390</v>
          </cell>
          <cell r="B1072" t="str">
            <v>Uruoca</v>
          </cell>
          <cell r="C1072" t="str">
            <v>CE</v>
          </cell>
          <cell r="D1072" t="str">
            <v>Ceará</v>
          </cell>
          <cell r="E1072">
            <v>23</v>
          </cell>
          <cell r="F1072" t="str">
            <v>Nordeste</v>
          </cell>
        </row>
        <row r="1073">
          <cell r="A1073">
            <v>231395</v>
          </cell>
          <cell r="B1073" t="str">
            <v>Varjota</v>
          </cell>
          <cell r="C1073" t="str">
            <v>CE</v>
          </cell>
          <cell r="D1073" t="str">
            <v>Ceará</v>
          </cell>
          <cell r="E1073">
            <v>23</v>
          </cell>
          <cell r="F1073" t="str">
            <v>Nordeste</v>
          </cell>
        </row>
        <row r="1074">
          <cell r="A1074">
            <v>231400</v>
          </cell>
          <cell r="B1074" t="str">
            <v>Várzea Alegre</v>
          </cell>
          <cell r="C1074" t="str">
            <v>CE</v>
          </cell>
          <cell r="D1074" t="str">
            <v>Ceará</v>
          </cell>
          <cell r="E1074">
            <v>23</v>
          </cell>
          <cell r="F1074" t="str">
            <v>Nordeste</v>
          </cell>
        </row>
        <row r="1075">
          <cell r="A1075">
            <v>231410</v>
          </cell>
          <cell r="B1075" t="str">
            <v>Viçosa do Ceará</v>
          </cell>
          <cell r="C1075" t="str">
            <v>CE</v>
          </cell>
          <cell r="D1075" t="str">
            <v>Ceará</v>
          </cell>
          <cell r="E1075">
            <v>23</v>
          </cell>
          <cell r="F1075" t="str">
            <v>Nordeste</v>
          </cell>
        </row>
        <row r="1076">
          <cell r="A1076">
            <v>240010</v>
          </cell>
          <cell r="B1076" t="str">
            <v>Acari</v>
          </cell>
          <cell r="C1076" t="str">
            <v>RN</v>
          </cell>
          <cell r="D1076" t="str">
            <v>Rio Grande do Norte</v>
          </cell>
          <cell r="E1076">
            <v>24</v>
          </cell>
          <cell r="F1076" t="str">
            <v>Nordeste</v>
          </cell>
        </row>
        <row r="1077">
          <cell r="A1077">
            <v>240020</v>
          </cell>
          <cell r="B1077" t="str">
            <v>Açu</v>
          </cell>
          <cell r="C1077" t="str">
            <v>RN</v>
          </cell>
          <cell r="D1077" t="str">
            <v>Rio Grande do Norte</v>
          </cell>
          <cell r="E1077">
            <v>24</v>
          </cell>
          <cell r="F1077" t="str">
            <v>Nordeste</v>
          </cell>
        </row>
        <row r="1078">
          <cell r="A1078">
            <v>240030</v>
          </cell>
          <cell r="B1078" t="str">
            <v>Afonso Bezerra</v>
          </cell>
          <cell r="C1078" t="str">
            <v>RN</v>
          </cell>
          <cell r="D1078" t="str">
            <v>Rio Grande do Norte</v>
          </cell>
          <cell r="E1078">
            <v>24</v>
          </cell>
          <cell r="F1078" t="str">
            <v>Nordeste</v>
          </cell>
        </row>
        <row r="1079">
          <cell r="A1079">
            <v>240040</v>
          </cell>
          <cell r="B1079" t="str">
            <v>Água Nova</v>
          </cell>
          <cell r="C1079" t="str">
            <v>RN</v>
          </cell>
          <cell r="D1079" t="str">
            <v>Rio Grande do Norte</v>
          </cell>
          <cell r="E1079">
            <v>24</v>
          </cell>
          <cell r="F1079" t="str">
            <v>Nordeste</v>
          </cell>
        </row>
        <row r="1080">
          <cell r="A1080">
            <v>240050</v>
          </cell>
          <cell r="B1080" t="str">
            <v>Alexandria</v>
          </cell>
          <cell r="C1080" t="str">
            <v>RN</v>
          </cell>
          <cell r="D1080" t="str">
            <v>Rio Grande do Norte</v>
          </cell>
          <cell r="E1080">
            <v>24</v>
          </cell>
          <cell r="F1080" t="str">
            <v>Nordeste</v>
          </cell>
        </row>
        <row r="1081">
          <cell r="A1081">
            <v>240060</v>
          </cell>
          <cell r="B1081" t="str">
            <v>Almino Afonso</v>
          </cell>
          <cell r="C1081" t="str">
            <v>RN</v>
          </cell>
          <cell r="D1081" t="str">
            <v>Rio Grande do Norte</v>
          </cell>
          <cell r="E1081">
            <v>24</v>
          </cell>
          <cell r="F1081" t="str">
            <v>Nordeste</v>
          </cell>
        </row>
        <row r="1082">
          <cell r="A1082">
            <v>240070</v>
          </cell>
          <cell r="B1082" t="str">
            <v>Alto do Rodrigues</v>
          </cell>
          <cell r="C1082" t="str">
            <v>RN</v>
          </cell>
          <cell r="D1082" t="str">
            <v>Rio Grande do Norte</v>
          </cell>
          <cell r="E1082">
            <v>24</v>
          </cell>
          <cell r="F1082" t="str">
            <v>Nordeste</v>
          </cell>
        </row>
        <row r="1083">
          <cell r="A1083">
            <v>240080</v>
          </cell>
          <cell r="B1083" t="str">
            <v>Angicos</v>
          </cell>
          <cell r="C1083" t="str">
            <v>RN</v>
          </cell>
          <cell r="D1083" t="str">
            <v>Rio Grande do Norte</v>
          </cell>
          <cell r="E1083">
            <v>24</v>
          </cell>
          <cell r="F1083" t="str">
            <v>Nordeste</v>
          </cell>
        </row>
        <row r="1084">
          <cell r="A1084">
            <v>240090</v>
          </cell>
          <cell r="B1084" t="str">
            <v>Antônio Martins</v>
          </cell>
          <cell r="C1084" t="str">
            <v>RN</v>
          </cell>
          <cell r="D1084" t="str">
            <v>Rio Grande do Norte</v>
          </cell>
          <cell r="E1084">
            <v>24</v>
          </cell>
          <cell r="F1084" t="str">
            <v>Nordeste</v>
          </cell>
        </row>
        <row r="1085">
          <cell r="A1085">
            <v>240100</v>
          </cell>
          <cell r="B1085" t="str">
            <v>Apodi</v>
          </cell>
          <cell r="C1085" t="str">
            <v>RN</v>
          </cell>
          <cell r="D1085" t="str">
            <v>Rio Grande do Norte</v>
          </cell>
          <cell r="E1085">
            <v>24</v>
          </cell>
          <cell r="F1085" t="str">
            <v>Nordeste</v>
          </cell>
        </row>
        <row r="1086">
          <cell r="A1086">
            <v>240110</v>
          </cell>
          <cell r="B1086" t="str">
            <v>Areia Branca</v>
          </cell>
          <cell r="C1086" t="str">
            <v>RN</v>
          </cell>
          <cell r="D1086" t="str">
            <v>Rio Grande do Norte</v>
          </cell>
          <cell r="E1086">
            <v>24</v>
          </cell>
          <cell r="F1086" t="str">
            <v>Nordeste</v>
          </cell>
        </row>
        <row r="1087">
          <cell r="A1087">
            <v>240120</v>
          </cell>
          <cell r="B1087" t="str">
            <v>Arês</v>
          </cell>
          <cell r="C1087" t="str">
            <v>RN</v>
          </cell>
          <cell r="D1087" t="str">
            <v>Rio Grande do Norte</v>
          </cell>
          <cell r="E1087">
            <v>24</v>
          </cell>
          <cell r="F1087" t="str">
            <v>Nordeste</v>
          </cell>
        </row>
        <row r="1088">
          <cell r="A1088">
            <v>240130</v>
          </cell>
          <cell r="B1088" t="str">
            <v>Augusto Severo</v>
          </cell>
          <cell r="C1088" t="str">
            <v>RN</v>
          </cell>
          <cell r="D1088" t="str">
            <v>Rio Grande do Norte</v>
          </cell>
          <cell r="E1088">
            <v>24</v>
          </cell>
          <cell r="F1088" t="str">
            <v>Nordeste</v>
          </cell>
        </row>
        <row r="1089">
          <cell r="A1089">
            <v>240140</v>
          </cell>
          <cell r="B1089" t="str">
            <v>Baía Formosa</v>
          </cell>
          <cell r="C1089" t="str">
            <v>RN</v>
          </cell>
          <cell r="D1089" t="str">
            <v>Rio Grande do Norte</v>
          </cell>
          <cell r="E1089">
            <v>24</v>
          </cell>
          <cell r="F1089" t="str">
            <v>Nordeste</v>
          </cell>
        </row>
        <row r="1090">
          <cell r="A1090">
            <v>240145</v>
          </cell>
          <cell r="B1090" t="str">
            <v>Baraúna</v>
          </cell>
          <cell r="C1090" t="str">
            <v>RN</v>
          </cell>
          <cell r="D1090" t="str">
            <v>Rio Grande do Norte</v>
          </cell>
          <cell r="E1090">
            <v>24</v>
          </cell>
          <cell r="F1090" t="str">
            <v>Nordeste</v>
          </cell>
        </row>
        <row r="1091">
          <cell r="A1091">
            <v>240150</v>
          </cell>
          <cell r="B1091" t="str">
            <v>Barcelona</v>
          </cell>
          <cell r="C1091" t="str">
            <v>RN</v>
          </cell>
          <cell r="D1091" t="str">
            <v>Rio Grande do Norte</v>
          </cell>
          <cell r="E1091">
            <v>24</v>
          </cell>
          <cell r="F1091" t="str">
            <v>Nordeste</v>
          </cell>
        </row>
        <row r="1092">
          <cell r="A1092">
            <v>240160</v>
          </cell>
          <cell r="B1092" t="str">
            <v>Bento Fernandes</v>
          </cell>
          <cell r="C1092" t="str">
            <v>RN</v>
          </cell>
          <cell r="D1092" t="str">
            <v>Rio Grande do Norte</v>
          </cell>
          <cell r="E1092">
            <v>24</v>
          </cell>
          <cell r="F1092" t="str">
            <v>Nordeste</v>
          </cell>
        </row>
        <row r="1093">
          <cell r="A1093">
            <v>240165</v>
          </cell>
          <cell r="B1093" t="str">
            <v>Bodó</v>
          </cell>
          <cell r="C1093" t="str">
            <v>RN</v>
          </cell>
          <cell r="D1093" t="str">
            <v>Rio Grande do Norte</v>
          </cell>
          <cell r="E1093">
            <v>24</v>
          </cell>
          <cell r="F1093" t="str">
            <v>Nordeste</v>
          </cell>
        </row>
        <row r="1094">
          <cell r="A1094">
            <v>240170</v>
          </cell>
          <cell r="B1094" t="str">
            <v>Bom Jesus</v>
          </cell>
          <cell r="C1094" t="str">
            <v>RN</v>
          </cell>
          <cell r="D1094" t="str">
            <v>Rio Grande do Norte</v>
          </cell>
          <cell r="E1094">
            <v>24</v>
          </cell>
          <cell r="F1094" t="str">
            <v>Nordeste</v>
          </cell>
        </row>
        <row r="1095">
          <cell r="A1095">
            <v>240180</v>
          </cell>
          <cell r="B1095" t="str">
            <v>Brejinho</v>
          </cell>
          <cell r="C1095" t="str">
            <v>RN</v>
          </cell>
          <cell r="D1095" t="str">
            <v>Rio Grande do Norte</v>
          </cell>
          <cell r="E1095">
            <v>24</v>
          </cell>
          <cell r="F1095" t="str">
            <v>Nordeste</v>
          </cell>
        </row>
        <row r="1096">
          <cell r="A1096">
            <v>240185</v>
          </cell>
          <cell r="B1096" t="str">
            <v>Caiçara do Norte</v>
          </cell>
          <cell r="C1096" t="str">
            <v>RN</v>
          </cell>
          <cell r="D1096" t="str">
            <v>Rio Grande do Norte</v>
          </cell>
          <cell r="E1096">
            <v>24</v>
          </cell>
          <cell r="F1096" t="str">
            <v>Nordeste</v>
          </cell>
        </row>
        <row r="1097">
          <cell r="A1097">
            <v>240190</v>
          </cell>
          <cell r="B1097" t="str">
            <v>Caiçara do Rio do Vento</v>
          </cell>
          <cell r="C1097" t="str">
            <v>RN</v>
          </cell>
          <cell r="D1097" t="str">
            <v>Rio Grande do Norte</v>
          </cell>
          <cell r="E1097">
            <v>24</v>
          </cell>
          <cell r="F1097" t="str">
            <v>Nordeste</v>
          </cell>
        </row>
        <row r="1098">
          <cell r="A1098">
            <v>240200</v>
          </cell>
          <cell r="B1098" t="str">
            <v>Caicó</v>
          </cell>
          <cell r="C1098" t="str">
            <v>RN</v>
          </cell>
          <cell r="D1098" t="str">
            <v>Rio Grande do Norte</v>
          </cell>
          <cell r="E1098">
            <v>24</v>
          </cell>
          <cell r="F1098" t="str">
            <v>Nordeste</v>
          </cell>
        </row>
        <row r="1099">
          <cell r="A1099">
            <v>240210</v>
          </cell>
          <cell r="B1099" t="str">
            <v>Campo Redondo</v>
          </cell>
          <cell r="C1099" t="str">
            <v>RN</v>
          </cell>
          <cell r="D1099" t="str">
            <v>Rio Grande do Norte</v>
          </cell>
          <cell r="E1099">
            <v>24</v>
          </cell>
          <cell r="F1099" t="str">
            <v>Nordeste</v>
          </cell>
        </row>
        <row r="1100">
          <cell r="A1100">
            <v>240220</v>
          </cell>
          <cell r="B1100" t="str">
            <v>Canguaretama</v>
          </cell>
          <cell r="C1100" t="str">
            <v>RN</v>
          </cell>
          <cell r="D1100" t="str">
            <v>Rio Grande do Norte</v>
          </cell>
          <cell r="E1100">
            <v>24</v>
          </cell>
          <cell r="F1100" t="str">
            <v>Nordeste</v>
          </cell>
        </row>
        <row r="1101">
          <cell r="A1101">
            <v>240230</v>
          </cell>
          <cell r="B1101" t="str">
            <v>Caraúbas</v>
          </cell>
          <cell r="C1101" t="str">
            <v>RN</v>
          </cell>
          <cell r="D1101" t="str">
            <v>Rio Grande do Norte</v>
          </cell>
          <cell r="E1101">
            <v>24</v>
          </cell>
          <cell r="F1101" t="str">
            <v>Nordeste</v>
          </cell>
        </row>
        <row r="1102">
          <cell r="A1102">
            <v>240240</v>
          </cell>
          <cell r="B1102" t="str">
            <v>Carnaúba dos Dantas</v>
          </cell>
          <cell r="C1102" t="str">
            <v>RN</v>
          </cell>
          <cell r="D1102" t="str">
            <v>Rio Grande do Norte</v>
          </cell>
          <cell r="E1102">
            <v>24</v>
          </cell>
          <cell r="F1102" t="str">
            <v>Nordeste</v>
          </cell>
        </row>
        <row r="1103">
          <cell r="A1103">
            <v>240250</v>
          </cell>
          <cell r="B1103" t="str">
            <v>Carnaubais</v>
          </cell>
          <cell r="C1103" t="str">
            <v>RN</v>
          </cell>
          <cell r="D1103" t="str">
            <v>Rio Grande do Norte</v>
          </cell>
          <cell r="E1103">
            <v>24</v>
          </cell>
          <cell r="F1103" t="str">
            <v>Nordeste</v>
          </cell>
        </row>
        <row r="1104">
          <cell r="A1104">
            <v>240260</v>
          </cell>
          <cell r="B1104" t="str">
            <v>Ceará-Mirim</v>
          </cell>
          <cell r="C1104" t="str">
            <v>RN</v>
          </cell>
          <cell r="D1104" t="str">
            <v>Rio Grande do Norte</v>
          </cell>
          <cell r="E1104">
            <v>24</v>
          </cell>
          <cell r="F1104" t="str">
            <v>Nordeste</v>
          </cell>
        </row>
        <row r="1105">
          <cell r="A1105">
            <v>240270</v>
          </cell>
          <cell r="B1105" t="str">
            <v>Cerro Corá</v>
          </cell>
          <cell r="C1105" t="str">
            <v>RN</v>
          </cell>
          <cell r="D1105" t="str">
            <v>Rio Grande do Norte</v>
          </cell>
          <cell r="E1105">
            <v>24</v>
          </cell>
          <cell r="F1105" t="str">
            <v>Nordeste</v>
          </cell>
        </row>
        <row r="1106">
          <cell r="A1106">
            <v>240280</v>
          </cell>
          <cell r="B1106" t="str">
            <v>Coronel Ezequiel</v>
          </cell>
          <cell r="C1106" t="str">
            <v>RN</v>
          </cell>
          <cell r="D1106" t="str">
            <v>Rio Grande do Norte</v>
          </cell>
          <cell r="E1106">
            <v>24</v>
          </cell>
          <cell r="F1106" t="str">
            <v>Nordeste</v>
          </cell>
        </row>
        <row r="1107">
          <cell r="A1107">
            <v>240290</v>
          </cell>
          <cell r="B1107" t="str">
            <v>Coronel João Pessoa</v>
          </cell>
          <cell r="C1107" t="str">
            <v>RN</v>
          </cell>
          <cell r="D1107" t="str">
            <v>Rio Grande do Norte</v>
          </cell>
          <cell r="E1107">
            <v>24</v>
          </cell>
          <cell r="F1107" t="str">
            <v>Nordeste</v>
          </cell>
        </row>
        <row r="1108">
          <cell r="A1108">
            <v>240300</v>
          </cell>
          <cell r="B1108" t="str">
            <v>Cruzeta</v>
          </cell>
          <cell r="C1108" t="str">
            <v>RN</v>
          </cell>
          <cell r="D1108" t="str">
            <v>Rio Grande do Norte</v>
          </cell>
          <cell r="E1108">
            <v>24</v>
          </cell>
          <cell r="F1108" t="str">
            <v>Nordeste</v>
          </cell>
        </row>
        <row r="1109">
          <cell r="A1109">
            <v>240310</v>
          </cell>
          <cell r="B1109" t="str">
            <v>Currais Novos</v>
          </cell>
          <cell r="C1109" t="str">
            <v>RN</v>
          </cell>
          <cell r="D1109" t="str">
            <v>Rio Grande do Norte</v>
          </cell>
          <cell r="E1109">
            <v>24</v>
          </cell>
          <cell r="F1109" t="str">
            <v>Nordeste</v>
          </cell>
        </row>
        <row r="1110">
          <cell r="A1110">
            <v>240320</v>
          </cell>
          <cell r="B1110" t="str">
            <v>Doutor Severiano</v>
          </cell>
          <cell r="C1110" t="str">
            <v>RN</v>
          </cell>
          <cell r="D1110" t="str">
            <v>Rio Grande do Norte</v>
          </cell>
          <cell r="E1110">
            <v>24</v>
          </cell>
          <cell r="F1110" t="str">
            <v>Nordeste</v>
          </cell>
        </row>
        <row r="1111">
          <cell r="A1111">
            <v>240325</v>
          </cell>
          <cell r="B1111" t="str">
            <v>Parnamirim</v>
          </cell>
          <cell r="C1111" t="str">
            <v>RN</v>
          </cell>
          <cell r="D1111" t="str">
            <v>Rio Grande do Norte</v>
          </cell>
          <cell r="E1111">
            <v>24</v>
          </cell>
          <cell r="F1111" t="str">
            <v>Nordeste</v>
          </cell>
        </row>
        <row r="1112">
          <cell r="A1112">
            <v>240330</v>
          </cell>
          <cell r="B1112" t="str">
            <v>Encanto</v>
          </cell>
          <cell r="C1112" t="str">
            <v>RN</v>
          </cell>
          <cell r="D1112" t="str">
            <v>Rio Grande do Norte</v>
          </cell>
          <cell r="E1112">
            <v>24</v>
          </cell>
          <cell r="F1112" t="str">
            <v>Nordeste</v>
          </cell>
        </row>
        <row r="1113">
          <cell r="A1113">
            <v>240340</v>
          </cell>
          <cell r="B1113" t="str">
            <v>Equador</v>
          </cell>
          <cell r="C1113" t="str">
            <v>RN</v>
          </cell>
          <cell r="D1113" t="str">
            <v>Rio Grande do Norte</v>
          </cell>
          <cell r="E1113">
            <v>24</v>
          </cell>
          <cell r="F1113" t="str">
            <v>Nordeste</v>
          </cell>
        </row>
        <row r="1114">
          <cell r="A1114">
            <v>240350</v>
          </cell>
          <cell r="B1114" t="str">
            <v>Espírito Santo</v>
          </cell>
          <cell r="C1114" t="str">
            <v>RN</v>
          </cell>
          <cell r="D1114" t="str">
            <v>Rio Grande do Norte</v>
          </cell>
          <cell r="E1114">
            <v>24</v>
          </cell>
          <cell r="F1114" t="str">
            <v>Nordeste</v>
          </cell>
        </row>
        <row r="1115">
          <cell r="A1115">
            <v>240360</v>
          </cell>
          <cell r="B1115" t="str">
            <v>Extremoz</v>
          </cell>
          <cell r="C1115" t="str">
            <v>RN</v>
          </cell>
          <cell r="D1115" t="str">
            <v>Rio Grande do Norte</v>
          </cell>
          <cell r="E1115">
            <v>24</v>
          </cell>
          <cell r="F1115" t="str">
            <v>Nordeste</v>
          </cell>
        </row>
        <row r="1116">
          <cell r="A1116">
            <v>240370</v>
          </cell>
          <cell r="B1116" t="str">
            <v>Felipe Guerra</v>
          </cell>
          <cell r="C1116" t="str">
            <v>RN</v>
          </cell>
          <cell r="D1116" t="str">
            <v>Rio Grande do Norte</v>
          </cell>
          <cell r="E1116">
            <v>24</v>
          </cell>
          <cell r="F1116" t="str">
            <v>Nordeste</v>
          </cell>
        </row>
        <row r="1117">
          <cell r="A1117">
            <v>240375</v>
          </cell>
          <cell r="B1117" t="str">
            <v>Fernando Pedroza</v>
          </cell>
          <cell r="C1117" t="str">
            <v>RN</v>
          </cell>
          <cell r="D1117" t="str">
            <v>Rio Grande do Norte</v>
          </cell>
          <cell r="E1117">
            <v>24</v>
          </cell>
          <cell r="F1117" t="str">
            <v>Nordeste</v>
          </cell>
        </row>
        <row r="1118">
          <cell r="A1118">
            <v>240380</v>
          </cell>
          <cell r="B1118" t="str">
            <v>Florânia</v>
          </cell>
          <cell r="C1118" t="str">
            <v>RN</v>
          </cell>
          <cell r="D1118" t="str">
            <v>Rio Grande do Norte</v>
          </cell>
          <cell r="E1118">
            <v>24</v>
          </cell>
          <cell r="F1118" t="str">
            <v>Nordeste</v>
          </cell>
        </row>
        <row r="1119">
          <cell r="A1119">
            <v>240390</v>
          </cell>
          <cell r="B1119" t="str">
            <v>Francisco Dantas</v>
          </cell>
          <cell r="C1119" t="str">
            <v>RN</v>
          </cell>
          <cell r="D1119" t="str">
            <v>Rio Grande do Norte</v>
          </cell>
          <cell r="E1119">
            <v>24</v>
          </cell>
          <cell r="F1119" t="str">
            <v>Nordeste</v>
          </cell>
        </row>
        <row r="1120">
          <cell r="A1120">
            <v>240400</v>
          </cell>
          <cell r="B1120" t="str">
            <v>Frutuoso Gomes</v>
          </cell>
          <cell r="C1120" t="str">
            <v>RN</v>
          </cell>
          <cell r="D1120" t="str">
            <v>Rio Grande do Norte</v>
          </cell>
          <cell r="E1120">
            <v>24</v>
          </cell>
          <cell r="F1120" t="str">
            <v>Nordeste</v>
          </cell>
        </row>
        <row r="1121">
          <cell r="A1121">
            <v>240410</v>
          </cell>
          <cell r="B1121" t="str">
            <v>Galinhos</v>
          </cell>
          <cell r="C1121" t="str">
            <v>RN</v>
          </cell>
          <cell r="D1121" t="str">
            <v>Rio Grande do Norte</v>
          </cell>
          <cell r="E1121">
            <v>24</v>
          </cell>
          <cell r="F1121" t="str">
            <v>Nordeste</v>
          </cell>
        </row>
        <row r="1122">
          <cell r="A1122">
            <v>240420</v>
          </cell>
          <cell r="B1122" t="str">
            <v>Goianinha</v>
          </cell>
          <cell r="C1122" t="str">
            <v>RN</v>
          </cell>
          <cell r="D1122" t="str">
            <v>Rio Grande do Norte</v>
          </cell>
          <cell r="E1122">
            <v>24</v>
          </cell>
          <cell r="F1122" t="str">
            <v>Nordeste</v>
          </cell>
        </row>
        <row r="1123">
          <cell r="A1123">
            <v>240430</v>
          </cell>
          <cell r="B1123" t="str">
            <v>Governador Dix-Sept Rosado</v>
          </cell>
          <cell r="C1123" t="str">
            <v>RN</v>
          </cell>
          <cell r="D1123" t="str">
            <v>Rio Grande do Norte</v>
          </cell>
          <cell r="E1123">
            <v>24</v>
          </cell>
          <cell r="F1123" t="str">
            <v>Nordeste</v>
          </cell>
        </row>
        <row r="1124">
          <cell r="A1124">
            <v>240440</v>
          </cell>
          <cell r="B1124" t="str">
            <v>Grossos</v>
          </cell>
          <cell r="C1124" t="str">
            <v>RN</v>
          </cell>
          <cell r="D1124" t="str">
            <v>Rio Grande do Norte</v>
          </cell>
          <cell r="E1124">
            <v>24</v>
          </cell>
          <cell r="F1124" t="str">
            <v>Nordeste</v>
          </cell>
        </row>
        <row r="1125">
          <cell r="A1125">
            <v>240450</v>
          </cell>
          <cell r="B1125" t="str">
            <v>Guamaré</v>
          </cell>
          <cell r="C1125" t="str">
            <v>RN</v>
          </cell>
          <cell r="D1125" t="str">
            <v>Rio Grande do Norte</v>
          </cell>
          <cell r="E1125">
            <v>24</v>
          </cell>
          <cell r="F1125" t="str">
            <v>Nordeste</v>
          </cell>
        </row>
        <row r="1126">
          <cell r="A1126">
            <v>240460</v>
          </cell>
          <cell r="B1126" t="str">
            <v>Ielmo Marinho</v>
          </cell>
          <cell r="C1126" t="str">
            <v>RN</v>
          </cell>
          <cell r="D1126" t="str">
            <v>Rio Grande do Norte</v>
          </cell>
          <cell r="E1126">
            <v>24</v>
          </cell>
          <cell r="F1126" t="str">
            <v>Nordeste</v>
          </cell>
        </row>
        <row r="1127">
          <cell r="A1127">
            <v>240470</v>
          </cell>
          <cell r="B1127" t="str">
            <v>Ipanguaçu</v>
          </cell>
          <cell r="C1127" t="str">
            <v>RN</v>
          </cell>
          <cell r="D1127" t="str">
            <v>Rio Grande do Norte</v>
          </cell>
          <cell r="E1127">
            <v>24</v>
          </cell>
          <cell r="F1127" t="str">
            <v>Nordeste</v>
          </cell>
        </row>
        <row r="1128">
          <cell r="A1128">
            <v>240480</v>
          </cell>
          <cell r="B1128" t="str">
            <v>Ipueira</v>
          </cell>
          <cell r="C1128" t="str">
            <v>RN</v>
          </cell>
          <cell r="D1128" t="str">
            <v>Rio Grande do Norte</v>
          </cell>
          <cell r="E1128">
            <v>24</v>
          </cell>
          <cell r="F1128" t="str">
            <v>Nordeste</v>
          </cell>
        </row>
        <row r="1129">
          <cell r="A1129">
            <v>240485</v>
          </cell>
          <cell r="B1129" t="str">
            <v>Itajá</v>
          </cell>
          <cell r="C1129" t="str">
            <v>RN</v>
          </cell>
          <cell r="D1129" t="str">
            <v>Rio Grande do Norte</v>
          </cell>
          <cell r="E1129">
            <v>24</v>
          </cell>
          <cell r="F1129" t="str">
            <v>Nordeste</v>
          </cell>
        </row>
        <row r="1130">
          <cell r="A1130">
            <v>240490</v>
          </cell>
          <cell r="B1130" t="str">
            <v>Itaú</v>
          </cell>
          <cell r="C1130" t="str">
            <v>RN</v>
          </cell>
          <cell r="D1130" t="str">
            <v>Rio Grande do Norte</v>
          </cell>
          <cell r="E1130">
            <v>24</v>
          </cell>
          <cell r="F1130" t="str">
            <v>Nordeste</v>
          </cell>
        </row>
        <row r="1131">
          <cell r="A1131">
            <v>240500</v>
          </cell>
          <cell r="B1131" t="str">
            <v>Jaçanã</v>
          </cell>
          <cell r="C1131" t="str">
            <v>RN</v>
          </cell>
          <cell r="D1131" t="str">
            <v>Rio Grande do Norte</v>
          </cell>
          <cell r="E1131">
            <v>24</v>
          </cell>
          <cell r="F1131" t="str">
            <v>Nordeste</v>
          </cell>
        </row>
        <row r="1132">
          <cell r="A1132">
            <v>240510</v>
          </cell>
          <cell r="B1132" t="str">
            <v>Jandaíra</v>
          </cell>
          <cell r="C1132" t="str">
            <v>RN</v>
          </cell>
          <cell r="D1132" t="str">
            <v>Rio Grande do Norte</v>
          </cell>
          <cell r="E1132">
            <v>24</v>
          </cell>
          <cell r="F1132" t="str">
            <v>Nordeste</v>
          </cell>
        </row>
        <row r="1133">
          <cell r="A1133">
            <v>240520</v>
          </cell>
          <cell r="B1133" t="str">
            <v>Janduís</v>
          </cell>
          <cell r="C1133" t="str">
            <v>RN</v>
          </cell>
          <cell r="D1133" t="str">
            <v>Rio Grande do Norte</v>
          </cell>
          <cell r="E1133">
            <v>24</v>
          </cell>
          <cell r="F1133" t="str">
            <v>Nordeste</v>
          </cell>
        </row>
        <row r="1134">
          <cell r="A1134">
            <v>240530</v>
          </cell>
          <cell r="B1134" t="str">
            <v>Januário Cicco</v>
          </cell>
          <cell r="C1134" t="str">
            <v>RN</v>
          </cell>
          <cell r="D1134" t="str">
            <v>Rio Grande do Norte</v>
          </cell>
          <cell r="E1134">
            <v>24</v>
          </cell>
          <cell r="F1134" t="str">
            <v>Nordeste</v>
          </cell>
        </row>
        <row r="1135">
          <cell r="A1135">
            <v>240540</v>
          </cell>
          <cell r="B1135" t="str">
            <v>Japi</v>
          </cell>
          <cell r="C1135" t="str">
            <v>RN</v>
          </cell>
          <cell r="D1135" t="str">
            <v>Rio Grande do Norte</v>
          </cell>
          <cell r="E1135">
            <v>24</v>
          </cell>
          <cell r="F1135" t="str">
            <v>Nordeste</v>
          </cell>
        </row>
        <row r="1136">
          <cell r="A1136">
            <v>240550</v>
          </cell>
          <cell r="B1136" t="str">
            <v>Jardim de Angicos</v>
          </cell>
          <cell r="C1136" t="str">
            <v>RN</v>
          </cell>
          <cell r="D1136" t="str">
            <v>Rio Grande do Norte</v>
          </cell>
          <cell r="E1136">
            <v>24</v>
          </cell>
          <cell r="F1136" t="str">
            <v>Nordeste</v>
          </cell>
        </row>
        <row r="1137">
          <cell r="A1137">
            <v>240560</v>
          </cell>
          <cell r="B1137" t="str">
            <v>Jardim de Piranhas</v>
          </cell>
          <cell r="C1137" t="str">
            <v>RN</v>
          </cell>
          <cell r="D1137" t="str">
            <v>Rio Grande do Norte</v>
          </cell>
          <cell r="E1137">
            <v>24</v>
          </cell>
          <cell r="F1137" t="str">
            <v>Nordeste</v>
          </cell>
        </row>
        <row r="1138">
          <cell r="A1138">
            <v>240570</v>
          </cell>
          <cell r="B1138" t="str">
            <v>Jardim do Seridó</v>
          </cell>
          <cell r="C1138" t="str">
            <v>RN</v>
          </cell>
          <cell r="D1138" t="str">
            <v>Rio Grande do Norte</v>
          </cell>
          <cell r="E1138">
            <v>24</v>
          </cell>
          <cell r="F1138" t="str">
            <v>Nordeste</v>
          </cell>
        </row>
        <row r="1139">
          <cell r="A1139">
            <v>240580</v>
          </cell>
          <cell r="B1139" t="str">
            <v>João Câmara</v>
          </cell>
          <cell r="C1139" t="str">
            <v>RN</v>
          </cell>
          <cell r="D1139" t="str">
            <v>Rio Grande do Norte</v>
          </cell>
          <cell r="E1139">
            <v>24</v>
          </cell>
          <cell r="F1139" t="str">
            <v>Nordeste</v>
          </cell>
        </row>
        <row r="1140">
          <cell r="A1140">
            <v>240590</v>
          </cell>
          <cell r="B1140" t="str">
            <v>João Dias</v>
          </cell>
          <cell r="C1140" t="str">
            <v>RN</v>
          </cell>
          <cell r="D1140" t="str">
            <v>Rio Grande do Norte</v>
          </cell>
          <cell r="E1140">
            <v>24</v>
          </cell>
          <cell r="F1140" t="str">
            <v>Nordeste</v>
          </cell>
        </row>
        <row r="1141">
          <cell r="A1141">
            <v>240600</v>
          </cell>
          <cell r="B1141" t="str">
            <v>José da Penha</v>
          </cell>
          <cell r="C1141" t="str">
            <v>RN</v>
          </cell>
          <cell r="D1141" t="str">
            <v>Rio Grande do Norte</v>
          </cell>
          <cell r="E1141">
            <v>24</v>
          </cell>
          <cell r="F1141" t="str">
            <v>Nordeste</v>
          </cell>
        </row>
        <row r="1142">
          <cell r="A1142">
            <v>240610</v>
          </cell>
          <cell r="B1142" t="str">
            <v>Jucurutu</v>
          </cell>
          <cell r="C1142" t="str">
            <v>RN</v>
          </cell>
          <cell r="D1142" t="str">
            <v>Rio Grande do Norte</v>
          </cell>
          <cell r="E1142">
            <v>24</v>
          </cell>
          <cell r="F1142" t="str">
            <v>Nordeste</v>
          </cell>
        </row>
        <row r="1143">
          <cell r="A1143">
            <v>240615</v>
          </cell>
          <cell r="B1143" t="str">
            <v>Jundiá</v>
          </cell>
          <cell r="C1143" t="str">
            <v>RN</v>
          </cell>
          <cell r="D1143" t="str">
            <v>Rio Grande do Norte</v>
          </cell>
          <cell r="E1143">
            <v>24</v>
          </cell>
          <cell r="F1143" t="str">
            <v>Nordeste</v>
          </cell>
        </row>
        <row r="1144">
          <cell r="A1144">
            <v>240620</v>
          </cell>
          <cell r="B1144" t="str">
            <v>Lagoa d'Anta</v>
          </cell>
          <cell r="C1144" t="str">
            <v>RN</v>
          </cell>
          <cell r="D1144" t="str">
            <v>Rio Grande do Norte</v>
          </cell>
          <cell r="E1144">
            <v>24</v>
          </cell>
          <cell r="F1144" t="str">
            <v>Nordeste</v>
          </cell>
        </row>
        <row r="1145">
          <cell r="A1145">
            <v>240630</v>
          </cell>
          <cell r="B1145" t="str">
            <v>Lagoa de Pedras</v>
          </cell>
          <cell r="C1145" t="str">
            <v>RN</v>
          </cell>
          <cell r="D1145" t="str">
            <v>Rio Grande do Norte</v>
          </cell>
          <cell r="E1145">
            <v>24</v>
          </cell>
          <cell r="F1145" t="str">
            <v>Nordeste</v>
          </cell>
        </row>
        <row r="1146">
          <cell r="A1146">
            <v>240640</v>
          </cell>
          <cell r="B1146" t="str">
            <v>Lagoa de Velhos</v>
          </cell>
          <cell r="C1146" t="str">
            <v>RN</v>
          </cell>
          <cell r="D1146" t="str">
            <v>Rio Grande do Norte</v>
          </cell>
          <cell r="E1146">
            <v>24</v>
          </cell>
          <cell r="F1146" t="str">
            <v>Nordeste</v>
          </cell>
        </row>
        <row r="1147">
          <cell r="A1147">
            <v>240650</v>
          </cell>
          <cell r="B1147" t="str">
            <v>Lagoa Nova</v>
          </cell>
          <cell r="C1147" t="str">
            <v>RN</v>
          </cell>
          <cell r="D1147" t="str">
            <v>Rio Grande do Norte</v>
          </cell>
          <cell r="E1147">
            <v>24</v>
          </cell>
          <cell r="F1147" t="str">
            <v>Nordeste</v>
          </cell>
        </row>
        <row r="1148">
          <cell r="A1148">
            <v>240660</v>
          </cell>
          <cell r="B1148" t="str">
            <v>Lagoa Salgada</v>
          </cell>
          <cell r="C1148" t="str">
            <v>RN</v>
          </cell>
          <cell r="D1148" t="str">
            <v>Rio Grande do Norte</v>
          </cell>
          <cell r="E1148">
            <v>24</v>
          </cell>
          <cell r="F1148" t="str">
            <v>Nordeste</v>
          </cell>
        </row>
        <row r="1149">
          <cell r="A1149">
            <v>240670</v>
          </cell>
          <cell r="B1149" t="str">
            <v>Lajes</v>
          </cell>
          <cell r="C1149" t="str">
            <v>RN</v>
          </cell>
          <cell r="D1149" t="str">
            <v>Rio Grande do Norte</v>
          </cell>
          <cell r="E1149">
            <v>24</v>
          </cell>
          <cell r="F1149" t="str">
            <v>Nordeste</v>
          </cell>
        </row>
        <row r="1150">
          <cell r="A1150">
            <v>240680</v>
          </cell>
          <cell r="B1150" t="str">
            <v>Lajes Pintadas</v>
          </cell>
          <cell r="C1150" t="str">
            <v>RN</v>
          </cell>
          <cell r="D1150" t="str">
            <v>Rio Grande do Norte</v>
          </cell>
          <cell r="E1150">
            <v>24</v>
          </cell>
          <cell r="F1150" t="str">
            <v>Nordeste</v>
          </cell>
        </row>
        <row r="1151">
          <cell r="A1151">
            <v>240690</v>
          </cell>
          <cell r="B1151" t="str">
            <v>Lucrécia</v>
          </cell>
          <cell r="C1151" t="str">
            <v>RN</v>
          </cell>
          <cell r="D1151" t="str">
            <v>Rio Grande do Norte</v>
          </cell>
          <cell r="E1151">
            <v>24</v>
          </cell>
          <cell r="F1151" t="str">
            <v>Nordeste</v>
          </cell>
        </row>
        <row r="1152">
          <cell r="A1152">
            <v>240700</v>
          </cell>
          <cell r="B1152" t="str">
            <v>Luís Gomes</v>
          </cell>
          <cell r="C1152" t="str">
            <v>RN</v>
          </cell>
          <cell r="D1152" t="str">
            <v>Rio Grande do Norte</v>
          </cell>
          <cell r="E1152">
            <v>24</v>
          </cell>
          <cell r="F1152" t="str">
            <v>Nordeste</v>
          </cell>
        </row>
        <row r="1153">
          <cell r="A1153">
            <v>240710</v>
          </cell>
          <cell r="B1153" t="str">
            <v>Macaíba</v>
          </cell>
          <cell r="C1153" t="str">
            <v>RN</v>
          </cell>
          <cell r="D1153" t="str">
            <v>Rio Grande do Norte</v>
          </cell>
          <cell r="E1153">
            <v>24</v>
          </cell>
          <cell r="F1153" t="str">
            <v>Nordeste</v>
          </cell>
        </row>
        <row r="1154">
          <cell r="A1154">
            <v>240720</v>
          </cell>
          <cell r="B1154" t="str">
            <v>Macau</v>
          </cell>
          <cell r="C1154" t="str">
            <v>RN</v>
          </cell>
          <cell r="D1154" t="str">
            <v>Rio Grande do Norte</v>
          </cell>
          <cell r="E1154">
            <v>24</v>
          </cell>
          <cell r="F1154" t="str">
            <v>Nordeste</v>
          </cell>
        </row>
        <row r="1155">
          <cell r="A1155">
            <v>240725</v>
          </cell>
          <cell r="B1155" t="str">
            <v>Major Sales</v>
          </cell>
          <cell r="C1155" t="str">
            <v>RN</v>
          </cell>
          <cell r="D1155" t="str">
            <v>Rio Grande do Norte</v>
          </cell>
          <cell r="E1155">
            <v>24</v>
          </cell>
          <cell r="F1155" t="str">
            <v>Nordeste</v>
          </cell>
        </row>
        <row r="1156">
          <cell r="A1156">
            <v>240730</v>
          </cell>
          <cell r="B1156" t="str">
            <v>Marcelino Vieira</v>
          </cell>
          <cell r="C1156" t="str">
            <v>RN</v>
          </cell>
          <cell r="D1156" t="str">
            <v>Rio Grande do Norte</v>
          </cell>
          <cell r="E1156">
            <v>24</v>
          </cell>
          <cell r="F1156" t="str">
            <v>Nordeste</v>
          </cell>
        </row>
        <row r="1157">
          <cell r="A1157">
            <v>240740</v>
          </cell>
          <cell r="B1157" t="str">
            <v>Martins</v>
          </cell>
          <cell r="C1157" t="str">
            <v>RN</v>
          </cell>
          <cell r="D1157" t="str">
            <v>Rio Grande do Norte</v>
          </cell>
          <cell r="E1157">
            <v>24</v>
          </cell>
          <cell r="F1157" t="str">
            <v>Nordeste</v>
          </cell>
        </row>
        <row r="1158">
          <cell r="A1158">
            <v>240750</v>
          </cell>
          <cell r="B1158" t="str">
            <v>Maxaranguape</v>
          </cell>
          <cell r="C1158" t="str">
            <v>RN</v>
          </cell>
          <cell r="D1158" t="str">
            <v>Rio Grande do Norte</v>
          </cell>
          <cell r="E1158">
            <v>24</v>
          </cell>
          <cell r="F1158" t="str">
            <v>Nordeste</v>
          </cell>
        </row>
        <row r="1159">
          <cell r="A1159">
            <v>240760</v>
          </cell>
          <cell r="B1159" t="str">
            <v>Messias Targino</v>
          </cell>
          <cell r="C1159" t="str">
            <v>RN</v>
          </cell>
          <cell r="D1159" t="str">
            <v>Rio Grande do Norte</v>
          </cell>
          <cell r="E1159">
            <v>24</v>
          </cell>
          <cell r="F1159" t="str">
            <v>Nordeste</v>
          </cell>
        </row>
        <row r="1160">
          <cell r="A1160">
            <v>240770</v>
          </cell>
          <cell r="B1160" t="str">
            <v>Montanhas</v>
          </cell>
          <cell r="C1160" t="str">
            <v>RN</v>
          </cell>
          <cell r="D1160" t="str">
            <v>Rio Grande do Norte</v>
          </cell>
          <cell r="E1160">
            <v>24</v>
          </cell>
          <cell r="F1160" t="str">
            <v>Nordeste</v>
          </cell>
        </row>
        <row r="1161">
          <cell r="A1161">
            <v>240780</v>
          </cell>
          <cell r="B1161" t="str">
            <v>Monte Alegre</v>
          </cell>
          <cell r="C1161" t="str">
            <v>RN</v>
          </cell>
          <cell r="D1161" t="str">
            <v>Rio Grande do Norte</v>
          </cell>
          <cell r="E1161">
            <v>24</v>
          </cell>
          <cell r="F1161" t="str">
            <v>Nordeste</v>
          </cell>
        </row>
        <row r="1162">
          <cell r="A1162">
            <v>240790</v>
          </cell>
          <cell r="B1162" t="str">
            <v>Monte das Gameleiras</v>
          </cell>
          <cell r="C1162" t="str">
            <v>RN</v>
          </cell>
          <cell r="D1162" t="str">
            <v>Rio Grande do Norte</v>
          </cell>
          <cell r="E1162">
            <v>24</v>
          </cell>
          <cell r="F1162" t="str">
            <v>Nordeste</v>
          </cell>
        </row>
        <row r="1163">
          <cell r="A1163">
            <v>240800</v>
          </cell>
          <cell r="B1163" t="str">
            <v>Mossoró</v>
          </cell>
          <cell r="C1163" t="str">
            <v>RN</v>
          </cell>
          <cell r="D1163" t="str">
            <v>Rio Grande do Norte</v>
          </cell>
          <cell r="E1163">
            <v>24</v>
          </cell>
          <cell r="F1163" t="str">
            <v>Nordeste</v>
          </cell>
        </row>
        <row r="1164">
          <cell r="A1164">
            <v>240810</v>
          </cell>
          <cell r="B1164" t="str">
            <v>Natal</v>
          </cell>
          <cell r="C1164" t="str">
            <v>RN</v>
          </cell>
          <cell r="D1164" t="str">
            <v>Rio Grande do Norte</v>
          </cell>
          <cell r="E1164">
            <v>24</v>
          </cell>
          <cell r="F1164" t="str">
            <v>Nordeste</v>
          </cell>
        </row>
        <row r="1165">
          <cell r="A1165">
            <v>240820</v>
          </cell>
          <cell r="B1165" t="str">
            <v>Nísia Floresta</v>
          </cell>
          <cell r="C1165" t="str">
            <v>RN</v>
          </cell>
          <cell r="D1165" t="str">
            <v>Rio Grande do Norte</v>
          </cell>
          <cell r="E1165">
            <v>24</v>
          </cell>
          <cell r="F1165" t="str">
            <v>Nordeste</v>
          </cell>
        </row>
        <row r="1166">
          <cell r="A1166">
            <v>240830</v>
          </cell>
          <cell r="B1166" t="str">
            <v>Nova Cruz</v>
          </cell>
          <cell r="C1166" t="str">
            <v>RN</v>
          </cell>
          <cell r="D1166" t="str">
            <v>Rio Grande do Norte</v>
          </cell>
          <cell r="E1166">
            <v>24</v>
          </cell>
          <cell r="F1166" t="str">
            <v>Nordeste</v>
          </cell>
        </row>
        <row r="1167">
          <cell r="A1167">
            <v>240840</v>
          </cell>
          <cell r="B1167" t="str">
            <v>Olho-d'Água do Borges</v>
          </cell>
          <cell r="C1167" t="str">
            <v>RN</v>
          </cell>
          <cell r="D1167" t="str">
            <v>Rio Grande do Norte</v>
          </cell>
          <cell r="E1167">
            <v>24</v>
          </cell>
          <cell r="F1167" t="str">
            <v>Nordeste</v>
          </cell>
        </row>
        <row r="1168">
          <cell r="A1168">
            <v>240850</v>
          </cell>
          <cell r="B1168" t="str">
            <v>Ouro Branco</v>
          </cell>
          <cell r="C1168" t="str">
            <v>RN</v>
          </cell>
          <cell r="D1168" t="str">
            <v>Rio Grande do Norte</v>
          </cell>
          <cell r="E1168">
            <v>24</v>
          </cell>
          <cell r="F1168" t="str">
            <v>Nordeste</v>
          </cell>
        </row>
        <row r="1169">
          <cell r="A1169">
            <v>240860</v>
          </cell>
          <cell r="B1169" t="str">
            <v>Paraná</v>
          </cell>
          <cell r="C1169" t="str">
            <v>RN</v>
          </cell>
          <cell r="D1169" t="str">
            <v>Rio Grande do Norte</v>
          </cell>
          <cell r="E1169">
            <v>24</v>
          </cell>
          <cell r="F1169" t="str">
            <v>Nordeste</v>
          </cell>
        </row>
        <row r="1170">
          <cell r="A1170">
            <v>240870</v>
          </cell>
          <cell r="B1170" t="str">
            <v>Paraú</v>
          </cell>
          <cell r="C1170" t="str">
            <v>RN</v>
          </cell>
          <cell r="D1170" t="str">
            <v>Rio Grande do Norte</v>
          </cell>
          <cell r="E1170">
            <v>24</v>
          </cell>
          <cell r="F1170" t="str">
            <v>Nordeste</v>
          </cell>
        </row>
        <row r="1171">
          <cell r="A1171">
            <v>240880</v>
          </cell>
          <cell r="B1171" t="str">
            <v>Parazinho</v>
          </cell>
          <cell r="C1171" t="str">
            <v>RN</v>
          </cell>
          <cell r="D1171" t="str">
            <v>Rio Grande do Norte</v>
          </cell>
          <cell r="E1171">
            <v>24</v>
          </cell>
          <cell r="F1171" t="str">
            <v>Nordeste</v>
          </cell>
        </row>
        <row r="1172">
          <cell r="A1172">
            <v>240890</v>
          </cell>
          <cell r="B1172" t="str">
            <v>Parelhas</v>
          </cell>
          <cell r="C1172" t="str">
            <v>RN</v>
          </cell>
          <cell r="D1172" t="str">
            <v>Rio Grande do Norte</v>
          </cell>
          <cell r="E1172">
            <v>24</v>
          </cell>
          <cell r="F1172" t="str">
            <v>Nordeste</v>
          </cell>
        </row>
        <row r="1173">
          <cell r="A1173">
            <v>240895</v>
          </cell>
          <cell r="B1173" t="str">
            <v>Rio do Fogo</v>
          </cell>
          <cell r="C1173" t="str">
            <v>RN</v>
          </cell>
          <cell r="D1173" t="str">
            <v>Rio Grande do Norte</v>
          </cell>
          <cell r="E1173">
            <v>24</v>
          </cell>
          <cell r="F1173" t="str">
            <v>Nordeste</v>
          </cell>
        </row>
        <row r="1174">
          <cell r="A1174">
            <v>240910</v>
          </cell>
          <cell r="B1174" t="str">
            <v>Passa e Fica</v>
          </cell>
          <cell r="C1174" t="str">
            <v>RN</v>
          </cell>
          <cell r="D1174" t="str">
            <v>Rio Grande do Norte</v>
          </cell>
          <cell r="E1174">
            <v>24</v>
          </cell>
          <cell r="F1174" t="str">
            <v>Nordeste</v>
          </cell>
        </row>
        <row r="1175">
          <cell r="A1175">
            <v>240920</v>
          </cell>
          <cell r="B1175" t="str">
            <v>Passagem</v>
          </cell>
          <cell r="C1175" t="str">
            <v>RN</v>
          </cell>
          <cell r="D1175" t="str">
            <v>Rio Grande do Norte</v>
          </cell>
          <cell r="E1175">
            <v>24</v>
          </cell>
          <cell r="F1175" t="str">
            <v>Nordeste</v>
          </cell>
        </row>
        <row r="1176">
          <cell r="A1176">
            <v>240930</v>
          </cell>
          <cell r="B1176" t="str">
            <v>Patu</v>
          </cell>
          <cell r="C1176" t="str">
            <v>RN</v>
          </cell>
          <cell r="D1176" t="str">
            <v>Rio Grande do Norte</v>
          </cell>
          <cell r="E1176">
            <v>24</v>
          </cell>
          <cell r="F1176" t="str">
            <v>Nordeste</v>
          </cell>
        </row>
        <row r="1177">
          <cell r="A1177">
            <v>240933</v>
          </cell>
          <cell r="B1177" t="str">
            <v>Santa Maria</v>
          </cell>
          <cell r="C1177" t="str">
            <v>RN</v>
          </cell>
          <cell r="D1177" t="str">
            <v>Rio Grande do Norte</v>
          </cell>
          <cell r="E1177">
            <v>24</v>
          </cell>
          <cell r="F1177" t="str">
            <v>Nordeste</v>
          </cell>
        </row>
        <row r="1178">
          <cell r="A1178">
            <v>240940</v>
          </cell>
          <cell r="B1178" t="str">
            <v>Pau dos Ferros</v>
          </cell>
          <cell r="C1178" t="str">
            <v>RN</v>
          </cell>
          <cell r="D1178" t="str">
            <v>Rio Grande do Norte</v>
          </cell>
          <cell r="E1178">
            <v>24</v>
          </cell>
          <cell r="F1178" t="str">
            <v>Nordeste</v>
          </cell>
        </row>
        <row r="1179">
          <cell r="A1179">
            <v>240950</v>
          </cell>
          <cell r="B1179" t="str">
            <v>Pedra Grande</v>
          </cell>
          <cell r="C1179" t="str">
            <v>RN</v>
          </cell>
          <cell r="D1179" t="str">
            <v>Rio Grande do Norte</v>
          </cell>
          <cell r="E1179">
            <v>24</v>
          </cell>
          <cell r="F1179" t="str">
            <v>Nordeste</v>
          </cell>
        </row>
        <row r="1180">
          <cell r="A1180">
            <v>240960</v>
          </cell>
          <cell r="B1180" t="str">
            <v>Pedra Preta</v>
          </cell>
          <cell r="C1180" t="str">
            <v>RN</v>
          </cell>
          <cell r="D1180" t="str">
            <v>Rio Grande do Norte</v>
          </cell>
          <cell r="E1180">
            <v>24</v>
          </cell>
          <cell r="F1180" t="str">
            <v>Nordeste</v>
          </cell>
        </row>
        <row r="1181">
          <cell r="A1181">
            <v>240970</v>
          </cell>
          <cell r="B1181" t="str">
            <v>Pedro Avelino</v>
          </cell>
          <cell r="C1181" t="str">
            <v>RN</v>
          </cell>
          <cell r="D1181" t="str">
            <v>Rio Grande do Norte</v>
          </cell>
          <cell r="E1181">
            <v>24</v>
          </cell>
          <cell r="F1181" t="str">
            <v>Nordeste</v>
          </cell>
        </row>
        <row r="1182">
          <cell r="A1182">
            <v>240980</v>
          </cell>
          <cell r="B1182" t="str">
            <v>Pedro Velho</v>
          </cell>
          <cell r="C1182" t="str">
            <v>RN</v>
          </cell>
          <cell r="D1182" t="str">
            <v>Rio Grande do Norte</v>
          </cell>
          <cell r="E1182">
            <v>24</v>
          </cell>
          <cell r="F1182" t="str">
            <v>Nordeste</v>
          </cell>
        </row>
        <row r="1183">
          <cell r="A1183">
            <v>240990</v>
          </cell>
          <cell r="B1183" t="str">
            <v>Pendências</v>
          </cell>
          <cell r="C1183" t="str">
            <v>RN</v>
          </cell>
          <cell r="D1183" t="str">
            <v>Rio Grande do Norte</v>
          </cell>
          <cell r="E1183">
            <v>24</v>
          </cell>
          <cell r="F1183" t="str">
            <v>Nordeste</v>
          </cell>
        </row>
        <row r="1184">
          <cell r="A1184">
            <v>241000</v>
          </cell>
          <cell r="B1184" t="str">
            <v>Pilões</v>
          </cell>
          <cell r="C1184" t="str">
            <v>RN</v>
          </cell>
          <cell r="D1184" t="str">
            <v>Rio Grande do Norte</v>
          </cell>
          <cell r="E1184">
            <v>24</v>
          </cell>
          <cell r="F1184" t="str">
            <v>Nordeste</v>
          </cell>
        </row>
        <row r="1185">
          <cell r="A1185">
            <v>241010</v>
          </cell>
          <cell r="B1185" t="str">
            <v>Poço Branco</v>
          </cell>
          <cell r="C1185" t="str">
            <v>RN</v>
          </cell>
          <cell r="D1185" t="str">
            <v>Rio Grande do Norte</v>
          </cell>
          <cell r="E1185">
            <v>24</v>
          </cell>
          <cell r="F1185" t="str">
            <v>Nordeste</v>
          </cell>
        </row>
        <row r="1186">
          <cell r="A1186">
            <v>241020</v>
          </cell>
          <cell r="B1186" t="str">
            <v>Portalegre</v>
          </cell>
          <cell r="C1186" t="str">
            <v>RN</v>
          </cell>
          <cell r="D1186" t="str">
            <v>Rio Grande do Norte</v>
          </cell>
          <cell r="E1186">
            <v>24</v>
          </cell>
          <cell r="F1186" t="str">
            <v>Nordeste</v>
          </cell>
        </row>
        <row r="1187">
          <cell r="A1187">
            <v>241025</v>
          </cell>
          <cell r="B1187" t="str">
            <v>Porto do Mangue</v>
          </cell>
          <cell r="C1187" t="str">
            <v>RN</v>
          </cell>
          <cell r="D1187" t="str">
            <v>Rio Grande do Norte</v>
          </cell>
          <cell r="E1187">
            <v>24</v>
          </cell>
          <cell r="F1187" t="str">
            <v>Nordeste</v>
          </cell>
        </row>
        <row r="1188">
          <cell r="A1188">
            <v>241030</v>
          </cell>
          <cell r="B1188" t="str">
            <v>Presidente Juscelino</v>
          </cell>
          <cell r="C1188" t="str">
            <v>RN</v>
          </cell>
          <cell r="D1188" t="str">
            <v>Rio Grande do Norte</v>
          </cell>
          <cell r="E1188">
            <v>24</v>
          </cell>
          <cell r="F1188" t="str">
            <v>Nordeste</v>
          </cell>
        </row>
        <row r="1189">
          <cell r="A1189">
            <v>241040</v>
          </cell>
          <cell r="B1189" t="str">
            <v>Pureza</v>
          </cell>
          <cell r="C1189" t="str">
            <v>RN</v>
          </cell>
          <cell r="D1189" t="str">
            <v>Rio Grande do Norte</v>
          </cell>
          <cell r="E1189">
            <v>24</v>
          </cell>
          <cell r="F1189" t="str">
            <v>Nordeste</v>
          </cell>
        </row>
        <row r="1190">
          <cell r="A1190">
            <v>241050</v>
          </cell>
          <cell r="B1190" t="str">
            <v>Rafael Fernandes</v>
          </cell>
          <cell r="C1190" t="str">
            <v>RN</v>
          </cell>
          <cell r="D1190" t="str">
            <v>Rio Grande do Norte</v>
          </cell>
          <cell r="E1190">
            <v>24</v>
          </cell>
          <cell r="F1190" t="str">
            <v>Nordeste</v>
          </cell>
        </row>
        <row r="1191">
          <cell r="A1191">
            <v>241060</v>
          </cell>
          <cell r="B1191" t="str">
            <v>Rafael Godeiro</v>
          </cell>
          <cell r="C1191" t="str">
            <v>RN</v>
          </cell>
          <cell r="D1191" t="str">
            <v>Rio Grande do Norte</v>
          </cell>
          <cell r="E1191">
            <v>24</v>
          </cell>
          <cell r="F1191" t="str">
            <v>Nordeste</v>
          </cell>
        </row>
        <row r="1192">
          <cell r="A1192">
            <v>241070</v>
          </cell>
          <cell r="B1192" t="str">
            <v>Riacho da Cruz</v>
          </cell>
          <cell r="C1192" t="str">
            <v>RN</v>
          </cell>
          <cell r="D1192" t="str">
            <v>Rio Grande do Norte</v>
          </cell>
          <cell r="E1192">
            <v>24</v>
          </cell>
          <cell r="F1192" t="str">
            <v>Nordeste</v>
          </cell>
        </row>
        <row r="1193">
          <cell r="A1193">
            <v>241080</v>
          </cell>
          <cell r="B1193" t="str">
            <v>Riacho de Santana</v>
          </cell>
          <cell r="C1193" t="str">
            <v>RN</v>
          </cell>
          <cell r="D1193" t="str">
            <v>Rio Grande do Norte</v>
          </cell>
          <cell r="E1193">
            <v>24</v>
          </cell>
          <cell r="F1193" t="str">
            <v>Nordeste</v>
          </cell>
        </row>
        <row r="1194">
          <cell r="A1194">
            <v>241090</v>
          </cell>
          <cell r="B1194" t="str">
            <v>Riachuelo</v>
          </cell>
          <cell r="C1194" t="str">
            <v>RN</v>
          </cell>
          <cell r="D1194" t="str">
            <v>Rio Grande do Norte</v>
          </cell>
          <cell r="E1194">
            <v>24</v>
          </cell>
          <cell r="F1194" t="str">
            <v>Nordeste</v>
          </cell>
        </row>
        <row r="1195">
          <cell r="A1195">
            <v>241100</v>
          </cell>
          <cell r="B1195" t="str">
            <v>Rodolfo Fernandes</v>
          </cell>
          <cell r="C1195" t="str">
            <v>RN</v>
          </cell>
          <cell r="D1195" t="str">
            <v>Rio Grande do Norte</v>
          </cell>
          <cell r="E1195">
            <v>24</v>
          </cell>
          <cell r="F1195" t="str">
            <v>Nordeste</v>
          </cell>
        </row>
        <row r="1196">
          <cell r="A1196">
            <v>241105</v>
          </cell>
          <cell r="B1196" t="str">
            <v>Tibau</v>
          </cell>
          <cell r="C1196" t="str">
            <v>RN</v>
          </cell>
          <cell r="D1196" t="str">
            <v>Rio Grande do Norte</v>
          </cell>
          <cell r="E1196">
            <v>24</v>
          </cell>
          <cell r="F1196" t="str">
            <v>Nordeste</v>
          </cell>
        </row>
        <row r="1197">
          <cell r="A1197">
            <v>241110</v>
          </cell>
          <cell r="B1197" t="str">
            <v>Ruy Barbosa</v>
          </cell>
          <cell r="C1197" t="str">
            <v>RN</v>
          </cell>
          <cell r="D1197" t="str">
            <v>Rio Grande do Norte</v>
          </cell>
          <cell r="E1197">
            <v>24</v>
          </cell>
          <cell r="F1197" t="str">
            <v>Nordeste</v>
          </cell>
        </row>
        <row r="1198">
          <cell r="A1198">
            <v>241120</v>
          </cell>
          <cell r="B1198" t="str">
            <v>Santa Cruz</v>
          </cell>
          <cell r="C1198" t="str">
            <v>RN</v>
          </cell>
          <cell r="D1198" t="str">
            <v>Rio Grande do Norte</v>
          </cell>
          <cell r="E1198">
            <v>24</v>
          </cell>
          <cell r="F1198" t="str">
            <v>Nordeste</v>
          </cell>
        </row>
        <row r="1199">
          <cell r="A1199">
            <v>241140</v>
          </cell>
          <cell r="B1199" t="str">
            <v>Santana do Matos</v>
          </cell>
          <cell r="C1199" t="str">
            <v>RN</v>
          </cell>
          <cell r="D1199" t="str">
            <v>Rio Grande do Norte</v>
          </cell>
          <cell r="E1199">
            <v>24</v>
          </cell>
          <cell r="F1199" t="str">
            <v>Nordeste</v>
          </cell>
        </row>
        <row r="1200">
          <cell r="A1200">
            <v>241142</v>
          </cell>
          <cell r="B1200" t="str">
            <v>Santana do Seridó</v>
          </cell>
          <cell r="C1200" t="str">
            <v>RN</v>
          </cell>
          <cell r="D1200" t="str">
            <v>Rio Grande do Norte</v>
          </cell>
          <cell r="E1200">
            <v>24</v>
          </cell>
          <cell r="F1200" t="str">
            <v>Nordeste</v>
          </cell>
        </row>
        <row r="1201">
          <cell r="A1201">
            <v>241150</v>
          </cell>
          <cell r="B1201" t="str">
            <v>Santo Antônio</v>
          </cell>
          <cell r="C1201" t="str">
            <v>RN</v>
          </cell>
          <cell r="D1201" t="str">
            <v>Rio Grande do Norte</v>
          </cell>
          <cell r="E1201">
            <v>24</v>
          </cell>
          <cell r="F1201" t="str">
            <v>Nordeste</v>
          </cell>
        </row>
        <row r="1202">
          <cell r="A1202">
            <v>241160</v>
          </cell>
          <cell r="B1202" t="str">
            <v>São Bento do Norte</v>
          </cell>
          <cell r="C1202" t="str">
            <v>RN</v>
          </cell>
          <cell r="D1202" t="str">
            <v>Rio Grande do Norte</v>
          </cell>
          <cell r="E1202">
            <v>24</v>
          </cell>
          <cell r="F1202" t="str">
            <v>Nordeste</v>
          </cell>
        </row>
        <row r="1203">
          <cell r="A1203">
            <v>241170</v>
          </cell>
          <cell r="B1203" t="str">
            <v>São Bento do Trairí</v>
          </cell>
          <cell r="C1203" t="str">
            <v>RN</v>
          </cell>
          <cell r="D1203" t="str">
            <v>Rio Grande do Norte</v>
          </cell>
          <cell r="E1203">
            <v>24</v>
          </cell>
          <cell r="F1203" t="str">
            <v>Nordeste</v>
          </cell>
        </row>
        <row r="1204">
          <cell r="A1204">
            <v>241180</v>
          </cell>
          <cell r="B1204" t="str">
            <v>São Fernando</v>
          </cell>
          <cell r="C1204" t="str">
            <v>RN</v>
          </cell>
          <cell r="D1204" t="str">
            <v>Rio Grande do Norte</v>
          </cell>
          <cell r="E1204">
            <v>24</v>
          </cell>
          <cell r="F1204" t="str">
            <v>Nordeste</v>
          </cell>
        </row>
        <row r="1205">
          <cell r="A1205">
            <v>241190</v>
          </cell>
          <cell r="B1205" t="str">
            <v>São Francisco do Oeste</v>
          </cell>
          <cell r="C1205" t="str">
            <v>RN</v>
          </cell>
          <cell r="D1205" t="str">
            <v>Rio Grande do Norte</v>
          </cell>
          <cell r="E1205">
            <v>24</v>
          </cell>
          <cell r="F1205" t="str">
            <v>Nordeste</v>
          </cell>
        </row>
        <row r="1206">
          <cell r="A1206">
            <v>241200</v>
          </cell>
          <cell r="B1206" t="str">
            <v>São Gonçalo do Amarante</v>
          </cell>
          <cell r="C1206" t="str">
            <v>RN</v>
          </cell>
          <cell r="D1206" t="str">
            <v>Rio Grande do Norte</v>
          </cell>
          <cell r="E1206">
            <v>24</v>
          </cell>
          <cell r="F1206" t="str">
            <v>Nordeste</v>
          </cell>
        </row>
        <row r="1207">
          <cell r="A1207">
            <v>241210</v>
          </cell>
          <cell r="B1207" t="str">
            <v>São João do Sabugi</v>
          </cell>
          <cell r="C1207" t="str">
            <v>RN</v>
          </cell>
          <cell r="D1207" t="str">
            <v>Rio Grande do Norte</v>
          </cell>
          <cell r="E1207">
            <v>24</v>
          </cell>
          <cell r="F1207" t="str">
            <v>Nordeste</v>
          </cell>
        </row>
        <row r="1208">
          <cell r="A1208">
            <v>241220</v>
          </cell>
          <cell r="B1208" t="str">
            <v>São José de Mipibu</v>
          </cell>
          <cell r="C1208" t="str">
            <v>RN</v>
          </cell>
          <cell r="D1208" t="str">
            <v>Rio Grande do Norte</v>
          </cell>
          <cell r="E1208">
            <v>24</v>
          </cell>
          <cell r="F1208" t="str">
            <v>Nordeste</v>
          </cell>
        </row>
        <row r="1209">
          <cell r="A1209">
            <v>241230</v>
          </cell>
          <cell r="B1209" t="str">
            <v>São José do Campestre</v>
          </cell>
          <cell r="C1209" t="str">
            <v>RN</v>
          </cell>
          <cell r="D1209" t="str">
            <v>Rio Grande do Norte</v>
          </cell>
          <cell r="E1209">
            <v>24</v>
          </cell>
          <cell r="F1209" t="str">
            <v>Nordeste</v>
          </cell>
        </row>
        <row r="1210">
          <cell r="A1210">
            <v>241240</v>
          </cell>
          <cell r="B1210" t="str">
            <v>São José do Seridó</v>
          </cell>
          <cell r="C1210" t="str">
            <v>RN</v>
          </cell>
          <cell r="D1210" t="str">
            <v>Rio Grande do Norte</v>
          </cell>
          <cell r="E1210">
            <v>24</v>
          </cell>
          <cell r="F1210" t="str">
            <v>Nordeste</v>
          </cell>
        </row>
        <row r="1211">
          <cell r="A1211">
            <v>241250</v>
          </cell>
          <cell r="B1211" t="str">
            <v>São Miguel</v>
          </cell>
          <cell r="C1211" t="str">
            <v>RN</v>
          </cell>
          <cell r="D1211" t="str">
            <v>Rio Grande do Norte</v>
          </cell>
          <cell r="E1211">
            <v>24</v>
          </cell>
          <cell r="F1211" t="str">
            <v>Nordeste</v>
          </cell>
        </row>
        <row r="1212">
          <cell r="A1212">
            <v>241255</v>
          </cell>
          <cell r="B1212" t="str">
            <v>São Miguel do Gostoso</v>
          </cell>
          <cell r="C1212" t="str">
            <v>RN</v>
          </cell>
          <cell r="D1212" t="str">
            <v>Rio Grande do Norte</v>
          </cell>
          <cell r="E1212">
            <v>24</v>
          </cell>
          <cell r="F1212" t="str">
            <v>Nordeste</v>
          </cell>
        </row>
        <row r="1213">
          <cell r="A1213">
            <v>241260</v>
          </cell>
          <cell r="B1213" t="str">
            <v>São Paulo do Potengi</v>
          </cell>
          <cell r="C1213" t="str">
            <v>RN</v>
          </cell>
          <cell r="D1213" t="str">
            <v>Rio Grande do Norte</v>
          </cell>
          <cell r="E1213">
            <v>24</v>
          </cell>
          <cell r="F1213" t="str">
            <v>Nordeste</v>
          </cell>
        </row>
        <row r="1214">
          <cell r="A1214">
            <v>241270</v>
          </cell>
          <cell r="B1214" t="str">
            <v>São Pedro</v>
          </cell>
          <cell r="C1214" t="str">
            <v>RN</v>
          </cell>
          <cell r="D1214" t="str">
            <v>Rio Grande do Norte</v>
          </cell>
          <cell r="E1214">
            <v>24</v>
          </cell>
          <cell r="F1214" t="str">
            <v>Nordeste</v>
          </cell>
        </row>
        <row r="1215">
          <cell r="A1215">
            <v>241280</v>
          </cell>
          <cell r="B1215" t="str">
            <v>São Rafael</v>
          </cell>
          <cell r="C1215" t="str">
            <v>RN</v>
          </cell>
          <cell r="D1215" t="str">
            <v>Rio Grande do Norte</v>
          </cell>
          <cell r="E1215">
            <v>24</v>
          </cell>
          <cell r="F1215" t="str">
            <v>Nordeste</v>
          </cell>
        </row>
        <row r="1216">
          <cell r="A1216">
            <v>241290</v>
          </cell>
          <cell r="B1216" t="str">
            <v>São Tomé</v>
          </cell>
          <cell r="C1216" t="str">
            <v>RN</v>
          </cell>
          <cell r="D1216" t="str">
            <v>Rio Grande do Norte</v>
          </cell>
          <cell r="E1216">
            <v>24</v>
          </cell>
          <cell r="F1216" t="str">
            <v>Nordeste</v>
          </cell>
        </row>
        <row r="1217">
          <cell r="A1217">
            <v>241300</v>
          </cell>
          <cell r="B1217" t="str">
            <v>São Vicente</v>
          </cell>
          <cell r="C1217" t="str">
            <v>RN</v>
          </cell>
          <cell r="D1217" t="str">
            <v>Rio Grande do Norte</v>
          </cell>
          <cell r="E1217">
            <v>24</v>
          </cell>
          <cell r="F1217" t="str">
            <v>Nordeste</v>
          </cell>
        </row>
        <row r="1218">
          <cell r="A1218">
            <v>241310</v>
          </cell>
          <cell r="B1218" t="str">
            <v>Senador Elói de Souza</v>
          </cell>
          <cell r="C1218" t="str">
            <v>RN</v>
          </cell>
          <cell r="D1218" t="str">
            <v>Rio Grande do Norte</v>
          </cell>
          <cell r="E1218">
            <v>24</v>
          </cell>
          <cell r="F1218" t="str">
            <v>Nordeste</v>
          </cell>
        </row>
        <row r="1219">
          <cell r="A1219">
            <v>241320</v>
          </cell>
          <cell r="B1219" t="str">
            <v>Senador Georgino Avelino</v>
          </cell>
          <cell r="C1219" t="str">
            <v>RN</v>
          </cell>
          <cell r="D1219" t="str">
            <v>Rio Grande do Norte</v>
          </cell>
          <cell r="E1219">
            <v>24</v>
          </cell>
          <cell r="F1219" t="str">
            <v>Nordeste</v>
          </cell>
        </row>
        <row r="1220">
          <cell r="A1220">
            <v>241330</v>
          </cell>
          <cell r="B1220" t="str">
            <v>Serra de São Bento</v>
          </cell>
          <cell r="C1220" t="str">
            <v>RN</v>
          </cell>
          <cell r="D1220" t="str">
            <v>Rio Grande do Norte</v>
          </cell>
          <cell r="E1220">
            <v>24</v>
          </cell>
          <cell r="F1220" t="str">
            <v>Nordeste</v>
          </cell>
        </row>
        <row r="1221">
          <cell r="A1221">
            <v>241335</v>
          </cell>
          <cell r="B1221" t="str">
            <v>Serra do Mel</v>
          </cell>
          <cell r="C1221" t="str">
            <v>RN</v>
          </cell>
          <cell r="D1221" t="str">
            <v>Rio Grande do Norte</v>
          </cell>
          <cell r="E1221">
            <v>24</v>
          </cell>
          <cell r="F1221" t="str">
            <v>Nordeste</v>
          </cell>
        </row>
        <row r="1222">
          <cell r="A1222">
            <v>241340</v>
          </cell>
          <cell r="B1222" t="str">
            <v>Serra Negra do Norte</v>
          </cell>
          <cell r="C1222" t="str">
            <v>RN</v>
          </cell>
          <cell r="D1222" t="str">
            <v>Rio Grande do Norte</v>
          </cell>
          <cell r="E1222">
            <v>24</v>
          </cell>
          <cell r="F1222" t="str">
            <v>Nordeste</v>
          </cell>
        </row>
        <row r="1223">
          <cell r="A1223">
            <v>241350</v>
          </cell>
          <cell r="B1223" t="str">
            <v>Serrinha</v>
          </cell>
          <cell r="C1223" t="str">
            <v>RN</v>
          </cell>
          <cell r="D1223" t="str">
            <v>Rio Grande do Norte</v>
          </cell>
          <cell r="E1223">
            <v>24</v>
          </cell>
          <cell r="F1223" t="str">
            <v>Nordeste</v>
          </cell>
        </row>
        <row r="1224">
          <cell r="A1224">
            <v>241355</v>
          </cell>
          <cell r="B1224" t="str">
            <v>Serrinha dos Pintos</v>
          </cell>
          <cell r="C1224" t="str">
            <v>RN</v>
          </cell>
          <cell r="D1224" t="str">
            <v>Rio Grande do Norte</v>
          </cell>
          <cell r="E1224">
            <v>24</v>
          </cell>
          <cell r="F1224" t="str">
            <v>Nordeste</v>
          </cell>
        </row>
        <row r="1225">
          <cell r="A1225">
            <v>241360</v>
          </cell>
          <cell r="B1225" t="str">
            <v>Severiano Melo</v>
          </cell>
          <cell r="C1225" t="str">
            <v>RN</v>
          </cell>
          <cell r="D1225" t="str">
            <v>Rio Grande do Norte</v>
          </cell>
          <cell r="E1225">
            <v>24</v>
          </cell>
          <cell r="F1225" t="str">
            <v>Nordeste</v>
          </cell>
        </row>
        <row r="1226">
          <cell r="A1226">
            <v>241370</v>
          </cell>
          <cell r="B1226" t="str">
            <v>Sítio Novo</v>
          </cell>
          <cell r="C1226" t="str">
            <v>RN</v>
          </cell>
          <cell r="D1226" t="str">
            <v>Rio Grande do Norte</v>
          </cell>
          <cell r="E1226">
            <v>24</v>
          </cell>
          <cell r="F1226" t="str">
            <v>Nordeste</v>
          </cell>
        </row>
        <row r="1227">
          <cell r="A1227">
            <v>241380</v>
          </cell>
          <cell r="B1227" t="str">
            <v>Taboleiro Grande</v>
          </cell>
          <cell r="C1227" t="str">
            <v>RN</v>
          </cell>
          <cell r="D1227" t="str">
            <v>Rio Grande do Norte</v>
          </cell>
          <cell r="E1227">
            <v>24</v>
          </cell>
          <cell r="F1227" t="str">
            <v>Nordeste</v>
          </cell>
        </row>
        <row r="1228">
          <cell r="A1228">
            <v>241390</v>
          </cell>
          <cell r="B1228" t="str">
            <v>Taipu</v>
          </cell>
          <cell r="C1228" t="str">
            <v>RN</v>
          </cell>
          <cell r="D1228" t="str">
            <v>Rio Grande do Norte</v>
          </cell>
          <cell r="E1228">
            <v>24</v>
          </cell>
          <cell r="F1228" t="str">
            <v>Nordeste</v>
          </cell>
        </row>
        <row r="1229">
          <cell r="A1229">
            <v>241400</v>
          </cell>
          <cell r="B1229" t="str">
            <v>Tangará</v>
          </cell>
          <cell r="C1229" t="str">
            <v>RN</v>
          </cell>
          <cell r="D1229" t="str">
            <v>Rio Grande do Norte</v>
          </cell>
          <cell r="E1229">
            <v>24</v>
          </cell>
          <cell r="F1229" t="str">
            <v>Nordeste</v>
          </cell>
        </row>
        <row r="1230">
          <cell r="A1230">
            <v>241410</v>
          </cell>
          <cell r="B1230" t="str">
            <v>Tenente Ananias</v>
          </cell>
          <cell r="C1230" t="str">
            <v>RN</v>
          </cell>
          <cell r="D1230" t="str">
            <v>Rio Grande do Norte</v>
          </cell>
          <cell r="E1230">
            <v>24</v>
          </cell>
          <cell r="F1230" t="str">
            <v>Nordeste</v>
          </cell>
        </row>
        <row r="1231">
          <cell r="A1231">
            <v>241415</v>
          </cell>
          <cell r="B1231" t="str">
            <v>Tenente Laurentino Cruz</v>
          </cell>
          <cell r="C1231" t="str">
            <v>RN</v>
          </cell>
          <cell r="D1231" t="str">
            <v>Rio Grande do Norte</v>
          </cell>
          <cell r="E1231">
            <v>24</v>
          </cell>
          <cell r="F1231" t="str">
            <v>Nordeste</v>
          </cell>
        </row>
        <row r="1232">
          <cell r="A1232">
            <v>241420</v>
          </cell>
          <cell r="B1232" t="str">
            <v>Tibau do Sul</v>
          </cell>
          <cell r="C1232" t="str">
            <v>RN</v>
          </cell>
          <cell r="D1232" t="str">
            <v>Rio Grande do Norte</v>
          </cell>
          <cell r="E1232">
            <v>24</v>
          </cell>
          <cell r="F1232" t="str">
            <v>Nordeste</v>
          </cell>
        </row>
        <row r="1233">
          <cell r="A1233">
            <v>241430</v>
          </cell>
          <cell r="B1233" t="str">
            <v>Timbaúba dos Batistas</v>
          </cell>
          <cell r="C1233" t="str">
            <v>RN</v>
          </cell>
          <cell r="D1233" t="str">
            <v>Rio Grande do Norte</v>
          </cell>
          <cell r="E1233">
            <v>24</v>
          </cell>
          <cell r="F1233" t="str">
            <v>Nordeste</v>
          </cell>
        </row>
        <row r="1234">
          <cell r="A1234">
            <v>241440</v>
          </cell>
          <cell r="B1234" t="str">
            <v>Touros</v>
          </cell>
          <cell r="C1234" t="str">
            <v>RN</v>
          </cell>
          <cell r="D1234" t="str">
            <v>Rio Grande do Norte</v>
          </cell>
          <cell r="E1234">
            <v>24</v>
          </cell>
          <cell r="F1234" t="str">
            <v>Nordeste</v>
          </cell>
        </row>
        <row r="1235">
          <cell r="A1235">
            <v>241445</v>
          </cell>
          <cell r="B1235" t="str">
            <v>Triunfo Potiguar</v>
          </cell>
          <cell r="C1235" t="str">
            <v>RN</v>
          </cell>
          <cell r="D1235" t="str">
            <v>Rio Grande do Norte</v>
          </cell>
          <cell r="E1235">
            <v>24</v>
          </cell>
          <cell r="F1235" t="str">
            <v>Nordeste</v>
          </cell>
        </row>
        <row r="1236">
          <cell r="A1236">
            <v>241450</v>
          </cell>
          <cell r="B1236" t="str">
            <v>Umarizal</v>
          </cell>
          <cell r="C1236" t="str">
            <v>RN</v>
          </cell>
          <cell r="D1236" t="str">
            <v>Rio Grande do Norte</v>
          </cell>
          <cell r="E1236">
            <v>24</v>
          </cell>
          <cell r="F1236" t="str">
            <v>Nordeste</v>
          </cell>
        </row>
        <row r="1237">
          <cell r="A1237">
            <v>241460</v>
          </cell>
          <cell r="B1237" t="str">
            <v>Upanema</v>
          </cell>
          <cell r="C1237" t="str">
            <v>RN</v>
          </cell>
          <cell r="D1237" t="str">
            <v>Rio Grande do Norte</v>
          </cell>
          <cell r="E1237">
            <v>24</v>
          </cell>
          <cell r="F1237" t="str">
            <v>Nordeste</v>
          </cell>
        </row>
        <row r="1238">
          <cell r="A1238">
            <v>241470</v>
          </cell>
          <cell r="B1238" t="str">
            <v>Várzea</v>
          </cell>
          <cell r="C1238" t="str">
            <v>RN</v>
          </cell>
          <cell r="D1238" t="str">
            <v>Rio Grande do Norte</v>
          </cell>
          <cell r="E1238">
            <v>24</v>
          </cell>
          <cell r="F1238" t="str">
            <v>Nordeste</v>
          </cell>
        </row>
        <row r="1239">
          <cell r="A1239">
            <v>241475</v>
          </cell>
          <cell r="B1239" t="str">
            <v>Venha-Ver</v>
          </cell>
          <cell r="C1239" t="str">
            <v>RN</v>
          </cell>
          <cell r="D1239" t="str">
            <v>Rio Grande do Norte</v>
          </cell>
          <cell r="E1239">
            <v>24</v>
          </cell>
          <cell r="F1239" t="str">
            <v>Nordeste</v>
          </cell>
        </row>
        <row r="1240">
          <cell r="A1240">
            <v>241480</v>
          </cell>
          <cell r="B1240" t="str">
            <v>Vera Cruz</v>
          </cell>
          <cell r="C1240" t="str">
            <v>RN</v>
          </cell>
          <cell r="D1240" t="str">
            <v>Rio Grande do Norte</v>
          </cell>
          <cell r="E1240">
            <v>24</v>
          </cell>
          <cell r="F1240" t="str">
            <v>Nordeste</v>
          </cell>
        </row>
        <row r="1241">
          <cell r="A1241">
            <v>241490</v>
          </cell>
          <cell r="B1241" t="str">
            <v>Viçosa</v>
          </cell>
          <cell r="C1241" t="str">
            <v>RN</v>
          </cell>
          <cell r="D1241" t="str">
            <v>Rio Grande do Norte</v>
          </cell>
          <cell r="E1241">
            <v>24</v>
          </cell>
          <cell r="F1241" t="str">
            <v>Nordeste</v>
          </cell>
        </row>
        <row r="1242">
          <cell r="A1242">
            <v>241500</v>
          </cell>
          <cell r="B1242" t="str">
            <v>Vila Flor</v>
          </cell>
          <cell r="C1242" t="str">
            <v>RN</v>
          </cell>
          <cell r="D1242" t="str">
            <v>Rio Grande do Norte</v>
          </cell>
          <cell r="E1242">
            <v>24</v>
          </cell>
          <cell r="F1242" t="str">
            <v>Nordeste</v>
          </cell>
        </row>
        <row r="1243">
          <cell r="A1243">
            <v>250010</v>
          </cell>
          <cell r="B1243" t="str">
            <v>Água Branca</v>
          </cell>
          <cell r="C1243" t="str">
            <v>PB</v>
          </cell>
          <cell r="D1243" t="str">
            <v>Paraíba</v>
          </cell>
          <cell r="E1243">
            <v>25</v>
          </cell>
          <cell r="F1243" t="str">
            <v>Nordeste</v>
          </cell>
        </row>
        <row r="1244">
          <cell r="A1244">
            <v>250020</v>
          </cell>
          <cell r="B1244" t="str">
            <v>Aguiar</v>
          </cell>
          <cell r="C1244" t="str">
            <v>PB</v>
          </cell>
          <cell r="D1244" t="str">
            <v>Paraíba</v>
          </cell>
          <cell r="E1244">
            <v>25</v>
          </cell>
          <cell r="F1244" t="str">
            <v>Nordeste</v>
          </cell>
        </row>
        <row r="1245">
          <cell r="A1245">
            <v>250030</v>
          </cell>
          <cell r="B1245" t="str">
            <v>Alagoa Grande</v>
          </cell>
          <cell r="C1245" t="str">
            <v>PB</v>
          </cell>
          <cell r="D1245" t="str">
            <v>Paraíba</v>
          </cell>
          <cell r="E1245">
            <v>25</v>
          </cell>
          <cell r="F1245" t="str">
            <v>Nordeste</v>
          </cell>
        </row>
        <row r="1246">
          <cell r="A1246">
            <v>250040</v>
          </cell>
          <cell r="B1246" t="str">
            <v>Alagoa Nova</v>
          </cell>
          <cell r="C1246" t="str">
            <v>PB</v>
          </cell>
          <cell r="D1246" t="str">
            <v>Paraíba</v>
          </cell>
          <cell r="E1246">
            <v>25</v>
          </cell>
          <cell r="F1246" t="str">
            <v>Nordeste</v>
          </cell>
        </row>
        <row r="1247">
          <cell r="A1247">
            <v>250050</v>
          </cell>
          <cell r="B1247" t="str">
            <v>Alagoinha</v>
          </cell>
          <cell r="C1247" t="str">
            <v>PB</v>
          </cell>
          <cell r="D1247" t="str">
            <v>Paraíba</v>
          </cell>
          <cell r="E1247">
            <v>25</v>
          </cell>
          <cell r="F1247" t="str">
            <v>Nordeste</v>
          </cell>
        </row>
        <row r="1248">
          <cell r="A1248">
            <v>250053</v>
          </cell>
          <cell r="B1248" t="str">
            <v>Alcantil</v>
          </cell>
          <cell r="C1248" t="str">
            <v>PB</v>
          </cell>
          <cell r="D1248" t="str">
            <v>Paraíba</v>
          </cell>
          <cell r="E1248">
            <v>25</v>
          </cell>
          <cell r="F1248" t="str">
            <v>Nordeste</v>
          </cell>
        </row>
        <row r="1249">
          <cell r="A1249">
            <v>250057</v>
          </cell>
          <cell r="B1249" t="str">
            <v>Algodão de Jandaíra</v>
          </cell>
          <cell r="C1249" t="str">
            <v>PB</v>
          </cell>
          <cell r="D1249" t="str">
            <v>Paraíba</v>
          </cell>
          <cell r="E1249">
            <v>25</v>
          </cell>
          <cell r="F1249" t="str">
            <v>Nordeste</v>
          </cell>
        </row>
        <row r="1250">
          <cell r="A1250">
            <v>250060</v>
          </cell>
          <cell r="B1250" t="str">
            <v>Alhandra</v>
          </cell>
          <cell r="C1250" t="str">
            <v>PB</v>
          </cell>
          <cell r="D1250" t="str">
            <v>Paraíba</v>
          </cell>
          <cell r="E1250">
            <v>25</v>
          </cell>
          <cell r="F1250" t="str">
            <v>Nordeste</v>
          </cell>
        </row>
        <row r="1251">
          <cell r="A1251">
            <v>250070</v>
          </cell>
          <cell r="B1251" t="str">
            <v>São João do Rio do Peixe</v>
          </cell>
          <cell r="C1251" t="str">
            <v>PB</v>
          </cell>
          <cell r="D1251" t="str">
            <v>Paraíba</v>
          </cell>
          <cell r="E1251">
            <v>25</v>
          </cell>
          <cell r="F1251" t="str">
            <v>Nordeste</v>
          </cell>
        </row>
        <row r="1252">
          <cell r="A1252">
            <v>250073</v>
          </cell>
          <cell r="B1252" t="str">
            <v>Amparo</v>
          </cell>
          <cell r="C1252" t="str">
            <v>PB</v>
          </cell>
          <cell r="D1252" t="str">
            <v>Paraíba</v>
          </cell>
          <cell r="E1252">
            <v>25</v>
          </cell>
          <cell r="F1252" t="str">
            <v>Nordeste</v>
          </cell>
        </row>
        <row r="1253">
          <cell r="A1253">
            <v>250077</v>
          </cell>
          <cell r="B1253" t="str">
            <v>Aparecida</v>
          </cell>
          <cell r="C1253" t="str">
            <v>PB</v>
          </cell>
          <cell r="D1253" t="str">
            <v>Paraíba</v>
          </cell>
          <cell r="E1253">
            <v>25</v>
          </cell>
          <cell r="F1253" t="str">
            <v>Nordeste</v>
          </cell>
        </row>
        <row r="1254">
          <cell r="A1254">
            <v>250080</v>
          </cell>
          <cell r="B1254" t="str">
            <v>Araçagi</v>
          </cell>
          <cell r="C1254" t="str">
            <v>PB</v>
          </cell>
          <cell r="D1254" t="str">
            <v>Paraíba</v>
          </cell>
          <cell r="E1254">
            <v>25</v>
          </cell>
          <cell r="F1254" t="str">
            <v>Nordeste</v>
          </cell>
        </row>
        <row r="1255">
          <cell r="A1255">
            <v>250090</v>
          </cell>
          <cell r="B1255" t="str">
            <v>Arara</v>
          </cell>
          <cell r="C1255" t="str">
            <v>PB</v>
          </cell>
          <cell r="D1255" t="str">
            <v>Paraíba</v>
          </cell>
          <cell r="E1255">
            <v>25</v>
          </cell>
          <cell r="F1255" t="str">
            <v>Nordeste</v>
          </cell>
        </row>
        <row r="1256">
          <cell r="A1256">
            <v>250100</v>
          </cell>
          <cell r="B1256" t="str">
            <v>Araruna</v>
          </cell>
          <cell r="C1256" t="str">
            <v>PB</v>
          </cell>
          <cell r="D1256" t="str">
            <v>Paraíba</v>
          </cell>
          <cell r="E1256">
            <v>25</v>
          </cell>
          <cell r="F1256" t="str">
            <v>Nordeste</v>
          </cell>
        </row>
        <row r="1257">
          <cell r="A1257">
            <v>250110</v>
          </cell>
          <cell r="B1257" t="str">
            <v>Areia</v>
          </cell>
          <cell r="C1257" t="str">
            <v>PB</v>
          </cell>
          <cell r="D1257" t="str">
            <v>Paraíba</v>
          </cell>
          <cell r="E1257">
            <v>25</v>
          </cell>
          <cell r="F1257" t="str">
            <v>Nordeste</v>
          </cell>
        </row>
        <row r="1258">
          <cell r="A1258">
            <v>250115</v>
          </cell>
          <cell r="B1258" t="str">
            <v>Areia de Baraúnas</v>
          </cell>
          <cell r="C1258" t="str">
            <v>PB</v>
          </cell>
          <cell r="D1258" t="str">
            <v>Paraíba</v>
          </cell>
          <cell r="E1258">
            <v>25</v>
          </cell>
          <cell r="F1258" t="str">
            <v>Nordeste</v>
          </cell>
        </row>
        <row r="1259">
          <cell r="A1259">
            <v>250120</v>
          </cell>
          <cell r="B1259" t="str">
            <v>Areial</v>
          </cell>
          <cell r="C1259" t="str">
            <v>PB</v>
          </cell>
          <cell r="D1259" t="str">
            <v>Paraíba</v>
          </cell>
          <cell r="E1259">
            <v>25</v>
          </cell>
          <cell r="F1259" t="str">
            <v>Nordeste</v>
          </cell>
        </row>
        <row r="1260">
          <cell r="A1260">
            <v>250130</v>
          </cell>
          <cell r="B1260" t="str">
            <v>Aroeiras</v>
          </cell>
          <cell r="C1260" t="str">
            <v>PB</v>
          </cell>
          <cell r="D1260" t="str">
            <v>Paraíba</v>
          </cell>
          <cell r="E1260">
            <v>25</v>
          </cell>
          <cell r="F1260" t="str">
            <v>Nordeste</v>
          </cell>
        </row>
        <row r="1261">
          <cell r="A1261">
            <v>250135</v>
          </cell>
          <cell r="B1261" t="str">
            <v>Assunção</v>
          </cell>
          <cell r="C1261" t="str">
            <v>PB</v>
          </cell>
          <cell r="D1261" t="str">
            <v>Paraíba</v>
          </cell>
          <cell r="E1261">
            <v>25</v>
          </cell>
          <cell r="F1261" t="str">
            <v>Nordeste</v>
          </cell>
        </row>
        <row r="1262">
          <cell r="A1262">
            <v>250140</v>
          </cell>
          <cell r="B1262" t="str">
            <v>Baía da Traição</v>
          </cell>
          <cell r="C1262" t="str">
            <v>PB</v>
          </cell>
          <cell r="D1262" t="str">
            <v>Paraíba</v>
          </cell>
          <cell r="E1262">
            <v>25</v>
          </cell>
          <cell r="F1262" t="str">
            <v>Nordeste</v>
          </cell>
        </row>
        <row r="1263">
          <cell r="A1263">
            <v>250150</v>
          </cell>
          <cell r="B1263" t="str">
            <v>Bananeiras</v>
          </cell>
          <cell r="C1263" t="str">
            <v>PB</v>
          </cell>
          <cell r="D1263" t="str">
            <v>Paraíba</v>
          </cell>
          <cell r="E1263">
            <v>25</v>
          </cell>
          <cell r="F1263" t="str">
            <v>Nordeste</v>
          </cell>
        </row>
        <row r="1264">
          <cell r="A1264">
            <v>250153</v>
          </cell>
          <cell r="B1264" t="str">
            <v>Baraúna</v>
          </cell>
          <cell r="C1264" t="str">
            <v>PB</v>
          </cell>
          <cell r="D1264" t="str">
            <v>Paraíba</v>
          </cell>
          <cell r="E1264">
            <v>25</v>
          </cell>
          <cell r="F1264" t="str">
            <v>Nordeste</v>
          </cell>
        </row>
        <row r="1265">
          <cell r="A1265">
            <v>250157</v>
          </cell>
          <cell r="B1265" t="str">
            <v>Barra de Santana</v>
          </cell>
          <cell r="C1265" t="str">
            <v>PB</v>
          </cell>
          <cell r="D1265" t="str">
            <v>Paraíba</v>
          </cell>
          <cell r="E1265">
            <v>25</v>
          </cell>
          <cell r="F1265" t="str">
            <v>Nordeste</v>
          </cell>
        </row>
        <row r="1266">
          <cell r="A1266">
            <v>250160</v>
          </cell>
          <cell r="B1266" t="str">
            <v>Barra de Santa Rosa</v>
          </cell>
          <cell r="C1266" t="str">
            <v>PB</v>
          </cell>
          <cell r="D1266" t="str">
            <v>Paraíba</v>
          </cell>
          <cell r="E1266">
            <v>25</v>
          </cell>
          <cell r="F1266" t="str">
            <v>Nordeste</v>
          </cell>
        </row>
        <row r="1267">
          <cell r="A1267">
            <v>250170</v>
          </cell>
          <cell r="B1267" t="str">
            <v>Barra de São Miguel</v>
          </cell>
          <cell r="C1267" t="str">
            <v>PB</v>
          </cell>
          <cell r="D1267" t="str">
            <v>Paraíba</v>
          </cell>
          <cell r="E1267">
            <v>25</v>
          </cell>
          <cell r="F1267" t="str">
            <v>Nordeste</v>
          </cell>
        </row>
        <row r="1268">
          <cell r="A1268">
            <v>250180</v>
          </cell>
          <cell r="B1268" t="str">
            <v>Bayeux</v>
          </cell>
          <cell r="C1268" t="str">
            <v>PB</v>
          </cell>
          <cell r="D1268" t="str">
            <v>Paraíba</v>
          </cell>
          <cell r="E1268">
            <v>25</v>
          </cell>
          <cell r="F1268" t="str">
            <v>Nordeste</v>
          </cell>
        </row>
        <row r="1269">
          <cell r="A1269">
            <v>250190</v>
          </cell>
          <cell r="B1269" t="str">
            <v>Belém</v>
          </cell>
          <cell r="C1269" t="str">
            <v>PB</v>
          </cell>
          <cell r="D1269" t="str">
            <v>Paraíba</v>
          </cell>
          <cell r="E1269">
            <v>25</v>
          </cell>
          <cell r="F1269" t="str">
            <v>Nordeste</v>
          </cell>
        </row>
        <row r="1270">
          <cell r="A1270">
            <v>250200</v>
          </cell>
          <cell r="B1270" t="str">
            <v>Belém do Brejo do Cruz</v>
          </cell>
          <cell r="C1270" t="str">
            <v>PB</v>
          </cell>
          <cell r="D1270" t="str">
            <v>Paraíba</v>
          </cell>
          <cell r="E1270">
            <v>25</v>
          </cell>
          <cell r="F1270" t="str">
            <v>Nordeste</v>
          </cell>
        </row>
        <row r="1271">
          <cell r="A1271">
            <v>250205</v>
          </cell>
          <cell r="B1271" t="str">
            <v>Bernardino Batista</v>
          </cell>
          <cell r="C1271" t="str">
            <v>PB</v>
          </cell>
          <cell r="D1271" t="str">
            <v>Paraíba</v>
          </cell>
          <cell r="E1271">
            <v>25</v>
          </cell>
          <cell r="F1271" t="str">
            <v>Nordeste</v>
          </cell>
        </row>
        <row r="1272">
          <cell r="A1272">
            <v>250210</v>
          </cell>
          <cell r="B1272" t="str">
            <v>Boa Ventura</v>
          </cell>
          <cell r="C1272" t="str">
            <v>PB</v>
          </cell>
          <cell r="D1272" t="str">
            <v>Paraíba</v>
          </cell>
          <cell r="E1272">
            <v>25</v>
          </cell>
          <cell r="F1272" t="str">
            <v>Nordeste</v>
          </cell>
        </row>
        <row r="1273">
          <cell r="A1273">
            <v>250215</v>
          </cell>
          <cell r="B1273" t="str">
            <v>Boa Vista</v>
          </cell>
          <cell r="C1273" t="str">
            <v>PB</v>
          </cell>
          <cell r="D1273" t="str">
            <v>Paraíba</v>
          </cell>
          <cell r="E1273">
            <v>25</v>
          </cell>
          <cell r="F1273" t="str">
            <v>Nordeste</v>
          </cell>
        </row>
        <row r="1274">
          <cell r="A1274">
            <v>250220</v>
          </cell>
          <cell r="B1274" t="str">
            <v>Bom Jesus</v>
          </cell>
          <cell r="C1274" t="str">
            <v>PB</v>
          </cell>
          <cell r="D1274" t="str">
            <v>Paraíba</v>
          </cell>
          <cell r="E1274">
            <v>25</v>
          </cell>
          <cell r="F1274" t="str">
            <v>Nordeste</v>
          </cell>
        </row>
        <row r="1275">
          <cell r="A1275">
            <v>250230</v>
          </cell>
          <cell r="B1275" t="str">
            <v>Bom Sucesso</v>
          </cell>
          <cell r="C1275" t="str">
            <v>PB</v>
          </cell>
          <cell r="D1275" t="str">
            <v>Paraíba</v>
          </cell>
          <cell r="E1275">
            <v>25</v>
          </cell>
          <cell r="F1275" t="str">
            <v>Nordeste</v>
          </cell>
        </row>
        <row r="1276">
          <cell r="A1276">
            <v>250240</v>
          </cell>
          <cell r="B1276" t="str">
            <v>Bonito de Santa Fé</v>
          </cell>
          <cell r="C1276" t="str">
            <v>PB</v>
          </cell>
          <cell r="D1276" t="str">
            <v>Paraíba</v>
          </cell>
          <cell r="E1276">
            <v>25</v>
          </cell>
          <cell r="F1276" t="str">
            <v>Nordeste</v>
          </cell>
        </row>
        <row r="1277">
          <cell r="A1277">
            <v>250250</v>
          </cell>
          <cell r="B1277" t="str">
            <v>Boqueirão</v>
          </cell>
          <cell r="C1277" t="str">
            <v>PB</v>
          </cell>
          <cell r="D1277" t="str">
            <v>Paraíba</v>
          </cell>
          <cell r="E1277">
            <v>25</v>
          </cell>
          <cell r="F1277" t="str">
            <v>Nordeste</v>
          </cell>
        </row>
        <row r="1278">
          <cell r="A1278">
            <v>250260</v>
          </cell>
          <cell r="B1278" t="str">
            <v>Igaracy</v>
          </cell>
          <cell r="C1278" t="str">
            <v>PB</v>
          </cell>
          <cell r="D1278" t="str">
            <v>Paraíba</v>
          </cell>
          <cell r="E1278">
            <v>25</v>
          </cell>
          <cell r="F1278" t="str">
            <v>Nordeste</v>
          </cell>
        </row>
        <row r="1279">
          <cell r="A1279">
            <v>250270</v>
          </cell>
          <cell r="B1279" t="str">
            <v>Borborema</v>
          </cell>
          <cell r="C1279" t="str">
            <v>PB</v>
          </cell>
          <cell r="D1279" t="str">
            <v>Paraíba</v>
          </cell>
          <cell r="E1279">
            <v>25</v>
          </cell>
          <cell r="F1279" t="str">
            <v>Nordeste</v>
          </cell>
        </row>
        <row r="1280">
          <cell r="A1280">
            <v>250280</v>
          </cell>
          <cell r="B1280" t="str">
            <v>Brejo do Cruz</v>
          </cell>
          <cell r="C1280" t="str">
            <v>PB</v>
          </cell>
          <cell r="D1280" t="str">
            <v>Paraíba</v>
          </cell>
          <cell r="E1280">
            <v>25</v>
          </cell>
          <cell r="F1280" t="str">
            <v>Nordeste</v>
          </cell>
        </row>
        <row r="1281">
          <cell r="A1281">
            <v>250290</v>
          </cell>
          <cell r="B1281" t="str">
            <v>Brejo dos Santos</v>
          </cell>
          <cell r="C1281" t="str">
            <v>PB</v>
          </cell>
          <cell r="D1281" t="str">
            <v>Paraíba</v>
          </cell>
          <cell r="E1281">
            <v>25</v>
          </cell>
          <cell r="F1281" t="str">
            <v>Nordeste</v>
          </cell>
        </row>
        <row r="1282">
          <cell r="A1282">
            <v>250300</v>
          </cell>
          <cell r="B1282" t="str">
            <v>Caaporã</v>
          </cell>
          <cell r="C1282" t="str">
            <v>PB</v>
          </cell>
          <cell r="D1282" t="str">
            <v>Paraíba</v>
          </cell>
          <cell r="E1282">
            <v>25</v>
          </cell>
          <cell r="F1282" t="str">
            <v>Nordeste</v>
          </cell>
        </row>
        <row r="1283">
          <cell r="A1283">
            <v>250310</v>
          </cell>
          <cell r="B1283" t="str">
            <v>Cabaceiras</v>
          </cell>
          <cell r="C1283" t="str">
            <v>PB</v>
          </cell>
          <cell r="D1283" t="str">
            <v>Paraíba</v>
          </cell>
          <cell r="E1283">
            <v>25</v>
          </cell>
          <cell r="F1283" t="str">
            <v>Nordeste</v>
          </cell>
        </row>
        <row r="1284">
          <cell r="A1284">
            <v>250320</v>
          </cell>
          <cell r="B1284" t="str">
            <v>Cabedelo</v>
          </cell>
          <cell r="C1284" t="str">
            <v>PB</v>
          </cell>
          <cell r="D1284" t="str">
            <v>Paraíba</v>
          </cell>
          <cell r="E1284">
            <v>25</v>
          </cell>
          <cell r="F1284" t="str">
            <v>Nordeste</v>
          </cell>
        </row>
        <row r="1285">
          <cell r="A1285">
            <v>250330</v>
          </cell>
          <cell r="B1285" t="str">
            <v>Cachoeira dos Índios</v>
          </cell>
          <cell r="C1285" t="str">
            <v>PB</v>
          </cell>
          <cell r="D1285" t="str">
            <v>Paraíba</v>
          </cell>
          <cell r="E1285">
            <v>25</v>
          </cell>
          <cell r="F1285" t="str">
            <v>Nordeste</v>
          </cell>
        </row>
        <row r="1286">
          <cell r="A1286">
            <v>250340</v>
          </cell>
          <cell r="B1286" t="str">
            <v>Cacimba de Areia</v>
          </cell>
          <cell r="C1286" t="str">
            <v>PB</v>
          </cell>
          <cell r="D1286" t="str">
            <v>Paraíba</v>
          </cell>
          <cell r="E1286">
            <v>25</v>
          </cell>
          <cell r="F1286" t="str">
            <v>Nordeste</v>
          </cell>
        </row>
        <row r="1287">
          <cell r="A1287">
            <v>250350</v>
          </cell>
          <cell r="B1287" t="str">
            <v>Cacimba de Dentro</v>
          </cell>
          <cell r="C1287" t="str">
            <v>PB</v>
          </cell>
          <cell r="D1287" t="str">
            <v>Paraíba</v>
          </cell>
          <cell r="E1287">
            <v>25</v>
          </cell>
          <cell r="F1287" t="str">
            <v>Nordeste</v>
          </cell>
        </row>
        <row r="1288">
          <cell r="A1288">
            <v>250355</v>
          </cell>
          <cell r="B1288" t="str">
            <v>Cacimbas</v>
          </cell>
          <cell r="C1288" t="str">
            <v>PB</v>
          </cell>
          <cell r="D1288" t="str">
            <v>Paraíba</v>
          </cell>
          <cell r="E1288">
            <v>25</v>
          </cell>
          <cell r="F1288" t="str">
            <v>Nordeste</v>
          </cell>
        </row>
        <row r="1289">
          <cell r="A1289">
            <v>250360</v>
          </cell>
          <cell r="B1289" t="str">
            <v>Caiçara</v>
          </cell>
          <cell r="C1289" t="str">
            <v>PB</v>
          </cell>
          <cell r="D1289" t="str">
            <v>Paraíba</v>
          </cell>
          <cell r="E1289">
            <v>25</v>
          </cell>
          <cell r="F1289" t="str">
            <v>Nordeste</v>
          </cell>
        </row>
        <row r="1290">
          <cell r="A1290">
            <v>250370</v>
          </cell>
          <cell r="B1290" t="str">
            <v>Cajazeiras</v>
          </cell>
          <cell r="C1290" t="str">
            <v>PB</v>
          </cell>
          <cell r="D1290" t="str">
            <v>Paraíba</v>
          </cell>
          <cell r="E1290">
            <v>25</v>
          </cell>
          <cell r="F1290" t="str">
            <v>Nordeste</v>
          </cell>
        </row>
        <row r="1291">
          <cell r="A1291">
            <v>250375</v>
          </cell>
          <cell r="B1291" t="str">
            <v>Cajazeirinhas</v>
          </cell>
          <cell r="C1291" t="str">
            <v>PB</v>
          </cell>
          <cell r="D1291" t="str">
            <v>Paraíba</v>
          </cell>
          <cell r="E1291">
            <v>25</v>
          </cell>
          <cell r="F1291" t="str">
            <v>Nordeste</v>
          </cell>
        </row>
        <row r="1292">
          <cell r="A1292">
            <v>250380</v>
          </cell>
          <cell r="B1292" t="str">
            <v>Caldas Brandão</v>
          </cell>
          <cell r="C1292" t="str">
            <v>PB</v>
          </cell>
          <cell r="D1292" t="str">
            <v>Paraíba</v>
          </cell>
          <cell r="E1292">
            <v>25</v>
          </cell>
          <cell r="F1292" t="str">
            <v>Nordeste</v>
          </cell>
        </row>
        <row r="1293">
          <cell r="A1293">
            <v>250390</v>
          </cell>
          <cell r="B1293" t="str">
            <v>Camalaú</v>
          </cell>
          <cell r="C1293" t="str">
            <v>PB</v>
          </cell>
          <cell r="D1293" t="str">
            <v>Paraíba</v>
          </cell>
          <cell r="E1293">
            <v>25</v>
          </cell>
          <cell r="F1293" t="str">
            <v>Nordeste</v>
          </cell>
        </row>
        <row r="1294">
          <cell r="A1294">
            <v>250400</v>
          </cell>
          <cell r="B1294" t="str">
            <v>Campina Grande</v>
          </cell>
          <cell r="C1294" t="str">
            <v>PB</v>
          </cell>
          <cell r="D1294" t="str">
            <v>Paraíba</v>
          </cell>
          <cell r="E1294">
            <v>25</v>
          </cell>
          <cell r="F1294" t="str">
            <v>Nordeste</v>
          </cell>
        </row>
        <row r="1295">
          <cell r="A1295">
            <v>250403</v>
          </cell>
          <cell r="B1295" t="str">
            <v>Capim</v>
          </cell>
          <cell r="C1295" t="str">
            <v>PB</v>
          </cell>
          <cell r="D1295" t="str">
            <v>Paraíba</v>
          </cell>
          <cell r="E1295">
            <v>25</v>
          </cell>
          <cell r="F1295" t="str">
            <v>Nordeste</v>
          </cell>
        </row>
        <row r="1296">
          <cell r="A1296">
            <v>250407</v>
          </cell>
          <cell r="B1296" t="str">
            <v>Caraúbas</v>
          </cell>
          <cell r="C1296" t="str">
            <v>PB</v>
          </cell>
          <cell r="D1296" t="str">
            <v>Paraíba</v>
          </cell>
          <cell r="E1296">
            <v>25</v>
          </cell>
          <cell r="F1296" t="str">
            <v>Nordeste</v>
          </cell>
        </row>
        <row r="1297">
          <cell r="A1297">
            <v>250410</v>
          </cell>
          <cell r="B1297" t="str">
            <v>Carrapateira</v>
          </cell>
          <cell r="C1297" t="str">
            <v>PB</v>
          </cell>
          <cell r="D1297" t="str">
            <v>Paraíba</v>
          </cell>
          <cell r="E1297">
            <v>25</v>
          </cell>
          <cell r="F1297" t="str">
            <v>Nordeste</v>
          </cell>
        </row>
        <row r="1298">
          <cell r="A1298">
            <v>250415</v>
          </cell>
          <cell r="B1298" t="str">
            <v>Casserengue</v>
          </cell>
          <cell r="C1298" t="str">
            <v>PB</v>
          </cell>
          <cell r="D1298" t="str">
            <v>Paraíba</v>
          </cell>
          <cell r="E1298">
            <v>25</v>
          </cell>
          <cell r="F1298" t="str">
            <v>Nordeste</v>
          </cell>
        </row>
        <row r="1299">
          <cell r="A1299">
            <v>250420</v>
          </cell>
          <cell r="B1299" t="str">
            <v>Catingueira</v>
          </cell>
          <cell r="C1299" t="str">
            <v>PB</v>
          </cell>
          <cell r="D1299" t="str">
            <v>Paraíba</v>
          </cell>
          <cell r="E1299">
            <v>25</v>
          </cell>
          <cell r="F1299" t="str">
            <v>Nordeste</v>
          </cell>
        </row>
        <row r="1300">
          <cell r="A1300">
            <v>250430</v>
          </cell>
          <cell r="B1300" t="str">
            <v>Catolé do Rocha</v>
          </cell>
          <cell r="C1300" t="str">
            <v>PB</v>
          </cell>
          <cell r="D1300" t="str">
            <v>Paraíba</v>
          </cell>
          <cell r="E1300">
            <v>25</v>
          </cell>
          <cell r="F1300" t="str">
            <v>Nordeste</v>
          </cell>
        </row>
        <row r="1301">
          <cell r="A1301">
            <v>250435</v>
          </cell>
          <cell r="B1301" t="str">
            <v>Caturité</v>
          </cell>
          <cell r="C1301" t="str">
            <v>PB</v>
          </cell>
          <cell r="D1301" t="str">
            <v>Paraíba</v>
          </cell>
          <cell r="E1301">
            <v>25</v>
          </cell>
          <cell r="F1301" t="str">
            <v>Nordeste</v>
          </cell>
        </row>
        <row r="1302">
          <cell r="A1302">
            <v>250440</v>
          </cell>
          <cell r="B1302" t="str">
            <v>Conceição</v>
          </cell>
          <cell r="C1302" t="str">
            <v>PB</v>
          </cell>
          <cell r="D1302" t="str">
            <v>Paraíba</v>
          </cell>
          <cell r="E1302">
            <v>25</v>
          </cell>
          <cell r="F1302" t="str">
            <v>Nordeste</v>
          </cell>
        </row>
        <row r="1303">
          <cell r="A1303">
            <v>250450</v>
          </cell>
          <cell r="B1303" t="str">
            <v>Condado</v>
          </cell>
          <cell r="C1303" t="str">
            <v>PB</v>
          </cell>
          <cell r="D1303" t="str">
            <v>Paraíba</v>
          </cell>
          <cell r="E1303">
            <v>25</v>
          </cell>
          <cell r="F1303" t="str">
            <v>Nordeste</v>
          </cell>
        </row>
        <row r="1304">
          <cell r="A1304">
            <v>250460</v>
          </cell>
          <cell r="B1304" t="str">
            <v>Conde</v>
          </cell>
          <cell r="C1304" t="str">
            <v>PB</v>
          </cell>
          <cell r="D1304" t="str">
            <v>Paraíba</v>
          </cell>
          <cell r="E1304">
            <v>25</v>
          </cell>
          <cell r="F1304" t="str">
            <v>Nordeste</v>
          </cell>
        </row>
        <row r="1305">
          <cell r="A1305">
            <v>250470</v>
          </cell>
          <cell r="B1305" t="str">
            <v>Congo</v>
          </cell>
          <cell r="C1305" t="str">
            <v>PB</v>
          </cell>
          <cell r="D1305" t="str">
            <v>Paraíba</v>
          </cell>
          <cell r="E1305">
            <v>25</v>
          </cell>
          <cell r="F1305" t="str">
            <v>Nordeste</v>
          </cell>
        </row>
        <row r="1306">
          <cell r="A1306">
            <v>250480</v>
          </cell>
          <cell r="B1306" t="str">
            <v>Coremas</v>
          </cell>
          <cell r="C1306" t="str">
            <v>PB</v>
          </cell>
          <cell r="D1306" t="str">
            <v>Paraíba</v>
          </cell>
          <cell r="E1306">
            <v>25</v>
          </cell>
          <cell r="F1306" t="str">
            <v>Nordeste</v>
          </cell>
        </row>
        <row r="1307">
          <cell r="A1307">
            <v>250485</v>
          </cell>
          <cell r="B1307" t="str">
            <v>Coxixola</v>
          </cell>
          <cell r="C1307" t="str">
            <v>PB</v>
          </cell>
          <cell r="D1307" t="str">
            <v>Paraíba</v>
          </cell>
          <cell r="E1307">
            <v>25</v>
          </cell>
          <cell r="F1307" t="str">
            <v>Nordeste</v>
          </cell>
        </row>
        <row r="1308">
          <cell r="A1308">
            <v>250490</v>
          </cell>
          <cell r="B1308" t="str">
            <v>Cruz do Espírito Santo</v>
          </cell>
          <cell r="C1308" t="str">
            <v>PB</v>
          </cell>
          <cell r="D1308" t="str">
            <v>Paraíba</v>
          </cell>
          <cell r="E1308">
            <v>25</v>
          </cell>
          <cell r="F1308" t="str">
            <v>Nordeste</v>
          </cell>
        </row>
        <row r="1309">
          <cell r="A1309">
            <v>250500</v>
          </cell>
          <cell r="B1309" t="str">
            <v>Cubati</v>
          </cell>
          <cell r="C1309" t="str">
            <v>PB</v>
          </cell>
          <cell r="D1309" t="str">
            <v>Paraíba</v>
          </cell>
          <cell r="E1309">
            <v>25</v>
          </cell>
          <cell r="F1309" t="str">
            <v>Nordeste</v>
          </cell>
        </row>
        <row r="1310">
          <cell r="A1310">
            <v>250510</v>
          </cell>
          <cell r="B1310" t="str">
            <v>Cuité</v>
          </cell>
          <cell r="C1310" t="str">
            <v>PB</v>
          </cell>
          <cell r="D1310" t="str">
            <v>Paraíba</v>
          </cell>
          <cell r="E1310">
            <v>25</v>
          </cell>
          <cell r="F1310" t="str">
            <v>Nordeste</v>
          </cell>
        </row>
        <row r="1311">
          <cell r="A1311">
            <v>250520</v>
          </cell>
          <cell r="B1311" t="str">
            <v>Cuitegi</v>
          </cell>
          <cell r="C1311" t="str">
            <v>PB</v>
          </cell>
          <cell r="D1311" t="str">
            <v>Paraíba</v>
          </cell>
          <cell r="E1311">
            <v>25</v>
          </cell>
          <cell r="F1311" t="str">
            <v>Nordeste</v>
          </cell>
        </row>
        <row r="1312">
          <cell r="A1312">
            <v>250523</v>
          </cell>
          <cell r="B1312" t="str">
            <v>Cuité de Mamanguape</v>
          </cell>
          <cell r="C1312" t="str">
            <v>PB</v>
          </cell>
          <cell r="D1312" t="str">
            <v>Paraíba</v>
          </cell>
          <cell r="E1312">
            <v>25</v>
          </cell>
          <cell r="F1312" t="str">
            <v>Nordeste</v>
          </cell>
        </row>
        <row r="1313">
          <cell r="A1313">
            <v>250527</v>
          </cell>
          <cell r="B1313" t="str">
            <v>Curral de Cima</v>
          </cell>
          <cell r="C1313" t="str">
            <v>PB</v>
          </cell>
          <cell r="D1313" t="str">
            <v>Paraíba</v>
          </cell>
          <cell r="E1313">
            <v>25</v>
          </cell>
          <cell r="F1313" t="str">
            <v>Nordeste</v>
          </cell>
        </row>
        <row r="1314">
          <cell r="A1314">
            <v>250530</v>
          </cell>
          <cell r="B1314" t="str">
            <v>Curral Velho</v>
          </cell>
          <cell r="C1314" t="str">
            <v>PB</v>
          </cell>
          <cell r="D1314" t="str">
            <v>Paraíba</v>
          </cell>
          <cell r="E1314">
            <v>25</v>
          </cell>
          <cell r="F1314" t="str">
            <v>Nordeste</v>
          </cell>
        </row>
        <row r="1315">
          <cell r="A1315">
            <v>250535</v>
          </cell>
          <cell r="B1315" t="str">
            <v>Damião</v>
          </cell>
          <cell r="C1315" t="str">
            <v>PB</v>
          </cell>
          <cell r="D1315" t="str">
            <v>Paraíba</v>
          </cell>
          <cell r="E1315">
            <v>25</v>
          </cell>
          <cell r="F1315" t="str">
            <v>Nordeste</v>
          </cell>
        </row>
        <row r="1316">
          <cell r="A1316">
            <v>250540</v>
          </cell>
          <cell r="B1316" t="str">
            <v>Desterro</v>
          </cell>
          <cell r="C1316" t="str">
            <v>PB</v>
          </cell>
          <cell r="D1316" t="str">
            <v>Paraíba</v>
          </cell>
          <cell r="E1316">
            <v>25</v>
          </cell>
          <cell r="F1316" t="str">
            <v>Nordeste</v>
          </cell>
        </row>
        <row r="1317">
          <cell r="A1317">
            <v>250550</v>
          </cell>
          <cell r="B1317" t="str">
            <v>Vista Serrana</v>
          </cell>
          <cell r="C1317" t="str">
            <v>PB</v>
          </cell>
          <cell r="D1317" t="str">
            <v>Paraíba</v>
          </cell>
          <cell r="E1317">
            <v>25</v>
          </cell>
          <cell r="F1317" t="str">
            <v>Nordeste</v>
          </cell>
        </row>
        <row r="1318">
          <cell r="A1318">
            <v>250560</v>
          </cell>
          <cell r="B1318" t="str">
            <v>Diamante</v>
          </cell>
          <cell r="C1318" t="str">
            <v>PB</v>
          </cell>
          <cell r="D1318" t="str">
            <v>Paraíba</v>
          </cell>
          <cell r="E1318">
            <v>25</v>
          </cell>
          <cell r="F1318" t="str">
            <v>Nordeste</v>
          </cell>
        </row>
        <row r="1319">
          <cell r="A1319">
            <v>250570</v>
          </cell>
          <cell r="B1319" t="str">
            <v>Dona Inês</v>
          </cell>
          <cell r="C1319" t="str">
            <v>PB</v>
          </cell>
          <cell r="D1319" t="str">
            <v>Paraíba</v>
          </cell>
          <cell r="E1319">
            <v>25</v>
          </cell>
          <cell r="F1319" t="str">
            <v>Nordeste</v>
          </cell>
        </row>
        <row r="1320">
          <cell r="A1320">
            <v>250580</v>
          </cell>
          <cell r="B1320" t="str">
            <v>Duas Estradas</v>
          </cell>
          <cell r="C1320" t="str">
            <v>PB</v>
          </cell>
          <cell r="D1320" t="str">
            <v>Paraíba</v>
          </cell>
          <cell r="E1320">
            <v>25</v>
          </cell>
          <cell r="F1320" t="str">
            <v>Nordeste</v>
          </cell>
        </row>
        <row r="1321">
          <cell r="A1321">
            <v>250590</v>
          </cell>
          <cell r="B1321" t="str">
            <v>Emas</v>
          </cell>
          <cell r="C1321" t="str">
            <v>PB</v>
          </cell>
          <cell r="D1321" t="str">
            <v>Paraíba</v>
          </cell>
          <cell r="E1321">
            <v>25</v>
          </cell>
          <cell r="F1321" t="str">
            <v>Nordeste</v>
          </cell>
        </row>
        <row r="1322">
          <cell r="A1322">
            <v>250600</v>
          </cell>
          <cell r="B1322" t="str">
            <v>Esperança</v>
          </cell>
          <cell r="C1322" t="str">
            <v>PB</v>
          </cell>
          <cell r="D1322" t="str">
            <v>Paraíba</v>
          </cell>
          <cell r="E1322">
            <v>25</v>
          </cell>
          <cell r="F1322" t="str">
            <v>Nordeste</v>
          </cell>
        </row>
        <row r="1323">
          <cell r="A1323">
            <v>250610</v>
          </cell>
          <cell r="B1323" t="str">
            <v>Fagundes</v>
          </cell>
          <cell r="C1323" t="str">
            <v>PB</v>
          </cell>
          <cell r="D1323" t="str">
            <v>Paraíba</v>
          </cell>
          <cell r="E1323">
            <v>25</v>
          </cell>
          <cell r="F1323" t="str">
            <v>Nordeste</v>
          </cell>
        </row>
        <row r="1324">
          <cell r="A1324">
            <v>250620</v>
          </cell>
          <cell r="B1324" t="str">
            <v>Frei Martinho</v>
          </cell>
          <cell r="C1324" t="str">
            <v>PB</v>
          </cell>
          <cell r="D1324" t="str">
            <v>Paraíba</v>
          </cell>
          <cell r="E1324">
            <v>25</v>
          </cell>
          <cell r="F1324" t="str">
            <v>Nordeste</v>
          </cell>
        </row>
        <row r="1325">
          <cell r="A1325">
            <v>250625</v>
          </cell>
          <cell r="B1325" t="str">
            <v>Gado Bravo</v>
          </cell>
          <cell r="C1325" t="str">
            <v>PB</v>
          </cell>
          <cell r="D1325" t="str">
            <v>Paraíba</v>
          </cell>
          <cell r="E1325">
            <v>25</v>
          </cell>
          <cell r="F1325" t="str">
            <v>Nordeste</v>
          </cell>
        </row>
        <row r="1326">
          <cell r="A1326">
            <v>250630</v>
          </cell>
          <cell r="B1326" t="str">
            <v>Guarabira</v>
          </cell>
          <cell r="C1326" t="str">
            <v>PB</v>
          </cell>
          <cell r="D1326" t="str">
            <v>Paraíba</v>
          </cell>
          <cell r="E1326">
            <v>25</v>
          </cell>
          <cell r="F1326" t="str">
            <v>Nordeste</v>
          </cell>
        </row>
        <row r="1327">
          <cell r="A1327">
            <v>250640</v>
          </cell>
          <cell r="B1327" t="str">
            <v>Gurinhém</v>
          </cell>
          <cell r="C1327" t="str">
            <v>PB</v>
          </cell>
          <cell r="D1327" t="str">
            <v>Paraíba</v>
          </cell>
          <cell r="E1327">
            <v>25</v>
          </cell>
          <cell r="F1327" t="str">
            <v>Nordeste</v>
          </cell>
        </row>
        <row r="1328">
          <cell r="A1328">
            <v>250650</v>
          </cell>
          <cell r="B1328" t="str">
            <v>Gurjão</v>
          </cell>
          <cell r="C1328" t="str">
            <v>PB</v>
          </cell>
          <cell r="D1328" t="str">
            <v>Paraíba</v>
          </cell>
          <cell r="E1328">
            <v>25</v>
          </cell>
          <cell r="F1328" t="str">
            <v>Nordeste</v>
          </cell>
        </row>
        <row r="1329">
          <cell r="A1329">
            <v>250660</v>
          </cell>
          <cell r="B1329" t="str">
            <v>Ibiara</v>
          </cell>
          <cell r="C1329" t="str">
            <v>PB</v>
          </cell>
          <cell r="D1329" t="str">
            <v>Paraíba</v>
          </cell>
          <cell r="E1329">
            <v>25</v>
          </cell>
          <cell r="F1329" t="str">
            <v>Nordeste</v>
          </cell>
        </row>
        <row r="1330">
          <cell r="A1330">
            <v>250670</v>
          </cell>
          <cell r="B1330" t="str">
            <v>Imaculada</v>
          </cell>
          <cell r="C1330" t="str">
            <v>PB</v>
          </cell>
          <cell r="D1330" t="str">
            <v>Paraíba</v>
          </cell>
          <cell r="E1330">
            <v>25</v>
          </cell>
          <cell r="F1330" t="str">
            <v>Nordeste</v>
          </cell>
        </row>
        <row r="1331">
          <cell r="A1331">
            <v>250680</v>
          </cell>
          <cell r="B1331" t="str">
            <v>Ingá</v>
          </cell>
          <cell r="C1331" t="str">
            <v>PB</v>
          </cell>
          <cell r="D1331" t="str">
            <v>Paraíba</v>
          </cell>
          <cell r="E1331">
            <v>25</v>
          </cell>
          <cell r="F1331" t="str">
            <v>Nordeste</v>
          </cell>
        </row>
        <row r="1332">
          <cell r="A1332">
            <v>250690</v>
          </cell>
          <cell r="B1332" t="str">
            <v>Itabaiana</v>
          </cell>
          <cell r="C1332" t="str">
            <v>PB</v>
          </cell>
          <cell r="D1332" t="str">
            <v>Paraíba</v>
          </cell>
          <cell r="E1332">
            <v>25</v>
          </cell>
          <cell r="F1332" t="str">
            <v>Nordeste</v>
          </cell>
        </row>
        <row r="1333">
          <cell r="A1333">
            <v>250700</v>
          </cell>
          <cell r="B1333" t="str">
            <v>Itaporanga</v>
          </cell>
          <cell r="C1333" t="str">
            <v>PB</v>
          </cell>
          <cell r="D1333" t="str">
            <v>Paraíba</v>
          </cell>
          <cell r="E1333">
            <v>25</v>
          </cell>
          <cell r="F1333" t="str">
            <v>Nordeste</v>
          </cell>
        </row>
        <row r="1334">
          <cell r="A1334">
            <v>250710</v>
          </cell>
          <cell r="B1334" t="str">
            <v>Itapororoca</v>
          </cell>
          <cell r="C1334" t="str">
            <v>PB</v>
          </cell>
          <cell r="D1334" t="str">
            <v>Paraíba</v>
          </cell>
          <cell r="E1334">
            <v>25</v>
          </cell>
          <cell r="F1334" t="str">
            <v>Nordeste</v>
          </cell>
        </row>
        <row r="1335">
          <cell r="A1335">
            <v>250720</v>
          </cell>
          <cell r="B1335" t="str">
            <v>Itatuba</v>
          </cell>
          <cell r="C1335" t="str">
            <v>PB</v>
          </cell>
          <cell r="D1335" t="str">
            <v>Paraíba</v>
          </cell>
          <cell r="E1335">
            <v>25</v>
          </cell>
          <cell r="F1335" t="str">
            <v>Nordeste</v>
          </cell>
        </row>
        <row r="1336">
          <cell r="A1336">
            <v>250730</v>
          </cell>
          <cell r="B1336" t="str">
            <v>Jacaraú</v>
          </cell>
          <cell r="C1336" t="str">
            <v>PB</v>
          </cell>
          <cell r="D1336" t="str">
            <v>Paraíba</v>
          </cell>
          <cell r="E1336">
            <v>25</v>
          </cell>
          <cell r="F1336" t="str">
            <v>Nordeste</v>
          </cell>
        </row>
        <row r="1337">
          <cell r="A1337">
            <v>250740</v>
          </cell>
          <cell r="B1337" t="str">
            <v>Jericó</v>
          </cell>
          <cell r="C1337" t="str">
            <v>PB</v>
          </cell>
          <cell r="D1337" t="str">
            <v>Paraíba</v>
          </cell>
          <cell r="E1337">
            <v>25</v>
          </cell>
          <cell r="F1337" t="str">
            <v>Nordeste</v>
          </cell>
        </row>
        <row r="1338">
          <cell r="A1338">
            <v>250750</v>
          </cell>
          <cell r="B1338" t="str">
            <v>João Pessoa</v>
          </cell>
          <cell r="C1338" t="str">
            <v>PB</v>
          </cell>
          <cell r="D1338" t="str">
            <v>Paraíba</v>
          </cell>
          <cell r="E1338">
            <v>25</v>
          </cell>
          <cell r="F1338" t="str">
            <v>Nordeste</v>
          </cell>
        </row>
        <row r="1339">
          <cell r="A1339">
            <v>250760</v>
          </cell>
          <cell r="B1339" t="str">
            <v>Juarez Távora</v>
          </cell>
          <cell r="C1339" t="str">
            <v>PB</v>
          </cell>
          <cell r="D1339" t="str">
            <v>Paraíba</v>
          </cell>
          <cell r="E1339">
            <v>25</v>
          </cell>
          <cell r="F1339" t="str">
            <v>Nordeste</v>
          </cell>
        </row>
        <row r="1340">
          <cell r="A1340">
            <v>250770</v>
          </cell>
          <cell r="B1340" t="str">
            <v>Juazeirinho</v>
          </cell>
          <cell r="C1340" t="str">
            <v>PB</v>
          </cell>
          <cell r="D1340" t="str">
            <v>Paraíba</v>
          </cell>
          <cell r="E1340">
            <v>25</v>
          </cell>
          <cell r="F1340" t="str">
            <v>Nordeste</v>
          </cell>
        </row>
        <row r="1341">
          <cell r="A1341">
            <v>250780</v>
          </cell>
          <cell r="B1341" t="str">
            <v>Junco do Seridó</v>
          </cell>
          <cell r="C1341" t="str">
            <v>PB</v>
          </cell>
          <cell r="D1341" t="str">
            <v>Paraíba</v>
          </cell>
          <cell r="E1341">
            <v>25</v>
          </cell>
          <cell r="F1341" t="str">
            <v>Nordeste</v>
          </cell>
        </row>
        <row r="1342">
          <cell r="A1342">
            <v>250790</v>
          </cell>
          <cell r="B1342" t="str">
            <v>Juripiranga</v>
          </cell>
          <cell r="C1342" t="str">
            <v>PB</v>
          </cell>
          <cell r="D1342" t="str">
            <v>Paraíba</v>
          </cell>
          <cell r="E1342">
            <v>25</v>
          </cell>
          <cell r="F1342" t="str">
            <v>Nordeste</v>
          </cell>
        </row>
        <row r="1343">
          <cell r="A1343">
            <v>250800</v>
          </cell>
          <cell r="B1343" t="str">
            <v>Juru</v>
          </cell>
          <cell r="C1343" t="str">
            <v>PB</v>
          </cell>
          <cell r="D1343" t="str">
            <v>Paraíba</v>
          </cell>
          <cell r="E1343">
            <v>25</v>
          </cell>
          <cell r="F1343" t="str">
            <v>Nordeste</v>
          </cell>
        </row>
        <row r="1344">
          <cell r="A1344">
            <v>250810</v>
          </cell>
          <cell r="B1344" t="str">
            <v>Lagoa</v>
          </cell>
          <cell r="C1344" t="str">
            <v>PB</v>
          </cell>
          <cell r="D1344" t="str">
            <v>Paraíba</v>
          </cell>
          <cell r="E1344">
            <v>25</v>
          </cell>
          <cell r="F1344" t="str">
            <v>Nordeste</v>
          </cell>
        </row>
        <row r="1345">
          <cell r="A1345">
            <v>250820</v>
          </cell>
          <cell r="B1345" t="str">
            <v>Lagoa de Dentro</v>
          </cell>
          <cell r="C1345" t="str">
            <v>PB</v>
          </cell>
          <cell r="D1345" t="str">
            <v>Paraíba</v>
          </cell>
          <cell r="E1345">
            <v>25</v>
          </cell>
          <cell r="F1345" t="str">
            <v>Nordeste</v>
          </cell>
        </row>
        <row r="1346">
          <cell r="A1346">
            <v>250830</v>
          </cell>
          <cell r="B1346" t="str">
            <v>Lagoa Seca</v>
          </cell>
          <cell r="C1346" t="str">
            <v>PB</v>
          </cell>
          <cell r="D1346" t="str">
            <v>Paraíba</v>
          </cell>
          <cell r="E1346">
            <v>25</v>
          </cell>
          <cell r="F1346" t="str">
            <v>Nordeste</v>
          </cell>
        </row>
        <row r="1347">
          <cell r="A1347">
            <v>250840</v>
          </cell>
          <cell r="B1347" t="str">
            <v>Lastro</v>
          </cell>
          <cell r="C1347" t="str">
            <v>PB</v>
          </cell>
          <cell r="D1347" t="str">
            <v>Paraíba</v>
          </cell>
          <cell r="E1347">
            <v>25</v>
          </cell>
          <cell r="F1347" t="str">
            <v>Nordeste</v>
          </cell>
        </row>
        <row r="1348">
          <cell r="A1348">
            <v>250850</v>
          </cell>
          <cell r="B1348" t="str">
            <v>Livramento</v>
          </cell>
          <cell r="C1348" t="str">
            <v>PB</v>
          </cell>
          <cell r="D1348" t="str">
            <v>Paraíba</v>
          </cell>
          <cell r="E1348">
            <v>25</v>
          </cell>
          <cell r="F1348" t="str">
            <v>Nordeste</v>
          </cell>
        </row>
        <row r="1349">
          <cell r="A1349">
            <v>250855</v>
          </cell>
          <cell r="B1349" t="str">
            <v>Logradouro</v>
          </cell>
          <cell r="C1349" t="str">
            <v>PB</v>
          </cell>
          <cell r="D1349" t="str">
            <v>Paraíba</v>
          </cell>
          <cell r="E1349">
            <v>25</v>
          </cell>
          <cell r="F1349" t="str">
            <v>Nordeste</v>
          </cell>
        </row>
        <row r="1350">
          <cell r="A1350">
            <v>250860</v>
          </cell>
          <cell r="B1350" t="str">
            <v>Lucena</v>
          </cell>
          <cell r="C1350" t="str">
            <v>PB</v>
          </cell>
          <cell r="D1350" t="str">
            <v>Paraíba</v>
          </cell>
          <cell r="E1350">
            <v>25</v>
          </cell>
          <cell r="F1350" t="str">
            <v>Nordeste</v>
          </cell>
        </row>
        <row r="1351">
          <cell r="A1351">
            <v>250870</v>
          </cell>
          <cell r="B1351" t="str">
            <v>Mãe d'Água</v>
          </cell>
          <cell r="C1351" t="str">
            <v>PB</v>
          </cell>
          <cell r="D1351" t="str">
            <v>Paraíba</v>
          </cell>
          <cell r="E1351">
            <v>25</v>
          </cell>
          <cell r="F1351" t="str">
            <v>Nordeste</v>
          </cell>
        </row>
        <row r="1352">
          <cell r="A1352">
            <v>250880</v>
          </cell>
          <cell r="B1352" t="str">
            <v>Malta</v>
          </cell>
          <cell r="C1352" t="str">
            <v>PB</v>
          </cell>
          <cell r="D1352" t="str">
            <v>Paraíba</v>
          </cell>
          <cell r="E1352">
            <v>25</v>
          </cell>
          <cell r="F1352" t="str">
            <v>Nordeste</v>
          </cell>
        </row>
        <row r="1353">
          <cell r="A1353">
            <v>250890</v>
          </cell>
          <cell r="B1353" t="str">
            <v>Mamanguape</v>
          </cell>
          <cell r="C1353" t="str">
            <v>PB</v>
          </cell>
          <cell r="D1353" t="str">
            <v>Paraíba</v>
          </cell>
          <cell r="E1353">
            <v>25</v>
          </cell>
          <cell r="F1353" t="str">
            <v>Nordeste</v>
          </cell>
        </row>
        <row r="1354">
          <cell r="A1354">
            <v>250900</v>
          </cell>
          <cell r="B1354" t="str">
            <v>Manaíra</v>
          </cell>
          <cell r="C1354" t="str">
            <v>PB</v>
          </cell>
          <cell r="D1354" t="str">
            <v>Paraíba</v>
          </cell>
          <cell r="E1354">
            <v>25</v>
          </cell>
          <cell r="F1354" t="str">
            <v>Nordeste</v>
          </cell>
        </row>
        <row r="1355">
          <cell r="A1355">
            <v>250905</v>
          </cell>
          <cell r="B1355" t="str">
            <v>Marcação</v>
          </cell>
          <cell r="C1355" t="str">
            <v>PB</v>
          </cell>
          <cell r="D1355" t="str">
            <v>Paraíba</v>
          </cell>
          <cell r="E1355">
            <v>25</v>
          </cell>
          <cell r="F1355" t="str">
            <v>Nordeste</v>
          </cell>
        </row>
        <row r="1356">
          <cell r="A1356">
            <v>250910</v>
          </cell>
          <cell r="B1356" t="str">
            <v>Mari</v>
          </cell>
          <cell r="C1356" t="str">
            <v>PB</v>
          </cell>
          <cell r="D1356" t="str">
            <v>Paraíba</v>
          </cell>
          <cell r="E1356">
            <v>25</v>
          </cell>
          <cell r="F1356" t="str">
            <v>Nordeste</v>
          </cell>
        </row>
        <row r="1357">
          <cell r="A1357">
            <v>250915</v>
          </cell>
          <cell r="B1357" t="str">
            <v>Marizópolis</v>
          </cell>
          <cell r="C1357" t="str">
            <v>PB</v>
          </cell>
          <cell r="D1357" t="str">
            <v>Paraíba</v>
          </cell>
          <cell r="E1357">
            <v>25</v>
          </cell>
          <cell r="F1357" t="str">
            <v>Nordeste</v>
          </cell>
        </row>
        <row r="1358">
          <cell r="A1358">
            <v>250920</v>
          </cell>
          <cell r="B1358" t="str">
            <v>Massaranduba</v>
          </cell>
          <cell r="C1358" t="str">
            <v>PB</v>
          </cell>
          <cell r="D1358" t="str">
            <v>Paraíba</v>
          </cell>
          <cell r="E1358">
            <v>25</v>
          </cell>
          <cell r="F1358" t="str">
            <v>Nordeste</v>
          </cell>
        </row>
        <row r="1359">
          <cell r="A1359">
            <v>250930</v>
          </cell>
          <cell r="B1359" t="str">
            <v>Mataraca</v>
          </cell>
          <cell r="C1359" t="str">
            <v>PB</v>
          </cell>
          <cell r="D1359" t="str">
            <v>Paraíba</v>
          </cell>
          <cell r="E1359">
            <v>25</v>
          </cell>
          <cell r="F1359" t="str">
            <v>Nordeste</v>
          </cell>
        </row>
        <row r="1360">
          <cell r="A1360">
            <v>250933</v>
          </cell>
          <cell r="B1360" t="str">
            <v>Matinhas</v>
          </cell>
          <cell r="C1360" t="str">
            <v>PB</v>
          </cell>
          <cell r="D1360" t="str">
            <v>Paraíba</v>
          </cell>
          <cell r="E1360">
            <v>25</v>
          </cell>
          <cell r="F1360" t="str">
            <v>Nordeste</v>
          </cell>
        </row>
        <row r="1361">
          <cell r="A1361">
            <v>250937</v>
          </cell>
          <cell r="B1361" t="str">
            <v>Mato Grosso</v>
          </cell>
          <cell r="C1361" t="str">
            <v>PB</v>
          </cell>
          <cell r="D1361" t="str">
            <v>Paraíba</v>
          </cell>
          <cell r="E1361">
            <v>25</v>
          </cell>
          <cell r="F1361" t="str">
            <v>Nordeste</v>
          </cell>
        </row>
        <row r="1362">
          <cell r="A1362">
            <v>250939</v>
          </cell>
          <cell r="B1362" t="str">
            <v>Maturéia</v>
          </cell>
          <cell r="C1362" t="str">
            <v>PB</v>
          </cell>
          <cell r="D1362" t="str">
            <v>Paraíba</v>
          </cell>
          <cell r="E1362">
            <v>25</v>
          </cell>
          <cell r="F1362" t="str">
            <v>Nordeste</v>
          </cell>
        </row>
        <row r="1363">
          <cell r="A1363">
            <v>250940</v>
          </cell>
          <cell r="B1363" t="str">
            <v>Mogeiro</v>
          </cell>
          <cell r="C1363" t="str">
            <v>PB</v>
          </cell>
          <cell r="D1363" t="str">
            <v>Paraíba</v>
          </cell>
          <cell r="E1363">
            <v>25</v>
          </cell>
          <cell r="F1363" t="str">
            <v>Nordeste</v>
          </cell>
        </row>
        <row r="1364">
          <cell r="A1364">
            <v>250950</v>
          </cell>
          <cell r="B1364" t="str">
            <v>Montadas</v>
          </cell>
          <cell r="C1364" t="str">
            <v>PB</v>
          </cell>
          <cell r="D1364" t="str">
            <v>Paraíba</v>
          </cell>
          <cell r="E1364">
            <v>25</v>
          </cell>
          <cell r="F1364" t="str">
            <v>Nordeste</v>
          </cell>
        </row>
        <row r="1365">
          <cell r="A1365">
            <v>250960</v>
          </cell>
          <cell r="B1365" t="str">
            <v>Monte Horebe</v>
          </cell>
          <cell r="C1365" t="str">
            <v>PB</v>
          </cell>
          <cell r="D1365" t="str">
            <v>Paraíba</v>
          </cell>
          <cell r="E1365">
            <v>25</v>
          </cell>
          <cell r="F1365" t="str">
            <v>Nordeste</v>
          </cell>
        </row>
        <row r="1366">
          <cell r="A1366">
            <v>250970</v>
          </cell>
          <cell r="B1366" t="str">
            <v>Monteiro</v>
          </cell>
          <cell r="C1366" t="str">
            <v>PB</v>
          </cell>
          <cell r="D1366" t="str">
            <v>Paraíba</v>
          </cell>
          <cell r="E1366">
            <v>25</v>
          </cell>
          <cell r="F1366" t="str">
            <v>Nordeste</v>
          </cell>
        </row>
        <row r="1367">
          <cell r="A1367">
            <v>250980</v>
          </cell>
          <cell r="B1367" t="str">
            <v>Mulungu</v>
          </cell>
          <cell r="C1367" t="str">
            <v>PB</v>
          </cell>
          <cell r="D1367" t="str">
            <v>Paraíba</v>
          </cell>
          <cell r="E1367">
            <v>25</v>
          </cell>
          <cell r="F1367" t="str">
            <v>Nordeste</v>
          </cell>
        </row>
        <row r="1368">
          <cell r="A1368">
            <v>250990</v>
          </cell>
          <cell r="B1368" t="str">
            <v>Natuba</v>
          </cell>
          <cell r="C1368" t="str">
            <v>PB</v>
          </cell>
          <cell r="D1368" t="str">
            <v>Paraíba</v>
          </cell>
          <cell r="E1368">
            <v>25</v>
          </cell>
          <cell r="F1368" t="str">
            <v>Nordeste</v>
          </cell>
        </row>
        <row r="1369">
          <cell r="A1369">
            <v>251000</v>
          </cell>
          <cell r="B1369" t="str">
            <v>Nazarezinho</v>
          </cell>
          <cell r="C1369" t="str">
            <v>PB</v>
          </cell>
          <cell r="D1369" t="str">
            <v>Paraíba</v>
          </cell>
          <cell r="E1369">
            <v>25</v>
          </cell>
          <cell r="F1369" t="str">
            <v>Nordeste</v>
          </cell>
        </row>
        <row r="1370">
          <cell r="A1370">
            <v>251010</v>
          </cell>
          <cell r="B1370" t="str">
            <v>Nova Floresta</v>
          </cell>
          <cell r="C1370" t="str">
            <v>PB</v>
          </cell>
          <cell r="D1370" t="str">
            <v>Paraíba</v>
          </cell>
          <cell r="E1370">
            <v>25</v>
          </cell>
          <cell r="F1370" t="str">
            <v>Nordeste</v>
          </cell>
        </row>
        <row r="1371">
          <cell r="A1371">
            <v>251020</v>
          </cell>
          <cell r="B1371" t="str">
            <v>Nova Olinda</v>
          </cell>
          <cell r="C1371" t="str">
            <v>PB</v>
          </cell>
          <cell r="D1371" t="str">
            <v>Paraíba</v>
          </cell>
          <cell r="E1371">
            <v>25</v>
          </cell>
          <cell r="F1371" t="str">
            <v>Nordeste</v>
          </cell>
        </row>
        <row r="1372">
          <cell r="A1372">
            <v>251030</v>
          </cell>
          <cell r="B1372" t="str">
            <v>Nova Palmeira</v>
          </cell>
          <cell r="C1372" t="str">
            <v>PB</v>
          </cell>
          <cell r="D1372" t="str">
            <v>Paraíba</v>
          </cell>
          <cell r="E1372">
            <v>25</v>
          </cell>
          <cell r="F1372" t="str">
            <v>Nordeste</v>
          </cell>
        </row>
        <row r="1373">
          <cell r="A1373">
            <v>251040</v>
          </cell>
          <cell r="B1373" t="str">
            <v>Olho d'Água</v>
          </cell>
          <cell r="C1373" t="str">
            <v>PB</v>
          </cell>
          <cell r="D1373" t="str">
            <v>Paraíba</v>
          </cell>
          <cell r="E1373">
            <v>25</v>
          </cell>
          <cell r="F1373" t="str">
            <v>Nordeste</v>
          </cell>
        </row>
        <row r="1374">
          <cell r="A1374">
            <v>251050</v>
          </cell>
          <cell r="B1374" t="str">
            <v>Olivedos</v>
          </cell>
          <cell r="C1374" t="str">
            <v>PB</v>
          </cell>
          <cell r="D1374" t="str">
            <v>Paraíba</v>
          </cell>
          <cell r="E1374">
            <v>25</v>
          </cell>
          <cell r="F1374" t="str">
            <v>Nordeste</v>
          </cell>
        </row>
        <row r="1375">
          <cell r="A1375">
            <v>251060</v>
          </cell>
          <cell r="B1375" t="str">
            <v>Ouro Velho</v>
          </cell>
          <cell r="C1375" t="str">
            <v>PB</v>
          </cell>
          <cell r="D1375" t="str">
            <v>Paraíba</v>
          </cell>
          <cell r="E1375">
            <v>25</v>
          </cell>
          <cell r="F1375" t="str">
            <v>Nordeste</v>
          </cell>
        </row>
        <row r="1376">
          <cell r="A1376">
            <v>251065</v>
          </cell>
          <cell r="B1376" t="str">
            <v>Parari</v>
          </cell>
          <cell r="C1376" t="str">
            <v>PB</v>
          </cell>
          <cell r="D1376" t="str">
            <v>Paraíba</v>
          </cell>
          <cell r="E1376">
            <v>25</v>
          </cell>
          <cell r="F1376" t="str">
            <v>Nordeste</v>
          </cell>
        </row>
        <row r="1377">
          <cell r="A1377">
            <v>251070</v>
          </cell>
          <cell r="B1377" t="str">
            <v>Passagem</v>
          </cell>
          <cell r="C1377" t="str">
            <v>PB</v>
          </cell>
          <cell r="D1377" t="str">
            <v>Paraíba</v>
          </cell>
          <cell r="E1377">
            <v>25</v>
          </cell>
          <cell r="F1377" t="str">
            <v>Nordeste</v>
          </cell>
        </row>
        <row r="1378">
          <cell r="A1378">
            <v>251080</v>
          </cell>
          <cell r="B1378" t="str">
            <v>Patos</v>
          </cell>
          <cell r="C1378" t="str">
            <v>PB</v>
          </cell>
          <cell r="D1378" t="str">
            <v>Paraíba</v>
          </cell>
          <cell r="E1378">
            <v>25</v>
          </cell>
          <cell r="F1378" t="str">
            <v>Nordeste</v>
          </cell>
        </row>
        <row r="1379">
          <cell r="A1379">
            <v>251090</v>
          </cell>
          <cell r="B1379" t="str">
            <v>Paulista</v>
          </cell>
          <cell r="C1379" t="str">
            <v>PB</v>
          </cell>
          <cell r="D1379" t="str">
            <v>Paraíba</v>
          </cell>
          <cell r="E1379">
            <v>25</v>
          </cell>
          <cell r="F1379" t="str">
            <v>Nordeste</v>
          </cell>
        </row>
        <row r="1380">
          <cell r="A1380">
            <v>251100</v>
          </cell>
          <cell r="B1380" t="str">
            <v>Pedra Branca</v>
          </cell>
          <cell r="C1380" t="str">
            <v>PB</v>
          </cell>
          <cell r="D1380" t="str">
            <v>Paraíba</v>
          </cell>
          <cell r="E1380">
            <v>25</v>
          </cell>
          <cell r="F1380" t="str">
            <v>Nordeste</v>
          </cell>
        </row>
        <row r="1381">
          <cell r="A1381">
            <v>251110</v>
          </cell>
          <cell r="B1381" t="str">
            <v>Pedra Lavrada</v>
          </cell>
          <cell r="C1381" t="str">
            <v>PB</v>
          </cell>
          <cell r="D1381" t="str">
            <v>Paraíba</v>
          </cell>
          <cell r="E1381">
            <v>25</v>
          </cell>
          <cell r="F1381" t="str">
            <v>Nordeste</v>
          </cell>
        </row>
        <row r="1382">
          <cell r="A1382">
            <v>251120</v>
          </cell>
          <cell r="B1382" t="str">
            <v>Pedras de Fogo</v>
          </cell>
          <cell r="C1382" t="str">
            <v>PB</v>
          </cell>
          <cell r="D1382" t="str">
            <v>Paraíba</v>
          </cell>
          <cell r="E1382">
            <v>25</v>
          </cell>
          <cell r="F1382" t="str">
            <v>Nordeste</v>
          </cell>
        </row>
        <row r="1383">
          <cell r="A1383">
            <v>251130</v>
          </cell>
          <cell r="B1383" t="str">
            <v>Piancó</v>
          </cell>
          <cell r="C1383" t="str">
            <v>PB</v>
          </cell>
          <cell r="D1383" t="str">
            <v>Paraíba</v>
          </cell>
          <cell r="E1383">
            <v>25</v>
          </cell>
          <cell r="F1383" t="str">
            <v>Nordeste</v>
          </cell>
        </row>
        <row r="1384">
          <cell r="A1384">
            <v>251140</v>
          </cell>
          <cell r="B1384" t="str">
            <v>Picuí</v>
          </cell>
          <cell r="C1384" t="str">
            <v>PB</v>
          </cell>
          <cell r="D1384" t="str">
            <v>Paraíba</v>
          </cell>
          <cell r="E1384">
            <v>25</v>
          </cell>
          <cell r="F1384" t="str">
            <v>Nordeste</v>
          </cell>
        </row>
        <row r="1385">
          <cell r="A1385">
            <v>251150</v>
          </cell>
          <cell r="B1385" t="str">
            <v>Pilar</v>
          </cell>
          <cell r="C1385" t="str">
            <v>PB</v>
          </cell>
          <cell r="D1385" t="str">
            <v>Paraíba</v>
          </cell>
          <cell r="E1385">
            <v>25</v>
          </cell>
          <cell r="F1385" t="str">
            <v>Nordeste</v>
          </cell>
        </row>
        <row r="1386">
          <cell r="A1386">
            <v>251160</v>
          </cell>
          <cell r="B1386" t="str">
            <v>Pilões</v>
          </cell>
          <cell r="C1386" t="str">
            <v>PB</v>
          </cell>
          <cell r="D1386" t="str">
            <v>Paraíba</v>
          </cell>
          <cell r="E1386">
            <v>25</v>
          </cell>
          <cell r="F1386" t="str">
            <v>Nordeste</v>
          </cell>
        </row>
        <row r="1387">
          <cell r="A1387">
            <v>251170</v>
          </cell>
          <cell r="B1387" t="str">
            <v>Pilõezinhos</v>
          </cell>
          <cell r="C1387" t="str">
            <v>PB</v>
          </cell>
          <cell r="D1387" t="str">
            <v>Paraíba</v>
          </cell>
          <cell r="E1387">
            <v>25</v>
          </cell>
          <cell r="F1387" t="str">
            <v>Nordeste</v>
          </cell>
        </row>
        <row r="1388">
          <cell r="A1388">
            <v>251180</v>
          </cell>
          <cell r="B1388" t="str">
            <v>Pirpirituba</v>
          </cell>
          <cell r="C1388" t="str">
            <v>PB</v>
          </cell>
          <cell r="D1388" t="str">
            <v>Paraíba</v>
          </cell>
          <cell r="E1388">
            <v>25</v>
          </cell>
          <cell r="F1388" t="str">
            <v>Nordeste</v>
          </cell>
        </row>
        <row r="1389">
          <cell r="A1389">
            <v>251190</v>
          </cell>
          <cell r="B1389" t="str">
            <v>Pitimbu</v>
          </cell>
          <cell r="C1389" t="str">
            <v>PB</v>
          </cell>
          <cell r="D1389" t="str">
            <v>Paraíba</v>
          </cell>
          <cell r="E1389">
            <v>25</v>
          </cell>
          <cell r="F1389" t="str">
            <v>Nordeste</v>
          </cell>
        </row>
        <row r="1390">
          <cell r="A1390">
            <v>251200</v>
          </cell>
          <cell r="B1390" t="str">
            <v>Pocinhos</v>
          </cell>
          <cell r="C1390" t="str">
            <v>PB</v>
          </cell>
          <cell r="D1390" t="str">
            <v>Paraíba</v>
          </cell>
          <cell r="E1390">
            <v>25</v>
          </cell>
          <cell r="F1390" t="str">
            <v>Nordeste</v>
          </cell>
        </row>
        <row r="1391">
          <cell r="A1391">
            <v>251203</v>
          </cell>
          <cell r="B1391" t="str">
            <v>Poço Dantas</v>
          </cell>
          <cell r="C1391" t="str">
            <v>PB</v>
          </cell>
          <cell r="D1391" t="str">
            <v>Paraíba</v>
          </cell>
          <cell r="E1391">
            <v>25</v>
          </cell>
          <cell r="F1391" t="str">
            <v>Nordeste</v>
          </cell>
        </row>
        <row r="1392">
          <cell r="A1392">
            <v>251207</v>
          </cell>
          <cell r="B1392" t="str">
            <v>Poço de José de Moura</v>
          </cell>
          <cell r="C1392" t="str">
            <v>PB</v>
          </cell>
          <cell r="D1392" t="str">
            <v>Paraíba</v>
          </cell>
          <cell r="E1392">
            <v>25</v>
          </cell>
          <cell r="F1392" t="str">
            <v>Nordeste</v>
          </cell>
        </row>
        <row r="1393">
          <cell r="A1393">
            <v>251210</v>
          </cell>
          <cell r="B1393" t="str">
            <v>Pombal</v>
          </cell>
          <cell r="C1393" t="str">
            <v>PB</v>
          </cell>
          <cell r="D1393" t="str">
            <v>Paraíba</v>
          </cell>
          <cell r="E1393">
            <v>25</v>
          </cell>
          <cell r="F1393" t="str">
            <v>Nordeste</v>
          </cell>
        </row>
        <row r="1394">
          <cell r="A1394">
            <v>251220</v>
          </cell>
          <cell r="B1394" t="str">
            <v>Prata</v>
          </cell>
          <cell r="C1394" t="str">
            <v>PB</v>
          </cell>
          <cell r="D1394" t="str">
            <v>Paraíba</v>
          </cell>
          <cell r="E1394">
            <v>25</v>
          </cell>
          <cell r="F1394" t="str">
            <v>Nordeste</v>
          </cell>
        </row>
        <row r="1395">
          <cell r="A1395">
            <v>251230</v>
          </cell>
          <cell r="B1395" t="str">
            <v>Princesa Isabel</v>
          </cell>
          <cell r="C1395" t="str">
            <v>PB</v>
          </cell>
          <cell r="D1395" t="str">
            <v>Paraíba</v>
          </cell>
          <cell r="E1395">
            <v>25</v>
          </cell>
          <cell r="F1395" t="str">
            <v>Nordeste</v>
          </cell>
        </row>
        <row r="1396">
          <cell r="A1396">
            <v>251240</v>
          </cell>
          <cell r="B1396" t="str">
            <v>Puxinanã</v>
          </cell>
          <cell r="C1396" t="str">
            <v>PB</v>
          </cell>
          <cell r="D1396" t="str">
            <v>Paraíba</v>
          </cell>
          <cell r="E1396">
            <v>25</v>
          </cell>
          <cell r="F1396" t="str">
            <v>Nordeste</v>
          </cell>
        </row>
        <row r="1397">
          <cell r="A1397">
            <v>251250</v>
          </cell>
          <cell r="B1397" t="str">
            <v>Queimadas</v>
          </cell>
          <cell r="C1397" t="str">
            <v>PB</v>
          </cell>
          <cell r="D1397" t="str">
            <v>Paraíba</v>
          </cell>
          <cell r="E1397">
            <v>25</v>
          </cell>
          <cell r="F1397" t="str">
            <v>Nordeste</v>
          </cell>
        </row>
        <row r="1398">
          <cell r="A1398">
            <v>251260</v>
          </cell>
          <cell r="B1398" t="str">
            <v>Quixabá</v>
          </cell>
          <cell r="C1398" t="str">
            <v>PB</v>
          </cell>
          <cell r="D1398" t="str">
            <v>Paraíba</v>
          </cell>
          <cell r="E1398">
            <v>25</v>
          </cell>
          <cell r="F1398" t="str">
            <v>Nordeste</v>
          </cell>
        </row>
        <row r="1399">
          <cell r="A1399">
            <v>251270</v>
          </cell>
          <cell r="B1399" t="str">
            <v>Remígio</v>
          </cell>
          <cell r="C1399" t="str">
            <v>PB</v>
          </cell>
          <cell r="D1399" t="str">
            <v>Paraíba</v>
          </cell>
          <cell r="E1399">
            <v>25</v>
          </cell>
          <cell r="F1399" t="str">
            <v>Nordeste</v>
          </cell>
        </row>
        <row r="1400">
          <cell r="A1400">
            <v>251272</v>
          </cell>
          <cell r="B1400" t="str">
            <v>Pedro Régis</v>
          </cell>
          <cell r="C1400" t="str">
            <v>PB</v>
          </cell>
          <cell r="D1400" t="str">
            <v>Paraíba</v>
          </cell>
          <cell r="E1400">
            <v>25</v>
          </cell>
          <cell r="F1400" t="str">
            <v>Nordeste</v>
          </cell>
        </row>
        <row r="1401">
          <cell r="A1401">
            <v>251274</v>
          </cell>
          <cell r="B1401" t="str">
            <v>Riachão</v>
          </cell>
          <cell r="C1401" t="str">
            <v>PB</v>
          </cell>
          <cell r="D1401" t="str">
            <v>Paraíba</v>
          </cell>
          <cell r="E1401">
            <v>25</v>
          </cell>
          <cell r="F1401" t="str">
            <v>Nordeste</v>
          </cell>
        </row>
        <row r="1402">
          <cell r="A1402">
            <v>251275</v>
          </cell>
          <cell r="B1402" t="str">
            <v>Riachão do Bacamarte</v>
          </cell>
          <cell r="C1402" t="str">
            <v>PB</v>
          </cell>
          <cell r="D1402" t="str">
            <v>Paraíba</v>
          </cell>
          <cell r="E1402">
            <v>25</v>
          </cell>
          <cell r="F1402" t="str">
            <v>Nordeste</v>
          </cell>
        </row>
        <row r="1403">
          <cell r="A1403">
            <v>251276</v>
          </cell>
          <cell r="B1403" t="str">
            <v>Riachão do Poço</v>
          </cell>
          <cell r="C1403" t="str">
            <v>PB</v>
          </cell>
          <cell r="D1403" t="str">
            <v>Paraíba</v>
          </cell>
          <cell r="E1403">
            <v>25</v>
          </cell>
          <cell r="F1403" t="str">
            <v>Nordeste</v>
          </cell>
        </row>
        <row r="1404">
          <cell r="A1404">
            <v>251278</v>
          </cell>
          <cell r="B1404" t="str">
            <v>Riacho de Santo Antônio</v>
          </cell>
          <cell r="C1404" t="str">
            <v>PB</v>
          </cell>
          <cell r="D1404" t="str">
            <v>Paraíba</v>
          </cell>
          <cell r="E1404">
            <v>25</v>
          </cell>
          <cell r="F1404" t="str">
            <v>Nordeste</v>
          </cell>
        </row>
        <row r="1405">
          <cell r="A1405">
            <v>251280</v>
          </cell>
          <cell r="B1405" t="str">
            <v>Riacho dos Cavalos</v>
          </cell>
          <cell r="C1405" t="str">
            <v>PB</v>
          </cell>
          <cell r="D1405" t="str">
            <v>Paraíba</v>
          </cell>
          <cell r="E1405">
            <v>25</v>
          </cell>
          <cell r="F1405" t="str">
            <v>Nordeste</v>
          </cell>
        </row>
        <row r="1406">
          <cell r="A1406">
            <v>251290</v>
          </cell>
          <cell r="B1406" t="str">
            <v>Rio Tinto</v>
          </cell>
          <cell r="C1406" t="str">
            <v>PB</v>
          </cell>
          <cell r="D1406" t="str">
            <v>Paraíba</v>
          </cell>
          <cell r="E1406">
            <v>25</v>
          </cell>
          <cell r="F1406" t="str">
            <v>Nordeste</v>
          </cell>
        </row>
        <row r="1407">
          <cell r="A1407">
            <v>251300</v>
          </cell>
          <cell r="B1407" t="str">
            <v>Salgadinho</v>
          </cell>
          <cell r="C1407" t="str">
            <v>PB</v>
          </cell>
          <cell r="D1407" t="str">
            <v>Paraíba</v>
          </cell>
          <cell r="E1407">
            <v>25</v>
          </cell>
          <cell r="F1407" t="str">
            <v>Nordeste</v>
          </cell>
        </row>
        <row r="1408">
          <cell r="A1408">
            <v>251310</v>
          </cell>
          <cell r="B1408" t="str">
            <v>Salgado de São Félix</v>
          </cell>
          <cell r="C1408" t="str">
            <v>PB</v>
          </cell>
          <cell r="D1408" t="str">
            <v>Paraíba</v>
          </cell>
          <cell r="E1408">
            <v>25</v>
          </cell>
          <cell r="F1408" t="str">
            <v>Nordeste</v>
          </cell>
        </row>
        <row r="1409">
          <cell r="A1409">
            <v>251315</v>
          </cell>
          <cell r="B1409" t="str">
            <v>Santa Cecília</v>
          </cell>
          <cell r="C1409" t="str">
            <v>PB</v>
          </cell>
          <cell r="D1409" t="str">
            <v>Paraíba</v>
          </cell>
          <cell r="E1409">
            <v>25</v>
          </cell>
          <cell r="F1409" t="str">
            <v>Nordeste</v>
          </cell>
        </row>
        <row r="1410">
          <cell r="A1410">
            <v>251320</v>
          </cell>
          <cell r="B1410" t="str">
            <v>Santa Cruz</v>
          </cell>
          <cell r="C1410" t="str">
            <v>PB</v>
          </cell>
          <cell r="D1410" t="str">
            <v>Paraíba</v>
          </cell>
          <cell r="E1410">
            <v>25</v>
          </cell>
          <cell r="F1410" t="str">
            <v>Nordeste</v>
          </cell>
        </row>
        <row r="1411">
          <cell r="A1411">
            <v>251330</v>
          </cell>
          <cell r="B1411" t="str">
            <v>Santa Helena</v>
          </cell>
          <cell r="C1411" t="str">
            <v>PB</v>
          </cell>
          <cell r="D1411" t="str">
            <v>Paraíba</v>
          </cell>
          <cell r="E1411">
            <v>25</v>
          </cell>
          <cell r="F1411" t="str">
            <v>Nordeste</v>
          </cell>
        </row>
        <row r="1412">
          <cell r="A1412">
            <v>251335</v>
          </cell>
          <cell r="B1412" t="str">
            <v>Santa Inês</v>
          </cell>
          <cell r="C1412" t="str">
            <v>PB</v>
          </cell>
          <cell r="D1412" t="str">
            <v>Paraíba</v>
          </cell>
          <cell r="E1412">
            <v>25</v>
          </cell>
          <cell r="F1412" t="str">
            <v>Nordeste</v>
          </cell>
        </row>
        <row r="1413">
          <cell r="A1413">
            <v>251340</v>
          </cell>
          <cell r="B1413" t="str">
            <v>Santa Luzia</v>
          </cell>
          <cell r="C1413" t="str">
            <v>PB</v>
          </cell>
          <cell r="D1413" t="str">
            <v>Paraíba</v>
          </cell>
          <cell r="E1413">
            <v>25</v>
          </cell>
          <cell r="F1413" t="str">
            <v>Nordeste</v>
          </cell>
        </row>
        <row r="1414">
          <cell r="A1414">
            <v>251350</v>
          </cell>
          <cell r="B1414" t="str">
            <v>Santana de Mangueira</v>
          </cell>
          <cell r="C1414" t="str">
            <v>PB</v>
          </cell>
          <cell r="D1414" t="str">
            <v>Paraíba</v>
          </cell>
          <cell r="E1414">
            <v>25</v>
          </cell>
          <cell r="F1414" t="str">
            <v>Nordeste</v>
          </cell>
        </row>
        <row r="1415">
          <cell r="A1415">
            <v>251360</v>
          </cell>
          <cell r="B1415" t="str">
            <v>Santana dos Garrotes</v>
          </cell>
          <cell r="C1415" t="str">
            <v>PB</v>
          </cell>
          <cell r="D1415" t="str">
            <v>Paraíba</v>
          </cell>
          <cell r="E1415">
            <v>25</v>
          </cell>
          <cell r="F1415" t="str">
            <v>Nordeste</v>
          </cell>
        </row>
        <row r="1416">
          <cell r="A1416">
            <v>251365</v>
          </cell>
          <cell r="B1416" t="str">
            <v>Santarém</v>
          </cell>
          <cell r="C1416" t="str">
            <v>PB</v>
          </cell>
          <cell r="D1416" t="str">
            <v>Paraíba</v>
          </cell>
          <cell r="E1416">
            <v>25</v>
          </cell>
          <cell r="F1416" t="str">
            <v>Nordeste</v>
          </cell>
        </row>
        <row r="1417">
          <cell r="A1417">
            <v>251370</v>
          </cell>
          <cell r="B1417" t="str">
            <v>Santa Rita</v>
          </cell>
          <cell r="C1417" t="str">
            <v>PB</v>
          </cell>
          <cell r="D1417" t="str">
            <v>Paraíba</v>
          </cell>
          <cell r="E1417">
            <v>25</v>
          </cell>
          <cell r="F1417" t="str">
            <v>Nordeste</v>
          </cell>
        </row>
        <row r="1418">
          <cell r="A1418">
            <v>251380</v>
          </cell>
          <cell r="B1418" t="str">
            <v>Santa Teresinha</v>
          </cell>
          <cell r="C1418" t="str">
            <v>PB</v>
          </cell>
          <cell r="D1418" t="str">
            <v>Paraíba</v>
          </cell>
          <cell r="E1418">
            <v>25</v>
          </cell>
          <cell r="F1418" t="str">
            <v>Nordeste</v>
          </cell>
        </row>
        <row r="1419">
          <cell r="A1419">
            <v>251385</v>
          </cell>
          <cell r="B1419" t="str">
            <v>Santo André</v>
          </cell>
          <cell r="C1419" t="str">
            <v>PB</v>
          </cell>
          <cell r="D1419" t="str">
            <v>Paraíba</v>
          </cell>
          <cell r="E1419">
            <v>25</v>
          </cell>
          <cell r="F1419" t="str">
            <v>Nordeste</v>
          </cell>
        </row>
        <row r="1420">
          <cell r="A1420">
            <v>251390</v>
          </cell>
          <cell r="B1420" t="str">
            <v>São Bento</v>
          </cell>
          <cell r="C1420" t="str">
            <v>PB</v>
          </cell>
          <cell r="D1420" t="str">
            <v>Paraíba</v>
          </cell>
          <cell r="E1420">
            <v>25</v>
          </cell>
          <cell r="F1420" t="str">
            <v>Nordeste</v>
          </cell>
        </row>
        <row r="1421">
          <cell r="A1421">
            <v>251392</v>
          </cell>
          <cell r="B1421" t="str">
            <v>São Bentinho</v>
          </cell>
          <cell r="C1421" t="str">
            <v>PB</v>
          </cell>
          <cell r="D1421" t="str">
            <v>Paraíba</v>
          </cell>
          <cell r="E1421">
            <v>25</v>
          </cell>
          <cell r="F1421" t="str">
            <v>Nordeste</v>
          </cell>
        </row>
        <row r="1422">
          <cell r="A1422">
            <v>251394</v>
          </cell>
          <cell r="B1422" t="str">
            <v>São Domingos do Cariri</v>
          </cell>
          <cell r="C1422" t="str">
            <v>PB</v>
          </cell>
          <cell r="D1422" t="str">
            <v>Paraíba</v>
          </cell>
          <cell r="E1422">
            <v>25</v>
          </cell>
          <cell r="F1422" t="str">
            <v>Nordeste</v>
          </cell>
        </row>
        <row r="1423">
          <cell r="A1423">
            <v>251396</v>
          </cell>
          <cell r="B1423" t="str">
            <v>São Domingos</v>
          </cell>
          <cell r="C1423" t="str">
            <v>PB</v>
          </cell>
          <cell r="D1423" t="str">
            <v>Paraíba</v>
          </cell>
          <cell r="E1423">
            <v>25</v>
          </cell>
          <cell r="F1423" t="str">
            <v>Nordeste</v>
          </cell>
        </row>
        <row r="1424">
          <cell r="A1424">
            <v>251398</v>
          </cell>
          <cell r="B1424" t="str">
            <v>São Francisco</v>
          </cell>
          <cell r="C1424" t="str">
            <v>PB</v>
          </cell>
          <cell r="D1424" t="str">
            <v>Paraíba</v>
          </cell>
          <cell r="E1424">
            <v>25</v>
          </cell>
          <cell r="F1424" t="str">
            <v>Nordeste</v>
          </cell>
        </row>
        <row r="1425">
          <cell r="A1425">
            <v>251400</v>
          </cell>
          <cell r="B1425" t="str">
            <v>São João do Cariri</v>
          </cell>
          <cell r="C1425" t="str">
            <v>PB</v>
          </cell>
          <cell r="D1425" t="str">
            <v>Paraíba</v>
          </cell>
          <cell r="E1425">
            <v>25</v>
          </cell>
          <cell r="F1425" t="str">
            <v>Nordeste</v>
          </cell>
        </row>
        <row r="1426">
          <cell r="A1426">
            <v>251410</v>
          </cell>
          <cell r="B1426" t="str">
            <v>São João do Tigre</v>
          </cell>
          <cell r="C1426" t="str">
            <v>PB</v>
          </cell>
          <cell r="D1426" t="str">
            <v>Paraíba</v>
          </cell>
          <cell r="E1426">
            <v>25</v>
          </cell>
          <cell r="F1426" t="str">
            <v>Nordeste</v>
          </cell>
        </row>
        <row r="1427">
          <cell r="A1427">
            <v>251420</v>
          </cell>
          <cell r="B1427" t="str">
            <v>São José da Lagoa Tapada</v>
          </cell>
          <cell r="C1427" t="str">
            <v>PB</v>
          </cell>
          <cell r="D1427" t="str">
            <v>Paraíba</v>
          </cell>
          <cell r="E1427">
            <v>25</v>
          </cell>
          <cell r="F1427" t="str">
            <v>Nordeste</v>
          </cell>
        </row>
        <row r="1428">
          <cell r="A1428">
            <v>251430</v>
          </cell>
          <cell r="B1428" t="str">
            <v>São José de Caiana</v>
          </cell>
          <cell r="C1428" t="str">
            <v>PB</v>
          </cell>
          <cell r="D1428" t="str">
            <v>Paraíba</v>
          </cell>
          <cell r="E1428">
            <v>25</v>
          </cell>
          <cell r="F1428" t="str">
            <v>Nordeste</v>
          </cell>
        </row>
        <row r="1429">
          <cell r="A1429">
            <v>251440</v>
          </cell>
          <cell r="B1429" t="str">
            <v>São José de Espinharas</v>
          </cell>
          <cell r="C1429" t="str">
            <v>PB</v>
          </cell>
          <cell r="D1429" t="str">
            <v>Paraíba</v>
          </cell>
          <cell r="E1429">
            <v>25</v>
          </cell>
          <cell r="F1429" t="str">
            <v>Nordeste</v>
          </cell>
        </row>
        <row r="1430">
          <cell r="A1430">
            <v>251445</v>
          </cell>
          <cell r="B1430" t="str">
            <v>São José dos Ramos</v>
          </cell>
          <cell r="C1430" t="str">
            <v>PB</v>
          </cell>
          <cell r="D1430" t="str">
            <v>Paraíba</v>
          </cell>
          <cell r="E1430">
            <v>25</v>
          </cell>
          <cell r="F1430" t="str">
            <v>Nordeste</v>
          </cell>
        </row>
        <row r="1431">
          <cell r="A1431">
            <v>251450</v>
          </cell>
          <cell r="B1431" t="str">
            <v>São José de Piranhas</v>
          </cell>
          <cell r="C1431" t="str">
            <v>PB</v>
          </cell>
          <cell r="D1431" t="str">
            <v>Paraíba</v>
          </cell>
          <cell r="E1431">
            <v>25</v>
          </cell>
          <cell r="F1431" t="str">
            <v>Nordeste</v>
          </cell>
        </row>
        <row r="1432">
          <cell r="A1432">
            <v>251455</v>
          </cell>
          <cell r="B1432" t="str">
            <v>São José de Princesa</v>
          </cell>
          <cell r="C1432" t="str">
            <v>PB</v>
          </cell>
          <cell r="D1432" t="str">
            <v>Paraíba</v>
          </cell>
          <cell r="E1432">
            <v>25</v>
          </cell>
          <cell r="F1432" t="str">
            <v>Nordeste</v>
          </cell>
        </row>
        <row r="1433">
          <cell r="A1433">
            <v>251460</v>
          </cell>
          <cell r="B1433" t="str">
            <v>São José do Bonfim</v>
          </cell>
          <cell r="C1433" t="str">
            <v>PB</v>
          </cell>
          <cell r="D1433" t="str">
            <v>Paraíba</v>
          </cell>
          <cell r="E1433">
            <v>25</v>
          </cell>
          <cell r="F1433" t="str">
            <v>Nordeste</v>
          </cell>
        </row>
        <row r="1434">
          <cell r="A1434">
            <v>251465</v>
          </cell>
          <cell r="B1434" t="str">
            <v>São José do Brejo do Cruz</v>
          </cell>
          <cell r="C1434" t="str">
            <v>PB</v>
          </cell>
          <cell r="D1434" t="str">
            <v>Paraíba</v>
          </cell>
          <cell r="E1434">
            <v>25</v>
          </cell>
          <cell r="F1434" t="str">
            <v>Nordeste</v>
          </cell>
        </row>
        <row r="1435">
          <cell r="A1435">
            <v>251470</v>
          </cell>
          <cell r="B1435" t="str">
            <v>São José do Sabugi</v>
          </cell>
          <cell r="C1435" t="str">
            <v>PB</v>
          </cell>
          <cell r="D1435" t="str">
            <v>Paraíba</v>
          </cell>
          <cell r="E1435">
            <v>25</v>
          </cell>
          <cell r="F1435" t="str">
            <v>Nordeste</v>
          </cell>
        </row>
        <row r="1436">
          <cell r="A1436">
            <v>251480</v>
          </cell>
          <cell r="B1436" t="str">
            <v>São José dos Cordeiros</v>
          </cell>
          <cell r="C1436" t="str">
            <v>PB</v>
          </cell>
          <cell r="D1436" t="str">
            <v>Paraíba</v>
          </cell>
          <cell r="E1436">
            <v>25</v>
          </cell>
          <cell r="F1436" t="str">
            <v>Nordeste</v>
          </cell>
        </row>
        <row r="1437">
          <cell r="A1437">
            <v>251490</v>
          </cell>
          <cell r="B1437" t="str">
            <v>São Mamede</v>
          </cell>
          <cell r="C1437" t="str">
            <v>PB</v>
          </cell>
          <cell r="D1437" t="str">
            <v>Paraíba</v>
          </cell>
          <cell r="E1437">
            <v>25</v>
          </cell>
          <cell r="F1437" t="str">
            <v>Nordeste</v>
          </cell>
        </row>
        <row r="1438">
          <cell r="A1438">
            <v>251500</v>
          </cell>
          <cell r="B1438" t="str">
            <v>São Miguel de Taipu</v>
          </cell>
          <cell r="C1438" t="str">
            <v>PB</v>
          </cell>
          <cell r="D1438" t="str">
            <v>Paraíba</v>
          </cell>
          <cell r="E1438">
            <v>25</v>
          </cell>
          <cell r="F1438" t="str">
            <v>Nordeste</v>
          </cell>
        </row>
        <row r="1439">
          <cell r="A1439">
            <v>251510</v>
          </cell>
          <cell r="B1439" t="str">
            <v>São Sebastião de Lagoa de Roça</v>
          </cell>
          <cell r="C1439" t="str">
            <v>PB</v>
          </cell>
          <cell r="D1439" t="str">
            <v>Paraíba</v>
          </cell>
          <cell r="E1439">
            <v>25</v>
          </cell>
          <cell r="F1439" t="str">
            <v>Nordeste</v>
          </cell>
        </row>
        <row r="1440">
          <cell r="A1440">
            <v>251520</v>
          </cell>
          <cell r="B1440" t="str">
            <v>São Sebastião do Umbuzeiro</v>
          </cell>
          <cell r="C1440" t="str">
            <v>PB</v>
          </cell>
          <cell r="D1440" t="str">
            <v>Paraíba</v>
          </cell>
          <cell r="E1440">
            <v>25</v>
          </cell>
          <cell r="F1440" t="str">
            <v>Nordeste</v>
          </cell>
        </row>
        <row r="1441">
          <cell r="A1441">
            <v>251530</v>
          </cell>
          <cell r="B1441" t="str">
            <v>Sapé</v>
          </cell>
          <cell r="C1441" t="str">
            <v>PB</v>
          </cell>
          <cell r="D1441" t="str">
            <v>Paraíba</v>
          </cell>
          <cell r="E1441">
            <v>25</v>
          </cell>
          <cell r="F1441" t="str">
            <v>Nordeste</v>
          </cell>
        </row>
        <row r="1442">
          <cell r="A1442">
            <v>251540</v>
          </cell>
          <cell r="B1442" t="str">
            <v>Seridó</v>
          </cell>
          <cell r="C1442" t="str">
            <v>PB</v>
          </cell>
          <cell r="D1442" t="str">
            <v>Paraíba</v>
          </cell>
          <cell r="E1442">
            <v>25</v>
          </cell>
          <cell r="F1442" t="str">
            <v>Nordeste</v>
          </cell>
        </row>
        <row r="1443">
          <cell r="A1443">
            <v>251550</v>
          </cell>
          <cell r="B1443" t="str">
            <v>Serra Branca</v>
          </cell>
          <cell r="C1443" t="str">
            <v>PB</v>
          </cell>
          <cell r="D1443" t="str">
            <v>Paraíba</v>
          </cell>
          <cell r="E1443">
            <v>25</v>
          </cell>
          <cell r="F1443" t="str">
            <v>Nordeste</v>
          </cell>
        </row>
        <row r="1444">
          <cell r="A1444">
            <v>251560</v>
          </cell>
          <cell r="B1444" t="str">
            <v>Serra da Raiz</v>
          </cell>
          <cell r="C1444" t="str">
            <v>PB</v>
          </cell>
          <cell r="D1444" t="str">
            <v>Paraíba</v>
          </cell>
          <cell r="E1444">
            <v>25</v>
          </cell>
          <cell r="F1444" t="str">
            <v>Nordeste</v>
          </cell>
        </row>
        <row r="1445">
          <cell r="A1445">
            <v>251570</v>
          </cell>
          <cell r="B1445" t="str">
            <v>Serra Grande</v>
          </cell>
          <cell r="C1445" t="str">
            <v>PB</v>
          </cell>
          <cell r="D1445" t="str">
            <v>Paraíba</v>
          </cell>
          <cell r="E1445">
            <v>25</v>
          </cell>
          <cell r="F1445" t="str">
            <v>Nordeste</v>
          </cell>
        </row>
        <row r="1446">
          <cell r="A1446">
            <v>251580</v>
          </cell>
          <cell r="B1446" t="str">
            <v>Serra Redonda</v>
          </cell>
          <cell r="C1446" t="str">
            <v>PB</v>
          </cell>
          <cell r="D1446" t="str">
            <v>Paraíba</v>
          </cell>
          <cell r="E1446">
            <v>25</v>
          </cell>
          <cell r="F1446" t="str">
            <v>Nordeste</v>
          </cell>
        </row>
        <row r="1447">
          <cell r="A1447">
            <v>251590</v>
          </cell>
          <cell r="B1447" t="str">
            <v>Serraria</v>
          </cell>
          <cell r="C1447" t="str">
            <v>PB</v>
          </cell>
          <cell r="D1447" t="str">
            <v>Paraíba</v>
          </cell>
          <cell r="E1447">
            <v>25</v>
          </cell>
          <cell r="F1447" t="str">
            <v>Nordeste</v>
          </cell>
        </row>
        <row r="1448">
          <cell r="A1448">
            <v>251593</v>
          </cell>
          <cell r="B1448" t="str">
            <v>Sertãozinho</v>
          </cell>
          <cell r="C1448" t="str">
            <v>PB</v>
          </cell>
          <cell r="D1448" t="str">
            <v>Paraíba</v>
          </cell>
          <cell r="E1448">
            <v>25</v>
          </cell>
          <cell r="F1448" t="str">
            <v>Nordeste</v>
          </cell>
        </row>
        <row r="1449">
          <cell r="A1449">
            <v>251597</v>
          </cell>
          <cell r="B1449" t="str">
            <v>Sobrado</v>
          </cell>
          <cell r="C1449" t="str">
            <v>PB</v>
          </cell>
          <cell r="D1449" t="str">
            <v>Paraíba</v>
          </cell>
          <cell r="E1449">
            <v>25</v>
          </cell>
          <cell r="F1449" t="str">
            <v>Nordeste</v>
          </cell>
        </row>
        <row r="1450">
          <cell r="A1450">
            <v>251600</v>
          </cell>
          <cell r="B1450" t="str">
            <v>Solânea</v>
          </cell>
          <cell r="C1450" t="str">
            <v>PB</v>
          </cell>
          <cell r="D1450" t="str">
            <v>Paraíba</v>
          </cell>
          <cell r="E1450">
            <v>25</v>
          </cell>
          <cell r="F1450" t="str">
            <v>Nordeste</v>
          </cell>
        </row>
        <row r="1451">
          <cell r="A1451">
            <v>251610</v>
          </cell>
          <cell r="B1451" t="str">
            <v>Soledade</v>
          </cell>
          <cell r="C1451" t="str">
            <v>PB</v>
          </cell>
          <cell r="D1451" t="str">
            <v>Paraíba</v>
          </cell>
          <cell r="E1451">
            <v>25</v>
          </cell>
          <cell r="F1451" t="str">
            <v>Nordeste</v>
          </cell>
        </row>
        <row r="1452">
          <cell r="A1452">
            <v>251615</v>
          </cell>
          <cell r="B1452" t="str">
            <v>Sossêgo</v>
          </cell>
          <cell r="C1452" t="str">
            <v>PB</v>
          </cell>
          <cell r="D1452" t="str">
            <v>Paraíba</v>
          </cell>
          <cell r="E1452">
            <v>25</v>
          </cell>
          <cell r="F1452" t="str">
            <v>Nordeste</v>
          </cell>
        </row>
        <row r="1453">
          <cell r="A1453">
            <v>251620</v>
          </cell>
          <cell r="B1453" t="str">
            <v>Sousa</v>
          </cell>
          <cell r="C1453" t="str">
            <v>PB</v>
          </cell>
          <cell r="D1453" t="str">
            <v>Paraíba</v>
          </cell>
          <cell r="E1453">
            <v>25</v>
          </cell>
          <cell r="F1453" t="str">
            <v>Nordeste</v>
          </cell>
        </row>
        <row r="1454">
          <cell r="A1454">
            <v>251630</v>
          </cell>
          <cell r="B1454" t="str">
            <v>Sumé</v>
          </cell>
          <cell r="C1454" t="str">
            <v>PB</v>
          </cell>
          <cell r="D1454" t="str">
            <v>Paraíba</v>
          </cell>
          <cell r="E1454">
            <v>25</v>
          </cell>
          <cell r="F1454" t="str">
            <v>Nordeste</v>
          </cell>
        </row>
        <row r="1455">
          <cell r="A1455">
            <v>251640</v>
          </cell>
          <cell r="B1455" t="str">
            <v>Campo de Santana</v>
          </cell>
          <cell r="C1455" t="str">
            <v>PB</v>
          </cell>
          <cell r="D1455" t="str">
            <v>Paraíba</v>
          </cell>
          <cell r="E1455">
            <v>25</v>
          </cell>
          <cell r="F1455" t="str">
            <v>Nordeste</v>
          </cell>
        </row>
        <row r="1456">
          <cell r="A1456">
            <v>251650</v>
          </cell>
          <cell r="B1456" t="str">
            <v>Taperoá</v>
          </cell>
          <cell r="C1456" t="str">
            <v>PB</v>
          </cell>
          <cell r="D1456" t="str">
            <v>Paraíba</v>
          </cell>
          <cell r="E1456">
            <v>25</v>
          </cell>
          <cell r="F1456" t="str">
            <v>Nordeste</v>
          </cell>
        </row>
        <row r="1457">
          <cell r="A1457">
            <v>251660</v>
          </cell>
          <cell r="B1457" t="str">
            <v>Tavares</v>
          </cell>
          <cell r="C1457" t="str">
            <v>PB</v>
          </cell>
          <cell r="D1457" t="str">
            <v>Paraíba</v>
          </cell>
          <cell r="E1457">
            <v>25</v>
          </cell>
          <cell r="F1457" t="str">
            <v>Nordeste</v>
          </cell>
        </row>
        <row r="1458">
          <cell r="A1458">
            <v>251670</v>
          </cell>
          <cell r="B1458" t="str">
            <v>Teixeira</v>
          </cell>
          <cell r="C1458" t="str">
            <v>PB</v>
          </cell>
          <cell r="D1458" t="str">
            <v>Paraíba</v>
          </cell>
          <cell r="E1458">
            <v>25</v>
          </cell>
          <cell r="F1458" t="str">
            <v>Nordeste</v>
          </cell>
        </row>
        <row r="1459">
          <cell r="A1459">
            <v>251675</v>
          </cell>
          <cell r="B1459" t="str">
            <v>Tenório</v>
          </cell>
          <cell r="C1459" t="str">
            <v>PB</v>
          </cell>
          <cell r="D1459" t="str">
            <v>Paraíba</v>
          </cell>
          <cell r="E1459">
            <v>25</v>
          </cell>
          <cell r="F1459" t="str">
            <v>Nordeste</v>
          </cell>
        </row>
        <row r="1460">
          <cell r="A1460">
            <v>251680</v>
          </cell>
          <cell r="B1460" t="str">
            <v>Triunfo</v>
          </cell>
          <cell r="C1460" t="str">
            <v>PB</v>
          </cell>
          <cell r="D1460" t="str">
            <v>Paraíba</v>
          </cell>
          <cell r="E1460">
            <v>25</v>
          </cell>
          <cell r="F1460" t="str">
            <v>Nordeste</v>
          </cell>
        </row>
        <row r="1461">
          <cell r="A1461">
            <v>251690</v>
          </cell>
          <cell r="B1461" t="str">
            <v>Uiraúna</v>
          </cell>
          <cell r="C1461" t="str">
            <v>PB</v>
          </cell>
          <cell r="D1461" t="str">
            <v>Paraíba</v>
          </cell>
          <cell r="E1461">
            <v>25</v>
          </cell>
          <cell r="F1461" t="str">
            <v>Nordeste</v>
          </cell>
        </row>
        <row r="1462">
          <cell r="A1462">
            <v>251700</v>
          </cell>
          <cell r="B1462" t="str">
            <v>Umbuzeiro</v>
          </cell>
          <cell r="C1462" t="str">
            <v>PB</v>
          </cell>
          <cell r="D1462" t="str">
            <v>Paraíba</v>
          </cell>
          <cell r="E1462">
            <v>25</v>
          </cell>
          <cell r="F1462" t="str">
            <v>Nordeste</v>
          </cell>
        </row>
        <row r="1463">
          <cell r="A1463">
            <v>251710</v>
          </cell>
          <cell r="B1463" t="str">
            <v>Várzea</v>
          </cell>
          <cell r="C1463" t="str">
            <v>PB</v>
          </cell>
          <cell r="D1463" t="str">
            <v>Paraíba</v>
          </cell>
          <cell r="E1463">
            <v>25</v>
          </cell>
          <cell r="F1463" t="str">
            <v>Nordeste</v>
          </cell>
        </row>
        <row r="1464">
          <cell r="A1464">
            <v>251720</v>
          </cell>
          <cell r="B1464" t="str">
            <v>Vieirópolis</v>
          </cell>
          <cell r="C1464" t="str">
            <v>PB</v>
          </cell>
          <cell r="D1464" t="str">
            <v>Paraíba</v>
          </cell>
          <cell r="E1464">
            <v>25</v>
          </cell>
          <cell r="F1464" t="str">
            <v>Nordeste</v>
          </cell>
        </row>
        <row r="1465">
          <cell r="A1465">
            <v>251740</v>
          </cell>
          <cell r="B1465" t="str">
            <v>Zabelê</v>
          </cell>
          <cell r="C1465" t="str">
            <v>PB</v>
          </cell>
          <cell r="D1465" t="str">
            <v>Paraíba</v>
          </cell>
          <cell r="E1465">
            <v>25</v>
          </cell>
          <cell r="F1465" t="str">
            <v>Nordeste</v>
          </cell>
        </row>
        <row r="1466">
          <cell r="A1466">
            <v>260005</v>
          </cell>
          <cell r="B1466" t="str">
            <v>Abreu e Lima</v>
          </cell>
          <cell r="C1466" t="str">
            <v>PE</v>
          </cell>
          <cell r="D1466" t="str">
            <v>Pernambuco</v>
          </cell>
          <cell r="E1466">
            <v>26</v>
          </cell>
          <cell r="F1466" t="str">
            <v>Nordeste</v>
          </cell>
        </row>
        <row r="1467">
          <cell r="A1467">
            <v>260010</v>
          </cell>
          <cell r="B1467" t="str">
            <v>Afogados da Ingazeira</v>
          </cell>
          <cell r="C1467" t="str">
            <v>PE</v>
          </cell>
          <cell r="D1467" t="str">
            <v>Pernambuco</v>
          </cell>
          <cell r="E1467">
            <v>26</v>
          </cell>
          <cell r="F1467" t="str">
            <v>Nordeste</v>
          </cell>
        </row>
        <row r="1468">
          <cell r="A1468">
            <v>260020</v>
          </cell>
          <cell r="B1468" t="str">
            <v>Afrânio</v>
          </cell>
          <cell r="C1468" t="str">
            <v>PE</v>
          </cell>
          <cell r="D1468" t="str">
            <v>Pernambuco</v>
          </cell>
          <cell r="E1468">
            <v>26</v>
          </cell>
          <cell r="F1468" t="str">
            <v>Nordeste</v>
          </cell>
        </row>
        <row r="1469">
          <cell r="A1469">
            <v>260030</v>
          </cell>
          <cell r="B1469" t="str">
            <v>Agrestina</v>
          </cell>
          <cell r="C1469" t="str">
            <v>PE</v>
          </cell>
          <cell r="D1469" t="str">
            <v>Pernambuco</v>
          </cell>
          <cell r="E1469">
            <v>26</v>
          </cell>
          <cell r="F1469" t="str">
            <v>Nordeste</v>
          </cell>
        </row>
        <row r="1470">
          <cell r="A1470">
            <v>260040</v>
          </cell>
          <cell r="B1470" t="str">
            <v>Água Preta</v>
          </cell>
          <cell r="C1470" t="str">
            <v>PE</v>
          </cell>
          <cell r="D1470" t="str">
            <v>Pernambuco</v>
          </cell>
          <cell r="E1470">
            <v>26</v>
          </cell>
          <cell r="F1470" t="str">
            <v>Nordeste</v>
          </cell>
        </row>
        <row r="1471">
          <cell r="A1471">
            <v>260050</v>
          </cell>
          <cell r="B1471" t="str">
            <v>Águas Belas</v>
          </cell>
          <cell r="C1471" t="str">
            <v>PE</v>
          </cell>
          <cell r="D1471" t="str">
            <v>Pernambuco</v>
          </cell>
          <cell r="E1471">
            <v>26</v>
          </cell>
          <cell r="F1471" t="str">
            <v>Nordeste</v>
          </cell>
        </row>
        <row r="1472">
          <cell r="A1472">
            <v>260060</v>
          </cell>
          <cell r="B1472" t="str">
            <v>Alagoinha</v>
          </cell>
          <cell r="C1472" t="str">
            <v>PE</v>
          </cell>
          <cell r="D1472" t="str">
            <v>Pernambuco</v>
          </cell>
          <cell r="E1472">
            <v>26</v>
          </cell>
          <cell r="F1472" t="str">
            <v>Nordeste</v>
          </cell>
        </row>
        <row r="1473">
          <cell r="A1473">
            <v>260070</v>
          </cell>
          <cell r="B1473" t="str">
            <v>Aliança</v>
          </cell>
          <cell r="C1473" t="str">
            <v>PE</v>
          </cell>
          <cell r="D1473" t="str">
            <v>Pernambuco</v>
          </cell>
          <cell r="E1473">
            <v>26</v>
          </cell>
          <cell r="F1473" t="str">
            <v>Nordeste</v>
          </cell>
        </row>
        <row r="1474">
          <cell r="A1474">
            <v>260080</v>
          </cell>
          <cell r="B1474" t="str">
            <v>Altinho</v>
          </cell>
          <cell r="C1474" t="str">
            <v>PE</v>
          </cell>
          <cell r="D1474" t="str">
            <v>Pernambuco</v>
          </cell>
          <cell r="E1474">
            <v>26</v>
          </cell>
          <cell r="F1474" t="str">
            <v>Nordeste</v>
          </cell>
        </row>
        <row r="1475">
          <cell r="A1475">
            <v>260090</v>
          </cell>
          <cell r="B1475" t="str">
            <v>Amaraji</v>
          </cell>
          <cell r="C1475" t="str">
            <v>PE</v>
          </cell>
          <cell r="D1475" t="str">
            <v>Pernambuco</v>
          </cell>
          <cell r="E1475">
            <v>26</v>
          </cell>
          <cell r="F1475" t="str">
            <v>Nordeste</v>
          </cell>
        </row>
        <row r="1476">
          <cell r="A1476">
            <v>260100</v>
          </cell>
          <cell r="B1476" t="str">
            <v>Angelim</v>
          </cell>
          <cell r="C1476" t="str">
            <v>PE</v>
          </cell>
          <cell r="D1476" t="str">
            <v>Pernambuco</v>
          </cell>
          <cell r="E1476">
            <v>26</v>
          </cell>
          <cell r="F1476" t="str">
            <v>Nordeste</v>
          </cell>
        </row>
        <row r="1477">
          <cell r="A1477">
            <v>260105</v>
          </cell>
          <cell r="B1477" t="str">
            <v>Araçoiaba</v>
          </cell>
          <cell r="C1477" t="str">
            <v>PE</v>
          </cell>
          <cell r="D1477" t="str">
            <v>Pernambuco</v>
          </cell>
          <cell r="E1477">
            <v>26</v>
          </cell>
          <cell r="F1477" t="str">
            <v>Nordeste</v>
          </cell>
        </row>
        <row r="1478">
          <cell r="A1478">
            <v>260110</v>
          </cell>
          <cell r="B1478" t="str">
            <v>Araripina</v>
          </cell>
          <cell r="C1478" t="str">
            <v>PE</v>
          </cell>
          <cell r="D1478" t="str">
            <v>Pernambuco</v>
          </cell>
          <cell r="E1478">
            <v>26</v>
          </cell>
          <cell r="F1478" t="str">
            <v>Nordeste</v>
          </cell>
        </row>
        <row r="1479">
          <cell r="A1479">
            <v>260120</v>
          </cell>
          <cell r="B1479" t="str">
            <v>Arcoverde</v>
          </cell>
          <cell r="C1479" t="str">
            <v>PE</v>
          </cell>
          <cell r="D1479" t="str">
            <v>Pernambuco</v>
          </cell>
          <cell r="E1479">
            <v>26</v>
          </cell>
          <cell r="F1479" t="str">
            <v>Nordeste</v>
          </cell>
        </row>
        <row r="1480">
          <cell r="A1480">
            <v>260130</v>
          </cell>
          <cell r="B1480" t="str">
            <v>Barra de Guabiraba</v>
          </cell>
          <cell r="C1480" t="str">
            <v>PE</v>
          </cell>
          <cell r="D1480" t="str">
            <v>Pernambuco</v>
          </cell>
          <cell r="E1480">
            <v>26</v>
          </cell>
          <cell r="F1480" t="str">
            <v>Nordeste</v>
          </cell>
        </row>
        <row r="1481">
          <cell r="A1481">
            <v>260140</v>
          </cell>
          <cell r="B1481" t="str">
            <v>Barreiros</v>
          </cell>
          <cell r="C1481" t="str">
            <v>PE</v>
          </cell>
          <cell r="D1481" t="str">
            <v>Pernambuco</v>
          </cell>
          <cell r="E1481">
            <v>26</v>
          </cell>
          <cell r="F1481" t="str">
            <v>Nordeste</v>
          </cell>
        </row>
        <row r="1482">
          <cell r="A1482">
            <v>260150</v>
          </cell>
          <cell r="B1482" t="str">
            <v>Belém de Maria</v>
          </cell>
          <cell r="C1482" t="str">
            <v>PE</v>
          </cell>
          <cell r="D1482" t="str">
            <v>Pernambuco</v>
          </cell>
          <cell r="E1482">
            <v>26</v>
          </cell>
          <cell r="F1482" t="str">
            <v>Nordeste</v>
          </cell>
        </row>
        <row r="1483">
          <cell r="A1483">
            <v>260160</v>
          </cell>
          <cell r="B1483" t="str">
            <v>Belém de São Francisco</v>
          </cell>
          <cell r="C1483" t="str">
            <v>PE</v>
          </cell>
          <cell r="D1483" t="str">
            <v>Pernambuco</v>
          </cell>
          <cell r="E1483">
            <v>26</v>
          </cell>
          <cell r="F1483" t="str">
            <v>Nordeste</v>
          </cell>
        </row>
        <row r="1484">
          <cell r="A1484">
            <v>260170</v>
          </cell>
          <cell r="B1484" t="str">
            <v>Belo Jardim</v>
          </cell>
          <cell r="C1484" t="str">
            <v>PE</v>
          </cell>
          <cell r="D1484" t="str">
            <v>Pernambuco</v>
          </cell>
          <cell r="E1484">
            <v>26</v>
          </cell>
          <cell r="F1484" t="str">
            <v>Nordeste</v>
          </cell>
        </row>
        <row r="1485">
          <cell r="A1485">
            <v>260180</v>
          </cell>
          <cell r="B1485" t="str">
            <v>Betânia</v>
          </cell>
          <cell r="C1485" t="str">
            <v>PE</v>
          </cell>
          <cell r="D1485" t="str">
            <v>Pernambuco</v>
          </cell>
          <cell r="E1485">
            <v>26</v>
          </cell>
          <cell r="F1485" t="str">
            <v>Nordeste</v>
          </cell>
        </row>
        <row r="1486">
          <cell r="A1486">
            <v>260190</v>
          </cell>
          <cell r="B1486" t="str">
            <v>Bezerros</v>
          </cell>
          <cell r="C1486" t="str">
            <v>PE</v>
          </cell>
          <cell r="D1486" t="str">
            <v>Pernambuco</v>
          </cell>
          <cell r="E1486">
            <v>26</v>
          </cell>
          <cell r="F1486" t="str">
            <v>Nordeste</v>
          </cell>
        </row>
        <row r="1487">
          <cell r="A1487">
            <v>260200</v>
          </cell>
          <cell r="B1487" t="str">
            <v>Bodocó</v>
          </cell>
          <cell r="C1487" t="str">
            <v>PE</v>
          </cell>
          <cell r="D1487" t="str">
            <v>Pernambuco</v>
          </cell>
          <cell r="E1487">
            <v>26</v>
          </cell>
          <cell r="F1487" t="str">
            <v>Nordeste</v>
          </cell>
        </row>
        <row r="1488">
          <cell r="A1488">
            <v>260210</v>
          </cell>
          <cell r="B1488" t="str">
            <v>Bom Conselho</v>
          </cell>
          <cell r="C1488" t="str">
            <v>PE</v>
          </cell>
          <cell r="D1488" t="str">
            <v>Pernambuco</v>
          </cell>
          <cell r="E1488">
            <v>26</v>
          </cell>
          <cell r="F1488" t="str">
            <v>Nordeste</v>
          </cell>
        </row>
        <row r="1489">
          <cell r="A1489">
            <v>260220</v>
          </cell>
          <cell r="B1489" t="str">
            <v>Bom Jardim</v>
          </cell>
          <cell r="C1489" t="str">
            <v>PE</v>
          </cell>
          <cell r="D1489" t="str">
            <v>Pernambuco</v>
          </cell>
          <cell r="E1489">
            <v>26</v>
          </cell>
          <cell r="F1489" t="str">
            <v>Nordeste</v>
          </cell>
        </row>
        <row r="1490">
          <cell r="A1490">
            <v>260230</v>
          </cell>
          <cell r="B1490" t="str">
            <v>Bonito</v>
          </cell>
          <cell r="C1490" t="str">
            <v>PE</v>
          </cell>
          <cell r="D1490" t="str">
            <v>Pernambuco</v>
          </cell>
          <cell r="E1490">
            <v>26</v>
          </cell>
          <cell r="F1490" t="str">
            <v>Nordeste</v>
          </cell>
        </row>
        <row r="1491">
          <cell r="A1491">
            <v>260240</v>
          </cell>
          <cell r="B1491" t="str">
            <v>Brejão</v>
          </cell>
          <cell r="C1491" t="str">
            <v>PE</v>
          </cell>
          <cell r="D1491" t="str">
            <v>Pernambuco</v>
          </cell>
          <cell r="E1491">
            <v>26</v>
          </cell>
          <cell r="F1491" t="str">
            <v>Nordeste</v>
          </cell>
        </row>
        <row r="1492">
          <cell r="A1492">
            <v>260250</v>
          </cell>
          <cell r="B1492" t="str">
            <v>Brejinho</v>
          </cell>
          <cell r="C1492" t="str">
            <v>PE</v>
          </cell>
          <cell r="D1492" t="str">
            <v>Pernambuco</v>
          </cell>
          <cell r="E1492">
            <v>26</v>
          </cell>
          <cell r="F1492" t="str">
            <v>Nordeste</v>
          </cell>
        </row>
        <row r="1493">
          <cell r="A1493">
            <v>260260</v>
          </cell>
          <cell r="B1493" t="str">
            <v>Brejo da Madre de Deus</v>
          </cell>
          <cell r="C1493" t="str">
            <v>PE</v>
          </cell>
          <cell r="D1493" t="str">
            <v>Pernambuco</v>
          </cell>
          <cell r="E1493">
            <v>26</v>
          </cell>
          <cell r="F1493" t="str">
            <v>Nordeste</v>
          </cell>
        </row>
        <row r="1494">
          <cell r="A1494">
            <v>260270</v>
          </cell>
          <cell r="B1494" t="str">
            <v>Buenos Aires</v>
          </cell>
          <cell r="C1494" t="str">
            <v>PE</v>
          </cell>
          <cell r="D1494" t="str">
            <v>Pernambuco</v>
          </cell>
          <cell r="E1494">
            <v>26</v>
          </cell>
          <cell r="F1494" t="str">
            <v>Nordeste</v>
          </cell>
        </row>
        <row r="1495">
          <cell r="A1495">
            <v>260280</v>
          </cell>
          <cell r="B1495" t="str">
            <v>Buíque</v>
          </cell>
          <cell r="C1495" t="str">
            <v>PE</v>
          </cell>
          <cell r="D1495" t="str">
            <v>Pernambuco</v>
          </cell>
          <cell r="E1495">
            <v>26</v>
          </cell>
          <cell r="F1495" t="str">
            <v>Nordeste</v>
          </cell>
        </row>
        <row r="1496">
          <cell r="A1496">
            <v>260290</v>
          </cell>
          <cell r="B1496" t="str">
            <v>Cabo de Santo Agostinho</v>
          </cell>
          <cell r="C1496" t="str">
            <v>PE</v>
          </cell>
          <cell r="D1496" t="str">
            <v>Pernambuco</v>
          </cell>
          <cell r="E1496">
            <v>26</v>
          </cell>
          <cell r="F1496" t="str">
            <v>Nordeste</v>
          </cell>
        </row>
        <row r="1497">
          <cell r="A1497">
            <v>260300</v>
          </cell>
          <cell r="B1497" t="str">
            <v>Cabrobó</v>
          </cell>
          <cell r="C1497" t="str">
            <v>PE</v>
          </cell>
          <cell r="D1497" t="str">
            <v>Pernambuco</v>
          </cell>
          <cell r="E1497">
            <v>26</v>
          </cell>
          <cell r="F1497" t="str">
            <v>Nordeste</v>
          </cell>
        </row>
        <row r="1498">
          <cell r="A1498">
            <v>260310</v>
          </cell>
          <cell r="B1498" t="str">
            <v>Cachoeirinha</v>
          </cell>
          <cell r="C1498" t="str">
            <v>PE</v>
          </cell>
          <cell r="D1498" t="str">
            <v>Pernambuco</v>
          </cell>
          <cell r="E1498">
            <v>26</v>
          </cell>
          <cell r="F1498" t="str">
            <v>Nordeste</v>
          </cell>
        </row>
        <row r="1499">
          <cell r="A1499">
            <v>260320</v>
          </cell>
          <cell r="B1499" t="str">
            <v>Caetés</v>
          </cell>
          <cell r="C1499" t="str">
            <v>PE</v>
          </cell>
          <cell r="D1499" t="str">
            <v>Pernambuco</v>
          </cell>
          <cell r="E1499">
            <v>26</v>
          </cell>
          <cell r="F1499" t="str">
            <v>Nordeste</v>
          </cell>
        </row>
        <row r="1500">
          <cell r="A1500">
            <v>260330</v>
          </cell>
          <cell r="B1500" t="str">
            <v>Calçado</v>
          </cell>
          <cell r="C1500" t="str">
            <v>PE</v>
          </cell>
          <cell r="D1500" t="str">
            <v>Pernambuco</v>
          </cell>
          <cell r="E1500">
            <v>26</v>
          </cell>
          <cell r="F1500" t="str">
            <v>Nordeste</v>
          </cell>
        </row>
        <row r="1501">
          <cell r="A1501">
            <v>260340</v>
          </cell>
          <cell r="B1501" t="str">
            <v>Calumbi</v>
          </cell>
          <cell r="C1501" t="str">
            <v>PE</v>
          </cell>
          <cell r="D1501" t="str">
            <v>Pernambuco</v>
          </cell>
          <cell r="E1501">
            <v>26</v>
          </cell>
          <cell r="F1501" t="str">
            <v>Nordeste</v>
          </cell>
        </row>
        <row r="1502">
          <cell r="A1502">
            <v>260345</v>
          </cell>
          <cell r="B1502" t="str">
            <v>Camaragibe</v>
          </cell>
          <cell r="C1502" t="str">
            <v>PE</v>
          </cell>
          <cell r="D1502" t="str">
            <v>Pernambuco</v>
          </cell>
          <cell r="E1502">
            <v>26</v>
          </cell>
          <cell r="F1502" t="str">
            <v>Nordeste</v>
          </cell>
        </row>
        <row r="1503">
          <cell r="A1503">
            <v>260350</v>
          </cell>
          <cell r="B1503" t="str">
            <v>Camocim de São Félix</v>
          </cell>
          <cell r="C1503" t="str">
            <v>PE</v>
          </cell>
          <cell r="D1503" t="str">
            <v>Pernambuco</v>
          </cell>
          <cell r="E1503">
            <v>26</v>
          </cell>
          <cell r="F1503" t="str">
            <v>Nordeste</v>
          </cell>
        </row>
        <row r="1504">
          <cell r="A1504">
            <v>260360</v>
          </cell>
          <cell r="B1504" t="str">
            <v>Camutanga</v>
          </cell>
          <cell r="C1504" t="str">
            <v>PE</v>
          </cell>
          <cell r="D1504" t="str">
            <v>Pernambuco</v>
          </cell>
          <cell r="E1504">
            <v>26</v>
          </cell>
          <cell r="F1504" t="str">
            <v>Nordeste</v>
          </cell>
        </row>
        <row r="1505">
          <cell r="A1505">
            <v>260370</v>
          </cell>
          <cell r="B1505" t="str">
            <v>Canhotinho</v>
          </cell>
          <cell r="C1505" t="str">
            <v>PE</v>
          </cell>
          <cell r="D1505" t="str">
            <v>Pernambuco</v>
          </cell>
          <cell r="E1505">
            <v>26</v>
          </cell>
          <cell r="F1505" t="str">
            <v>Nordeste</v>
          </cell>
        </row>
        <row r="1506">
          <cell r="A1506">
            <v>260380</v>
          </cell>
          <cell r="B1506" t="str">
            <v>Capoeiras</v>
          </cell>
          <cell r="C1506" t="str">
            <v>PE</v>
          </cell>
          <cell r="D1506" t="str">
            <v>Pernambuco</v>
          </cell>
          <cell r="E1506">
            <v>26</v>
          </cell>
          <cell r="F1506" t="str">
            <v>Nordeste</v>
          </cell>
        </row>
        <row r="1507">
          <cell r="A1507">
            <v>260390</v>
          </cell>
          <cell r="B1507" t="str">
            <v>Carnaíba</v>
          </cell>
          <cell r="C1507" t="str">
            <v>PE</v>
          </cell>
          <cell r="D1507" t="str">
            <v>Pernambuco</v>
          </cell>
          <cell r="E1507">
            <v>26</v>
          </cell>
          <cell r="F1507" t="str">
            <v>Nordeste</v>
          </cell>
        </row>
        <row r="1508">
          <cell r="A1508">
            <v>260392</v>
          </cell>
          <cell r="B1508" t="str">
            <v>Carnaubeira da Penha</v>
          </cell>
          <cell r="C1508" t="str">
            <v>PE</v>
          </cell>
          <cell r="D1508" t="str">
            <v>Pernambuco</v>
          </cell>
          <cell r="E1508">
            <v>26</v>
          </cell>
          <cell r="F1508" t="str">
            <v>Nordeste</v>
          </cell>
        </row>
        <row r="1509">
          <cell r="A1509">
            <v>260400</v>
          </cell>
          <cell r="B1509" t="str">
            <v>Carpina</v>
          </cell>
          <cell r="C1509" t="str">
            <v>PE</v>
          </cell>
          <cell r="D1509" t="str">
            <v>Pernambuco</v>
          </cell>
          <cell r="E1509">
            <v>26</v>
          </cell>
          <cell r="F1509" t="str">
            <v>Nordeste</v>
          </cell>
        </row>
        <row r="1510">
          <cell r="A1510">
            <v>260410</v>
          </cell>
          <cell r="B1510" t="str">
            <v>Caruaru</v>
          </cell>
          <cell r="C1510" t="str">
            <v>PE</v>
          </cell>
          <cell r="D1510" t="str">
            <v>Pernambuco</v>
          </cell>
          <cell r="E1510">
            <v>26</v>
          </cell>
          <cell r="F1510" t="str">
            <v>Nordeste</v>
          </cell>
        </row>
        <row r="1511">
          <cell r="A1511">
            <v>260415</v>
          </cell>
          <cell r="B1511" t="str">
            <v>Casinhas</v>
          </cell>
          <cell r="C1511" t="str">
            <v>PE</v>
          </cell>
          <cell r="D1511" t="str">
            <v>Pernambuco</v>
          </cell>
          <cell r="E1511">
            <v>26</v>
          </cell>
          <cell r="F1511" t="str">
            <v>Nordeste</v>
          </cell>
        </row>
        <row r="1512">
          <cell r="A1512">
            <v>260420</v>
          </cell>
          <cell r="B1512" t="str">
            <v>Catende</v>
          </cell>
          <cell r="C1512" t="str">
            <v>PE</v>
          </cell>
          <cell r="D1512" t="str">
            <v>Pernambuco</v>
          </cell>
          <cell r="E1512">
            <v>26</v>
          </cell>
          <cell r="F1512" t="str">
            <v>Nordeste</v>
          </cell>
        </row>
        <row r="1513">
          <cell r="A1513">
            <v>260430</v>
          </cell>
          <cell r="B1513" t="str">
            <v>Cedro</v>
          </cell>
          <cell r="C1513" t="str">
            <v>PE</v>
          </cell>
          <cell r="D1513" t="str">
            <v>Pernambuco</v>
          </cell>
          <cell r="E1513">
            <v>26</v>
          </cell>
          <cell r="F1513" t="str">
            <v>Nordeste</v>
          </cell>
        </row>
        <row r="1514">
          <cell r="A1514">
            <v>260440</v>
          </cell>
          <cell r="B1514" t="str">
            <v>Chã de Alegria</v>
          </cell>
          <cell r="C1514" t="str">
            <v>PE</v>
          </cell>
          <cell r="D1514" t="str">
            <v>Pernambuco</v>
          </cell>
          <cell r="E1514">
            <v>26</v>
          </cell>
          <cell r="F1514" t="str">
            <v>Nordeste</v>
          </cell>
        </row>
        <row r="1515">
          <cell r="A1515">
            <v>260450</v>
          </cell>
          <cell r="B1515" t="str">
            <v>Chã Grande</v>
          </cell>
          <cell r="C1515" t="str">
            <v>PE</v>
          </cell>
          <cell r="D1515" t="str">
            <v>Pernambuco</v>
          </cell>
          <cell r="E1515">
            <v>26</v>
          </cell>
          <cell r="F1515" t="str">
            <v>Nordeste</v>
          </cell>
        </row>
        <row r="1516">
          <cell r="A1516">
            <v>260460</v>
          </cell>
          <cell r="B1516" t="str">
            <v>Condado</v>
          </cell>
          <cell r="C1516" t="str">
            <v>PE</v>
          </cell>
          <cell r="D1516" t="str">
            <v>Pernambuco</v>
          </cell>
          <cell r="E1516">
            <v>26</v>
          </cell>
          <cell r="F1516" t="str">
            <v>Nordeste</v>
          </cell>
        </row>
        <row r="1517">
          <cell r="A1517">
            <v>260470</v>
          </cell>
          <cell r="B1517" t="str">
            <v>Correntes</v>
          </cell>
          <cell r="C1517" t="str">
            <v>PE</v>
          </cell>
          <cell r="D1517" t="str">
            <v>Pernambuco</v>
          </cell>
          <cell r="E1517">
            <v>26</v>
          </cell>
          <cell r="F1517" t="str">
            <v>Nordeste</v>
          </cell>
        </row>
        <row r="1518">
          <cell r="A1518">
            <v>260480</v>
          </cell>
          <cell r="B1518" t="str">
            <v>Cortês</v>
          </cell>
          <cell r="C1518" t="str">
            <v>PE</v>
          </cell>
          <cell r="D1518" t="str">
            <v>Pernambuco</v>
          </cell>
          <cell r="E1518">
            <v>26</v>
          </cell>
          <cell r="F1518" t="str">
            <v>Nordeste</v>
          </cell>
        </row>
        <row r="1519">
          <cell r="A1519">
            <v>260490</v>
          </cell>
          <cell r="B1519" t="str">
            <v>Cumaru</v>
          </cell>
          <cell r="C1519" t="str">
            <v>PE</v>
          </cell>
          <cell r="D1519" t="str">
            <v>Pernambuco</v>
          </cell>
          <cell r="E1519">
            <v>26</v>
          </cell>
          <cell r="F1519" t="str">
            <v>Nordeste</v>
          </cell>
        </row>
        <row r="1520">
          <cell r="A1520">
            <v>260500</v>
          </cell>
          <cell r="B1520" t="str">
            <v>Cupira</v>
          </cell>
          <cell r="C1520" t="str">
            <v>PE</v>
          </cell>
          <cell r="D1520" t="str">
            <v>Pernambuco</v>
          </cell>
          <cell r="E1520">
            <v>26</v>
          </cell>
          <cell r="F1520" t="str">
            <v>Nordeste</v>
          </cell>
        </row>
        <row r="1521">
          <cell r="A1521">
            <v>260510</v>
          </cell>
          <cell r="B1521" t="str">
            <v>Custódia</v>
          </cell>
          <cell r="C1521" t="str">
            <v>PE</v>
          </cell>
          <cell r="D1521" t="str">
            <v>Pernambuco</v>
          </cell>
          <cell r="E1521">
            <v>26</v>
          </cell>
          <cell r="F1521" t="str">
            <v>Nordeste</v>
          </cell>
        </row>
        <row r="1522">
          <cell r="A1522">
            <v>260515</v>
          </cell>
          <cell r="B1522" t="str">
            <v>Dormentes</v>
          </cell>
          <cell r="C1522" t="str">
            <v>PE</v>
          </cell>
          <cell r="D1522" t="str">
            <v>Pernambuco</v>
          </cell>
          <cell r="E1522">
            <v>26</v>
          </cell>
          <cell r="F1522" t="str">
            <v>Nordeste</v>
          </cell>
        </row>
        <row r="1523">
          <cell r="A1523">
            <v>260520</v>
          </cell>
          <cell r="B1523" t="str">
            <v>Escada</v>
          </cell>
          <cell r="C1523" t="str">
            <v>PE</v>
          </cell>
          <cell r="D1523" t="str">
            <v>Pernambuco</v>
          </cell>
          <cell r="E1523">
            <v>26</v>
          </cell>
          <cell r="F1523" t="str">
            <v>Nordeste</v>
          </cell>
        </row>
        <row r="1524">
          <cell r="A1524">
            <v>260530</v>
          </cell>
          <cell r="B1524" t="str">
            <v>Exu</v>
          </cell>
          <cell r="C1524" t="str">
            <v>PE</v>
          </cell>
          <cell r="D1524" t="str">
            <v>Pernambuco</v>
          </cell>
          <cell r="E1524">
            <v>26</v>
          </cell>
          <cell r="F1524" t="str">
            <v>Nordeste</v>
          </cell>
        </row>
        <row r="1525">
          <cell r="A1525">
            <v>260540</v>
          </cell>
          <cell r="B1525" t="str">
            <v>Feira Nova</v>
          </cell>
          <cell r="C1525" t="str">
            <v>PE</v>
          </cell>
          <cell r="D1525" t="str">
            <v>Pernambuco</v>
          </cell>
          <cell r="E1525">
            <v>26</v>
          </cell>
          <cell r="F1525" t="str">
            <v>Nordeste</v>
          </cell>
        </row>
        <row r="1526">
          <cell r="A1526">
            <v>260545</v>
          </cell>
          <cell r="B1526" t="str">
            <v>Fernando de Noronha</v>
          </cell>
          <cell r="C1526" t="str">
            <v>PE</v>
          </cell>
          <cell r="D1526" t="str">
            <v>Pernambuco</v>
          </cell>
          <cell r="E1526">
            <v>26</v>
          </cell>
          <cell r="F1526" t="str">
            <v>Nordeste</v>
          </cell>
        </row>
        <row r="1527">
          <cell r="A1527">
            <v>260550</v>
          </cell>
          <cell r="B1527" t="str">
            <v>Ferreiros</v>
          </cell>
          <cell r="C1527" t="str">
            <v>PE</v>
          </cell>
          <cell r="D1527" t="str">
            <v>Pernambuco</v>
          </cell>
          <cell r="E1527">
            <v>26</v>
          </cell>
          <cell r="F1527" t="str">
            <v>Nordeste</v>
          </cell>
        </row>
        <row r="1528">
          <cell r="A1528">
            <v>260560</v>
          </cell>
          <cell r="B1528" t="str">
            <v>Flores</v>
          </cell>
          <cell r="C1528" t="str">
            <v>PE</v>
          </cell>
          <cell r="D1528" t="str">
            <v>Pernambuco</v>
          </cell>
          <cell r="E1528">
            <v>26</v>
          </cell>
          <cell r="F1528" t="str">
            <v>Nordeste</v>
          </cell>
        </row>
        <row r="1529">
          <cell r="A1529">
            <v>260570</v>
          </cell>
          <cell r="B1529" t="str">
            <v>Floresta</v>
          </cell>
          <cell r="C1529" t="str">
            <v>PE</v>
          </cell>
          <cell r="D1529" t="str">
            <v>Pernambuco</v>
          </cell>
          <cell r="E1529">
            <v>26</v>
          </cell>
          <cell r="F1529" t="str">
            <v>Nordeste</v>
          </cell>
        </row>
        <row r="1530">
          <cell r="A1530">
            <v>260580</v>
          </cell>
          <cell r="B1530" t="str">
            <v>Frei Miguelinho</v>
          </cell>
          <cell r="C1530" t="str">
            <v>PE</v>
          </cell>
          <cell r="D1530" t="str">
            <v>Pernambuco</v>
          </cell>
          <cell r="E1530">
            <v>26</v>
          </cell>
          <cell r="F1530" t="str">
            <v>Nordeste</v>
          </cell>
        </row>
        <row r="1531">
          <cell r="A1531">
            <v>260590</v>
          </cell>
          <cell r="B1531" t="str">
            <v>Gameleira</v>
          </cell>
          <cell r="C1531" t="str">
            <v>PE</v>
          </cell>
          <cell r="D1531" t="str">
            <v>Pernambuco</v>
          </cell>
          <cell r="E1531">
            <v>26</v>
          </cell>
          <cell r="F1531" t="str">
            <v>Nordeste</v>
          </cell>
        </row>
        <row r="1532">
          <cell r="A1532">
            <v>260600</v>
          </cell>
          <cell r="B1532" t="str">
            <v>Garanhuns</v>
          </cell>
          <cell r="C1532" t="str">
            <v>PE</v>
          </cell>
          <cell r="D1532" t="str">
            <v>Pernambuco</v>
          </cell>
          <cell r="E1532">
            <v>26</v>
          </cell>
          <cell r="F1532" t="str">
            <v>Nordeste</v>
          </cell>
        </row>
        <row r="1533">
          <cell r="A1533">
            <v>260610</v>
          </cell>
          <cell r="B1533" t="str">
            <v>Glória do Goitá</v>
          </cell>
          <cell r="C1533" t="str">
            <v>PE</v>
          </cell>
          <cell r="D1533" t="str">
            <v>Pernambuco</v>
          </cell>
          <cell r="E1533">
            <v>26</v>
          </cell>
          <cell r="F1533" t="str">
            <v>Nordeste</v>
          </cell>
        </row>
        <row r="1534">
          <cell r="A1534">
            <v>260620</v>
          </cell>
          <cell r="B1534" t="str">
            <v>Goiana</v>
          </cell>
          <cell r="C1534" t="str">
            <v>PE</v>
          </cell>
          <cell r="D1534" t="str">
            <v>Pernambuco</v>
          </cell>
          <cell r="E1534">
            <v>26</v>
          </cell>
          <cell r="F1534" t="str">
            <v>Nordeste</v>
          </cell>
        </row>
        <row r="1535">
          <cell r="A1535">
            <v>260630</v>
          </cell>
          <cell r="B1535" t="str">
            <v>Granito</v>
          </cell>
          <cell r="C1535" t="str">
            <v>PE</v>
          </cell>
          <cell r="D1535" t="str">
            <v>Pernambuco</v>
          </cell>
          <cell r="E1535">
            <v>26</v>
          </cell>
          <cell r="F1535" t="str">
            <v>Nordeste</v>
          </cell>
        </row>
        <row r="1536">
          <cell r="A1536">
            <v>260640</v>
          </cell>
          <cell r="B1536" t="str">
            <v>Gravatá</v>
          </cell>
          <cell r="C1536" t="str">
            <v>PE</v>
          </cell>
          <cell r="D1536" t="str">
            <v>Pernambuco</v>
          </cell>
          <cell r="E1536">
            <v>26</v>
          </cell>
          <cell r="F1536" t="str">
            <v>Nordeste</v>
          </cell>
        </row>
        <row r="1537">
          <cell r="A1537">
            <v>260650</v>
          </cell>
          <cell r="B1537" t="str">
            <v>Iati</v>
          </cell>
          <cell r="C1537" t="str">
            <v>PE</v>
          </cell>
          <cell r="D1537" t="str">
            <v>Pernambuco</v>
          </cell>
          <cell r="E1537">
            <v>26</v>
          </cell>
          <cell r="F1537" t="str">
            <v>Nordeste</v>
          </cell>
        </row>
        <row r="1538">
          <cell r="A1538">
            <v>260660</v>
          </cell>
          <cell r="B1538" t="str">
            <v>Ibimirim</v>
          </cell>
          <cell r="C1538" t="str">
            <v>PE</v>
          </cell>
          <cell r="D1538" t="str">
            <v>Pernambuco</v>
          </cell>
          <cell r="E1538">
            <v>26</v>
          </cell>
          <cell r="F1538" t="str">
            <v>Nordeste</v>
          </cell>
        </row>
        <row r="1539">
          <cell r="A1539">
            <v>260670</v>
          </cell>
          <cell r="B1539" t="str">
            <v>Ibirajuba</v>
          </cell>
          <cell r="C1539" t="str">
            <v>PE</v>
          </cell>
          <cell r="D1539" t="str">
            <v>Pernambuco</v>
          </cell>
          <cell r="E1539">
            <v>26</v>
          </cell>
          <cell r="F1539" t="str">
            <v>Nordeste</v>
          </cell>
        </row>
        <row r="1540">
          <cell r="A1540">
            <v>260680</v>
          </cell>
          <cell r="B1540" t="str">
            <v>Igarassu</v>
          </cell>
          <cell r="C1540" t="str">
            <v>PE</v>
          </cell>
          <cell r="D1540" t="str">
            <v>Pernambuco</v>
          </cell>
          <cell r="E1540">
            <v>26</v>
          </cell>
          <cell r="F1540" t="str">
            <v>Nordeste</v>
          </cell>
        </row>
        <row r="1541">
          <cell r="A1541">
            <v>260690</v>
          </cell>
          <cell r="B1541" t="str">
            <v>Iguaraci</v>
          </cell>
          <cell r="C1541" t="str">
            <v>PE</v>
          </cell>
          <cell r="D1541" t="str">
            <v>Pernambuco</v>
          </cell>
          <cell r="E1541">
            <v>26</v>
          </cell>
          <cell r="F1541" t="str">
            <v>Nordeste</v>
          </cell>
        </row>
        <row r="1542">
          <cell r="A1542">
            <v>260700</v>
          </cell>
          <cell r="B1542" t="str">
            <v>Inajá</v>
          </cell>
          <cell r="C1542" t="str">
            <v>PE</v>
          </cell>
          <cell r="D1542" t="str">
            <v>Pernambuco</v>
          </cell>
          <cell r="E1542">
            <v>26</v>
          </cell>
          <cell r="F1542" t="str">
            <v>Nordeste</v>
          </cell>
        </row>
        <row r="1543">
          <cell r="A1543">
            <v>260710</v>
          </cell>
          <cell r="B1543" t="str">
            <v>Ingazeira</v>
          </cell>
          <cell r="C1543" t="str">
            <v>PE</v>
          </cell>
          <cell r="D1543" t="str">
            <v>Pernambuco</v>
          </cell>
          <cell r="E1543">
            <v>26</v>
          </cell>
          <cell r="F1543" t="str">
            <v>Nordeste</v>
          </cell>
        </row>
        <row r="1544">
          <cell r="A1544">
            <v>260720</v>
          </cell>
          <cell r="B1544" t="str">
            <v>Ipojuca</v>
          </cell>
          <cell r="C1544" t="str">
            <v>PE</v>
          </cell>
          <cell r="D1544" t="str">
            <v>Pernambuco</v>
          </cell>
          <cell r="E1544">
            <v>26</v>
          </cell>
          <cell r="F1544" t="str">
            <v>Nordeste</v>
          </cell>
        </row>
        <row r="1545">
          <cell r="A1545">
            <v>260730</v>
          </cell>
          <cell r="B1545" t="str">
            <v>Ipubi</v>
          </cell>
          <cell r="C1545" t="str">
            <v>PE</v>
          </cell>
          <cell r="D1545" t="str">
            <v>Pernambuco</v>
          </cell>
          <cell r="E1545">
            <v>26</v>
          </cell>
          <cell r="F1545" t="str">
            <v>Nordeste</v>
          </cell>
        </row>
        <row r="1546">
          <cell r="A1546">
            <v>260740</v>
          </cell>
          <cell r="B1546" t="str">
            <v>Itacuruba</v>
          </cell>
          <cell r="C1546" t="str">
            <v>PE</v>
          </cell>
          <cell r="D1546" t="str">
            <v>Pernambuco</v>
          </cell>
          <cell r="E1546">
            <v>26</v>
          </cell>
          <cell r="F1546" t="str">
            <v>Nordeste</v>
          </cell>
        </row>
        <row r="1547">
          <cell r="A1547">
            <v>260750</v>
          </cell>
          <cell r="B1547" t="str">
            <v>Itaíba</v>
          </cell>
          <cell r="C1547" t="str">
            <v>PE</v>
          </cell>
          <cell r="D1547" t="str">
            <v>Pernambuco</v>
          </cell>
          <cell r="E1547">
            <v>26</v>
          </cell>
          <cell r="F1547" t="str">
            <v>Nordeste</v>
          </cell>
        </row>
        <row r="1548">
          <cell r="A1548">
            <v>260760</v>
          </cell>
          <cell r="B1548" t="str">
            <v>Ilha de Itamaracá</v>
          </cell>
          <cell r="C1548" t="str">
            <v>PE</v>
          </cell>
          <cell r="D1548" t="str">
            <v>Pernambuco</v>
          </cell>
          <cell r="E1548">
            <v>26</v>
          </cell>
          <cell r="F1548" t="str">
            <v>Nordeste</v>
          </cell>
        </row>
        <row r="1549">
          <cell r="A1549">
            <v>260765</v>
          </cell>
          <cell r="B1549" t="str">
            <v>Itambé</v>
          </cell>
          <cell r="C1549" t="str">
            <v>PE</v>
          </cell>
          <cell r="D1549" t="str">
            <v>Pernambuco</v>
          </cell>
          <cell r="E1549">
            <v>26</v>
          </cell>
          <cell r="F1549" t="str">
            <v>Nordeste</v>
          </cell>
        </row>
        <row r="1550">
          <cell r="A1550">
            <v>260770</v>
          </cell>
          <cell r="B1550" t="str">
            <v>Itapetim</v>
          </cell>
          <cell r="C1550" t="str">
            <v>PE</v>
          </cell>
          <cell r="D1550" t="str">
            <v>Pernambuco</v>
          </cell>
          <cell r="E1550">
            <v>26</v>
          </cell>
          <cell r="F1550" t="str">
            <v>Nordeste</v>
          </cell>
        </row>
        <row r="1551">
          <cell r="A1551">
            <v>260775</v>
          </cell>
          <cell r="B1551" t="str">
            <v>Itapissuma</v>
          </cell>
          <cell r="C1551" t="str">
            <v>PE</v>
          </cell>
          <cell r="D1551" t="str">
            <v>Pernambuco</v>
          </cell>
          <cell r="E1551">
            <v>26</v>
          </cell>
          <cell r="F1551" t="str">
            <v>Nordeste</v>
          </cell>
        </row>
        <row r="1552">
          <cell r="A1552">
            <v>260780</v>
          </cell>
          <cell r="B1552" t="str">
            <v>Itaquitinga</v>
          </cell>
          <cell r="C1552" t="str">
            <v>PE</v>
          </cell>
          <cell r="D1552" t="str">
            <v>Pernambuco</v>
          </cell>
          <cell r="E1552">
            <v>26</v>
          </cell>
          <cell r="F1552" t="str">
            <v>Nordeste</v>
          </cell>
        </row>
        <row r="1553">
          <cell r="A1553">
            <v>260790</v>
          </cell>
          <cell r="B1553" t="str">
            <v>Jaboatão dos Guararapes</v>
          </cell>
          <cell r="C1553" t="str">
            <v>PE</v>
          </cell>
          <cell r="D1553" t="str">
            <v>Pernambuco</v>
          </cell>
          <cell r="E1553">
            <v>26</v>
          </cell>
          <cell r="F1553" t="str">
            <v>Nordeste</v>
          </cell>
        </row>
        <row r="1554">
          <cell r="A1554">
            <v>260795</v>
          </cell>
          <cell r="B1554" t="str">
            <v>Jaqueira</v>
          </cell>
          <cell r="C1554" t="str">
            <v>PE</v>
          </cell>
          <cell r="D1554" t="str">
            <v>Pernambuco</v>
          </cell>
          <cell r="E1554">
            <v>26</v>
          </cell>
          <cell r="F1554" t="str">
            <v>Nordeste</v>
          </cell>
        </row>
        <row r="1555">
          <cell r="A1555">
            <v>260800</v>
          </cell>
          <cell r="B1555" t="str">
            <v>Jataúba</v>
          </cell>
          <cell r="C1555" t="str">
            <v>PE</v>
          </cell>
          <cell r="D1555" t="str">
            <v>Pernambuco</v>
          </cell>
          <cell r="E1555">
            <v>26</v>
          </cell>
          <cell r="F1555" t="str">
            <v>Nordeste</v>
          </cell>
        </row>
        <row r="1556">
          <cell r="A1556">
            <v>260805</v>
          </cell>
          <cell r="B1556" t="str">
            <v>Jatobá</v>
          </cell>
          <cell r="C1556" t="str">
            <v>PE</v>
          </cell>
          <cell r="D1556" t="str">
            <v>Pernambuco</v>
          </cell>
          <cell r="E1556">
            <v>26</v>
          </cell>
          <cell r="F1556" t="str">
            <v>Nordeste</v>
          </cell>
        </row>
        <row r="1557">
          <cell r="A1557">
            <v>260810</v>
          </cell>
          <cell r="B1557" t="str">
            <v>João Alfredo</v>
          </cell>
          <cell r="C1557" t="str">
            <v>PE</v>
          </cell>
          <cell r="D1557" t="str">
            <v>Pernambuco</v>
          </cell>
          <cell r="E1557">
            <v>26</v>
          </cell>
          <cell r="F1557" t="str">
            <v>Nordeste</v>
          </cell>
        </row>
        <row r="1558">
          <cell r="A1558">
            <v>260820</v>
          </cell>
          <cell r="B1558" t="str">
            <v>Joaquim Nabuco</v>
          </cell>
          <cell r="C1558" t="str">
            <v>PE</v>
          </cell>
          <cell r="D1558" t="str">
            <v>Pernambuco</v>
          </cell>
          <cell r="E1558">
            <v>26</v>
          </cell>
          <cell r="F1558" t="str">
            <v>Nordeste</v>
          </cell>
        </row>
        <row r="1559">
          <cell r="A1559">
            <v>260825</v>
          </cell>
          <cell r="B1559" t="str">
            <v>Jucati</v>
          </cell>
          <cell r="C1559" t="str">
            <v>PE</v>
          </cell>
          <cell r="D1559" t="str">
            <v>Pernambuco</v>
          </cell>
          <cell r="E1559">
            <v>26</v>
          </cell>
          <cell r="F1559" t="str">
            <v>Nordeste</v>
          </cell>
        </row>
        <row r="1560">
          <cell r="A1560">
            <v>260830</v>
          </cell>
          <cell r="B1560" t="str">
            <v>Jupi</v>
          </cell>
          <cell r="C1560" t="str">
            <v>PE</v>
          </cell>
          <cell r="D1560" t="str">
            <v>Pernambuco</v>
          </cell>
          <cell r="E1560">
            <v>26</v>
          </cell>
          <cell r="F1560" t="str">
            <v>Nordeste</v>
          </cell>
        </row>
        <row r="1561">
          <cell r="A1561">
            <v>260840</v>
          </cell>
          <cell r="B1561" t="str">
            <v>Jurema</v>
          </cell>
          <cell r="C1561" t="str">
            <v>PE</v>
          </cell>
          <cell r="D1561" t="str">
            <v>Pernambuco</v>
          </cell>
          <cell r="E1561">
            <v>26</v>
          </cell>
          <cell r="F1561" t="str">
            <v>Nordeste</v>
          </cell>
        </row>
        <row r="1562">
          <cell r="A1562">
            <v>260845</v>
          </cell>
          <cell r="B1562" t="str">
            <v>Lagoa do Carro</v>
          </cell>
          <cell r="C1562" t="str">
            <v>PE</v>
          </cell>
          <cell r="D1562" t="str">
            <v>Pernambuco</v>
          </cell>
          <cell r="E1562">
            <v>26</v>
          </cell>
          <cell r="F1562" t="str">
            <v>Nordeste</v>
          </cell>
        </row>
        <row r="1563">
          <cell r="A1563">
            <v>260850</v>
          </cell>
          <cell r="B1563" t="str">
            <v>Lagoa do Itaenga</v>
          </cell>
          <cell r="C1563" t="str">
            <v>PE</v>
          </cell>
          <cell r="D1563" t="str">
            <v>Pernambuco</v>
          </cell>
          <cell r="E1563">
            <v>26</v>
          </cell>
          <cell r="F1563" t="str">
            <v>Nordeste</v>
          </cell>
        </row>
        <row r="1564">
          <cell r="A1564">
            <v>260860</v>
          </cell>
          <cell r="B1564" t="str">
            <v>Lagoa do Ouro</v>
          </cell>
          <cell r="C1564" t="str">
            <v>PE</v>
          </cell>
          <cell r="D1564" t="str">
            <v>Pernambuco</v>
          </cell>
          <cell r="E1564">
            <v>26</v>
          </cell>
          <cell r="F1564" t="str">
            <v>Nordeste</v>
          </cell>
        </row>
        <row r="1565">
          <cell r="A1565">
            <v>260870</v>
          </cell>
          <cell r="B1565" t="str">
            <v>Lagoa dos Gatos</v>
          </cell>
          <cell r="C1565" t="str">
            <v>PE</v>
          </cell>
          <cell r="D1565" t="str">
            <v>Pernambuco</v>
          </cell>
          <cell r="E1565">
            <v>26</v>
          </cell>
          <cell r="F1565" t="str">
            <v>Nordeste</v>
          </cell>
        </row>
        <row r="1566">
          <cell r="A1566">
            <v>260875</v>
          </cell>
          <cell r="B1566" t="str">
            <v>Lagoa Grande</v>
          </cell>
          <cell r="C1566" t="str">
            <v>PE</v>
          </cell>
          <cell r="D1566" t="str">
            <v>Pernambuco</v>
          </cell>
          <cell r="E1566">
            <v>26</v>
          </cell>
          <cell r="F1566" t="str">
            <v>Nordeste</v>
          </cell>
        </row>
        <row r="1567">
          <cell r="A1567">
            <v>260880</v>
          </cell>
          <cell r="B1567" t="str">
            <v>Lajedo</v>
          </cell>
          <cell r="C1567" t="str">
            <v>PE</v>
          </cell>
          <cell r="D1567" t="str">
            <v>Pernambuco</v>
          </cell>
          <cell r="E1567">
            <v>26</v>
          </cell>
          <cell r="F1567" t="str">
            <v>Nordeste</v>
          </cell>
        </row>
        <row r="1568">
          <cell r="A1568">
            <v>260890</v>
          </cell>
          <cell r="B1568" t="str">
            <v>Limoeiro</v>
          </cell>
          <cell r="C1568" t="str">
            <v>PE</v>
          </cell>
          <cell r="D1568" t="str">
            <v>Pernambuco</v>
          </cell>
          <cell r="E1568">
            <v>26</v>
          </cell>
          <cell r="F1568" t="str">
            <v>Nordeste</v>
          </cell>
        </row>
        <row r="1569">
          <cell r="A1569">
            <v>260900</v>
          </cell>
          <cell r="B1569" t="str">
            <v>Macaparana</v>
          </cell>
          <cell r="C1569" t="str">
            <v>PE</v>
          </cell>
          <cell r="D1569" t="str">
            <v>Pernambuco</v>
          </cell>
          <cell r="E1569">
            <v>26</v>
          </cell>
          <cell r="F1569" t="str">
            <v>Nordeste</v>
          </cell>
        </row>
        <row r="1570">
          <cell r="A1570">
            <v>260910</v>
          </cell>
          <cell r="B1570" t="str">
            <v>Machados</v>
          </cell>
          <cell r="C1570" t="str">
            <v>PE</v>
          </cell>
          <cell r="D1570" t="str">
            <v>Pernambuco</v>
          </cell>
          <cell r="E1570">
            <v>26</v>
          </cell>
          <cell r="F1570" t="str">
            <v>Nordeste</v>
          </cell>
        </row>
        <row r="1571">
          <cell r="A1571">
            <v>260915</v>
          </cell>
          <cell r="B1571" t="str">
            <v>Manari</v>
          </cell>
          <cell r="C1571" t="str">
            <v>PE</v>
          </cell>
          <cell r="D1571" t="str">
            <v>Pernambuco</v>
          </cell>
          <cell r="E1571">
            <v>26</v>
          </cell>
          <cell r="F1571" t="str">
            <v>Nordeste</v>
          </cell>
        </row>
        <row r="1572">
          <cell r="A1572">
            <v>260920</v>
          </cell>
          <cell r="B1572" t="str">
            <v>Maraial</v>
          </cell>
          <cell r="C1572" t="str">
            <v>PE</v>
          </cell>
          <cell r="D1572" t="str">
            <v>Pernambuco</v>
          </cell>
          <cell r="E1572">
            <v>26</v>
          </cell>
          <cell r="F1572" t="str">
            <v>Nordeste</v>
          </cell>
        </row>
        <row r="1573">
          <cell r="A1573">
            <v>260930</v>
          </cell>
          <cell r="B1573" t="str">
            <v>Mirandiba</v>
          </cell>
          <cell r="C1573" t="str">
            <v>PE</v>
          </cell>
          <cell r="D1573" t="str">
            <v>Pernambuco</v>
          </cell>
          <cell r="E1573">
            <v>26</v>
          </cell>
          <cell r="F1573" t="str">
            <v>Nordeste</v>
          </cell>
        </row>
        <row r="1574">
          <cell r="A1574">
            <v>260940</v>
          </cell>
          <cell r="B1574" t="str">
            <v>Moreno</v>
          </cell>
          <cell r="C1574" t="str">
            <v>PE</v>
          </cell>
          <cell r="D1574" t="str">
            <v>Pernambuco</v>
          </cell>
          <cell r="E1574">
            <v>26</v>
          </cell>
          <cell r="F1574" t="str">
            <v>Nordeste</v>
          </cell>
        </row>
        <row r="1575">
          <cell r="A1575">
            <v>260950</v>
          </cell>
          <cell r="B1575" t="str">
            <v>Nazaré da Mata</v>
          </cell>
          <cell r="C1575" t="str">
            <v>PE</v>
          </cell>
          <cell r="D1575" t="str">
            <v>Pernambuco</v>
          </cell>
          <cell r="E1575">
            <v>26</v>
          </cell>
          <cell r="F1575" t="str">
            <v>Nordeste</v>
          </cell>
        </row>
        <row r="1576">
          <cell r="A1576">
            <v>260960</v>
          </cell>
          <cell r="B1576" t="str">
            <v>Olinda</v>
          </cell>
          <cell r="C1576" t="str">
            <v>PE</v>
          </cell>
          <cell r="D1576" t="str">
            <v>Pernambuco</v>
          </cell>
          <cell r="E1576">
            <v>26</v>
          </cell>
          <cell r="F1576" t="str">
            <v>Nordeste</v>
          </cell>
        </row>
        <row r="1577">
          <cell r="A1577">
            <v>260970</v>
          </cell>
          <cell r="B1577" t="str">
            <v>Orobó</v>
          </cell>
          <cell r="C1577" t="str">
            <v>PE</v>
          </cell>
          <cell r="D1577" t="str">
            <v>Pernambuco</v>
          </cell>
          <cell r="E1577">
            <v>26</v>
          </cell>
          <cell r="F1577" t="str">
            <v>Nordeste</v>
          </cell>
        </row>
        <row r="1578">
          <cell r="A1578">
            <v>260980</v>
          </cell>
          <cell r="B1578" t="str">
            <v>Orocó</v>
          </cell>
          <cell r="C1578" t="str">
            <v>PE</v>
          </cell>
          <cell r="D1578" t="str">
            <v>Pernambuco</v>
          </cell>
          <cell r="E1578">
            <v>26</v>
          </cell>
          <cell r="F1578" t="str">
            <v>Nordeste</v>
          </cell>
        </row>
        <row r="1579">
          <cell r="A1579">
            <v>260990</v>
          </cell>
          <cell r="B1579" t="str">
            <v>Ouricuri</v>
          </cell>
          <cell r="C1579" t="str">
            <v>PE</v>
          </cell>
          <cell r="D1579" t="str">
            <v>Pernambuco</v>
          </cell>
          <cell r="E1579">
            <v>26</v>
          </cell>
          <cell r="F1579" t="str">
            <v>Nordeste</v>
          </cell>
        </row>
        <row r="1580">
          <cell r="A1580">
            <v>261000</v>
          </cell>
          <cell r="B1580" t="str">
            <v>Palmares</v>
          </cell>
          <cell r="C1580" t="str">
            <v>PE</v>
          </cell>
          <cell r="D1580" t="str">
            <v>Pernambuco</v>
          </cell>
          <cell r="E1580">
            <v>26</v>
          </cell>
          <cell r="F1580" t="str">
            <v>Nordeste</v>
          </cell>
        </row>
        <row r="1581">
          <cell r="A1581">
            <v>261010</v>
          </cell>
          <cell r="B1581" t="str">
            <v>Palmeirina</v>
          </cell>
          <cell r="C1581" t="str">
            <v>PE</v>
          </cell>
          <cell r="D1581" t="str">
            <v>Pernambuco</v>
          </cell>
          <cell r="E1581">
            <v>26</v>
          </cell>
          <cell r="F1581" t="str">
            <v>Nordeste</v>
          </cell>
        </row>
        <row r="1582">
          <cell r="A1582">
            <v>261020</v>
          </cell>
          <cell r="B1582" t="str">
            <v>Panelas</v>
          </cell>
          <cell r="C1582" t="str">
            <v>PE</v>
          </cell>
          <cell r="D1582" t="str">
            <v>Pernambuco</v>
          </cell>
          <cell r="E1582">
            <v>26</v>
          </cell>
          <cell r="F1582" t="str">
            <v>Nordeste</v>
          </cell>
        </row>
        <row r="1583">
          <cell r="A1583">
            <v>261030</v>
          </cell>
          <cell r="B1583" t="str">
            <v>Paranatama</v>
          </cell>
          <cell r="C1583" t="str">
            <v>PE</v>
          </cell>
          <cell r="D1583" t="str">
            <v>Pernambuco</v>
          </cell>
          <cell r="E1583">
            <v>26</v>
          </cell>
          <cell r="F1583" t="str">
            <v>Nordeste</v>
          </cell>
        </row>
        <row r="1584">
          <cell r="A1584">
            <v>261040</v>
          </cell>
          <cell r="B1584" t="str">
            <v>Parnamirim</v>
          </cell>
          <cell r="C1584" t="str">
            <v>PE</v>
          </cell>
          <cell r="D1584" t="str">
            <v>Pernambuco</v>
          </cell>
          <cell r="E1584">
            <v>26</v>
          </cell>
          <cell r="F1584" t="str">
            <v>Nordeste</v>
          </cell>
        </row>
        <row r="1585">
          <cell r="A1585">
            <v>261050</v>
          </cell>
          <cell r="B1585" t="str">
            <v>Passira</v>
          </cell>
          <cell r="C1585" t="str">
            <v>PE</v>
          </cell>
          <cell r="D1585" t="str">
            <v>Pernambuco</v>
          </cell>
          <cell r="E1585">
            <v>26</v>
          </cell>
          <cell r="F1585" t="str">
            <v>Nordeste</v>
          </cell>
        </row>
        <row r="1586">
          <cell r="A1586">
            <v>261060</v>
          </cell>
          <cell r="B1586" t="str">
            <v>Paudalho</v>
          </cell>
          <cell r="C1586" t="str">
            <v>PE</v>
          </cell>
          <cell r="D1586" t="str">
            <v>Pernambuco</v>
          </cell>
          <cell r="E1586">
            <v>26</v>
          </cell>
          <cell r="F1586" t="str">
            <v>Nordeste</v>
          </cell>
        </row>
        <row r="1587">
          <cell r="A1587">
            <v>261070</v>
          </cell>
          <cell r="B1587" t="str">
            <v>Paulista</v>
          </cell>
          <cell r="C1587" t="str">
            <v>PE</v>
          </cell>
          <cell r="D1587" t="str">
            <v>Pernambuco</v>
          </cell>
          <cell r="E1587">
            <v>26</v>
          </cell>
          <cell r="F1587" t="str">
            <v>Nordeste</v>
          </cell>
        </row>
        <row r="1588">
          <cell r="A1588">
            <v>261080</v>
          </cell>
          <cell r="B1588" t="str">
            <v>Pedra</v>
          </cell>
          <cell r="C1588" t="str">
            <v>PE</v>
          </cell>
          <cell r="D1588" t="str">
            <v>Pernambuco</v>
          </cell>
          <cell r="E1588">
            <v>26</v>
          </cell>
          <cell r="F1588" t="str">
            <v>Nordeste</v>
          </cell>
        </row>
        <row r="1589">
          <cell r="A1589">
            <v>261090</v>
          </cell>
          <cell r="B1589" t="str">
            <v>Pesqueira</v>
          </cell>
          <cell r="C1589" t="str">
            <v>PE</v>
          </cell>
          <cell r="D1589" t="str">
            <v>Pernambuco</v>
          </cell>
          <cell r="E1589">
            <v>26</v>
          </cell>
          <cell r="F1589" t="str">
            <v>Nordeste</v>
          </cell>
        </row>
        <row r="1590">
          <cell r="A1590">
            <v>261100</v>
          </cell>
          <cell r="B1590" t="str">
            <v>Petrolândia</v>
          </cell>
          <cell r="C1590" t="str">
            <v>PE</v>
          </cell>
          <cell r="D1590" t="str">
            <v>Pernambuco</v>
          </cell>
          <cell r="E1590">
            <v>26</v>
          </cell>
          <cell r="F1590" t="str">
            <v>Nordeste</v>
          </cell>
        </row>
        <row r="1591">
          <cell r="A1591">
            <v>261110</v>
          </cell>
          <cell r="B1591" t="str">
            <v>Petrolina</v>
          </cell>
          <cell r="C1591" t="str">
            <v>PE</v>
          </cell>
          <cell r="D1591" t="str">
            <v>Pernambuco</v>
          </cell>
          <cell r="E1591">
            <v>26</v>
          </cell>
          <cell r="F1591" t="str">
            <v>Nordeste</v>
          </cell>
        </row>
        <row r="1592">
          <cell r="A1592">
            <v>261120</v>
          </cell>
          <cell r="B1592" t="str">
            <v>Poção</v>
          </cell>
          <cell r="C1592" t="str">
            <v>PE</v>
          </cell>
          <cell r="D1592" t="str">
            <v>Pernambuco</v>
          </cell>
          <cell r="E1592">
            <v>26</v>
          </cell>
          <cell r="F1592" t="str">
            <v>Nordeste</v>
          </cell>
        </row>
        <row r="1593">
          <cell r="A1593">
            <v>261130</v>
          </cell>
          <cell r="B1593" t="str">
            <v>Pombos</v>
          </cell>
          <cell r="C1593" t="str">
            <v>PE</v>
          </cell>
          <cell r="D1593" t="str">
            <v>Pernambuco</v>
          </cell>
          <cell r="E1593">
            <v>26</v>
          </cell>
          <cell r="F1593" t="str">
            <v>Nordeste</v>
          </cell>
        </row>
        <row r="1594">
          <cell r="A1594">
            <v>261140</v>
          </cell>
          <cell r="B1594" t="str">
            <v>Primavera</v>
          </cell>
          <cell r="C1594" t="str">
            <v>PE</v>
          </cell>
          <cell r="D1594" t="str">
            <v>Pernambuco</v>
          </cell>
          <cell r="E1594">
            <v>26</v>
          </cell>
          <cell r="F1594" t="str">
            <v>Nordeste</v>
          </cell>
        </row>
        <row r="1595">
          <cell r="A1595">
            <v>261150</v>
          </cell>
          <cell r="B1595" t="str">
            <v>Quipapá</v>
          </cell>
          <cell r="C1595" t="str">
            <v>PE</v>
          </cell>
          <cell r="D1595" t="str">
            <v>Pernambuco</v>
          </cell>
          <cell r="E1595">
            <v>26</v>
          </cell>
          <cell r="F1595" t="str">
            <v>Nordeste</v>
          </cell>
        </row>
        <row r="1596">
          <cell r="A1596">
            <v>261153</v>
          </cell>
          <cell r="B1596" t="str">
            <v>Quixaba</v>
          </cell>
          <cell r="C1596" t="str">
            <v>PE</v>
          </cell>
          <cell r="D1596" t="str">
            <v>Pernambuco</v>
          </cell>
          <cell r="E1596">
            <v>26</v>
          </cell>
          <cell r="F1596" t="str">
            <v>Nordeste</v>
          </cell>
        </row>
        <row r="1597">
          <cell r="A1597">
            <v>261160</v>
          </cell>
          <cell r="B1597" t="str">
            <v>Recife</v>
          </cell>
          <cell r="C1597" t="str">
            <v>PE</v>
          </cell>
          <cell r="D1597" t="str">
            <v>Pernambuco</v>
          </cell>
          <cell r="E1597">
            <v>26</v>
          </cell>
          <cell r="F1597" t="str">
            <v>Nordeste</v>
          </cell>
        </row>
        <row r="1598">
          <cell r="A1598">
            <v>261170</v>
          </cell>
          <cell r="B1598" t="str">
            <v>Riacho das Almas</v>
          </cell>
          <cell r="C1598" t="str">
            <v>PE</v>
          </cell>
          <cell r="D1598" t="str">
            <v>Pernambuco</v>
          </cell>
          <cell r="E1598">
            <v>26</v>
          </cell>
          <cell r="F1598" t="str">
            <v>Nordeste</v>
          </cell>
        </row>
        <row r="1599">
          <cell r="A1599">
            <v>261180</v>
          </cell>
          <cell r="B1599" t="str">
            <v>Ribeirão</v>
          </cell>
          <cell r="C1599" t="str">
            <v>PE</v>
          </cell>
          <cell r="D1599" t="str">
            <v>Pernambuco</v>
          </cell>
          <cell r="E1599">
            <v>26</v>
          </cell>
          <cell r="F1599" t="str">
            <v>Nordeste</v>
          </cell>
        </row>
        <row r="1600">
          <cell r="A1600">
            <v>261190</v>
          </cell>
          <cell r="B1600" t="str">
            <v>Rio Formoso</v>
          </cell>
          <cell r="C1600" t="str">
            <v>PE</v>
          </cell>
          <cell r="D1600" t="str">
            <v>Pernambuco</v>
          </cell>
          <cell r="E1600">
            <v>26</v>
          </cell>
          <cell r="F1600" t="str">
            <v>Nordeste</v>
          </cell>
        </row>
        <row r="1601">
          <cell r="A1601">
            <v>261200</v>
          </cell>
          <cell r="B1601" t="str">
            <v>Sairé</v>
          </cell>
          <cell r="C1601" t="str">
            <v>PE</v>
          </cell>
          <cell r="D1601" t="str">
            <v>Pernambuco</v>
          </cell>
          <cell r="E1601">
            <v>26</v>
          </cell>
          <cell r="F1601" t="str">
            <v>Nordeste</v>
          </cell>
        </row>
        <row r="1602">
          <cell r="A1602">
            <v>261210</v>
          </cell>
          <cell r="B1602" t="str">
            <v>Salgadinho</v>
          </cell>
          <cell r="C1602" t="str">
            <v>PE</v>
          </cell>
          <cell r="D1602" t="str">
            <v>Pernambuco</v>
          </cell>
          <cell r="E1602">
            <v>26</v>
          </cell>
          <cell r="F1602" t="str">
            <v>Nordeste</v>
          </cell>
        </row>
        <row r="1603">
          <cell r="A1603">
            <v>261220</v>
          </cell>
          <cell r="B1603" t="str">
            <v>Salgueiro</v>
          </cell>
          <cell r="C1603" t="str">
            <v>PE</v>
          </cell>
          <cell r="D1603" t="str">
            <v>Pernambuco</v>
          </cell>
          <cell r="E1603">
            <v>26</v>
          </cell>
          <cell r="F1603" t="str">
            <v>Nordeste</v>
          </cell>
        </row>
        <row r="1604">
          <cell r="A1604">
            <v>261230</v>
          </cell>
          <cell r="B1604" t="str">
            <v>Saloá</v>
          </cell>
          <cell r="C1604" t="str">
            <v>PE</v>
          </cell>
          <cell r="D1604" t="str">
            <v>Pernambuco</v>
          </cell>
          <cell r="E1604">
            <v>26</v>
          </cell>
          <cell r="F1604" t="str">
            <v>Nordeste</v>
          </cell>
        </row>
        <row r="1605">
          <cell r="A1605">
            <v>261240</v>
          </cell>
          <cell r="B1605" t="str">
            <v>Sanharó</v>
          </cell>
          <cell r="C1605" t="str">
            <v>PE</v>
          </cell>
          <cell r="D1605" t="str">
            <v>Pernambuco</v>
          </cell>
          <cell r="E1605">
            <v>26</v>
          </cell>
          <cell r="F1605" t="str">
            <v>Nordeste</v>
          </cell>
        </row>
        <row r="1606">
          <cell r="A1606">
            <v>261245</v>
          </cell>
          <cell r="B1606" t="str">
            <v>Santa Cruz</v>
          </cell>
          <cell r="C1606" t="str">
            <v>PE</v>
          </cell>
          <cell r="D1606" t="str">
            <v>Pernambuco</v>
          </cell>
          <cell r="E1606">
            <v>26</v>
          </cell>
          <cell r="F1606" t="str">
            <v>Nordeste</v>
          </cell>
        </row>
        <row r="1607">
          <cell r="A1607">
            <v>261247</v>
          </cell>
          <cell r="B1607" t="str">
            <v>Santa Cruz da Baixa Verde</v>
          </cell>
          <cell r="C1607" t="str">
            <v>PE</v>
          </cell>
          <cell r="D1607" t="str">
            <v>Pernambuco</v>
          </cell>
          <cell r="E1607">
            <v>26</v>
          </cell>
          <cell r="F1607" t="str">
            <v>Nordeste</v>
          </cell>
        </row>
        <row r="1608">
          <cell r="A1608">
            <v>261250</v>
          </cell>
          <cell r="B1608" t="str">
            <v>Santa Cruz do Capibaribe</v>
          </cell>
          <cell r="C1608" t="str">
            <v>PE</v>
          </cell>
          <cell r="D1608" t="str">
            <v>Pernambuco</v>
          </cell>
          <cell r="E1608">
            <v>26</v>
          </cell>
          <cell r="F1608" t="str">
            <v>Nordeste</v>
          </cell>
        </row>
        <row r="1609">
          <cell r="A1609">
            <v>261255</v>
          </cell>
          <cell r="B1609" t="str">
            <v>Santa Filomena</v>
          </cell>
          <cell r="C1609" t="str">
            <v>PE</v>
          </cell>
          <cell r="D1609" t="str">
            <v>Pernambuco</v>
          </cell>
          <cell r="E1609">
            <v>26</v>
          </cell>
          <cell r="F1609" t="str">
            <v>Nordeste</v>
          </cell>
        </row>
        <row r="1610">
          <cell r="A1610">
            <v>261260</v>
          </cell>
          <cell r="B1610" t="str">
            <v>Santa Maria da Boa Vista</v>
          </cell>
          <cell r="C1610" t="str">
            <v>PE</v>
          </cell>
          <cell r="D1610" t="str">
            <v>Pernambuco</v>
          </cell>
          <cell r="E1610">
            <v>26</v>
          </cell>
          <cell r="F1610" t="str">
            <v>Nordeste</v>
          </cell>
        </row>
        <row r="1611">
          <cell r="A1611">
            <v>261270</v>
          </cell>
          <cell r="B1611" t="str">
            <v>Santa Maria do Cambucá</v>
          </cell>
          <cell r="C1611" t="str">
            <v>PE</v>
          </cell>
          <cell r="D1611" t="str">
            <v>Pernambuco</v>
          </cell>
          <cell r="E1611">
            <v>26</v>
          </cell>
          <cell r="F1611" t="str">
            <v>Nordeste</v>
          </cell>
        </row>
        <row r="1612">
          <cell r="A1612">
            <v>261280</v>
          </cell>
          <cell r="B1612" t="str">
            <v>Santa Terezinha</v>
          </cell>
          <cell r="C1612" t="str">
            <v>PE</v>
          </cell>
          <cell r="D1612" t="str">
            <v>Pernambuco</v>
          </cell>
          <cell r="E1612">
            <v>26</v>
          </cell>
          <cell r="F1612" t="str">
            <v>Nordeste</v>
          </cell>
        </row>
        <row r="1613">
          <cell r="A1613">
            <v>261290</v>
          </cell>
          <cell r="B1613" t="str">
            <v>São Benedito do Sul</v>
          </cell>
          <cell r="C1613" t="str">
            <v>PE</v>
          </cell>
          <cell r="D1613" t="str">
            <v>Pernambuco</v>
          </cell>
          <cell r="E1613">
            <v>26</v>
          </cell>
          <cell r="F1613" t="str">
            <v>Nordeste</v>
          </cell>
        </row>
        <row r="1614">
          <cell r="A1614">
            <v>261300</v>
          </cell>
          <cell r="B1614" t="str">
            <v>São Bento do Una</v>
          </cell>
          <cell r="C1614" t="str">
            <v>PE</v>
          </cell>
          <cell r="D1614" t="str">
            <v>Pernambuco</v>
          </cell>
          <cell r="E1614">
            <v>26</v>
          </cell>
          <cell r="F1614" t="str">
            <v>Nordeste</v>
          </cell>
        </row>
        <row r="1615">
          <cell r="A1615">
            <v>261310</v>
          </cell>
          <cell r="B1615" t="str">
            <v>São Caitano</v>
          </cell>
          <cell r="C1615" t="str">
            <v>PE</v>
          </cell>
          <cell r="D1615" t="str">
            <v>Pernambuco</v>
          </cell>
          <cell r="E1615">
            <v>26</v>
          </cell>
          <cell r="F1615" t="str">
            <v>Nordeste</v>
          </cell>
        </row>
        <row r="1616">
          <cell r="A1616">
            <v>261320</v>
          </cell>
          <cell r="B1616" t="str">
            <v>São João</v>
          </cell>
          <cell r="C1616" t="str">
            <v>PE</v>
          </cell>
          <cell r="D1616" t="str">
            <v>Pernambuco</v>
          </cell>
          <cell r="E1616">
            <v>26</v>
          </cell>
          <cell r="F1616" t="str">
            <v>Nordeste</v>
          </cell>
        </row>
        <row r="1617">
          <cell r="A1617">
            <v>261330</v>
          </cell>
          <cell r="B1617" t="str">
            <v>São Joaquim do Monte</v>
          </cell>
          <cell r="C1617" t="str">
            <v>PE</v>
          </cell>
          <cell r="D1617" t="str">
            <v>Pernambuco</v>
          </cell>
          <cell r="E1617">
            <v>26</v>
          </cell>
          <cell r="F1617" t="str">
            <v>Nordeste</v>
          </cell>
        </row>
        <row r="1618">
          <cell r="A1618">
            <v>261340</v>
          </cell>
          <cell r="B1618" t="str">
            <v>São José da Coroa Grande</v>
          </cell>
          <cell r="C1618" t="str">
            <v>PE</v>
          </cell>
          <cell r="D1618" t="str">
            <v>Pernambuco</v>
          </cell>
          <cell r="E1618">
            <v>26</v>
          </cell>
          <cell r="F1618" t="str">
            <v>Nordeste</v>
          </cell>
        </row>
        <row r="1619">
          <cell r="A1619">
            <v>261350</v>
          </cell>
          <cell r="B1619" t="str">
            <v>São José do Belmonte</v>
          </cell>
          <cell r="C1619" t="str">
            <v>PE</v>
          </cell>
          <cell r="D1619" t="str">
            <v>Pernambuco</v>
          </cell>
          <cell r="E1619">
            <v>26</v>
          </cell>
          <cell r="F1619" t="str">
            <v>Nordeste</v>
          </cell>
        </row>
        <row r="1620">
          <cell r="A1620">
            <v>261360</v>
          </cell>
          <cell r="B1620" t="str">
            <v>São José do Egito</v>
          </cell>
          <cell r="C1620" t="str">
            <v>PE</v>
          </cell>
          <cell r="D1620" t="str">
            <v>Pernambuco</v>
          </cell>
          <cell r="E1620">
            <v>26</v>
          </cell>
          <cell r="F1620" t="str">
            <v>Nordeste</v>
          </cell>
        </row>
        <row r="1621">
          <cell r="A1621">
            <v>261370</v>
          </cell>
          <cell r="B1621" t="str">
            <v>São Lourenço da Mata</v>
          </cell>
          <cell r="C1621" t="str">
            <v>PE</v>
          </cell>
          <cell r="D1621" t="str">
            <v>Pernambuco</v>
          </cell>
          <cell r="E1621">
            <v>26</v>
          </cell>
          <cell r="F1621" t="str">
            <v>Nordeste</v>
          </cell>
        </row>
        <row r="1622">
          <cell r="A1622">
            <v>261380</v>
          </cell>
          <cell r="B1622" t="str">
            <v>São Vicente Ferrer</v>
          </cell>
          <cell r="C1622" t="str">
            <v>PE</v>
          </cell>
          <cell r="D1622" t="str">
            <v>Pernambuco</v>
          </cell>
          <cell r="E1622">
            <v>26</v>
          </cell>
          <cell r="F1622" t="str">
            <v>Nordeste</v>
          </cell>
        </row>
        <row r="1623">
          <cell r="A1623">
            <v>261390</v>
          </cell>
          <cell r="B1623" t="str">
            <v>Serra Talhada</v>
          </cell>
          <cell r="C1623" t="str">
            <v>PE</v>
          </cell>
          <cell r="D1623" t="str">
            <v>Pernambuco</v>
          </cell>
          <cell r="E1623">
            <v>26</v>
          </cell>
          <cell r="F1623" t="str">
            <v>Nordeste</v>
          </cell>
        </row>
        <row r="1624">
          <cell r="A1624">
            <v>261400</v>
          </cell>
          <cell r="B1624" t="str">
            <v>Serrita</v>
          </cell>
          <cell r="C1624" t="str">
            <v>PE</v>
          </cell>
          <cell r="D1624" t="str">
            <v>Pernambuco</v>
          </cell>
          <cell r="E1624">
            <v>26</v>
          </cell>
          <cell r="F1624" t="str">
            <v>Nordeste</v>
          </cell>
        </row>
        <row r="1625">
          <cell r="A1625">
            <v>261410</v>
          </cell>
          <cell r="B1625" t="str">
            <v>Sertânia</v>
          </cell>
          <cell r="C1625" t="str">
            <v>PE</v>
          </cell>
          <cell r="D1625" t="str">
            <v>Pernambuco</v>
          </cell>
          <cell r="E1625">
            <v>26</v>
          </cell>
          <cell r="F1625" t="str">
            <v>Nordeste</v>
          </cell>
        </row>
        <row r="1626">
          <cell r="A1626">
            <v>261420</v>
          </cell>
          <cell r="B1626" t="str">
            <v>Sirinhaém</v>
          </cell>
          <cell r="C1626" t="str">
            <v>PE</v>
          </cell>
          <cell r="D1626" t="str">
            <v>Pernambuco</v>
          </cell>
          <cell r="E1626">
            <v>26</v>
          </cell>
          <cell r="F1626" t="str">
            <v>Nordeste</v>
          </cell>
        </row>
        <row r="1627">
          <cell r="A1627">
            <v>261430</v>
          </cell>
          <cell r="B1627" t="str">
            <v>Moreilândia</v>
          </cell>
          <cell r="C1627" t="str">
            <v>PE</v>
          </cell>
          <cell r="D1627" t="str">
            <v>Pernambuco</v>
          </cell>
          <cell r="E1627">
            <v>26</v>
          </cell>
          <cell r="F1627" t="str">
            <v>Nordeste</v>
          </cell>
        </row>
        <row r="1628">
          <cell r="A1628">
            <v>261440</v>
          </cell>
          <cell r="B1628" t="str">
            <v>Solidão</v>
          </cell>
          <cell r="C1628" t="str">
            <v>PE</v>
          </cell>
          <cell r="D1628" t="str">
            <v>Pernambuco</v>
          </cell>
          <cell r="E1628">
            <v>26</v>
          </cell>
          <cell r="F1628" t="str">
            <v>Nordeste</v>
          </cell>
        </row>
        <row r="1629">
          <cell r="A1629">
            <v>261450</v>
          </cell>
          <cell r="B1629" t="str">
            <v>Surubim</v>
          </cell>
          <cell r="C1629" t="str">
            <v>PE</v>
          </cell>
          <cell r="D1629" t="str">
            <v>Pernambuco</v>
          </cell>
          <cell r="E1629">
            <v>26</v>
          </cell>
          <cell r="F1629" t="str">
            <v>Nordeste</v>
          </cell>
        </row>
        <row r="1630">
          <cell r="A1630">
            <v>261460</v>
          </cell>
          <cell r="B1630" t="str">
            <v>Tabira</v>
          </cell>
          <cell r="C1630" t="str">
            <v>PE</v>
          </cell>
          <cell r="D1630" t="str">
            <v>Pernambuco</v>
          </cell>
          <cell r="E1630">
            <v>26</v>
          </cell>
          <cell r="F1630" t="str">
            <v>Nordeste</v>
          </cell>
        </row>
        <row r="1631">
          <cell r="A1631">
            <v>261470</v>
          </cell>
          <cell r="B1631" t="str">
            <v>Tacaimbó</v>
          </cell>
          <cell r="C1631" t="str">
            <v>PE</v>
          </cell>
          <cell r="D1631" t="str">
            <v>Pernambuco</v>
          </cell>
          <cell r="E1631">
            <v>26</v>
          </cell>
          <cell r="F1631" t="str">
            <v>Nordeste</v>
          </cell>
        </row>
        <row r="1632">
          <cell r="A1632">
            <v>261480</v>
          </cell>
          <cell r="B1632" t="str">
            <v>Tacaratu</v>
          </cell>
          <cell r="C1632" t="str">
            <v>PE</v>
          </cell>
          <cell r="D1632" t="str">
            <v>Pernambuco</v>
          </cell>
          <cell r="E1632">
            <v>26</v>
          </cell>
          <cell r="F1632" t="str">
            <v>Nordeste</v>
          </cell>
        </row>
        <row r="1633">
          <cell r="A1633">
            <v>261485</v>
          </cell>
          <cell r="B1633" t="str">
            <v>Tamandaré</v>
          </cell>
          <cell r="C1633" t="str">
            <v>PE</v>
          </cell>
          <cell r="D1633" t="str">
            <v>Pernambuco</v>
          </cell>
          <cell r="E1633">
            <v>26</v>
          </cell>
          <cell r="F1633" t="str">
            <v>Nordeste</v>
          </cell>
        </row>
        <row r="1634">
          <cell r="A1634">
            <v>261500</v>
          </cell>
          <cell r="B1634" t="str">
            <v>Taquaritinga do Norte</v>
          </cell>
          <cell r="C1634" t="str">
            <v>PE</v>
          </cell>
          <cell r="D1634" t="str">
            <v>Pernambuco</v>
          </cell>
          <cell r="E1634">
            <v>26</v>
          </cell>
          <cell r="F1634" t="str">
            <v>Nordeste</v>
          </cell>
        </row>
        <row r="1635">
          <cell r="A1635">
            <v>261510</v>
          </cell>
          <cell r="B1635" t="str">
            <v>Terezinha</v>
          </cell>
          <cell r="C1635" t="str">
            <v>PE</v>
          </cell>
          <cell r="D1635" t="str">
            <v>Pernambuco</v>
          </cell>
          <cell r="E1635">
            <v>26</v>
          </cell>
          <cell r="F1635" t="str">
            <v>Nordeste</v>
          </cell>
        </row>
        <row r="1636">
          <cell r="A1636">
            <v>261520</v>
          </cell>
          <cell r="B1636" t="str">
            <v>Terra Nova</v>
          </cell>
          <cell r="C1636" t="str">
            <v>PE</v>
          </cell>
          <cell r="D1636" t="str">
            <v>Pernambuco</v>
          </cell>
          <cell r="E1636">
            <v>26</v>
          </cell>
          <cell r="F1636" t="str">
            <v>Nordeste</v>
          </cell>
        </row>
        <row r="1637">
          <cell r="A1637">
            <v>261530</v>
          </cell>
          <cell r="B1637" t="str">
            <v>Timbaúba</v>
          </cell>
          <cell r="C1637" t="str">
            <v>PE</v>
          </cell>
          <cell r="D1637" t="str">
            <v>Pernambuco</v>
          </cell>
          <cell r="E1637">
            <v>26</v>
          </cell>
          <cell r="F1637" t="str">
            <v>Nordeste</v>
          </cell>
        </row>
        <row r="1638">
          <cell r="A1638">
            <v>261540</v>
          </cell>
          <cell r="B1638" t="str">
            <v>Toritama</v>
          </cell>
          <cell r="C1638" t="str">
            <v>PE</v>
          </cell>
          <cell r="D1638" t="str">
            <v>Pernambuco</v>
          </cell>
          <cell r="E1638">
            <v>26</v>
          </cell>
          <cell r="F1638" t="str">
            <v>Nordeste</v>
          </cell>
        </row>
        <row r="1639">
          <cell r="A1639">
            <v>261550</v>
          </cell>
          <cell r="B1639" t="str">
            <v>Tracunhaém</v>
          </cell>
          <cell r="C1639" t="str">
            <v>PE</v>
          </cell>
          <cell r="D1639" t="str">
            <v>Pernambuco</v>
          </cell>
          <cell r="E1639">
            <v>26</v>
          </cell>
          <cell r="F1639" t="str">
            <v>Nordeste</v>
          </cell>
        </row>
        <row r="1640">
          <cell r="A1640">
            <v>261560</v>
          </cell>
          <cell r="B1640" t="str">
            <v>Trindade</v>
          </cell>
          <cell r="C1640" t="str">
            <v>PE</v>
          </cell>
          <cell r="D1640" t="str">
            <v>Pernambuco</v>
          </cell>
          <cell r="E1640">
            <v>26</v>
          </cell>
          <cell r="F1640" t="str">
            <v>Nordeste</v>
          </cell>
        </row>
        <row r="1641">
          <cell r="A1641">
            <v>261570</v>
          </cell>
          <cell r="B1641" t="str">
            <v>Triunfo</v>
          </cell>
          <cell r="C1641" t="str">
            <v>PE</v>
          </cell>
          <cell r="D1641" t="str">
            <v>Pernambuco</v>
          </cell>
          <cell r="E1641">
            <v>26</v>
          </cell>
          <cell r="F1641" t="str">
            <v>Nordeste</v>
          </cell>
        </row>
        <row r="1642">
          <cell r="A1642">
            <v>261580</v>
          </cell>
          <cell r="B1642" t="str">
            <v>Tupanatinga</v>
          </cell>
          <cell r="C1642" t="str">
            <v>PE</v>
          </cell>
          <cell r="D1642" t="str">
            <v>Pernambuco</v>
          </cell>
          <cell r="E1642">
            <v>26</v>
          </cell>
          <cell r="F1642" t="str">
            <v>Nordeste</v>
          </cell>
        </row>
        <row r="1643">
          <cell r="A1643">
            <v>261590</v>
          </cell>
          <cell r="B1643" t="str">
            <v>Tuparetama</v>
          </cell>
          <cell r="C1643" t="str">
            <v>PE</v>
          </cell>
          <cell r="D1643" t="str">
            <v>Pernambuco</v>
          </cell>
          <cell r="E1643">
            <v>26</v>
          </cell>
          <cell r="F1643" t="str">
            <v>Nordeste</v>
          </cell>
        </row>
        <row r="1644">
          <cell r="A1644">
            <v>261600</v>
          </cell>
          <cell r="B1644" t="str">
            <v>Venturosa</v>
          </cell>
          <cell r="C1644" t="str">
            <v>PE</v>
          </cell>
          <cell r="D1644" t="str">
            <v>Pernambuco</v>
          </cell>
          <cell r="E1644">
            <v>26</v>
          </cell>
          <cell r="F1644" t="str">
            <v>Nordeste</v>
          </cell>
        </row>
        <row r="1645">
          <cell r="A1645">
            <v>261610</v>
          </cell>
          <cell r="B1645" t="str">
            <v>Verdejante</v>
          </cell>
          <cell r="C1645" t="str">
            <v>PE</v>
          </cell>
          <cell r="D1645" t="str">
            <v>Pernambuco</v>
          </cell>
          <cell r="E1645">
            <v>26</v>
          </cell>
          <cell r="F1645" t="str">
            <v>Nordeste</v>
          </cell>
        </row>
        <row r="1646">
          <cell r="A1646">
            <v>261618</v>
          </cell>
          <cell r="B1646" t="str">
            <v>Vertente do Lério</v>
          </cell>
          <cell r="C1646" t="str">
            <v>PE</v>
          </cell>
          <cell r="D1646" t="str">
            <v>Pernambuco</v>
          </cell>
          <cell r="E1646">
            <v>26</v>
          </cell>
          <cell r="F1646" t="str">
            <v>Nordeste</v>
          </cell>
        </row>
        <row r="1647">
          <cell r="A1647">
            <v>261620</v>
          </cell>
          <cell r="B1647" t="str">
            <v>Vertentes</v>
          </cell>
          <cell r="C1647" t="str">
            <v>PE</v>
          </cell>
          <cell r="D1647" t="str">
            <v>Pernambuco</v>
          </cell>
          <cell r="E1647">
            <v>26</v>
          </cell>
          <cell r="F1647" t="str">
            <v>Nordeste</v>
          </cell>
        </row>
        <row r="1648">
          <cell r="A1648">
            <v>261630</v>
          </cell>
          <cell r="B1648" t="str">
            <v>Vicência</v>
          </cell>
          <cell r="C1648" t="str">
            <v>PE</v>
          </cell>
          <cell r="D1648" t="str">
            <v>Pernambuco</v>
          </cell>
          <cell r="E1648">
            <v>26</v>
          </cell>
          <cell r="F1648" t="str">
            <v>Nordeste</v>
          </cell>
        </row>
        <row r="1649">
          <cell r="A1649">
            <v>261640</v>
          </cell>
          <cell r="B1649" t="str">
            <v>Vitória de Santo Antão</v>
          </cell>
          <cell r="C1649" t="str">
            <v>PE</v>
          </cell>
          <cell r="D1649" t="str">
            <v>Pernambuco</v>
          </cell>
          <cell r="E1649">
            <v>26</v>
          </cell>
          <cell r="F1649" t="str">
            <v>Nordeste</v>
          </cell>
        </row>
        <row r="1650">
          <cell r="A1650">
            <v>261650</v>
          </cell>
          <cell r="B1650" t="str">
            <v>Xexéu</v>
          </cell>
          <cell r="C1650" t="str">
            <v>PE</v>
          </cell>
          <cell r="D1650" t="str">
            <v>Pernambuco</v>
          </cell>
          <cell r="E1650">
            <v>26</v>
          </cell>
          <cell r="F1650" t="str">
            <v>Nordeste</v>
          </cell>
        </row>
        <row r="1651">
          <cell r="A1651">
            <v>270010</v>
          </cell>
          <cell r="B1651" t="str">
            <v>Água Branca</v>
          </cell>
          <cell r="C1651" t="str">
            <v>AL</v>
          </cell>
          <cell r="D1651" t="str">
            <v>Alagoas</v>
          </cell>
          <cell r="E1651">
            <v>27</v>
          </cell>
          <cell r="F1651" t="str">
            <v>Nordeste</v>
          </cell>
        </row>
        <row r="1652">
          <cell r="A1652">
            <v>270020</v>
          </cell>
          <cell r="B1652" t="str">
            <v>Anadia</v>
          </cell>
          <cell r="C1652" t="str">
            <v>AL</v>
          </cell>
          <cell r="D1652" t="str">
            <v>Alagoas</v>
          </cell>
          <cell r="E1652">
            <v>27</v>
          </cell>
          <cell r="F1652" t="str">
            <v>Nordeste</v>
          </cell>
        </row>
        <row r="1653">
          <cell r="A1653">
            <v>270030</v>
          </cell>
          <cell r="B1653" t="str">
            <v>Arapiraca</v>
          </cell>
          <cell r="C1653" t="str">
            <v>AL</v>
          </cell>
          <cell r="D1653" t="str">
            <v>Alagoas</v>
          </cell>
          <cell r="E1653">
            <v>27</v>
          </cell>
          <cell r="F1653" t="str">
            <v>Nordeste</v>
          </cell>
        </row>
        <row r="1654">
          <cell r="A1654">
            <v>270040</v>
          </cell>
          <cell r="B1654" t="str">
            <v>Atalaia</v>
          </cell>
          <cell r="C1654" t="str">
            <v>AL</v>
          </cell>
          <cell r="D1654" t="str">
            <v>Alagoas</v>
          </cell>
          <cell r="E1654">
            <v>27</v>
          </cell>
          <cell r="F1654" t="str">
            <v>Nordeste</v>
          </cell>
        </row>
        <row r="1655">
          <cell r="A1655">
            <v>270050</v>
          </cell>
          <cell r="B1655" t="str">
            <v>Barra de Santo Antônio</v>
          </cell>
          <cell r="C1655" t="str">
            <v>AL</v>
          </cell>
          <cell r="D1655" t="str">
            <v>Alagoas</v>
          </cell>
          <cell r="E1655">
            <v>27</v>
          </cell>
          <cell r="F1655" t="str">
            <v>Nordeste</v>
          </cell>
        </row>
        <row r="1656">
          <cell r="A1656">
            <v>270060</v>
          </cell>
          <cell r="B1656" t="str">
            <v>Barra de São Miguel</v>
          </cell>
          <cell r="C1656" t="str">
            <v>AL</v>
          </cell>
          <cell r="D1656" t="str">
            <v>Alagoas</v>
          </cell>
          <cell r="E1656">
            <v>27</v>
          </cell>
          <cell r="F1656" t="str">
            <v>Nordeste</v>
          </cell>
        </row>
        <row r="1657">
          <cell r="A1657">
            <v>270070</v>
          </cell>
          <cell r="B1657" t="str">
            <v>Batalha</v>
          </cell>
          <cell r="C1657" t="str">
            <v>AL</v>
          </cell>
          <cell r="D1657" t="str">
            <v>Alagoas</v>
          </cell>
          <cell r="E1657">
            <v>27</v>
          </cell>
          <cell r="F1657" t="str">
            <v>Nordeste</v>
          </cell>
        </row>
        <row r="1658">
          <cell r="A1658">
            <v>270080</v>
          </cell>
          <cell r="B1658" t="str">
            <v>Belém</v>
          </cell>
          <cell r="C1658" t="str">
            <v>AL</v>
          </cell>
          <cell r="D1658" t="str">
            <v>Alagoas</v>
          </cell>
          <cell r="E1658">
            <v>27</v>
          </cell>
          <cell r="F1658" t="str">
            <v>Nordeste</v>
          </cell>
        </row>
        <row r="1659">
          <cell r="A1659">
            <v>270090</v>
          </cell>
          <cell r="B1659" t="str">
            <v>Belo Monte</v>
          </cell>
          <cell r="C1659" t="str">
            <v>AL</v>
          </cell>
          <cell r="D1659" t="str">
            <v>Alagoas</v>
          </cell>
          <cell r="E1659">
            <v>27</v>
          </cell>
          <cell r="F1659" t="str">
            <v>Nordeste</v>
          </cell>
        </row>
        <row r="1660">
          <cell r="A1660">
            <v>270100</v>
          </cell>
          <cell r="B1660" t="str">
            <v>Boca da Mata</v>
          </cell>
          <cell r="C1660" t="str">
            <v>AL</v>
          </cell>
          <cell r="D1660" t="str">
            <v>Alagoas</v>
          </cell>
          <cell r="E1660">
            <v>27</v>
          </cell>
          <cell r="F1660" t="str">
            <v>Nordeste</v>
          </cell>
        </row>
        <row r="1661">
          <cell r="A1661">
            <v>270110</v>
          </cell>
          <cell r="B1661" t="str">
            <v>Branquinha</v>
          </cell>
          <cell r="C1661" t="str">
            <v>AL</v>
          </cell>
          <cell r="D1661" t="str">
            <v>Alagoas</v>
          </cell>
          <cell r="E1661">
            <v>27</v>
          </cell>
          <cell r="F1661" t="str">
            <v>Nordeste</v>
          </cell>
        </row>
        <row r="1662">
          <cell r="A1662">
            <v>270120</v>
          </cell>
          <cell r="B1662" t="str">
            <v>Cacimbinhas</v>
          </cell>
          <cell r="C1662" t="str">
            <v>AL</v>
          </cell>
          <cell r="D1662" t="str">
            <v>Alagoas</v>
          </cell>
          <cell r="E1662">
            <v>27</v>
          </cell>
          <cell r="F1662" t="str">
            <v>Nordeste</v>
          </cell>
        </row>
        <row r="1663">
          <cell r="A1663">
            <v>270130</v>
          </cell>
          <cell r="B1663" t="str">
            <v>Cajueiro</v>
          </cell>
          <cell r="C1663" t="str">
            <v>AL</v>
          </cell>
          <cell r="D1663" t="str">
            <v>Alagoas</v>
          </cell>
          <cell r="E1663">
            <v>27</v>
          </cell>
          <cell r="F1663" t="str">
            <v>Nordeste</v>
          </cell>
        </row>
        <row r="1664">
          <cell r="A1664">
            <v>270135</v>
          </cell>
          <cell r="B1664" t="str">
            <v>Campestre</v>
          </cell>
          <cell r="C1664" t="str">
            <v>AL</v>
          </cell>
          <cell r="D1664" t="str">
            <v>Alagoas</v>
          </cell>
          <cell r="E1664">
            <v>27</v>
          </cell>
          <cell r="F1664" t="str">
            <v>Nordeste</v>
          </cell>
        </row>
        <row r="1665">
          <cell r="A1665">
            <v>270140</v>
          </cell>
          <cell r="B1665" t="str">
            <v>Campo Alegre</v>
          </cell>
          <cell r="C1665" t="str">
            <v>AL</v>
          </cell>
          <cell r="D1665" t="str">
            <v>Alagoas</v>
          </cell>
          <cell r="E1665">
            <v>27</v>
          </cell>
          <cell r="F1665" t="str">
            <v>Nordeste</v>
          </cell>
        </row>
        <row r="1666">
          <cell r="A1666">
            <v>270150</v>
          </cell>
          <cell r="B1666" t="str">
            <v>Campo Grande</v>
          </cell>
          <cell r="C1666" t="str">
            <v>AL</v>
          </cell>
          <cell r="D1666" t="str">
            <v>Alagoas</v>
          </cell>
          <cell r="E1666">
            <v>27</v>
          </cell>
          <cell r="F1666" t="str">
            <v>Nordeste</v>
          </cell>
        </row>
        <row r="1667">
          <cell r="A1667">
            <v>270160</v>
          </cell>
          <cell r="B1667" t="str">
            <v>Canapi</v>
          </cell>
          <cell r="C1667" t="str">
            <v>AL</v>
          </cell>
          <cell r="D1667" t="str">
            <v>Alagoas</v>
          </cell>
          <cell r="E1667">
            <v>27</v>
          </cell>
          <cell r="F1667" t="str">
            <v>Nordeste</v>
          </cell>
        </row>
        <row r="1668">
          <cell r="A1668">
            <v>270170</v>
          </cell>
          <cell r="B1668" t="str">
            <v>Capela</v>
          </cell>
          <cell r="C1668" t="str">
            <v>AL</v>
          </cell>
          <cell r="D1668" t="str">
            <v>Alagoas</v>
          </cell>
          <cell r="E1668">
            <v>27</v>
          </cell>
          <cell r="F1668" t="str">
            <v>Nordeste</v>
          </cell>
        </row>
        <row r="1669">
          <cell r="A1669">
            <v>270180</v>
          </cell>
          <cell r="B1669" t="str">
            <v>Carneiros</v>
          </cell>
          <cell r="C1669" t="str">
            <v>AL</v>
          </cell>
          <cell r="D1669" t="str">
            <v>Alagoas</v>
          </cell>
          <cell r="E1669">
            <v>27</v>
          </cell>
          <cell r="F1669" t="str">
            <v>Nordeste</v>
          </cell>
        </row>
        <row r="1670">
          <cell r="A1670">
            <v>270190</v>
          </cell>
          <cell r="B1670" t="str">
            <v>Chã Preta</v>
          </cell>
          <cell r="C1670" t="str">
            <v>AL</v>
          </cell>
          <cell r="D1670" t="str">
            <v>Alagoas</v>
          </cell>
          <cell r="E1670">
            <v>27</v>
          </cell>
          <cell r="F1670" t="str">
            <v>Nordeste</v>
          </cell>
        </row>
        <row r="1671">
          <cell r="A1671">
            <v>270200</v>
          </cell>
          <cell r="B1671" t="str">
            <v>Coité do Nóia</v>
          </cell>
          <cell r="C1671" t="str">
            <v>AL</v>
          </cell>
          <cell r="D1671" t="str">
            <v>Alagoas</v>
          </cell>
          <cell r="E1671">
            <v>27</v>
          </cell>
          <cell r="F1671" t="str">
            <v>Nordeste</v>
          </cell>
        </row>
        <row r="1672">
          <cell r="A1672">
            <v>270210</v>
          </cell>
          <cell r="B1672" t="str">
            <v>Colônia Leopoldina</v>
          </cell>
          <cell r="C1672" t="str">
            <v>AL</v>
          </cell>
          <cell r="D1672" t="str">
            <v>Alagoas</v>
          </cell>
          <cell r="E1672">
            <v>27</v>
          </cell>
          <cell r="F1672" t="str">
            <v>Nordeste</v>
          </cell>
        </row>
        <row r="1673">
          <cell r="A1673">
            <v>270220</v>
          </cell>
          <cell r="B1673" t="str">
            <v>Coqueiro Seco</v>
          </cell>
          <cell r="C1673" t="str">
            <v>AL</v>
          </cell>
          <cell r="D1673" t="str">
            <v>Alagoas</v>
          </cell>
          <cell r="E1673">
            <v>27</v>
          </cell>
          <cell r="F1673" t="str">
            <v>Nordeste</v>
          </cell>
        </row>
        <row r="1674">
          <cell r="A1674">
            <v>270230</v>
          </cell>
          <cell r="B1674" t="str">
            <v>Coruripe</v>
          </cell>
          <cell r="C1674" t="str">
            <v>AL</v>
          </cell>
          <cell r="D1674" t="str">
            <v>Alagoas</v>
          </cell>
          <cell r="E1674">
            <v>27</v>
          </cell>
          <cell r="F1674" t="str">
            <v>Nordeste</v>
          </cell>
        </row>
        <row r="1675">
          <cell r="A1675">
            <v>270235</v>
          </cell>
          <cell r="B1675" t="str">
            <v>Craíbas</v>
          </cell>
          <cell r="C1675" t="str">
            <v>AL</v>
          </cell>
          <cell r="D1675" t="str">
            <v>Alagoas</v>
          </cell>
          <cell r="E1675">
            <v>27</v>
          </cell>
          <cell r="F1675" t="str">
            <v>Nordeste</v>
          </cell>
        </row>
        <row r="1676">
          <cell r="A1676">
            <v>270240</v>
          </cell>
          <cell r="B1676" t="str">
            <v>Delmiro Gouveia</v>
          </cell>
          <cell r="C1676" t="str">
            <v>AL</v>
          </cell>
          <cell r="D1676" t="str">
            <v>Alagoas</v>
          </cell>
          <cell r="E1676">
            <v>27</v>
          </cell>
          <cell r="F1676" t="str">
            <v>Nordeste</v>
          </cell>
        </row>
        <row r="1677">
          <cell r="A1677">
            <v>270250</v>
          </cell>
          <cell r="B1677" t="str">
            <v>Dois Riachos</v>
          </cell>
          <cell r="C1677" t="str">
            <v>AL</v>
          </cell>
          <cell r="D1677" t="str">
            <v>Alagoas</v>
          </cell>
          <cell r="E1677">
            <v>27</v>
          </cell>
          <cell r="F1677" t="str">
            <v>Nordeste</v>
          </cell>
        </row>
        <row r="1678">
          <cell r="A1678">
            <v>270255</v>
          </cell>
          <cell r="B1678" t="str">
            <v>Estrela de Alagoas</v>
          </cell>
          <cell r="C1678" t="str">
            <v>AL</v>
          </cell>
          <cell r="D1678" t="str">
            <v>Alagoas</v>
          </cell>
          <cell r="E1678">
            <v>27</v>
          </cell>
          <cell r="F1678" t="str">
            <v>Nordeste</v>
          </cell>
        </row>
        <row r="1679">
          <cell r="A1679">
            <v>270260</v>
          </cell>
          <cell r="B1679" t="str">
            <v>Feira Grande</v>
          </cell>
          <cell r="C1679" t="str">
            <v>AL</v>
          </cell>
          <cell r="D1679" t="str">
            <v>Alagoas</v>
          </cell>
          <cell r="E1679">
            <v>27</v>
          </cell>
          <cell r="F1679" t="str">
            <v>Nordeste</v>
          </cell>
        </row>
        <row r="1680">
          <cell r="A1680">
            <v>270270</v>
          </cell>
          <cell r="B1680" t="str">
            <v>Feliz Deserto</v>
          </cell>
          <cell r="C1680" t="str">
            <v>AL</v>
          </cell>
          <cell r="D1680" t="str">
            <v>Alagoas</v>
          </cell>
          <cell r="E1680">
            <v>27</v>
          </cell>
          <cell r="F1680" t="str">
            <v>Nordeste</v>
          </cell>
        </row>
        <row r="1681">
          <cell r="A1681">
            <v>270280</v>
          </cell>
          <cell r="B1681" t="str">
            <v>Flexeiras</v>
          </cell>
          <cell r="C1681" t="str">
            <v>AL</v>
          </cell>
          <cell r="D1681" t="str">
            <v>Alagoas</v>
          </cell>
          <cell r="E1681">
            <v>27</v>
          </cell>
          <cell r="F1681" t="str">
            <v>Nordeste</v>
          </cell>
        </row>
        <row r="1682">
          <cell r="A1682">
            <v>270290</v>
          </cell>
          <cell r="B1682" t="str">
            <v>Girau do Ponciano</v>
          </cell>
          <cell r="C1682" t="str">
            <v>AL</v>
          </cell>
          <cell r="D1682" t="str">
            <v>Alagoas</v>
          </cell>
          <cell r="E1682">
            <v>27</v>
          </cell>
          <cell r="F1682" t="str">
            <v>Nordeste</v>
          </cell>
        </row>
        <row r="1683">
          <cell r="A1683">
            <v>270300</v>
          </cell>
          <cell r="B1683" t="str">
            <v>Ibateguara</v>
          </cell>
          <cell r="C1683" t="str">
            <v>AL</v>
          </cell>
          <cell r="D1683" t="str">
            <v>Alagoas</v>
          </cell>
          <cell r="E1683">
            <v>27</v>
          </cell>
          <cell r="F1683" t="str">
            <v>Nordeste</v>
          </cell>
        </row>
        <row r="1684">
          <cell r="A1684">
            <v>270310</v>
          </cell>
          <cell r="B1684" t="str">
            <v>Igaci</v>
          </cell>
          <cell r="C1684" t="str">
            <v>AL</v>
          </cell>
          <cell r="D1684" t="str">
            <v>Alagoas</v>
          </cell>
          <cell r="E1684">
            <v>27</v>
          </cell>
          <cell r="F1684" t="str">
            <v>Nordeste</v>
          </cell>
        </row>
        <row r="1685">
          <cell r="A1685">
            <v>270320</v>
          </cell>
          <cell r="B1685" t="str">
            <v>Igreja Nova</v>
          </cell>
          <cell r="C1685" t="str">
            <v>AL</v>
          </cell>
          <cell r="D1685" t="str">
            <v>Alagoas</v>
          </cell>
          <cell r="E1685">
            <v>27</v>
          </cell>
          <cell r="F1685" t="str">
            <v>Nordeste</v>
          </cell>
        </row>
        <row r="1686">
          <cell r="A1686">
            <v>270330</v>
          </cell>
          <cell r="B1686" t="str">
            <v>Inhapi</v>
          </cell>
          <cell r="C1686" t="str">
            <v>AL</v>
          </cell>
          <cell r="D1686" t="str">
            <v>Alagoas</v>
          </cell>
          <cell r="E1686">
            <v>27</v>
          </cell>
          <cell r="F1686" t="str">
            <v>Nordeste</v>
          </cell>
        </row>
        <row r="1687">
          <cell r="A1687">
            <v>270340</v>
          </cell>
          <cell r="B1687" t="str">
            <v>Jacaré dos Homens</v>
          </cell>
          <cell r="C1687" t="str">
            <v>AL</v>
          </cell>
          <cell r="D1687" t="str">
            <v>Alagoas</v>
          </cell>
          <cell r="E1687">
            <v>27</v>
          </cell>
          <cell r="F1687" t="str">
            <v>Nordeste</v>
          </cell>
        </row>
        <row r="1688">
          <cell r="A1688">
            <v>270350</v>
          </cell>
          <cell r="B1688" t="str">
            <v>Jacuípe</v>
          </cell>
          <cell r="C1688" t="str">
            <v>AL</v>
          </cell>
          <cell r="D1688" t="str">
            <v>Alagoas</v>
          </cell>
          <cell r="E1688">
            <v>27</v>
          </cell>
          <cell r="F1688" t="str">
            <v>Nordeste</v>
          </cell>
        </row>
        <row r="1689">
          <cell r="A1689">
            <v>270360</v>
          </cell>
          <cell r="B1689" t="str">
            <v>Japaratinga</v>
          </cell>
          <cell r="C1689" t="str">
            <v>AL</v>
          </cell>
          <cell r="D1689" t="str">
            <v>Alagoas</v>
          </cell>
          <cell r="E1689">
            <v>27</v>
          </cell>
          <cell r="F1689" t="str">
            <v>Nordeste</v>
          </cell>
        </row>
        <row r="1690">
          <cell r="A1690">
            <v>270370</v>
          </cell>
          <cell r="B1690" t="str">
            <v>Jaramataia</v>
          </cell>
          <cell r="C1690" t="str">
            <v>AL</v>
          </cell>
          <cell r="D1690" t="str">
            <v>Alagoas</v>
          </cell>
          <cell r="E1690">
            <v>27</v>
          </cell>
          <cell r="F1690" t="str">
            <v>Nordeste</v>
          </cell>
        </row>
        <row r="1691">
          <cell r="A1691">
            <v>270375</v>
          </cell>
          <cell r="B1691" t="str">
            <v>Jequiá da Praia</v>
          </cell>
          <cell r="C1691" t="str">
            <v>AL</v>
          </cell>
          <cell r="D1691" t="str">
            <v>Alagoas</v>
          </cell>
          <cell r="E1691">
            <v>27</v>
          </cell>
          <cell r="F1691" t="str">
            <v>Nordeste</v>
          </cell>
        </row>
        <row r="1692">
          <cell r="A1692">
            <v>270380</v>
          </cell>
          <cell r="B1692" t="str">
            <v>Joaquim Gomes</v>
          </cell>
          <cell r="C1692" t="str">
            <v>AL</v>
          </cell>
          <cell r="D1692" t="str">
            <v>Alagoas</v>
          </cell>
          <cell r="E1692">
            <v>27</v>
          </cell>
          <cell r="F1692" t="str">
            <v>Nordeste</v>
          </cell>
        </row>
        <row r="1693">
          <cell r="A1693">
            <v>270390</v>
          </cell>
          <cell r="B1693" t="str">
            <v>Jundiá</v>
          </cell>
          <cell r="C1693" t="str">
            <v>AL</v>
          </cell>
          <cell r="D1693" t="str">
            <v>Alagoas</v>
          </cell>
          <cell r="E1693">
            <v>27</v>
          </cell>
          <cell r="F1693" t="str">
            <v>Nordeste</v>
          </cell>
        </row>
        <row r="1694">
          <cell r="A1694">
            <v>270400</v>
          </cell>
          <cell r="B1694" t="str">
            <v>Junqueiro</v>
          </cell>
          <cell r="C1694" t="str">
            <v>AL</v>
          </cell>
          <cell r="D1694" t="str">
            <v>Alagoas</v>
          </cell>
          <cell r="E1694">
            <v>27</v>
          </cell>
          <cell r="F1694" t="str">
            <v>Nordeste</v>
          </cell>
        </row>
        <row r="1695">
          <cell r="A1695">
            <v>270410</v>
          </cell>
          <cell r="B1695" t="str">
            <v>Lagoa da Canoa</v>
          </cell>
          <cell r="C1695" t="str">
            <v>AL</v>
          </cell>
          <cell r="D1695" t="str">
            <v>Alagoas</v>
          </cell>
          <cell r="E1695">
            <v>27</v>
          </cell>
          <cell r="F1695" t="str">
            <v>Nordeste</v>
          </cell>
        </row>
        <row r="1696">
          <cell r="A1696">
            <v>270420</v>
          </cell>
          <cell r="B1696" t="str">
            <v>Limoeiro de Anadia</v>
          </cell>
          <cell r="C1696" t="str">
            <v>AL</v>
          </cell>
          <cell r="D1696" t="str">
            <v>Alagoas</v>
          </cell>
          <cell r="E1696">
            <v>27</v>
          </cell>
          <cell r="F1696" t="str">
            <v>Nordeste</v>
          </cell>
        </row>
        <row r="1697">
          <cell r="A1697">
            <v>270430</v>
          </cell>
          <cell r="B1697" t="str">
            <v>Maceió</v>
          </cell>
          <cell r="C1697" t="str">
            <v>AL</v>
          </cell>
          <cell r="D1697" t="str">
            <v>Alagoas</v>
          </cell>
          <cell r="E1697">
            <v>27</v>
          </cell>
          <cell r="F1697" t="str">
            <v>Nordeste</v>
          </cell>
        </row>
        <row r="1698">
          <cell r="A1698">
            <v>270440</v>
          </cell>
          <cell r="B1698" t="str">
            <v>Major Isidoro</v>
          </cell>
          <cell r="C1698" t="str">
            <v>AL</v>
          </cell>
          <cell r="D1698" t="str">
            <v>Alagoas</v>
          </cell>
          <cell r="E1698">
            <v>27</v>
          </cell>
          <cell r="F1698" t="str">
            <v>Nordeste</v>
          </cell>
        </row>
        <row r="1699">
          <cell r="A1699">
            <v>270450</v>
          </cell>
          <cell r="B1699" t="str">
            <v>Maragogi</v>
          </cell>
          <cell r="C1699" t="str">
            <v>AL</v>
          </cell>
          <cell r="D1699" t="str">
            <v>Alagoas</v>
          </cell>
          <cell r="E1699">
            <v>27</v>
          </cell>
          <cell r="F1699" t="str">
            <v>Nordeste</v>
          </cell>
        </row>
        <row r="1700">
          <cell r="A1700">
            <v>270460</v>
          </cell>
          <cell r="B1700" t="str">
            <v>Maravilha</v>
          </cell>
          <cell r="C1700" t="str">
            <v>AL</v>
          </cell>
          <cell r="D1700" t="str">
            <v>Alagoas</v>
          </cell>
          <cell r="E1700">
            <v>27</v>
          </cell>
          <cell r="F1700" t="str">
            <v>Nordeste</v>
          </cell>
        </row>
        <row r="1701">
          <cell r="A1701">
            <v>270470</v>
          </cell>
          <cell r="B1701" t="str">
            <v>Marechal Deodoro</v>
          </cell>
          <cell r="C1701" t="str">
            <v>AL</v>
          </cell>
          <cell r="D1701" t="str">
            <v>Alagoas</v>
          </cell>
          <cell r="E1701">
            <v>27</v>
          </cell>
          <cell r="F1701" t="str">
            <v>Nordeste</v>
          </cell>
        </row>
        <row r="1702">
          <cell r="A1702">
            <v>270480</v>
          </cell>
          <cell r="B1702" t="str">
            <v>Maribondo</v>
          </cell>
          <cell r="C1702" t="str">
            <v>AL</v>
          </cell>
          <cell r="D1702" t="str">
            <v>Alagoas</v>
          </cell>
          <cell r="E1702">
            <v>27</v>
          </cell>
          <cell r="F1702" t="str">
            <v>Nordeste</v>
          </cell>
        </row>
        <row r="1703">
          <cell r="A1703">
            <v>270490</v>
          </cell>
          <cell r="B1703" t="str">
            <v>Mar Vermelho</v>
          </cell>
          <cell r="C1703" t="str">
            <v>AL</v>
          </cell>
          <cell r="D1703" t="str">
            <v>Alagoas</v>
          </cell>
          <cell r="E1703">
            <v>27</v>
          </cell>
          <cell r="F1703" t="str">
            <v>Nordeste</v>
          </cell>
        </row>
        <row r="1704">
          <cell r="A1704">
            <v>270500</v>
          </cell>
          <cell r="B1704" t="str">
            <v>Mata Grande</v>
          </cell>
          <cell r="C1704" t="str">
            <v>AL</v>
          </cell>
          <cell r="D1704" t="str">
            <v>Alagoas</v>
          </cell>
          <cell r="E1704">
            <v>27</v>
          </cell>
          <cell r="F1704" t="str">
            <v>Nordeste</v>
          </cell>
        </row>
        <row r="1705">
          <cell r="A1705">
            <v>270510</v>
          </cell>
          <cell r="B1705" t="str">
            <v>Matriz de Camaragibe</v>
          </cell>
          <cell r="C1705" t="str">
            <v>AL</v>
          </cell>
          <cell r="D1705" t="str">
            <v>Alagoas</v>
          </cell>
          <cell r="E1705">
            <v>27</v>
          </cell>
          <cell r="F1705" t="str">
            <v>Nordeste</v>
          </cell>
        </row>
        <row r="1706">
          <cell r="A1706">
            <v>270520</v>
          </cell>
          <cell r="B1706" t="str">
            <v>Messias</v>
          </cell>
          <cell r="C1706" t="str">
            <v>AL</v>
          </cell>
          <cell r="D1706" t="str">
            <v>Alagoas</v>
          </cell>
          <cell r="E1706">
            <v>27</v>
          </cell>
          <cell r="F1706" t="str">
            <v>Nordeste</v>
          </cell>
        </row>
        <row r="1707">
          <cell r="A1707">
            <v>270530</v>
          </cell>
          <cell r="B1707" t="str">
            <v>Minador do Negrão</v>
          </cell>
          <cell r="C1707" t="str">
            <v>AL</v>
          </cell>
          <cell r="D1707" t="str">
            <v>Alagoas</v>
          </cell>
          <cell r="E1707">
            <v>27</v>
          </cell>
          <cell r="F1707" t="str">
            <v>Nordeste</v>
          </cell>
        </row>
        <row r="1708">
          <cell r="A1708">
            <v>270540</v>
          </cell>
          <cell r="B1708" t="str">
            <v>Monteirópolis</v>
          </cell>
          <cell r="C1708" t="str">
            <v>AL</v>
          </cell>
          <cell r="D1708" t="str">
            <v>Alagoas</v>
          </cell>
          <cell r="E1708">
            <v>27</v>
          </cell>
          <cell r="F1708" t="str">
            <v>Nordeste</v>
          </cell>
        </row>
        <row r="1709">
          <cell r="A1709">
            <v>270550</v>
          </cell>
          <cell r="B1709" t="str">
            <v>Murici</v>
          </cell>
          <cell r="C1709" t="str">
            <v>AL</v>
          </cell>
          <cell r="D1709" t="str">
            <v>Alagoas</v>
          </cell>
          <cell r="E1709">
            <v>27</v>
          </cell>
          <cell r="F1709" t="str">
            <v>Nordeste</v>
          </cell>
        </row>
        <row r="1710">
          <cell r="A1710">
            <v>270560</v>
          </cell>
          <cell r="B1710" t="str">
            <v>Novo Lino</v>
          </cell>
          <cell r="C1710" t="str">
            <v>AL</v>
          </cell>
          <cell r="D1710" t="str">
            <v>Alagoas</v>
          </cell>
          <cell r="E1710">
            <v>27</v>
          </cell>
          <cell r="F1710" t="str">
            <v>Nordeste</v>
          </cell>
        </row>
        <row r="1711">
          <cell r="A1711">
            <v>270570</v>
          </cell>
          <cell r="B1711" t="str">
            <v>Olho d'Água das Flores</v>
          </cell>
          <cell r="C1711" t="str">
            <v>AL</v>
          </cell>
          <cell r="D1711" t="str">
            <v>Alagoas</v>
          </cell>
          <cell r="E1711">
            <v>27</v>
          </cell>
          <cell r="F1711" t="str">
            <v>Nordeste</v>
          </cell>
        </row>
        <row r="1712">
          <cell r="A1712">
            <v>270580</v>
          </cell>
          <cell r="B1712" t="str">
            <v>Olho d'Água do Casado</v>
          </cell>
          <cell r="C1712" t="str">
            <v>AL</v>
          </cell>
          <cell r="D1712" t="str">
            <v>Alagoas</v>
          </cell>
          <cell r="E1712">
            <v>27</v>
          </cell>
          <cell r="F1712" t="str">
            <v>Nordeste</v>
          </cell>
        </row>
        <row r="1713">
          <cell r="A1713">
            <v>270590</v>
          </cell>
          <cell r="B1713" t="str">
            <v>Olho d'Água Grande</v>
          </cell>
          <cell r="C1713" t="str">
            <v>AL</v>
          </cell>
          <cell r="D1713" t="str">
            <v>Alagoas</v>
          </cell>
          <cell r="E1713">
            <v>27</v>
          </cell>
          <cell r="F1713" t="str">
            <v>Nordeste</v>
          </cell>
        </row>
        <row r="1714">
          <cell r="A1714">
            <v>270600</v>
          </cell>
          <cell r="B1714" t="str">
            <v>Olivença</v>
          </cell>
          <cell r="C1714" t="str">
            <v>AL</v>
          </cell>
          <cell r="D1714" t="str">
            <v>Alagoas</v>
          </cell>
          <cell r="E1714">
            <v>27</v>
          </cell>
          <cell r="F1714" t="str">
            <v>Nordeste</v>
          </cell>
        </row>
        <row r="1715">
          <cell r="A1715">
            <v>270610</v>
          </cell>
          <cell r="B1715" t="str">
            <v>Ouro Branco</v>
          </cell>
          <cell r="C1715" t="str">
            <v>AL</v>
          </cell>
          <cell r="D1715" t="str">
            <v>Alagoas</v>
          </cell>
          <cell r="E1715">
            <v>27</v>
          </cell>
          <cell r="F1715" t="str">
            <v>Nordeste</v>
          </cell>
        </row>
        <row r="1716">
          <cell r="A1716">
            <v>270620</v>
          </cell>
          <cell r="B1716" t="str">
            <v>Palestina</v>
          </cell>
          <cell r="C1716" t="str">
            <v>AL</v>
          </cell>
          <cell r="D1716" t="str">
            <v>Alagoas</v>
          </cell>
          <cell r="E1716">
            <v>27</v>
          </cell>
          <cell r="F1716" t="str">
            <v>Nordeste</v>
          </cell>
        </row>
        <row r="1717">
          <cell r="A1717">
            <v>270630</v>
          </cell>
          <cell r="B1717" t="str">
            <v>Palmeira dos Índios</v>
          </cell>
          <cell r="C1717" t="str">
            <v>AL</v>
          </cell>
          <cell r="D1717" t="str">
            <v>Alagoas</v>
          </cell>
          <cell r="E1717">
            <v>27</v>
          </cell>
          <cell r="F1717" t="str">
            <v>Nordeste</v>
          </cell>
        </row>
        <row r="1718">
          <cell r="A1718">
            <v>270640</v>
          </cell>
          <cell r="B1718" t="str">
            <v>Pão de Açúcar</v>
          </cell>
          <cell r="C1718" t="str">
            <v>AL</v>
          </cell>
          <cell r="D1718" t="str">
            <v>Alagoas</v>
          </cell>
          <cell r="E1718">
            <v>27</v>
          </cell>
          <cell r="F1718" t="str">
            <v>Nordeste</v>
          </cell>
        </row>
        <row r="1719">
          <cell r="A1719">
            <v>270642</v>
          </cell>
          <cell r="B1719" t="str">
            <v>Pariconha</v>
          </cell>
          <cell r="C1719" t="str">
            <v>AL</v>
          </cell>
          <cell r="D1719" t="str">
            <v>Alagoas</v>
          </cell>
          <cell r="E1719">
            <v>27</v>
          </cell>
          <cell r="F1719" t="str">
            <v>Nordeste</v>
          </cell>
        </row>
        <row r="1720">
          <cell r="A1720">
            <v>270644</v>
          </cell>
          <cell r="B1720" t="str">
            <v>Paripueira</v>
          </cell>
          <cell r="C1720" t="str">
            <v>AL</v>
          </cell>
          <cell r="D1720" t="str">
            <v>Alagoas</v>
          </cell>
          <cell r="E1720">
            <v>27</v>
          </cell>
          <cell r="F1720" t="str">
            <v>Nordeste</v>
          </cell>
        </row>
        <row r="1721">
          <cell r="A1721">
            <v>270650</v>
          </cell>
          <cell r="B1721" t="str">
            <v>Passo de Camaragibe</v>
          </cell>
          <cell r="C1721" t="str">
            <v>AL</v>
          </cell>
          <cell r="D1721" t="str">
            <v>Alagoas</v>
          </cell>
          <cell r="E1721">
            <v>27</v>
          </cell>
          <cell r="F1721" t="str">
            <v>Nordeste</v>
          </cell>
        </row>
        <row r="1722">
          <cell r="A1722">
            <v>270660</v>
          </cell>
          <cell r="B1722" t="str">
            <v>Paulo Jacinto</v>
          </cell>
          <cell r="C1722" t="str">
            <v>AL</v>
          </cell>
          <cell r="D1722" t="str">
            <v>Alagoas</v>
          </cell>
          <cell r="E1722">
            <v>27</v>
          </cell>
          <cell r="F1722" t="str">
            <v>Nordeste</v>
          </cell>
        </row>
        <row r="1723">
          <cell r="A1723">
            <v>270670</v>
          </cell>
          <cell r="B1723" t="str">
            <v>Penedo</v>
          </cell>
          <cell r="C1723" t="str">
            <v>AL</v>
          </cell>
          <cell r="D1723" t="str">
            <v>Alagoas</v>
          </cell>
          <cell r="E1723">
            <v>27</v>
          </cell>
          <cell r="F1723" t="str">
            <v>Nordeste</v>
          </cell>
        </row>
        <row r="1724">
          <cell r="A1724">
            <v>270680</v>
          </cell>
          <cell r="B1724" t="str">
            <v>Piaçabuçu</v>
          </cell>
          <cell r="C1724" t="str">
            <v>AL</v>
          </cell>
          <cell r="D1724" t="str">
            <v>Alagoas</v>
          </cell>
          <cell r="E1724">
            <v>27</v>
          </cell>
          <cell r="F1724" t="str">
            <v>Nordeste</v>
          </cell>
        </row>
        <row r="1725">
          <cell r="A1725">
            <v>270690</v>
          </cell>
          <cell r="B1725" t="str">
            <v>Pilar</v>
          </cell>
          <cell r="C1725" t="str">
            <v>AL</v>
          </cell>
          <cell r="D1725" t="str">
            <v>Alagoas</v>
          </cell>
          <cell r="E1725">
            <v>27</v>
          </cell>
          <cell r="F1725" t="str">
            <v>Nordeste</v>
          </cell>
        </row>
        <row r="1726">
          <cell r="A1726">
            <v>270700</v>
          </cell>
          <cell r="B1726" t="str">
            <v>Pindoba</v>
          </cell>
          <cell r="C1726" t="str">
            <v>AL</v>
          </cell>
          <cell r="D1726" t="str">
            <v>Alagoas</v>
          </cell>
          <cell r="E1726">
            <v>27</v>
          </cell>
          <cell r="F1726" t="str">
            <v>Nordeste</v>
          </cell>
        </row>
        <row r="1727">
          <cell r="A1727">
            <v>270710</v>
          </cell>
          <cell r="B1727" t="str">
            <v>Piranhas</v>
          </cell>
          <cell r="C1727" t="str">
            <v>AL</v>
          </cell>
          <cell r="D1727" t="str">
            <v>Alagoas</v>
          </cell>
          <cell r="E1727">
            <v>27</v>
          </cell>
          <cell r="F1727" t="str">
            <v>Nordeste</v>
          </cell>
        </row>
        <row r="1728">
          <cell r="A1728">
            <v>270720</v>
          </cell>
          <cell r="B1728" t="str">
            <v>Poço das Trincheiras</v>
          </cell>
          <cell r="C1728" t="str">
            <v>AL</v>
          </cell>
          <cell r="D1728" t="str">
            <v>Alagoas</v>
          </cell>
          <cell r="E1728">
            <v>27</v>
          </cell>
          <cell r="F1728" t="str">
            <v>Nordeste</v>
          </cell>
        </row>
        <row r="1729">
          <cell r="A1729">
            <v>270730</v>
          </cell>
          <cell r="B1729" t="str">
            <v>Porto Calvo</v>
          </cell>
          <cell r="C1729" t="str">
            <v>AL</v>
          </cell>
          <cell r="D1729" t="str">
            <v>Alagoas</v>
          </cell>
          <cell r="E1729">
            <v>27</v>
          </cell>
          <cell r="F1729" t="str">
            <v>Nordeste</v>
          </cell>
        </row>
        <row r="1730">
          <cell r="A1730">
            <v>270740</v>
          </cell>
          <cell r="B1730" t="str">
            <v>Porto de Pedras</v>
          </cell>
          <cell r="C1730" t="str">
            <v>AL</v>
          </cell>
          <cell r="D1730" t="str">
            <v>Alagoas</v>
          </cell>
          <cell r="E1730">
            <v>27</v>
          </cell>
          <cell r="F1730" t="str">
            <v>Nordeste</v>
          </cell>
        </row>
        <row r="1731">
          <cell r="A1731">
            <v>270750</v>
          </cell>
          <cell r="B1731" t="str">
            <v>Porto Real do Colégio</v>
          </cell>
          <cell r="C1731" t="str">
            <v>AL</v>
          </cell>
          <cell r="D1731" t="str">
            <v>Alagoas</v>
          </cell>
          <cell r="E1731">
            <v>27</v>
          </cell>
          <cell r="F1731" t="str">
            <v>Nordeste</v>
          </cell>
        </row>
        <row r="1732">
          <cell r="A1732">
            <v>270760</v>
          </cell>
          <cell r="B1732" t="str">
            <v>Quebrangulo</v>
          </cell>
          <cell r="C1732" t="str">
            <v>AL</v>
          </cell>
          <cell r="D1732" t="str">
            <v>Alagoas</v>
          </cell>
          <cell r="E1732">
            <v>27</v>
          </cell>
          <cell r="F1732" t="str">
            <v>Nordeste</v>
          </cell>
        </row>
        <row r="1733">
          <cell r="A1733">
            <v>270770</v>
          </cell>
          <cell r="B1733" t="str">
            <v>Rio Largo</v>
          </cell>
          <cell r="C1733" t="str">
            <v>AL</v>
          </cell>
          <cell r="D1733" t="str">
            <v>Alagoas</v>
          </cell>
          <cell r="E1733">
            <v>27</v>
          </cell>
          <cell r="F1733" t="str">
            <v>Nordeste</v>
          </cell>
        </row>
        <row r="1734">
          <cell r="A1734">
            <v>270780</v>
          </cell>
          <cell r="B1734" t="str">
            <v>Roteiro</v>
          </cell>
          <cell r="C1734" t="str">
            <v>AL</v>
          </cell>
          <cell r="D1734" t="str">
            <v>Alagoas</v>
          </cell>
          <cell r="E1734">
            <v>27</v>
          </cell>
          <cell r="F1734" t="str">
            <v>Nordeste</v>
          </cell>
        </row>
        <row r="1735">
          <cell r="A1735">
            <v>270790</v>
          </cell>
          <cell r="B1735" t="str">
            <v>Santa Luzia do Norte</v>
          </cell>
          <cell r="C1735" t="str">
            <v>AL</v>
          </cell>
          <cell r="D1735" t="str">
            <v>Alagoas</v>
          </cell>
          <cell r="E1735">
            <v>27</v>
          </cell>
          <cell r="F1735" t="str">
            <v>Nordeste</v>
          </cell>
        </row>
        <row r="1736">
          <cell r="A1736">
            <v>270800</v>
          </cell>
          <cell r="B1736" t="str">
            <v>Santana do Ipanema</v>
          </cell>
          <cell r="C1736" t="str">
            <v>AL</v>
          </cell>
          <cell r="D1736" t="str">
            <v>Alagoas</v>
          </cell>
          <cell r="E1736">
            <v>27</v>
          </cell>
          <cell r="F1736" t="str">
            <v>Nordeste</v>
          </cell>
        </row>
        <row r="1737">
          <cell r="A1737">
            <v>270810</v>
          </cell>
          <cell r="B1737" t="str">
            <v>Santana do Mundaú</v>
          </cell>
          <cell r="C1737" t="str">
            <v>AL</v>
          </cell>
          <cell r="D1737" t="str">
            <v>Alagoas</v>
          </cell>
          <cell r="E1737">
            <v>27</v>
          </cell>
          <cell r="F1737" t="str">
            <v>Nordeste</v>
          </cell>
        </row>
        <row r="1738">
          <cell r="A1738">
            <v>270820</v>
          </cell>
          <cell r="B1738" t="str">
            <v>São Brás</v>
          </cell>
          <cell r="C1738" t="str">
            <v>AL</v>
          </cell>
          <cell r="D1738" t="str">
            <v>Alagoas</v>
          </cell>
          <cell r="E1738">
            <v>27</v>
          </cell>
          <cell r="F1738" t="str">
            <v>Nordeste</v>
          </cell>
        </row>
        <row r="1739">
          <cell r="A1739">
            <v>270830</v>
          </cell>
          <cell r="B1739" t="str">
            <v>São José da Laje</v>
          </cell>
          <cell r="C1739" t="str">
            <v>AL</v>
          </cell>
          <cell r="D1739" t="str">
            <v>Alagoas</v>
          </cell>
          <cell r="E1739">
            <v>27</v>
          </cell>
          <cell r="F1739" t="str">
            <v>Nordeste</v>
          </cell>
        </row>
        <row r="1740">
          <cell r="A1740">
            <v>270840</v>
          </cell>
          <cell r="B1740" t="str">
            <v>São José da Tapera</v>
          </cell>
          <cell r="C1740" t="str">
            <v>AL</v>
          </cell>
          <cell r="D1740" t="str">
            <v>Alagoas</v>
          </cell>
          <cell r="E1740">
            <v>27</v>
          </cell>
          <cell r="F1740" t="str">
            <v>Nordeste</v>
          </cell>
        </row>
        <row r="1741">
          <cell r="A1741">
            <v>270850</v>
          </cell>
          <cell r="B1741" t="str">
            <v>São Luís do Quitunde</v>
          </cell>
          <cell r="C1741" t="str">
            <v>AL</v>
          </cell>
          <cell r="D1741" t="str">
            <v>Alagoas</v>
          </cell>
          <cell r="E1741">
            <v>27</v>
          </cell>
          <cell r="F1741" t="str">
            <v>Nordeste</v>
          </cell>
        </row>
        <row r="1742">
          <cell r="A1742">
            <v>270860</v>
          </cell>
          <cell r="B1742" t="str">
            <v>São Miguel dos Campos</v>
          </cell>
          <cell r="C1742" t="str">
            <v>AL</v>
          </cell>
          <cell r="D1742" t="str">
            <v>Alagoas</v>
          </cell>
          <cell r="E1742">
            <v>27</v>
          </cell>
          <cell r="F1742" t="str">
            <v>Nordeste</v>
          </cell>
        </row>
        <row r="1743">
          <cell r="A1743">
            <v>270870</v>
          </cell>
          <cell r="B1743" t="str">
            <v>São Miguel dos Milagres</v>
          </cell>
          <cell r="C1743" t="str">
            <v>AL</v>
          </cell>
          <cell r="D1743" t="str">
            <v>Alagoas</v>
          </cell>
          <cell r="E1743">
            <v>27</v>
          </cell>
          <cell r="F1743" t="str">
            <v>Nordeste</v>
          </cell>
        </row>
        <row r="1744">
          <cell r="A1744">
            <v>270880</v>
          </cell>
          <cell r="B1744" t="str">
            <v>São Sebastião</v>
          </cell>
          <cell r="C1744" t="str">
            <v>AL</v>
          </cell>
          <cell r="D1744" t="str">
            <v>Alagoas</v>
          </cell>
          <cell r="E1744">
            <v>27</v>
          </cell>
          <cell r="F1744" t="str">
            <v>Nordeste</v>
          </cell>
        </row>
        <row r="1745">
          <cell r="A1745">
            <v>270890</v>
          </cell>
          <cell r="B1745" t="str">
            <v>Satuba</v>
          </cell>
          <cell r="C1745" t="str">
            <v>AL</v>
          </cell>
          <cell r="D1745" t="str">
            <v>Alagoas</v>
          </cell>
          <cell r="E1745">
            <v>27</v>
          </cell>
          <cell r="F1745" t="str">
            <v>Nordeste</v>
          </cell>
        </row>
        <row r="1746">
          <cell r="A1746">
            <v>270895</v>
          </cell>
          <cell r="B1746" t="str">
            <v>Senador Rui Palmeira</v>
          </cell>
          <cell r="C1746" t="str">
            <v>AL</v>
          </cell>
          <cell r="D1746" t="str">
            <v>Alagoas</v>
          </cell>
          <cell r="E1746">
            <v>27</v>
          </cell>
          <cell r="F1746" t="str">
            <v>Nordeste</v>
          </cell>
        </row>
        <row r="1747">
          <cell r="A1747">
            <v>270900</v>
          </cell>
          <cell r="B1747" t="str">
            <v>Tanque d'Arca</v>
          </cell>
          <cell r="C1747" t="str">
            <v>AL</v>
          </cell>
          <cell r="D1747" t="str">
            <v>Alagoas</v>
          </cell>
          <cell r="E1747">
            <v>27</v>
          </cell>
          <cell r="F1747" t="str">
            <v>Nordeste</v>
          </cell>
        </row>
        <row r="1748">
          <cell r="A1748">
            <v>270910</v>
          </cell>
          <cell r="B1748" t="str">
            <v>Taquarana</v>
          </cell>
          <cell r="C1748" t="str">
            <v>AL</v>
          </cell>
          <cell r="D1748" t="str">
            <v>Alagoas</v>
          </cell>
          <cell r="E1748">
            <v>27</v>
          </cell>
          <cell r="F1748" t="str">
            <v>Nordeste</v>
          </cell>
        </row>
        <row r="1749">
          <cell r="A1749">
            <v>270915</v>
          </cell>
          <cell r="B1749" t="str">
            <v>Teotônio Vilela</v>
          </cell>
          <cell r="C1749" t="str">
            <v>AL</v>
          </cell>
          <cell r="D1749" t="str">
            <v>Alagoas</v>
          </cell>
          <cell r="E1749">
            <v>27</v>
          </cell>
          <cell r="F1749" t="str">
            <v>Nordeste</v>
          </cell>
        </row>
        <row r="1750">
          <cell r="A1750">
            <v>270920</v>
          </cell>
          <cell r="B1750" t="str">
            <v>Traipu</v>
          </cell>
          <cell r="C1750" t="str">
            <v>AL</v>
          </cell>
          <cell r="D1750" t="str">
            <v>Alagoas</v>
          </cell>
          <cell r="E1750">
            <v>27</v>
          </cell>
          <cell r="F1750" t="str">
            <v>Nordeste</v>
          </cell>
        </row>
        <row r="1751">
          <cell r="A1751">
            <v>270930</v>
          </cell>
          <cell r="B1751" t="str">
            <v>União dos Palmares</v>
          </cell>
          <cell r="C1751" t="str">
            <v>AL</v>
          </cell>
          <cell r="D1751" t="str">
            <v>Alagoas</v>
          </cell>
          <cell r="E1751">
            <v>27</v>
          </cell>
          <cell r="F1751" t="str">
            <v>Nordeste</v>
          </cell>
        </row>
        <row r="1752">
          <cell r="A1752">
            <v>270940</v>
          </cell>
          <cell r="B1752" t="str">
            <v>Viçosa</v>
          </cell>
          <cell r="C1752" t="str">
            <v>AL</v>
          </cell>
          <cell r="D1752" t="str">
            <v>Alagoas</v>
          </cell>
          <cell r="E1752">
            <v>27</v>
          </cell>
          <cell r="F1752" t="str">
            <v>Nordeste</v>
          </cell>
        </row>
        <row r="1753">
          <cell r="A1753">
            <v>280010</v>
          </cell>
          <cell r="B1753" t="str">
            <v>Amparo de São Francisco</v>
          </cell>
          <cell r="C1753" t="str">
            <v>SE</v>
          </cell>
          <cell r="D1753" t="str">
            <v>Sergipe</v>
          </cell>
          <cell r="E1753">
            <v>28</v>
          </cell>
          <cell r="F1753" t="str">
            <v>Nordeste</v>
          </cell>
        </row>
        <row r="1754">
          <cell r="A1754">
            <v>280020</v>
          </cell>
          <cell r="B1754" t="str">
            <v>Aquidabã</v>
          </cell>
          <cell r="C1754" t="str">
            <v>SE</v>
          </cell>
          <cell r="D1754" t="str">
            <v>Sergipe</v>
          </cell>
          <cell r="E1754">
            <v>28</v>
          </cell>
          <cell r="F1754" t="str">
            <v>Nordeste</v>
          </cell>
        </row>
        <row r="1755">
          <cell r="A1755">
            <v>280030</v>
          </cell>
          <cell r="B1755" t="str">
            <v>Aracaju</v>
          </cell>
          <cell r="C1755" t="str">
            <v>SE</v>
          </cell>
          <cell r="D1755" t="str">
            <v>Sergipe</v>
          </cell>
          <cell r="E1755">
            <v>28</v>
          </cell>
          <cell r="F1755" t="str">
            <v>Nordeste</v>
          </cell>
        </row>
        <row r="1756">
          <cell r="A1756">
            <v>280040</v>
          </cell>
          <cell r="B1756" t="str">
            <v>Arauá</v>
          </cell>
          <cell r="C1756" t="str">
            <v>SE</v>
          </cell>
          <cell r="D1756" t="str">
            <v>Sergipe</v>
          </cell>
          <cell r="E1756">
            <v>28</v>
          </cell>
          <cell r="F1756" t="str">
            <v>Nordeste</v>
          </cell>
        </row>
        <row r="1757">
          <cell r="A1757">
            <v>280050</v>
          </cell>
          <cell r="B1757" t="str">
            <v>Areia Branca</v>
          </cell>
          <cell r="C1757" t="str">
            <v>SE</v>
          </cell>
          <cell r="D1757" t="str">
            <v>Sergipe</v>
          </cell>
          <cell r="E1757">
            <v>28</v>
          </cell>
          <cell r="F1757" t="str">
            <v>Nordeste</v>
          </cell>
        </row>
        <row r="1758">
          <cell r="A1758">
            <v>280060</v>
          </cell>
          <cell r="B1758" t="str">
            <v>Barra dos Coqueiros</v>
          </cell>
          <cell r="C1758" t="str">
            <v>SE</v>
          </cell>
          <cell r="D1758" t="str">
            <v>Sergipe</v>
          </cell>
          <cell r="E1758">
            <v>28</v>
          </cell>
          <cell r="F1758" t="str">
            <v>Nordeste</v>
          </cell>
        </row>
        <row r="1759">
          <cell r="A1759">
            <v>280067</v>
          </cell>
          <cell r="B1759" t="str">
            <v>Boquim</v>
          </cell>
          <cell r="C1759" t="str">
            <v>SE</v>
          </cell>
          <cell r="D1759" t="str">
            <v>Sergipe</v>
          </cell>
          <cell r="E1759">
            <v>28</v>
          </cell>
          <cell r="F1759" t="str">
            <v>Nordeste</v>
          </cell>
        </row>
        <row r="1760">
          <cell r="A1760">
            <v>280070</v>
          </cell>
          <cell r="B1760" t="str">
            <v>Brejo Grande</v>
          </cell>
          <cell r="C1760" t="str">
            <v>SE</v>
          </cell>
          <cell r="D1760" t="str">
            <v>Sergipe</v>
          </cell>
          <cell r="E1760">
            <v>28</v>
          </cell>
          <cell r="F1760" t="str">
            <v>Nordeste</v>
          </cell>
        </row>
        <row r="1761">
          <cell r="A1761">
            <v>280100</v>
          </cell>
          <cell r="B1761" t="str">
            <v>Campo do Brito</v>
          </cell>
          <cell r="C1761" t="str">
            <v>SE</v>
          </cell>
          <cell r="D1761" t="str">
            <v>Sergipe</v>
          </cell>
          <cell r="E1761">
            <v>28</v>
          </cell>
          <cell r="F1761" t="str">
            <v>Nordeste</v>
          </cell>
        </row>
        <row r="1762">
          <cell r="A1762">
            <v>280110</v>
          </cell>
          <cell r="B1762" t="str">
            <v>Canhoba</v>
          </cell>
          <cell r="C1762" t="str">
            <v>SE</v>
          </cell>
          <cell r="D1762" t="str">
            <v>Sergipe</v>
          </cell>
          <cell r="E1762">
            <v>28</v>
          </cell>
          <cell r="F1762" t="str">
            <v>Nordeste</v>
          </cell>
        </row>
        <row r="1763">
          <cell r="A1763">
            <v>280120</v>
          </cell>
          <cell r="B1763" t="str">
            <v>Canindé de São Francisco</v>
          </cell>
          <cell r="C1763" t="str">
            <v>SE</v>
          </cell>
          <cell r="D1763" t="str">
            <v>Sergipe</v>
          </cell>
          <cell r="E1763">
            <v>28</v>
          </cell>
          <cell r="F1763" t="str">
            <v>Nordeste</v>
          </cell>
        </row>
        <row r="1764">
          <cell r="A1764">
            <v>280130</v>
          </cell>
          <cell r="B1764" t="str">
            <v>Capela</v>
          </cell>
          <cell r="C1764" t="str">
            <v>SE</v>
          </cell>
          <cell r="D1764" t="str">
            <v>Sergipe</v>
          </cell>
          <cell r="E1764">
            <v>28</v>
          </cell>
          <cell r="F1764" t="str">
            <v>Nordeste</v>
          </cell>
        </row>
        <row r="1765">
          <cell r="A1765">
            <v>280140</v>
          </cell>
          <cell r="B1765" t="str">
            <v>Carira</v>
          </cell>
          <cell r="C1765" t="str">
            <v>SE</v>
          </cell>
          <cell r="D1765" t="str">
            <v>Sergipe</v>
          </cell>
          <cell r="E1765">
            <v>28</v>
          </cell>
          <cell r="F1765" t="str">
            <v>Nordeste</v>
          </cell>
        </row>
        <row r="1766">
          <cell r="A1766">
            <v>280150</v>
          </cell>
          <cell r="B1766" t="str">
            <v>Carmópolis</v>
          </cell>
          <cell r="C1766" t="str">
            <v>SE</v>
          </cell>
          <cell r="D1766" t="str">
            <v>Sergipe</v>
          </cell>
          <cell r="E1766">
            <v>28</v>
          </cell>
          <cell r="F1766" t="str">
            <v>Nordeste</v>
          </cell>
        </row>
        <row r="1767">
          <cell r="A1767">
            <v>280160</v>
          </cell>
          <cell r="B1767" t="str">
            <v>Cedro de São João</v>
          </cell>
          <cell r="C1767" t="str">
            <v>SE</v>
          </cell>
          <cell r="D1767" t="str">
            <v>Sergipe</v>
          </cell>
          <cell r="E1767">
            <v>28</v>
          </cell>
          <cell r="F1767" t="str">
            <v>Nordeste</v>
          </cell>
        </row>
        <row r="1768">
          <cell r="A1768">
            <v>280170</v>
          </cell>
          <cell r="B1768" t="str">
            <v>Cristinápolis</v>
          </cell>
          <cell r="C1768" t="str">
            <v>SE</v>
          </cell>
          <cell r="D1768" t="str">
            <v>Sergipe</v>
          </cell>
          <cell r="E1768">
            <v>28</v>
          </cell>
          <cell r="F1768" t="str">
            <v>Nordeste</v>
          </cell>
        </row>
        <row r="1769">
          <cell r="A1769">
            <v>280190</v>
          </cell>
          <cell r="B1769" t="str">
            <v>Cumbe</v>
          </cell>
          <cell r="C1769" t="str">
            <v>SE</v>
          </cell>
          <cell r="D1769" t="str">
            <v>Sergipe</v>
          </cell>
          <cell r="E1769">
            <v>28</v>
          </cell>
          <cell r="F1769" t="str">
            <v>Nordeste</v>
          </cell>
        </row>
        <row r="1770">
          <cell r="A1770">
            <v>280200</v>
          </cell>
          <cell r="B1770" t="str">
            <v>Divina Pastora</v>
          </cell>
          <cell r="C1770" t="str">
            <v>SE</v>
          </cell>
          <cell r="D1770" t="str">
            <v>Sergipe</v>
          </cell>
          <cell r="E1770">
            <v>28</v>
          </cell>
          <cell r="F1770" t="str">
            <v>Nordeste</v>
          </cell>
        </row>
        <row r="1771">
          <cell r="A1771">
            <v>280210</v>
          </cell>
          <cell r="B1771" t="str">
            <v>Estância</v>
          </cell>
          <cell r="C1771" t="str">
            <v>SE</v>
          </cell>
          <cell r="D1771" t="str">
            <v>Sergipe</v>
          </cell>
          <cell r="E1771">
            <v>28</v>
          </cell>
          <cell r="F1771" t="str">
            <v>Nordeste</v>
          </cell>
        </row>
        <row r="1772">
          <cell r="A1772">
            <v>280220</v>
          </cell>
          <cell r="B1772" t="str">
            <v>Feira Nova</v>
          </cell>
          <cell r="C1772" t="str">
            <v>SE</v>
          </cell>
          <cell r="D1772" t="str">
            <v>Sergipe</v>
          </cell>
          <cell r="E1772">
            <v>28</v>
          </cell>
          <cell r="F1772" t="str">
            <v>Nordeste</v>
          </cell>
        </row>
        <row r="1773">
          <cell r="A1773">
            <v>280230</v>
          </cell>
          <cell r="B1773" t="str">
            <v>Frei Paulo</v>
          </cell>
          <cell r="C1773" t="str">
            <v>SE</v>
          </cell>
          <cell r="D1773" t="str">
            <v>Sergipe</v>
          </cell>
          <cell r="E1773">
            <v>28</v>
          </cell>
          <cell r="F1773" t="str">
            <v>Nordeste</v>
          </cell>
        </row>
        <row r="1774">
          <cell r="A1774">
            <v>280240</v>
          </cell>
          <cell r="B1774" t="str">
            <v>Gararu</v>
          </cell>
          <cell r="C1774" t="str">
            <v>SE</v>
          </cell>
          <cell r="D1774" t="str">
            <v>Sergipe</v>
          </cell>
          <cell r="E1774">
            <v>28</v>
          </cell>
          <cell r="F1774" t="str">
            <v>Nordeste</v>
          </cell>
        </row>
        <row r="1775">
          <cell r="A1775">
            <v>280250</v>
          </cell>
          <cell r="B1775" t="str">
            <v>General Maynard</v>
          </cell>
          <cell r="C1775" t="str">
            <v>SE</v>
          </cell>
          <cell r="D1775" t="str">
            <v>Sergipe</v>
          </cell>
          <cell r="E1775">
            <v>28</v>
          </cell>
          <cell r="F1775" t="str">
            <v>Nordeste</v>
          </cell>
        </row>
        <row r="1776">
          <cell r="A1776">
            <v>280260</v>
          </cell>
          <cell r="B1776" t="str">
            <v>Gracho Cardoso</v>
          </cell>
          <cell r="C1776" t="str">
            <v>SE</v>
          </cell>
          <cell r="D1776" t="str">
            <v>Sergipe</v>
          </cell>
          <cell r="E1776">
            <v>28</v>
          </cell>
          <cell r="F1776" t="str">
            <v>Nordeste</v>
          </cell>
        </row>
        <row r="1777">
          <cell r="A1777">
            <v>280270</v>
          </cell>
          <cell r="B1777" t="str">
            <v>Ilha das Flores</v>
          </cell>
          <cell r="C1777" t="str">
            <v>SE</v>
          </cell>
          <cell r="D1777" t="str">
            <v>Sergipe</v>
          </cell>
          <cell r="E1777">
            <v>28</v>
          </cell>
          <cell r="F1777" t="str">
            <v>Nordeste</v>
          </cell>
        </row>
        <row r="1778">
          <cell r="A1778">
            <v>280280</v>
          </cell>
          <cell r="B1778" t="str">
            <v>Indiaroba</v>
          </cell>
          <cell r="C1778" t="str">
            <v>SE</v>
          </cell>
          <cell r="D1778" t="str">
            <v>Sergipe</v>
          </cell>
          <cell r="E1778">
            <v>28</v>
          </cell>
          <cell r="F1778" t="str">
            <v>Nordeste</v>
          </cell>
        </row>
        <row r="1779">
          <cell r="A1779">
            <v>280290</v>
          </cell>
          <cell r="B1779" t="str">
            <v>Itabaiana</v>
          </cell>
          <cell r="C1779" t="str">
            <v>SE</v>
          </cell>
          <cell r="D1779" t="str">
            <v>Sergipe</v>
          </cell>
          <cell r="E1779">
            <v>28</v>
          </cell>
          <cell r="F1779" t="str">
            <v>Nordeste</v>
          </cell>
        </row>
        <row r="1780">
          <cell r="A1780">
            <v>280300</v>
          </cell>
          <cell r="B1780" t="str">
            <v>Itabaianinha</v>
          </cell>
          <cell r="C1780" t="str">
            <v>SE</v>
          </cell>
          <cell r="D1780" t="str">
            <v>Sergipe</v>
          </cell>
          <cell r="E1780">
            <v>28</v>
          </cell>
          <cell r="F1780" t="str">
            <v>Nordeste</v>
          </cell>
        </row>
        <row r="1781">
          <cell r="A1781">
            <v>280310</v>
          </cell>
          <cell r="B1781" t="str">
            <v>Itabi</v>
          </cell>
          <cell r="C1781" t="str">
            <v>SE</v>
          </cell>
          <cell r="D1781" t="str">
            <v>Sergipe</v>
          </cell>
          <cell r="E1781">
            <v>28</v>
          </cell>
          <cell r="F1781" t="str">
            <v>Nordeste</v>
          </cell>
        </row>
        <row r="1782">
          <cell r="A1782">
            <v>280320</v>
          </cell>
          <cell r="B1782" t="str">
            <v>Itaporanga d'Ajuda</v>
          </cell>
          <cell r="C1782" t="str">
            <v>SE</v>
          </cell>
          <cell r="D1782" t="str">
            <v>Sergipe</v>
          </cell>
          <cell r="E1782">
            <v>28</v>
          </cell>
          <cell r="F1782" t="str">
            <v>Nordeste</v>
          </cell>
        </row>
        <row r="1783">
          <cell r="A1783">
            <v>280330</v>
          </cell>
          <cell r="B1783" t="str">
            <v>Japaratuba</v>
          </cell>
          <cell r="C1783" t="str">
            <v>SE</v>
          </cell>
          <cell r="D1783" t="str">
            <v>Sergipe</v>
          </cell>
          <cell r="E1783">
            <v>28</v>
          </cell>
          <cell r="F1783" t="str">
            <v>Nordeste</v>
          </cell>
        </row>
        <row r="1784">
          <cell r="A1784">
            <v>280340</v>
          </cell>
          <cell r="B1784" t="str">
            <v>Japoatã</v>
          </cell>
          <cell r="C1784" t="str">
            <v>SE</v>
          </cell>
          <cell r="D1784" t="str">
            <v>Sergipe</v>
          </cell>
          <cell r="E1784">
            <v>28</v>
          </cell>
          <cell r="F1784" t="str">
            <v>Nordeste</v>
          </cell>
        </row>
        <row r="1785">
          <cell r="A1785">
            <v>280350</v>
          </cell>
          <cell r="B1785" t="str">
            <v>Lagarto</v>
          </cell>
          <cell r="C1785" t="str">
            <v>SE</v>
          </cell>
          <cell r="D1785" t="str">
            <v>Sergipe</v>
          </cell>
          <cell r="E1785">
            <v>28</v>
          </cell>
          <cell r="F1785" t="str">
            <v>Nordeste</v>
          </cell>
        </row>
        <row r="1786">
          <cell r="A1786">
            <v>280360</v>
          </cell>
          <cell r="B1786" t="str">
            <v>Laranjeiras</v>
          </cell>
          <cell r="C1786" t="str">
            <v>SE</v>
          </cell>
          <cell r="D1786" t="str">
            <v>Sergipe</v>
          </cell>
          <cell r="E1786">
            <v>28</v>
          </cell>
          <cell r="F1786" t="str">
            <v>Nordeste</v>
          </cell>
        </row>
        <row r="1787">
          <cell r="A1787">
            <v>280370</v>
          </cell>
          <cell r="B1787" t="str">
            <v>Macambira</v>
          </cell>
          <cell r="C1787" t="str">
            <v>SE</v>
          </cell>
          <cell r="D1787" t="str">
            <v>Sergipe</v>
          </cell>
          <cell r="E1787">
            <v>28</v>
          </cell>
          <cell r="F1787" t="str">
            <v>Nordeste</v>
          </cell>
        </row>
        <row r="1788">
          <cell r="A1788">
            <v>280380</v>
          </cell>
          <cell r="B1788" t="str">
            <v>Malhada dos Bois</v>
          </cell>
          <cell r="C1788" t="str">
            <v>SE</v>
          </cell>
          <cell r="D1788" t="str">
            <v>Sergipe</v>
          </cell>
          <cell r="E1788">
            <v>28</v>
          </cell>
          <cell r="F1788" t="str">
            <v>Nordeste</v>
          </cell>
        </row>
        <row r="1789">
          <cell r="A1789">
            <v>280390</v>
          </cell>
          <cell r="B1789" t="str">
            <v>Malhador</v>
          </cell>
          <cell r="C1789" t="str">
            <v>SE</v>
          </cell>
          <cell r="D1789" t="str">
            <v>Sergipe</v>
          </cell>
          <cell r="E1789">
            <v>28</v>
          </cell>
          <cell r="F1789" t="str">
            <v>Nordeste</v>
          </cell>
        </row>
        <row r="1790">
          <cell r="A1790">
            <v>280400</v>
          </cell>
          <cell r="B1790" t="str">
            <v>Maruim</v>
          </cell>
          <cell r="C1790" t="str">
            <v>SE</v>
          </cell>
          <cell r="D1790" t="str">
            <v>Sergipe</v>
          </cell>
          <cell r="E1790">
            <v>28</v>
          </cell>
          <cell r="F1790" t="str">
            <v>Nordeste</v>
          </cell>
        </row>
        <row r="1791">
          <cell r="A1791">
            <v>280410</v>
          </cell>
          <cell r="B1791" t="str">
            <v>Moita Bonita</v>
          </cell>
          <cell r="C1791" t="str">
            <v>SE</v>
          </cell>
          <cell r="D1791" t="str">
            <v>Sergipe</v>
          </cell>
          <cell r="E1791">
            <v>28</v>
          </cell>
          <cell r="F1791" t="str">
            <v>Nordeste</v>
          </cell>
        </row>
        <row r="1792">
          <cell r="A1792">
            <v>280420</v>
          </cell>
          <cell r="B1792" t="str">
            <v>Monte Alegre de Sergipe</v>
          </cell>
          <cell r="C1792" t="str">
            <v>SE</v>
          </cell>
          <cell r="D1792" t="str">
            <v>Sergipe</v>
          </cell>
          <cell r="E1792">
            <v>28</v>
          </cell>
          <cell r="F1792" t="str">
            <v>Nordeste</v>
          </cell>
        </row>
        <row r="1793">
          <cell r="A1793">
            <v>280430</v>
          </cell>
          <cell r="B1793" t="str">
            <v>Muribeca</v>
          </cell>
          <cell r="C1793" t="str">
            <v>SE</v>
          </cell>
          <cell r="D1793" t="str">
            <v>Sergipe</v>
          </cell>
          <cell r="E1793">
            <v>28</v>
          </cell>
          <cell r="F1793" t="str">
            <v>Nordeste</v>
          </cell>
        </row>
        <row r="1794">
          <cell r="A1794">
            <v>280440</v>
          </cell>
          <cell r="B1794" t="str">
            <v>Neópolis</v>
          </cell>
          <cell r="C1794" t="str">
            <v>SE</v>
          </cell>
          <cell r="D1794" t="str">
            <v>Sergipe</v>
          </cell>
          <cell r="E1794">
            <v>28</v>
          </cell>
          <cell r="F1794" t="str">
            <v>Nordeste</v>
          </cell>
        </row>
        <row r="1795">
          <cell r="A1795">
            <v>280445</v>
          </cell>
          <cell r="B1795" t="str">
            <v>Nossa Senhora Aparecida</v>
          </cell>
          <cell r="C1795" t="str">
            <v>SE</v>
          </cell>
          <cell r="D1795" t="str">
            <v>Sergipe</v>
          </cell>
          <cell r="E1795">
            <v>28</v>
          </cell>
          <cell r="F1795" t="str">
            <v>Nordeste</v>
          </cell>
        </row>
        <row r="1796">
          <cell r="A1796">
            <v>280450</v>
          </cell>
          <cell r="B1796" t="str">
            <v>Nossa Senhora da Glória</v>
          </cell>
          <cell r="C1796" t="str">
            <v>SE</v>
          </cell>
          <cell r="D1796" t="str">
            <v>Sergipe</v>
          </cell>
          <cell r="E1796">
            <v>28</v>
          </cell>
          <cell r="F1796" t="str">
            <v>Nordeste</v>
          </cell>
        </row>
        <row r="1797">
          <cell r="A1797">
            <v>280460</v>
          </cell>
          <cell r="B1797" t="str">
            <v>Nossa Senhora das Dores</v>
          </cell>
          <cell r="C1797" t="str">
            <v>SE</v>
          </cell>
          <cell r="D1797" t="str">
            <v>Sergipe</v>
          </cell>
          <cell r="E1797">
            <v>28</v>
          </cell>
          <cell r="F1797" t="str">
            <v>Nordeste</v>
          </cell>
        </row>
        <row r="1798">
          <cell r="A1798">
            <v>280470</v>
          </cell>
          <cell r="B1798" t="str">
            <v>Nossa Senhora de Lourdes</v>
          </cell>
          <cell r="C1798" t="str">
            <v>SE</v>
          </cell>
          <cell r="D1798" t="str">
            <v>Sergipe</v>
          </cell>
          <cell r="E1798">
            <v>28</v>
          </cell>
          <cell r="F1798" t="str">
            <v>Nordeste</v>
          </cell>
        </row>
        <row r="1799">
          <cell r="A1799">
            <v>280480</v>
          </cell>
          <cell r="B1799" t="str">
            <v>Nossa Senhora do Socorro</v>
          </cell>
          <cell r="C1799" t="str">
            <v>SE</v>
          </cell>
          <cell r="D1799" t="str">
            <v>Sergipe</v>
          </cell>
          <cell r="E1799">
            <v>28</v>
          </cell>
          <cell r="F1799" t="str">
            <v>Nordeste</v>
          </cell>
        </row>
        <row r="1800">
          <cell r="A1800">
            <v>280490</v>
          </cell>
          <cell r="B1800" t="str">
            <v>Pacatuba</v>
          </cell>
          <cell r="C1800" t="str">
            <v>SE</v>
          </cell>
          <cell r="D1800" t="str">
            <v>Sergipe</v>
          </cell>
          <cell r="E1800">
            <v>28</v>
          </cell>
          <cell r="F1800" t="str">
            <v>Nordeste</v>
          </cell>
        </row>
        <row r="1801">
          <cell r="A1801">
            <v>280500</v>
          </cell>
          <cell r="B1801" t="str">
            <v>Pedra Mole</v>
          </cell>
          <cell r="C1801" t="str">
            <v>SE</v>
          </cell>
          <cell r="D1801" t="str">
            <v>Sergipe</v>
          </cell>
          <cell r="E1801">
            <v>28</v>
          </cell>
          <cell r="F1801" t="str">
            <v>Nordeste</v>
          </cell>
        </row>
        <row r="1802">
          <cell r="A1802">
            <v>280510</v>
          </cell>
          <cell r="B1802" t="str">
            <v>Pedrinhas</v>
          </cell>
          <cell r="C1802" t="str">
            <v>SE</v>
          </cell>
          <cell r="D1802" t="str">
            <v>Sergipe</v>
          </cell>
          <cell r="E1802">
            <v>28</v>
          </cell>
          <cell r="F1802" t="str">
            <v>Nordeste</v>
          </cell>
        </row>
        <row r="1803">
          <cell r="A1803">
            <v>280520</v>
          </cell>
          <cell r="B1803" t="str">
            <v>Pinhão</v>
          </cell>
          <cell r="C1803" t="str">
            <v>SE</v>
          </cell>
          <cell r="D1803" t="str">
            <v>Sergipe</v>
          </cell>
          <cell r="E1803">
            <v>28</v>
          </cell>
          <cell r="F1803" t="str">
            <v>Nordeste</v>
          </cell>
        </row>
        <row r="1804">
          <cell r="A1804">
            <v>280530</v>
          </cell>
          <cell r="B1804" t="str">
            <v>Pirambu</v>
          </cell>
          <cell r="C1804" t="str">
            <v>SE</v>
          </cell>
          <cell r="D1804" t="str">
            <v>Sergipe</v>
          </cell>
          <cell r="E1804">
            <v>28</v>
          </cell>
          <cell r="F1804" t="str">
            <v>Nordeste</v>
          </cell>
        </row>
        <row r="1805">
          <cell r="A1805">
            <v>280540</v>
          </cell>
          <cell r="B1805" t="str">
            <v>Poço Redondo</v>
          </cell>
          <cell r="C1805" t="str">
            <v>SE</v>
          </cell>
          <cell r="D1805" t="str">
            <v>Sergipe</v>
          </cell>
          <cell r="E1805">
            <v>28</v>
          </cell>
          <cell r="F1805" t="str">
            <v>Nordeste</v>
          </cell>
        </row>
        <row r="1806">
          <cell r="A1806">
            <v>280550</v>
          </cell>
          <cell r="B1806" t="str">
            <v>Poço Verde</v>
          </cell>
          <cell r="C1806" t="str">
            <v>SE</v>
          </cell>
          <cell r="D1806" t="str">
            <v>Sergipe</v>
          </cell>
          <cell r="E1806">
            <v>28</v>
          </cell>
          <cell r="F1806" t="str">
            <v>Nordeste</v>
          </cell>
        </row>
        <row r="1807">
          <cell r="A1807">
            <v>280560</v>
          </cell>
          <cell r="B1807" t="str">
            <v>Porto da Folha</v>
          </cell>
          <cell r="C1807" t="str">
            <v>SE</v>
          </cell>
          <cell r="D1807" t="str">
            <v>Sergipe</v>
          </cell>
          <cell r="E1807">
            <v>28</v>
          </cell>
          <cell r="F1807" t="str">
            <v>Nordeste</v>
          </cell>
        </row>
        <row r="1808">
          <cell r="A1808">
            <v>280570</v>
          </cell>
          <cell r="B1808" t="str">
            <v>Propriá</v>
          </cell>
          <cell r="C1808" t="str">
            <v>SE</v>
          </cell>
          <cell r="D1808" t="str">
            <v>Sergipe</v>
          </cell>
          <cell r="E1808">
            <v>28</v>
          </cell>
          <cell r="F1808" t="str">
            <v>Nordeste</v>
          </cell>
        </row>
        <row r="1809">
          <cell r="A1809">
            <v>280580</v>
          </cell>
          <cell r="B1809" t="str">
            <v>Riachão do Dantas</v>
          </cell>
          <cell r="C1809" t="str">
            <v>SE</v>
          </cell>
          <cell r="D1809" t="str">
            <v>Sergipe</v>
          </cell>
          <cell r="E1809">
            <v>28</v>
          </cell>
          <cell r="F1809" t="str">
            <v>Nordeste</v>
          </cell>
        </row>
        <row r="1810">
          <cell r="A1810">
            <v>280590</v>
          </cell>
          <cell r="B1810" t="str">
            <v>Riachuelo</v>
          </cell>
          <cell r="C1810" t="str">
            <v>SE</v>
          </cell>
          <cell r="D1810" t="str">
            <v>Sergipe</v>
          </cell>
          <cell r="E1810">
            <v>28</v>
          </cell>
          <cell r="F1810" t="str">
            <v>Nordeste</v>
          </cell>
        </row>
        <row r="1811">
          <cell r="A1811">
            <v>280600</v>
          </cell>
          <cell r="B1811" t="str">
            <v>Ribeirópolis</v>
          </cell>
          <cell r="C1811" t="str">
            <v>SE</v>
          </cell>
          <cell r="D1811" t="str">
            <v>Sergipe</v>
          </cell>
          <cell r="E1811">
            <v>28</v>
          </cell>
          <cell r="F1811" t="str">
            <v>Nordeste</v>
          </cell>
        </row>
        <row r="1812">
          <cell r="A1812">
            <v>280610</v>
          </cell>
          <cell r="B1812" t="str">
            <v>Rosário do Catete</v>
          </cell>
          <cell r="C1812" t="str">
            <v>SE</v>
          </cell>
          <cell r="D1812" t="str">
            <v>Sergipe</v>
          </cell>
          <cell r="E1812">
            <v>28</v>
          </cell>
          <cell r="F1812" t="str">
            <v>Nordeste</v>
          </cell>
        </row>
        <row r="1813">
          <cell r="A1813">
            <v>280620</v>
          </cell>
          <cell r="B1813" t="str">
            <v>Salgado</v>
          </cell>
          <cell r="C1813" t="str">
            <v>SE</v>
          </cell>
          <cell r="D1813" t="str">
            <v>Sergipe</v>
          </cell>
          <cell r="E1813">
            <v>28</v>
          </cell>
          <cell r="F1813" t="str">
            <v>Nordeste</v>
          </cell>
        </row>
        <row r="1814">
          <cell r="A1814">
            <v>280630</v>
          </cell>
          <cell r="B1814" t="str">
            <v>Santa Luzia do Itanhy</v>
          </cell>
          <cell r="C1814" t="str">
            <v>SE</v>
          </cell>
          <cell r="D1814" t="str">
            <v>Sergipe</v>
          </cell>
          <cell r="E1814">
            <v>28</v>
          </cell>
          <cell r="F1814" t="str">
            <v>Nordeste</v>
          </cell>
        </row>
        <row r="1815">
          <cell r="A1815">
            <v>280640</v>
          </cell>
          <cell r="B1815" t="str">
            <v>Santana do São Francisco</v>
          </cell>
          <cell r="C1815" t="str">
            <v>SE</v>
          </cell>
          <cell r="D1815" t="str">
            <v>Sergipe</v>
          </cell>
          <cell r="E1815">
            <v>28</v>
          </cell>
          <cell r="F1815" t="str">
            <v>Nordeste</v>
          </cell>
        </row>
        <row r="1816">
          <cell r="A1816">
            <v>280650</v>
          </cell>
          <cell r="B1816" t="str">
            <v>Santa Rosa de Lima</v>
          </cell>
          <cell r="C1816" t="str">
            <v>SE</v>
          </cell>
          <cell r="D1816" t="str">
            <v>Sergipe</v>
          </cell>
          <cell r="E1816">
            <v>28</v>
          </cell>
          <cell r="F1816" t="str">
            <v>Nordeste</v>
          </cell>
        </row>
        <row r="1817">
          <cell r="A1817">
            <v>280660</v>
          </cell>
          <cell r="B1817" t="str">
            <v>Santo Amaro das Brotas</v>
          </cell>
          <cell r="C1817" t="str">
            <v>SE</v>
          </cell>
          <cell r="D1817" t="str">
            <v>Sergipe</v>
          </cell>
          <cell r="E1817">
            <v>28</v>
          </cell>
          <cell r="F1817" t="str">
            <v>Nordeste</v>
          </cell>
        </row>
        <row r="1818">
          <cell r="A1818">
            <v>280670</v>
          </cell>
          <cell r="B1818" t="str">
            <v>São Cristóvão</v>
          </cell>
          <cell r="C1818" t="str">
            <v>SE</v>
          </cell>
          <cell r="D1818" t="str">
            <v>Sergipe</v>
          </cell>
          <cell r="E1818">
            <v>28</v>
          </cell>
          <cell r="F1818" t="str">
            <v>Nordeste</v>
          </cell>
        </row>
        <row r="1819">
          <cell r="A1819">
            <v>280680</v>
          </cell>
          <cell r="B1819" t="str">
            <v>São Domingos</v>
          </cell>
          <cell r="C1819" t="str">
            <v>SE</v>
          </cell>
          <cell r="D1819" t="str">
            <v>Sergipe</v>
          </cell>
          <cell r="E1819">
            <v>28</v>
          </cell>
          <cell r="F1819" t="str">
            <v>Nordeste</v>
          </cell>
        </row>
        <row r="1820">
          <cell r="A1820">
            <v>280690</v>
          </cell>
          <cell r="B1820" t="str">
            <v>São Francisco</v>
          </cell>
          <cell r="C1820" t="str">
            <v>SE</v>
          </cell>
          <cell r="D1820" t="str">
            <v>Sergipe</v>
          </cell>
          <cell r="E1820">
            <v>28</v>
          </cell>
          <cell r="F1820" t="str">
            <v>Nordeste</v>
          </cell>
        </row>
        <row r="1821">
          <cell r="A1821">
            <v>280700</v>
          </cell>
          <cell r="B1821" t="str">
            <v>São Miguel do Aleixo</v>
          </cell>
          <cell r="C1821" t="str">
            <v>SE</v>
          </cell>
          <cell r="D1821" t="str">
            <v>Sergipe</v>
          </cell>
          <cell r="E1821">
            <v>28</v>
          </cell>
          <cell r="F1821" t="str">
            <v>Nordeste</v>
          </cell>
        </row>
        <row r="1822">
          <cell r="A1822">
            <v>280710</v>
          </cell>
          <cell r="B1822" t="str">
            <v>Simão Dias</v>
          </cell>
          <cell r="C1822" t="str">
            <v>SE</v>
          </cell>
          <cell r="D1822" t="str">
            <v>Sergipe</v>
          </cell>
          <cell r="E1822">
            <v>28</v>
          </cell>
          <cell r="F1822" t="str">
            <v>Nordeste</v>
          </cell>
        </row>
        <row r="1823">
          <cell r="A1823">
            <v>280720</v>
          </cell>
          <cell r="B1823" t="str">
            <v>Siriri</v>
          </cell>
          <cell r="C1823" t="str">
            <v>SE</v>
          </cell>
          <cell r="D1823" t="str">
            <v>Sergipe</v>
          </cell>
          <cell r="E1823">
            <v>28</v>
          </cell>
          <cell r="F1823" t="str">
            <v>Nordeste</v>
          </cell>
        </row>
        <row r="1824">
          <cell r="A1824">
            <v>280730</v>
          </cell>
          <cell r="B1824" t="str">
            <v>Telha</v>
          </cell>
          <cell r="C1824" t="str">
            <v>SE</v>
          </cell>
          <cell r="D1824" t="str">
            <v>Sergipe</v>
          </cell>
          <cell r="E1824">
            <v>28</v>
          </cell>
          <cell r="F1824" t="str">
            <v>Nordeste</v>
          </cell>
        </row>
        <row r="1825">
          <cell r="A1825">
            <v>280740</v>
          </cell>
          <cell r="B1825" t="str">
            <v>Tobias Barreto</v>
          </cell>
          <cell r="C1825" t="str">
            <v>SE</v>
          </cell>
          <cell r="D1825" t="str">
            <v>Sergipe</v>
          </cell>
          <cell r="E1825">
            <v>28</v>
          </cell>
          <cell r="F1825" t="str">
            <v>Nordeste</v>
          </cell>
        </row>
        <row r="1826">
          <cell r="A1826">
            <v>280750</v>
          </cell>
          <cell r="B1826" t="str">
            <v>Tomar do Geru</v>
          </cell>
          <cell r="C1826" t="str">
            <v>SE</v>
          </cell>
          <cell r="D1826" t="str">
            <v>Sergipe</v>
          </cell>
          <cell r="E1826">
            <v>28</v>
          </cell>
          <cell r="F1826" t="str">
            <v>Nordeste</v>
          </cell>
        </row>
        <row r="1827">
          <cell r="A1827">
            <v>280760</v>
          </cell>
          <cell r="B1827" t="str">
            <v>Umbaúba</v>
          </cell>
          <cell r="C1827" t="str">
            <v>SE</v>
          </cell>
          <cell r="D1827" t="str">
            <v>Sergipe</v>
          </cell>
          <cell r="E1827">
            <v>28</v>
          </cell>
          <cell r="F1827" t="str">
            <v>Nordeste</v>
          </cell>
        </row>
        <row r="1828">
          <cell r="A1828">
            <v>290010</v>
          </cell>
          <cell r="B1828" t="str">
            <v>Abaíra</v>
          </cell>
          <cell r="C1828" t="str">
            <v>BA</v>
          </cell>
          <cell r="D1828" t="str">
            <v>Bahia</v>
          </cell>
          <cell r="E1828">
            <v>29</v>
          </cell>
          <cell r="F1828" t="str">
            <v>Nordeste</v>
          </cell>
        </row>
        <row r="1829">
          <cell r="A1829">
            <v>290020</v>
          </cell>
          <cell r="B1829" t="str">
            <v>Abaré</v>
          </cell>
          <cell r="C1829" t="str">
            <v>BA</v>
          </cell>
          <cell r="D1829" t="str">
            <v>Bahia</v>
          </cell>
          <cell r="E1829">
            <v>29</v>
          </cell>
          <cell r="F1829" t="str">
            <v>Nordeste</v>
          </cell>
        </row>
        <row r="1830">
          <cell r="A1830">
            <v>290030</v>
          </cell>
          <cell r="B1830" t="str">
            <v>Acajutiba</v>
          </cell>
          <cell r="C1830" t="str">
            <v>BA</v>
          </cell>
          <cell r="D1830" t="str">
            <v>Bahia</v>
          </cell>
          <cell r="E1830">
            <v>29</v>
          </cell>
          <cell r="F1830" t="str">
            <v>Nordeste</v>
          </cell>
        </row>
        <row r="1831">
          <cell r="A1831">
            <v>290035</v>
          </cell>
          <cell r="B1831" t="str">
            <v>Adustina</v>
          </cell>
          <cell r="C1831" t="str">
            <v>BA</v>
          </cell>
          <cell r="D1831" t="str">
            <v>Bahia</v>
          </cell>
          <cell r="E1831">
            <v>29</v>
          </cell>
          <cell r="F1831" t="str">
            <v>Nordeste</v>
          </cell>
        </row>
        <row r="1832">
          <cell r="A1832">
            <v>290040</v>
          </cell>
          <cell r="B1832" t="str">
            <v>Água Fria</v>
          </cell>
          <cell r="C1832" t="str">
            <v>BA</v>
          </cell>
          <cell r="D1832" t="str">
            <v>Bahia</v>
          </cell>
          <cell r="E1832">
            <v>29</v>
          </cell>
          <cell r="F1832" t="str">
            <v>Nordeste</v>
          </cell>
        </row>
        <row r="1833">
          <cell r="A1833">
            <v>290050</v>
          </cell>
          <cell r="B1833" t="str">
            <v>Érico Cardoso</v>
          </cell>
          <cell r="C1833" t="str">
            <v>BA</v>
          </cell>
          <cell r="D1833" t="str">
            <v>Bahia</v>
          </cell>
          <cell r="E1833">
            <v>29</v>
          </cell>
          <cell r="F1833" t="str">
            <v>Nordeste</v>
          </cell>
        </row>
        <row r="1834">
          <cell r="A1834">
            <v>290060</v>
          </cell>
          <cell r="B1834" t="str">
            <v>Aiquara</v>
          </cell>
          <cell r="C1834" t="str">
            <v>BA</v>
          </cell>
          <cell r="D1834" t="str">
            <v>Bahia</v>
          </cell>
          <cell r="E1834">
            <v>29</v>
          </cell>
          <cell r="F1834" t="str">
            <v>Nordeste</v>
          </cell>
        </row>
        <row r="1835">
          <cell r="A1835">
            <v>290070</v>
          </cell>
          <cell r="B1835" t="str">
            <v>Alagoinhas</v>
          </cell>
          <cell r="C1835" t="str">
            <v>BA</v>
          </cell>
          <cell r="D1835" t="str">
            <v>Bahia</v>
          </cell>
          <cell r="E1835">
            <v>29</v>
          </cell>
          <cell r="F1835" t="str">
            <v>Nordeste</v>
          </cell>
        </row>
        <row r="1836">
          <cell r="A1836">
            <v>290080</v>
          </cell>
          <cell r="B1836" t="str">
            <v>Alcobaça</v>
          </cell>
          <cell r="C1836" t="str">
            <v>BA</v>
          </cell>
          <cell r="D1836" t="str">
            <v>Bahia</v>
          </cell>
          <cell r="E1836">
            <v>29</v>
          </cell>
          <cell r="F1836" t="str">
            <v>Nordeste</v>
          </cell>
        </row>
        <row r="1837">
          <cell r="A1837">
            <v>290090</v>
          </cell>
          <cell r="B1837" t="str">
            <v>Almadina</v>
          </cell>
          <cell r="C1837" t="str">
            <v>BA</v>
          </cell>
          <cell r="D1837" t="str">
            <v>Bahia</v>
          </cell>
          <cell r="E1837">
            <v>29</v>
          </cell>
          <cell r="F1837" t="str">
            <v>Nordeste</v>
          </cell>
        </row>
        <row r="1838">
          <cell r="A1838">
            <v>290100</v>
          </cell>
          <cell r="B1838" t="str">
            <v>Amargosa</v>
          </cell>
          <cell r="C1838" t="str">
            <v>BA</v>
          </cell>
          <cell r="D1838" t="str">
            <v>Bahia</v>
          </cell>
          <cell r="E1838">
            <v>29</v>
          </cell>
          <cell r="F1838" t="str">
            <v>Nordeste</v>
          </cell>
        </row>
        <row r="1839">
          <cell r="A1839">
            <v>290110</v>
          </cell>
          <cell r="B1839" t="str">
            <v>Amélia Rodrigues</v>
          </cell>
          <cell r="C1839" t="str">
            <v>BA</v>
          </cell>
          <cell r="D1839" t="str">
            <v>Bahia</v>
          </cell>
          <cell r="E1839">
            <v>29</v>
          </cell>
          <cell r="F1839" t="str">
            <v>Nordeste</v>
          </cell>
        </row>
        <row r="1840">
          <cell r="A1840">
            <v>290115</v>
          </cell>
          <cell r="B1840" t="str">
            <v>América Dourada</v>
          </cell>
          <cell r="C1840" t="str">
            <v>BA</v>
          </cell>
          <cell r="D1840" t="str">
            <v>Bahia</v>
          </cell>
          <cell r="E1840">
            <v>29</v>
          </cell>
          <cell r="F1840" t="str">
            <v>Nordeste</v>
          </cell>
        </row>
        <row r="1841">
          <cell r="A1841">
            <v>290120</v>
          </cell>
          <cell r="B1841" t="str">
            <v>Anagé</v>
          </cell>
          <cell r="C1841" t="str">
            <v>BA</v>
          </cell>
          <cell r="D1841" t="str">
            <v>Bahia</v>
          </cell>
          <cell r="E1841">
            <v>29</v>
          </cell>
          <cell r="F1841" t="str">
            <v>Nordeste</v>
          </cell>
        </row>
        <row r="1842">
          <cell r="A1842">
            <v>290130</v>
          </cell>
          <cell r="B1842" t="str">
            <v>Andaraí</v>
          </cell>
          <cell r="C1842" t="str">
            <v>BA</v>
          </cell>
          <cell r="D1842" t="str">
            <v>Bahia</v>
          </cell>
          <cell r="E1842">
            <v>29</v>
          </cell>
          <cell r="F1842" t="str">
            <v>Nordeste</v>
          </cell>
        </row>
        <row r="1843">
          <cell r="A1843">
            <v>290135</v>
          </cell>
          <cell r="B1843" t="str">
            <v>Andorinha</v>
          </cell>
          <cell r="C1843" t="str">
            <v>BA</v>
          </cell>
          <cell r="D1843" t="str">
            <v>Bahia</v>
          </cell>
          <cell r="E1843">
            <v>29</v>
          </cell>
          <cell r="F1843" t="str">
            <v>Nordeste</v>
          </cell>
        </row>
        <row r="1844">
          <cell r="A1844">
            <v>290140</v>
          </cell>
          <cell r="B1844" t="str">
            <v>Angical</v>
          </cell>
          <cell r="C1844" t="str">
            <v>BA</v>
          </cell>
          <cell r="D1844" t="str">
            <v>Bahia</v>
          </cell>
          <cell r="E1844">
            <v>29</v>
          </cell>
          <cell r="F1844" t="str">
            <v>Nordeste</v>
          </cell>
        </row>
        <row r="1845">
          <cell r="A1845">
            <v>290150</v>
          </cell>
          <cell r="B1845" t="str">
            <v>Anguera</v>
          </cell>
          <cell r="C1845" t="str">
            <v>BA</v>
          </cell>
          <cell r="D1845" t="str">
            <v>Bahia</v>
          </cell>
          <cell r="E1845">
            <v>29</v>
          </cell>
          <cell r="F1845" t="str">
            <v>Nordeste</v>
          </cell>
        </row>
        <row r="1846">
          <cell r="A1846">
            <v>290160</v>
          </cell>
          <cell r="B1846" t="str">
            <v>Antas</v>
          </cell>
          <cell r="C1846" t="str">
            <v>BA</v>
          </cell>
          <cell r="D1846" t="str">
            <v>Bahia</v>
          </cell>
          <cell r="E1846">
            <v>29</v>
          </cell>
          <cell r="F1846" t="str">
            <v>Nordeste</v>
          </cell>
        </row>
        <row r="1847">
          <cell r="A1847">
            <v>290170</v>
          </cell>
          <cell r="B1847" t="str">
            <v>Antônio Cardoso</v>
          </cell>
          <cell r="C1847" t="str">
            <v>BA</v>
          </cell>
          <cell r="D1847" t="str">
            <v>Bahia</v>
          </cell>
          <cell r="E1847">
            <v>29</v>
          </cell>
          <cell r="F1847" t="str">
            <v>Nordeste</v>
          </cell>
        </row>
        <row r="1848">
          <cell r="A1848">
            <v>290180</v>
          </cell>
          <cell r="B1848" t="str">
            <v>Antônio Gonçalves</v>
          </cell>
          <cell r="C1848" t="str">
            <v>BA</v>
          </cell>
          <cell r="D1848" t="str">
            <v>Bahia</v>
          </cell>
          <cell r="E1848">
            <v>29</v>
          </cell>
          <cell r="F1848" t="str">
            <v>Nordeste</v>
          </cell>
        </row>
        <row r="1849">
          <cell r="A1849">
            <v>290190</v>
          </cell>
          <cell r="B1849" t="str">
            <v>Aporá</v>
          </cell>
          <cell r="C1849" t="str">
            <v>BA</v>
          </cell>
          <cell r="D1849" t="str">
            <v>Bahia</v>
          </cell>
          <cell r="E1849">
            <v>29</v>
          </cell>
          <cell r="F1849" t="str">
            <v>Nordeste</v>
          </cell>
        </row>
        <row r="1850">
          <cell r="A1850">
            <v>290195</v>
          </cell>
          <cell r="B1850" t="str">
            <v>Apuarema</v>
          </cell>
          <cell r="C1850" t="str">
            <v>BA</v>
          </cell>
          <cell r="D1850" t="str">
            <v>Bahia</v>
          </cell>
          <cell r="E1850">
            <v>29</v>
          </cell>
          <cell r="F1850" t="str">
            <v>Nordeste</v>
          </cell>
        </row>
        <row r="1851">
          <cell r="A1851">
            <v>290200</v>
          </cell>
          <cell r="B1851" t="str">
            <v>Aracatu</v>
          </cell>
          <cell r="C1851" t="str">
            <v>BA</v>
          </cell>
          <cell r="D1851" t="str">
            <v>Bahia</v>
          </cell>
          <cell r="E1851">
            <v>29</v>
          </cell>
          <cell r="F1851" t="str">
            <v>Nordeste</v>
          </cell>
        </row>
        <row r="1852">
          <cell r="A1852">
            <v>290205</v>
          </cell>
          <cell r="B1852" t="str">
            <v>Araças</v>
          </cell>
          <cell r="C1852" t="str">
            <v>BA</v>
          </cell>
          <cell r="D1852" t="str">
            <v>Bahia</v>
          </cell>
          <cell r="E1852">
            <v>29</v>
          </cell>
          <cell r="F1852" t="str">
            <v>Nordeste</v>
          </cell>
        </row>
        <row r="1853">
          <cell r="A1853">
            <v>290210</v>
          </cell>
          <cell r="B1853" t="str">
            <v>Araci</v>
          </cell>
          <cell r="C1853" t="str">
            <v>BA</v>
          </cell>
          <cell r="D1853" t="str">
            <v>Bahia</v>
          </cell>
          <cell r="E1853">
            <v>29</v>
          </cell>
          <cell r="F1853" t="str">
            <v>Nordeste</v>
          </cell>
        </row>
        <row r="1854">
          <cell r="A1854">
            <v>290220</v>
          </cell>
          <cell r="B1854" t="str">
            <v>Aramari</v>
          </cell>
          <cell r="C1854" t="str">
            <v>BA</v>
          </cell>
          <cell r="D1854" t="str">
            <v>Bahia</v>
          </cell>
          <cell r="E1854">
            <v>29</v>
          </cell>
          <cell r="F1854" t="str">
            <v>Nordeste</v>
          </cell>
        </row>
        <row r="1855">
          <cell r="A1855">
            <v>290225</v>
          </cell>
          <cell r="B1855" t="str">
            <v>Arataca</v>
          </cell>
          <cell r="C1855" t="str">
            <v>BA</v>
          </cell>
          <cell r="D1855" t="str">
            <v>Bahia</v>
          </cell>
          <cell r="E1855">
            <v>29</v>
          </cell>
          <cell r="F1855" t="str">
            <v>Nordeste</v>
          </cell>
        </row>
        <row r="1856">
          <cell r="A1856">
            <v>290230</v>
          </cell>
          <cell r="B1856" t="str">
            <v>Aratuípe</v>
          </cell>
          <cell r="C1856" t="str">
            <v>BA</v>
          </cell>
          <cell r="D1856" t="str">
            <v>Bahia</v>
          </cell>
          <cell r="E1856">
            <v>29</v>
          </cell>
          <cell r="F1856" t="str">
            <v>Nordeste</v>
          </cell>
        </row>
        <row r="1857">
          <cell r="A1857">
            <v>290240</v>
          </cell>
          <cell r="B1857" t="str">
            <v>Aurelino Leal</v>
          </cell>
          <cell r="C1857" t="str">
            <v>BA</v>
          </cell>
          <cell r="D1857" t="str">
            <v>Bahia</v>
          </cell>
          <cell r="E1857">
            <v>29</v>
          </cell>
          <cell r="F1857" t="str">
            <v>Nordeste</v>
          </cell>
        </row>
        <row r="1858">
          <cell r="A1858">
            <v>290250</v>
          </cell>
          <cell r="B1858" t="str">
            <v>Baianópolis</v>
          </cell>
          <cell r="C1858" t="str">
            <v>BA</v>
          </cell>
          <cell r="D1858" t="str">
            <v>Bahia</v>
          </cell>
          <cell r="E1858">
            <v>29</v>
          </cell>
          <cell r="F1858" t="str">
            <v>Nordeste</v>
          </cell>
        </row>
        <row r="1859">
          <cell r="A1859">
            <v>290260</v>
          </cell>
          <cell r="B1859" t="str">
            <v>Baixa Grande</v>
          </cell>
          <cell r="C1859" t="str">
            <v>BA</v>
          </cell>
          <cell r="D1859" t="str">
            <v>Bahia</v>
          </cell>
          <cell r="E1859">
            <v>29</v>
          </cell>
          <cell r="F1859" t="str">
            <v>Nordeste</v>
          </cell>
        </row>
        <row r="1860">
          <cell r="A1860">
            <v>290265</v>
          </cell>
          <cell r="B1860" t="str">
            <v>Banzaê</v>
          </cell>
          <cell r="C1860" t="str">
            <v>BA</v>
          </cell>
          <cell r="D1860" t="str">
            <v>Bahia</v>
          </cell>
          <cell r="E1860">
            <v>29</v>
          </cell>
          <cell r="F1860" t="str">
            <v>Nordeste</v>
          </cell>
        </row>
        <row r="1861">
          <cell r="A1861">
            <v>290270</v>
          </cell>
          <cell r="B1861" t="str">
            <v>Barra</v>
          </cell>
          <cell r="C1861" t="str">
            <v>BA</v>
          </cell>
          <cell r="D1861" t="str">
            <v>Bahia</v>
          </cell>
          <cell r="E1861">
            <v>29</v>
          </cell>
          <cell r="F1861" t="str">
            <v>Nordeste</v>
          </cell>
        </row>
        <row r="1862">
          <cell r="A1862">
            <v>290280</v>
          </cell>
          <cell r="B1862" t="str">
            <v>Barra da Estiva</v>
          </cell>
          <cell r="C1862" t="str">
            <v>BA</v>
          </cell>
          <cell r="D1862" t="str">
            <v>Bahia</v>
          </cell>
          <cell r="E1862">
            <v>29</v>
          </cell>
          <cell r="F1862" t="str">
            <v>Nordeste</v>
          </cell>
        </row>
        <row r="1863">
          <cell r="A1863">
            <v>290290</v>
          </cell>
          <cell r="B1863" t="str">
            <v>Barra do Choça</v>
          </cell>
          <cell r="C1863" t="str">
            <v>BA</v>
          </cell>
          <cell r="D1863" t="str">
            <v>Bahia</v>
          </cell>
          <cell r="E1863">
            <v>29</v>
          </cell>
          <cell r="F1863" t="str">
            <v>Nordeste</v>
          </cell>
        </row>
        <row r="1864">
          <cell r="A1864">
            <v>290300</v>
          </cell>
          <cell r="B1864" t="str">
            <v>Barra do Mendes</v>
          </cell>
          <cell r="C1864" t="str">
            <v>BA</v>
          </cell>
          <cell r="D1864" t="str">
            <v>Bahia</v>
          </cell>
          <cell r="E1864">
            <v>29</v>
          </cell>
          <cell r="F1864" t="str">
            <v>Nordeste</v>
          </cell>
        </row>
        <row r="1865">
          <cell r="A1865">
            <v>290310</v>
          </cell>
          <cell r="B1865" t="str">
            <v>Barra do Rocha</v>
          </cell>
          <cell r="C1865" t="str">
            <v>BA</v>
          </cell>
          <cell r="D1865" t="str">
            <v>Bahia</v>
          </cell>
          <cell r="E1865">
            <v>29</v>
          </cell>
          <cell r="F1865" t="str">
            <v>Nordeste</v>
          </cell>
        </row>
        <row r="1866">
          <cell r="A1866">
            <v>290320</v>
          </cell>
          <cell r="B1866" t="str">
            <v>Barreiras</v>
          </cell>
          <cell r="C1866" t="str">
            <v>BA</v>
          </cell>
          <cell r="D1866" t="str">
            <v>Bahia</v>
          </cell>
          <cell r="E1866">
            <v>29</v>
          </cell>
          <cell r="F1866" t="str">
            <v>Nordeste</v>
          </cell>
        </row>
        <row r="1867">
          <cell r="A1867">
            <v>290323</v>
          </cell>
          <cell r="B1867" t="str">
            <v>Barro Alto</v>
          </cell>
          <cell r="C1867" t="str">
            <v>BA</v>
          </cell>
          <cell r="D1867" t="str">
            <v>Bahia</v>
          </cell>
          <cell r="E1867">
            <v>29</v>
          </cell>
          <cell r="F1867" t="str">
            <v>Nordeste</v>
          </cell>
        </row>
        <row r="1868">
          <cell r="A1868">
            <v>290327</v>
          </cell>
          <cell r="B1868" t="str">
            <v>Barrocas</v>
          </cell>
          <cell r="C1868" t="str">
            <v>BA</v>
          </cell>
          <cell r="D1868" t="str">
            <v>Bahia</v>
          </cell>
          <cell r="E1868">
            <v>29</v>
          </cell>
          <cell r="F1868" t="str">
            <v>Nordeste</v>
          </cell>
        </row>
        <row r="1869">
          <cell r="A1869">
            <v>290330</v>
          </cell>
          <cell r="B1869" t="str">
            <v>Barro Preto</v>
          </cell>
          <cell r="C1869" t="str">
            <v>BA</v>
          </cell>
          <cell r="D1869" t="str">
            <v>Bahia</v>
          </cell>
          <cell r="E1869">
            <v>29</v>
          </cell>
          <cell r="F1869" t="str">
            <v>Nordeste</v>
          </cell>
        </row>
        <row r="1870">
          <cell r="A1870">
            <v>290340</v>
          </cell>
          <cell r="B1870" t="str">
            <v>Belmonte</v>
          </cell>
          <cell r="C1870" t="str">
            <v>BA</v>
          </cell>
          <cell r="D1870" t="str">
            <v>Bahia</v>
          </cell>
          <cell r="E1870">
            <v>29</v>
          </cell>
          <cell r="F1870" t="str">
            <v>Nordeste</v>
          </cell>
        </row>
        <row r="1871">
          <cell r="A1871">
            <v>290350</v>
          </cell>
          <cell r="B1871" t="str">
            <v>Belo Campo</v>
          </cell>
          <cell r="C1871" t="str">
            <v>BA</v>
          </cell>
          <cell r="D1871" t="str">
            <v>Bahia</v>
          </cell>
          <cell r="E1871">
            <v>29</v>
          </cell>
          <cell r="F1871" t="str">
            <v>Nordeste</v>
          </cell>
        </row>
        <row r="1872">
          <cell r="A1872">
            <v>290360</v>
          </cell>
          <cell r="B1872" t="str">
            <v>Biritinga</v>
          </cell>
          <cell r="C1872" t="str">
            <v>BA</v>
          </cell>
          <cell r="D1872" t="str">
            <v>Bahia</v>
          </cell>
          <cell r="E1872">
            <v>29</v>
          </cell>
          <cell r="F1872" t="str">
            <v>Nordeste</v>
          </cell>
        </row>
        <row r="1873">
          <cell r="A1873">
            <v>290370</v>
          </cell>
          <cell r="B1873" t="str">
            <v>Boa Nova</v>
          </cell>
          <cell r="C1873" t="str">
            <v>BA</v>
          </cell>
          <cell r="D1873" t="str">
            <v>Bahia</v>
          </cell>
          <cell r="E1873">
            <v>29</v>
          </cell>
          <cell r="F1873" t="str">
            <v>Nordeste</v>
          </cell>
        </row>
        <row r="1874">
          <cell r="A1874">
            <v>290380</v>
          </cell>
          <cell r="B1874" t="str">
            <v>Boa Vista do Tupim</v>
          </cell>
          <cell r="C1874" t="str">
            <v>BA</v>
          </cell>
          <cell r="D1874" t="str">
            <v>Bahia</v>
          </cell>
          <cell r="E1874">
            <v>29</v>
          </cell>
          <cell r="F1874" t="str">
            <v>Nordeste</v>
          </cell>
        </row>
        <row r="1875">
          <cell r="A1875">
            <v>290390</v>
          </cell>
          <cell r="B1875" t="str">
            <v>Bom Jesus da Lapa</v>
          </cell>
          <cell r="C1875" t="str">
            <v>BA</v>
          </cell>
          <cell r="D1875" t="str">
            <v>Bahia</v>
          </cell>
          <cell r="E1875">
            <v>29</v>
          </cell>
          <cell r="F1875" t="str">
            <v>Nordeste</v>
          </cell>
        </row>
        <row r="1876">
          <cell r="A1876">
            <v>290395</v>
          </cell>
          <cell r="B1876" t="str">
            <v>Bom Jesus da Serra</v>
          </cell>
          <cell r="C1876" t="str">
            <v>BA</v>
          </cell>
          <cell r="D1876" t="str">
            <v>Bahia</v>
          </cell>
          <cell r="E1876">
            <v>29</v>
          </cell>
          <cell r="F1876" t="str">
            <v>Nordeste</v>
          </cell>
        </row>
        <row r="1877">
          <cell r="A1877">
            <v>290400</v>
          </cell>
          <cell r="B1877" t="str">
            <v>Boninal</v>
          </cell>
          <cell r="C1877" t="str">
            <v>BA</v>
          </cell>
          <cell r="D1877" t="str">
            <v>Bahia</v>
          </cell>
          <cell r="E1877">
            <v>29</v>
          </cell>
          <cell r="F1877" t="str">
            <v>Nordeste</v>
          </cell>
        </row>
        <row r="1878">
          <cell r="A1878">
            <v>290405</v>
          </cell>
          <cell r="B1878" t="str">
            <v>Bonito</v>
          </cell>
          <cell r="C1878" t="str">
            <v>BA</v>
          </cell>
          <cell r="D1878" t="str">
            <v>Bahia</v>
          </cell>
          <cell r="E1878">
            <v>29</v>
          </cell>
          <cell r="F1878" t="str">
            <v>Nordeste</v>
          </cell>
        </row>
        <row r="1879">
          <cell r="A1879">
            <v>290410</v>
          </cell>
          <cell r="B1879" t="str">
            <v>Boquira</v>
          </cell>
          <cell r="C1879" t="str">
            <v>BA</v>
          </cell>
          <cell r="D1879" t="str">
            <v>Bahia</v>
          </cell>
          <cell r="E1879">
            <v>29</v>
          </cell>
          <cell r="F1879" t="str">
            <v>Nordeste</v>
          </cell>
        </row>
        <row r="1880">
          <cell r="A1880">
            <v>290420</v>
          </cell>
          <cell r="B1880" t="str">
            <v>Botuporã</v>
          </cell>
          <cell r="C1880" t="str">
            <v>BA</v>
          </cell>
          <cell r="D1880" t="str">
            <v>Bahia</v>
          </cell>
          <cell r="E1880">
            <v>29</v>
          </cell>
          <cell r="F1880" t="str">
            <v>Nordeste</v>
          </cell>
        </row>
        <row r="1881">
          <cell r="A1881">
            <v>290430</v>
          </cell>
          <cell r="B1881" t="str">
            <v>Brejões</v>
          </cell>
          <cell r="C1881" t="str">
            <v>BA</v>
          </cell>
          <cell r="D1881" t="str">
            <v>Bahia</v>
          </cell>
          <cell r="E1881">
            <v>29</v>
          </cell>
          <cell r="F1881" t="str">
            <v>Nordeste</v>
          </cell>
        </row>
        <row r="1882">
          <cell r="A1882">
            <v>290440</v>
          </cell>
          <cell r="B1882" t="str">
            <v>Brejolândia</v>
          </cell>
          <cell r="C1882" t="str">
            <v>BA</v>
          </cell>
          <cell r="D1882" t="str">
            <v>Bahia</v>
          </cell>
          <cell r="E1882">
            <v>29</v>
          </cell>
          <cell r="F1882" t="str">
            <v>Nordeste</v>
          </cell>
        </row>
        <row r="1883">
          <cell r="A1883">
            <v>290450</v>
          </cell>
          <cell r="B1883" t="str">
            <v>Brotas de Macaúbas</v>
          </cell>
          <cell r="C1883" t="str">
            <v>BA</v>
          </cell>
          <cell r="D1883" t="str">
            <v>Bahia</v>
          </cell>
          <cell r="E1883">
            <v>29</v>
          </cell>
          <cell r="F1883" t="str">
            <v>Nordeste</v>
          </cell>
        </row>
        <row r="1884">
          <cell r="A1884">
            <v>290460</v>
          </cell>
          <cell r="B1884" t="str">
            <v>Brumado</v>
          </cell>
          <cell r="C1884" t="str">
            <v>BA</v>
          </cell>
          <cell r="D1884" t="str">
            <v>Bahia</v>
          </cell>
          <cell r="E1884">
            <v>29</v>
          </cell>
          <cell r="F1884" t="str">
            <v>Nordeste</v>
          </cell>
        </row>
        <row r="1885">
          <cell r="A1885">
            <v>290470</v>
          </cell>
          <cell r="B1885" t="str">
            <v>Buerarema</v>
          </cell>
          <cell r="C1885" t="str">
            <v>BA</v>
          </cell>
          <cell r="D1885" t="str">
            <v>Bahia</v>
          </cell>
          <cell r="E1885">
            <v>29</v>
          </cell>
          <cell r="F1885" t="str">
            <v>Nordeste</v>
          </cell>
        </row>
        <row r="1886">
          <cell r="A1886">
            <v>290475</v>
          </cell>
          <cell r="B1886" t="str">
            <v>Buritirama</v>
          </cell>
          <cell r="C1886" t="str">
            <v>BA</v>
          </cell>
          <cell r="D1886" t="str">
            <v>Bahia</v>
          </cell>
          <cell r="E1886">
            <v>29</v>
          </cell>
          <cell r="F1886" t="str">
            <v>Nordeste</v>
          </cell>
        </row>
        <row r="1887">
          <cell r="A1887">
            <v>290480</v>
          </cell>
          <cell r="B1887" t="str">
            <v>Caatiba</v>
          </cell>
          <cell r="C1887" t="str">
            <v>BA</v>
          </cell>
          <cell r="D1887" t="str">
            <v>Bahia</v>
          </cell>
          <cell r="E1887">
            <v>29</v>
          </cell>
          <cell r="F1887" t="str">
            <v>Nordeste</v>
          </cell>
        </row>
        <row r="1888">
          <cell r="A1888">
            <v>290485</v>
          </cell>
          <cell r="B1888" t="str">
            <v>Cabaceiras do Paraguaçu</v>
          </cell>
          <cell r="C1888" t="str">
            <v>BA</v>
          </cell>
          <cell r="D1888" t="str">
            <v>Bahia</v>
          </cell>
          <cell r="E1888">
            <v>29</v>
          </cell>
          <cell r="F1888" t="str">
            <v>Nordeste</v>
          </cell>
        </row>
        <row r="1889">
          <cell r="A1889">
            <v>290490</v>
          </cell>
          <cell r="B1889" t="str">
            <v>Cachoeira</v>
          </cell>
          <cell r="C1889" t="str">
            <v>BA</v>
          </cell>
          <cell r="D1889" t="str">
            <v>Bahia</v>
          </cell>
          <cell r="E1889">
            <v>29</v>
          </cell>
          <cell r="F1889" t="str">
            <v>Nordeste</v>
          </cell>
        </row>
        <row r="1890">
          <cell r="A1890">
            <v>290500</v>
          </cell>
          <cell r="B1890" t="str">
            <v>Caculé</v>
          </cell>
          <cell r="C1890" t="str">
            <v>BA</v>
          </cell>
          <cell r="D1890" t="str">
            <v>Bahia</v>
          </cell>
          <cell r="E1890">
            <v>29</v>
          </cell>
          <cell r="F1890" t="str">
            <v>Nordeste</v>
          </cell>
        </row>
        <row r="1891">
          <cell r="A1891">
            <v>290510</v>
          </cell>
          <cell r="B1891" t="str">
            <v>Caém</v>
          </cell>
          <cell r="C1891" t="str">
            <v>BA</v>
          </cell>
          <cell r="D1891" t="str">
            <v>Bahia</v>
          </cell>
          <cell r="E1891">
            <v>29</v>
          </cell>
          <cell r="F1891" t="str">
            <v>Nordeste</v>
          </cell>
        </row>
        <row r="1892">
          <cell r="A1892">
            <v>290515</v>
          </cell>
          <cell r="B1892" t="str">
            <v>Caetanos</v>
          </cell>
          <cell r="C1892" t="str">
            <v>BA</v>
          </cell>
          <cell r="D1892" t="str">
            <v>Bahia</v>
          </cell>
          <cell r="E1892">
            <v>29</v>
          </cell>
          <cell r="F1892" t="str">
            <v>Nordeste</v>
          </cell>
        </row>
        <row r="1893">
          <cell r="A1893">
            <v>290520</v>
          </cell>
          <cell r="B1893" t="str">
            <v>Caetité</v>
          </cell>
          <cell r="C1893" t="str">
            <v>BA</v>
          </cell>
          <cell r="D1893" t="str">
            <v>Bahia</v>
          </cell>
          <cell r="E1893">
            <v>29</v>
          </cell>
          <cell r="F1893" t="str">
            <v>Nordeste</v>
          </cell>
        </row>
        <row r="1894">
          <cell r="A1894">
            <v>290530</v>
          </cell>
          <cell r="B1894" t="str">
            <v>Cafarnaum</v>
          </cell>
          <cell r="C1894" t="str">
            <v>BA</v>
          </cell>
          <cell r="D1894" t="str">
            <v>Bahia</v>
          </cell>
          <cell r="E1894">
            <v>29</v>
          </cell>
          <cell r="F1894" t="str">
            <v>Nordeste</v>
          </cell>
        </row>
        <row r="1895">
          <cell r="A1895">
            <v>290540</v>
          </cell>
          <cell r="B1895" t="str">
            <v>Cairu</v>
          </cell>
          <cell r="C1895" t="str">
            <v>BA</v>
          </cell>
          <cell r="D1895" t="str">
            <v>Bahia</v>
          </cell>
          <cell r="E1895">
            <v>29</v>
          </cell>
          <cell r="F1895" t="str">
            <v>Nordeste</v>
          </cell>
        </row>
        <row r="1896">
          <cell r="A1896">
            <v>290550</v>
          </cell>
          <cell r="B1896" t="str">
            <v>Caldeirão Grande</v>
          </cell>
          <cell r="C1896" t="str">
            <v>BA</v>
          </cell>
          <cell r="D1896" t="str">
            <v>Bahia</v>
          </cell>
          <cell r="E1896">
            <v>29</v>
          </cell>
          <cell r="F1896" t="str">
            <v>Nordeste</v>
          </cell>
        </row>
        <row r="1897">
          <cell r="A1897">
            <v>290560</v>
          </cell>
          <cell r="B1897" t="str">
            <v>Camacan</v>
          </cell>
          <cell r="C1897" t="str">
            <v>BA</v>
          </cell>
          <cell r="D1897" t="str">
            <v>Bahia</v>
          </cell>
          <cell r="E1897">
            <v>29</v>
          </cell>
          <cell r="F1897" t="str">
            <v>Nordeste</v>
          </cell>
        </row>
        <row r="1898">
          <cell r="A1898">
            <v>290570</v>
          </cell>
          <cell r="B1898" t="str">
            <v>Camaçari</v>
          </cell>
          <cell r="C1898" t="str">
            <v>BA</v>
          </cell>
          <cell r="D1898" t="str">
            <v>Bahia</v>
          </cell>
          <cell r="E1898">
            <v>29</v>
          </cell>
          <cell r="F1898" t="str">
            <v>Nordeste</v>
          </cell>
        </row>
        <row r="1899">
          <cell r="A1899">
            <v>290580</v>
          </cell>
          <cell r="B1899" t="str">
            <v>Camamu</v>
          </cell>
          <cell r="C1899" t="str">
            <v>BA</v>
          </cell>
          <cell r="D1899" t="str">
            <v>Bahia</v>
          </cell>
          <cell r="E1899">
            <v>29</v>
          </cell>
          <cell r="F1899" t="str">
            <v>Nordeste</v>
          </cell>
        </row>
        <row r="1900">
          <cell r="A1900">
            <v>290590</v>
          </cell>
          <cell r="B1900" t="str">
            <v>Campo Alegre de Lourdes</v>
          </cell>
          <cell r="C1900" t="str">
            <v>BA</v>
          </cell>
          <cell r="D1900" t="str">
            <v>Bahia</v>
          </cell>
          <cell r="E1900">
            <v>29</v>
          </cell>
          <cell r="F1900" t="str">
            <v>Nordeste</v>
          </cell>
        </row>
        <row r="1901">
          <cell r="A1901">
            <v>290600</v>
          </cell>
          <cell r="B1901" t="str">
            <v>Campo Formoso</v>
          </cell>
          <cell r="C1901" t="str">
            <v>BA</v>
          </cell>
          <cell r="D1901" t="str">
            <v>Bahia</v>
          </cell>
          <cell r="E1901">
            <v>29</v>
          </cell>
          <cell r="F1901" t="str">
            <v>Nordeste</v>
          </cell>
        </row>
        <row r="1902">
          <cell r="A1902">
            <v>290610</v>
          </cell>
          <cell r="B1902" t="str">
            <v>Canápolis</v>
          </cell>
          <cell r="C1902" t="str">
            <v>BA</v>
          </cell>
          <cell r="D1902" t="str">
            <v>Bahia</v>
          </cell>
          <cell r="E1902">
            <v>29</v>
          </cell>
          <cell r="F1902" t="str">
            <v>Nordeste</v>
          </cell>
        </row>
        <row r="1903">
          <cell r="A1903">
            <v>290620</v>
          </cell>
          <cell r="B1903" t="str">
            <v>Canarana</v>
          </cell>
          <cell r="C1903" t="str">
            <v>BA</v>
          </cell>
          <cell r="D1903" t="str">
            <v>Bahia</v>
          </cell>
          <cell r="E1903">
            <v>29</v>
          </cell>
          <cell r="F1903" t="str">
            <v>Nordeste</v>
          </cell>
        </row>
        <row r="1904">
          <cell r="A1904">
            <v>290630</v>
          </cell>
          <cell r="B1904" t="str">
            <v>Canavieiras</v>
          </cell>
          <cell r="C1904" t="str">
            <v>BA</v>
          </cell>
          <cell r="D1904" t="str">
            <v>Bahia</v>
          </cell>
          <cell r="E1904">
            <v>29</v>
          </cell>
          <cell r="F1904" t="str">
            <v>Nordeste</v>
          </cell>
        </row>
        <row r="1905">
          <cell r="A1905">
            <v>290640</v>
          </cell>
          <cell r="B1905" t="str">
            <v>Candeal</v>
          </cell>
          <cell r="C1905" t="str">
            <v>BA</v>
          </cell>
          <cell r="D1905" t="str">
            <v>Bahia</v>
          </cell>
          <cell r="E1905">
            <v>29</v>
          </cell>
          <cell r="F1905" t="str">
            <v>Nordeste</v>
          </cell>
        </row>
        <row r="1906">
          <cell r="A1906">
            <v>290650</v>
          </cell>
          <cell r="B1906" t="str">
            <v>Candeias</v>
          </cell>
          <cell r="C1906" t="str">
            <v>BA</v>
          </cell>
          <cell r="D1906" t="str">
            <v>Bahia</v>
          </cell>
          <cell r="E1906">
            <v>29</v>
          </cell>
          <cell r="F1906" t="str">
            <v>Nordeste</v>
          </cell>
        </row>
        <row r="1907">
          <cell r="A1907">
            <v>290660</v>
          </cell>
          <cell r="B1907" t="str">
            <v>Candiba</v>
          </cell>
          <cell r="C1907" t="str">
            <v>BA</v>
          </cell>
          <cell r="D1907" t="str">
            <v>Bahia</v>
          </cell>
          <cell r="E1907">
            <v>29</v>
          </cell>
          <cell r="F1907" t="str">
            <v>Nordeste</v>
          </cell>
        </row>
        <row r="1908">
          <cell r="A1908">
            <v>290670</v>
          </cell>
          <cell r="B1908" t="str">
            <v>Cândido Sales</v>
          </cell>
          <cell r="C1908" t="str">
            <v>BA</v>
          </cell>
          <cell r="D1908" t="str">
            <v>Bahia</v>
          </cell>
          <cell r="E1908">
            <v>29</v>
          </cell>
          <cell r="F1908" t="str">
            <v>Nordeste</v>
          </cell>
        </row>
        <row r="1909">
          <cell r="A1909">
            <v>290680</v>
          </cell>
          <cell r="B1909" t="str">
            <v>Cansanção</v>
          </cell>
          <cell r="C1909" t="str">
            <v>BA</v>
          </cell>
          <cell r="D1909" t="str">
            <v>Bahia</v>
          </cell>
          <cell r="E1909">
            <v>29</v>
          </cell>
          <cell r="F1909" t="str">
            <v>Nordeste</v>
          </cell>
        </row>
        <row r="1910">
          <cell r="A1910">
            <v>290682</v>
          </cell>
          <cell r="B1910" t="str">
            <v>Canudos</v>
          </cell>
          <cell r="C1910" t="str">
            <v>BA</v>
          </cell>
          <cell r="D1910" t="str">
            <v>Bahia</v>
          </cell>
          <cell r="E1910">
            <v>29</v>
          </cell>
          <cell r="F1910" t="str">
            <v>Nordeste</v>
          </cell>
        </row>
        <row r="1911">
          <cell r="A1911">
            <v>290685</v>
          </cell>
          <cell r="B1911" t="str">
            <v>Capela do Alto Alegre</v>
          </cell>
          <cell r="C1911" t="str">
            <v>BA</v>
          </cell>
          <cell r="D1911" t="str">
            <v>Bahia</v>
          </cell>
          <cell r="E1911">
            <v>29</v>
          </cell>
          <cell r="F1911" t="str">
            <v>Nordeste</v>
          </cell>
        </row>
        <row r="1912">
          <cell r="A1912">
            <v>290687</v>
          </cell>
          <cell r="B1912" t="str">
            <v>Capim Grosso</v>
          </cell>
          <cell r="C1912" t="str">
            <v>BA</v>
          </cell>
          <cell r="D1912" t="str">
            <v>Bahia</v>
          </cell>
          <cell r="E1912">
            <v>29</v>
          </cell>
          <cell r="F1912" t="str">
            <v>Nordeste</v>
          </cell>
        </row>
        <row r="1913">
          <cell r="A1913">
            <v>290689</v>
          </cell>
          <cell r="B1913" t="str">
            <v>Caraíbas</v>
          </cell>
          <cell r="C1913" t="str">
            <v>BA</v>
          </cell>
          <cell r="D1913" t="str">
            <v>Bahia</v>
          </cell>
          <cell r="E1913">
            <v>29</v>
          </cell>
          <cell r="F1913" t="str">
            <v>Nordeste</v>
          </cell>
        </row>
        <row r="1914">
          <cell r="A1914">
            <v>290690</v>
          </cell>
          <cell r="B1914" t="str">
            <v>Caravelas</v>
          </cell>
          <cell r="C1914" t="str">
            <v>BA</v>
          </cell>
          <cell r="D1914" t="str">
            <v>Bahia</v>
          </cell>
          <cell r="E1914">
            <v>29</v>
          </cell>
          <cell r="F1914" t="str">
            <v>Nordeste</v>
          </cell>
        </row>
        <row r="1915">
          <cell r="A1915">
            <v>290700</v>
          </cell>
          <cell r="B1915" t="str">
            <v>Cardeal da Silva</v>
          </cell>
          <cell r="C1915" t="str">
            <v>BA</v>
          </cell>
          <cell r="D1915" t="str">
            <v>Bahia</v>
          </cell>
          <cell r="E1915">
            <v>29</v>
          </cell>
          <cell r="F1915" t="str">
            <v>Nordeste</v>
          </cell>
        </row>
        <row r="1916">
          <cell r="A1916">
            <v>290710</v>
          </cell>
          <cell r="B1916" t="str">
            <v>Carinhanha</v>
          </cell>
          <cell r="C1916" t="str">
            <v>BA</v>
          </cell>
          <cell r="D1916" t="str">
            <v>Bahia</v>
          </cell>
          <cell r="E1916">
            <v>29</v>
          </cell>
          <cell r="F1916" t="str">
            <v>Nordeste</v>
          </cell>
        </row>
        <row r="1917">
          <cell r="A1917">
            <v>290720</v>
          </cell>
          <cell r="B1917" t="str">
            <v>Casa Nova</v>
          </cell>
          <cell r="C1917" t="str">
            <v>BA</v>
          </cell>
          <cell r="D1917" t="str">
            <v>Bahia</v>
          </cell>
          <cell r="E1917">
            <v>29</v>
          </cell>
          <cell r="F1917" t="str">
            <v>Nordeste</v>
          </cell>
        </row>
        <row r="1918">
          <cell r="A1918">
            <v>290730</v>
          </cell>
          <cell r="B1918" t="str">
            <v>Castro Alves</v>
          </cell>
          <cell r="C1918" t="str">
            <v>BA</v>
          </cell>
          <cell r="D1918" t="str">
            <v>Bahia</v>
          </cell>
          <cell r="E1918">
            <v>29</v>
          </cell>
          <cell r="F1918" t="str">
            <v>Nordeste</v>
          </cell>
        </row>
        <row r="1919">
          <cell r="A1919">
            <v>290740</v>
          </cell>
          <cell r="B1919" t="str">
            <v>Catolândia</v>
          </cell>
          <cell r="C1919" t="str">
            <v>BA</v>
          </cell>
          <cell r="D1919" t="str">
            <v>Bahia</v>
          </cell>
          <cell r="E1919">
            <v>29</v>
          </cell>
          <cell r="F1919" t="str">
            <v>Nordeste</v>
          </cell>
        </row>
        <row r="1920">
          <cell r="A1920">
            <v>290750</v>
          </cell>
          <cell r="B1920" t="str">
            <v>Catu</v>
          </cell>
          <cell r="C1920" t="str">
            <v>BA</v>
          </cell>
          <cell r="D1920" t="str">
            <v>Bahia</v>
          </cell>
          <cell r="E1920">
            <v>29</v>
          </cell>
          <cell r="F1920" t="str">
            <v>Nordeste</v>
          </cell>
        </row>
        <row r="1921">
          <cell r="A1921">
            <v>290755</v>
          </cell>
          <cell r="B1921" t="str">
            <v>Caturama</v>
          </cell>
          <cell r="C1921" t="str">
            <v>BA</v>
          </cell>
          <cell r="D1921" t="str">
            <v>Bahia</v>
          </cell>
          <cell r="E1921">
            <v>29</v>
          </cell>
          <cell r="F1921" t="str">
            <v>Nordeste</v>
          </cell>
        </row>
        <row r="1922">
          <cell r="A1922">
            <v>290760</v>
          </cell>
          <cell r="B1922" t="str">
            <v>Central</v>
          </cell>
          <cell r="C1922" t="str">
            <v>BA</v>
          </cell>
          <cell r="D1922" t="str">
            <v>Bahia</v>
          </cell>
          <cell r="E1922">
            <v>29</v>
          </cell>
          <cell r="F1922" t="str">
            <v>Nordeste</v>
          </cell>
        </row>
        <row r="1923">
          <cell r="A1923">
            <v>290770</v>
          </cell>
          <cell r="B1923" t="str">
            <v>Chorrochó</v>
          </cell>
          <cell r="C1923" t="str">
            <v>BA</v>
          </cell>
          <cell r="D1923" t="str">
            <v>Bahia</v>
          </cell>
          <cell r="E1923">
            <v>29</v>
          </cell>
          <cell r="F1923" t="str">
            <v>Nordeste</v>
          </cell>
        </row>
        <row r="1924">
          <cell r="A1924">
            <v>290780</v>
          </cell>
          <cell r="B1924" t="str">
            <v>Cícero Dantas</v>
          </cell>
          <cell r="C1924" t="str">
            <v>BA</v>
          </cell>
          <cell r="D1924" t="str">
            <v>Bahia</v>
          </cell>
          <cell r="E1924">
            <v>29</v>
          </cell>
          <cell r="F1924" t="str">
            <v>Nordeste</v>
          </cell>
        </row>
        <row r="1925">
          <cell r="A1925">
            <v>290790</v>
          </cell>
          <cell r="B1925" t="str">
            <v>Cipó</v>
          </cell>
          <cell r="C1925" t="str">
            <v>BA</v>
          </cell>
          <cell r="D1925" t="str">
            <v>Bahia</v>
          </cell>
          <cell r="E1925">
            <v>29</v>
          </cell>
          <cell r="F1925" t="str">
            <v>Nordeste</v>
          </cell>
        </row>
        <row r="1926">
          <cell r="A1926">
            <v>290800</v>
          </cell>
          <cell r="B1926" t="str">
            <v>Coaraci</v>
          </cell>
          <cell r="C1926" t="str">
            <v>BA</v>
          </cell>
          <cell r="D1926" t="str">
            <v>Bahia</v>
          </cell>
          <cell r="E1926">
            <v>29</v>
          </cell>
          <cell r="F1926" t="str">
            <v>Nordeste</v>
          </cell>
        </row>
        <row r="1927">
          <cell r="A1927">
            <v>290810</v>
          </cell>
          <cell r="B1927" t="str">
            <v>Cocos</v>
          </cell>
          <cell r="C1927" t="str">
            <v>BA</v>
          </cell>
          <cell r="D1927" t="str">
            <v>Bahia</v>
          </cell>
          <cell r="E1927">
            <v>29</v>
          </cell>
          <cell r="F1927" t="str">
            <v>Nordeste</v>
          </cell>
        </row>
        <row r="1928">
          <cell r="A1928">
            <v>290820</v>
          </cell>
          <cell r="B1928" t="str">
            <v>Conceição da Feira</v>
          </cell>
          <cell r="C1928" t="str">
            <v>BA</v>
          </cell>
          <cell r="D1928" t="str">
            <v>Bahia</v>
          </cell>
          <cell r="E1928">
            <v>29</v>
          </cell>
          <cell r="F1928" t="str">
            <v>Nordeste</v>
          </cell>
        </row>
        <row r="1929">
          <cell r="A1929">
            <v>290830</v>
          </cell>
          <cell r="B1929" t="str">
            <v>Conceição do Almeida</v>
          </cell>
          <cell r="C1929" t="str">
            <v>BA</v>
          </cell>
          <cell r="D1929" t="str">
            <v>Bahia</v>
          </cell>
          <cell r="E1929">
            <v>29</v>
          </cell>
          <cell r="F1929" t="str">
            <v>Nordeste</v>
          </cell>
        </row>
        <row r="1930">
          <cell r="A1930">
            <v>290840</v>
          </cell>
          <cell r="B1930" t="str">
            <v>Conceição do Coité</v>
          </cell>
          <cell r="C1930" t="str">
            <v>BA</v>
          </cell>
          <cell r="D1930" t="str">
            <v>Bahia</v>
          </cell>
          <cell r="E1930">
            <v>29</v>
          </cell>
          <cell r="F1930" t="str">
            <v>Nordeste</v>
          </cell>
        </row>
        <row r="1931">
          <cell r="A1931">
            <v>290850</v>
          </cell>
          <cell r="B1931" t="str">
            <v>Conceição do Jacuípe</v>
          </cell>
          <cell r="C1931" t="str">
            <v>BA</v>
          </cell>
          <cell r="D1931" t="str">
            <v>Bahia</v>
          </cell>
          <cell r="E1931">
            <v>29</v>
          </cell>
          <cell r="F1931" t="str">
            <v>Nordeste</v>
          </cell>
        </row>
        <row r="1932">
          <cell r="A1932">
            <v>290860</v>
          </cell>
          <cell r="B1932" t="str">
            <v>Conde</v>
          </cell>
          <cell r="C1932" t="str">
            <v>BA</v>
          </cell>
          <cell r="D1932" t="str">
            <v>Bahia</v>
          </cell>
          <cell r="E1932">
            <v>29</v>
          </cell>
          <cell r="F1932" t="str">
            <v>Nordeste</v>
          </cell>
        </row>
        <row r="1933">
          <cell r="A1933">
            <v>290870</v>
          </cell>
          <cell r="B1933" t="str">
            <v>Condeúba</v>
          </cell>
          <cell r="C1933" t="str">
            <v>BA</v>
          </cell>
          <cell r="D1933" t="str">
            <v>Bahia</v>
          </cell>
          <cell r="E1933">
            <v>29</v>
          </cell>
          <cell r="F1933" t="str">
            <v>Nordeste</v>
          </cell>
        </row>
        <row r="1934">
          <cell r="A1934">
            <v>290880</v>
          </cell>
          <cell r="B1934" t="str">
            <v>Contendas do Sincorá</v>
          </cell>
          <cell r="C1934" t="str">
            <v>BA</v>
          </cell>
          <cell r="D1934" t="str">
            <v>Bahia</v>
          </cell>
          <cell r="E1934">
            <v>29</v>
          </cell>
          <cell r="F1934" t="str">
            <v>Nordeste</v>
          </cell>
        </row>
        <row r="1935">
          <cell r="A1935">
            <v>290890</v>
          </cell>
          <cell r="B1935" t="str">
            <v>Coração de Maria</v>
          </cell>
          <cell r="C1935" t="str">
            <v>BA</v>
          </cell>
          <cell r="D1935" t="str">
            <v>Bahia</v>
          </cell>
          <cell r="E1935">
            <v>29</v>
          </cell>
          <cell r="F1935" t="str">
            <v>Nordeste</v>
          </cell>
        </row>
        <row r="1936">
          <cell r="A1936">
            <v>290900</v>
          </cell>
          <cell r="B1936" t="str">
            <v>Cordeiros</v>
          </cell>
          <cell r="C1936" t="str">
            <v>BA</v>
          </cell>
          <cell r="D1936" t="str">
            <v>Bahia</v>
          </cell>
          <cell r="E1936">
            <v>29</v>
          </cell>
          <cell r="F1936" t="str">
            <v>Nordeste</v>
          </cell>
        </row>
        <row r="1937">
          <cell r="A1937">
            <v>290910</v>
          </cell>
          <cell r="B1937" t="str">
            <v>Coribe</v>
          </cell>
          <cell r="C1937" t="str">
            <v>BA</v>
          </cell>
          <cell r="D1937" t="str">
            <v>Bahia</v>
          </cell>
          <cell r="E1937">
            <v>29</v>
          </cell>
          <cell r="F1937" t="str">
            <v>Nordeste</v>
          </cell>
        </row>
        <row r="1938">
          <cell r="A1938">
            <v>290920</v>
          </cell>
          <cell r="B1938" t="str">
            <v>Coronel João Sá</v>
          </cell>
          <cell r="C1938" t="str">
            <v>BA</v>
          </cell>
          <cell r="D1938" t="str">
            <v>Bahia</v>
          </cell>
          <cell r="E1938">
            <v>29</v>
          </cell>
          <cell r="F1938" t="str">
            <v>Nordeste</v>
          </cell>
        </row>
        <row r="1939">
          <cell r="A1939">
            <v>290930</v>
          </cell>
          <cell r="B1939" t="str">
            <v>Correntina</v>
          </cell>
          <cell r="C1939" t="str">
            <v>BA</v>
          </cell>
          <cell r="D1939" t="str">
            <v>Bahia</v>
          </cell>
          <cell r="E1939">
            <v>29</v>
          </cell>
          <cell r="F1939" t="str">
            <v>Nordeste</v>
          </cell>
        </row>
        <row r="1940">
          <cell r="A1940">
            <v>290940</v>
          </cell>
          <cell r="B1940" t="str">
            <v>Cotegipe</v>
          </cell>
          <cell r="C1940" t="str">
            <v>BA</v>
          </cell>
          <cell r="D1940" t="str">
            <v>Bahia</v>
          </cell>
          <cell r="E1940">
            <v>29</v>
          </cell>
          <cell r="F1940" t="str">
            <v>Nordeste</v>
          </cell>
        </row>
        <row r="1941">
          <cell r="A1941">
            <v>290950</v>
          </cell>
          <cell r="B1941" t="str">
            <v>Cravolândia</v>
          </cell>
          <cell r="C1941" t="str">
            <v>BA</v>
          </cell>
          <cell r="D1941" t="str">
            <v>Bahia</v>
          </cell>
          <cell r="E1941">
            <v>29</v>
          </cell>
          <cell r="F1941" t="str">
            <v>Nordeste</v>
          </cell>
        </row>
        <row r="1942">
          <cell r="A1942">
            <v>290960</v>
          </cell>
          <cell r="B1942" t="str">
            <v>Crisópolis</v>
          </cell>
          <cell r="C1942" t="str">
            <v>BA</v>
          </cell>
          <cell r="D1942" t="str">
            <v>Bahia</v>
          </cell>
          <cell r="E1942">
            <v>29</v>
          </cell>
          <cell r="F1942" t="str">
            <v>Nordeste</v>
          </cell>
        </row>
        <row r="1943">
          <cell r="A1943">
            <v>290970</v>
          </cell>
          <cell r="B1943" t="str">
            <v>Cristópolis</v>
          </cell>
          <cell r="C1943" t="str">
            <v>BA</v>
          </cell>
          <cell r="D1943" t="str">
            <v>Bahia</v>
          </cell>
          <cell r="E1943">
            <v>29</v>
          </cell>
          <cell r="F1943" t="str">
            <v>Nordeste</v>
          </cell>
        </row>
        <row r="1944">
          <cell r="A1944">
            <v>290980</v>
          </cell>
          <cell r="B1944" t="str">
            <v>Cruz das Almas</v>
          </cell>
          <cell r="C1944" t="str">
            <v>BA</v>
          </cell>
          <cell r="D1944" t="str">
            <v>Bahia</v>
          </cell>
          <cell r="E1944">
            <v>29</v>
          </cell>
          <cell r="F1944" t="str">
            <v>Nordeste</v>
          </cell>
        </row>
        <row r="1945">
          <cell r="A1945">
            <v>290990</v>
          </cell>
          <cell r="B1945" t="str">
            <v>Curaçá</v>
          </cell>
          <cell r="C1945" t="str">
            <v>BA</v>
          </cell>
          <cell r="D1945" t="str">
            <v>Bahia</v>
          </cell>
          <cell r="E1945">
            <v>29</v>
          </cell>
          <cell r="F1945" t="str">
            <v>Nordeste</v>
          </cell>
        </row>
        <row r="1946">
          <cell r="A1946">
            <v>291000</v>
          </cell>
          <cell r="B1946" t="str">
            <v>Dário Meira</v>
          </cell>
          <cell r="C1946" t="str">
            <v>BA</v>
          </cell>
          <cell r="D1946" t="str">
            <v>Bahia</v>
          </cell>
          <cell r="E1946">
            <v>29</v>
          </cell>
          <cell r="F1946" t="str">
            <v>Nordeste</v>
          </cell>
        </row>
        <row r="1947">
          <cell r="A1947">
            <v>291005</v>
          </cell>
          <cell r="B1947" t="str">
            <v>Dias d'Ávila</v>
          </cell>
          <cell r="C1947" t="str">
            <v>BA</v>
          </cell>
          <cell r="D1947" t="str">
            <v>Bahia</v>
          </cell>
          <cell r="E1947">
            <v>29</v>
          </cell>
          <cell r="F1947" t="str">
            <v>Nordeste</v>
          </cell>
        </row>
        <row r="1948">
          <cell r="A1948">
            <v>291010</v>
          </cell>
          <cell r="B1948" t="str">
            <v>Dom Basílio</v>
          </cell>
          <cell r="C1948" t="str">
            <v>BA</v>
          </cell>
          <cell r="D1948" t="str">
            <v>Bahia</v>
          </cell>
          <cell r="E1948">
            <v>29</v>
          </cell>
          <cell r="F1948" t="str">
            <v>Nordeste</v>
          </cell>
        </row>
        <row r="1949">
          <cell r="A1949">
            <v>291020</v>
          </cell>
          <cell r="B1949" t="str">
            <v>Dom Macedo Costa</v>
          </cell>
          <cell r="C1949" t="str">
            <v>BA</v>
          </cell>
          <cell r="D1949" t="str">
            <v>Bahia</v>
          </cell>
          <cell r="E1949">
            <v>29</v>
          </cell>
          <cell r="F1949" t="str">
            <v>Nordeste</v>
          </cell>
        </row>
        <row r="1950">
          <cell r="A1950">
            <v>291030</v>
          </cell>
          <cell r="B1950" t="str">
            <v>Elísio Medrado</v>
          </cell>
          <cell r="C1950" t="str">
            <v>BA</v>
          </cell>
          <cell r="D1950" t="str">
            <v>Bahia</v>
          </cell>
          <cell r="E1950">
            <v>29</v>
          </cell>
          <cell r="F1950" t="str">
            <v>Nordeste</v>
          </cell>
        </row>
        <row r="1951">
          <cell r="A1951">
            <v>291040</v>
          </cell>
          <cell r="B1951" t="str">
            <v>Encruzilhada</v>
          </cell>
          <cell r="C1951" t="str">
            <v>BA</v>
          </cell>
          <cell r="D1951" t="str">
            <v>Bahia</v>
          </cell>
          <cell r="E1951">
            <v>29</v>
          </cell>
          <cell r="F1951" t="str">
            <v>Nordeste</v>
          </cell>
        </row>
        <row r="1952">
          <cell r="A1952">
            <v>291050</v>
          </cell>
          <cell r="B1952" t="str">
            <v>Entre Rios</v>
          </cell>
          <cell r="C1952" t="str">
            <v>BA</v>
          </cell>
          <cell r="D1952" t="str">
            <v>Bahia</v>
          </cell>
          <cell r="E1952">
            <v>29</v>
          </cell>
          <cell r="F1952" t="str">
            <v>Nordeste</v>
          </cell>
        </row>
        <row r="1953">
          <cell r="A1953">
            <v>291060</v>
          </cell>
          <cell r="B1953" t="str">
            <v>Esplanada</v>
          </cell>
          <cell r="C1953" t="str">
            <v>BA</v>
          </cell>
          <cell r="D1953" t="str">
            <v>Bahia</v>
          </cell>
          <cell r="E1953">
            <v>29</v>
          </cell>
          <cell r="F1953" t="str">
            <v>Nordeste</v>
          </cell>
        </row>
        <row r="1954">
          <cell r="A1954">
            <v>291070</v>
          </cell>
          <cell r="B1954" t="str">
            <v>Euclides da Cunha</v>
          </cell>
          <cell r="C1954" t="str">
            <v>BA</v>
          </cell>
          <cell r="D1954" t="str">
            <v>Bahia</v>
          </cell>
          <cell r="E1954">
            <v>29</v>
          </cell>
          <cell r="F1954" t="str">
            <v>Nordeste</v>
          </cell>
        </row>
        <row r="1955">
          <cell r="A1955">
            <v>291072</v>
          </cell>
          <cell r="B1955" t="str">
            <v>Eunápolis</v>
          </cell>
          <cell r="C1955" t="str">
            <v>BA</v>
          </cell>
          <cell r="D1955" t="str">
            <v>Bahia</v>
          </cell>
          <cell r="E1955">
            <v>29</v>
          </cell>
          <cell r="F1955" t="str">
            <v>Nordeste</v>
          </cell>
        </row>
        <row r="1956">
          <cell r="A1956">
            <v>291075</v>
          </cell>
          <cell r="B1956" t="str">
            <v>Fátima</v>
          </cell>
          <cell r="C1956" t="str">
            <v>BA</v>
          </cell>
          <cell r="D1956" t="str">
            <v>Bahia</v>
          </cell>
          <cell r="E1956">
            <v>29</v>
          </cell>
          <cell r="F1956" t="str">
            <v>Nordeste</v>
          </cell>
        </row>
        <row r="1957">
          <cell r="A1957">
            <v>291077</v>
          </cell>
          <cell r="B1957" t="str">
            <v>Feira da Mata</v>
          </cell>
          <cell r="C1957" t="str">
            <v>BA</v>
          </cell>
          <cell r="D1957" t="str">
            <v>Bahia</v>
          </cell>
          <cell r="E1957">
            <v>29</v>
          </cell>
          <cell r="F1957" t="str">
            <v>Nordeste</v>
          </cell>
        </row>
        <row r="1958">
          <cell r="A1958">
            <v>291080</v>
          </cell>
          <cell r="B1958" t="str">
            <v>Feira de Santana</v>
          </cell>
          <cell r="C1958" t="str">
            <v>BA</v>
          </cell>
          <cell r="D1958" t="str">
            <v>Bahia</v>
          </cell>
          <cell r="E1958">
            <v>29</v>
          </cell>
          <cell r="F1958" t="str">
            <v>Nordeste</v>
          </cell>
        </row>
        <row r="1959">
          <cell r="A1959">
            <v>291085</v>
          </cell>
          <cell r="B1959" t="str">
            <v>Filadélfia</v>
          </cell>
          <cell r="C1959" t="str">
            <v>BA</v>
          </cell>
          <cell r="D1959" t="str">
            <v>Bahia</v>
          </cell>
          <cell r="E1959">
            <v>29</v>
          </cell>
          <cell r="F1959" t="str">
            <v>Nordeste</v>
          </cell>
        </row>
        <row r="1960">
          <cell r="A1960">
            <v>291090</v>
          </cell>
          <cell r="B1960" t="str">
            <v>Firmino Alves</v>
          </cell>
          <cell r="C1960" t="str">
            <v>BA</v>
          </cell>
          <cell r="D1960" t="str">
            <v>Bahia</v>
          </cell>
          <cell r="E1960">
            <v>29</v>
          </cell>
          <cell r="F1960" t="str">
            <v>Nordeste</v>
          </cell>
        </row>
        <row r="1961">
          <cell r="A1961">
            <v>291100</v>
          </cell>
          <cell r="B1961" t="str">
            <v>Floresta Azul</v>
          </cell>
          <cell r="C1961" t="str">
            <v>BA</v>
          </cell>
          <cell r="D1961" t="str">
            <v>Bahia</v>
          </cell>
          <cell r="E1961">
            <v>29</v>
          </cell>
          <cell r="F1961" t="str">
            <v>Nordeste</v>
          </cell>
        </row>
        <row r="1962">
          <cell r="A1962">
            <v>291110</v>
          </cell>
          <cell r="B1962" t="str">
            <v>Formosa do Rio Preto</v>
          </cell>
          <cell r="C1962" t="str">
            <v>BA</v>
          </cell>
          <cell r="D1962" t="str">
            <v>Bahia</v>
          </cell>
          <cell r="E1962">
            <v>29</v>
          </cell>
          <cell r="F1962" t="str">
            <v>Nordeste</v>
          </cell>
        </row>
        <row r="1963">
          <cell r="A1963">
            <v>291120</v>
          </cell>
          <cell r="B1963" t="str">
            <v>Gandu</v>
          </cell>
          <cell r="C1963" t="str">
            <v>BA</v>
          </cell>
          <cell r="D1963" t="str">
            <v>Bahia</v>
          </cell>
          <cell r="E1963">
            <v>29</v>
          </cell>
          <cell r="F1963" t="str">
            <v>Nordeste</v>
          </cell>
        </row>
        <row r="1964">
          <cell r="A1964">
            <v>291125</v>
          </cell>
          <cell r="B1964" t="str">
            <v>Gavião</v>
          </cell>
          <cell r="C1964" t="str">
            <v>BA</v>
          </cell>
          <cell r="D1964" t="str">
            <v>Bahia</v>
          </cell>
          <cell r="E1964">
            <v>29</v>
          </cell>
          <cell r="F1964" t="str">
            <v>Nordeste</v>
          </cell>
        </row>
        <row r="1965">
          <cell r="A1965">
            <v>291130</v>
          </cell>
          <cell r="B1965" t="str">
            <v>Gentio do Ouro</v>
          </cell>
          <cell r="C1965" t="str">
            <v>BA</v>
          </cell>
          <cell r="D1965" t="str">
            <v>Bahia</v>
          </cell>
          <cell r="E1965">
            <v>29</v>
          </cell>
          <cell r="F1965" t="str">
            <v>Nordeste</v>
          </cell>
        </row>
        <row r="1966">
          <cell r="A1966">
            <v>291140</v>
          </cell>
          <cell r="B1966" t="str">
            <v>Glória</v>
          </cell>
          <cell r="C1966" t="str">
            <v>BA</v>
          </cell>
          <cell r="D1966" t="str">
            <v>Bahia</v>
          </cell>
          <cell r="E1966">
            <v>29</v>
          </cell>
          <cell r="F1966" t="str">
            <v>Nordeste</v>
          </cell>
        </row>
        <row r="1967">
          <cell r="A1967">
            <v>291150</v>
          </cell>
          <cell r="B1967" t="str">
            <v>Gongogi</v>
          </cell>
          <cell r="C1967" t="str">
            <v>BA</v>
          </cell>
          <cell r="D1967" t="str">
            <v>Bahia</v>
          </cell>
          <cell r="E1967">
            <v>29</v>
          </cell>
          <cell r="F1967" t="str">
            <v>Nordeste</v>
          </cell>
        </row>
        <row r="1968">
          <cell r="A1968">
            <v>291160</v>
          </cell>
          <cell r="B1968" t="str">
            <v>Governador Mangabeira</v>
          </cell>
          <cell r="C1968" t="str">
            <v>BA</v>
          </cell>
          <cell r="D1968" t="str">
            <v>Bahia</v>
          </cell>
          <cell r="E1968">
            <v>29</v>
          </cell>
          <cell r="F1968" t="str">
            <v>Nordeste</v>
          </cell>
        </row>
        <row r="1969">
          <cell r="A1969">
            <v>291165</v>
          </cell>
          <cell r="B1969" t="str">
            <v>Guajeru</v>
          </cell>
          <cell r="C1969" t="str">
            <v>BA</v>
          </cell>
          <cell r="D1969" t="str">
            <v>Bahia</v>
          </cell>
          <cell r="E1969">
            <v>29</v>
          </cell>
          <cell r="F1969" t="str">
            <v>Nordeste</v>
          </cell>
        </row>
        <row r="1970">
          <cell r="A1970">
            <v>291170</v>
          </cell>
          <cell r="B1970" t="str">
            <v>Guanambi</v>
          </cell>
          <cell r="C1970" t="str">
            <v>BA</v>
          </cell>
          <cell r="D1970" t="str">
            <v>Bahia</v>
          </cell>
          <cell r="E1970">
            <v>29</v>
          </cell>
          <cell r="F1970" t="str">
            <v>Nordeste</v>
          </cell>
        </row>
        <row r="1971">
          <cell r="A1971">
            <v>291180</v>
          </cell>
          <cell r="B1971" t="str">
            <v>Guaratinga</v>
          </cell>
          <cell r="C1971" t="str">
            <v>BA</v>
          </cell>
          <cell r="D1971" t="str">
            <v>Bahia</v>
          </cell>
          <cell r="E1971">
            <v>29</v>
          </cell>
          <cell r="F1971" t="str">
            <v>Nordeste</v>
          </cell>
        </row>
        <row r="1972">
          <cell r="A1972">
            <v>291185</v>
          </cell>
          <cell r="B1972" t="str">
            <v>Heliópolis</v>
          </cell>
          <cell r="C1972" t="str">
            <v>BA</v>
          </cell>
          <cell r="D1972" t="str">
            <v>Bahia</v>
          </cell>
          <cell r="E1972">
            <v>29</v>
          </cell>
          <cell r="F1972" t="str">
            <v>Nordeste</v>
          </cell>
        </row>
        <row r="1973">
          <cell r="A1973">
            <v>291190</v>
          </cell>
          <cell r="B1973" t="str">
            <v>Iaçu</v>
          </cell>
          <cell r="C1973" t="str">
            <v>BA</v>
          </cell>
          <cell r="D1973" t="str">
            <v>Bahia</v>
          </cell>
          <cell r="E1973">
            <v>29</v>
          </cell>
          <cell r="F1973" t="str">
            <v>Nordeste</v>
          </cell>
        </row>
        <row r="1974">
          <cell r="A1974">
            <v>291200</v>
          </cell>
          <cell r="B1974" t="str">
            <v>Ibiassucê</v>
          </cell>
          <cell r="C1974" t="str">
            <v>BA</v>
          </cell>
          <cell r="D1974" t="str">
            <v>Bahia</v>
          </cell>
          <cell r="E1974">
            <v>29</v>
          </cell>
          <cell r="F1974" t="str">
            <v>Nordeste</v>
          </cell>
        </row>
        <row r="1975">
          <cell r="A1975">
            <v>291210</v>
          </cell>
          <cell r="B1975" t="str">
            <v>Ibicaraí</v>
          </cell>
          <cell r="C1975" t="str">
            <v>BA</v>
          </cell>
          <cell r="D1975" t="str">
            <v>Bahia</v>
          </cell>
          <cell r="E1975">
            <v>29</v>
          </cell>
          <cell r="F1975" t="str">
            <v>Nordeste</v>
          </cell>
        </row>
        <row r="1976">
          <cell r="A1976">
            <v>291220</v>
          </cell>
          <cell r="B1976" t="str">
            <v>Ibicoara</v>
          </cell>
          <cell r="C1976" t="str">
            <v>BA</v>
          </cell>
          <cell r="D1976" t="str">
            <v>Bahia</v>
          </cell>
          <cell r="E1976">
            <v>29</v>
          </cell>
          <cell r="F1976" t="str">
            <v>Nordeste</v>
          </cell>
        </row>
        <row r="1977">
          <cell r="A1977">
            <v>291230</v>
          </cell>
          <cell r="B1977" t="str">
            <v>Ibicuí</v>
          </cell>
          <cell r="C1977" t="str">
            <v>BA</v>
          </cell>
          <cell r="D1977" t="str">
            <v>Bahia</v>
          </cell>
          <cell r="E1977">
            <v>29</v>
          </cell>
          <cell r="F1977" t="str">
            <v>Nordeste</v>
          </cell>
        </row>
        <row r="1978">
          <cell r="A1978">
            <v>291240</v>
          </cell>
          <cell r="B1978" t="str">
            <v>Ibipeba</v>
          </cell>
          <cell r="C1978" t="str">
            <v>BA</v>
          </cell>
          <cell r="D1978" t="str">
            <v>Bahia</v>
          </cell>
          <cell r="E1978">
            <v>29</v>
          </cell>
          <cell r="F1978" t="str">
            <v>Nordeste</v>
          </cell>
        </row>
        <row r="1979">
          <cell r="A1979">
            <v>291250</v>
          </cell>
          <cell r="B1979" t="str">
            <v>Ibipitanga</v>
          </cell>
          <cell r="C1979" t="str">
            <v>BA</v>
          </cell>
          <cell r="D1979" t="str">
            <v>Bahia</v>
          </cell>
          <cell r="E1979">
            <v>29</v>
          </cell>
          <cell r="F1979" t="str">
            <v>Nordeste</v>
          </cell>
        </row>
        <row r="1980">
          <cell r="A1980">
            <v>291260</v>
          </cell>
          <cell r="B1980" t="str">
            <v>Ibiquera</v>
          </cell>
          <cell r="C1980" t="str">
            <v>BA</v>
          </cell>
          <cell r="D1980" t="str">
            <v>Bahia</v>
          </cell>
          <cell r="E1980">
            <v>29</v>
          </cell>
          <cell r="F1980" t="str">
            <v>Nordeste</v>
          </cell>
        </row>
        <row r="1981">
          <cell r="A1981">
            <v>291270</v>
          </cell>
          <cell r="B1981" t="str">
            <v>Ibirapitanga</v>
          </cell>
          <cell r="C1981" t="str">
            <v>BA</v>
          </cell>
          <cell r="D1981" t="str">
            <v>Bahia</v>
          </cell>
          <cell r="E1981">
            <v>29</v>
          </cell>
          <cell r="F1981" t="str">
            <v>Nordeste</v>
          </cell>
        </row>
        <row r="1982">
          <cell r="A1982">
            <v>291280</v>
          </cell>
          <cell r="B1982" t="str">
            <v>Ibirapuã</v>
          </cell>
          <cell r="C1982" t="str">
            <v>BA</v>
          </cell>
          <cell r="D1982" t="str">
            <v>Bahia</v>
          </cell>
          <cell r="E1982">
            <v>29</v>
          </cell>
          <cell r="F1982" t="str">
            <v>Nordeste</v>
          </cell>
        </row>
        <row r="1983">
          <cell r="A1983">
            <v>291290</v>
          </cell>
          <cell r="B1983" t="str">
            <v>Ibirataia</v>
          </cell>
          <cell r="C1983" t="str">
            <v>BA</v>
          </cell>
          <cell r="D1983" t="str">
            <v>Bahia</v>
          </cell>
          <cell r="E1983">
            <v>29</v>
          </cell>
          <cell r="F1983" t="str">
            <v>Nordeste</v>
          </cell>
        </row>
        <row r="1984">
          <cell r="A1984">
            <v>291300</v>
          </cell>
          <cell r="B1984" t="str">
            <v>Ibitiara</v>
          </cell>
          <cell r="C1984" t="str">
            <v>BA</v>
          </cell>
          <cell r="D1984" t="str">
            <v>Bahia</v>
          </cell>
          <cell r="E1984">
            <v>29</v>
          </cell>
          <cell r="F1984" t="str">
            <v>Nordeste</v>
          </cell>
        </row>
        <row r="1985">
          <cell r="A1985">
            <v>291310</v>
          </cell>
          <cell r="B1985" t="str">
            <v>Ibititá</v>
          </cell>
          <cell r="C1985" t="str">
            <v>BA</v>
          </cell>
          <cell r="D1985" t="str">
            <v>Bahia</v>
          </cell>
          <cell r="E1985">
            <v>29</v>
          </cell>
          <cell r="F1985" t="str">
            <v>Nordeste</v>
          </cell>
        </row>
        <row r="1986">
          <cell r="A1986">
            <v>291320</v>
          </cell>
          <cell r="B1986" t="str">
            <v>Ibotirama</v>
          </cell>
          <cell r="C1986" t="str">
            <v>BA</v>
          </cell>
          <cell r="D1986" t="str">
            <v>Bahia</v>
          </cell>
          <cell r="E1986">
            <v>29</v>
          </cell>
          <cell r="F1986" t="str">
            <v>Nordeste</v>
          </cell>
        </row>
        <row r="1987">
          <cell r="A1987">
            <v>291330</v>
          </cell>
          <cell r="B1987" t="str">
            <v>Ichu</v>
          </cell>
          <cell r="C1987" t="str">
            <v>BA</v>
          </cell>
          <cell r="D1987" t="str">
            <v>Bahia</v>
          </cell>
          <cell r="E1987">
            <v>29</v>
          </cell>
          <cell r="F1987" t="str">
            <v>Nordeste</v>
          </cell>
        </row>
        <row r="1988">
          <cell r="A1988">
            <v>291340</v>
          </cell>
          <cell r="B1988" t="str">
            <v>Igaporã</v>
          </cell>
          <cell r="C1988" t="str">
            <v>BA</v>
          </cell>
          <cell r="D1988" t="str">
            <v>Bahia</v>
          </cell>
          <cell r="E1988">
            <v>29</v>
          </cell>
          <cell r="F1988" t="str">
            <v>Nordeste</v>
          </cell>
        </row>
        <row r="1989">
          <cell r="A1989">
            <v>291345</v>
          </cell>
          <cell r="B1989" t="str">
            <v>Igrapiúna</v>
          </cell>
          <cell r="C1989" t="str">
            <v>BA</v>
          </cell>
          <cell r="D1989" t="str">
            <v>Bahia</v>
          </cell>
          <cell r="E1989">
            <v>29</v>
          </cell>
          <cell r="F1989" t="str">
            <v>Nordeste</v>
          </cell>
        </row>
        <row r="1990">
          <cell r="A1990">
            <v>291350</v>
          </cell>
          <cell r="B1990" t="str">
            <v>Iguaí</v>
          </cell>
          <cell r="C1990" t="str">
            <v>BA</v>
          </cell>
          <cell r="D1990" t="str">
            <v>Bahia</v>
          </cell>
          <cell r="E1990">
            <v>29</v>
          </cell>
          <cell r="F1990" t="str">
            <v>Nordeste</v>
          </cell>
        </row>
        <row r="1991">
          <cell r="A1991">
            <v>291360</v>
          </cell>
          <cell r="B1991" t="str">
            <v>Ilhéus</v>
          </cell>
          <cell r="C1991" t="str">
            <v>BA</v>
          </cell>
          <cell r="D1991" t="str">
            <v>Bahia</v>
          </cell>
          <cell r="E1991">
            <v>29</v>
          </cell>
          <cell r="F1991" t="str">
            <v>Nordeste</v>
          </cell>
        </row>
        <row r="1992">
          <cell r="A1992">
            <v>291370</v>
          </cell>
          <cell r="B1992" t="str">
            <v>Inhambupe</v>
          </cell>
          <cell r="C1992" t="str">
            <v>BA</v>
          </cell>
          <cell r="D1992" t="str">
            <v>Bahia</v>
          </cell>
          <cell r="E1992">
            <v>29</v>
          </cell>
          <cell r="F1992" t="str">
            <v>Nordeste</v>
          </cell>
        </row>
        <row r="1993">
          <cell r="A1993">
            <v>291380</v>
          </cell>
          <cell r="B1993" t="str">
            <v>Ipecaetá</v>
          </cell>
          <cell r="C1993" t="str">
            <v>BA</v>
          </cell>
          <cell r="D1993" t="str">
            <v>Bahia</v>
          </cell>
          <cell r="E1993">
            <v>29</v>
          </cell>
          <cell r="F1993" t="str">
            <v>Nordeste</v>
          </cell>
        </row>
        <row r="1994">
          <cell r="A1994">
            <v>291390</v>
          </cell>
          <cell r="B1994" t="str">
            <v>Ipiaú</v>
          </cell>
          <cell r="C1994" t="str">
            <v>BA</v>
          </cell>
          <cell r="D1994" t="str">
            <v>Bahia</v>
          </cell>
          <cell r="E1994">
            <v>29</v>
          </cell>
          <cell r="F1994" t="str">
            <v>Nordeste</v>
          </cell>
        </row>
        <row r="1995">
          <cell r="A1995">
            <v>291400</v>
          </cell>
          <cell r="B1995" t="str">
            <v>Ipirá</v>
          </cell>
          <cell r="C1995" t="str">
            <v>BA</v>
          </cell>
          <cell r="D1995" t="str">
            <v>Bahia</v>
          </cell>
          <cell r="E1995">
            <v>29</v>
          </cell>
          <cell r="F1995" t="str">
            <v>Nordeste</v>
          </cell>
        </row>
        <row r="1996">
          <cell r="A1996">
            <v>291410</v>
          </cell>
          <cell r="B1996" t="str">
            <v>Ipupiara</v>
          </cell>
          <cell r="C1996" t="str">
            <v>BA</v>
          </cell>
          <cell r="D1996" t="str">
            <v>Bahia</v>
          </cell>
          <cell r="E1996">
            <v>29</v>
          </cell>
          <cell r="F1996" t="str">
            <v>Nordeste</v>
          </cell>
        </row>
        <row r="1997">
          <cell r="A1997">
            <v>291420</v>
          </cell>
          <cell r="B1997" t="str">
            <v>Irajuba</v>
          </cell>
          <cell r="C1997" t="str">
            <v>BA</v>
          </cell>
          <cell r="D1997" t="str">
            <v>Bahia</v>
          </cell>
          <cell r="E1997">
            <v>29</v>
          </cell>
          <cell r="F1997" t="str">
            <v>Nordeste</v>
          </cell>
        </row>
        <row r="1998">
          <cell r="A1998">
            <v>291430</v>
          </cell>
          <cell r="B1998" t="str">
            <v>Iramaia</v>
          </cell>
          <cell r="C1998" t="str">
            <v>BA</v>
          </cell>
          <cell r="D1998" t="str">
            <v>Bahia</v>
          </cell>
          <cell r="E1998">
            <v>29</v>
          </cell>
          <cell r="F1998" t="str">
            <v>Nordeste</v>
          </cell>
        </row>
        <row r="1999">
          <cell r="A1999">
            <v>291440</v>
          </cell>
          <cell r="B1999" t="str">
            <v>Iraquara</v>
          </cell>
          <cell r="C1999" t="str">
            <v>BA</v>
          </cell>
          <cell r="D1999" t="str">
            <v>Bahia</v>
          </cell>
          <cell r="E1999">
            <v>29</v>
          </cell>
          <cell r="F1999" t="str">
            <v>Nordeste</v>
          </cell>
        </row>
        <row r="2000">
          <cell r="A2000">
            <v>291450</v>
          </cell>
          <cell r="B2000" t="str">
            <v>Irará</v>
          </cell>
          <cell r="C2000" t="str">
            <v>BA</v>
          </cell>
          <cell r="D2000" t="str">
            <v>Bahia</v>
          </cell>
          <cell r="E2000">
            <v>29</v>
          </cell>
          <cell r="F2000" t="str">
            <v>Nordeste</v>
          </cell>
        </row>
        <row r="2001">
          <cell r="A2001">
            <v>291460</v>
          </cell>
          <cell r="B2001" t="str">
            <v>Irecê</v>
          </cell>
          <cell r="C2001" t="str">
            <v>BA</v>
          </cell>
          <cell r="D2001" t="str">
            <v>Bahia</v>
          </cell>
          <cell r="E2001">
            <v>29</v>
          </cell>
          <cell r="F2001" t="str">
            <v>Nordeste</v>
          </cell>
        </row>
        <row r="2002">
          <cell r="A2002">
            <v>291465</v>
          </cell>
          <cell r="B2002" t="str">
            <v>Itabela</v>
          </cell>
          <cell r="C2002" t="str">
            <v>BA</v>
          </cell>
          <cell r="D2002" t="str">
            <v>Bahia</v>
          </cell>
          <cell r="E2002">
            <v>29</v>
          </cell>
          <cell r="F2002" t="str">
            <v>Nordeste</v>
          </cell>
        </row>
        <row r="2003">
          <cell r="A2003">
            <v>291470</v>
          </cell>
          <cell r="B2003" t="str">
            <v>Itaberaba</v>
          </cell>
          <cell r="C2003" t="str">
            <v>BA</v>
          </cell>
          <cell r="D2003" t="str">
            <v>Bahia</v>
          </cell>
          <cell r="E2003">
            <v>29</v>
          </cell>
          <cell r="F2003" t="str">
            <v>Nordeste</v>
          </cell>
        </row>
        <row r="2004">
          <cell r="A2004">
            <v>291480</v>
          </cell>
          <cell r="B2004" t="str">
            <v>Itabuna</v>
          </cell>
          <cell r="C2004" t="str">
            <v>BA</v>
          </cell>
          <cell r="D2004" t="str">
            <v>Bahia</v>
          </cell>
          <cell r="E2004">
            <v>29</v>
          </cell>
          <cell r="F2004" t="str">
            <v>Nordeste</v>
          </cell>
        </row>
        <row r="2005">
          <cell r="A2005">
            <v>291490</v>
          </cell>
          <cell r="B2005" t="str">
            <v>Itacaré</v>
          </cell>
          <cell r="C2005" t="str">
            <v>BA</v>
          </cell>
          <cell r="D2005" t="str">
            <v>Bahia</v>
          </cell>
          <cell r="E2005">
            <v>29</v>
          </cell>
          <cell r="F2005" t="str">
            <v>Nordeste</v>
          </cell>
        </row>
        <row r="2006">
          <cell r="A2006">
            <v>291500</v>
          </cell>
          <cell r="B2006" t="str">
            <v>Itaeté</v>
          </cell>
          <cell r="C2006" t="str">
            <v>BA</v>
          </cell>
          <cell r="D2006" t="str">
            <v>Bahia</v>
          </cell>
          <cell r="E2006">
            <v>29</v>
          </cell>
          <cell r="F2006" t="str">
            <v>Nordeste</v>
          </cell>
        </row>
        <row r="2007">
          <cell r="A2007">
            <v>291510</v>
          </cell>
          <cell r="B2007" t="str">
            <v>Itagi</v>
          </cell>
          <cell r="C2007" t="str">
            <v>BA</v>
          </cell>
          <cell r="D2007" t="str">
            <v>Bahia</v>
          </cell>
          <cell r="E2007">
            <v>29</v>
          </cell>
          <cell r="F2007" t="str">
            <v>Nordeste</v>
          </cell>
        </row>
        <row r="2008">
          <cell r="A2008">
            <v>291520</v>
          </cell>
          <cell r="B2008" t="str">
            <v>Itagibá</v>
          </cell>
          <cell r="C2008" t="str">
            <v>BA</v>
          </cell>
          <cell r="D2008" t="str">
            <v>Bahia</v>
          </cell>
          <cell r="E2008">
            <v>29</v>
          </cell>
          <cell r="F2008" t="str">
            <v>Nordeste</v>
          </cell>
        </row>
        <row r="2009">
          <cell r="A2009">
            <v>291530</v>
          </cell>
          <cell r="B2009" t="str">
            <v>Itagimirim</v>
          </cell>
          <cell r="C2009" t="str">
            <v>BA</v>
          </cell>
          <cell r="D2009" t="str">
            <v>Bahia</v>
          </cell>
          <cell r="E2009">
            <v>29</v>
          </cell>
          <cell r="F2009" t="str">
            <v>Nordeste</v>
          </cell>
        </row>
        <row r="2010">
          <cell r="A2010">
            <v>291535</v>
          </cell>
          <cell r="B2010" t="str">
            <v>Itaguaçu da Bahia</v>
          </cell>
          <cell r="C2010" t="str">
            <v>BA</v>
          </cell>
          <cell r="D2010" t="str">
            <v>Bahia</v>
          </cell>
          <cell r="E2010">
            <v>29</v>
          </cell>
          <cell r="F2010" t="str">
            <v>Nordeste</v>
          </cell>
        </row>
        <row r="2011">
          <cell r="A2011">
            <v>291540</v>
          </cell>
          <cell r="B2011" t="str">
            <v>Itaju do Colônia</v>
          </cell>
          <cell r="C2011" t="str">
            <v>BA</v>
          </cell>
          <cell r="D2011" t="str">
            <v>Bahia</v>
          </cell>
          <cell r="E2011">
            <v>29</v>
          </cell>
          <cell r="F2011" t="str">
            <v>Nordeste</v>
          </cell>
        </row>
        <row r="2012">
          <cell r="A2012">
            <v>291550</v>
          </cell>
          <cell r="B2012" t="str">
            <v>Itajuípe</v>
          </cell>
          <cell r="C2012" t="str">
            <v>BA</v>
          </cell>
          <cell r="D2012" t="str">
            <v>Bahia</v>
          </cell>
          <cell r="E2012">
            <v>29</v>
          </cell>
          <cell r="F2012" t="str">
            <v>Nordeste</v>
          </cell>
        </row>
        <row r="2013">
          <cell r="A2013">
            <v>291560</v>
          </cell>
          <cell r="B2013" t="str">
            <v>Itamaraju</v>
          </cell>
          <cell r="C2013" t="str">
            <v>BA</v>
          </cell>
          <cell r="D2013" t="str">
            <v>Bahia</v>
          </cell>
          <cell r="E2013">
            <v>29</v>
          </cell>
          <cell r="F2013" t="str">
            <v>Nordeste</v>
          </cell>
        </row>
        <row r="2014">
          <cell r="A2014">
            <v>291570</v>
          </cell>
          <cell r="B2014" t="str">
            <v>Itamari</v>
          </cell>
          <cell r="C2014" t="str">
            <v>BA</v>
          </cell>
          <cell r="D2014" t="str">
            <v>Bahia</v>
          </cell>
          <cell r="E2014">
            <v>29</v>
          </cell>
          <cell r="F2014" t="str">
            <v>Nordeste</v>
          </cell>
        </row>
        <row r="2015">
          <cell r="A2015">
            <v>291580</v>
          </cell>
          <cell r="B2015" t="str">
            <v>Itambé</v>
          </cell>
          <cell r="C2015" t="str">
            <v>BA</v>
          </cell>
          <cell r="D2015" t="str">
            <v>Bahia</v>
          </cell>
          <cell r="E2015">
            <v>29</v>
          </cell>
          <cell r="F2015" t="str">
            <v>Nordeste</v>
          </cell>
        </row>
        <row r="2016">
          <cell r="A2016">
            <v>291590</v>
          </cell>
          <cell r="B2016" t="str">
            <v>Itanagra</v>
          </cell>
          <cell r="C2016" t="str">
            <v>BA</v>
          </cell>
          <cell r="D2016" t="str">
            <v>Bahia</v>
          </cell>
          <cell r="E2016">
            <v>29</v>
          </cell>
          <cell r="F2016" t="str">
            <v>Nordeste</v>
          </cell>
        </row>
        <row r="2017">
          <cell r="A2017">
            <v>291600</v>
          </cell>
          <cell r="B2017" t="str">
            <v>Itanhém</v>
          </cell>
          <cell r="C2017" t="str">
            <v>BA</v>
          </cell>
          <cell r="D2017" t="str">
            <v>Bahia</v>
          </cell>
          <cell r="E2017">
            <v>29</v>
          </cell>
          <cell r="F2017" t="str">
            <v>Nordeste</v>
          </cell>
        </row>
        <row r="2018">
          <cell r="A2018">
            <v>291610</v>
          </cell>
          <cell r="B2018" t="str">
            <v>Itaparica</v>
          </cell>
          <cell r="C2018" t="str">
            <v>BA</v>
          </cell>
          <cell r="D2018" t="str">
            <v>Bahia</v>
          </cell>
          <cell r="E2018">
            <v>29</v>
          </cell>
          <cell r="F2018" t="str">
            <v>Nordeste</v>
          </cell>
        </row>
        <row r="2019">
          <cell r="A2019">
            <v>291620</v>
          </cell>
          <cell r="B2019" t="str">
            <v>Itapé</v>
          </cell>
          <cell r="C2019" t="str">
            <v>BA</v>
          </cell>
          <cell r="D2019" t="str">
            <v>Bahia</v>
          </cell>
          <cell r="E2019">
            <v>29</v>
          </cell>
          <cell r="F2019" t="str">
            <v>Nordeste</v>
          </cell>
        </row>
        <row r="2020">
          <cell r="A2020">
            <v>291630</v>
          </cell>
          <cell r="B2020" t="str">
            <v>Itapebi</v>
          </cell>
          <cell r="C2020" t="str">
            <v>BA</v>
          </cell>
          <cell r="D2020" t="str">
            <v>Bahia</v>
          </cell>
          <cell r="E2020">
            <v>29</v>
          </cell>
          <cell r="F2020" t="str">
            <v>Nordeste</v>
          </cell>
        </row>
        <row r="2021">
          <cell r="A2021">
            <v>291640</v>
          </cell>
          <cell r="B2021" t="str">
            <v>Itapetinga</v>
          </cell>
          <cell r="C2021" t="str">
            <v>BA</v>
          </cell>
          <cell r="D2021" t="str">
            <v>Bahia</v>
          </cell>
          <cell r="E2021">
            <v>29</v>
          </cell>
          <cell r="F2021" t="str">
            <v>Nordeste</v>
          </cell>
        </row>
        <row r="2022">
          <cell r="A2022">
            <v>291650</v>
          </cell>
          <cell r="B2022" t="str">
            <v>Itapicuru</v>
          </cell>
          <cell r="C2022" t="str">
            <v>BA</v>
          </cell>
          <cell r="D2022" t="str">
            <v>Bahia</v>
          </cell>
          <cell r="E2022">
            <v>29</v>
          </cell>
          <cell r="F2022" t="str">
            <v>Nordeste</v>
          </cell>
        </row>
        <row r="2023">
          <cell r="A2023">
            <v>291660</v>
          </cell>
          <cell r="B2023" t="str">
            <v>Itapitanga</v>
          </cell>
          <cell r="C2023" t="str">
            <v>BA</v>
          </cell>
          <cell r="D2023" t="str">
            <v>Bahia</v>
          </cell>
          <cell r="E2023">
            <v>29</v>
          </cell>
          <cell r="F2023" t="str">
            <v>Nordeste</v>
          </cell>
        </row>
        <row r="2024">
          <cell r="A2024">
            <v>291670</v>
          </cell>
          <cell r="B2024" t="str">
            <v>Itaquara</v>
          </cell>
          <cell r="C2024" t="str">
            <v>BA</v>
          </cell>
          <cell r="D2024" t="str">
            <v>Bahia</v>
          </cell>
          <cell r="E2024">
            <v>29</v>
          </cell>
          <cell r="F2024" t="str">
            <v>Nordeste</v>
          </cell>
        </row>
        <row r="2025">
          <cell r="A2025">
            <v>291680</v>
          </cell>
          <cell r="B2025" t="str">
            <v>Itarantim</v>
          </cell>
          <cell r="C2025" t="str">
            <v>BA</v>
          </cell>
          <cell r="D2025" t="str">
            <v>Bahia</v>
          </cell>
          <cell r="E2025">
            <v>29</v>
          </cell>
          <cell r="F2025" t="str">
            <v>Nordeste</v>
          </cell>
        </row>
        <row r="2026">
          <cell r="A2026">
            <v>291685</v>
          </cell>
          <cell r="B2026" t="str">
            <v>Itatim</v>
          </cell>
          <cell r="C2026" t="str">
            <v>BA</v>
          </cell>
          <cell r="D2026" t="str">
            <v>Bahia</v>
          </cell>
          <cell r="E2026">
            <v>29</v>
          </cell>
          <cell r="F2026" t="str">
            <v>Nordeste</v>
          </cell>
        </row>
        <row r="2027">
          <cell r="A2027">
            <v>291690</v>
          </cell>
          <cell r="B2027" t="str">
            <v>Itiruçu</v>
          </cell>
          <cell r="C2027" t="str">
            <v>BA</v>
          </cell>
          <cell r="D2027" t="str">
            <v>Bahia</v>
          </cell>
          <cell r="E2027">
            <v>29</v>
          </cell>
          <cell r="F2027" t="str">
            <v>Nordeste</v>
          </cell>
        </row>
        <row r="2028">
          <cell r="A2028">
            <v>291700</v>
          </cell>
          <cell r="B2028" t="str">
            <v>Itiúba</v>
          </cell>
          <cell r="C2028" t="str">
            <v>BA</v>
          </cell>
          <cell r="D2028" t="str">
            <v>Bahia</v>
          </cell>
          <cell r="E2028">
            <v>29</v>
          </cell>
          <cell r="F2028" t="str">
            <v>Nordeste</v>
          </cell>
        </row>
        <row r="2029">
          <cell r="A2029">
            <v>291710</v>
          </cell>
          <cell r="B2029" t="str">
            <v>Itororó</v>
          </cell>
          <cell r="C2029" t="str">
            <v>BA</v>
          </cell>
          <cell r="D2029" t="str">
            <v>Bahia</v>
          </cell>
          <cell r="E2029">
            <v>29</v>
          </cell>
          <cell r="F2029" t="str">
            <v>Nordeste</v>
          </cell>
        </row>
        <row r="2030">
          <cell r="A2030">
            <v>291720</v>
          </cell>
          <cell r="B2030" t="str">
            <v>Ituaçu</v>
          </cell>
          <cell r="C2030" t="str">
            <v>BA</v>
          </cell>
          <cell r="D2030" t="str">
            <v>Bahia</v>
          </cell>
          <cell r="E2030">
            <v>29</v>
          </cell>
          <cell r="F2030" t="str">
            <v>Nordeste</v>
          </cell>
        </row>
        <row r="2031">
          <cell r="A2031">
            <v>291730</v>
          </cell>
          <cell r="B2031" t="str">
            <v>Ituberá</v>
          </cell>
          <cell r="C2031" t="str">
            <v>BA</v>
          </cell>
          <cell r="D2031" t="str">
            <v>Bahia</v>
          </cell>
          <cell r="E2031">
            <v>29</v>
          </cell>
          <cell r="F2031" t="str">
            <v>Nordeste</v>
          </cell>
        </row>
        <row r="2032">
          <cell r="A2032">
            <v>291733</v>
          </cell>
          <cell r="B2032" t="str">
            <v>Iuiú</v>
          </cell>
          <cell r="C2032" t="str">
            <v>BA</v>
          </cell>
          <cell r="D2032" t="str">
            <v>Bahia</v>
          </cell>
          <cell r="E2032">
            <v>29</v>
          </cell>
          <cell r="F2032" t="str">
            <v>Nordeste</v>
          </cell>
        </row>
        <row r="2033">
          <cell r="A2033">
            <v>291735</v>
          </cell>
          <cell r="B2033" t="str">
            <v>Jaborandi</v>
          </cell>
          <cell r="C2033" t="str">
            <v>BA</v>
          </cell>
          <cell r="D2033" t="str">
            <v>Bahia</v>
          </cell>
          <cell r="E2033">
            <v>29</v>
          </cell>
          <cell r="F2033" t="str">
            <v>Nordeste</v>
          </cell>
        </row>
        <row r="2034">
          <cell r="A2034">
            <v>291740</v>
          </cell>
          <cell r="B2034" t="str">
            <v>Jacaraci</v>
          </cell>
          <cell r="C2034" t="str">
            <v>BA</v>
          </cell>
          <cell r="D2034" t="str">
            <v>Bahia</v>
          </cell>
          <cell r="E2034">
            <v>29</v>
          </cell>
          <cell r="F2034" t="str">
            <v>Nordeste</v>
          </cell>
        </row>
        <row r="2035">
          <cell r="A2035">
            <v>291750</v>
          </cell>
          <cell r="B2035" t="str">
            <v>Jacobina</v>
          </cell>
          <cell r="C2035" t="str">
            <v>BA</v>
          </cell>
          <cell r="D2035" t="str">
            <v>Bahia</v>
          </cell>
          <cell r="E2035">
            <v>29</v>
          </cell>
          <cell r="F2035" t="str">
            <v>Nordeste</v>
          </cell>
        </row>
        <row r="2036">
          <cell r="A2036">
            <v>291760</v>
          </cell>
          <cell r="B2036" t="str">
            <v>Jaguaquara</v>
          </cell>
          <cell r="C2036" t="str">
            <v>BA</v>
          </cell>
          <cell r="D2036" t="str">
            <v>Bahia</v>
          </cell>
          <cell r="E2036">
            <v>29</v>
          </cell>
          <cell r="F2036" t="str">
            <v>Nordeste</v>
          </cell>
        </row>
        <row r="2037">
          <cell r="A2037">
            <v>291770</v>
          </cell>
          <cell r="B2037" t="str">
            <v>Jaguarari</v>
          </cell>
          <cell r="C2037" t="str">
            <v>BA</v>
          </cell>
          <cell r="D2037" t="str">
            <v>Bahia</v>
          </cell>
          <cell r="E2037">
            <v>29</v>
          </cell>
          <cell r="F2037" t="str">
            <v>Nordeste</v>
          </cell>
        </row>
        <row r="2038">
          <cell r="A2038">
            <v>291780</v>
          </cell>
          <cell r="B2038" t="str">
            <v>Jaguaripe</v>
          </cell>
          <cell r="C2038" t="str">
            <v>BA</v>
          </cell>
          <cell r="D2038" t="str">
            <v>Bahia</v>
          </cell>
          <cell r="E2038">
            <v>29</v>
          </cell>
          <cell r="F2038" t="str">
            <v>Nordeste</v>
          </cell>
        </row>
        <row r="2039">
          <cell r="A2039">
            <v>291790</v>
          </cell>
          <cell r="B2039" t="str">
            <v>Jandaíra</v>
          </cell>
          <cell r="C2039" t="str">
            <v>BA</v>
          </cell>
          <cell r="D2039" t="str">
            <v>Bahia</v>
          </cell>
          <cell r="E2039">
            <v>29</v>
          </cell>
          <cell r="F2039" t="str">
            <v>Nordeste</v>
          </cell>
        </row>
        <row r="2040">
          <cell r="A2040">
            <v>291800</v>
          </cell>
          <cell r="B2040" t="str">
            <v>Jequié</v>
          </cell>
          <cell r="C2040" t="str">
            <v>BA</v>
          </cell>
          <cell r="D2040" t="str">
            <v>Bahia</v>
          </cell>
          <cell r="E2040">
            <v>29</v>
          </cell>
          <cell r="F2040" t="str">
            <v>Nordeste</v>
          </cell>
        </row>
        <row r="2041">
          <cell r="A2041">
            <v>291810</v>
          </cell>
          <cell r="B2041" t="str">
            <v>Jeremoabo</v>
          </cell>
          <cell r="C2041" t="str">
            <v>BA</v>
          </cell>
          <cell r="D2041" t="str">
            <v>Bahia</v>
          </cell>
          <cell r="E2041">
            <v>29</v>
          </cell>
          <cell r="F2041" t="str">
            <v>Nordeste</v>
          </cell>
        </row>
        <row r="2042">
          <cell r="A2042">
            <v>291820</v>
          </cell>
          <cell r="B2042" t="str">
            <v>Jiquiriçá</v>
          </cell>
          <cell r="C2042" t="str">
            <v>BA</v>
          </cell>
          <cell r="D2042" t="str">
            <v>Bahia</v>
          </cell>
          <cell r="E2042">
            <v>29</v>
          </cell>
          <cell r="F2042" t="str">
            <v>Nordeste</v>
          </cell>
        </row>
        <row r="2043">
          <cell r="A2043">
            <v>291830</v>
          </cell>
          <cell r="B2043" t="str">
            <v>Jitaúna</v>
          </cell>
          <cell r="C2043" t="str">
            <v>BA</v>
          </cell>
          <cell r="D2043" t="str">
            <v>Bahia</v>
          </cell>
          <cell r="E2043">
            <v>29</v>
          </cell>
          <cell r="F2043" t="str">
            <v>Nordeste</v>
          </cell>
        </row>
        <row r="2044">
          <cell r="A2044">
            <v>291835</v>
          </cell>
          <cell r="B2044" t="str">
            <v>João Dourado</v>
          </cell>
          <cell r="C2044" t="str">
            <v>BA</v>
          </cell>
          <cell r="D2044" t="str">
            <v>Bahia</v>
          </cell>
          <cell r="E2044">
            <v>29</v>
          </cell>
          <cell r="F2044" t="str">
            <v>Nordeste</v>
          </cell>
        </row>
        <row r="2045">
          <cell r="A2045">
            <v>291840</v>
          </cell>
          <cell r="B2045" t="str">
            <v>Juazeiro</v>
          </cell>
          <cell r="C2045" t="str">
            <v>BA</v>
          </cell>
          <cell r="D2045" t="str">
            <v>Bahia</v>
          </cell>
          <cell r="E2045">
            <v>29</v>
          </cell>
          <cell r="F2045" t="str">
            <v>Nordeste</v>
          </cell>
        </row>
        <row r="2046">
          <cell r="A2046">
            <v>291845</v>
          </cell>
          <cell r="B2046" t="str">
            <v>Jucuruçu</v>
          </cell>
          <cell r="C2046" t="str">
            <v>BA</v>
          </cell>
          <cell r="D2046" t="str">
            <v>Bahia</v>
          </cell>
          <cell r="E2046">
            <v>29</v>
          </cell>
          <cell r="F2046" t="str">
            <v>Nordeste</v>
          </cell>
        </row>
        <row r="2047">
          <cell r="A2047">
            <v>291850</v>
          </cell>
          <cell r="B2047" t="str">
            <v>Jussara</v>
          </cell>
          <cell r="C2047" t="str">
            <v>BA</v>
          </cell>
          <cell r="D2047" t="str">
            <v>Bahia</v>
          </cell>
          <cell r="E2047">
            <v>29</v>
          </cell>
          <cell r="F2047" t="str">
            <v>Nordeste</v>
          </cell>
        </row>
        <row r="2048">
          <cell r="A2048">
            <v>291855</v>
          </cell>
          <cell r="B2048" t="str">
            <v>Jussari</v>
          </cell>
          <cell r="C2048" t="str">
            <v>BA</v>
          </cell>
          <cell r="D2048" t="str">
            <v>Bahia</v>
          </cell>
          <cell r="E2048">
            <v>29</v>
          </cell>
          <cell r="F2048" t="str">
            <v>Nordeste</v>
          </cell>
        </row>
        <row r="2049">
          <cell r="A2049">
            <v>291860</v>
          </cell>
          <cell r="B2049" t="str">
            <v>Jussiape</v>
          </cell>
          <cell r="C2049" t="str">
            <v>BA</v>
          </cell>
          <cell r="D2049" t="str">
            <v>Bahia</v>
          </cell>
          <cell r="E2049">
            <v>29</v>
          </cell>
          <cell r="F2049" t="str">
            <v>Nordeste</v>
          </cell>
        </row>
        <row r="2050">
          <cell r="A2050">
            <v>291870</v>
          </cell>
          <cell r="B2050" t="str">
            <v>Lafaiete Coutinho</v>
          </cell>
          <cell r="C2050" t="str">
            <v>BA</v>
          </cell>
          <cell r="D2050" t="str">
            <v>Bahia</v>
          </cell>
          <cell r="E2050">
            <v>29</v>
          </cell>
          <cell r="F2050" t="str">
            <v>Nordeste</v>
          </cell>
        </row>
        <row r="2051">
          <cell r="A2051">
            <v>291875</v>
          </cell>
          <cell r="B2051" t="str">
            <v>Lagoa Real</v>
          </cell>
          <cell r="C2051" t="str">
            <v>BA</v>
          </cell>
          <cell r="D2051" t="str">
            <v>Bahia</v>
          </cell>
          <cell r="E2051">
            <v>29</v>
          </cell>
          <cell r="F2051" t="str">
            <v>Nordeste</v>
          </cell>
        </row>
        <row r="2052">
          <cell r="A2052">
            <v>291880</v>
          </cell>
          <cell r="B2052" t="str">
            <v>Laje</v>
          </cell>
          <cell r="C2052" t="str">
            <v>BA</v>
          </cell>
          <cell r="D2052" t="str">
            <v>Bahia</v>
          </cell>
          <cell r="E2052">
            <v>29</v>
          </cell>
          <cell r="F2052" t="str">
            <v>Nordeste</v>
          </cell>
        </row>
        <row r="2053">
          <cell r="A2053">
            <v>291890</v>
          </cell>
          <cell r="B2053" t="str">
            <v>Lajedão</v>
          </cell>
          <cell r="C2053" t="str">
            <v>BA</v>
          </cell>
          <cell r="D2053" t="str">
            <v>Bahia</v>
          </cell>
          <cell r="E2053">
            <v>29</v>
          </cell>
          <cell r="F2053" t="str">
            <v>Nordeste</v>
          </cell>
        </row>
        <row r="2054">
          <cell r="A2054">
            <v>291900</v>
          </cell>
          <cell r="B2054" t="str">
            <v>Lajedinho</v>
          </cell>
          <cell r="C2054" t="str">
            <v>BA</v>
          </cell>
          <cell r="D2054" t="str">
            <v>Bahia</v>
          </cell>
          <cell r="E2054">
            <v>29</v>
          </cell>
          <cell r="F2054" t="str">
            <v>Nordeste</v>
          </cell>
        </row>
        <row r="2055">
          <cell r="A2055">
            <v>291905</v>
          </cell>
          <cell r="B2055" t="str">
            <v>Lajedo do Tabocal</v>
          </cell>
          <cell r="C2055" t="str">
            <v>BA</v>
          </cell>
          <cell r="D2055" t="str">
            <v>Bahia</v>
          </cell>
          <cell r="E2055">
            <v>29</v>
          </cell>
          <cell r="F2055" t="str">
            <v>Nordeste</v>
          </cell>
        </row>
        <row r="2056">
          <cell r="A2056">
            <v>291910</v>
          </cell>
          <cell r="B2056" t="str">
            <v>Lamarão</v>
          </cell>
          <cell r="C2056" t="str">
            <v>BA</v>
          </cell>
          <cell r="D2056" t="str">
            <v>Bahia</v>
          </cell>
          <cell r="E2056">
            <v>29</v>
          </cell>
          <cell r="F2056" t="str">
            <v>Nordeste</v>
          </cell>
        </row>
        <row r="2057">
          <cell r="A2057">
            <v>291915</v>
          </cell>
          <cell r="B2057" t="str">
            <v>Lapão</v>
          </cell>
          <cell r="C2057" t="str">
            <v>BA</v>
          </cell>
          <cell r="D2057" t="str">
            <v>Bahia</v>
          </cell>
          <cell r="E2057">
            <v>29</v>
          </cell>
          <cell r="F2057" t="str">
            <v>Nordeste</v>
          </cell>
        </row>
        <row r="2058">
          <cell r="A2058">
            <v>291920</v>
          </cell>
          <cell r="B2058" t="str">
            <v>Lauro de Freitas</v>
          </cell>
          <cell r="C2058" t="str">
            <v>BA</v>
          </cell>
          <cell r="D2058" t="str">
            <v>Bahia</v>
          </cell>
          <cell r="E2058">
            <v>29</v>
          </cell>
          <cell r="F2058" t="str">
            <v>Nordeste</v>
          </cell>
        </row>
        <row r="2059">
          <cell r="A2059">
            <v>291930</v>
          </cell>
          <cell r="B2059" t="str">
            <v>Lençóis</v>
          </cell>
          <cell r="C2059" t="str">
            <v>BA</v>
          </cell>
          <cell r="D2059" t="str">
            <v>Bahia</v>
          </cell>
          <cell r="E2059">
            <v>29</v>
          </cell>
          <cell r="F2059" t="str">
            <v>Nordeste</v>
          </cell>
        </row>
        <row r="2060">
          <cell r="A2060">
            <v>291940</v>
          </cell>
          <cell r="B2060" t="str">
            <v>Licínio de Almeida</v>
          </cell>
          <cell r="C2060" t="str">
            <v>BA</v>
          </cell>
          <cell r="D2060" t="str">
            <v>Bahia</v>
          </cell>
          <cell r="E2060">
            <v>29</v>
          </cell>
          <cell r="F2060" t="str">
            <v>Nordeste</v>
          </cell>
        </row>
        <row r="2061">
          <cell r="A2061">
            <v>291950</v>
          </cell>
          <cell r="B2061" t="str">
            <v>Livramento de Nossa Senhora</v>
          </cell>
          <cell r="C2061" t="str">
            <v>BA</v>
          </cell>
          <cell r="D2061" t="str">
            <v>Bahia</v>
          </cell>
          <cell r="E2061">
            <v>29</v>
          </cell>
          <cell r="F2061" t="str">
            <v>Nordeste</v>
          </cell>
        </row>
        <row r="2062">
          <cell r="A2062">
            <v>291955</v>
          </cell>
          <cell r="B2062" t="str">
            <v>Luís Eduardo Magalhães</v>
          </cell>
          <cell r="C2062" t="str">
            <v>BA</v>
          </cell>
          <cell r="D2062" t="str">
            <v>Bahia</v>
          </cell>
          <cell r="E2062">
            <v>29</v>
          </cell>
          <cell r="F2062" t="str">
            <v>Nordeste</v>
          </cell>
        </row>
        <row r="2063">
          <cell r="A2063">
            <v>291960</v>
          </cell>
          <cell r="B2063" t="str">
            <v>Macajuba</v>
          </cell>
          <cell r="C2063" t="str">
            <v>BA</v>
          </cell>
          <cell r="D2063" t="str">
            <v>Bahia</v>
          </cell>
          <cell r="E2063">
            <v>29</v>
          </cell>
          <cell r="F2063" t="str">
            <v>Nordeste</v>
          </cell>
        </row>
        <row r="2064">
          <cell r="A2064">
            <v>291970</v>
          </cell>
          <cell r="B2064" t="str">
            <v>Macarani</v>
          </cell>
          <cell r="C2064" t="str">
            <v>BA</v>
          </cell>
          <cell r="D2064" t="str">
            <v>Bahia</v>
          </cell>
          <cell r="E2064">
            <v>29</v>
          </cell>
          <cell r="F2064" t="str">
            <v>Nordeste</v>
          </cell>
        </row>
        <row r="2065">
          <cell r="A2065">
            <v>291980</v>
          </cell>
          <cell r="B2065" t="str">
            <v>Macaúbas</v>
          </cell>
          <cell r="C2065" t="str">
            <v>BA</v>
          </cell>
          <cell r="D2065" t="str">
            <v>Bahia</v>
          </cell>
          <cell r="E2065">
            <v>29</v>
          </cell>
          <cell r="F2065" t="str">
            <v>Nordeste</v>
          </cell>
        </row>
        <row r="2066">
          <cell r="A2066">
            <v>291990</v>
          </cell>
          <cell r="B2066" t="str">
            <v>Macururé</v>
          </cell>
          <cell r="C2066" t="str">
            <v>BA</v>
          </cell>
          <cell r="D2066" t="str">
            <v>Bahia</v>
          </cell>
          <cell r="E2066">
            <v>29</v>
          </cell>
          <cell r="F2066" t="str">
            <v>Nordeste</v>
          </cell>
        </row>
        <row r="2067">
          <cell r="A2067">
            <v>291992</v>
          </cell>
          <cell r="B2067" t="str">
            <v>Madre de Deus</v>
          </cell>
          <cell r="C2067" t="str">
            <v>BA</v>
          </cell>
          <cell r="D2067" t="str">
            <v>Bahia</v>
          </cell>
          <cell r="E2067">
            <v>29</v>
          </cell>
          <cell r="F2067" t="str">
            <v>Nordeste</v>
          </cell>
        </row>
        <row r="2068">
          <cell r="A2068">
            <v>291995</v>
          </cell>
          <cell r="B2068" t="str">
            <v>Maetinga</v>
          </cell>
          <cell r="C2068" t="str">
            <v>BA</v>
          </cell>
          <cell r="D2068" t="str">
            <v>Bahia</v>
          </cell>
          <cell r="E2068">
            <v>29</v>
          </cell>
          <cell r="F2068" t="str">
            <v>Nordeste</v>
          </cell>
        </row>
        <row r="2069">
          <cell r="A2069">
            <v>292000</v>
          </cell>
          <cell r="B2069" t="str">
            <v>Maiquinique</v>
          </cell>
          <cell r="C2069" t="str">
            <v>BA</v>
          </cell>
          <cell r="D2069" t="str">
            <v>Bahia</v>
          </cell>
          <cell r="E2069">
            <v>29</v>
          </cell>
          <cell r="F2069" t="str">
            <v>Nordeste</v>
          </cell>
        </row>
        <row r="2070">
          <cell r="A2070">
            <v>292010</v>
          </cell>
          <cell r="B2070" t="str">
            <v>Mairi</v>
          </cell>
          <cell r="C2070" t="str">
            <v>BA</v>
          </cell>
          <cell r="D2070" t="str">
            <v>Bahia</v>
          </cell>
          <cell r="E2070">
            <v>29</v>
          </cell>
          <cell r="F2070" t="str">
            <v>Nordeste</v>
          </cell>
        </row>
        <row r="2071">
          <cell r="A2071">
            <v>292020</v>
          </cell>
          <cell r="B2071" t="str">
            <v>Malhada</v>
          </cell>
          <cell r="C2071" t="str">
            <v>BA</v>
          </cell>
          <cell r="D2071" t="str">
            <v>Bahia</v>
          </cell>
          <cell r="E2071">
            <v>29</v>
          </cell>
          <cell r="F2071" t="str">
            <v>Nordeste</v>
          </cell>
        </row>
        <row r="2072">
          <cell r="A2072">
            <v>292030</v>
          </cell>
          <cell r="B2072" t="str">
            <v>Malhada de Pedras</v>
          </cell>
          <cell r="C2072" t="str">
            <v>BA</v>
          </cell>
          <cell r="D2072" t="str">
            <v>Bahia</v>
          </cell>
          <cell r="E2072">
            <v>29</v>
          </cell>
          <cell r="F2072" t="str">
            <v>Nordeste</v>
          </cell>
        </row>
        <row r="2073">
          <cell r="A2073">
            <v>292040</v>
          </cell>
          <cell r="B2073" t="str">
            <v>Manoel Vitorino</v>
          </cell>
          <cell r="C2073" t="str">
            <v>BA</v>
          </cell>
          <cell r="D2073" t="str">
            <v>Bahia</v>
          </cell>
          <cell r="E2073">
            <v>29</v>
          </cell>
          <cell r="F2073" t="str">
            <v>Nordeste</v>
          </cell>
        </row>
        <row r="2074">
          <cell r="A2074">
            <v>292045</v>
          </cell>
          <cell r="B2074" t="str">
            <v>Mansidão</v>
          </cell>
          <cell r="C2074" t="str">
            <v>BA</v>
          </cell>
          <cell r="D2074" t="str">
            <v>Bahia</v>
          </cell>
          <cell r="E2074">
            <v>29</v>
          </cell>
          <cell r="F2074" t="str">
            <v>Nordeste</v>
          </cell>
        </row>
        <row r="2075">
          <cell r="A2075">
            <v>292050</v>
          </cell>
          <cell r="B2075" t="str">
            <v>Maracás</v>
          </cell>
          <cell r="C2075" t="str">
            <v>BA</v>
          </cell>
          <cell r="D2075" t="str">
            <v>Bahia</v>
          </cell>
          <cell r="E2075">
            <v>29</v>
          </cell>
          <cell r="F2075" t="str">
            <v>Nordeste</v>
          </cell>
        </row>
        <row r="2076">
          <cell r="A2076">
            <v>292060</v>
          </cell>
          <cell r="B2076" t="str">
            <v>Maragogipe</v>
          </cell>
          <cell r="C2076" t="str">
            <v>BA</v>
          </cell>
          <cell r="D2076" t="str">
            <v>Bahia</v>
          </cell>
          <cell r="E2076">
            <v>29</v>
          </cell>
          <cell r="F2076" t="str">
            <v>Nordeste</v>
          </cell>
        </row>
        <row r="2077">
          <cell r="A2077">
            <v>292070</v>
          </cell>
          <cell r="B2077" t="str">
            <v>Maraú</v>
          </cell>
          <cell r="C2077" t="str">
            <v>BA</v>
          </cell>
          <cell r="D2077" t="str">
            <v>Bahia</v>
          </cell>
          <cell r="E2077">
            <v>29</v>
          </cell>
          <cell r="F2077" t="str">
            <v>Nordeste</v>
          </cell>
        </row>
        <row r="2078">
          <cell r="A2078">
            <v>292080</v>
          </cell>
          <cell r="B2078" t="str">
            <v>Marcionílio Souza</v>
          </cell>
          <cell r="C2078" t="str">
            <v>BA</v>
          </cell>
          <cell r="D2078" t="str">
            <v>Bahia</v>
          </cell>
          <cell r="E2078">
            <v>29</v>
          </cell>
          <cell r="F2078" t="str">
            <v>Nordeste</v>
          </cell>
        </row>
        <row r="2079">
          <cell r="A2079">
            <v>292090</v>
          </cell>
          <cell r="B2079" t="str">
            <v>Mascote</v>
          </cell>
          <cell r="C2079" t="str">
            <v>BA</v>
          </cell>
          <cell r="D2079" t="str">
            <v>Bahia</v>
          </cell>
          <cell r="E2079">
            <v>29</v>
          </cell>
          <cell r="F2079" t="str">
            <v>Nordeste</v>
          </cell>
        </row>
        <row r="2080">
          <cell r="A2080">
            <v>292100</v>
          </cell>
          <cell r="B2080" t="str">
            <v>Mata de São João</v>
          </cell>
          <cell r="C2080" t="str">
            <v>BA</v>
          </cell>
          <cell r="D2080" t="str">
            <v>Bahia</v>
          </cell>
          <cell r="E2080">
            <v>29</v>
          </cell>
          <cell r="F2080" t="str">
            <v>Nordeste</v>
          </cell>
        </row>
        <row r="2081">
          <cell r="A2081">
            <v>292105</v>
          </cell>
          <cell r="B2081" t="str">
            <v>Matina</v>
          </cell>
          <cell r="C2081" t="str">
            <v>BA</v>
          </cell>
          <cell r="D2081" t="str">
            <v>Bahia</v>
          </cell>
          <cell r="E2081">
            <v>29</v>
          </cell>
          <cell r="F2081" t="str">
            <v>Nordeste</v>
          </cell>
        </row>
        <row r="2082">
          <cell r="A2082">
            <v>292110</v>
          </cell>
          <cell r="B2082" t="str">
            <v>Medeiros Neto</v>
          </cell>
          <cell r="C2082" t="str">
            <v>BA</v>
          </cell>
          <cell r="D2082" t="str">
            <v>Bahia</v>
          </cell>
          <cell r="E2082">
            <v>29</v>
          </cell>
          <cell r="F2082" t="str">
            <v>Nordeste</v>
          </cell>
        </row>
        <row r="2083">
          <cell r="A2083">
            <v>292120</v>
          </cell>
          <cell r="B2083" t="str">
            <v>Miguel Calmon</v>
          </cell>
          <cell r="C2083" t="str">
            <v>BA</v>
          </cell>
          <cell r="D2083" t="str">
            <v>Bahia</v>
          </cell>
          <cell r="E2083">
            <v>29</v>
          </cell>
          <cell r="F2083" t="str">
            <v>Nordeste</v>
          </cell>
        </row>
        <row r="2084">
          <cell r="A2084">
            <v>292130</v>
          </cell>
          <cell r="B2084" t="str">
            <v>Milagres</v>
          </cell>
          <cell r="C2084" t="str">
            <v>BA</v>
          </cell>
          <cell r="D2084" t="str">
            <v>Bahia</v>
          </cell>
          <cell r="E2084">
            <v>29</v>
          </cell>
          <cell r="F2084" t="str">
            <v>Nordeste</v>
          </cell>
        </row>
        <row r="2085">
          <cell r="A2085">
            <v>292140</v>
          </cell>
          <cell r="B2085" t="str">
            <v>Mirangaba</v>
          </cell>
          <cell r="C2085" t="str">
            <v>BA</v>
          </cell>
          <cell r="D2085" t="str">
            <v>Bahia</v>
          </cell>
          <cell r="E2085">
            <v>29</v>
          </cell>
          <cell r="F2085" t="str">
            <v>Nordeste</v>
          </cell>
        </row>
        <row r="2086">
          <cell r="A2086">
            <v>292145</v>
          </cell>
          <cell r="B2086" t="str">
            <v>Mirante</v>
          </cell>
          <cell r="C2086" t="str">
            <v>BA</v>
          </cell>
          <cell r="D2086" t="str">
            <v>Bahia</v>
          </cell>
          <cell r="E2086">
            <v>29</v>
          </cell>
          <cell r="F2086" t="str">
            <v>Nordeste</v>
          </cell>
        </row>
        <row r="2087">
          <cell r="A2087">
            <v>292150</v>
          </cell>
          <cell r="B2087" t="str">
            <v>Monte Santo</v>
          </cell>
          <cell r="C2087" t="str">
            <v>BA</v>
          </cell>
          <cell r="D2087" t="str">
            <v>Bahia</v>
          </cell>
          <cell r="E2087">
            <v>29</v>
          </cell>
          <cell r="F2087" t="str">
            <v>Nordeste</v>
          </cell>
        </row>
        <row r="2088">
          <cell r="A2088">
            <v>292160</v>
          </cell>
          <cell r="B2088" t="str">
            <v>Morpará</v>
          </cell>
          <cell r="C2088" t="str">
            <v>BA</v>
          </cell>
          <cell r="D2088" t="str">
            <v>Bahia</v>
          </cell>
          <cell r="E2088">
            <v>29</v>
          </cell>
          <cell r="F2088" t="str">
            <v>Nordeste</v>
          </cell>
        </row>
        <row r="2089">
          <cell r="A2089">
            <v>292170</v>
          </cell>
          <cell r="B2089" t="str">
            <v>Morro do Chapéu</v>
          </cell>
          <cell r="C2089" t="str">
            <v>BA</v>
          </cell>
          <cell r="D2089" t="str">
            <v>Bahia</v>
          </cell>
          <cell r="E2089">
            <v>29</v>
          </cell>
          <cell r="F2089" t="str">
            <v>Nordeste</v>
          </cell>
        </row>
        <row r="2090">
          <cell r="A2090">
            <v>292180</v>
          </cell>
          <cell r="B2090" t="str">
            <v>Mortugaba</v>
          </cell>
          <cell r="C2090" t="str">
            <v>BA</v>
          </cell>
          <cell r="D2090" t="str">
            <v>Bahia</v>
          </cell>
          <cell r="E2090">
            <v>29</v>
          </cell>
          <cell r="F2090" t="str">
            <v>Nordeste</v>
          </cell>
        </row>
        <row r="2091">
          <cell r="A2091">
            <v>292190</v>
          </cell>
          <cell r="B2091" t="str">
            <v>Mucugê</v>
          </cell>
          <cell r="C2091" t="str">
            <v>BA</v>
          </cell>
          <cell r="D2091" t="str">
            <v>Bahia</v>
          </cell>
          <cell r="E2091">
            <v>29</v>
          </cell>
          <cell r="F2091" t="str">
            <v>Nordeste</v>
          </cell>
        </row>
        <row r="2092">
          <cell r="A2092">
            <v>292200</v>
          </cell>
          <cell r="B2092" t="str">
            <v>Mucuri</v>
          </cell>
          <cell r="C2092" t="str">
            <v>BA</v>
          </cell>
          <cell r="D2092" t="str">
            <v>Bahia</v>
          </cell>
          <cell r="E2092">
            <v>29</v>
          </cell>
          <cell r="F2092" t="str">
            <v>Nordeste</v>
          </cell>
        </row>
        <row r="2093">
          <cell r="A2093">
            <v>292205</v>
          </cell>
          <cell r="B2093" t="str">
            <v>Mulungu do Morro</v>
          </cell>
          <cell r="C2093" t="str">
            <v>BA</v>
          </cell>
          <cell r="D2093" t="str">
            <v>Bahia</v>
          </cell>
          <cell r="E2093">
            <v>29</v>
          </cell>
          <cell r="F2093" t="str">
            <v>Nordeste</v>
          </cell>
        </row>
        <row r="2094">
          <cell r="A2094">
            <v>292210</v>
          </cell>
          <cell r="B2094" t="str">
            <v>Mundo Novo</v>
          </cell>
          <cell r="C2094" t="str">
            <v>BA</v>
          </cell>
          <cell r="D2094" t="str">
            <v>Bahia</v>
          </cell>
          <cell r="E2094">
            <v>29</v>
          </cell>
          <cell r="F2094" t="str">
            <v>Nordeste</v>
          </cell>
        </row>
        <row r="2095">
          <cell r="A2095">
            <v>292220</v>
          </cell>
          <cell r="B2095" t="str">
            <v>Muniz Ferreira</v>
          </cell>
          <cell r="C2095" t="str">
            <v>BA</v>
          </cell>
          <cell r="D2095" t="str">
            <v>Bahia</v>
          </cell>
          <cell r="E2095">
            <v>29</v>
          </cell>
          <cell r="F2095" t="str">
            <v>Nordeste</v>
          </cell>
        </row>
        <row r="2096">
          <cell r="A2096">
            <v>292225</v>
          </cell>
          <cell r="B2096" t="str">
            <v>Muquém de São Francisco</v>
          </cell>
          <cell r="C2096" t="str">
            <v>BA</v>
          </cell>
          <cell r="D2096" t="str">
            <v>Bahia</v>
          </cell>
          <cell r="E2096">
            <v>29</v>
          </cell>
          <cell r="F2096" t="str">
            <v>Nordeste</v>
          </cell>
        </row>
        <row r="2097">
          <cell r="A2097">
            <v>292230</v>
          </cell>
          <cell r="B2097" t="str">
            <v>Muritiba</v>
          </cell>
          <cell r="C2097" t="str">
            <v>BA</v>
          </cell>
          <cell r="D2097" t="str">
            <v>Bahia</v>
          </cell>
          <cell r="E2097">
            <v>29</v>
          </cell>
          <cell r="F2097" t="str">
            <v>Nordeste</v>
          </cell>
        </row>
        <row r="2098">
          <cell r="A2098">
            <v>292240</v>
          </cell>
          <cell r="B2098" t="str">
            <v>Mutuípe</v>
          </cell>
          <cell r="C2098" t="str">
            <v>BA</v>
          </cell>
          <cell r="D2098" t="str">
            <v>Bahia</v>
          </cell>
          <cell r="E2098">
            <v>29</v>
          </cell>
          <cell r="F2098" t="str">
            <v>Nordeste</v>
          </cell>
        </row>
        <row r="2099">
          <cell r="A2099">
            <v>292250</v>
          </cell>
          <cell r="B2099" t="str">
            <v>Nazaré</v>
          </cell>
          <cell r="C2099" t="str">
            <v>BA</v>
          </cell>
          <cell r="D2099" t="str">
            <v>Bahia</v>
          </cell>
          <cell r="E2099">
            <v>29</v>
          </cell>
          <cell r="F2099" t="str">
            <v>Nordeste</v>
          </cell>
        </row>
        <row r="2100">
          <cell r="A2100">
            <v>292260</v>
          </cell>
          <cell r="B2100" t="str">
            <v>Nilo Peçanha</v>
          </cell>
          <cell r="C2100" t="str">
            <v>BA</v>
          </cell>
          <cell r="D2100" t="str">
            <v>Bahia</v>
          </cell>
          <cell r="E2100">
            <v>29</v>
          </cell>
          <cell r="F2100" t="str">
            <v>Nordeste</v>
          </cell>
        </row>
        <row r="2101">
          <cell r="A2101">
            <v>292265</v>
          </cell>
          <cell r="B2101" t="str">
            <v>Nordestina</v>
          </cell>
          <cell r="C2101" t="str">
            <v>BA</v>
          </cell>
          <cell r="D2101" t="str">
            <v>Bahia</v>
          </cell>
          <cell r="E2101">
            <v>29</v>
          </cell>
          <cell r="F2101" t="str">
            <v>Nordeste</v>
          </cell>
        </row>
        <row r="2102">
          <cell r="A2102">
            <v>292270</v>
          </cell>
          <cell r="B2102" t="str">
            <v>Nova Canaã</v>
          </cell>
          <cell r="C2102" t="str">
            <v>BA</v>
          </cell>
          <cell r="D2102" t="str">
            <v>Bahia</v>
          </cell>
          <cell r="E2102">
            <v>29</v>
          </cell>
          <cell r="F2102" t="str">
            <v>Nordeste</v>
          </cell>
        </row>
        <row r="2103">
          <cell r="A2103">
            <v>292273</v>
          </cell>
          <cell r="B2103" t="str">
            <v>Nova Fátima</v>
          </cell>
          <cell r="C2103" t="str">
            <v>BA</v>
          </cell>
          <cell r="D2103" t="str">
            <v>Bahia</v>
          </cell>
          <cell r="E2103">
            <v>29</v>
          </cell>
          <cell r="F2103" t="str">
            <v>Nordeste</v>
          </cell>
        </row>
        <row r="2104">
          <cell r="A2104">
            <v>292275</v>
          </cell>
          <cell r="B2104" t="str">
            <v>Nova Ibiá</v>
          </cell>
          <cell r="C2104" t="str">
            <v>BA</v>
          </cell>
          <cell r="D2104" t="str">
            <v>Bahia</v>
          </cell>
          <cell r="E2104">
            <v>29</v>
          </cell>
          <cell r="F2104" t="str">
            <v>Nordeste</v>
          </cell>
        </row>
        <row r="2105">
          <cell r="A2105">
            <v>292280</v>
          </cell>
          <cell r="B2105" t="str">
            <v>Nova Itarana</v>
          </cell>
          <cell r="C2105" t="str">
            <v>BA</v>
          </cell>
          <cell r="D2105" t="str">
            <v>Bahia</v>
          </cell>
          <cell r="E2105">
            <v>29</v>
          </cell>
          <cell r="F2105" t="str">
            <v>Nordeste</v>
          </cell>
        </row>
        <row r="2106">
          <cell r="A2106">
            <v>292285</v>
          </cell>
          <cell r="B2106" t="str">
            <v>Nova Redenção</v>
          </cell>
          <cell r="C2106" t="str">
            <v>BA</v>
          </cell>
          <cell r="D2106" t="str">
            <v>Bahia</v>
          </cell>
          <cell r="E2106">
            <v>29</v>
          </cell>
          <cell r="F2106" t="str">
            <v>Nordeste</v>
          </cell>
        </row>
        <row r="2107">
          <cell r="A2107">
            <v>292290</v>
          </cell>
          <cell r="B2107" t="str">
            <v>Nova Soure</v>
          </cell>
          <cell r="C2107" t="str">
            <v>BA</v>
          </cell>
          <cell r="D2107" t="str">
            <v>Bahia</v>
          </cell>
          <cell r="E2107">
            <v>29</v>
          </cell>
          <cell r="F2107" t="str">
            <v>Nordeste</v>
          </cell>
        </row>
        <row r="2108">
          <cell r="A2108">
            <v>292300</v>
          </cell>
          <cell r="B2108" t="str">
            <v>Nova Viçosa</v>
          </cell>
          <cell r="C2108" t="str">
            <v>BA</v>
          </cell>
          <cell r="D2108" t="str">
            <v>Bahia</v>
          </cell>
          <cell r="E2108">
            <v>29</v>
          </cell>
          <cell r="F2108" t="str">
            <v>Nordeste</v>
          </cell>
        </row>
        <row r="2109">
          <cell r="A2109">
            <v>292303</v>
          </cell>
          <cell r="B2109" t="str">
            <v>Novo Horizonte</v>
          </cell>
          <cell r="C2109" t="str">
            <v>BA</v>
          </cell>
          <cell r="D2109" t="str">
            <v>Bahia</v>
          </cell>
          <cell r="E2109">
            <v>29</v>
          </cell>
          <cell r="F2109" t="str">
            <v>Nordeste</v>
          </cell>
        </row>
        <row r="2110">
          <cell r="A2110">
            <v>292305</v>
          </cell>
          <cell r="B2110" t="str">
            <v>Novo Triunfo</v>
          </cell>
          <cell r="C2110" t="str">
            <v>BA</v>
          </cell>
          <cell r="D2110" t="str">
            <v>Bahia</v>
          </cell>
          <cell r="E2110">
            <v>29</v>
          </cell>
          <cell r="F2110" t="str">
            <v>Nordeste</v>
          </cell>
        </row>
        <row r="2111">
          <cell r="A2111">
            <v>292310</v>
          </cell>
          <cell r="B2111" t="str">
            <v>Olindina</v>
          </cell>
          <cell r="C2111" t="str">
            <v>BA</v>
          </cell>
          <cell r="D2111" t="str">
            <v>Bahia</v>
          </cell>
          <cell r="E2111">
            <v>29</v>
          </cell>
          <cell r="F2111" t="str">
            <v>Nordeste</v>
          </cell>
        </row>
        <row r="2112">
          <cell r="A2112">
            <v>292320</v>
          </cell>
          <cell r="B2112" t="str">
            <v>Oliveira dos Brejinhos</v>
          </cell>
          <cell r="C2112" t="str">
            <v>BA</v>
          </cell>
          <cell r="D2112" t="str">
            <v>Bahia</v>
          </cell>
          <cell r="E2112">
            <v>29</v>
          </cell>
          <cell r="F2112" t="str">
            <v>Nordeste</v>
          </cell>
        </row>
        <row r="2113">
          <cell r="A2113">
            <v>292330</v>
          </cell>
          <cell r="B2113" t="str">
            <v>Ouriçangas</v>
          </cell>
          <cell r="C2113" t="str">
            <v>BA</v>
          </cell>
          <cell r="D2113" t="str">
            <v>Bahia</v>
          </cell>
          <cell r="E2113">
            <v>29</v>
          </cell>
          <cell r="F2113" t="str">
            <v>Nordeste</v>
          </cell>
        </row>
        <row r="2114">
          <cell r="A2114">
            <v>292335</v>
          </cell>
          <cell r="B2114" t="str">
            <v>Ourolândia</v>
          </cell>
          <cell r="C2114" t="str">
            <v>BA</v>
          </cell>
          <cell r="D2114" t="str">
            <v>Bahia</v>
          </cell>
          <cell r="E2114">
            <v>29</v>
          </cell>
          <cell r="F2114" t="str">
            <v>Nordeste</v>
          </cell>
        </row>
        <row r="2115">
          <cell r="A2115">
            <v>292340</v>
          </cell>
          <cell r="B2115" t="str">
            <v>Palmas de Monte Alto</v>
          </cell>
          <cell r="C2115" t="str">
            <v>BA</v>
          </cell>
          <cell r="D2115" t="str">
            <v>Bahia</v>
          </cell>
          <cell r="E2115">
            <v>29</v>
          </cell>
          <cell r="F2115" t="str">
            <v>Nordeste</v>
          </cell>
        </row>
        <row r="2116">
          <cell r="A2116">
            <v>292350</v>
          </cell>
          <cell r="B2116" t="str">
            <v>Palmeiras</v>
          </cell>
          <cell r="C2116" t="str">
            <v>BA</v>
          </cell>
          <cell r="D2116" t="str">
            <v>Bahia</v>
          </cell>
          <cell r="E2116">
            <v>29</v>
          </cell>
          <cell r="F2116" t="str">
            <v>Nordeste</v>
          </cell>
        </row>
        <row r="2117">
          <cell r="A2117">
            <v>292360</v>
          </cell>
          <cell r="B2117" t="str">
            <v>Paramirim</v>
          </cell>
          <cell r="C2117" t="str">
            <v>BA</v>
          </cell>
          <cell r="D2117" t="str">
            <v>Bahia</v>
          </cell>
          <cell r="E2117">
            <v>29</v>
          </cell>
          <cell r="F2117" t="str">
            <v>Nordeste</v>
          </cell>
        </row>
        <row r="2118">
          <cell r="A2118">
            <v>292370</v>
          </cell>
          <cell r="B2118" t="str">
            <v>Paratinga</v>
          </cell>
          <cell r="C2118" t="str">
            <v>BA</v>
          </cell>
          <cell r="D2118" t="str">
            <v>Bahia</v>
          </cell>
          <cell r="E2118">
            <v>29</v>
          </cell>
          <cell r="F2118" t="str">
            <v>Nordeste</v>
          </cell>
        </row>
        <row r="2119">
          <cell r="A2119">
            <v>292380</v>
          </cell>
          <cell r="B2119" t="str">
            <v>Paripiranga</v>
          </cell>
          <cell r="C2119" t="str">
            <v>BA</v>
          </cell>
          <cell r="D2119" t="str">
            <v>Bahia</v>
          </cell>
          <cell r="E2119">
            <v>29</v>
          </cell>
          <cell r="F2119" t="str">
            <v>Nordeste</v>
          </cell>
        </row>
        <row r="2120">
          <cell r="A2120">
            <v>292390</v>
          </cell>
          <cell r="B2120" t="str">
            <v>Pau Brasil</v>
          </cell>
          <cell r="C2120" t="str">
            <v>BA</v>
          </cell>
          <cell r="D2120" t="str">
            <v>Bahia</v>
          </cell>
          <cell r="E2120">
            <v>29</v>
          </cell>
          <cell r="F2120" t="str">
            <v>Nordeste</v>
          </cell>
        </row>
        <row r="2121">
          <cell r="A2121">
            <v>292400</v>
          </cell>
          <cell r="B2121" t="str">
            <v>Paulo Afonso</v>
          </cell>
          <cell r="C2121" t="str">
            <v>BA</v>
          </cell>
          <cell r="D2121" t="str">
            <v>Bahia</v>
          </cell>
          <cell r="E2121">
            <v>29</v>
          </cell>
          <cell r="F2121" t="str">
            <v>Nordeste</v>
          </cell>
        </row>
        <row r="2122">
          <cell r="A2122">
            <v>292405</v>
          </cell>
          <cell r="B2122" t="str">
            <v>Pé de Serra</v>
          </cell>
          <cell r="C2122" t="str">
            <v>BA</v>
          </cell>
          <cell r="D2122" t="str">
            <v>Bahia</v>
          </cell>
          <cell r="E2122">
            <v>29</v>
          </cell>
          <cell r="F2122" t="str">
            <v>Nordeste</v>
          </cell>
        </row>
        <row r="2123">
          <cell r="A2123">
            <v>292410</v>
          </cell>
          <cell r="B2123" t="str">
            <v>Pedrão</v>
          </cell>
          <cell r="C2123" t="str">
            <v>BA</v>
          </cell>
          <cell r="D2123" t="str">
            <v>Bahia</v>
          </cell>
          <cell r="E2123">
            <v>29</v>
          </cell>
          <cell r="F2123" t="str">
            <v>Nordeste</v>
          </cell>
        </row>
        <row r="2124">
          <cell r="A2124">
            <v>292420</v>
          </cell>
          <cell r="B2124" t="str">
            <v>Pedro Alexandre</v>
          </cell>
          <cell r="C2124" t="str">
            <v>BA</v>
          </cell>
          <cell r="D2124" t="str">
            <v>Bahia</v>
          </cell>
          <cell r="E2124">
            <v>29</v>
          </cell>
          <cell r="F2124" t="str">
            <v>Nordeste</v>
          </cell>
        </row>
        <row r="2125">
          <cell r="A2125">
            <v>292430</v>
          </cell>
          <cell r="B2125" t="str">
            <v>Piatã</v>
          </cell>
          <cell r="C2125" t="str">
            <v>BA</v>
          </cell>
          <cell r="D2125" t="str">
            <v>Bahia</v>
          </cell>
          <cell r="E2125">
            <v>29</v>
          </cell>
          <cell r="F2125" t="str">
            <v>Nordeste</v>
          </cell>
        </row>
        <row r="2126">
          <cell r="A2126">
            <v>292440</v>
          </cell>
          <cell r="B2126" t="str">
            <v>Pilão Arcado</v>
          </cell>
          <cell r="C2126" t="str">
            <v>BA</v>
          </cell>
          <cell r="D2126" t="str">
            <v>Bahia</v>
          </cell>
          <cell r="E2126">
            <v>29</v>
          </cell>
          <cell r="F2126" t="str">
            <v>Nordeste</v>
          </cell>
        </row>
        <row r="2127">
          <cell r="A2127">
            <v>292450</v>
          </cell>
          <cell r="B2127" t="str">
            <v>Pindaí</v>
          </cell>
          <cell r="C2127" t="str">
            <v>BA</v>
          </cell>
          <cell r="D2127" t="str">
            <v>Bahia</v>
          </cell>
          <cell r="E2127">
            <v>29</v>
          </cell>
          <cell r="F2127" t="str">
            <v>Nordeste</v>
          </cell>
        </row>
        <row r="2128">
          <cell r="A2128">
            <v>292460</v>
          </cell>
          <cell r="B2128" t="str">
            <v>Pindobaçu</v>
          </cell>
          <cell r="C2128" t="str">
            <v>BA</v>
          </cell>
          <cell r="D2128" t="str">
            <v>Bahia</v>
          </cell>
          <cell r="E2128">
            <v>29</v>
          </cell>
          <cell r="F2128" t="str">
            <v>Nordeste</v>
          </cell>
        </row>
        <row r="2129">
          <cell r="A2129">
            <v>292465</v>
          </cell>
          <cell r="B2129" t="str">
            <v>Pintadas</v>
          </cell>
          <cell r="C2129" t="str">
            <v>BA</v>
          </cell>
          <cell r="D2129" t="str">
            <v>Bahia</v>
          </cell>
          <cell r="E2129">
            <v>29</v>
          </cell>
          <cell r="F2129" t="str">
            <v>Nordeste</v>
          </cell>
        </row>
        <row r="2130">
          <cell r="A2130">
            <v>292467</v>
          </cell>
          <cell r="B2130" t="str">
            <v>Piraí do Norte</v>
          </cell>
          <cell r="C2130" t="str">
            <v>BA</v>
          </cell>
          <cell r="D2130" t="str">
            <v>Bahia</v>
          </cell>
          <cell r="E2130">
            <v>29</v>
          </cell>
          <cell r="F2130" t="str">
            <v>Nordeste</v>
          </cell>
        </row>
        <row r="2131">
          <cell r="A2131">
            <v>292470</v>
          </cell>
          <cell r="B2131" t="str">
            <v>Piripá</v>
          </cell>
          <cell r="C2131" t="str">
            <v>BA</v>
          </cell>
          <cell r="D2131" t="str">
            <v>Bahia</v>
          </cell>
          <cell r="E2131">
            <v>29</v>
          </cell>
          <cell r="F2131" t="str">
            <v>Nordeste</v>
          </cell>
        </row>
        <row r="2132">
          <cell r="A2132">
            <v>292480</v>
          </cell>
          <cell r="B2132" t="str">
            <v>Piritiba</v>
          </cell>
          <cell r="C2132" t="str">
            <v>BA</v>
          </cell>
          <cell r="D2132" t="str">
            <v>Bahia</v>
          </cell>
          <cell r="E2132">
            <v>29</v>
          </cell>
          <cell r="F2132" t="str">
            <v>Nordeste</v>
          </cell>
        </row>
        <row r="2133">
          <cell r="A2133">
            <v>292490</v>
          </cell>
          <cell r="B2133" t="str">
            <v>Planaltino</v>
          </cell>
          <cell r="C2133" t="str">
            <v>BA</v>
          </cell>
          <cell r="D2133" t="str">
            <v>Bahia</v>
          </cell>
          <cell r="E2133">
            <v>29</v>
          </cell>
          <cell r="F2133" t="str">
            <v>Nordeste</v>
          </cell>
        </row>
        <row r="2134">
          <cell r="A2134">
            <v>292500</v>
          </cell>
          <cell r="B2134" t="str">
            <v>Planalto</v>
          </cell>
          <cell r="C2134" t="str">
            <v>BA</v>
          </cell>
          <cell r="D2134" t="str">
            <v>Bahia</v>
          </cell>
          <cell r="E2134">
            <v>29</v>
          </cell>
          <cell r="F2134" t="str">
            <v>Nordeste</v>
          </cell>
        </row>
        <row r="2135">
          <cell r="A2135">
            <v>292510</v>
          </cell>
          <cell r="B2135" t="str">
            <v>Poções</v>
          </cell>
          <cell r="C2135" t="str">
            <v>BA</v>
          </cell>
          <cell r="D2135" t="str">
            <v>Bahia</v>
          </cell>
          <cell r="E2135">
            <v>29</v>
          </cell>
          <cell r="F2135" t="str">
            <v>Nordeste</v>
          </cell>
        </row>
        <row r="2136">
          <cell r="A2136">
            <v>292520</v>
          </cell>
          <cell r="B2136" t="str">
            <v>Pojuca</v>
          </cell>
          <cell r="C2136" t="str">
            <v>BA</v>
          </cell>
          <cell r="D2136" t="str">
            <v>Bahia</v>
          </cell>
          <cell r="E2136">
            <v>29</v>
          </cell>
          <cell r="F2136" t="str">
            <v>Nordeste</v>
          </cell>
        </row>
        <row r="2137">
          <cell r="A2137">
            <v>292525</v>
          </cell>
          <cell r="B2137" t="str">
            <v>Ponto Novo</v>
          </cell>
          <cell r="C2137" t="str">
            <v>BA</v>
          </cell>
          <cell r="D2137" t="str">
            <v>Bahia</v>
          </cell>
          <cell r="E2137">
            <v>29</v>
          </cell>
          <cell r="F2137" t="str">
            <v>Nordeste</v>
          </cell>
        </row>
        <row r="2138">
          <cell r="A2138">
            <v>292530</v>
          </cell>
          <cell r="B2138" t="str">
            <v>Porto Seguro</v>
          </cell>
          <cell r="C2138" t="str">
            <v>BA</v>
          </cell>
          <cell r="D2138" t="str">
            <v>Bahia</v>
          </cell>
          <cell r="E2138">
            <v>29</v>
          </cell>
          <cell r="F2138" t="str">
            <v>Nordeste</v>
          </cell>
        </row>
        <row r="2139">
          <cell r="A2139">
            <v>292540</v>
          </cell>
          <cell r="B2139" t="str">
            <v>Potiraguá</v>
          </cell>
          <cell r="C2139" t="str">
            <v>BA</v>
          </cell>
          <cell r="D2139" t="str">
            <v>Bahia</v>
          </cell>
          <cell r="E2139">
            <v>29</v>
          </cell>
          <cell r="F2139" t="str">
            <v>Nordeste</v>
          </cell>
        </row>
        <row r="2140">
          <cell r="A2140">
            <v>292550</v>
          </cell>
          <cell r="B2140" t="str">
            <v>Prado</v>
          </cell>
          <cell r="C2140" t="str">
            <v>BA</v>
          </cell>
          <cell r="D2140" t="str">
            <v>Bahia</v>
          </cell>
          <cell r="E2140">
            <v>29</v>
          </cell>
          <cell r="F2140" t="str">
            <v>Nordeste</v>
          </cell>
        </row>
        <row r="2141">
          <cell r="A2141">
            <v>292560</v>
          </cell>
          <cell r="B2141" t="str">
            <v>Presidente Dutra</v>
          </cell>
          <cell r="C2141" t="str">
            <v>BA</v>
          </cell>
          <cell r="D2141" t="str">
            <v>Bahia</v>
          </cell>
          <cell r="E2141">
            <v>29</v>
          </cell>
          <cell r="F2141" t="str">
            <v>Nordeste</v>
          </cell>
        </row>
        <row r="2142">
          <cell r="A2142">
            <v>292570</v>
          </cell>
          <cell r="B2142" t="str">
            <v>Presidente Jânio Quadros</v>
          </cell>
          <cell r="C2142" t="str">
            <v>BA</v>
          </cell>
          <cell r="D2142" t="str">
            <v>Bahia</v>
          </cell>
          <cell r="E2142">
            <v>29</v>
          </cell>
          <cell r="F2142" t="str">
            <v>Nordeste</v>
          </cell>
        </row>
        <row r="2143">
          <cell r="A2143">
            <v>292575</v>
          </cell>
          <cell r="B2143" t="str">
            <v>Presidente Tancredo Neves</v>
          </cell>
          <cell r="C2143" t="str">
            <v>BA</v>
          </cell>
          <cell r="D2143" t="str">
            <v>Bahia</v>
          </cell>
          <cell r="E2143">
            <v>29</v>
          </cell>
          <cell r="F2143" t="str">
            <v>Nordeste</v>
          </cell>
        </row>
        <row r="2144">
          <cell r="A2144">
            <v>292580</v>
          </cell>
          <cell r="B2144" t="str">
            <v>Queimadas</v>
          </cell>
          <cell r="C2144" t="str">
            <v>BA</v>
          </cell>
          <cell r="D2144" t="str">
            <v>Bahia</v>
          </cell>
          <cell r="E2144">
            <v>29</v>
          </cell>
          <cell r="F2144" t="str">
            <v>Nordeste</v>
          </cell>
        </row>
        <row r="2145">
          <cell r="A2145">
            <v>292590</v>
          </cell>
          <cell r="B2145" t="str">
            <v>Quijingue</v>
          </cell>
          <cell r="C2145" t="str">
            <v>BA</v>
          </cell>
          <cell r="D2145" t="str">
            <v>Bahia</v>
          </cell>
          <cell r="E2145">
            <v>29</v>
          </cell>
          <cell r="F2145" t="str">
            <v>Nordeste</v>
          </cell>
        </row>
        <row r="2146">
          <cell r="A2146">
            <v>292593</v>
          </cell>
          <cell r="B2146" t="str">
            <v>Quixabeira</v>
          </cell>
          <cell r="C2146" t="str">
            <v>BA</v>
          </cell>
          <cell r="D2146" t="str">
            <v>Bahia</v>
          </cell>
          <cell r="E2146">
            <v>29</v>
          </cell>
          <cell r="F2146" t="str">
            <v>Nordeste</v>
          </cell>
        </row>
        <row r="2147">
          <cell r="A2147">
            <v>292595</v>
          </cell>
          <cell r="B2147" t="str">
            <v>Rafael Jambeiro</v>
          </cell>
          <cell r="C2147" t="str">
            <v>BA</v>
          </cell>
          <cell r="D2147" t="str">
            <v>Bahia</v>
          </cell>
          <cell r="E2147">
            <v>29</v>
          </cell>
          <cell r="F2147" t="str">
            <v>Nordeste</v>
          </cell>
        </row>
        <row r="2148">
          <cell r="A2148">
            <v>292600</v>
          </cell>
          <cell r="B2148" t="str">
            <v>Remanso</v>
          </cell>
          <cell r="C2148" t="str">
            <v>BA</v>
          </cell>
          <cell r="D2148" t="str">
            <v>Bahia</v>
          </cell>
          <cell r="E2148">
            <v>29</v>
          </cell>
          <cell r="F2148" t="str">
            <v>Nordeste</v>
          </cell>
        </row>
        <row r="2149">
          <cell r="A2149">
            <v>292610</v>
          </cell>
          <cell r="B2149" t="str">
            <v>Retirolândia</v>
          </cell>
          <cell r="C2149" t="str">
            <v>BA</v>
          </cell>
          <cell r="D2149" t="str">
            <v>Bahia</v>
          </cell>
          <cell r="E2149">
            <v>29</v>
          </cell>
          <cell r="F2149" t="str">
            <v>Nordeste</v>
          </cell>
        </row>
        <row r="2150">
          <cell r="A2150">
            <v>292620</v>
          </cell>
          <cell r="B2150" t="str">
            <v>Riachão das Neves</v>
          </cell>
          <cell r="C2150" t="str">
            <v>BA</v>
          </cell>
          <cell r="D2150" t="str">
            <v>Bahia</v>
          </cell>
          <cell r="E2150">
            <v>29</v>
          </cell>
          <cell r="F2150" t="str">
            <v>Nordeste</v>
          </cell>
        </row>
        <row r="2151">
          <cell r="A2151">
            <v>292630</v>
          </cell>
          <cell r="B2151" t="str">
            <v>Riachão do Jacuípe</v>
          </cell>
          <cell r="C2151" t="str">
            <v>BA</v>
          </cell>
          <cell r="D2151" t="str">
            <v>Bahia</v>
          </cell>
          <cell r="E2151">
            <v>29</v>
          </cell>
          <cell r="F2151" t="str">
            <v>Nordeste</v>
          </cell>
        </row>
        <row r="2152">
          <cell r="A2152">
            <v>292640</v>
          </cell>
          <cell r="B2152" t="str">
            <v>Riacho de Santana</v>
          </cell>
          <cell r="C2152" t="str">
            <v>BA</v>
          </cell>
          <cell r="D2152" t="str">
            <v>Bahia</v>
          </cell>
          <cell r="E2152">
            <v>29</v>
          </cell>
          <cell r="F2152" t="str">
            <v>Nordeste</v>
          </cell>
        </row>
        <row r="2153">
          <cell r="A2153">
            <v>292650</v>
          </cell>
          <cell r="B2153" t="str">
            <v>Ribeira do Amparo</v>
          </cell>
          <cell r="C2153" t="str">
            <v>BA</v>
          </cell>
          <cell r="D2153" t="str">
            <v>Bahia</v>
          </cell>
          <cell r="E2153">
            <v>29</v>
          </cell>
          <cell r="F2153" t="str">
            <v>Nordeste</v>
          </cell>
        </row>
        <row r="2154">
          <cell r="A2154">
            <v>292660</v>
          </cell>
          <cell r="B2154" t="str">
            <v>Ribeira do Pombal</v>
          </cell>
          <cell r="C2154" t="str">
            <v>BA</v>
          </cell>
          <cell r="D2154" t="str">
            <v>Bahia</v>
          </cell>
          <cell r="E2154">
            <v>29</v>
          </cell>
          <cell r="F2154" t="str">
            <v>Nordeste</v>
          </cell>
        </row>
        <row r="2155">
          <cell r="A2155">
            <v>292665</v>
          </cell>
          <cell r="B2155" t="str">
            <v>Ribeirão do Largo</v>
          </cell>
          <cell r="C2155" t="str">
            <v>BA</v>
          </cell>
          <cell r="D2155" t="str">
            <v>Bahia</v>
          </cell>
          <cell r="E2155">
            <v>29</v>
          </cell>
          <cell r="F2155" t="str">
            <v>Nordeste</v>
          </cell>
        </row>
        <row r="2156">
          <cell r="A2156">
            <v>292670</v>
          </cell>
          <cell r="B2156" t="str">
            <v>Rio de Contas</v>
          </cell>
          <cell r="C2156" t="str">
            <v>BA</v>
          </cell>
          <cell r="D2156" t="str">
            <v>Bahia</v>
          </cell>
          <cell r="E2156">
            <v>29</v>
          </cell>
          <cell r="F2156" t="str">
            <v>Nordeste</v>
          </cell>
        </row>
        <row r="2157">
          <cell r="A2157">
            <v>292680</v>
          </cell>
          <cell r="B2157" t="str">
            <v>Rio do Antônio</v>
          </cell>
          <cell r="C2157" t="str">
            <v>BA</v>
          </cell>
          <cell r="D2157" t="str">
            <v>Bahia</v>
          </cell>
          <cell r="E2157">
            <v>29</v>
          </cell>
          <cell r="F2157" t="str">
            <v>Nordeste</v>
          </cell>
        </row>
        <row r="2158">
          <cell r="A2158">
            <v>292690</v>
          </cell>
          <cell r="B2158" t="str">
            <v>Rio do Pires</v>
          </cell>
          <cell r="C2158" t="str">
            <v>BA</v>
          </cell>
          <cell r="D2158" t="str">
            <v>Bahia</v>
          </cell>
          <cell r="E2158">
            <v>29</v>
          </cell>
          <cell r="F2158" t="str">
            <v>Nordeste</v>
          </cell>
        </row>
        <row r="2159">
          <cell r="A2159">
            <v>292700</v>
          </cell>
          <cell r="B2159" t="str">
            <v>Rio Real</v>
          </cell>
          <cell r="C2159" t="str">
            <v>BA</v>
          </cell>
          <cell r="D2159" t="str">
            <v>Bahia</v>
          </cell>
          <cell r="E2159">
            <v>29</v>
          </cell>
          <cell r="F2159" t="str">
            <v>Nordeste</v>
          </cell>
        </row>
        <row r="2160">
          <cell r="A2160">
            <v>292710</v>
          </cell>
          <cell r="B2160" t="str">
            <v>Rodelas</v>
          </cell>
          <cell r="C2160" t="str">
            <v>BA</v>
          </cell>
          <cell r="D2160" t="str">
            <v>Bahia</v>
          </cell>
          <cell r="E2160">
            <v>29</v>
          </cell>
          <cell r="F2160" t="str">
            <v>Nordeste</v>
          </cell>
        </row>
        <row r="2161">
          <cell r="A2161">
            <v>292720</v>
          </cell>
          <cell r="B2161" t="str">
            <v>Ruy Barbosa</v>
          </cell>
          <cell r="C2161" t="str">
            <v>BA</v>
          </cell>
          <cell r="D2161" t="str">
            <v>Bahia</v>
          </cell>
          <cell r="E2161">
            <v>29</v>
          </cell>
          <cell r="F2161" t="str">
            <v>Nordeste</v>
          </cell>
        </row>
        <row r="2162">
          <cell r="A2162">
            <v>292730</v>
          </cell>
          <cell r="B2162" t="str">
            <v>Salinas da Margarida</v>
          </cell>
          <cell r="C2162" t="str">
            <v>BA</v>
          </cell>
          <cell r="D2162" t="str">
            <v>Bahia</v>
          </cell>
          <cell r="E2162">
            <v>29</v>
          </cell>
          <cell r="F2162" t="str">
            <v>Nordeste</v>
          </cell>
        </row>
        <row r="2163">
          <cell r="A2163">
            <v>292740</v>
          </cell>
          <cell r="B2163" t="str">
            <v>Salvador</v>
          </cell>
          <cell r="C2163" t="str">
            <v>BA</v>
          </cell>
          <cell r="D2163" t="str">
            <v>Bahia</v>
          </cell>
          <cell r="E2163">
            <v>29</v>
          </cell>
          <cell r="F2163" t="str">
            <v>Nordeste</v>
          </cell>
        </row>
        <row r="2164">
          <cell r="A2164">
            <v>292750</v>
          </cell>
          <cell r="B2164" t="str">
            <v>Santa Bárbara</v>
          </cell>
          <cell r="C2164" t="str">
            <v>BA</v>
          </cell>
          <cell r="D2164" t="str">
            <v>Bahia</v>
          </cell>
          <cell r="E2164">
            <v>29</v>
          </cell>
          <cell r="F2164" t="str">
            <v>Nordeste</v>
          </cell>
        </row>
        <row r="2165">
          <cell r="A2165">
            <v>292760</v>
          </cell>
          <cell r="B2165" t="str">
            <v>Santa Brígida</v>
          </cell>
          <cell r="C2165" t="str">
            <v>BA</v>
          </cell>
          <cell r="D2165" t="str">
            <v>Bahia</v>
          </cell>
          <cell r="E2165">
            <v>29</v>
          </cell>
          <cell r="F2165" t="str">
            <v>Nordeste</v>
          </cell>
        </row>
        <row r="2166">
          <cell r="A2166">
            <v>292770</v>
          </cell>
          <cell r="B2166" t="str">
            <v>Santa Cruz Cabrália</v>
          </cell>
          <cell r="C2166" t="str">
            <v>BA</v>
          </cell>
          <cell r="D2166" t="str">
            <v>Bahia</v>
          </cell>
          <cell r="E2166">
            <v>29</v>
          </cell>
          <cell r="F2166" t="str">
            <v>Nordeste</v>
          </cell>
        </row>
        <row r="2167">
          <cell r="A2167">
            <v>292780</v>
          </cell>
          <cell r="B2167" t="str">
            <v>Santa Cruz da Vitória</v>
          </cell>
          <cell r="C2167" t="str">
            <v>BA</v>
          </cell>
          <cell r="D2167" t="str">
            <v>Bahia</v>
          </cell>
          <cell r="E2167">
            <v>29</v>
          </cell>
          <cell r="F2167" t="str">
            <v>Nordeste</v>
          </cell>
        </row>
        <row r="2168">
          <cell r="A2168">
            <v>292790</v>
          </cell>
          <cell r="B2168" t="str">
            <v>Santa Inês</v>
          </cell>
          <cell r="C2168" t="str">
            <v>BA</v>
          </cell>
          <cell r="D2168" t="str">
            <v>Bahia</v>
          </cell>
          <cell r="E2168">
            <v>29</v>
          </cell>
          <cell r="F2168" t="str">
            <v>Nordeste</v>
          </cell>
        </row>
        <row r="2169">
          <cell r="A2169">
            <v>292800</v>
          </cell>
          <cell r="B2169" t="str">
            <v>Santaluz</v>
          </cell>
          <cell r="C2169" t="str">
            <v>BA</v>
          </cell>
          <cell r="D2169" t="str">
            <v>Bahia</v>
          </cell>
          <cell r="E2169">
            <v>29</v>
          </cell>
          <cell r="F2169" t="str">
            <v>Nordeste</v>
          </cell>
        </row>
        <row r="2170">
          <cell r="A2170">
            <v>292805</v>
          </cell>
          <cell r="B2170" t="str">
            <v>Santa Luzia</v>
          </cell>
          <cell r="C2170" t="str">
            <v>BA</v>
          </cell>
          <cell r="D2170" t="str">
            <v>Bahia</v>
          </cell>
          <cell r="E2170">
            <v>29</v>
          </cell>
          <cell r="F2170" t="str">
            <v>Nordeste</v>
          </cell>
        </row>
        <row r="2171">
          <cell r="A2171">
            <v>292810</v>
          </cell>
          <cell r="B2171" t="str">
            <v>Santa Maria da Vitória</v>
          </cell>
          <cell r="C2171" t="str">
            <v>BA</v>
          </cell>
          <cell r="D2171" t="str">
            <v>Bahia</v>
          </cell>
          <cell r="E2171">
            <v>29</v>
          </cell>
          <cell r="F2171" t="str">
            <v>Nordeste</v>
          </cell>
        </row>
        <row r="2172">
          <cell r="A2172">
            <v>292820</v>
          </cell>
          <cell r="B2172" t="str">
            <v>Santana</v>
          </cell>
          <cell r="C2172" t="str">
            <v>BA</v>
          </cell>
          <cell r="D2172" t="str">
            <v>Bahia</v>
          </cell>
          <cell r="E2172">
            <v>29</v>
          </cell>
          <cell r="F2172" t="str">
            <v>Nordeste</v>
          </cell>
        </row>
        <row r="2173">
          <cell r="A2173">
            <v>292830</v>
          </cell>
          <cell r="B2173" t="str">
            <v>Santanópolis</v>
          </cell>
          <cell r="C2173" t="str">
            <v>BA</v>
          </cell>
          <cell r="D2173" t="str">
            <v>Bahia</v>
          </cell>
          <cell r="E2173">
            <v>29</v>
          </cell>
          <cell r="F2173" t="str">
            <v>Nordeste</v>
          </cell>
        </row>
        <row r="2174">
          <cell r="A2174">
            <v>292840</v>
          </cell>
          <cell r="B2174" t="str">
            <v>Santa Rita de Cássia</v>
          </cell>
          <cell r="C2174" t="str">
            <v>BA</v>
          </cell>
          <cell r="D2174" t="str">
            <v>Bahia</v>
          </cell>
          <cell r="E2174">
            <v>29</v>
          </cell>
          <cell r="F2174" t="str">
            <v>Nordeste</v>
          </cell>
        </row>
        <row r="2175">
          <cell r="A2175">
            <v>292850</v>
          </cell>
          <cell r="B2175" t="str">
            <v>Santa Teresinha</v>
          </cell>
          <cell r="C2175" t="str">
            <v>BA</v>
          </cell>
          <cell r="D2175" t="str">
            <v>Bahia</v>
          </cell>
          <cell r="E2175">
            <v>29</v>
          </cell>
          <cell r="F2175" t="str">
            <v>Nordeste</v>
          </cell>
        </row>
        <row r="2176">
          <cell r="A2176">
            <v>292860</v>
          </cell>
          <cell r="B2176" t="str">
            <v>Santo Amaro</v>
          </cell>
          <cell r="C2176" t="str">
            <v>BA</v>
          </cell>
          <cell r="D2176" t="str">
            <v>Bahia</v>
          </cell>
          <cell r="E2176">
            <v>29</v>
          </cell>
          <cell r="F2176" t="str">
            <v>Nordeste</v>
          </cell>
        </row>
        <row r="2177">
          <cell r="A2177">
            <v>292870</v>
          </cell>
          <cell r="B2177" t="str">
            <v>Santo Antônio de Jesus</v>
          </cell>
          <cell r="C2177" t="str">
            <v>BA</v>
          </cell>
          <cell r="D2177" t="str">
            <v>Bahia</v>
          </cell>
          <cell r="E2177">
            <v>29</v>
          </cell>
          <cell r="F2177" t="str">
            <v>Nordeste</v>
          </cell>
        </row>
        <row r="2178">
          <cell r="A2178">
            <v>292880</v>
          </cell>
          <cell r="B2178" t="str">
            <v>Santo Estêvão</v>
          </cell>
          <cell r="C2178" t="str">
            <v>BA</v>
          </cell>
          <cell r="D2178" t="str">
            <v>Bahia</v>
          </cell>
          <cell r="E2178">
            <v>29</v>
          </cell>
          <cell r="F2178" t="str">
            <v>Nordeste</v>
          </cell>
        </row>
        <row r="2179">
          <cell r="A2179">
            <v>292890</v>
          </cell>
          <cell r="B2179" t="str">
            <v>São Desidério</v>
          </cell>
          <cell r="C2179" t="str">
            <v>BA</v>
          </cell>
          <cell r="D2179" t="str">
            <v>Bahia</v>
          </cell>
          <cell r="E2179">
            <v>29</v>
          </cell>
          <cell r="F2179" t="str">
            <v>Nordeste</v>
          </cell>
        </row>
        <row r="2180">
          <cell r="A2180">
            <v>292895</v>
          </cell>
          <cell r="B2180" t="str">
            <v>São Domingos</v>
          </cell>
          <cell r="C2180" t="str">
            <v>BA</v>
          </cell>
          <cell r="D2180" t="str">
            <v>Bahia</v>
          </cell>
          <cell r="E2180">
            <v>29</v>
          </cell>
          <cell r="F2180" t="str">
            <v>Nordeste</v>
          </cell>
        </row>
        <row r="2181">
          <cell r="A2181">
            <v>292900</v>
          </cell>
          <cell r="B2181" t="str">
            <v>São Félix</v>
          </cell>
          <cell r="C2181" t="str">
            <v>BA</v>
          </cell>
          <cell r="D2181" t="str">
            <v>Bahia</v>
          </cell>
          <cell r="E2181">
            <v>29</v>
          </cell>
          <cell r="F2181" t="str">
            <v>Nordeste</v>
          </cell>
        </row>
        <row r="2182">
          <cell r="A2182">
            <v>292905</v>
          </cell>
          <cell r="B2182" t="str">
            <v>São Félix do Coribe</v>
          </cell>
          <cell r="C2182" t="str">
            <v>BA</v>
          </cell>
          <cell r="D2182" t="str">
            <v>Bahia</v>
          </cell>
          <cell r="E2182">
            <v>29</v>
          </cell>
          <cell r="F2182" t="str">
            <v>Nordeste</v>
          </cell>
        </row>
        <row r="2183">
          <cell r="A2183">
            <v>292910</v>
          </cell>
          <cell r="B2183" t="str">
            <v>São Felipe</v>
          </cell>
          <cell r="C2183" t="str">
            <v>BA</v>
          </cell>
          <cell r="D2183" t="str">
            <v>Bahia</v>
          </cell>
          <cell r="E2183">
            <v>29</v>
          </cell>
          <cell r="F2183" t="str">
            <v>Nordeste</v>
          </cell>
        </row>
        <row r="2184">
          <cell r="A2184">
            <v>292920</v>
          </cell>
          <cell r="B2184" t="str">
            <v>São Francisco do Conde</v>
          </cell>
          <cell r="C2184" t="str">
            <v>BA</v>
          </cell>
          <cell r="D2184" t="str">
            <v>Bahia</v>
          </cell>
          <cell r="E2184">
            <v>29</v>
          </cell>
          <cell r="F2184" t="str">
            <v>Nordeste</v>
          </cell>
        </row>
        <row r="2185">
          <cell r="A2185">
            <v>292925</v>
          </cell>
          <cell r="B2185" t="str">
            <v>São Gabriel</v>
          </cell>
          <cell r="C2185" t="str">
            <v>BA</v>
          </cell>
          <cell r="D2185" t="str">
            <v>Bahia</v>
          </cell>
          <cell r="E2185">
            <v>29</v>
          </cell>
          <cell r="F2185" t="str">
            <v>Nordeste</v>
          </cell>
        </row>
        <row r="2186">
          <cell r="A2186">
            <v>292930</v>
          </cell>
          <cell r="B2186" t="str">
            <v>São Gonçalo dos Campos</v>
          </cell>
          <cell r="C2186" t="str">
            <v>BA</v>
          </cell>
          <cell r="D2186" t="str">
            <v>Bahia</v>
          </cell>
          <cell r="E2186">
            <v>29</v>
          </cell>
          <cell r="F2186" t="str">
            <v>Nordeste</v>
          </cell>
        </row>
        <row r="2187">
          <cell r="A2187">
            <v>292935</v>
          </cell>
          <cell r="B2187" t="str">
            <v>São José da Vitória</v>
          </cell>
          <cell r="C2187" t="str">
            <v>BA</v>
          </cell>
          <cell r="D2187" t="str">
            <v>Bahia</v>
          </cell>
          <cell r="E2187">
            <v>29</v>
          </cell>
          <cell r="F2187" t="str">
            <v>Nordeste</v>
          </cell>
        </row>
        <row r="2188">
          <cell r="A2188">
            <v>292937</v>
          </cell>
          <cell r="B2188" t="str">
            <v>São José do Jacuípe</v>
          </cell>
          <cell r="C2188" t="str">
            <v>BA</v>
          </cell>
          <cell r="D2188" t="str">
            <v>Bahia</v>
          </cell>
          <cell r="E2188">
            <v>29</v>
          </cell>
          <cell r="F2188" t="str">
            <v>Nordeste</v>
          </cell>
        </row>
        <row r="2189">
          <cell r="A2189">
            <v>292940</v>
          </cell>
          <cell r="B2189" t="str">
            <v>São Miguel das Matas</v>
          </cell>
          <cell r="C2189" t="str">
            <v>BA</v>
          </cell>
          <cell r="D2189" t="str">
            <v>Bahia</v>
          </cell>
          <cell r="E2189">
            <v>29</v>
          </cell>
          <cell r="F2189" t="str">
            <v>Nordeste</v>
          </cell>
        </row>
        <row r="2190">
          <cell r="A2190">
            <v>292950</v>
          </cell>
          <cell r="B2190" t="str">
            <v>São Sebastião do Passé</v>
          </cell>
          <cell r="C2190" t="str">
            <v>BA</v>
          </cell>
          <cell r="D2190" t="str">
            <v>Bahia</v>
          </cell>
          <cell r="E2190">
            <v>29</v>
          </cell>
          <cell r="F2190" t="str">
            <v>Nordeste</v>
          </cell>
        </row>
        <row r="2191">
          <cell r="A2191">
            <v>292960</v>
          </cell>
          <cell r="B2191" t="str">
            <v>Sapeaçu</v>
          </cell>
          <cell r="C2191" t="str">
            <v>BA</v>
          </cell>
          <cell r="D2191" t="str">
            <v>Bahia</v>
          </cell>
          <cell r="E2191">
            <v>29</v>
          </cell>
          <cell r="F2191" t="str">
            <v>Nordeste</v>
          </cell>
        </row>
        <row r="2192">
          <cell r="A2192">
            <v>292970</v>
          </cell>
          <cell r="B2192" t="str">
            <v>Sátiro Dias</v>
          </cell>
          <cell r="C2192" t="str">
            <v>BA</v>
          </cell>
          <cell r="D2192" t="str">
            <v>Bahia</v>
          </cell>
          <cell r="E2192">
            <v>29</v>
          </cell>
          <cell r="F2192" t="str">
            <v>Nordeste</v>
          </cell>
        </row>
        <row r="2193">
          <cell r="A2193">
            <v>292975</v>
          </cell>
          <cell r="B2193" t="str">
            <v>Saubara</v>
          </cell>
          <cell r="C2193" t="str">
            <v>BA</v>
          </cell>
          <cell r="D2193" t="str">
            <v>Bahia</v>
          </cell>
          <cell r="E2193">
            <v>29</v>
          </cell>
          <cell r="F2193" t="str">
            <v>Nordeste</v>
          </cell>
        </row>
        <row r="2194">
          <cell r="A2194">
            <v>292980</v>
          </cell>
          <cell r="B2194" t="str">
            <v>Saúde</v>
          </cell>
          <cell r="C2194" t="str">
            <v>BA</v>
          </cell>
          <cell r="D2194" t="str">
            <v>Bahia</v>
          </cell>
          <cell r="E2194">
            <v>29</v>
          </cell>
          <cell r="F2194" t="str">
            <v>Nordeste</v>
          </cell>
        </row>
        <row r="2195">
          <cell r="A2195">
            <v>292990</v>
          </cell>
          <cell r="B2195" t="str">
            <v>Seabra</v>
          </cell>
          <cell r="C2195" t="str">
            <v>BA</v>
          </cell>
          <cell r="D2195" t="str">
            <v>Bahia</v>
          </cell>
          <cell r="E2195">
            <v>29</v>
          </cell>
          <cell r="F2195" t="str">
            <v>Nordeste</v>
          </cell>
        </row>
        <row r="2196">
          <cell r="A2196">
            <v>293000</v>
          </cell>
          <cell r="B2196" t="str">
            <v>Sebastião Laranjeiras</v>
          </cell>
          <cell r="C2196" t="str">
            <v>BA</v>
          </cell>
          <cell r="D2196" t="str">
            <v>Bahia</v>
          </cell>
          <cell r="E2196">
            <v>29</v>
          </cell>
          <cell r="F2196" t="str">
            <v>Nordeste</v>
          </cell>
        </row>
        <row r="2197">
          <cell r="A2197">
            <v>293010</v>
          </cell>
          <cell r="B2197" t="str">
            <v>Senhor do Bonfim</v>
          </cell>
          <cell r="C2197" t="str">
            <v>BA</v>
          </cell>
          <cell r="D2197" t="str">
            <v>Bahia</v>
          </cell>
          <cell r="E2197">
            <v>29</v>
          </cell>
          <cell r="F2197" t="str">
            <v>Nordeste</v>
          </cell>
        </row>
        <row r="2198">
          <cell r="A2198">
            <v>293015</v>
          </cell>
          <cell r="B2198" t="str">
            <v>Serra do Ramalho</v>
          </cell>
          <cell r="C2198" t="str">
            <v>BA</v>
          </cell>
          <cell r="D2198" t="str">
            <v>Bahia</v>
          </cell>
          <cell r="E2198">
            <v>29</v>
          </cell>
          <cell r="F2198" t="str">
            <v>Nordeste</v>
          </cell>
        </row>
        <row r="2199">
          <cell r="A2199">
            <v>293020</v>
          </cell>
          <cell r="B2199" t="str">
            <v>Sento Sé</v>
          </cell>
          <cell r="C2199" t="str">
            <v>BA</v>
          </cell>
          <cell r="D2199" t="str">
            <v>Bahia</v>
          </cell>
          <cell r="E2199">
            <v>29</v>
          </cell>
          <cell r="F2199" t="str">
            <v>Nordeste</v>
          </cell>
        </row>
        <row r="2200">
          <cell r="A2200">
            <v>293030</v>
          </cell>
          <cell r="B2200" t="str">
            <v>Serra Dourada</v>
          </cell>
          <cell r="C2200" t="str">
            <v>BA</v>
          </cell>
          <cell r="D2200" t="str">
            <v>Bahia</v>
          </cell>
          <cell r="E2200">
            <v>29</v>
          </cell>
          <cell r="F2200" t="str">
            <v>Nordeste</v>
          </cell>
        </row>
        <row r="2201">
          <cell r="A2201">
            <v>293040</v>
          </cell>
          <cell r="B2201" t="str">
            <v>Serra Preta</v>
          </cell>
          <cell r="C2201" t="str">
            <v>BA</v>
          </cell>
          <cell r="D2201" t="str">
            <v>Bahia</v>
          </cell>
          <cell r="E2201">
            <v>29</v>
          </cell>
          <cell r="F2201" t="str">
            <v>Nordeste</v>
          </cell>
        </row>
        <row r="2202">
          <cell r="A2202">
            <v>293050</v>
          </cell>
          <cell r="B2202" t="str">
            <v>Serrinha</v>
          </cell>
          <cell r="C2202" t="str">
            <v>BA</v>
          </cell>
          <cell r="D2202" t="str">
            <v>Bahia</v>
          </cell>
          <cell r="E2202">
            <v>29</v>
          </cell>
          <cell r="F2202" t="str">
            <v>Nordeste</v>
          </cell>
        </row>
        <row r="2203">
          <cell r="A2203">
            <v>293060</v>
          </cell>
          <cell r="B2203" t="str">
            <v>Serrolândia</v>
          </cell>
          <cell r="C2203" t="str">
            <v>BA</v>
          </cell>
          <cell r="D2203" t="str">
            <v>Bahia</v>
          </cell>
          <cell r="E2203">
            <v>29</v>
          </cell>
          <cell r="F2203" t="str">
            <v>Nordeste</v>
          </cell>
        </row>
        <row r="2204">
          <cell r="A2204">
            <v>293070</v>
          </cell>
          <cell r="B2204" t="str">
            <v>Simões Filho</v>
          </cell>
          <cell r="C2204" t="str">
            <v>BA</v>
          </cell>
          <cell r="D2204" t="str">
            <v>Bahia</v>
          </cell>
          <cell r="E2204">
            <v>29</v>
          </cell>
          <cell r="F2204" t="str">
            <v>Nordeste</v>
          </cell>
        </row>
        <row r="2205">
          <cell r="A2205">
            <v>293075</v>
          </cell>
          <cell r="B2205" t="str">
            <v>Sítio do Mato</v>
          </cell>
          <cell r="C2205" t="str">
            <v>BA</v>
          </cell>
          <cell r="D2205" t="str">
            <v>Bahia</v>
          </cell>
          <cell r="E2205">
            <v>29</v>
          </cell>
          <cell r="F2205" t="str">
            <v>Nordeste</v>
          </cell>
        </row>
        <row r="2206">
          <cell r="A2206">
            <v>293076</v>
          </cell>
          <cell r="B2206" t="str">
            <v>Sítio do Quinto</v>
          </cell>
          <cell r="C2206" t="str">
            <v>BA</v>
          </cell>
          <cell r="D2206" t="str">
            <v>Bahia</v>
          </cell>
          <cell r="E2206">
            <v>29</v>
          </cell>
          <cell r="F2206" t="str">
            <v>Nordeste</v>
          </cell>
        </row>
        <row r="2207">
          <cell r="A2207">
            <v>293077</v>
          </cell>
          <cell r="B2207" t="str">
            <v>Sobradinho</v>
          </cell>
          <cell r="C2207" t="str">
            <v>BA</v>
          </cell>
          <cell r="D2207" t="str">
            <v>Bahia</v>
          </cell>
          <cell r="E2207">
            <v>29</v>
          </cell>
          <cell r="F2207" t="str">
            <v>Nordeste</v>
          </cell>
        </row>
        <row r="2208">
          <cell r="A2208">
            <v>293080</v>
          </cell>
          <cell r="B2208" t="str">
            <v>Souto Soares</v>
          </cell>
          <cell r="C2208" t="str">
            <v>BA</v>
          </cell>
          <cell r="D2208" t="str">
            <v>Bahia</v>
          </cell>
          <cell r="E2208">
            <v>29</v>
          </cell>
          <cell r="F2208" t="str">
            <v>Nordeste</v>
          </cell>
        </row>
        <row r="2209">
          <cell r="A2209">
            <v>293090</v>
          </cell>
          <cell r="B2209" t="str">
            <v>Tabocas do Brejo Velho</v>
          </cell>
          <cell r="C2209" t="str">
            <v>BA</v>
          </cell>
          <cell r="D2209" t="str">
            <v>Bahia</v>
          </cell>
          <cell r="E2209">
            <v>29</v>
          </cell>
          <cell r="F2209" t="str">
            <v>Nordeste</v>
          </cell>
        </row>
        <row r="2210">
          <cell r="A2210">
            <v>293100</v>
          </cell>
          <cell r="B2210" t="str">
            <v>Tanhaçu</v>
          </cell>
          <cell r="C2210" t="str">
            <v>BA</v>
          </cell>
          <cell r="D2210" t="str">
            <v>Bahia</v>
          </cell>
          <cell r="E2210">
            <v>29</v>
          </cell>
          <cell r="F2210" t="str">
            <v>Nordeste</v>
          </cell>
        </row>
        <row r="2211">
          <cell r="A2211">
            <v>293105</v>
          </cell>
          <cell r="B2211" t="str">
            <v>Tanque Novo</v>
          </cell>
          <cell r="C2211" t="str">
            <v>BA</v>
          </cell>
          <cell r="D2211" t="str">
            <v>Bahia</v>
          </cell>
          <cell r="E2211">
            <v>29</v>
          </cell>
          <cell r="F2211" t="str">
            <v>Nordeste</v>
          </cell>
        </row>
        <row r="2212">
          <cell r="A2212">
            <v>293110</v>
          </cell>
          <cell r="B2212" t="str">
            <v>Tanquinho</v>
          </cell>
          <cell r="C2212" t="str">
            <v>BA</v>
          </cell>
          <cell r="D2212" t="str">
            <v>Bahia</v>
          </cell>
          <cell r="E2212">
            <v>29</v>
          </cell>
          <cell r="F2212" t="str">
            <v>Nordeste</v>
          </cell>
        </row>
        <row r="2213">
          <cell r="A2213">
            <v>293120</v>
          </cell>
          <cell r="B2213" t="str">
            <v>Taperoá</v>
          </cell>
          <cell r="C2213" t="str">
            <v>BA</v>
          </cell>
          <cell r="D2213" t="str">
            <v>Bahia</v>
          </cell>
          <cell r="E2213">
            <v>29</v>
          </cell>
          <cell r="F2213" t="str">
            <v>Nordeste</v>
          </cell>
        </row>
        <row r="2214">
          <cell r="A2214">
            <v>293130</v>
          </cell>
          <cell r="B2214" t="str">
            <v>Tapiramutá</v>
          </cell>
          <cell r="C2214" t="str">
            <v>BA</v>
          </cell>
          <cell r="D2214" t="str">
            <v>Bahia</v>
          </cell>
          <cell r="E2214">
            <v>29</v>
          </cell>
          <cell r="F2214" t="str">
            <v>Nordeste</v>
          </cell>
        </row>
        <row r="2215">
          <cell r="A2215">
            <v>293135</v>
          </cell>
          <cell r="B2215" t="str">
            <v>Teixeira de Freitas</v>
          </cell>
          <cell r="C2215" t="str">
            <v>BA</v>
          </cell>
          <cell r="D2215" t="str">
            <v>Bahia</v>
          </cell>
          <cell r="E2215">
            <v>29</v>
          </cell>
          <cell r="F2215" t="str">
            <v>Nordeste</v>
          </cell>
        </row>
        <row r="2216">
          <cell r="A2216">
            <v>293140</v>
          </cell>
          <cell r="B2216" t="str">
            <v>Teodoro Sampaio</v>
          </cell>
          <cell r="C2216" t="str">
            <v>BA</v>
          </cell>
          <cell r="D2216" t="str">
            <v>Bahia</v>
          </cell>
          <cell r="E2216">
            <v>29</v>
          </cell>
          <cell r="F2216" t="str">
            <v>Nordeste</v>
          </cell>
        </row>
        <row r="2217">
          <cell r="A2217">
            <v>293150</v>
          </cell>
          <cell r="B2217" t="str">
            <v>Teofilândia</v>
          </cell>
          <cell r="C2217" t="str">
            <v>BA</v>
          </cell>
          <cell r="D2217" t="str">
            <v>Bahia</v>
          </cell>
          <cell r="E2217">
            <v>29</v>
          </cell>
          <cell r="F2217" t="str">
            <v>Nordeste</v>
          </cell>
        </row>
        <row r="2218">
          <cell r="A2218">
            <v>293160</v>
          </cell>
          <cell r="B2218" t="str">
            <v>Teolândia</v>
          </cell>
          <cell r="C2218" t="str">
            <v>BA</v>
          </cell>
          <cell r="D2218" t="str">
            <v>Bahia</v>
          </cell>
          <cell r="E2218">
            <v>29</v>
          </cell>
          <cell r="F2218" t="str">
            <v>Nordeste</v>
          </cell>
        </row>
        <row r="2219">
          <cell r="A2219">
            <v>293170</v>
          </cell>
          <cell r="B2219" t="str">
            <v>Terra Nova</v>
          </cell>
          <cell r="C2219" t="str">
            <v>BA</v>
          </cell>
          <cell r="D2219" t="str">
            <v>Bahia</v>
          </cell>
          <cell r="E2219">
            <v>29</v>
          </cell>
          <cell r="F2219" t="str">
            <v>Nordeste</v>
          </cell>
        </row>
        <row r="2220">
          <cell r="A2220">
            <v>293180</v>
          </cell>
          <cell r="B2220" t="str">
            <v>Tremedal</v>
          </cell>
          <cell r="C2220" t="str">
            <v>BA</v>
          </cell>
          <cell r="D2220" t="str">
            <v>Bahia</v>
          </cell>
          <cell r="E2220">
            <v>29</v>
          </cell>
          <cell r="F2220" t="str">
            <v>Nordeste</v>
          </cell>
        </row>
        <row r="2221">
          <cell r="A2221">
            <v>293190</v>
          </cell>
          <cell r="B2221" t="str">
            <v>Tucano</v>
          </cell>
          <cell r="C2221" t="str">
            <v>BA</v>
          </cell>
          <cell r="D2221" t="str">
            <v>Bahia</v>
          </cell>
          <cell r="E2221">
            <v>29</v>
          </cell>
          <cell r="F2221" t="str">
            <v>Nordeste</v>
          </cell>
        </row>
        <row r="2222">
          <cell r="A2222">
            <v>293200</v>
          </cell>
          <cell r="B2222" t="str">
            <v>Uauá</v>
          </cell>
          <cell r="C2222" t="str">
            <v>BA</v>
          </cell>
          <cell r="D2222" t="str">
            <v>Bahia</v>
          </cell>
          <cell r="E2222">
            <v>29</v>
          </cell>
          <cell r="F2222" t="str">
            <v>Nordeste</v>
          </cell>
        </row>
        <row r="2223">
          <cell r="A2223">
            <v>293210</v>
          </cell>
          <cell r="B2223" t="str">
            <v>Ubaíra</v>
          </cell>
          <cell r="C2223" t="str">
            <v>BA</v>
          </cell>
          <cell r="D2223" t="str">
            <v>Bahia</v>
          </cell>
          <cell r="E2223">
            <v>29</v>
          </cell>
          <cell r="F2223" t="str">
            <v>Nordeste</v>
          </cell>
        </row>
        <row r="2224">
          <cell r="A2224">
            <v>293220</v>
          </cell>
          <cell r="B2224" t="str">
            <v>Ubaitaba</v>
          </cell>
          <cell r="C2224" t="str">
            <v>BA</v>
          </cell>
          <cell r="D2224" t="str">
            <v>Bahia</v>
          </cell>
          <cell r="E2224">
            <v>29</v>
          </cell>
          <cell r="F2224" t="str">
            <v>Nordeste</v>
          </cell>
        </row>
        <row r="2225">
          <cell r="A2225">
            <v>293230</v>
          </cell>
          <cell r="B2225" t="str">
            <v>Ubatã</v>
          </cell>
          <cell r="C2225" t="str">
            <v>BA</v>
          </cell>
          <cell r="D2225" t="str">
            <v>Bahia</v>
          </cell>
          <cell r="E2225">
            <v>29</v>
          </cell>
          <cell r="F2225" t="str">
            <v>Nordeste</v>
          </cell>
        </row>
        <row r="2226">
          <cell r="A2226">
            <v>293240</v>
          </cell>
          <cell r="B2226" t="str">
            <v>Uibaí</v>
          </cell>
          <cell r="C2226" t="str">
            <v>BA</v>
          </cell>
          <cell r="D2226" t="str">
            <v>Bahia</v>
          </cell>
          <cell r="E2226">
            <v>29</v>
          </cell>
          <cell r="F2226" t="str">
            <v>Nordeste</v>
          </cell>
        </row>
        <row r="2227">
          <cell r="A2227">
            <v>293245</v>
          </cell>
          <cell r="B2227" t="str">
            <v>Umburanas</v>
          </cell>
          <cell r="C2227" t="str">
            <v>BA</v>
          </cell>
          <cell r="D2227" t="str">
            <v>Bahia</v>
          </cell>
          <cell r="E2227">
            <v>29</v>
          </cell>
          <cell r="F2227" t="str">
            <v>Nordeste</v>
          </cell>
        </row>
        <row r="2228">
          <cell r="A2228">
            <v>293250</v>
          </cell>
          <cell r="B2228" t="str">
            <v>Una</v>
          </cell>
          <cell r="C2228" t="str">
            <v>BA</v>
          </cell>
          <cell r="D2228" t="str">
            <v>Bahia</v>
          </cell>
          <cell r="E2228">
            <v>29</v>
          </cell>
          <cell r="F2228" t="str">
            <v>Nordeste</v>
          </cell>
        </row>
        <row r="2229">
          <cell r="A2229">
            <v>293260</v>
          </cell>
          <cell r="B2229" t="str">
            <v>Urandi</v>
          </cell>
          <cell r="C2229" t="str">
            <v>BA</v>
          </cell>
          <cell r="D2229" t="str">
            <v>Bahia</v>
          </cell>
          <cell r="E2229">
            <v>29</v>
          </cell>
          <cell r="F2229" t="str">
            <v>Nordeste</v>
          </cell>
        </row>
        <row r="2230">
          <cell r="A2230">
            <v>293270</v>
          </cell>
          <cell r="B2230" t="str">
            <v>Uruçuca</v>
          </cell>
          <cell r="C2230" t="str">
            <v>BA</v>
          </cell>
          <cell r="D2230" t="str">
            <v>Bahia</v>
          </cell>
          <cell r="E2230">
            <v>29</v>
          </cell>
          <cell r="F2230" t="str">
            <v>Nordeste</v>
          </cell>
        </row>
        <row r="2231">
          <cell r="A2231">
            <v>293280</v>
          </cell>
          <cell r="B2231" t="str">
            <v>Utinga</v>
          </cell>
          <cell r="C2231" t="str">
            <v>BA</v>
          </cell>
          <cell r="D2231" t="str">
            <v>Bahia</v>
          </cell>
          <cell r="E2231">
            <v>29</v>
          </cell>
          <cell r="F2231" t="str">
            <v>Nordeste</v>
          </cell>
        </row>
        <row r="2232">
          <cell r="A2232">
            <v>293290</v>
          </cell>
          <cell r="B2232" t="str">
            <v>Valença</v>
          </cell>
          <cell r="C2232" t="str">
            <v>BA</v>
          </cell>
          <cell r="D2232" t="str">
            <v>Bahia</v>
          </cell>
          <cell r="E2232">
            <v>29</v>
          </cell>
          <cell r="F2232" t="str">
            <v>Nordeste</v>
          </cell>
        </row>
        <row r="2233">
          <cell r="A2233">
            <v>293300</v>
          </cell>
          <cell r="B2233" t="str">
            <v>Valente</v>
          </cell>
          <cell r="C2233" t="str">
            <v>BA</v>
          </cell>
          <cell r="D2233" t="str">
            <v>Bahia</v>
          </cell>
          <cell r="E2233">
            <v>29</v>
          </cell>
          <cell r="F2233" t="str">
            <v>Nordeste</v>
          </cell>
        </row>
        <row r="2234">
          <cell r="A2234">
            <v>293305</v>
          </cell>
          <cell r="B2234" t="str">
            <v>Várzea da Roça</v>
          </cell>
          <cell r="C2234" t="str">
            <v>BA</v>
          </cell>
          <cell r="D2234" t="str">
            <v>Bahia</v>
          </cell>
          <cell r="E2234">
            <v>29</v>
          </cell>
          <cell r="F2234" t="str">
            <v>Nordeste</v>
          </cell>
        </row>
        <row r="2235">
          <cell r="A2235">
            <v>293310</v>
          </cell>
          <cell r="B2235" t="str">
            <v>Várzea do Poço</v>
          </cell>
          <cell r="C2235" t="str">
            <v>BA</v>
          </cell>
          <cell r="D2235" t="str">
            <v>Bahia</v>
          </cell>
          <cell r="E2235">
            <v>29</v>
          </cell>
          <cell r="F2235" t="str">
            <v>Nordeste</v>
          </cell>
        </row>
        <row r="2236">
          <cell r="A2236">
            <v>293315</v>
          </cell>
          <cell r="B2236" t="str">
            <v>Várzea Nova</v>
          </cell>
          <cell r="C2236" t="str">
            <v>BA</v>
          </cell>
          <cell r="D2236" t="str">
            <v>Bahia</v>
          </cell>
          <cell r="E2236">
            <v>29</v>
          </cell>
          <cell r="F2236" t="str">
            <v>Nordeste</v>
          </cell>
        </row>
        <row r="2237">
          <cell r="A2237">
            <v>293317</v>
          </cell>
          <cell r="B2237" t="str">
            <v>Varzedo</v>
          </cell>
          <cell r="C2237" t="str">
            <v>BA</v>
          </cell>
          <cell r="D2237" t="str">
            <v>Bahia</v>
          </cell>
          <cell r="E2237">
            <v>29</v>
          </cell>
          <cell r="F2237" t="str">
            <v>Nordeste</v>
          </cell>
        </row>
        <row r="2238">
          <cell r="A2238">
            <v>293320</v>
          </cell>
          <cell r="B2238" t="str">
            <v>Vera Cruz</v>
          </cell>
          <cell r="C2238" t="str">
            <v>BA</v>
          </cell>
          <cell r="D2238" t="str">
            <v>Bahia</v>
          </cell>
          <cell r="E2238">
            <v>29</v>
          </cell>
          <cell r="F2238" t="str">
            <v>Nordeste</v>
          </cell>
        </row>
        <row r="2239">
          <cell r="A2239">
            <v>293325</v>
          </cell>
          <cell r="B2239" t="str">
            <v>Vereda</v>
          </cell>
          <cell r="C2239" t="str">
            <v>BA</v>
          </cell>
          <cell r="D2239" t="str">
            <v>Bahia</v>
          </cell>
          <cell r="E2239">
            <v>29</v>
          </cell>
          <cell r="F2239" t="str">
            <v>Nordeste</v>
          </cell>
        </row>
        <row r="2240">
          <cell r="A2240">
            <v>293330</v>
          </cell>
          <cell r="B2240" t="str">
            <v>Vitória da Conquista</v>
          </cell>
          <cell r="C2240" t="str">
            <v>BA</v>
          </cell>
          <cell r="D2240" t="str">
            <v>Bahia</v>
          </cell>
          <cell r="E2240">
            <v>29</v>
          </cell>
          <cell r="F2240" t="str">
            <v>Nordeste</v>
          </cell>
        </row>
        <row r="2241">
          <cell r="A2241">
            <v>293340</v>
          </cell>
          <cell r="B2241" t="str">
            <v>Wagner</v>
          </cell>
          <cell r="C2241" t="str">
            <v>BA</v>
          </cell>
          <cell r="D2241" t="str">
            <v>Bahia</v>
          </cell>
          <cell r="E2241">
            <v>29</v>
          </cell>
          <cell r="F2241" t="str">
            <v>Nordeste</v>
          </cell>
        </row>
        <row r="2242">
          <cell r="A2242">
            <v>293345</v>
          </cell>
          <cell r="B2242" t="str">
            <v>Wanderley</v>
          </cell>
          <cell r="C2242" t="str">
            <v>BA</v>
          </cell>
          <cell r="D2242" t="str">
            <v>Bahia</v>
          </cell>
          <cell r="E2242">
            <v>29</v>
          </cell>
          <cell r="F2242" t="str">
            <v>Nordeste</v>
          </cell>
        </row>
        <row r="2243">
          <cell r="A2243">
            <v>293350</v>
          </cell>
          <cell r="B2243" t="str">
            <v>Wenceslau Guimarães</v>
          </cell>
          <cell r="C2243" t="str">
            <v>BA</v>
          </cell>
          <cell r="D2243" t="str">
            <v>Bahia</v>
          </cell>
          <cell r="E2243">
            <v>29</v>
          </cell>
          <cell r="F2243" t="str">
            <v>Nordeste</v>
          </cell>
        </row>
        <row r="2244">
          <cell r="A2244">
            <v>293360</v>
          </cell>
          <cell r="B2244" t="str">
            <v>Xique-Xique</v>
          </cell>
          <cell r="C2244" t="str">
            <v>BA</v>
          </cell>
          <cell r="D2244" t="str">
            <v>Bahia</v>
          </cell>
          <cell r="E2244">
            <v>29</v>
          </cell>
          <cell r="F2244" t="str">
            <v>Nordeste</v>
          </cell>
        </row>
        <row r="2245">
          <cell r="A2245">
            <v>310010</v>
          </cell>
          <cell r="B2245" t="str">
            <v>Abadia dos Dourados</v>
          </cell>
          <cell r="C2245" t="str">
            <v>MG</v>
          </cell>
          <cell r="D2245" t="str">
            <v>Minas Gerais</v>
          </cell>
          <cell r="E2245">
            <v>31</v>
          </cell>
          <cell r="F2245" t="str">
            <v>Sudeste</v>
          </cell>
        </row>
        <row r="2246">
          <cell r="A2246">
            <v>310020</v>
          </cell>
          <cell r="B2246" t="str">
            <v>Abaeté</v>
          </cell>
          <cell r="C2246" t="str">
            <v>MG</v>
          </cell>
          <cell r="D2246" t="str">
            <v>Minas Gerais</v>
          </cell>
          <cell r="E2246">
            <v>31</v>
          </cell>
          <cell r="F2246" t="str">
            <v>Sudeste</v>
          </cell>
        </row>
        <row r="2247">
          <cell r="A2247">
            <v>310030</v>
          </cell>
          <cell r="B2247" t="str">
            <v>Abre Campo</v>
          </cell>
          <cell r="C2247" t="str">
            <v>MG</v>
          </cell>
          <cell r="D2247" t="str">
            <v>Minas Gerais</v>
          </cell>
          <cell r="E2247">
            <v>31</v>
          </cell>
          <cell r="F2247" t="str">
            <v>Sudeste</v>
          </cell>
        </row>
        <row r="2248">
          <cell r="A2248">
            <v>310040</v>
          </cell>
          <cell r="B2248" t="str">
            <v>Acaiaca</v>
          </cell>
          <cell r="C2248" t="str">
            <v>MG</v>
          </cell>
          <cell r="D2248" t="str">
            <v>Minas Gerais</v>
          </cell>
          <cell r="E2248">
            <v>31</v>
          </cell>
          <cell r="F2248" t="str">
            <v>Sudeste</v>
          </cell>
        </row>
        <row r="2249">
          <cell r="A2249">
            <v>310050</v>
          </cell>
          <cell r="B2249" t="str">
            <v>Açucena</v>
          </cell>
          <cell r="C2249" t="str">
            <v>MG</v>
          </cell>
          <cell r="D2249" t="str">
            <v>Minas Gerais</v>
          </cell>
          <cell r="E2249">
            <v>31</v>
          </cell>
          <cell r="F2249" t="str">
            <v>Sudeste</v>
          </cell>
        </row>
        <row r="2250">
          <cell r="A2250">
            <v>310060</v>
          </cell>
          <cell r="B2250" t="str">
            <v>Água Boa</v>
          </cell>
          <cell r="C2250" t="str">
            <v>MG</v>
          </cell>
          <cell r="D2250" t="str">
            <v>Minas Gerais</v>
          </cell>
          <cell r="E2250">
            <v>31</v>
          </cell>
          <cell r="F2250" t="str">
            <v>Sudeste</v>
          </cell>
        </row>
        <row r="2251">
          <cell r="A2251">
            <v>310070</v>
          </cell>
          <cell r="B2251" t="str">
            <v>Água Comprida</v>
          </cell>
          <cell r="C2251" t="str">
            <v>MG</v>
          </cell>
          <cell r="D2251" t="str">
            <v>Minas Gerais</v>
          </cell>
          <cell r="E2251">
            <v>31</v>
          </cell>
          <cell r="F2251" t="str">
            <v>Sudeste</v>
          </cell>
        </row>
        <row r="2252">
          <cell r="A2252">
            <v>310080</v>
          </cell>
          <cell r="B2252" t="str">
            <v>Aguanil</v>
          </cell>
          <cell r="C2252" t="str">
            <v>MG</v>
          </cell>
          <cell r="D2252" t="str">
            <v>Minas Gerais</v>
          </cell>
          <cell r="E2252">
            <v>31</v>
          </cell>
          <cell r="F2252" t="str">
            <v>Sudeste</v>
          </cell>
        </row>
        <row r="2253">
          <cell r="A2253">
            <v>310090</v>
          </cell>
          <cell r="B2253" t="str">
            <v>Águas Formosas</v>
          </cell>
          <cell r="C2253" t="str">
            <v>MG</v>
          </cell>
          <cell r="D2253" t="str">
            <v>Minas Gerais</v>
          </cell>
          <cell r="E2253">
            <v>31</v>
          </cell>
          <cell r="F2253" t="str">
            <v>Sudeste</v>
          </cell>
        </row>
        <row r="2254">
          <cell r="A2254">
            <v>310100</v>
          </cell>
          <cell r="B2254" t="str">
            <v>Águas Vermelhas</v>
          </cell>
          <cell r="C2254" t="str">
            <v>MG</v>
          </cell>
          <cell r="D2254" t="str">
            <v>Minas Gerais</v>
          </cell>
          <cell r="E2254">
            <v>31</v>
          </cell>
          <cell r="F2254" t="str">
            <v>Sudeste</v>
          </cell>
        </row>
        <row r="2255">
          <cell r="A2255">
            <v>310110</v>
          </cell>
          <cell r="B2255" t="str">
            <v>Aimorés</v>
          </cell>
          <cell r="C2255" t="str">
            <v>MG</v>
          </cell>
          <cell r="D2255" t="str">
            <v>Minas Gerais</v>
          </cell>
          <cell r="E2255">
            <v>31</v>
          </cell>
          <cell r="F2255" t="str">
            <v>Sudeste</v>
          </cell>
        </row>
        <row r="2256">
          <cell r="A2256">
            <v>310120</v>
          </cell>
          <cell r="B2256" t="str">
            <v>Aiuruoca</v>
          </cell>
          <cell r="C2256" t="str">
            <v>MG</v>
          </cell>
          <cell r="D2256" t="str">
            <v>Minas Gerais</v>
          </cell>
          <cell r="E2256">
            <v>31</v>
          </cell>
          <cell r="F2256" t="str">
            <v>Sudeste</v>
          </cell>
        </row>
        <row r="2257">
          <cell r="A2257">
            <v>310130</v>
          </cell>
          <cell r="B2257" t="str">
            <v>Alagoa</v>
          </cell>
          <cell r="C2257" t="str">
            <v>MG</v>
          </cell>
          <cell r="D2257" t="str">
            <v>Minas Gerais</v>
          </cell>
          <cell r="E2257">
            <v>31</v>
          </cell>
          <cell r="F2257" t="str">
            <v>Sudeste</v>
          </cell>
        </row>
        <row r="2258">
          <cell r="A2258">
            <v>310140</v>
          </cell>
          <cell r="B2258" t="str">
            <v>Albertina</v>
          </cell>
          <cell r="C2258" t="str">
            <v>MG</v>
          </cell>
          <cell r="D2258" t="str">
            <v>Minas Gerais</v>
          </cell>
          <cell r="E2258">
            <v>31</v>
          </cell>
          <cell r="F2258" t="str">
            <v>Sudeste</v>
          </cell>
        </row>
        <row r="2259">
          <cell r="A2259">
            <v>310150</v>
          </cell>
          <cell r="B2259" t="str">
            <v>Além Paraíba</v>
          </cell>
          <cell r="C2259" t="str">
            <v>MG</v>
          </cell>
          <cell r="D2259" t="str">
            <v>Minas Gerais</v>
          </cell>
          <cell r="E2259">
            <v>31</v>
          </cell>
          <cell r="F2259" t="str">
            <v>Sudeste</v>
          </cell>
        </row>
        <row r="2260">
          <cell r="A2260">
            <v>310160</v>
          </cell>
          <cell r="B2260" t="str">
            <v>Alfenas</v>
          </cell>
          <cell r="C2260" t="str">
            <v>MG</v>
          </cell>
          <cell r="D2260" t="str">
            <v>Minas Gerais</v>
          </cell>
          <cell r="E2260">
            <v>31</v>
          </cell>
          <cell r="F2260" t="str">
            <v>Sudeste</v>
          </cell>
        </row>
        <row r="2261">
          <cell r="A2261">
            <v>310163</v>
          </cell>
          <cell r="B2261" t="str">
            <v>Alfredo Vasconcelos</v>
          </cell>
          <cell r="C2261" t="str">
            <v>MG</v>
          </cell>
          <cell r="D2261" t="str">
            <v>Minas Gerais</v>
          </cell>
          <cell r="E2261">
            <v>31</v>
          </cell>
          <cell r="F2261" t="str">
            <v>Sudeste</v>
          </cell>
        </row>
        <row r="2262">
          <cell r="A2262">
            <v>310170</v>
          </cell>
          <cell r="B2262" t="str">
            <v>Almenara</v>
          </cell>
          <cell r="C2262" t="str">
            <v>MG</v>
          </cell>
          <cell r="D2262" t="str">
            <v>Minas Gerais</v>
          </cell>
          <cell r="E2262">
            <v>31</v>
          </cell>
          <cell r="F2262" t="str">
            <v>Sudeste</v>
          </cell>
        </row>
        <row r="2263">
          <cell r="A2263">
            <v>310180</v>
          </cell>
          <cell r="B2263" t="str">
            <v>Alpercata</v>
          </cell>
          <cell r="C2263" t="str">
            <v>MG</v>
          </cell>
          <cell r="D2263" t="str">
            <v>Minas Gerais</v>
          </cell>
          <cell r="E2263">
            <v>31</v>
          </cell>
          <cell r="F2263" t="str">
            <v>Sudeste</v>
          </cell>
        </row>
        <row r="2264">
          <cell r="A2264">
            <v>310190</v>
          </cell>
          <cell r="B2264" t="str">
            <v>Alpinópolis</v>
          </cell>
          <cell r="C2264" t="str">
            <v>MG</v>
          </cell>
          <cell r="D2264" t="str">
            <v>Minas Gerais</v>
          </cell>
          <cell r="E2264">
            <v>31</v>
          </cell>
          <cell r="F2264" t="str">
            <v>Sudeste</v>
          </cell>
        </row>
        <row r="2265">
          <cell r="A2265">
            <v>310200</v>
          </cell>
          <cell r="B2265" t="str">
            <v>Alterosa</v>
          </cell>
          <cell r="C2265" t="str">
            <v>MG</v>
          </cell>
          <cell r="D2265" t="str">
            <v>Minas Gerais</v>
          </cell>
          <cell r="E2265">
            <v>31</v>
          </cell>
          <cell r="F2265" t="str">
            <v>Sudeste</v>
          </cell>
        </row>
        <row r="2266">
          <cell r="A2266">
            <v>310205</v>
          </cell>
          <cell r="B2266" t="str">
            <v>Alto Caparaó</v>
          </cell>
          <cell r="C2266" t="str">
            <v>MG</v>
          </cell>
          <cell r="D2266" t="str">
            <v>Minas Gerais</v>
          </cell>
          <cell r="E2266">
            <v>31</v>
          </cell>
          <cell r="F2266" t="str">
            <v>Sudeste</v>
          </cell>
        </row>
        <row r="2267">
          <cell r="A2267">
            <v>310210</v>
          </cell>
          <cell r="B2267" t="str">
            <v>Alto Rio Doce</v>
          </cell>
          <cell r="C2267" t="str">
            <v>MG</v>
          </cell>
          <cell r="D2267" t="str">
            <v>Minas Gerais</v>
          </cell>
          <cell r="E2267">
            <v>31</v>
          </cell>
          <cell r="F2267" t="str">
            <v>Sudeste</v>
          </cell>
        </row>
        <row r="2268">
          <cell r="A2268">
            <v>310220</v>
          </cell>
          <cell r="B2268" t="str">
            <v>Alvarenga</v>
          </cell>
          <cell r="C2268" t="str">
            <v>MG</v>
          </cell>
          <cell r="D2268" t="str">
            <v>Minas Gerais</v>
          </cell>
          <cell r="E2268">
            <v>31</v>
          </cell>
          <cell r="F2268" t="str">
            <v>Sudeste</v>
          </cell>
        </row>
        <row r="2269">
          <cell r="A2269">
            <v>310230</v>
          </cell>
          <cell r="B2269" t="str">
            <v>Alvinópolis</v>
          </cell>
          <cell r="C2269" t="str">
            <v>MG</v>
          </cell>
          <cell r="D2269" t="str">
            <v>Minas Gerais</v>
          </cell>
          <cell r="E2269">
            <v>31</v>
          </cell>
          <cell r="F2269" t="str">
            <v>Sudeste</v>
          </cell>
        </row>
        <row r="2270">
          <cell r="A2270">
            <v>310240</v>
          </cell>
          <cell r="B2270" t="str">
            <v>Alvorada de Minas</v>
          </cell>
          <cell r="C2270" t="str">
            <v>MG</v>
          </cell>
          <cell r="D2270" t="str">
            <v>Minas Gerais</v>
          </cell>
          <cell r="E2270">
            <v>31</v>
          </cell>
          <cell r="F2270" t="str">
            <v>Sudeste</v>
          </cell>
        </row>
        <row r="2271">
          <cell r="A2271">
            <v>310250</v>
          </cell>
          <cell r="B2271" t="str">
            <v>Amparo do Serra</v>
          </cell>
          <cell r="C2271" t="str">
            <v>MG</v>
          </cell>
          <cell r="D2271" t="str">
            <v>Minas Gerais</v>
          </cell>
          <cell r="E2271">
            <v>31</v>
          </cell>
          <cell r="F2271" t="str">
            <v>Sudeste</v>
          </cell>
        </row>
        <row r="2272">
          <cell r="A2272">
            <v>310260</v>
          </cell>
          <cell r="B2272" t="str">
            <v>Andradas</v>
          </cell>
          <cell r="C2272" t="str">
            <v>MG</v>
          </cell>
          <cell r="D2272" t="str">
            <v>Minas Gerais</v>
          </cell>
          <cell r="E2272">
            <v>31</v>
          </cell>
          <cell r="F2272" t="str">
            <v>Sudeste</v>
          </cell>
        </row>
        <row r="2273">
          <cell r="A2273">
            <v>310270</v>
          </cell>
          <cell r="B2273" t="str">
            <v>Cachoeira de Pajeú</v>
          </cell>
          <cell r="C2273" t="str">
            <v>MG</v>
          </cell>
          <cell r="D2273" t="str">
            <v>Minas Gerais</v>
          </cell>
          <cell r="E2273">
            <v>31</v>
          </cell>
          <cell r="F2273" t="str">
            <v>Sudeste</v>
          </cell>
        </row>
        <row r="2274">
          <cell r="A2274">
            <v>310280</v>
          </cell>
          <cell r="B2274" t="str">
            <v>Andrelândia</v>
          </cell>
          <cell r="C2274" t="str">
            <v>MG</v>
          </cell>
          <cell r="D2274" t="str">
            <v>Minas Gerais</v>
          </cell>
          <cell r="E2274">
            <v>31</v>
          </cell>
          <cell r="F2274" t="str">
            <v>Sudeste</v>
          </cell>
        </row>
        <row r="2275">
          <cell r="A2275">
            <v>310285</v>
          </cell>
          <cell r="B2275" t="str">
            <v>Angelândia</v>
          </cell>
          <cell r="C2275" t="str">
            <v>MG</v>
          </cell>
          <cell r="D2275" t="str">
            <v>Minas Gerais</v>
          </cell>
          <cell r="E2275">
            <v>31</v>
          </cell>
          <cell r="F2275" t="str">
            <v>Sudeste</v>
          </cell>
        </row>
        <row r="2276">
          <cell r="A2276">
            <v>310290</v>
          </cell>
          <cell r="B2276" t="str">
            <v>Antônio Carlos</v>
          </cell>
          <cell r="C2276" t="str">
            <v>MG</v>
          </cell>
          <cell r="D2276" t="str">
            <v>Minas Gerais</v>
          </cell>
          <cell r="E2276">
            <v>31</v>
          </cell>
          <cell r="F2276" t="str">
            <v>Sudeste</v>
          </cell>
        </row>
        <row r="2277">
          <cell r="A2277">
            <v>310300</v>
          </cell>
          <cell r="B2277" t="str">
            <v>Antônio Dias</v>
          </cell>
          <cell r="C2277" t="str">
            <v>MG</v>
          </cell>
          <cell r="D2277" t="str">
            <v>Minas Gerais</v>
          </cell>
          <cell r="E2277">
            <v>31</v>
          </cell>
          <cell r="F2277" t="str">
            <v>Sudeste</v>
          </cell>
        </row>
        <row r="2278">
          <cell r="A2278">
            <v>310310</v>
          </cell>
          <cell r="B2278" t="str">
            <v>Antônio Prado de Minas</v>
          </cell>
          <cell r="C2278" t="str">
            <v>MG</v>
          </cell>
          <cell r="D2278" t="str">
            <v>Minas Gerais</v>
          </cell>
          <cell r="E2278">
            <v>31</v>
          </cell>
          <cell r="F2278" t="str">
            <v>Sudeste</v>
          </cell>
        </row>
        <row r="2279">
          <cell r="A2279">
            <v>310320</v>
          </cell>
          <cell r="B2279" t="str">
            <v>Araçaí</v>
          </cell>
          <cell r="C2279" t="str">
            <v>MG</v>
          </cell>
          <cell r="D2279" t="str">
            <v>Minas Gerais</v>
          </cell>
          <cell r="E2279">
            <v>31</v>
          </cell>
          <cell r="F2279" t="str">
            <v>Sudeste</v>
          </cell>
        </row>
        <row r="2280">
          <cell r="A2280">
            <v>310330</v>
          </cell>
          <cell r="B2280" t="str">
            <v>Aracitaba</v>
          </cell>
          <cell r="C2280" t="str">
            <v>MG</v>
          </cell>
          <cell r="D2280" t="str">
            <v>Minas Gerais</v>
          </cell>
          <cell r="E2280">
            <v>31</v>
          </cell>
          <cell r="F2280" t="str">
            <v>Sudeste</v>
          </cell>
        </row>
        <row r="2281">
          <cell r="A2281">
            <v>310340</v>
          </cell>
          <cell r="B2281" t="str">
            <v>Araçuaí</v>
          </cell>
          <cell r="C2281" t="str">
            <v>MG</v>
          </cell>
          <cell r="D2281" t="str">
            <v>Minas Gerais</v>
          </cell>
          <cell r="E2281">
            <v>31</v>
          </cell>
          <cell r="F2281" t="str">
            <v>Sudeste</v>
          </cell>
        </row>
        <row r="2282">
          <cell r="A2282">
            <v>310350</v>
          </cell>
          <cell r="B2282" t="str">
            <v>Araguari</v>
          </cell>
          <cell r="C2282" t="str">
            <v>MG</v>
          </cell>
          <cell r="D2282" t="str">
            <v>Minas Gerais</v>
          </cell>
          <cell r="E2282">
            <v>31</v>
          </cell>
          <cell r="F2282" t="str">
            <v>Sudeste</v>
          </cell>
        </row>
        <row r="2283">
          <cell r="A2283">
            <v>310360</v>
          </cell>
          <cell r="B2283" t="str">
            <v>Arantina</v>
          </cell>
          <cell r="C2283" t="str">
            <v>MG</v>
          </cell>
          <cell r="D2283" t="str">
            <v>Minas Gerais</v>
          </cell>
          <cell r="E2283">
            <v>31</v>
          </cell>
          <cell r="F2283" t="str">
            <v>Sudeste</v>
          </cell>
        </row>
        <row r="2284">
          <cell r="A2284">
            <v>310370</v>
          </cell>
          <cell r="B2284" t="str">
            <v>Araponga</v>
          </cell>
          <cell r="C2284" t="str">
            <v>MG</v>
          </cell>
          <cell r="D2284" t="str">
            <v>Minas Gerais</v>
          </cell>
          <cell r="E2284">
            <v>31</v>
          </cell>
          <cell r="F2284" t="str">
            <v>Sudeste</v>
          </cell>
        </row>
        <row r="2285">
          <cell r="A2285">
            <v>310375</v>
          </cell>
          <cell r="B2285" t="str">
            <v>Araporã</v>
          </cell>
          <cell r="C2285" t="str">
            <v>MG</v>
          </cell>
          <cell r="D2285" t="str">
            <v>Minas Gerais</v>
          </cell>
          <cell r="E2285">
            <v>31</v>
          </cell>
          <cell r="F2285" t="str">
            <v>Sudeste</v>
          </cell>
        </row>
        <row r="2286">
          <cell r="A2286">
            <v>310380</v>
          </cell>
          <cell r="B2286" t="str">
            <v>Arapuá</v>
          </cell>
          <cell r="C2286" t="str">
            <v>MG</v>
          </cell>
          <cell r="D2286" t="str">
            <v>Minas Gerais</v>
          </cell>
          <cell r="E2286">
            <v>31</v>
          </cell>
          <cell r="F2286" t="str">
            <v>Sudeste</v>
          </cell>
        </row>
        <row r="2287">
          <cell r="A2287">
            <v>310390</v>
          </cell>
          <cell r="B2287" t="str">
            <v>Araújos</v>
          </cell>
          <cell r="C2287" t="str">
            <v>MG</v>
          </cell>
          <cell r="D2287" t="str">
            <v>Minas Gerais</v>
          </cell>
          <cell r="E2287">
            <v>31</v>
          </cell>
          <cell r="F2287" t="str">
            <v>Sudeste</v>
          </cell>
        </row>
        <row r="2288">
          <cell r="A2288">
            <v>310400</v>
          </cell>
          <cell r="B2288" t="str">
            <v>Araxá</v>
          </cell>
          <cell r="C2288" t="str">
            <v>MG</v>
          </cell>
          <cell r="D2288" t="str">
            <v>Minas Gerais</v>
          </cell>
          <cell r="E2288">
            <v>31</v>
          </cell>
          <cell r="F2288" t="str">
            <v>Sudeste</v>
          </cell>
        </row>
        <row r="2289">
          <cell r="A2289">
            <v>310410</v>
          </cell>
          <cell r="B2289" t="str">
            <v>Arceburgo</v>
          </cell>
          <cell r="C2289" t="str">
            <v>MG</v>
          </cell>
          <cell r="D2289" t="str">
            <v>Minas Gerais</v>
          </cell>
          <cell r="E2289">
            <v>31</v>
          </cell>
          <cell r="F2289" t="str">
            <v>Sudeste</v>
          </cell>
        </row>
        <row r="2290">
          <cell r="A2290">
            <v>310420</v>
          </cell>
          <cell r="B2290" t="str">
            <v>Arcos</v>
          </cell>
          <cell r="C2290" t="str">
            <v>MG</v>
          </cell>
          <cell r="D2290" t="str">
            <v>Minas Gerais</v>
          </cell>
          <cell r="E2290">
            <v>31</v>
          </cell>
          <cell r="F2290" t="str">
            <v>Sudeste</v>
          </cell>
        </row>
        <row r="2291">
          <cell r="A2291">
            <v>310430</v>
          </cell>
          <cell r="B2291" t="str">
            <v>Areado</v>
          </cell>
          <cell r="C2291" t="str">
            <v>MG</v>
          </cell>
          <cell r="D2291" t="str">
            <v>Minas Gerais</v>
          </cell>
          <cell r="E2291">
            <v>31</v>
          </cell>
          <cell r="F2291" t="str">
            <v>Sudeste</v>
          </cell>
        </row>
        <row r="2292">
          <cell r="A2292">
            <v>310440</v>
          </cell>
          <cell r="B2292" t="str">
            <v>Argirita</v>
          </cell>
          <cell r="C2292" t="str">
            <v>MG</v>
          </cell>
          <cell r="D2292" t="str">
            <v>Minas Gerais</v>
          </cell>
          <cell r="E2292">
            <v>31</v>
          </cell>
          <cell r="F2292" t="str">
            <v>Sudeste</v>
          </cell>
        </row>
        <row r="2293">
          <cell r="A2293">
            <v>310445</v>
          </cell>
          <cell r="B2293" t="str">
            <v>Aricanduva</v>
          </cell>
          <cell r="C2293" t="str">
            <v>MG</v>
          </cell>
          <cell r="D2293" t="str">
            <v>Minas Gerais</v>
          </cell>
          <cell r="E2293">
            <v>31</v>
          </cell>
          <cell r="F2293" t="str">
            <v>Sudeste</v>
          </cell>
        </row>
        <row r="2294">
          <cell r="A2294">
            <v>310450</v>
          </cell>
          <cell r="B2294" t="str">
            <v>Arinos</v>
          </cell>
          <cell r="C2294" t="str">
            <v>MG</v>
          </cell>
          <cell r="D2294" t="str">
            <v>Minas Gerais</v>
          </cell>
          <cell r="E2294">
            <v>31</v>
          </cell>
          <cell r="F2294" t="str">
            <v>Sudeste</v>
          </cell>
        </row>
        <row r="2295">
          <cell r="A2295">
            <v>310460</v>
          </cell>
          <cell r="B2295" t="str">
            <v>Astolfo Dutra</v>
          </cell>
          <cell r="C2295" t="str">
            <v>MG</v>
          </cell>
          <cell r="D2295" t="str">
            <v>Minas Gerais</v>
          </cell>
          <cell r="E2295">
            <v>31</v>
          </cell>
          <cell r="F2295" t="str">
            <v>Sudeste</v>
          </cell>
        </row>
        <row r="2296">
          <cell r="A2296">
            <v>310470</v>
          </cell>
          <cell r="B2296" t="str">
            <v>Ataléia</v>
          </cell>
          <cell r="C2296" t="str">
            <v>MG</v>
          </cell>
          <cell r="D2296" t="str">
            <v>Minas Gerais</v>
          </cell>
          <cell r="E2296">
            <v>31</v>
          </cell>
          <cell r="F2296" t="str">
            <v>Sudeste</v>
          </cell>
        </row>
        <row r="2297">
          <cell r="A2297">
            <v>310480</v>
          </cell>
          <cell r="B2297" t="str">
            <v>Augusto de Lima</v>
          </cell>
          <cell r="C2297" t="str">
            <v>MG</v>
          </cell>
          <cell r="D2297" t="str">
            <v>Minas Gerais</v>
          </cell>
          <cell r="E2297">
            <v>31</v>
          </cell>
          <cell r="F2297" t="str">
            <v>Sudeste</v>
          </cell>
        </row>
        <row r="2298">
          <cell r="A2298">
            <v>310490</v>
          </cell>
          <cell r="B2298" t="str">
            <v>Baependi</v>
          </cell>
          <cell r="C2298" t="str">
            <v>MG</v>
          </cell>
          <cell r="D2298" t="str">
            <v>Minas Gerais</v>
          </cell>
          <cell r="E2298">
            <v>31</v>
          </cell>
          <cell r="F2298" t="str">
            <v>Sudeste</v>
          </cell>
        </row>
        <row r="2299">
          <cell r="A2299">
            <v>310500</v>
          </cell>
          <cell r="B2299" t="str">
            <v>Baldim</v>
          </cell>
          <cell r="C2299" t="str">
            <v>MG</v>
          </cell>
          <cell r="D2299" t="str">
            <v>Minas Gerais</v>
          </cell>
          <cell r="E2299">
            <v>31</v>
          </cell>
          <cell r="F2299" t="str">
            <v>Sudeste</v>
          </cell>
        </row>
        <row r="2300">
          <cell r="A2300">
            <v>310510</v>
          </cell>
          <cell r="B2300" t="str">
            <v>Bambuí</v>
          </cell>
          <cell r="C2300" t="str">
            <v>MG</v>
          </cell>
          <cell r="D2300" t="str">
            <v>Minas Gerais</v>
          </cell>
          <cell r="E2300">
            <v>31</v>
          </cell>
          <cell r="F2300" t="str">
            <v>Sudeste</v>
          </cell>
        </row>
        <row r="2301">
          <cell r="A2301">
            <v>310520</v>
          </cell>
          <cell r="B2301" t="str">
            <v>Bandeira</v>
          </cell>
          <cell r="C2301" t="str">
            <v>MG</v>
          </cell>
          <cell r="D2301" t="str">
            <v>Minas Gerais</v>
          </cell>
          <cell r="E2301">
            <v>31</v>
          </cell>
          <cell r="F2301" t="str">
            <v>Sudeste</v>
          </cell>
        </row>
        <row r="2302">
          <cell r="A2302">
            <v>310530</v>
          </cell>
          <cell r="B2302" t="str">
            <v>Bandeira do Sul</v>
          </cell>
          <cell r="C2302" t="str">
            <v>MG</v>
          </cell>
          <cell r="D2302" t="str">
            <v>Minas Gerais</v>
          </cell>
          <cell r="E2302">
            <v>31</v>
          </cell>
          <cell r="F2302" t="str">
            <v>Sudeste</v>
          </cell>
        </row>
        <row r="2303">
          <cell r="A2303">
            <v>310540</v>
          </cell>
          <cell r="B2303" t="str">
            <v>Barão de Cocais</v>
          </cell>
          <cell r="C2303" t="str">
            <v>MG</v>
          </cell>
          <cell r="D2303" t="str">
            <v>Minas Gerais</v>
          </cell>
          <cell r="E2303">
            <v>31</v>
          </cell>
          <cell r="F2303" t="str">
            <v>Sudeste</v>
          </cell>
        </row>
        <row r="2304">
          <cell r="A2304">
            <v>310550</v>
          </cell>
          <cell r="B2304" t="str">
            <v>Barão de Monte Alto</v>
          </cell>
          <cell r="C2304" t="str">
            <v>MG</v>
          </cell>
          <cell r="D2304" t="str">
            <v>Minas Gerais</v>
          </cell>
          <cell r="E2304">
            <v>31</v>
          </cell>
          <cell r="F2304" t="str">
            <v>Sudeste</v>
          </cell>
        </row>
        <row r="2305">
          <cell r="A2305">
            <v>310560</v>
          </cell>
          <cell r="B2305" t="str">
            <v>Barbacena</v>
          </cell>
          <cell r="C2305" t="str">
            <v>MG</v>
          </cell>
          <cell r="D2305" t="str">
            <v>Minas Gerais</v>
          </cell>
          <cell r="E2305">
            <v>31</v>
          </cell>
          <cell r="F2305" t="str">
            <v>Sudeste</v>
          </cell>
        </row>
        <row r="2306">
          <cell r="A2306">
            <v>310570</v>
          </cell>
          <cell r="B2306" t="str">
            <v>Barra Longa</v>
          </cell>
          <cell r="C2306" t="str">
            <v>MG</v>
          </cell>
          <cell r="D2306" t="str">
            <v>Minas Gerais</v>
          </cell>
          <cell r="E2306">
            <v>31</v>
          </cell>
          <cell r="F2306" t="str">
            <v>Sudeste</v>
          </cell>
        </row>
        <row r="2307">
          <cell r="A2307">
            <v>310590</v>
          </cell>
          <cell r="B2307" t="str">
            <v>Barroso</v>
          </cell>
          <cell r="C2307" t="str">
            <v>MG</v>
          </cell>
          <cell r="D2307" t="str">
            <v>Minas Gerais</v>
          </cell>
          <cell r="E2307">
            <v>31</v>
          </cell>
          <cell r="F2307" t="str">
            <v>Sudeste</v>
          </cell>
        </row>
        <row r="2308">
          <cell r="A2308">
            <v>310600</v>
          </cell>
          <cell r="B2308" t="str">
            <v>Bela Vista de Minas</v>
          </cell>
          <cell r="C2308" t="str">
            <v>MG</v>
          </cell>
          <cell r="D2308" t="str">
            <v>Minas Gerais</v>
          </cell>
          <cell r="E2308">
            <v>31</v>
          </cell>
          <cell r="F2308" t="str">
            <v>Sudeste</v>
          </cell>
        </row>
        <row r="2309">
          <cell r="A2309">
            <v>310610</v>
          </cell>
          <cell r="B2309" t="str">
            <v>Belmiro Braga</v>
          </cell>
          <cell r="C2309" t="str">
            <v>MG</v>
          </cell>
          <cell r="D2309" t="str">
            <v>Minas Gerais</v>
          </cell>
          <cell r="E2309">
            <v>31</v>
          </cell>
          <cell r="F2309" t="str">
            <v>Sudeste</v>
          </cell>
        </row>
        <row r="2310">
          <cell r="A2310">
            <v>310620</v>
          </cell>
          <cell r="B2310" t="str">
            <v>Belo Horizonte</v>
          </cell>
          <cell r="C2310" t="str">
            <v>MG</v>
          </cell>
          <cell r="D2310" t="str">
            <v>Minas Gerais</v>
          </cell>
          <cell r="E2310">
            <v>31</v>
          </cell>
          <cell r="F2310" t="str">
            <v>Sudeste</v>
          </cell>
        </row>
        <row r="2311">
          <cell r="A2311">
            <v>310630</v>
          </cell>
          <cell r="B2311" t="str">
            <v>Belo Oriente</v>
          </cell>
          <cell r="C2311" t="str">
            <v>MG</v>
          </cell>
          <cell r="D2311" t="str">
            <v>Minas Gerais</v>
          </cell>
          <cell r="E2311">
            <v>31</v>
          </cell>
          <cell r="F2311" t="str">
            <v>Sudeste</v>
          </cell>
        </row>
        <row r="2312">
          <cell r="A2312">
            <v>310640</v>
          </cell>
          <cell r="B2312" t="str">
            <v>Belo Vale</v>
          </cell>
          <cell r="C2312" t="str">
            <v>MG</v>
          </cell>
          <cell r="D2312" t="str">
            <v>Minas Gerais</v>
          </cell>
          <cell r="E2312">
            <v>31</v>
          </cell>
          <cell r="F2312" t="str">
            <v>Sudeste</v>
          </cell>
        </row>
        <row r="2313">
          <cell r="A2313">
            <v>310650</v>
          </cell>
          <cell r="B2313" t="str">
            <v>Berilo</v>
          </cell>
          <cell r="C2313" t="str">
            <v>MG</v>
          </cell>
          <cell r="D2313" t="str">
            <v>Minas Gerais</v>
          </cell>
          <cell r="E2313">
            <v>31</v>
          </cell>
          <cell r="F2313" t="str">
            <v>Sudeste</v>
          </cell>
        </row>
        <row r="2314">
          <cell r="A2314">
            <v>310660</v>
          </cell>
          <cell r="B2314" t="str">
            <v>Bertópolis</v>
          </cell>
          <cell r="C2314" t="str">
            <v>MG</v>
          </cell>
          <cell r="D2314" t="str">
            <v>Minas Gerais</v>
          </cell>
          <cell r="E2314">
            <v>31</v>
          </cell>
          <cell r="F2314" t="str">
            <v>Sudeste</v>
          </cell>
        </row>
        <row r="2315">
          <cell r="A2315">
            <v>310665</v>
          </cell>
          <cell r="B2315" t="str">
            <v>Berizal</v>
          </cell>
          <cell r="C2315" t="str">
            <v>MG</v>
          </cell>
          <cell r="D2315" t="str">
            <v>Minas Gerais</v>
          </cell>
          <cell r="E2315">
            <v>31</v>
          </cell>
          <cell r="F2315" t="str">
            <v>Sudeste</v>
          </cell>
        </row>
        <row r="2316">
          <cell r="A2316">
            <v>310670</v>
          </cell>
          <cell r="B2316" t="str">
            <v>Betim</v>
          </cell>
          <cell r="C2316" t="str">
            <v>MG</v>
          </cell>
          <cell r="D2316" t="str">
            <v>Minas Gerais</v>
          </cell>
          <cell r="E2316">
            <v>31</v>
          </cell>
          <cell r="F2316" t="str">
            <v>Sudeste</v>
          </cell>
        </row>
        <row r="2317">
          <cell r="A2317">
            <v>310680</v>
          </cell>
          <cell r="B2317" t="str">
            <v>Bias Fortes</v>
          </cell>
          <cell r="C2317" t="str">
            <v>MG</v>
          </cell>
          <cell r="D2317" t="str">
            <v>Minas Gerais</v>
          </cell>
          <cell r="E2317">
            <v>31</v>
          </cell>
          <cell r="F2317" t="str">
            <v>Sudeste</v>
          </cell>
        </row>
        <row r="2318">
          <cell r="A2318">
            <v>310690</v>
          </cell>
          <cell r="B2318" t="str">
            <v>Bicas</v>
          </cell>
          <cell r="C2318" t="str">
            <v>MG</v>
          </cell>
          <cell r="D2318" t="str">
            <v>Minas Gerais</v>
          </cell>
          <cell r="E2318">
            <v>31</v>
          </cell>
          <cell r="F2318" t="str">
            <v>Sudeste</v>
          </cell>
        </row>
        <row r="2319">
          <cell r="A2319">
            <v>310700</v>
          </cell>
          <cell r="B2319" t="str">
            <v>Biquinhas</v>
          </cell>
          <cell r="C2319" t="str">
            <v>MG</v>
          </cell>
          <cell r="D2319" t="str">
            <v>Minas Gerais</v>
          </cell>
          <cell r="E2319">
            <v>31</v>
          </cell>
          <cell r="F2319" t="str">
            <v>Sudeste</v>
          </cell>
        </row>
        <row r="2320">
          <cell r="A2320">
            <v>310710</v>
          </cell>
          <cell r="B2320" t="str">
            <v>Boa Esperança</v>
          </cell>
          <cell r="C2320" t="str">
            <v>MG</v>
          </cell>
          <cell r="D2320" t="str">
            <v>Minas Gerais</v>
          </cell>
          <cell r="E2320">
            <v>31</v>
          </cell>
          <cell r="F2320" t="str">
            <v>Sudeste</v>
          </cell>
        </row>
        <row r="2321">
          <cell r="A2321">
            <v>310720</v>
          </cell>
          <cell r="B2321" t="str">
            <v>Bocaina de Minas</v>
          </cell>
          <cell r="C2321" t="str">
            <v>MG</v>
          </cell>
          <cell r="D2321" t="str">
            <v>Minas Gerais</v>
          </cell>
          <cell r="E2321">
            <v>31</v>
          </cell>
          <cell r="F2321" t="str">
            <v>Sudeste</v>
          </cell>
        </row>
        <row r="2322">
          <cell r="A2322">
            <v>310730</v>
          </cell>
          <cell r="B2322" t="str">
            <v>Bocaiúva</v>
          </cell>
          <cell r="C2322" t="str">
            <v>MG</v>
          </cell>
          <cell r="D2322" t="str">
            <v>Minas Gerais</v>
          </cell>
          <cell r="E2322">
            <v>31</v>
          </cell>
          <cell r="F2322" t="str">
            <v>Sudeste</v>
          </cell>
        </row>
        <row r="2323">
          <cell r="A2323">
            <v>310740</v>
          </cell>
          <cell r="B2323" t="str">
            <v>Bom Despacho</v>
          </cell>
          <cell r="C2323" t="str">
            <v>MG</v>
          </cell>
          <cell r="D2323" t="str">
            <v>Minas Gerais</v>
          </cell>
          <cell r="E2323">
            <v>31</v>
          </cell>
          <cell r="F2323" t="str">
            <v>Sudeste</v>
          </cell>
        </row>
        <row r="2324">
          <cell r="A2324">
            <v>310750</v>
          </cell>
          <cell r="B2324" t="str">
            <v>Bom Jardim de Minas</v>
          </cell>
          <cell r="C2324" t="str">
            <v>MG</v>
          </cell>
          <cell r="D2324" t="str">
            <v>Minas Gerais</v>
          </cell>
          <cell r="E2324">
            <v>31</v>
          </cell>
          <cell r="F2324" t="str">
            <v>Sudeste</v>
          </cell>
        </row>
        <row r="2325">
          <cell r="A2325">
            <v>310760</v>
          </cell>
          <cell r="B2325" t="str">
            <v>Bom Jesus da Penha</v>
          </cell>
          <cell r="C2325" t="str">
            <v>MG</v>
          </cell>
          <cell r="D2325" t="str">
            <v>Minas Gerais</v>
          </cell>
          <cell r="E2325">
            <v>31</v>
          </cell>
          <cell r="F2325" t="str">
            <v>Sudeste</v>
          </cell>
        </row>
        <row r="2326">
          <cell r="A2326">
            <v>310770</v>
          </cell>
          <cell r="B2326" t="str">
            <v>Bom Jesus do Amparo</v>
          </cell>
          <cell r="C2326" t="str">
            <v>MG</v>
          </cell>
          <cell r="D2326" t="str">
            <v>Minas Gerais</v>
          </cell>
          <cell r="E2326">
            <v>31</v>
          </cell>
          <cell r="F2326" t="str">
            <v>Sudeste</v>
          </cell>
        </row>
        <row r="2327">
          <cell r="A2327">
            <v>310780</v>
          </cell>
          <cell r="B2327" t="str">
            <v>Bom Jesus do Galho</v>
          </cell>
          <cell r="C2327" t="str">
            <v>MG</v>
          </cell>
          <cell r="D2327" t="str">
            <v>Minas Gerais</v>
          </cell>
          <cell r="E2327">
            <v>31</v>
          </cell>
          <cell r="F2327" t="str">
            <v>Sudeste</v>
          </cell>
        </row>
        <row r="2328">
          <cell r="A2328">
            <v>310790</v>
          </cell>
          <cell r="B2328" t="str">
            <v>Bom Repouso</v>
          </cell>
          <cell r="C2328" t="str">
            <v>MG</v>
          </cell>
          <cell r="D2328" t="str">
            <v>Minas Gerais</v>
          </cell>
          <cell r="E2328">
            <v>31</v>
          </cell>
          <cell r="F2328" t="str">
            <v>Sudeste</v>
          </cell>
        </row>
        <row r="2329">
          <cell r="A2329">
            <v>310800</v>
          </cell>
          <cell r="B2329" t="str">
            <v>Bom Sucesso</v>
          </cell>
          <cell r="C2329" t="str">
            <v>MG</v>
          </cell>
          <cell r="D2329" t="str">
            <v>Minas Gerais</v>
          </cell>
          <cell r="E2329">
            <v>31</v>
          </cell>
          <cell r="F2329" t="str">
            <v>Sudeste</v>
          </cell>
        </row>
        <row r="2330">
          <cell r="A2330">
            <v>310810</v>
          </cell>
          <cell r="B2330" t="str">
            <v>Bonfim</v>
          </cell>
          <cell r="C2330" t="str">
            <v>MG</v>
          </cell>
          <cell r="D2330" t="str">
            <v>Minas Gerais</v>
          </cell>
          <cell r="E2330">
            <v>31</v>
          </cell>
          <cell r="F2330" t="str">
            <v>Sudeste</v>
          </cell>
        </row>
        <row r="2331">
          <cell r="A2331">
            <v>310820</v>
          </cell>
          <cell r="B2331" t="str">
            <v>Bonfinópolis de Minas</v>
          </cell>
          <cell r="C2331" t="str">
            <v>MG</v>
          </cell>
          <cell r="D2331" t="str">
            <v>Minas Gerais</v>
          </cell>
          <cell r="E2331">
            <v>31</v>
          </cell>
          <cell r="F2331" t="str">
            <v>Sudeste</v>
          </cell>
        </row>
        <row r="2332">
          <cell r="A2332">
            <v>310825</v>
          </cell>
          <cell r="B2332" t="str">
            <v>Bonito de Minas</v>
          </cell>
          <cell r="C2332" t="str">
            <v>MG</v>
          </cell>
          <cell r="D2332" t="str">
            <v>Minas Gerais</v>
          </cell>
          <cell r="E2332">
            <v>31</v>
          </cell>
          <cell r="F2332" t="str">
            <v>Sudeste</v>
          </cell>
        </row>
        <row r="2333">
          <cell r="A2333">
            <v>310830</v>
          </cell>
          <cell r="B2333" t="str">
            <v>Borda da Mata</v>
          </cell>
          <cell r="C2333" t="str">
            <v>MG</v>
          </cell>
          <cell r="D2333" t="str">
            <v>Minas Gerais</v>
          </cell>
          <cell r="E2333">
            <v>31</v>
          </cell>
          <cell r="F2333" t="str">
            <v>Sudeste</v>
          </cell>
        </row>
        <row r="2334">
          <cell r="A2334">
            <v>310840</v>
          </cell>
          <cell r="B2334" t="str">
            <v>Botelhos</v>
          </cell>
          <cell r="C2334" t="str">
            <v>MG</v>
          </cell>
          <cell r="D2334" t="str">
            <v>Minas Gerais</v>
          </cell>
          <cell r="E2334">
            <v>31</v>
          </cell>
          <cell r="F2334" t="str">
            <v>Sudeste</v>
          </cell>
        </row>
        <row r="2335">
          <cell r="A2335">
            <v>310850</v>
          </cell>
          <cell r="B2335" t="str">
            <v>Botumirim</v>
          </cell>
          <cell r="C2335" t="str">
            <v>MG</v>
          </cell>
          <cell r="D2335" t="str">
            <v>Minas Gerais</v>
          </cell>
          <cell r="E2335">
            <v>31</v>
          </cell>
          <cell r="F2335" t="str">
            <v>Sudeste</v>
          </cell>
        </row>
        <row r="2336">
          <cell r="A2336">
            <v>310855</v>
          </cell>
          <cell r="B2336" t="str">
            <v>Brasilândia de Minas</v>
          </cell>
          <cell r="C2336" t="str">
            <v>MG</v>
          </cell>
          <cell r="D2336" t="str">
            <v>Minas Gerais</v>
          </cell>
          <cell r="E2336">
            <v>31</v>
          </cell>
          <cell r="F2336" t="str">
            <v>Sudeste</v>
          </cell>
        </row>
        <row r="2337">
          <cell r="A2337">
            <v>310860</v>
          </cell>
          <cell r="B2337" t="str">
            <v>Brasília de Minas</v>
          </cell>
          <cell r="C2337" t="str">
            <v>MG</v>
          </cell>
          <cell r="D2337" t="str">
            <v>Minas Gerais</v>
          </cell>
          <cell r="E2337">
            <v>31</v>
          </cell>
          <cell r="F2337" t="str">
            <v>Sudeste</v>
          </cell>
        </row>
        <row r="2338">
          <cell r="A2338">
            <v>310870</v>
          </cell>
          <cell r="B2338" t="str">
            <v>Brás Pires</v>
          </cell>
          <cell r="C2338" t="str">
            <v>MG</v>
          </cell>
          <cell r="D2338" t="str">
            <v>Minas Gerais</v>
          </cell>
          <cell r="E2338">
            <v>31</v>
          </cell>
          <cell r="F2338" t="str">
            <v>Sudeste</v>
          </cell>
        </row>
        <row r="2339">
          <cell r="A2339">
            <v>310880</v>
          </cell>
          <cell r="B2339" t="str">
            <v>Braúnas</v>
          </cell>
          <cell r="C2339" t="str">
            <v>MG</v>
          </cell>
          <cell r="D2339" t="str">
            <v>Minas Gerais</v>
          </cell>
          <cell r="E2339">
            <v>31</v>
          </cell>
          <cell r="F2339" t="str">
            <v>Sudeste</v>
          </cell>
        </row>
        <row r="2340">
          <cell r="A2340">
            <v>310890</v>
          </cell>
          <cell r="B2340" t="str">
            <v>Brasópolis</v>
          </cell>
          <cell r="C2340" t="str">
            <v>MG</v>
          </cell>
          <cell r="D2340" t="str">
            <v>Minas Gerais</v>
          </cell>
          <cell r="E2340">
            <v>31</v>
          </cell>
          <cell r="F2340" t="str">
            <v>Sudeste</v>
          </cell>
        </row>
        <row r="2341">
          <cell r="A2341">
            <v>310900</v>
          </cell>
          <cell r="B2341" t="str">
            <v>Brumadinho</v>
          </cell>
          <cell r="C2341" t="str">
            <v>MG</v>
          </cell>
          <cell r="D2341" t="str">
            <v>Minas Gerais</v>
          </cell>
          <cell r="E2341">
            <v>31</v>
          </cell>
          <cell r="F2341" t="str">
            <v>Sudeste</v>
          </cell>
        </row>
        <row r="2342">
          <cell r="A2342">
            <v>310910</v>
          </cell>
          <cell r="B2342" t="str">
            <v>Bueno Brandão</v>
          </cell>
          <cell r="C2342" t="str">
            <v>MG</v>
          </cell>
          <cell r="D2342" t="str">
            <v>Minas Gerais</v>
          </cell>
          <cell r="E2342">
            <v>31</v>
          </cell>
          <cell r="F2342" t="str">
            <v>Sudeste</v>
          </cell>
        </row>
        <row r="2343">
          <cell r="A2343">
            <v>310920</v>
          </cell>
          <cell r="B2343" t="str">
            <v>Buenópolis</v>
          </cell>
          <cell r="C2343" t="str">
            <v>MG</v>
          </cell>
          <cell r="D2343" t="str">
            <v>Minas Gerais</v>
          </cell>
          <cell r="E2343">
            <v>31</v>
          </cell>
          <cell r="F2343" t="str">
            <v>Sudeste</v>
          </cell>
        </row>
        <row r="2344">
          <cell r="A2344">
            <v>310925</v>
          </cell>
          <cell r="B2344" t="str">
            <v>Bugre</v>
          </cell>
          <cell r="C2344" t="str">
            <v>MG</v>
          </cell>
          <cell r="D2344" t="str">
            <v>Minas Gerais</v>
          </cell>
          <cell r="E2344">
            <v>31</v>
          </cell>
          <cell r="F2344" t="str">
            <v>Sudeste</v>
          </cell>
        </row>
        <row r="2345">
          <cell r="A2345">
            <v>310930</v>
          </cell>
          <cell r="B2345" t="str">
            <v>Buritis</v>
          </cell>
          <cell r="C2345" t="str">
            <v>MG</v>
          </cell>
          <cell r="D2345" t="str">
            <v>Minas Gerais</v>
          </cell>
          <cell r="E2345">
            <v>31</v>
          </cell>
          <cell r="F2345" t="str">
            <v>Sudeste</v>
          </cell>
        </row>
        <row r="2346">
          <cell r="A2346">
            <v>310940</v>
          </cell>
          <cell r="B2346" t="str">
            <v>Buritizeiro</v>
          </cell>
          <cell r="C2346" t="str">
            <v>MG</v>
          </cell>
          <cell r="D2346" t="str">
            <v>Minas Gerais</v>
          </cell>
          <cell r="E2346">
            <v>31</v>
          </cell>
          <cell r="F2346" t="str">
            <v>Sudeste</v>
          </cell>
        </row>
        <row r="2347">
          <cell r="A2347">
            <v>310945</v>
          </cell>
          <cell r="B2347" t="str">
            <v>Cabeceira Grande</v>
          </cell>
          <cell r="C2347" t="str">
            <v>MG</v>
          </cell>
          <cell r="D2347" t="str">
            <v>Minas Gerais</v>
          </cell>
          <cell r="E2347">
            <v>31</v>
          </cell>
          <cell r="F2347" t="str">
            <v>Sudeste</v>
          </cell>
        </row>
        <row r="2348">
          <cell r="A2348">
            <v>310950</v>
          </cell>
          <cell r="B2348" t="str">
            <v>Cabo Verde</v>
          </cell>
          <cell r="C2348" t="str">
            <v>MG</v>
          </cell>
          <cell r="D2348" t="str">
            <v>Minas Gerais</v>
          </cell>
          <cell r="E2348">
            <v>31</v>
          </cell>
          <cell r="F2348" t="str">
            <v>Sudeste</v>
          </cell>
        </row>
        <row r="2349">
          <cell r="A2349">
            <v>310960</v>
          </cell>
          <cell r="B2349" t="str">
            <v>Cachoeira da Prata</v>
          </cell>
          <cell r="C2349" t="str">
            <v>MG</v>
          </cell>
          <cell r="D2349" t="str">
            <v>Minas Gerais</v>
          </cell>
          <cell r="E2349">
            <v>31</v>
          </cell>
          <cell r="F2349" t="str">
            <v>Sudeste</v>
          </cell>
        </row>
        <row r="2350">
          <cell r="A2350">
            <v>310970</v>
          </cell>
          <cell r="B2350" t="str">
            <v>Cachoeira de Minas</v>
          </cell>
          <cell r="C2350" t="str">
            <v>MG</v>
          </cell>
          <cell r="D2350" t="str">
            <v>Minas Gerais</v>
          </cell>
          <cell r="E2350">
            <v>31</v>
          </cell>
          <cell r="F2350" t="str">
            <v>Sudeste</v>
          </cell>
        </row>
        <row r="2351">
          <cell r="A2351">
            <v>310980</v>
          </cell>
          <cell r="B2351" t="str">
            <v>Cachoeira Dourada</v>
          </cell>
          <cell r="C2351" t="str">
            <v>MG</v>
          </cell>
          <cell r="D2351" t="str">
            <v>Minas Gerais</v>
          </cell>
          <cell r="E2351">
            <v>31</v>
          </cell>
          <cell r="F2351" t="str">
            <v>Sudeste</v>
          </cell>
        </row>
        <row r="2352">
          <cell r="A2352">
            <v>310990</v>
          </cell>
          <cell r="B2352" t="str">
            <v>Caetanópolis</v>
          </cell>
          <cell r="C2352" t="str">
            <v>MG</v>
          </cell>
          <cell r="D2352" t="str">
            <v>Minas Gerais</v>
          </cell>
          <cell r="E2352">
            <v>31</v>
          </cell>
          <cell r="F2352" t="str">
            <v>Sudeste</v>
          </cell>
        </row>
        <row r="2353">
          <cell r="A2353">
            <v>311000</v>
          </cell>
          <cell r="B2353" t="str">
            <v>Caeté</v>
          </cell>
          <cell r="C2353" t="str">
            <v>MG</v>
          </cell>
          <cell r="D2353" t="str">
            <v>Minas Gerais</v>
          </cell>
          <cell r="E2353">
            <v>31</v>
          </cell>
          <cell r="F2353" t="str">
            <v>Sudeste</v>
          </cell>
        </row>
        <row r="2354">
          <cell r="A2354">
            <v>311010</v>
          </cell>
          <cell r="B2354" t="str">
            <v>Caiana</v>
          </cell>
          <cell r="C2354" t="str">
            <v>MG</v>
          </cell>
          <cell r="D2354" t="str">
            <v>Minas Gerais</v>
          </cell>
          <cell r="E2354">
            <v>31</v>
          </cell>
          <cell r="F2354" t="str">
            <v>Sudeste</v>
          </cell>
        </row>
        <row r="2355">
          <cell r="A2355">
            <v>311020</v>
          </cell>
          <cell r="B2355" t="str">
            <v>Cajuri</v>
          </cell>
          <cell r="C2355" t="str">
            <v>MG</v>
          </cell>
          <cell r="D2355" t="str">
            <v>Minas Gerais</v>
          </cell>
          <cell r="E2355">
            <v>31</v>
          </cell>
          <cell r="F2355" t="str">
            <v>Sudeste</v>
          </cell>
        </row>
        <row r="2356">
          <cell r="A2356">
            <v>311030</v>
          </cell>
          <cell r="B2356" t="str">
            <v>Caldas</v>
          </cell>
          <cell r="C2356" t="str">
            <v>MG</v>
          </cell>
          <cell r="D2356" t="str">
            <v>Minas Gerais</v>
          </cell>
          <cell r="E2356">
            <v>31</v>
          </cell>
          <cell r="F2356" t="str">
            <v>Sudeste</v>
          </cell>
        </row>
        <row r="2357">
          <cell r="A2357">
            <v>311040</v>
          </cell>
          <cell r="B2357" t="str">
            <v>Camacho</v>
          </cell>
          <cell r="C2357" t="str">
            <v>MG</v>
          </cell>
          <cell r="D2357" t="str">
            <v>Minas Gerais</v>
          </cell>
          <cell r="E2357">
            <v>31</v>
          </cell>
          <cell r="F2357" t="str">
            <v>Sudeste</v>
          </cell>
        </row>
        <row r="2358">
          <cell r="A2358">
            <v>311050</v>
          </cell>
          <cell r="B2358" t="str">
            <v>Camanducaia</v>
          </cell>
          <cell r="C2358" t="str">
            <v>MG</v>
          </cell>
          <cell r="D2358" t="str">
            <v>Minas Gerais</v>
          </cell>
          <cell r="E2358">
            <v>31</v>
          </cell>
          <cell r="F2358" t="str">
            <v>Sudeste</v>
          </cell>
        </row>
        <row r="2359">
          <cell r="A2359">
            <v>311060</v>
          </cell>
          <cell r="B2359" t="str">
            <v>Cambuí</v>
          </cell>
          <cell r="C2359" t="str">
            <v>MG</v>
          </cell>
          <cell r="D2359" t="str">
            <v>Minas Gerais</v>
          </cell>
          <cell r="E2359">
            <v>31</v>
          </cell>
          <cell r="F2359" t="str">
            <v>Sudeste</v>
          </cell>
        </row>
        <row r="2360">
          <cell r="A2360">
            <v>311070</v>
          </cell>
          <cell r="B2360" t="str">
            <v>Cambuquira</v>
          </cell>
          <cell r="C2360" t="str">
            <v>MG</v>
          </cell>
          <cell r="D2360" t="str">
            <v>Minas Gerais</v>
          </cell>
          <cell r="E2360">
            <v>31</v>
          </cell>
          <cell r="F2360" t="str">
            <v>Sudeste</v>
          </cell>
        </row>
        <row r="2361">
          <cell r="A2361">
            <v>311080</v>
          </cell>
          <cell r="B2361" t="str">
            <v>Campanário</v>
          </cell>
          <cell r="C2361" t="str">
            <v>MG</v>
          </cell>
          <cell r="D2361" t="str">
            <v>Minas Gerais</v>
          </cell>
          <cell r="E2361">
            <v>31</v>
          </cell>
          <cell r="F2361" t="str">
            <v>Sudeste</v>
          </cell>
        </row>
        <row r="2362">
          <cell r="A2362">
            <v>311090</v>
          </cell>
          <cell r="B2362" t="str">
            <v>Campanha</v>
          </cell>
          <cell r="C2362" t="str">
            <v>MG</v>
          </cell>
          <cell r="D2362" t="str">
            <v>Minas Gerais</v>
          </cell>
          <cell r="E2362">
            <v>31</v>
          </cell>
          <cell r="F2362" t="str">
            <v>Sudeste</v>
          </cell>
        </row>
        <row r="2363">
          <cell r="A2363">
            <v>311100</v>
          </cell>
          <cell r="B2363" t="str">
            <v>Campestre</v>
          </cell>
          <cell r="C2363" t="str">
            <v>MG</v>
          </cell>
          <cell r="D2363" t="str">
            <v>Minas Gerais</v>
          </cell>
          <cell r="E2363">
            <v>31</v>
          </cell>
          <cell r="F2363" t="str">
            <v>Sudeste</v>
          </cell>
        </row>
        <row r="2364">
          <cell r="A2364">
            <v>311110</v>
          </cell>
          <cell r="B2364" t="str">
            <v>Campina Verde</v>
          </cell>
          <cell r="C2364" t="str">
            <v>MG</v>
          </cell>
          <cell r="D2364" t="str">
            <v>Minas Gerais</v>
          </cell>
          <cell r="E2364">
            <v>31</v>
          </cell>
          <cell r="F2364" t="str">
            <v>Sudeste</v>
          </cell>
        </row>
        <row r="2365">
          <cell r="A2365">
            <v>311115</v>
          </cell>
          <cell r="B2365" t="str">
            <v>Campo Azul</v>
          </cell>
          <cell r="C2365" t="str">
            <v>MG</v>
          </cell>
          <cell r="D2365" t="str">
            <v>Minas Gerais</v>
          </cell>
          <cell r="E2365">
            <v>31</v>
          </cell>
          <cell r="F2365" t="str">
            <v>Sudeste</v>
          </cell>
        </row>
        <row r="2366">
          <cell r="A2366">
            <v>311120</v>
          </cell>
          <cell r="B2366" t="str">
            <v>Campo Belo</v>
          </cell>
          <cell r="C2366" t="str">
            <v>MG</v>
          </cell>
          <cell r="D2366" t="str">
            <v>Minas Gerais</v>
          </cell>
          <cell r="E2366">
            <v>31</v>
          </cell>
          <cell r="F2366" t="str">
            <v>Sudeste</v>
          </cell>
        </row>
        <row r="2367">
          <cell r="A2367">
            <v>311130</v>
          </cell>
          <cell r="B2367" t="str">
            <v>Campo do Meio</v>
          </cell>
          <cell r="C2367" t="str">
            <v>MG</v>
          </cell>
          <cell r="D2367" t="str">
            <v>Minas Gerais</v>
          </cell>
          <cell r="E2367">
            <v>31</v>
          </cell>
          <cell r="F2367" t="str">
            <v>Sudeste</v>
          </cell>
        </row>
        <row r="2368">
          <cell r="A2368">
            <v>311140</v>
          </cell>
          <cell r="B2368" t="str">
            <v>Campo Florido</v>
          </cell>
          <cell r="C2368" t="str">
            <v>MG</v>
          </cell>
          <cell r="D2368" t="str">
            <v>Minas Gerais</v>
          </cell>
          <cell r="E2368">
            <v>31</v>
          </cell>
          <cell r="F2368" t="str">
            <v>Sudeste</v>
          </cell>
        </row>
        <row r="2369">
          <cell r="A2369">
            <v>311150</v>
          </cell>
          <cell r="B2369" t="str">
            <v>Campos Altos</v>
          </cell>
          <cell r="C2369" t="str">
            <v>MG</v>
          </cell>
          <cell r="D2369" t="str">
            <v>Minas Gerais</v>
          </cell>
          <cell r="E2369">
            <v>31</v>
          </cell>
          <cell r="F2369" t="str">
            <v>Sudeste</v>
          </cell>
        </row>
        <row r="2370">
          <cell r="A2370">
            <v>311160</v>
          </cell>
          <cell r="B2370" t="str">
            <v>Campos Gerais</v>
          </cell>
          <cell r="C2370" t="str">
            <v>MG</v>
          </cell>
          <cell r="D2370" t="str">
            <v>Minas Gerais</v>
          </cell>
          <cell r="E2370">
            <v>31</v>
          </cell>
          <cell r="F2370" t="str">
            <v>Sudeste</v>
          </cell>
        </row>
        <row r="2371">
          <cell r="A2371">
            <v>311170</v>
          </cell>
          <cell r="B2371" t="str">
            <v>Canaã</v>
          </cell>
          <cell r="C2371" t="str">
            <v>MG</v>
          </cell>
          <cell r="D2371" t="str">
            <v>Minas Gerais</v>
          </cell>
          <cell r="E2371">
            <v>31</v>
          </cell>
          <cell r="F2371" t="str">
            <v>Sudeste</v>
          </cell>
        </row>
        <row r="2372">
          <cell r="A2372">
            <v>311180</v>
          </cell>
          <cell r="B2372" t="str">
            <v>Canápolis</v>
          </cell>
          <cell r="C2372" t="str">
            <v>MG</v>
          </cell>
          <cell r="D2372" t="str">
            <v>Minas Gerais</v>
          </cell>
          <cell r="E2372">
            <v>31</v>
          </cell>
          <cell r="F2372" t="str">
            <v>Sudeste</v>
          </cell>
        </row>
        <row r="2373">
          <cell r="A2373">
            <v>311190</v>
          </cell>
          <cell r="B2373" t="str">
            <v>Cana Verde</v>
          </cell>
          <cell r="C2373" t="str">
            <v>MG</v>
          </cell>
          <cell r="D2373" t="str">
            <v>Minas Gerais</v>
          </cell>
          <cell r="E2373">
            <v>31</v>
          </cell>
          <cell r="F2373" t="str">
            <v>Sudeste</v>
          </cell>
        </row>
        <row r="2374">
          <cell r="A2374">
            <v>311200</v>
          </cell>
          <cell r="B2374" t="str">
            <v>Candeias</v>
          </cell>
          <cell r="C2374" t="str">
            <v>MG</v>
          </cell>
          <cell r="D2374" t="str">
            <v>Minas Gerais</v>
          </cell>
          <cell r="E2374">
            <v>31</v>
          </cell>
          <cell r="F2374" t="str">
            <v>Sudeste</v>
          </cell>
        </row>
        <row r="2375">
          <cell r="A2375">
            <v>311205</v>
          </cell>
          <cell r="B2375" t="str">
            <v>Cantagalo</v>
          </cell>
          <cell r="C2375" t="str">
            <v>MG</v>
          </cell>
          <cell r="D2375" t="str">
            <v>Minas Gerais</v>
          </cell>
          <cell r="E2375">
            <v>31</v>
          </cell>
          <cell r="F2375" t="str">
            <v>Sudeste</v>
          </cell>
        </row>
        <row r="2376">
          <cell r="A2376">
            <v>311210</v>
          </cell>
          <cell r="B2376" t="str">
            <v>Caparaó</v>
          </cell>
          <cell r="C2376" t="str">
            <v>MG</v>
          </cell>
          <cell r="D2376" t="str">
            <v>Minas Gerais</v>
          </cell>
          <cell r="E2376">
            <v>31</v>
          </cell>
          <cell r="F2376" t="str">
            <v>Sudeste</v>
          </cell>
        </row>
        <row r="2377">
          <cell r="A2377">
            <v>311220</v>
          </cell>
          <cell r="B2377" t="str">
            <v>Capela Nova</v>
          </cell>
          <cell r="C2377" t="str">
            <v>MG</v>
          </cell>
          <cell r="D2377" t="str">
            <v>Minas Gerais</v>
          </cell>
          <cell r="E2377">
            <v>31</v>
          </cell>
          <cell r="F2377" t="str">
            <v>Sudeste</v>
          </cell>
        </row>
        <row r="2378">
          <cell r="A2378">
            <v>311230</v>
          </cell>
          <cell r="B2378" t="str">
            <v>Capelinha</v>
          </cell>
          <cell r="C2378" t="str">
            <v>MG</v>
          </cell>
          <cell r="D2378" t="str">
            <v>Minas Gerais</v>
          </cell>
          <cell r="E2378">
            <v>31</v>
          </cell>
          <cell r="F2378" t="str">
            <v>Sudeste</v>
          </cell>
        </row>
        <row r="2379">
          <cell r="A2379">
            <v>311240</v>
          </cell>
          <cell r="B2379" t="str">
            <v>Capetinga</v>
          </cell>
          <cell r="C2379" t="str">
            <v>MG</v>
          </cell>
          <cell r="D2379" t="str">
            <v>Minas Gerais</v>
          </cell>
          <cell r="E2379">
            <v>31</v>
          </cell>
          <cell r="F2379" t="str">
            <v>Sudeste</v>
          </cell>
        </row>
        <row r="2380">
          <cell r="A2380">
            <v>311250</v>
          </cell>
          <cell r="B2380" t="str">
            <v>Capim Branco</v>
          </cell>
          <cell r="C2380" t="str">
            <v>MG</v>
          </cell>
          <cell r="D2380" t="str">
            <v>Minas Gerais</v>
          </cell>
          <cell r="E2380">
            <v>31</v>
          </cell>
          <cell r="F2380" t="str">
            <v>Sudeste</v>
          </cell>
        </row>
        <row r="2381">
          <cell r="A2381">
            <v>311260</v>
          </cell>
          <cell r="B2381" t="str">
            <v>Capinópolis</v>
          </cell>
          <cell r="C2381" t="str">
            <v>MG</v>
          </cell>
          <cell r="D2381" t="str">
            <v>Minas Gerais</v>
          </cell>
          <cell r="E2381">
            <v>31</v>
          </cell>
          <cell r="F2381" t="str">
            <v>Sudeste</v>
          </cell>
        </row>
        <row r="2382">
          <cell r="A2382">
            <v>311265</v>
          </cell>
          <cell r="B2382" t="str">
            <v>Capitão Andrade</v>
          </cell>
          <cell r="C2382" t="str">
            <v>MG</v>
          </cell>
          <cell r="D2382" t="str">
            <v>Minas Gerais</v>
          </cell>
          <cell r="E2382">
            <v>31</v>
          </cell>
          <cell r="F2382" t="str">
            <v>Sudeste</v>
          </cell>
        </row>
        <row r="2383">
          <cell r="A2383">
            <v>311270</v>
          </cell>
          <cell r="B2383" t="str">
            <v>Capitão Enéas</v>
          </cell>
          <cell r="C2383" t="str">
            <v>MG</v>
          </cell>
          <cell r="D2383" t="str">
            <v>Minas Gerais</v>
          </cell>
          <cell r="E2383">
            <v>31</v>
          </cell>
          <cell r="F2383" t="str">
            <v>Sudeste</v>
          </cell>
        </row>
        <row r="2384">
          <cell r="A2384">
            <v>311280</v>
          </cell>
          <cell r="B2384" t="str">
            <v>Capitólio</v>
          </cell>
          <cell r="C2384" t="str">
            <v>MG</v>
          </cell>
          <cell r="D2384" t="str">
            <v>Minas Gerais</v>
          </cell>
          <cell r="E2384">
            <v>31</v>
          </cell>
          <cell r="F2384" t="str">
            <v>Sudeste</v>
          </cell>
        </row>
        <row r="2385">
          <cell r="A2385">
            <v>311290</v>
          </cell>
          <cell r="B2385" t="str">
            <v>Caputira</v>
          </cell>
          <cell r="C2385" t="str">
            <v>MG</v>
          </cell>
          <cell r="D2385" t="str">
            <v>Minas Gerais</v>
          </cell>
          <cell r="E2385">
            <v>31</v>
          </cell>
          <cell r="F2385" t="str">
            <v>Sudeste</v>
          </cell>
        </row>
        <row r="2386">
          <cell r="A2386">
            <v>311300</v>
          </cell>
          <cell r="B2386" t="str">
            <v>Caraí</v>
          </cell>
          <cell r="C2386" t="str">
            <v>MG</v>
          </cell>
          <cell r="D2386" t="str">
            <v>Minas Gerais</v>
          </cell>
          <cell r="E2386">
            <v>31</v>
          </cell>
          <cell r="F2386" t="str">
            <v>Sudeste</v>
          </cell>
        </row>
        <row r="2387">
          <cell r="A2387">
            <v>311310</v>
          </cell>
          <cell r="B2387" t="str">
            <v>Caranaíba</v>
          </cell>
          <cell r="C2387" t="str">
            <v>MG</v>
          </cell>
          <cell r="D2387" t="str">
            <v>Minas Gerais</v>
          </cell>
          <cell r="E2387">
            <v>31</v>
          </cell>
          <cell r="F2387" t="str">
            <v>Sudeste</v>
          </cell>
        </row>
        <row r="2388">
          <cell r="A2388">
            <v>311320</v>
          </cell>
          <cell r="B2388" t="str">
            <v>Carandaí</v>
          </cell>
          <cell r="C2388" t="str">
            <v>MG</v>
          </cell>
          <cell r="D2388" t="str">
            <v>Minas Gerais</v>
          </cell>
          <cell r="E2388">
            <v>31</v>
          </cell>
          <cell r="F2388" t="str">
            <v>Sudeste</v>
          </cell>
        </row>
        <row r="2389">
          <cell r="A2389">
            <v>311330</v>
          </cell>
          <cell r="B2389" t="str">
            <v>Carangola</v>
          </cell>
          <cell r="C2389" t="str">
            <v>MG</v>
          </cell>
          <cell r="D2389" t="str">
            <v>Minas Gerais</v>
          </cell>
          <cell r="E2389">
            <v>31</v>
          </cell>
          <cell r="F2389" t="str">
            <v>Sudeste</v>
          </cell>
        </row>
        <row r="2390">
          <cell r="A2390">
            <v>311340</v>
          </cell>
          <cell r="B2390" t="str">
            <v>Caratinga</v>
          </cell>
          <cell r="C2390" t="str">
            <v>MG</v>
          </cell>
          <cell r="D2390" t="str">
            <v>Minas Gerais</v>
          </cell>
          <cell r="E2390">
            <v>31</v>
          </cell>
          <cell r="F2390" t="str">
            <v>Sudeste</v>
          </cell>
        </row>
        <row r="2391">
          <cell r="A2391">
            <v>311350</v>
          </cell>
          <cell r="B2391" t="str">
            <v>Carbonita</v>
          </cell>
          <cell r="C2391" t="str">
            <v>MG</v>
          </cell>
          <cell r="D2391" t="str">
            <v>Minas Gerais</v>
          </cell>
          <cell r="E2391">
            <v>31</v>
          </cell>
          <cell r="F2391" t="str">
            <v>Sudeste</v>
          </cell>
        </row>
        <row r="2392">
          <cell r="A2392">
            <v>311360</v>
          </cell>
          <cell r="B2392" t="str">
            <v>Careaçu</v>
          </cell>
          <cell r="C2392" t="str">
            <v>MG</v>
          </cell>
          <cell r="D2392" t="str">
            <v>Minas Gerais</v>
          </cell>
          <cell r="E2392">
            <v>31</v>
          </cell>
          <cell r="F2392" t="str">
            <v>Sudeste</v>
          </cell>
        </row>
        <row r="2393">
          <cell r="A2393">
            <v>311370</v>
          </cell>
          <cell r="B2393" t="str">
            <v>Carlos Chagas</v>
          </cell>
          <cell r="C2393" t="str">
            <v>MG</v>
          </cell>
          <cell r="D2393" t="str">
            <v>Minas Gerais</v>
          </cell>
          <cell r="E2393">
            <v>31</v>
          </cell>
          <cell r="F2393" t="str">
            <v>Sudeste</v>
          </cell>
        </row>
        <row r="2394">
          <cell r="A2394">
            <v>311380</v>
          </cell>
          <cell r="B2394" t="str">
            <v>Carmésia</v>
          </cell>
          <cell r="C2394" t="str">
            <v>MG</v>
          </cell>
          <cell r="D2394" t="str">
            <v>Minas Gerais</v>
          </cell>
          <cell r="E2394">
            <v>31</v>
          </cell>
          <cell r="F2394" t="str">
            <v>Sudeste</v>
          </cell>
        </row>
        <row r="2395">
          <cell r="A2395">
            <v>311390</v>
          </cell>
          <cell r="B2395" t="str">
            <v>Carmo da Cachoeira</v>
          </cell>
          <cell r="C2395" t="str">
            <v>MG</v>
          </cell>
          <cell r="D2395" t="str">
            <v>Minas Gerais</v>
          </cell>
          <cell r="E2395">
            <v>31</v>
          </cell>
          <cell r="F2395" t="str">
            <v>Sudeste</v>
          </cell>
        </row>
        <row r="2396">
          <cell r="A2396">
            <v>311400</v>
          </cell>
          <cell r="B2396" t="str">
            <v>Carmo da Mata</v>
          </cell>
          <cell r="C2396" t="str">
            <v>MG</v>
          </cell>
          <cell r="D2396" t="str">
            <v>Minas Gerais</v>
          </cell>
          <cell r="E2396">
            <v>31</v>
          </cell>
          <cell r="F2396" t="str">
            <v>Sudeste</v>
          </cell>
        </row>
        <row r="2397">
          <cell r="A2397">
            <v>311410</v>
          </cell>
          <cell r="B2397" t="str">
            <v>Carmo de Minas</v>
          </cell>
          <cell r="C2397" t="str">
            <v>MG</v>
          </cell>
          <cell r="D2397" t="str">
            <v>Minas Gerais</v>
          </cell>
          <cell r="E2397">
            <v>31</v>
          </cell>
          <cell r="F2397" t="str">
            <v>Sudeste</v>
          </cell>
        </row>
        <row r="2398">
          <cell r="A2398">
            <v>311420</v>
          </cell>
          <cell r="B2398" t="str">
            <v>Carmo do Cajuru</v>
          </cell>
          <cell r="C2398" t="str">
            <v>MG</v>
          </cell>
          <cell r="D2398" t="str">
            <v>Minas Gerais</v>
          </cell>
          <cell r="E2398">
            <v>31</v>
          </cell>
          <cell r="F2398" t="str">
            <v>Sudeste</v>
          </cell>
        </row>
        <row r="2399">
          <cell r="A2399">
            <v>311430</v>
          </cell>
          <cell r="B2399" t="str">
            <v>Carmo do Paranaíba</v>
          </cell>
          <cell r="C2399" t="str">
            <v>MG</v>
          </cell>
          <cell r="D2399" t="str">
            <v>Minas Gerais</v>
          </cell>
          <cell r="E2399">
            <v>31</v>
          </cell>
          <cell r="F2399" t="str">
            <v>Sudeste</v>
          </cell>
        </row>
        <row r="2400">
          <cell r="A2400">
            <v>311440</v>
          </cell>
          <cell r="B2400" t="str">
            <v>Carmo do Rio Claro</v>
          </cell>
          <cell r="C2400" t="str">
            <v>MG</v>
          </cell>
          <cell r="D2400" t="str">
            <v>Minas Gerais</v>
          </cell>
          <cell r="E2400">
            <v>31</v>
          </cell>
          <cell r="F2400" t="str">
            <v>Sudeste</v>
          </cell>
        </row>
        <row r="2401">
          <cell r="A2401">
            <v>311450</v>
          </cell>
          <cell r="B2401" t="str">
            <v>Carmópolis de Minas</v>
          </cell>
          <cell r="C2401" t="str">
            <v>MG</v>
          </cell>
          <cell r="D2401" t="str">
            <v>Minas Gerais</v>
          </cell>
          <cell r="E2401">
            <v>31</v>
          </cell>
          <cell r="F2401" t="str">
            <v>Sudeste</v>
          </cell>
        </row>
        <row r="2402">
          <cell r="A2402">
            <v>311455</v>
          </cell>
          <cell r="B2402" t="str">
            <v>Carneirinho</v>
          </cell>
          <cell r="C2402" t="str">
            <v>MG</v>
          </cell>
          <cell r="D2402" t="str">
            <v>Minas Gerais</v>
          </cell>
          <cell r="E2402">
            <v>31</v>
          </cell>
          <cell r="F2402" t="str">
            <v>Sudeste</v>
          </cell>
        </row>
        <row r="2403">
          <cell r="A2403">
            <v>311460</v>
          </cell>
          <cell r="B2403" t="str">
            <v>Carrancas</v>
          </cell>
          <cell r="C2403" t="str">
            <v>MG</v>
          </cell>
          <cell r="D2403" t="str">
            <v>Minas Gerais</v>
          </cell>
          <cell r="E2403">
            <v>31</v>
          </cell>
          <cell r="F2403" t="str">
            <v>Sudeste</v>
          </cell>
        </row>
        <row r="2404">
          <cell r="A2404">
            <v>311470</v>
          </cell>
          <cell r="B2404" t="str">
            <v>Carvalhópolis</v>
          </cell>
          <cell r="C2404" t="str">
            <v>MG</v>
          </cell>
          <cell r="D2404" t="str">
            <v>Minas Gerais</v>
          </cell>
          <cell r="E2404">
            <v>31</v>
          </cell>
          <cell r="F2404" t="str">
            <v>Sudeste</v>
          </cell>
        </row>
        <row r="2405">
          <cell r="A2405">
            <v>311480</v>
          </cell>
          <cell r="B2405" t="str">
            <v>Carvalhos</v>
          </cell>
          <cell r="C2405" t="str">
            <v>MG</v>
          </cell>
          <cell r="D2405" t="str">
            <v>Minas Gerais</v>
          </cell>
          <cell r="E2405">
            <v>31</v>
          </cell>
          <cell r="F2405" t="str">
            <v>Sudeste</v>
          </cell>
        </row>
        <row r="2406">
          <cell r="A2406">
            <v>311490</v>
          </cell>
          <cell r="B2406" t="str">
            <v>Casa Grande</v>
          </cell>
          <cell r="C2406" t="str">
            <v>MG</v>
          </cell>
          <cell r="D2406" t="str">
            <v>Minas Gerais</v>
          </cell>
          <cell r="E2406">
            <v>31</v>
          </cell>
          <cell r="F2406" t="str">
            <v>Sudeste</v>
          </cell>
        </row>
        <row r="2407">
          <cell r="A2407">
            <v>311500</v>
          </cell>
          <cell r="B2407" t="str">
            <v>Cascalho Rico</v>
          </cell>
          <cell r="C2407" t="str">
            <v>MG</v>
          </cell>
          <cell r="D2407" t="str">
            <v>Minas Gerais</v>
          </cell>
          <cell r="E2407">
            <v>31</v>
          </cell>
          <cell r="F2407" t="str">
            <v>Sudeste</v>
          </cell>
        </row>
        <row r="2408">
          <cell r="A2408">
            <v>311510</v>
          </cell>
          <cell r="B2408" t="str">
            <v>Cássia</v>
          </cell>
          <cell r="C2408" t="str">
            <v>MG</v>
          </cell>
          <cell r="D2408" t="str">
            <v>Minas Gerais</v>
          </cell>
          <cell r="E2408">
            <v>31</v>
          </cell>
          <cell r="F2408" t="str">
            <v>Sudeste</v>
          </cell>
        </row>
        <row r="2409">
          <cell r="A2409">
            <v>311520</v>
          </cell>
          <cell r="B2409" t="str">
            <v>Conceição da Barra de Minas</v>
          </cell>
          <cell r="C2409" t="str">
            <v>MG</v>
          </cell>
          <cell r="D2409" t="str">
            <v>Minas Gerais</v>
          </cell>
          <cell r="E2409">
            <v>31</v>
          </cell>
          <cell r="F2409" t="str">
            <v>Sudeste</v>
          </cell>
        </row>
        <row r="2410">
          <cell r="A2410">
            <v>311530</v>
          </cell>
          <cell r="B2410" t="str">
            <v>Cataguases</v>
          </cell>
          <cell r="C2410" t="str">
            <v>MG</v>
          </cell>
          <cell r="D2410" t="str">
            <v>Minas Gerais</v>
          </cell>
          <cell r="E2410">
            <v>31</v>
          </cell>
          <cell r="F2410" t="str">
            <v>Sudeste</v>
          </cell>
        </row>
        <row r="2411">
          <cell r="A2411">
            <v>311535</v>
          </cell>
          <cell r="B2411" t="str">
            <v>Catas Altas</v>
          </cell>
          <cell r="C2411" t="str">
            <v>MG</v>
          </cell>
          <cell r="D2411" t="str">
            <v>Minas Gerais</v>
          </cell>
          <cell r="E2411">
            <v>31</v>
          </cell>
          <cell r="F2411" t="str">
            <v>Sudeste</v>
          </cell>
        </row>
        <row r="2412">
          <cell r="A2412">
            <v>311540</v>
          </cell>
          <cell r="B2412" t="str">
            <v>Catas Altas da Noruega</v>
          </cell>
          <cell r="C2412" t="str">
            <v>MG</v>
          </cell>
          <cell r="D2412" t="str">
            <v>Minas Gerais</v>
          </cell>
          <cell r="E2412">
            <v>31</v>
          </cell>
          <cell r="F2412" t="str">
            <v>Sudeste</v>
          </cell>
        </row>
        <row r="2413">
          <cell r="A2413">
            <v>311545</v>
          </cell>
          <cell r="B2413" t="str">
            <v>Catuji</v>
          </cell>
          <cell r="C2413" t="str">
            <v>MG</v>
          </cell>
          <cell r="D2413" t="str">
            <v>Minas Gerais</v>
          </cell>
          <cell r="E2413">
            <v>31</v>
          </cell>
          <cell r="F2413" t="str">
            <v>Sudeste</v>
          </cell>
        </row>
        <row r="2414">
          <cell r="A2414">
            <v>311547</v>
          </cell>
          <cell r="B2414" t="str">
            <v>Catuti</v>
          </cell>
          <cell r="C2414" t="str">
            <v>MG</v>
          </cell>
          <cell r="D2414" t="str">
            <v>Minas Gerais</v>
          </cell>
          <cell r="E2414">
            <v>31</v>
          </cell>
          <cell r="F2414" t="str">
            <v>Sudeste</v>
          </cell>
        </row>
        <row r="2415">
          <cell r="A2415">
            <v>311550</v>
          </cell>
          <cell r="B2415" t="str">
            <v>Caxambu</v>
          </cell>
          <cell r="C2415" t="str">
            <v>MG</v>
          </cell>
          <cell r="D2415" t="str">
            <v>Minas Gerais</v>
          </cell>
          <cell r="E2415">
            <v>31</v>
          </cell>
          <cell r="F2415" t="str">
            <v>Sudeste</v>
          </cell>
        </row>
        <row r="2416">
          <cell r="A2416">
            <v>311560</v>
          </cell>
          <cell r="B2416" t="str">
            <v>Cedro do Abaeté</v>
          </cell>
          <cell r="C2416" t="str">
            <v>MG</v>
          </cell>
          <cell r="D2416" t="str">
            <v>Minas Gerais</v>
          </cell>
          <cell r="E2416">
            <v>31</v>
          </cell>
          <cell r="F2416" t="str">
            <v>Sudeste</v>
          </cell>
        </row>
        <row r="2417">
          <cell r="A2417">
            <v>311570</v>
          </cell>
          <cell r="B2417" t="str">
            <v>Central de Minas</v>
          </cell>
          <cell r="C2417" t="str">
            <v>MG</v>
          </cell>
          <cell r="D2417" t="str">
            <v>Minas Gerais</v>
          </cell>
          <cell r="E2417">
            <v>31</v>
          </cell>
          <cell r="F2417" t="str">
            <v>Sudeste</v>
          </cell>
        </row>
        <row r="2418">
          <cell r="A2418">
            <v>311580</v>
          </cell>
          <cell r="B2418" t="str">
            <v>Centralina</v>
          </cell>
          <cell r="C2418" t="str">
            <v>MG</v>
          </cell>
          <cell r="D2418" t="str">
            <v>Minas Gerais</v>
          </cell>
          <cell r="E2418">
            <v>31</v>
          </cell>
          <cell r="F2418" t="str">
            <v>Sudeste</v>
          </cell>
        </row>
        <row r="2419">
          <cell r="A2419">
            <v>311590</v>
          </cell>
          <cell r="B2419" t="str">
            <v>Chácara</v>
          </cell>
          <cell r="C2419" t="str">
            <v>MG</v>
          </cell>
          <cell r="D2419" t="str">
            <v>Minas Gerais</v>
          </cell>
          <cell r="E2419">
            <v>31</v>
          </cell>
          <cell r="F2419" t="str">
            <v>Sudeste</v>
          </cell>
        </row>
        <row r="2420">
          <cell r="A2420">
            <v>311600</v>
          </cell>
          <cell r="B2420" t="str">
            <v>Chalé</v>
          </cell>
          <cell r="C2420" t="str">
            <v>MG</v>
          </cell>
          <cell r="D2420" t="str">
            <v>Minas Gerais</v>
          </cell>
          <cell r="E2420">
            <v>31</v>
          </cell>
          <cell r="F2420" t="str">
            <v>Sudeste</v>
          </cell>
        </row>
        <row r="2421">
          <cell r="A2421">
            <v>311610</v>
          </cell>
          <cell r="B2421" t="str">
            <v>Chapada do Norte</v>
          </cell>
          <cell r="C2421" t="str">
            <v>MG</v>
          </cell>
          <cell r="D2421" t="str">
            <v>Minas Gerais</v>
          </cell>
          <cell r="E2421">
            <v>31</v>
          </cell>
          <cell r="F2421" t="str">
            <v>Sudeste</v>
          </cell>
        </row>
        <row r="2422">
          <cell r="A2422">
            <v>311615</v>
          </cell>
          <cell r="B2422" t="str">
            <v>Chapada Gaúcha</v>
          </cell>
          <cell r="C2422" t="str">
            <v>MG</v>
          </cell>
          <cell r="D2422" t="str">
            <v>Minas Gerais</v>
          </cell>
          <cell r="E2422">
            <v>31</v>
          </cell>
          <cell r="F2422" t="str">
            <v>Sudeste</v>
          </cell>
        </row>
        <row r="2423">
          <cell r="A2423">
            <v>311620</v>
          </cell>
          <cell r="B2423" t="str">
            <v>Chiador</v>
          </cell>
          <cell r="C2423" t="str">
            <v>MG</v>
          </cell>
          <cell r="D2423" t="str">
            <v>Minas Gerais</v>
          </cell>
          <cell r="E2423">
            <v>31</v>
          </cell>
          <cell r="F2423" t="str">
            <v>Sudeste</v>
          </cell>
        </row>
        <row r="2424">
          <cell r="A2424">
            <v>311630</v>
          </cell>
          <cell r="B2424" t="str">
            <v>Cipotânea</v>
          </cell>
          <cell r="C2424" t="str">
            <v>MG</v>
          </cell>
          <cell r="D2424" t="str">
            <v>Minas Gerais</v>
          </cell>
          <cell r="E2424">
            <v>31</v>
          </cell>
          <cell r="F2424" t="str">
            <v>Sudeste</v>
          </cell>
        </row>
        <row r="2425">
          <cell r="A2425">
            <v>311640</v>
          </cell>
          <cell r="B2425" t="str">
            <v>Claraval</v>
          </cell>
          <cell r="C2425" t="str">
            <v>MG</v>
          </cell>
          <cell r="D2425" t="str">
            <v>Minas Gerais</v>
          </cell>
          <cell r="E2425">
            <v>31</v>
          </cell>
          <cell r="F2425" t="str">
            <v>Sudeste</v>
          </cell>
        </row>
        <row r="2426">
          <cell r="A2426">
            <v>311650</v>
          </cell>
          <cell r="B2426" t="str">
            <v>Claro dos Poções</v>
          </cell>
          <cell r="C2426" t="str">
            <v>MG</v>
          </cell>
          <cell r="D2426" t="str">
            <v>Minas Gerais</v>
          </cell>
          <cell r="E2426">
            <v>31</v>
          </cell>
          <cell r="F2426" t="str">
            <v>Sudeste</v>
          </cell>
        </row>
        <row r="2427">
          <cell r="A2427">
            <v>311660</v>
          </cell>
          <cell r="B2427" t="str">
            <v>Cláudio</v>
          </cell>
          <cell r="C2427" t="str">
            <v>MG</v>
          </cell>
          <cell r="D2427" t="str">
            <v>Minas Gerais</v>
          </cell>
          <cell r="E2427">
            <v>31</v>
          </cell>
          <cell r="F2427" t="str">
            <v>Sudeste</v>
          </cell>
        </row>
        <row r="2428">
          <cell r="A2428">
            <v>311670</v>
          </cell>
          <cell r="B2428" t="str">
            <v>Coimbra</v>
          </cell>
          <cell r="C2428" t="str">
            <v>MG</v>
          </cell>
          <cell r="D2428" t="str">
            <v>Minas Gerais</v>
          </cell>
          <cell r="E2428">
            <v>31</v>
          </cell>
          <cell r="F2428" t="str">
            <v>Sudeste</v>
          </cell>
        </row>
        <row r="2429">
          <cell r="A2429">
            <v>311680</v>
          </cell>
          <cell r="B2429" t="str">
            <v>Coluna</v>
          </cell>
          <cell r="C2429" t="str">
            <v>MG</v>
          </cell>
          <cell r="D2429" t="str">
            <v>Minas Gerais</v>
          </cell>
          <cell r="E2429">
            <v>31</v>
          </cell>
          <cell r="F2429" t="str">
            <v>Sudeste</v>
          </cell>
        </row>
        <row r="2430">
          <cell r="A2430">
            <v>311690</v>
          </cell>
          <cell r="B2430" t="str">
            <v>Comendador Gomes</v>
          </cell>
          <cell r="C2430" t="str">
            <v>MG</v>
          </cell>
          <cell r="D2430" t="str">
            <v>Minas Gerais</v>
          </cell>
          <cell r="E2430">
            <v>31</v>
          </cell>
          <cell r="F2430" t="str">
            <v>Sudeste</v>
          </cell>
        </row>
        <row r="2431">
          <cell r="A2431">
            <v>311700</v>
          </cell>
          <cell r="B2431" t="str">
            <v>Comercinho</v>
          </cell>
          <cell r="C2431" t="str">
            <v>MG</v>
          </cell>
          <cell r="D2431" t="str">
            <v>Minas Gerais</v>
          </cell>
          <cell r="E2431">
            <v>31</v>
          </cell>
          <cell r="F2431" t="str">
            <v>Sudeste</v>
          </cell>
        </row>
        <row r="2432">
          <cell r="A2432">
            <v>311710</v>
          </cell>
          <cell r="B2432" t="str">
            <v>Conceição da Aparecida</v>
          </cell>
          <cell r="C2432" t="str">
            <v>MG</v>
          </cell>
          <cell r="D2432" t="str">
            <v>Minas Gerais</v>
          </cell>
          <cell r="E2432">
            <v>31</v>
          </cell>
          <cell r="F2432" t="str">
            <v>Sudeste</v>
          </cell>
        </row>
        <row r="2433">
          <cell r="A2433">
            <v>311720</v>
          </cell>
          <cell r="B2433" t="str">
            <v>Conceição das Pedras</v>
          </cell>
          <cell r="C2433" t="str">
            <v>MG</v>
          </cell>
          <cell r="D2433" t="str">
            <v>Minas Gerais</v>
          </cell>
          <cell r="E2433">
            <v>31</v>
          </cell>
          <cell r="F2433" t="str">
            <v>Sudeste</v>
          </cell>
        </row>
        <row r="2434">
          <cell r="A2434">
            <v>311730</v>
          </cell>
          <cell r="B2434" t="str">
            <v>Conceição das Alagoas</v>
          </cell>
          <cell r="C2434" t="str">
            <v>MG</v>
          </cell>
          <cell r="D2434" t="str">
            <v>Minas Gerais</v>
          </cell>
          <cell r="E2434">
            <v>31</v>
          </cell>
          <cell r="F2434" t="str">
            <v>Sudeste</v>
          </cell>
        </row>
        <row r="2435">
          <cell r="A2435">
            <v>311740</v>
          </cell>
          <cell r="B2435" t="str">
            <v>Conceição de Ipanema</v>
          </cell>
          <cell r="C2435" t="str">
            <v>MG</v>
          </cell>
          <cell r="D2435" t="str">
            <v>Minas Gerais</v>
          </cell>
          <cell r="E2435">
            <v>31</v>
          </cell>
          <cell r="F2435" t="str">
            <v>Sudeste</v>
          </cell>
        </row>
        <row r="2436">
          <cell r="A2436">
            <v>311750</v>
          </cell>
          <cell r="B2436" t="str">
            <v>Conceição do Mato Dentro</v>
          </cell>
          <cell r="C2436" t="str">
            <v>MG</v>
          </cell>
          <cell r="D2436" t="str">
            <v>Minas Gerais</v>
          </cell>
          <cell r="E2436">
            <v>31</v>
          </cell>
          <cell r="F2436" t="str">
            <v>Sudeste</v>
          </cell>
        </row>
        <row r="2437">
          <cell r="A2437">
            <v>311760</v>
          </cell>
          <cell r="B2437" t="str">
            <v>Conceição do Pará</v>
          </cell>
          <cell r="C2437" t="str">
            <v>MG</v>
          </cell>
          <cell r="D2437" t="str">
            <v>Minas Gerais</v>
          </cell>
          <cell r="E2437">
            <v>31</v>
          </cell>
          <cell r="F2437" t="str">
            <v>Sudeste</v>
          </cell>
        </row>
        <row r="2438">
          <cell r="A2438">
            <v>311770</v>
          </cell>
          <cell r="B2438" t="str">
            <v>Conceição do Rio Verde</v>
          </cell>
          <cell r="C2438" t="str">
            <v>MG</v>
          </cell>
          <cell r="D2438" t="str">
            <v>Minas Gerais</v>
          </cell>
          <cell r="E2438">
            <v>31</v>
          </cell>
          <cell r="F2438" t="str">
            <v>Sudeste</v>
          </cell>
        </row>
        <row r="2439">
          <cell r="A2439">
            <v>311780</v>
          </cell>
          <cell r="B2439" t="str">
            <v>Conceição dos Ouros</v>
          </cell>
          <cell r="C2439" t="str">
            <v>MG</v>
          </cell>
          <cell r="D2439" t="str">
            <v>Minas Gerais</v>
          </cell>
          <cell r="E2439">
            <v>31</v>
          </cell>
          <cell r="F2439" t="str">
            <v>Sudeste</v>
          </cell>
        </row>
        <row r="2440">
          <cell r="A2440">
            <v>311783</v>
          </cell>
          <cell r="B2440" t="str">
            <v>Cônego Marinho</v>
          </cell>
          <cell r="C2440" t="str">
            <v>MG</v>
          </cell>
          <cell r="D2440" t="str">
            <v>Minas Gerais</v>
          </cell>
          <cell r="E2440">
            <v>31</v>
          </cell>
          <cell r="F2440" t="str">
            <v>Sudeste</v>
          </cell>
        </row>
        <row r="2441">
          <cell r="A2441">
            <v>311787</v>
          </cell>
          <cell r="B2441" t="str">
            <v>Confins</v>
          </cell>
          <cell r="C2441" t="str">
            <v>MG</v>
          </cell>
          <cell r="D2441" t="str">
            <v>Minas Gerais</v>
          </cell>
          <cell r="E2441">
            <v>31</v>
          </cell>
          <cell r="F2441" t="str">
            <v>Sudeste</v>
          </cell>
        </row>
        <row r="2442">
          <cell r="A2442">
            <v>311790</v>
          </cell>
          <cell r="B2442" t="str">
            <v>Congonhal</v>
          </cell>
          <cell r="C2442" t="str">
            <v>MG</v>
          </cell>
          <cell r="D2442" t="str">
            <v>Minas Gerais</v>
          </cell>
          <cell r="E2442">
            <v>31</v>
          </cell>
          <cell r="F2442" t="str">
            <v>Sudeste</v>
          </cell>
        </row>
        <row r="2443">
          <cell r="A2443">
            <v>311800</v>
          </cell>
          <cell r="B2443" t="str">
            <v>Congonhas</v>
          </cell>
          <cell r="C2443" t="str">
            <v>MG</v>
          </cell>
          <cell r="D2443" t="str">
            <v>Minas Gerais</v>
          </cell>
          <cell r="E2443">
            <v>31</v>
          </cell>
          <cell r="F2443" t="str">
            <v>Sudeste</v>
          </cell>
        </row>
        <row r="2444">
          <cell r="A2444">
            <v>311810</v>
          </cell>
          <cell r="B2444" t="str">
            <v>Congonhas do Norte</v>
          </cell>
          <cell r="C2444" t="str">
            <v>MG</v>
          </cell>
          <cell r="D2444" t="str">
            <v>Minas Gerais</v>
          </cell>
          <cell r="E2444">
            <v>31</v>
          </cell>
          <cell r="F2444" t="str">
            <v>Sudeste</v>
          </cell>
        </row>
        <row r="2445">
          <cell r="A2445">
            <v>311820</v>
          </cell>
          <cell r="B2445" t="str">
            <v>Conquista</v>
          </cell>
          <cell r="C2445" t="str">
            <v>MG</v>
          </cell>
          <cell r="D2445" t="str">
            <v>Minas Gerais</v>
          </cell>
          <cell r="E2445">
            <v>31</v>
          </cell>
          <cell r="F2445" t="str">
            <v>Sudeste</v>
          </cell>
        </row>
        <row r="2446">
          <cell r="A2446">
            <v>311830</v>
          </cell>
          <cell r="B2446" t="str">
            <v>Conselheiro Lafaiete</v>
          </cell>
          <cell r="C2446" t="str">
            <v>MG</v>
          </cell>
          <cell r="D2446" t="str">
            <v>Minas Gerais</v>
          </cell>
          <cell r="E2446">
            <v>31</v>
          </cell>
          <cell r="F2446" t="str">
            <v>Sudeste</v>
          </cell>
        </row>
        <row r="2447">
          <cell r="A2447">
            <v>311840</v>
          </cell>
          <cell r="B2447" t="str">
            <v>Conselheiro Pena</v>
          </cell>
          <cell r="C2447" t="str">
            <v>MG</v>
          </cell>
          <cell r="D2447" t="str">
            <v>Minas Gerais</v>
          </cell>
          <cell r="E2447">
            <v>31</v>
          </cell>
          <cell r="F2447" t="str">
            <v>Sudeste</v>
          </cell>
        </row>
        <row r="2448">
          <cell r="A2448">
            <v>311850</v>
          </cell>
          <cell r="B2448" t="str">
            <v>Consolação</v>
          </cell>
          <cell r="C2448" t="str">
            <v>MG</v>
          </cell>
          <cell r="D2448" t="str">
            <v>Minas Gerais</v>
          </cell>
          <cell r="E2448">
            <v>31</v>
          </cell>
          <cell r="F2448" t="str">
            <v>Sudeste</v>
          </cell>
        </row>
        <row r="2449">
          <cell r="A2449">
            <v>311860</v>
          </cell>
          <cell r="B2449" t="str">
            <v>Contagem</v>
          </cell>
          <cell r="C2449" t="str">
            <v>MG</v>
          </cell>
          <cell r="D2449" t="str">
            <v>Minas Gerais</v>
          </cell>
          <cell r="E2449">
            <v>31</v>
          </cell>
          <cell r="F2449" t="str">
            <v>Sudeste</v>
          </cell>
        </row>
        <row r="2450">
          <cell r="A2450">
            <v>311870</v>
          </cell>
          <cell r="B2450" t="str">
            <v>Coqueiral</v>
          </cell>
          <cell r="C2450" t="str">
            <v>MG</v>
          </cell>
          <cell r="D2450" t="str">
            <v>Minas Gerais</v>
          </cell>
          <cell r="E2450">
            <v>31</v>
          </cell>
          <cell r="F2450" t="str">
            <v>Sudeste</v>
          </cell>
        </row>
        <row r="2451">
          <cell r="A2451">
            <v>311880</v>
          </cell>
          <cell r="B2451" t="str">
            <v>Coração de Jesus</v>
          </cell>
          <cell r="C2451" t="str">
            <v>MG</v>
          </cell>
          <cell r="D2451" t="str">
            <v>Minas Gerais</v>
          </cell>
          <cell r="E2451">
            <v>31</v>
          </cell>
          <cell r="F2451" t="str">
            <v>Sudeste</v>
          </cell>
        </row>
        <row r="2452">
          <cell r="A2452">
            <v>311890</v>
          </cell>
          <cell r="B2452" t="str">
            <v>Cordisburgo</v>
          </cell>
          <cell r="C2452" t="str">
            <v>MG</v>
          </cell>
          <cell r="D2452" t="str">
            <v>Minas Gerais</v>
          </cell>
          <cell r="E2452">
            <v>31</v>
          </cell>
          <cell r="F2452" t="str">
            <v>Sudeste</v>
          </cell>
        </row>
        <row r="2453">
          <cell r="A2453">
            <v>311900</v>
          </cell>
          <cell r="B2453" t="str">
            <v>Cordislândia</v>
          </cell>
          <cell r="C2453" t="str">
            <v>MG</v>
          </cell>
          <cell r="D2453" t="str">
            <v>Minas Gerais</v>
          </cell>
          <cell r="E2453">
            <v>31</v>
          </cell>
          <cell r="F2453" t="str">
            <v>Sudeste</v>
          </cell>
        </row>
        <row r="2454">
          <cell r="A2454">
            <v>311910</v>
          </cell>
          <cell r="B2454" t="str">
            <v>Corinto</v>
          </cell>
          <cell r="C2454" t="str">
            <v>MG</v>
          </cell>
          <cell r="D2454" t="str">
            <v>Minas Gerais</v>
          </cell>
          <cell r="E2454">
            <v>31</v>
          </cell>
          <cell r="F2454" t="str">
            <v>Sudeste</v>
          </cell>
        </row>
        <row r="2455">
          <cell r="A2455">
            <v>311920</v>
          </cell>
          <cell r="B2455" t="str">
            <v>Coroaci</v>
          </cell>
          <cell r="C2455" t="str">
            <v>MG</v>
          </cell>
          <cell r="D2455" t="str">
            <v>Minas Gerais</v>
          </cell>
          <cell r="E2455">
            <v>31</v>
          </cell>
          <cell r="F2455" t="str">
            <v>Sudeste</v>
          </cell>
        </row>
        <row r="2456">
          <cell r="A2456">
            <v>311930</v>
          </cell>
          <cell r="B2456" t="str">
            <v>Coromandel</v>
          </cell>
          <cell r="C2456" t="str">
            <v>MG</v>
          </cell>
          <cell r="D2456" t="str">
            <v>Minas Gerais</v>
          </cell>
          <cell r="E2456">
            <v>31</v>
          </cell>
          <cell r="F2456" t="str">
            <v>Sudeste</v>
          </cell>
        </row>
        <row r="2457">
          <cell r="A2457">
            <v>311940</v>
          </cell>
          <cell r="B2457" t="str">
            <v>Coronel Fabriciano</v>
          </cell>
          <cell r="C2457" t="str">
            <v>MG</v>
          </cell>
          <cell r="D2457" t="str">
            <v>Minas Gerais</v>
          </cell>
          <cell r="E2457">
            <v>31</v>
          </cell>
          <cell r="F2457" t="str">
            <v>Sudeste</v>
          </cell>
        </row>
        <row r="2458">
          <cell r="A2458">
            <v>311950</v>
          </cell>
          <cell r="B2458" t="str">
            <v>Coronel Murta</v>
          </cell>
          <cell r="C2458" t="str">
            <v>MG</v>
          </cell>
          <cell r="D2458" t="str">
            <v>Minas Gerais</v>
          </cell>
          <cell r="E2458">
            <v>31</v>
          </cell>
          <cell r="F2458" t="str">
            <v>Sudeste</v>
          </cell>
        </row>
        <row r="2459">
          <cell r="A2459">
            <v>311960</v>
          </cell>
          <cell r="B2459" t="str">
            <v>Coronel Pacheco</v>
          </cell>
          <cell r="C2459" t="str">
            <v>MG</v>
          </cell>
          <cell r="D2459" t="str">
            <v>Minas Gerais</v>
          </cell>
          <cell r="E2459">
            <v>31</v>
          </cell>
          <cell r="F2459" t="str">
            <v>Sudeste</v>
          </cell>
        </row>
        <row r="2460">
          <cell r="A2460">
            <v>311970</v>
          </cell>
          <cell r="B2460" t="str">
            <v>Coronel Xavier Chaves</v>
          </cell>
          <cell r="C2460" t="str">
            <v>MG</v>
          </cell>
          <cell r="D2460" t="str">
            <v>Minas Gerais</v>
          </cell>
          <cell r="E2460">
            <v>31</v>
          </cell>
          <cell r="F2460" t="str">
            <v>Sudeste</v>
          </cell>
        </row>
        <row r="2461">
          <cell r="A2461">
            <v>311980</v>
          </cell>
          <cell r="B2461" t="str">
            <v>Córrego Danta</v>
          </cell>
          <cell r="C2461" t="str">
            <v>MG</v>
          </cell>
          <cell r="D2461" t="str">
            <v>Minas Gerais</v>
          </cell>
          <cell r="E2461">
            <v>31</v>
          </cell>
          <cell r="F2461" t="str">
            <v>Sudeste</v>
          </cell>
        </row>
        <row r="2462">
          <cell r="A2462">
            <v>311990</v>
          </cell>
          <cell r="B2462" t="str">
            <v>Córrego do Bom Jesus</v>
          </cell>
          <cell r="C2462" t="str">
            <v>MG</v>
          </cell>
          <cell r="D2462" t="str">
            <v>Minas Gerais</v>
          </cell>
          <cell r="E2462">
            <v>31</v>
          </cell>
          <cell r="F2462" t="str">
            <v>Sudeste</v>
          </cell>
        </row>
        <row r="2463">
          <cell r="A2463">
            <v>311995</v>
          </cell>
          <cell r="B2463" t="str">
            <v>Córrego Fundo</v>
          </cell>
          <cell r="C2463" t="str">
            <v>MG</v>
          </cell>
          <cell r="D2463" t="str">
            <v>Minas Gerais</v>
          </cell>
          <cell r="E2463">
            <v>31</v>
          </cell>
          <cell r="F2463" t="str">
            <v>Sudeste</v>
          </cell>
        </row>
        <row r="2464">
          <cell r="A2464">
            <v>312000</v>
          </cell>
          <cell r="B2464" t="str">
            <v>Córrego Novo</v>
          </cell>
          <cell r="C2464" t="str">
            <v>MG</v>
          </cell>
          <cell r="D2464" t="str">
            <v>Minas Gerais</v>
          </cell>
          <cell r="E2464">
            <v>31</v>
          </cell>
          <cell r="F2464" t="str">
            <v>Sudeste</v>
          </cell>
        </row>
        <row r="2465">
          <cell r="A2465">
            <v>312010</v>
          </cell>
          <cell r="B2465" t="str">
            <v>Couto de Magalhães de Minas</v>
          </cell>
          <cell r="C2465" t="str">
            <v>MG</v>
          </cell>
          <cell r="D2465" t="str">
            <v>Minas Gerais</v>
          </cell>
          <cell r="E2465">
            <v>31</v>
          </cell>
          <cell r="F2465" t="str">
            <v>Sudeste</v>
          </cell>
        </row>
        <row r="2466">
          <cell r="A2466">
            <v>312015</v>
          </cell>
          <cell r="B2466" t="str">
            <v>Crisólita</v>
          </cell>
          <cell r="C2466" t="str">
            <v>MG</v>
          </cell>
          <cell r="D2466" t="str">
            <v>Minas Gerais</v>
          </cell>
          <cell r="E2466">
            <v>31</v>
          </cell>
          <cell r="F2466" t="str">
            <v>Sudeste</v>
          </cell>
        </row>
        <row r="2467">
          <cell r="A2467">
            <v>312020</v>
          </cell>
          <cell r="B2467" t="str">
            <v>Cristais</v>
          </cell>
          <cell r="C2467" t="str">
            <v>MG</v>
          </cell>
          <cell r="D2467" t="str">
            <v>Minas Gerais</v>
          </cell>
          <cell r="E2467">
            <v>31</v>
          </cell>
          <cell r="F2467" t="str">
            <v>Sudeste</v>
          </cell>
        </row>
        <row r="2468">
          <cell r="A2468">
            <v>312030</v>
          </cell>
          <cell r="B2468" t="str">
            <v>Cristália</v>
          </cell>
          <cell r="C2468" t="str">
            <v>MG</v>
          </cell>
          <cell r="D2468" t="str">
            <v>Minas Gerais</v>
          </cell>
          <cell r="E2468">
            <v>31</v>
          </cell>
          <cell r="F2468" t="str">
            <v>Sudeste</v>
          </cell>
        </row>
        <row r="2469">
          <cell r="A2469">
            <v>312040</v>
          </cell>
          <cell r="B2469" t="str">
            <v>Cristiano Otoni</v>
          </cell>
          <cell r="C2469" t="str">
            <v>MG</v>
          </cell>
          <cell r="D2469" t="str">
            <v>Minas Gerais</v>
          </cell>
          <cell r="E2469">
            <v>31</v>
          </cell>
          <cell r="F2469" t="str">
            <v>Sudeste</v>
          </cell>
        </row>
        <row r="2470">
          <cell r="A2470">
            <v>312050</v>
          </cell>
          <cell r="B2470" t="str">
            <v>Cristina</v>
          </cell>
          <cell r="C2470" t="str">
            <v>MG</v>
          </cell>
          <cell r="D2470" t="str">
            <v>Minas Gerais</v>
          </cell>
          <cell r="E2470">
            <v>31</v>
          </cell>
          <cell r="F2470" t="str">
            <v>Sudeste</v>
          </cell>
        </row>
        <row r="2471">
          <cell r="A2471">
            <v>312060</v>
          </cell>
          <cell r="B2471" t="str">
            <v>Crucilândia</v>
          </cell>
          <cell r="C2471" t="str">
            <v>MG</v>
          </cell>
          <cell r="D2471" t="str">
            <v>Minas Gerais</v>
          </cell>
          <cell r="E2471">
            <v>31</v>
          </cell>
          <cell r="F2471" t="str">
            <v>Sudeste</v>
          </cell>
        </row>
        <row r="2472">
          <cell r="A2472">
            <v>312070</v>
          </cell>
          <cell r="B2472" t="str">
            <v>Cruzeiro da Fortaleza</v>
          </cell>
          <cell r="C2472" t="str">
            <v>MG</v>
          </cell>
          <cell r="D2472" t="str">
            <v>Minas Gerais</v>
          </cell>
          <cell r="E2472">
            <v>31</v>
          </cell>
          <cell r="F2472" t="str">
            <v>Sudeste</v>
          </cell>
        </row>
        <row r="2473">
          <cell r="A2473">
            <v>312080</v>
          </cell>
          <cell r="B2473" t="str">
            <v>Cruzília</v>
          </cell>
          <cell r="C2473" t="str">
            <v>MG</v>
          </cell>
          <cell r="D2473" t="str">
            <v>Minas Gerais</v>
          </cell>
          <cell r="E2473">
            <v>31</v>
          </cell>
          <cell r="F2473" t="str">
            <v>Sudeste</v>
          </cell>
        </row>
        <row r="2474">
          <cell r="A2474">
            <v>312083</v>
          </cell>
          <cell r="B2474" t="str">
            <v>Cuparaque</v>
          </cell>
          <cell r="C2474" t="str">
            <v>MG</v>
          </cell>
          <cell r="D2474" t="str">
            <v>Minas Gerais</v>
          </cell>
          <cell r="E2474">
            <v>31</v>
          </cell>
          <cell r="F2474" t="str">
            <v>Sudeste</v>
          </cell>
        </row>
        <row r="2475">
          <cell r="A2475">
            <v>312087</v>
          </cell>
          <cell r="B2475" t="str">
            <v>Curral de Dentro</v>
          </cell>
          <cell r="C2475" t="str">
            <v>MG</v>
          </cell>
          <cell r="D2475" t="str">
            <v>Minas Gerais</v>
          </cell>
          <cell r="E2475">
            <v>31</v>
          </cell>
          <cell r="F2475" t="str">
            <v>Sudeste</v>
          </cell>
        </row>
        <row r="2476">
          <cell r="A2476">
            <v>312090</v>
          </cell>
          <cell r="B2476" t="str">
            <v>Curvelo</v>
          </cell>
          <cell r="C2476" t="str">
            <v>MG</v>
          </cell>
          <cell r="D2476" t="str">
            <v>Minas Gerais</v>
          </cell>
          <cell r="E2476">
            <v>31</v>
          </cell>
          <cell r="F2476" t="str">
            <v>Sudeste</v>
          </cell>
        </row>
        <row r="2477">
          <cell r="A2477">
            <v>312100</v>
          </cell>
          <cell r="B2477" t="str">
            <v>Datas</v>
          </cell>
          <cell r="C2477" t="str">
            <v>MG</v>
          </cell>
          <cell r="D2477" t="str">
            <v>Minas Gerais</v>
          </cell>
          <cell r="E2477">
            <v>31</v>
          </cell>
          <cell r="F2477" t="str">
            <v>Sudeste</v>
          </cell>
        </row>
        <row r="2478">
          <cell r="A2478">
            <v>312110</v>
          </cell>
          <cell r="B2478" t="str">
            <v>Delfim Moreira</v>
          </cell>
          <cell r="C2478" t="str">
            <v>MG</v>
          </cell>
          <cell r="D2478" t="str">
            <v>Minas Gerais</v>
          </cell>
          <cell r="E2478">
            <v>31</v>
          </cell>
          <cell r="F2478" t="str">
            <v>Sudeste</v>
          </cell>
        </row>
        <row r="2479">
          <cell r="A2479">
            <v>312120</v>
          </cell>
          <cell r="B2479" t="str">
            <v>Delfinópolis</v>
          </cell>
          <cell r="C2479" t="str">
            <v>MG</v>
          </cell>
          <cell r="D2479" t="str">
            <v>Minas Gerais</v>
          </cell>
          <cell r="E2479">
            <v>31</v>
          </cell>
          <cell r="F2479" t="str">
            <v>Sudeste</v>
          </cell>
        </row>
        <row r="2480">
          <cell r="A2480">
            <v>312125</v>
          </cell>
          <cell r="B2480" t="str">
            <v>Delta</v>
          </cell>
          <cell r="C2480" t="str">
            <v>MG</v>
          </cell>
          <cell r="D2480" t="str">
            <v>Minas Gerais</v>
          </cell>
          <cell r="E2480">
            <v>31</v>
          </cell>
          <cell r="F2480" t="str">
            <v>Sudeste</v>
          </cell>
        </row>
        <row r="2481">
          <cell r="A2481">
            <v>312130</v>
          </cell>
          <cell r="B2481" t="str">
            <v>Descoberto</v>
          </cell>
          <cell r="C2481" t="str">
            <v>MG</v>
          </cell>
          <cell r="D2481" t="str">
            <v>Minas Gerais</v>
          </cell>
          <cell r="E2481">
            <v>31</v>
          </cell>
          <cell r="F2481" t="str">
            <v>Sudeste</v>
          </cell>
        </row>
        <row r="2482">
          <cell r="A2482">
            <v>312140</v>
          </cell>
          <cell r="B2482" t="str">
            <v>Desterro de Entre Rios</v>
          </cell>
          <cell r="C2482" t="str">
            <v>MG</v>
          </cell>
          <cell r="D2482" t="str">
            <v>Minas Gerais</v>
          </cell>
          <cell r="E2482">
            <v>31</v>
          </cell>
          <cell r="F2482" t="str">
            <v>Sudeste</v>
          </cell>
        </row>
        <row r="2483">
          <cell r="A2483">
            <v>312150</v>
          </cell>
          <cell r="B2483" t="str">
            <v>Desterro do Melo</v>
          </cell>
          <cell r="C2483" t="str">
            <v>MG</v>
          </cell>
          <cell r="D2483" t="str">
            <v>Minas Gerais</v>
          </cell>
          <cell r="E2483">
            <v>31</v>
          </cell>
          <cell r="F2483" t="str">
            <v>Sudeste</v>
          </cell>
        </row>
        <row r="2484">
          <cell r="A2484">
            <v>312160</v>
          </cell>
          <cell r="B2484" t="str">
            <v>Diamantina</v>
          </cell>
          <cell r="C2484" t="str">
            <v>MG</v>
          </cell>
          <cell r="D2484" t="str">
            <v>Minas Gerais</v>
          </cell>
          <cell r="E2484">
            <v>31</v>
          </cell>
          <cell r="F2484" t="str">
            <v>Sudeste</v>
          </cell>
        </row>
        <row r="2485">
          <cell r="A2485">
            <v>312170</v>
          </cell>
          <cell r="B2485" t="str">
            <v>Diogo de Vasconcelos</v>
          </cell>
          <cell r="C2485" t="str">
            <v>MG</v>
          </cell>
          <cell r="D2485" t="str">
            <v>Minas Gerais</v>
          </cell>
          <cell r="E2485">
            <v>31</v>
          </cell>
          <cell r="F2485" t="str">
            <v>Sudeste</v>
          </cell>
        </row>
        <row r="2486">
          <cell r="A2486">
            <v>312180</v>
          </cell>
          <cell r="B2486" t="str">
            <v>Dionísio</v>
          </cell>
          <cell r="C2486" t="str">
            <v>MG</v>
          </cell>
          <cell r="D2486" t="str">
            <v>Minas Gerais</v>
          </cell>
          <cell r="E2486">
            <v>31</v>
          </cell>
          <cell r="F2486" t="str">
            <v>Sudeste</v>
          </cell>
        </row>
        <row r="2487">
          <cell r="A2487">
            <v>312190</v>
          </cell>
          <cell r="B2487" t="str">
            <v>Divinésia</v>
          </cell>
          <cell r="C2487" t="str">
            <v>MG</v>
          </cell>
          <cell r="D2487" t="str">
            <v>Minas Gerais</v>
          </cell>
          <cell r="E2487">
            <v>31</v>
          </cell>
          <cell r="F2487" t="str">
            <v>Sudeste</v>
          </cell>
        </row>
        <row r="2488">
          <cell r="A2488">
            <v>312200</v>
          </cell>
          <cell r="B2488" t="str">
            <v>Divino</v>
          </cell>
          <cell r="C2488" t="str">
            <v>MG</v>
          </cell>
          <cell r="D2488" t="str">
            <v>Minas Gerais</v>
          </cell>
          <cell r="E2488">
            <v>31</v>
          </cell>
          <cell r="F2488" t="str">
            <v>Sudeste</v>
          </cell>
        </row>
        <row r="2489">
          <cell r="A2489">
            <v>312210</v>
          </cell>
          <cell r="B2489" t="str">
            <v>Divino das Laranjeiras</v>
          </cell>
          <cell r="C2489" t="str">
            <v>MG</v>
          </cell>
          <cell r="D2489" t="str">
            <v>Minas Gerais</v>
          </cell>
          <cell r="E2489">
            <v>31</v>
          </cell>
          <cell r="F2489" t="str">
            <v>Sudeste</v>
          </cell>
        </row>
        <row r="2490">
          <cell r="A2490">
            <v>312220</v>
          </cell>
          <cell r="B2490" t="str">
            <v>Divinolândia de Minas</v>
          </cell>
          <cell r="C2490" t="str">
            <v>MG</v>
          </cell>
          <cell r="D2490" t="str">
            <v>Minas Gerais</v>
          </cell>
          <cell r="E2490">
            <v>31</v>
          </cell>
          <cell r="F2490" t="str">
            <v>Sudeste</v>
          </cell>
        </row>
        <row r="2491">
          <cell r="A2491">
            <v>312230</v>
          </cell>
          <cell r="B2491" t="str">
            <v>Divinópolis</v>
          </cell>
          <cell r="C2491" t="str">
            <v>MG</v>
          </cell>
          <cell r="D2491" t="str">
            <v>Minas Gerais</v>
          </cell>
          <cell r="E2491">
            <v>31</v>
          </cell>
          <cell r="F2491" t="str">
            <v>Sudeste</v>
          </cell>
        </row>
        <row r="2492">
          <cell r="A2492">
            <v>312235</v>
          </cell>
          <cell r="B2492" t="str">
            <v>Divisa Alegre</v>
          </cell>
          <cell r="C2492" t="str">
            <v>MG</v>
          </cell>
          <cell r="D2492" t="str">
            <v>Minas Gerais</v>
          </cell>
          <cell r="E2492">
            <v>31</v>
          </cell>
          <cell r="F2492" t="str">
            <v>Sudeste</v>
          </cell>
        </row>
        <row r="2493">
          <cell r="A2493">
            <v>312240</v>
          </cell>
          <cell r="B2493" t="str">
            <v>Divisa Nova</v>
          </cell>
          <cell r="C2493" t="str">
            <v>MG</v>
          </cell>
          <cell r="D2493" t="str">
            <v>Minas Gerais</v>
          </cell>
          <cell r="E2493">
            <v>31</v>
          </cell>
          <cell r="F2493" t="str">
            <v>Sudeste</v>
          </cell>
        </row>
        <row r="2494">
          <cell r="A2494">
            <v>312245</v>
          </cell>
          <cell r="B2494" t="str">
            <v>Divisópolis</v>
          </cell>
          <cell r="C2494" t="str">
            <v>MG</v>
          </cell>
          <cell r="D2494" t="str">
            <v>Minas Gerais</v>
          </cell>
          <cell r="E2494">
            <v>31</v>
          </cell>
          <cell r="F2494" t="str">
            <v>Sudeste</v>
          </cell>
        </row>
        <row r="2495">
          <cell r="A2495">
            <v>312247</v>
          </cell>
          <cell r="B2495" t="str">
            <v>Dom Bosco</v>
          </cell>
          <cell r="C2495" t="str">
            <v>MG</v>
          </cell>
          <cell r="D2495" t="str">
            <v>Minas Gerais</v>
          </cell>
          <cell r="E2495">
            <v>31</v>
          </cell>
          <cell r="F2495" t="str">
            <v>Sudeste</v>
          </cell>
        </row>
        <row r="2496">
          <cell r="A2496">
            <v>312250</v>
          </cell>
          <cell r="B2496" t="str">
            <v>Dom Cavati</v>
          </cell>
          <cell r="C2496" t="str">
            <v>MG</v>
          </cell>
          <cell r="D2496" t="str">
            <v>Minas Gerais</v>
          </cell>
          <cell r="E2496">
            <v>31</v>
          </cell>
          <cell r="F2496" t="str">
            <v>Sudeste</v>
          </cell>
        </row>
        <row r="2497">
          <cell r="A2497">
            <v>312260</v>
          </cell>
          <cell r="B2497" t="str">
            <v>Dom Joaquim</v>
          </cell>
          <cell r="C2497" t="str">
            <v>MG</v>
          </cell>
          <cell r="D2497" t="str">
            <v>Minas Gerais</v>
          </cell>
          <cell r="E2497">
            <v>31</v>
          </cell>
          <cell r="F2497" t="str">
            <v>Sudeste</v>
          </cell>
        </row>
        <row r="2498">
          <cell r="A2498">
            <v>312270</v>
          </cell>
          <cell r="B2498" t="str">
            <v>Dom Silvério</v>
          </cell>
          <cell r="C2498" t="str">
            <v>MG</v>
          </cell>
          <cell r="D2498" t="str">
            <v>Minas Gerais</v>
          </cell>
          <cell r="E2498">
            <v>31</v>
          </cell>
          <cell r="F2498" t="str">
            <v>Sudeste</v>
          </cell>
        </row>
        <row r="2499">
          <cell r="A2499">
            <v>312280</v>
          </cell>
          <cell r="B2499" t="str">
            <v>Dom Viçoso</v>
          </cell>
          <cell r="C2499" t="str">
            <v>MG</v>
          </cell>
          <cell r="D2499" t="str">
            <v>Minas Gerais</v>
          </cell>
          <cell r="E2499">
            <v>31</v>
          </cell>
          <cell r="F2499" t="str">
            <v>Sudeste</v>
          </cell>
        </row>
        <row r="2500">
          <cell r="A2500">
            <v>312290</v>
          </cell>
          <cell r="B2500" t="str">
            <v>Dona Eusébia</v>
          </cell>
          <cell r="C2500" t="str">
            <v>MG</v>
          </cell>
          <cell r="D2500" t="str">
            <v>Minas Gerais</v>
          </cell>
          <cell r="E2500">
            <v>31</v>
          </cell>
          <cell r="F2500" t="str">
            <v>Sudeste</v>
          </cell>
        </row>
        <row r="2501">
          <cell r="A2501">
            <v>312300</v>
          </cell>
          <cell r="B2501" t="str">
            <v>Dores de Campos</v>
          </cell>
          <cell r="C2501" t="str">
            <v>MG</v>
          </cell>
          <cell r="D2501" t="str">
            <v>Minas Gerais</v>
          </cell>
          <cell r="E2501">
            <v>31</v>
          </cell>
          <cell r="F2501" t="str">
            <v>Sudeste</v>
          </cell>
        </row>
        <row r="2502">
          <cell r="A2502">
            <v>312310</v>
          </cell>
          <cell r="B2502" t="str">
            <v>Dores de Guanhães</v>
          </cell>
          <cell r="C2502" t="str">
            <v>MG</v>
          </cell>
          <cell r="D2502" t="str">
            <v>Minas Gerais</v>
          </cell>
          <cell r="E2502">
            <v>31</v>
          </cell>
          <cell r="F2502" t="str">
            <v>Sudeste</v>
          </cell>
        </row>
        <row r="2503">
          <cell r="A2503">
            <v>312320</v>
          </cell>
          <cell r="B2503" t="str">
            <v>Dores do Indaiá</v>
          </cell>
          <cell r="C2503" t="str">
            <v>MG</v>
          </cell>
          <cell r="D2503" t="str">
            <v>Minas Gerais</v>
          </cell>
          <cell r="E2503">
            <v>31</v>
          </cell>
          <cell r="F2503" t="str">
            <v>Sudeste</v>
          </cell>
        </row>
        <row r="2504">
          <cell r="A2504">
            <v>312330</v>
          </cell>
          <cell r="B2504" t="str">
            <v>Dores do Turvo</v>
          </cell>
          <cell r="C2504" t="str">
            <v>MG</v>
          </cell>
          <cell r="D2504" t="str">
            <v>Minas Gerais</v>
          </cell>
          <cell r="E2504">
            <v>31</v>
          </cell>
          <cell r="F2504" t="str">
            <v>Sudeste</v>
          </cell>
        </row>
        <row r="2505">
          <cell r="A2505">
            <v>312340</v>
          </cell>
          <cell r="B2505" t="str">
            <v>Doresópolis</v>
          </cell>
          <cell r="C2505" t="str">
            <v>MG</v>
          </cell>
          <cell r="D2505" t="str">
            <v>Minas Gerais</v>
          </cell>
          <cell r="E2505">
            <v>31</v>
          </cell>
          <cell r="F2505" t="str">
            <v>Sudeste</v>
          </cell>
        </row>
        <row r="2506">
          <cell r="A2506">
            <v>312350</v>
          </cell>
          <cell r="B2506" t="str">
            <v>Douradoquara</v>
          </cell>
          <cell r="C2506" t="str">
            <v>MG</v>
          </cell>
          <cell r="D2506" t="str">
            <v>Minas Gerais</v>
          </cell>
          <cell r="E2506">
            <v>31</v>
          </cell>
          <cell r="F2506" t="str">
            <v>Sudeste</v>
          </cell>
        </row>
        <row r="2507">
          <cell r="A2507">
            <v>312352</v>
          </cell>
          <cell r="B2507" t="str">
            <v>Durandé</v>
          </cell>
          <cell r="C2507" t="str">
            <v>MG</v>
          </cell>
          <cell r="D2507" t="str">
            <v>Minas Gerais</v>
          </cell>
          <cell r="E2507">
            <v>31</v>
          </cell>
          <cell r="F2507" t="str">
            <v>Sudeste</v>
          </cell>
        </row>
        <row r="2508">
          <cell r="A2508">
            <v>312360</v>
          </cell>
          <cell r="B2508" t="str">
            <v>Elói Mendes</v>
          </cell>
          <cell r="C2508" t="str">
            <v>MG</v>
          </cell>
          <cell r="D2508" t="str">
            <v>Minas Gerais</v>
          </cell>
          <cell r="E2508">
            <v>31</v>
          </cell>
          <cell r="F2508" t="str">
            <v>Sudeste</v>
          </cell>
        </row>
        <row r="2509">
          <cell r="A2509">
            <v>312370</v>
          </cell>
          <cell r="B2509" t="str">
            <v>Engenheiro Caldas</v>
          </cell>
          <cell r="C2509" t="str">
            <v>MG</v>
          </cell>
          <cell r="D2509" t="str">
            <v>Minas Gerais</v>
          </cell>
          <cell r="E2509">
            <v>31</v>
          </cell>
          <cell r="F2509" t="str">
            <v>Sudeste</v>
          </cell>
        </row>
        <row r="2510">
          <cell r="A2510">
            <v>312380</v>
          </cell>
          <cell r="B2510" t="str">
            <v>Engenheiro Navarro</v>
          </cell>
          <cell r="C2510" t="str">
            <v>MG</v>
          </cell>
          <cell r="D2510" t="str">
            <v>Minas Gerais</v>
          </cell>
          <cell r="E2510">
            <v>31</v>
          </cell>
          <cell r="F2510" t="str">
            <v>Sudeste</v>
          </cell>
        </row>
        <row r="2511">
          <cell r="A2511">
            <v>312385</v>
          </cell>
          <cell r="B2511" t="str">
            <v>Entre Folhas</v>
          </cell>
          <cell r="C2511" t="str">
            <v>MG</v>
          </cell>
          <cell r="D2511" t="str">
            <v>Minas Gerais</v>
          </cell>
          <cell r="E2511">
            <v>31</v>
          </cell>
          <cell r="F2511" t="str">
            <v>Sudeste</v>
          </cell>
        </row>
        <row r="2512">
          <cell r="A2512">
            <v>312390</v>
          </cell>
          <cell r="B2512" t="str">
            <v>Entre Rios de Minas</v>
          </cell>
          <cell r="C2512" t="str">
            <v>MG</v>
          </cell>
          <cell r="D2512" t="str">
            <v>Minas Gerais</v>
          </cell>
          <cell r="E2512">
            <v>31</v>
          </cell>
          <cell r="F2512" t="str">
            <v>Sudeste</v>
          </cell>
        </row>
        <row r="2513">
          <cell r="A2513">
            <v>312400</v>
          </cell>
          <cell r="B2513" t="str">
            <v>Ervália</v>
          </cell>
          <cell r="C2513" t="str">
            <v>MG</v>
          </cell>
          <cell r="D2513" t="str">
            <v>Minas Gerais</v>
          </cell>
          <cell r="E2513">
            <v>31</v>
          </cell>
          <cell r="F2513" t="str">
            <v>Sudeste</v>
          </cell>
        </row>
        <row r="2514">
          <cell r="A2514">
            <v>312410</v>
          </cell>
          <cell r="B2514" t="str">
            <v>Esmeraldas</v>
          </cell>
          <cell r="C2514" t="str">
            <v>MG</v>
          </cell>
          <cell r="D2514" t="str">
            <v>Minas Gerais</v>
          </cell>
          <cell r="E2514">
            <v>31</v>
          </cell>
          <cell r="F2514" t="str">
            <v>Sudeste</v>
          </cell>
        </row>
        <row r="2515">
          <cell r="A2515">
            <v>312420</v>
          </cell>
          <cell r="B2515" t="str">
            <v>Espera Feliz</v>
          </cell>
          <cell r="C2515" t="str">
            <v>MG</v>
          </cell>
          <cell r="D2515" t="str">
            <v>Minas Gerais</v>
          </cell>
          <cell r="E2515">
            <v>31</v>
          </cell>
          <cell r="F2515" t="str">
            <v>Sudeste</v>
          </cell>
        </row>
        <row r="2516">
          <cell r="A2516">
            <v>312430</v>
          </cell>
          <cell r="B2516" t="str">
            <v>Espinosa</v>
          </cell>
          <cell r="C2516" t="str">
            <v>MG</v>
          </cell>
          <cell r="D2516" t="str">
            <v>Minas Gerais</v>
          </cell>
          <cell r="E2516">
            <v>31</v>
          </cell>
          <cell r="F2516" t="str">
            <v>Sudeste</v>
          </cell>
        </row>
        <row r="2517">
          <cell r="A2517">
            <v>312440</v>
          </cell>
          <cell r="B2517" t="str">
            <v>Espírito Santo do Dourado</v>
          </cell>
          <cell r="C2517" t="str">
            <v>MG</v>
          </cell>
          <cell r="D2517" t="str">
            <v>Minas Gerais</v>
          </cell>
          <cell r="E2517">
            <v>31</v>
          </cell>
          <cell r="F2517" t="str">
            <v>Sudeste</v>
          </cell>
        </row>
        <row r="2518">
          <cell r="A2518">
            <v>312450</v>
          </cell>
          <cell r="B2518" t="str">
            <v>Estiva</v>
          </cell>
          <cell r="C2518" t="str">
            <v>MG</v>
          </cell>
          <cell r="D2518" t="str">
            <v>Minas Gerais</v>
          </cell>
          <cell r="E2518">
            <v>31</v>
          </cell>
          <cell r="F2518" t="str">
            <v>Sudeste</v>
          </cell>
        </row>
        <row r="2519">
          <cell r="A2519">
            <v>312460</v>
          </cell>
          <cell r="B2519" t="str">
            <v>Estrela Dalva</v>
          </cell>
          <cell r="C2519" t="str">
            <v>MG</v>
          </cell>
          <cell r="D2519" t="str">
            <v>Minas Gerais</v>
          </cell>
          <cell r="E2519">
            <v>31</v>
          </cell>
          <cell r="F2519" t="str">
            <v>Sudeste</v>
          </cell>
        </row>
        <row r="2520">
          <cell r="A2520">
            <v>312470</v>
          </cell>
          <cell r="B2520" t="str">
            <v>Estrela do Indaiá</v>
          </cell>
          <cell r="C2520" t="str">
            <v>MG</v>
          </cell>
          <cell r="D2520" t="str">
            <v>Minas Gerais</v>
          </cell>
          <cell r="E2520">
            <v>31</v>
          </cell>
          <cell r="F2520" t="str">
            <v>Sudeste</v>
          </cell>
        </row>
        <row r="2521">
          <cell r="A2521">
            <v>312480</v>
          </cell>
          <cell r="B2521" t="str">
            <v>Estrela do Sul</v>
          </cell>
          <cell r="C2521" t="str">
            <v>MG</v>
          </cell>
          <cell r="D2521" t="str">
            <v>Minas Gerais</v>
          </cell>
          <cell r="E2521">
            <v>31</v>
          </cell>
          <cell r="F2521" t="str">
            <v>Sudeste</v>
          </cell>
        </row>
        <row r="2522">
          <cell r="A2522">
            <v>312490</v>
          </cell>
          <cell r="B2522" t="str">
            <v>Eugenópolis</v>
          </cell>
          <cell r="C2522" t="str">
            <v>MG</v>
          </cell>
          <cell r="D2522" t="str">
            <v>Minas Gerais</v>
          </cell>
          <cell r="E2522">
            <v>31</v>
          </cell>
          <cell r="F2522" t="str">
            <v>Sudeste</v>
          </cell>
        </row>
        <row r="2523">
          <cell r="A2523">
            <v>312500</v>
          </cell>
          <cell r="B2523" t="str">
            <v>Ewbank da Câmara</v>
          </cell>
          <cell r="C2523" t="str">
            <v>MG</v>
          </cell>
          <cell r="D2523" t="str">
            <v>Minas Gerais</v>
          </cell>
          <cell r="E2523">
            <v>31</v>
          </cell>
          <cell r="F2523" t="str">
            <v>Sudeste</v>
          </cell>
        </row>
        <row r="2524">
          <cell r="A2524">
            <v>312510</v>
          </cell>
          <cell r="B2524" t="str">
            <v>Extrema</v>
          </cell>
          <cell r="C2524" t="str">
            <v>MG</v>
          </cell>
          <cell r="D2524" t="str">
            <v>Minas Gerais</v>
          </cell>
          <cell r="E2524">
            <v>31</v>
          </cell>
          <cell r="F2524" t="str">
            <v>Sudeste</v>
          </cell>
        </row>
        <row r="2525">
          <cell r="A2525">
            <v>312520</v>
          </cell>
          <cell r="B2525" t="str">
            <v>Fama</v>
          </cell>
          <cell r="C2525" t="str">
            <v>MG</v>
          </cell>
          <cell r="D2525" t="str">
            <v>Minas Gerais</v>
          </cell>
          <cell r="E2525">
            <v>31</v>
          </cell>
          <cell r="F2525" t="str">
            <v>Sudeste</v>
          </cell>
        </row>
        <row r="2526">
          <cell r="A2526">
            <v>312530</v>
          </cell>
          <cell r="B2526" t="str">
            <v>Faria Lemos</v>
          </cell>
          <cell r="C2526" t="str">
            <v>MG</v>
          </cell>
          <cell r="D2526" t="str">
            <v>Minas Gerais</v>
          </cell>
          <cell r="E2526">
            <v>31</v>
          </cell>
          <cell r="F2526" t="str">
            <v>Sudeste</v>
          </cell>
        </row>
        <row r="2527">
          <cell r="A2527">
            <v>312540</v>
          </cell>
          <cell r="B2527" t="str">
            <v>Felício dos Santos</v>
          </cell>
          <cell r="C2527" t="str">
            <v>MG</v>
          </cell>
          <cell r="D2527" t="str">
            <v>Minas Gerais</v>
          </cell>
          <cell r="E2527">
            <v>31</v>
          </cell>
          <cell r="F2527" t="str">
            <v>Sudeste</v>
          </cell>
        </row>
        <row r="2528">
          <cell r="A2528">
            <v>312550</v>
          </cell>
          <cell r="B2528" t="str">
            <v>São Gonçalo do Rio Preto</v>
          </cell>
          <cell r="C2528" t="str">
            <v>MG</v>
          </cell>
          <cell r="D2528" t="str">
            <v>Minas Gerais</v>
          </cell>
          <cell r="E2528">
            <v>31</v>
          </cell>
          <cell r="F2528" t="str">
            <v>Sudeste</v>
          </cell>
        </row>
        <row r="2529">
          <cell r="A2529">
            <v>312560</v>
          </cell>
          <cell r="B2529" t="str">
            <v>Felisburgo</v>
          </cell>
          <cell r="C2529" t="str">
            <v>MG</v>
          </cell>
          <cell r="D2529" t="str">
            <v>Minas Gerais</v>
          </cell>
          <cell r="E2529">
            <v>31</v>
          </cell>
          <cell r="F2529" t="str">
            <v>Sudeste</v>
          </cell>
        </row>
        <row r="2530">
          <cell r="A2530">
            <v>312570</v>
          </cell>
          <cell r="B2530" t="str">
            <v>Felixlândia</v>
          </cell>
          <cell r="C2530" t="str">
            <v>MG</v>
          </cell>
          <cell r="D2530" t="str">
            <v>Minas Gerais</v>
          </cell>
          <cell r="E2530">
            <v>31</v>
          </cell>
          <cell r="F2530" t="str">
            <v>Sudeste</v>
          </cell>
        </row>
        <row r="2531">
          <cell r="A2531">
            <v>312580</v>
          </cell>
          <cell r="B2531" t="str">
            <v>Fernandes Tourinho</v>
          </cell>
          <cell r="C2531" t="str">
            <v>MG</v>
          </cell>
          <cell r="D2531" t="str">
            <v>Minas Gerais</v>
          </cell>
          <cell r="E2531">
            <v>31</v>
          </cell>
          <cell r="F2531" t="str">
            <v>Sudeste</v>
          </cell>
        </row>
        <row r="2532">
          <cell r="A2532">
            <v>312590</v>
          </cell>
          <cell r="B2532" t="str">
            <v>Ferros</v>
          </cell>
          <cell r="C2532" t="str">
            <v>MG</v>
          </cell>
          <cell r="D2532" t="str">
            <v>Minas Gerais</v>
          </cell>
          <cell r="E2532">
            <v>31</v>
          </cell>
          <cell r="F2532" t="str">
            <v>Sudeste</v>
          </cell>
        </row>
        <row r="2533">
          <cell r="A2533">
            <v>312595</v>
          </cell>
          <cell r="B2533" t="str">
            <v>Fervedouro</v>
          </cell>
          <cell r="C2533" t="str">
            <v>MG</v>
          </cell>
          <cell r="D2533" t="str">
            <v>Minas Gerais</v>
          </cell>
          <cell r="E2533">
            <v>31</v>
          </cell>
          <cell r="F2533" t="str">
            <v>Sudeste</v>
          </cell>
        </row>
        <row r="2534">
          <cell r="A2534">
            <v>312600</v>
          </cell>
          <cell r="B2534" t="str">
            <v>Florestal</v>
          </cell>
          <cell r="C2534" t="str">
            <v>MG</v>
          </cell>
          <cell r="D2534" t="str">
            <v>Minas Gerais</v>
          </cell>
          <cell r="E2534">
            <v>31</v>
          </cell>
          <cell r="F2534" t="str">
            <v>Sudeste</v>
          </cell>
        </row>
        <row r="2535">
          <cell r="A2535">
            <v>312610</v>
          </cell>
          <cell r="B2535" t="str">
            <v>Formiga</v>
          </cell>
          <cell r="C2535" t="str">
            <v>MG</v>
          </cell>
          <cell r="D2535" t="str">
            <v>Minas Gerais</v>
          </cell>
          <cell r="E2535">
            <v>31</v>
          </cell>
          <cell r="F2535" t="str">
            <v>Sudeste</v>
          </cell>
        </row>
        <row r="2536">
          <cell r="A2536">
            <v>312620</v>
          </cell>
          <cell r="B2536" t="str">
            <v>Formoso</v>
          </cell>
          <cell r="C2536" t="str">
            <v>MG</v>
          </cell>
          <cell r="D2536" t="str">
            <v>Minas Gerais</v>
          </cell>
          <cell r="E2536">
            <v>31</v>
          </cell>
          <cell r="F2536" t="str">
            <v>Sudeste</v>
          </cell>
        </row>
        <row r="2537">
          <cell r="A2537">
            <v>312630</v>
          </cell>
          <cell r="B2537" t="str">
            <v>Fortaleza de Minas</v>
          </cell>
          <cell r="C2537" t="str">
            <v>MG</v>
          </cell>
          <cell r="D2537" t="str">
            <v>Minas Gerais</v>
          </cell>
          <cell r="E2537">
            <v>31</v>
          </cell>
          <cell r="F2537" t="str">
            <v>Sudeste</v>
          </cell>
        </row>
        <row r="2538">
          <cell r="A2538">
            <v>312640</v>
          </cell>
          <cell r="B2538" t="str">
            <v>Fortuna de Minas</v>
          </cell>
          <cell r="C2538" t="str">
            <v>MG</v>
          </cell>
          <cell r="D2538" t="str">
            <v>Minas Gerais</v>
          </cell>
          <cell r="E2538">
            <v>31</v>
          </cell>
          <cell r="F2538" t="str">
            <v>Sudeste</v>
          </cell>
        </row>
        <row r="2539">
          <cell r="A2539">
            <v>312650</v>
          </cell>
          <cell r="B2539" t="str">
            <v>Francisco Badaró</v>
          </cell>
          <cell r="C2539" t="str">
            <v>MG</v>
          </cell>
          <cell r="D2539" t="str">
            <v>Minas Gerais</v>
          </cell>
          <cell r="E2539">
            <v>31</v>
          </cell>
          <cell r="F2539" t="str">
            <v>Sudeste</v>
          </cell>
        </row>
        <row r="2540">
          <cell r="A2540">
            <v>312660</v>
          </cell>
          <cell r="B2540" t="str">
            <v>Francisco Dumont</v>
          </cell>
          <cell r="C2540" t="str">
            <v>MG</v>
          </cell>
          <cell r="D2540" t="str">
            <v>Minas Gerais</v>
          </cell>
          <cell r="E2540">
            <v>31</v>
          </cell>
          <cell r="F2540" t="str">
            <v>Sudeste</v>
          </cell>
        </row>
        <row r="2541">
          <cell r="A2541">
            <v>312670</v>
          </cell>
          <cell r="B2541" t="str">
            <v>Francisco Sá</v>
          </cell>
          <cell r="C2541" t="str">
            <v>MG</v>
          </cell>
          <cell r="D2541" t="str">
            <v>Minas Gerais</v>
          </cell>
          <cell r="E2541">
            <v>31</v>
          </cell>
          <cell r="F2541" t="str">
            <v>Sudeste</v>
          </cell>
        </row>
        <row r="2542">
          <cell r="A2542">
            <v>312675</v>
          </cell>
          <cell r="B2542" t="str">
            <v>Franciscópolis</v>
          </cell>
          <cell r="C2542" t="str">
            <v>MG</v>
          </cell>
          <cell r="D2542" t="str">
            <v>Minas Gerais</v>
          </cell>
          <cell r="E2542">
            <v>31</v>
          </cell>
          <cell r="F2542" t="str">
            <v>Sudeste</v>
          </cell>
        </row>
        <row r="2543">
          <cell r="A2543">
            <v>312680</v>
          </cell>
          <cell r="B2543" t="str">
            <v>Frei Gaspar</v>
          </cell>
          <cell r="C2543" t="str">
            <v>MG</v>
          </cell>
          <cell r="D2543" t="str">
            <v>Minas Gerais</v>
          </cell>
          <cell r="E2543">
            <v>31</v>
          </cell>
          <cell r="F2543" t="str">
            <v>Sudeste</v>
          </cell>
        </row>
        <row r="2544">
          <cell r="A2544">
            <v>312690</v>
          </cell>
          <cell r="B2544" t="str">
            <v>Frei Inocêncio</v>
          </cell>
          <cell r="C2544" t="str">
            <v>MG</v>
          </cell>
          <cell r="D2544" t="str">
            <v>Minas Gerais</v>
          </cell>
          <cell r="E2544">
            <v>31</v>
          </cell>
          <cell r="F2544" t="str">
            <v>Sudeste</v>
          </cell>
        </row>
        <row r="2545">
          <cell r="A2545">
            <v>312695</v>
          </cell>
          <cell r="B2545" t="str">
            <v>Frei Lagonegro</v>
          </cell>
          <cell r="C2545" t="str">
            <v>MG</v>
          </cell>
          <cell r="D2545" t="str">
            <v>Minas Gerais</v>
          </cell>
          <cell r="E2545">
            <v>31</v>
          </cell>
          <cell r="F2545" t="str">
            <v>Sudeste</v>
          </cell>
        </row>
        <row r="2546">
          <cell r="A2546">
            <v>312700</v>
          </cell>
          <cell r="B2546" t="str">
            <v>Fronteira</v>
          </cell>
          <cell r="C2546" t="str">
            <v>MG</v>
          </cell>
          <cell r="D2546" t="str">
            <v>Minas Gerais</v>
          </cell>
          <cell r="E2546">
            <v>31</v>
          </cell>
          <cell r="F2546" t="str">
            <v>Sudeste</v>
          </cell>
        </row>
        <row r="2547">
          <cell r="A2547">
            <v>312705</v>
          </cell>
          <cell r="B2547" t="str">
            <v>Fronteira dos Vales</v>
          </cell>
          <cell r="C2547" t="str">
            <v>MG</v>
          </cell>
          <cell r="D2547" t="str">
            <v>Minas Gerais</v>
          </cell>
          <cell r="E2547">
            <v>31</v>
          </cell>
          <cell r="F2547" t="str">
            <v>Sudeste</v>
          </cell>
        </row>
        <row r="2548">
          <cell r="A2548">
            <v>312707</v>
          </cell>
          <cell r="B2548" t="str">
            <v>Fruta de Leite</v>
          </cell>
          <cell r="C2548" t="str">
            <v>MG</v>
          </cell>
          <cell r="D2548" t="str">
            <v>Minas Gerais</v>
          </cell>
          <cell r="E2548">
            <v>31</v>
          </cell>
          <cell r="F2548" t="str">
            <v>Sudeste</v>
          </cell>
        </row>
        <row r="2549">
          <cell r="A2549">
            <v>312710</v>
          </cell>
          <cell r="B2549" t="str">
            <v>Frutal</v>
          </cell>
          <cell r="C2549" t="str">
            <v>MG</v>
          </cell>
          <cell r="D2549" t="str">
            <v>Minas Gerais</v>
          </cell>
          <cell r="E2549">
            <v>31</v>
          </cell>
          <cell r="F2549" t="str">
            <v>Sudeste</v>
          </cell>
        </row>
        <row r="2550">
          <cell r="A2550">
            <v>312720</v>
          </cell>
          <cell r="B2550" t="str">
            <v>Funilândia</v>
          </cell>
          <cell r="C2550" t="str">
            <v>MG</v>
          </cell>
          <cell r="D2550" t="str">
            <v>Minas Gerais</v>
          </cell>
          <cell r="E2550">
            <v>31</v>
          </cell>
          <cell r="F2550" t="str">
            <v>Sudeste</v>
          </cell>
        </row>
        <row r="2551">
          <cell r="A2551">
            <v>312730</v>
          </cell>
          <cell r="B2551" t="str">
            <v>Galiléia</v>
          </cell>
          <cell r="C2551" t="str">
            <v>MG</v>
          </cell>
          <cell r="D2551" t="str">
            <v>Minas Gerais</v>
          </cell>
          <cell r="E2551">
            <v>31</v>
          </cell>
          <cell r="F2551" t="str">
            <v>Sudeste</v>
          </cell>
        </row>
        <row r="2552">
          <cell r="A2552">
            <v>312733</v>
          </cell>
          <cell r="B2552" t="str">
            <v>Gameleiras</v>
          </cell>
          <cell r="C2552" t="str">
            <v>MG</v>
          </cell>
          <cell r="D2552" t="str">
            <v>Minas Gerais</v>
          </cell>
          <cell r="E2552">
            <v>31</v>
          </cell>
          <cell r="F2552" t="str">
            <v>Sudeste</v>
          </cell>
        </row>
        <row r="2553">
          <cell r="A2553">
            <v>312735</v>
          </cell>
          <cell r="B2553" t="str">
            <v>Glaucilândia</v>
          </cell>
          <cell r="C2553" t="str">
            <v>MG</v>
          </cell>
          <cell r="D2553" t="str">
            <v>Minas Gerais</v>
          </cell>
          <cell r="E2553">
            <v>31</v>
          </cell>
          <cell r="F2553" t="str">
            <v>Sudeste</v>
          </cell>
        </row>
        <row r="2554">
          <cell r="A2554">
            <v>312737</v>
          </cell>
          <cell r="B2554" t="str">
            <v>Goiabeira</v>
          </cell>
          <cell r="C2554" t="str">
            <v>MG</v>
          </cell>
          <cell r="D2554" t="str">
            <v>Minas Gerais</v>
          </cell>
          <cell r="E2554">
            <v>31</v>
          </cell>
          <cell r="F2554" t="str">
            <v>Sudeste</v>
          </cell>
        </row>
        <row r="2555">
          <cell r="A2555">
            <v>312738</v>
          </cell>
          <cell r="B2555" t="str">
            <v>Goianá</v>
          </cell>
          <cell r="C2555" t="str">
            <v>MG</v>
          </cell>
          <cell r="D2555" t="str">
            <v>Minas Gerais</v>
          </cell>
          <cell r="E2555">
            <v>31</v>
          </cell>
          <cell r="F2555" t="str">
            <v>Sudeste</v>
          </cell>
        </row>
        <row r="2556">
          <cell r="A2556">
            <v>312740</v>
          </cell>
          <cell r="B2556" t="str">
            <v>Gonçalves</v>
          </cell>
          <cell r="C2556" t="str">
            <v>MG</v>
          </cell>
          <cell r="D2556" t="str">
            <v>Minas Gerais</v>
          </cell>
          <cell r="E2556">
            <v>31</v>
          </cell>
          <cell r="F2556" t="str">
            <v>Sudeste</v>
          </cell>
        </row>
        <row r="2557">
          <cell r="A2557">
            <v>312750</v>
          </cell>
          <cell r="B2557" t="str">
            <v>Gonzaga</v>
          </cell>
          <cell r="C2557" t="str">
            <v>MG</v>
          </cell>
          <cell r="D2557" t="str">
            <v>Minas Gerais</v>
          </cell>
          <cell r="E2557">
            <v>31</v>
          </cell>
          <cell r="F2557" t="str">
            <v>Sudeste</v>
          </cell>
        </row>
        <row r="2558">
          <cell r="A2558">
            <v>312760</v>
          </cell>
          <cell r="B2558" t="str">
            <v>Gouveia</v>
          </cell>
          <cell r="C2558" t="str">
            <v>MG</v>
          </cell>
          <cell r="D2558" t="str">
            <v>Minas Gerais</v>
          </cell>
          <cell r="E2558">
            <v>31</v>
          </cell>
          <cell r="F2558" t="str">
            <v>Sudeste</v>
          </cell>
        </row>
        <row r="2559">
          <cell r="A2559">
            <v>312770</v>
          </cell>
          <cell r="B2559" t="str">
            <v>Governador Valadares</v>
          </cell>
          <cell r="C2559" t="str">
            <v>MG</v>
          </cell>
          <cell r="D2559" t="str">
            <v>Minas Gerais</v>
          </cell>
          <cell r="E2559">
            <v>31</v>
          </cell>
          <cell r="F2559" t="str">
            <v>Sudeste</v>
          </cell>
        </row>
        <row r="2560">
          <cell r="A2560">
            <v>312780</v>
          </cell>
          <cell r="B2560" t="str">
            <v>Grão Mogol</v>
          </cell>
          <cell r="C2560" t="str">
            <v>MG</v>
          </cell>
          <cell r="D2560" t="str">
            <v>Minas Gerais</v>
          </cell>
          <cell r="E2560">
            <v>31</v>
          </cell>
          <cell r="F2560" t="str">
            <v>Sudeste</v>
          </cell>
        </row>
        <row r="2561">
          <cell r="A2561">
            <v>312790</v>
          </cell>
          <cell r="B2561" t="str">
            <v>Grupiara</v>
          </cell>
          <cell r="C2561" t="str">
            <v>MG</v>
          </cell>
          <cell r="D2561" t="str">
            <v>Minas Gerais</v>
          </cell>
          <cell r="E2561">
            <v>31</v>
          </cell>
          <cell r="F2561" t="str">
            <v>Sudeste</v>
          </cell>
        </row>
        <row r="2562">
          <cell r="A2562">
            <v>312800</v>
          </cell>
          <cell r="B2562" t="str">
            <v>Guanhães</v>
          </cell>
          <cell r="C2562" t="str">
            <v>MG</v>
          </cell>
          <cell r="D2562" t="str">
            <v>Minas Gerais</v>
          </cell>
          <cell r="E2562">
            <v>31</v>
          </cell>
          <cell r="F2562" t="str">
            <v>Sudeste</v>
          </cell>
        </row>
        <row r="2563">
          <cell r="A2563">
            <v>312810</v>
          </cell>
          <cell r="B2563" t="str">
            <v>Guapé</v>
          </cell>
          <cell r="C2563" t="str">
            <v>MG</v>
          </cell>
          <cell r="D2563" t="str">
            <v>Minas Gerais</v>
          </cell>
          <cell r="E2563">
            <v>31</v>
          </cell>
          <cell r="F2563" t="str">
            <v>Sudeste</v>
          </cell>
        </row>
        <row r="2564">
          <cell r="A2564">
            <v>312820</v>
          </cell>
          <cell r="B2564" t="str">
            <v>Guaraciaba</v>
          </cell>
          <cell r="C2564" t="str">
            <v>MG</v>
          </cell>
          <cell r="D2564" t="str">
            <v>Minas Gerais</v>
          </cell>
          <cell r="E2564">
            <v>31</v>
          </cell>
          <cell r="F2564" t="str">
            <v>Sudeste</v>
          </cell>
        </row>
        <row r="2565">
          <cell r="A2565">
            <v>312825</v>
          </cell>
          <cell r="B2565" t="str">
            <v>Guaraciama</v>
          </cell>
          <cell r="C2565" t="str">
            <v>MG</v>
          </cell>
          <cell r="D2565" t="str">
            <v>Minas Gerais</v>
          </cell>
          <cell r="E2565">
            <v>31</v>
          </cell>
          <cell r="F2565" t="str">
            <v>Sudeste</v>
          </cell>
        </row>
        <row r="2566">
          <cell r="A2566">
            <v>312830</v>
          </cell>
          <cell r="B2566" t="str">
            <v>Guaranésia</v>
          </cell>
          <cell r="C2566" t="str">
            <v>MG</v>
          </cell>
          <cell r="D2566" t="str">
            <v>Minas Gerais</v>
          </cell>
          <cell r="E2566">
            <v>31</v>
          </cell>
          <cell r="F2566" t="str">
            <v>Sudeste</v>
          </cell>
        </row>
        <row r="2567">
          <cell r="A2567">
            <v>312840</v>
          </cell>
          <cell r="B2567" t="str">
            <v>Guarani</v>
          </cell>
          <cell r="C2567" t="str">
            <v>MG</v>
          </cell>
          <cell r="D2567" t="str">
            <v>Minas Gerais</v>
          </cell>
          <cell r="E2567">
            <v>31</v>
          </cell>
          <cell r="F2567" t="str">
            <v>Sudeste</v>
          </cell>
        </row>
        <row r="2568">
          <cell r="A2568">
            <v>312850</v>
          </cell>
          <cell r="B2568" t="str">
            <v>Guarará</v>
          </cell>
          <cell r="C2568" t="str">
            <v>MG</v>
          </cell>
          <cell r="D2568" t="str">
            <v>Minas Gerais</v>
          </cell>
          <cell r="E2568">
            <v>31</v>
          </cell>
          <cell r="F2568" t="str">
            <v>Sudeste</v>
          </cell>
        </row>
        <row r="2569">
          <cell r="A2569">
            <v>312860</v>
          </cell>
          <cell r="B2569" t="str">
            <v>Guarda-Mor</v>
          </cell>
          <cell r="C2569" t="str">
            <v>MG</v>
          </cell>
          <cell r="D2569" t="str">
            <v>Minas Gerais</v>
          </cell>
          <cell r="E2569">
            <v>31</v>
          </cell>
          <cell r="F2569" t="str">
            <v>Sudeste</v>
          </cell>
        </row>
        <row r="2570">
          <cell r="A2570">
            <v>312870</v>
          </cell>
          <cell r="B2570" t="str">
            <v>Guaxupé</v>
          </cell>
          <cell r="C2570" t="str">
            <v>MG</v>
          </cell>
          <cell r="D2570" t="str">
            <v>Minas Gerais</v>
          </cell>
          <cell r="E2570">
            <v>31</v>
          </cell>
          <cell r="F2570" t="str">
            <v>Sudeste</v>
          </cell>
        </row>
        <row r="2571">
          <cell r="A2571">
            <v>312880</v>
          </cell>
          <cell r="B2571" t="str">
            <v>Guidoval</v>
          </cell>
          <cell r="C2571" t="str">
            <v>MG</v>
          </cell>
          <cell r="D2571" t="str">
            <v>Minas Gerais</v>
          </cell>
          <cell r="E2571">
            <v>31</v>
          </cell>
          <cell r="F2571" t="str">
            <v>Sudeste</v>
          </cell>
        </row>
        <row r="2572">
          <cell r="A2572">
            <v>312890</v>
          </cell>
          <cell r="B2572" t="str">
            <v>Guimarânia</v>
          </cell>
          <cell r="C2572" t="str">
            <v>MG</v>
          </cell>
          <cell r="D2572" t="str">
            <v>Minas Gerais</v>
          </cell>
          <cell r="E2572">
            <v>31</v>
          </cell>
          <cell r="F2572" t="str">
            <v>Sudeste</v>
          </cell>
        </row>
        <row r="2573">
          <cell r="A2573">
            <v>312900</v>
          </cell>
          <cell r="B2573" t="str">
            <v>Guiricema</v>
          </cell>
          <cell r="C2573" t="str">
            <v>MG</v>
          </cell>
          <cell r="D2573" t="str">
            <v>Minas Gerais</v>
          </cell>
          <cell r="E2573">
            <v>31</v>
          </cell>
          <cell r="F2573" t="str">
            <v>Sudeste</v>
          </cell>
        </row>
        <row r="2574">
          <cell r="A2574">
            <v>312910</v>
          </cell>
          <cell r="B2574" t="str">
            <v>Gurinhatã</v>
          </cell>
          <cell r="C2574" t="str">
            <v>MG</v>
          </cell>
          <cell r="D2574" t="str">
            <v>Minas Gerais</v>
          </cell>
          <cell r="E2574">
            <v>31</v>
          </cell>
          <cell r="F2574" t="str">
            <v>Sudeste</v>
          </cell>
        </row>
        <row r="2575">
          <cell r="A2575">
            <v>312920</v>
          </cell>
          <cell r="B2575" t="str">
            <v>Heliodora</v>
          </cell>
          <cell r="C2575" t="str">
            <v>MG</v>
          </cell>
          <cell r="D2575" t="str">
            <v>Minas Gerais</v>
          </cell>
          <cell r="E2575">
            <v>31</v>
          </cell>
          <cell r="F2575" t="str">
            <v>Sudeste</v>
          </cell>
        </row>
        <row r="2576">
          <cell r="A2576">
            <v>312930</v>
          </cell>
          <cell r="B2576" t="str">
            <v>Iapu</v>
          </cell>
          <cell r="C2576" t="str">
            <v>MG</v>
          </cell>
          <cell r="D2576" t="str">
            <v>Minas Gerais</v>
          </cell>
          <cell r="E2576">
            <v>31</v>
          </cell>
          <cell r="F2576" t="str">
            <v>Sudeste</v>
          </cell>
        </row>
        <row r="2577">
          <cell r="A2577">
            <v>312940</v>
          </cell>
          <cell r="B2577" t="str">
            <v>Ibertioga</v>
          </cell>
          <cell r="C2577" t="str">
            <v>MG</v>
          </cell>
          <cell r="D2577" t="str">
            <v>Minas Gerais</v>
          </cell>
          <cell r="E2577">
            <v>31</v>
          </cell>
          <cell r="F2577" t="str">
            <v>Sudeste</v>
          </cell>
        </row>
        <row r="2578">
          <cell r="A2578">
            <v>312950</v>
          </cell>
          <cell r="B2578" t="str">
            <v>Ibiá</v>
          </cell>
          <cell r="C2578" t="str">
            <v>MG</v>
          </cell>
          <cell r="D2578" t="str">
            <v>Minas Gerais</v>
          </cell>
          <cell r="E2578">
            <v>31</v>
          </cell>
          <cell r="F2578" t="str">
            <v>Sudeste</v>
          </cell>
        </row>
        <row r="2579">
          <cell r="A2579">
            <v>312960</v>
          </cell>
          <cell r="B2579" t="str">
            <v>Ibiaí</v>
          </cell>
          <cell r="C2579" t="str">
            <v>MG</v>
          </cell>
          <cell r="D2579" t="str">
            <v>Minas Gerais</v>
          </cell>
          <cell r="E2579">
            <v>31</v>
          </cell>
          <cell r="F2579" t="str">
            <v>Sudeste</v>
          </cell>
        </row>
        <row r="2580">
          <cell r="A2580">
            <v>312965</v>
          </cell>
          <cell r="B2580" t="str">
            <v>Ibiracatu</v>
          </cell>
          <cell r="C2580" t="str">
            <v>MG</v>
          </cell>
          <cell r="D2580" t="str">
            <v>Minas Gerais</v>
          </cell>
          <cell r="E2580">
            <v>31</v>
          </cell>
          <cell r="F2580" t="str">
            <v>Sudeste</v>
          </cell>
        </row>
        <row r="2581">
          <cell r="A2581">
            <v>312970</v>
          </cell>
          <cell r="B2581" t="str">
            <v>Ibiraci</v>
          </cell>
          <cell r="C2581" t="str">
            <v>MG</v>
          </cell>
          <cell r="D2581" t="str">
            <v>Minas Gerais</v>
          </cell>
          <cell r="E2581">
            <v>31</v>
          </cell>
          <cell r="F2581" t="str">
            <v>Sudeste</v>
          </cell>
        </row>
        <row r="2582">
          <cell r="A2582">
            <v>312980</v>
          </cell>
          <cell r="B2582" t="str">
            <v>Ibirité</v>
          </cell>
          <cell r="C2582" t="str">
            <v>MG</v>
          </cell>
          <cell r="D2582" t="str">
            <v>Minas Gerais</v>
          </cell>
          <cell r="E2582">
            <v>31</v>
          </cell>
          <cell r="F2582" t="str">
            <v>Sudeste</v>
          </cell>
        </row>
        <row r="2583">
          <cell r="A2583">
            <v>312990</v>
          </cell>
          <cell r="B2583" t="str">
            <v>Ibitiúra de Minas</v>
          </cell>
          <cell r="C2583" t="str">
            <v>MG</v>
          </cell>
          <cell r="D2583" t="str">
            <v>Minas Gerais</v>
          </cell>
          <cell r="E2583">
            <v>31</v>
          </cell>
          <cell r="F2583" t="str">
            <v>Sudeste</v>
          </cell>
        </row>
        <row r="2584">
          <cell r="A2584">
            <v>313000</v>
          </cell>
          <cell r="B2584" t="str">
            <v>Ibituruna</v>
          </cell>
          <cell r="C2584" t="str">
            <v>MG</v>
          </cell>
          <cell r="D2584" t="str">
            <v>Minas Gerais</v>
          </cell>
          <cell r="E2584">
            <v>31</v>
          </cell>
          <cell r="F2584" t="str">
            <v>Sudeste</v>
          </cell>
        </row>
        <row r="2585">
          <cell r="A2585">
            <v>313005</v>
          </cell>
          <cell r="B2585" t="str">
            <v>Icaraí de Minas</v>
          </cell>
          <cell r="C2585" t="str">
            <v>MG</v>
          </cell>
          <cell r="D2585" t="str">
            <v>Minas Gerais</v>
          </cell>
          <cell r="E2585">
            <v>31</v>
          </cell>
          <cell r="F2585" t="str">
            <v>Sudeste</v>
          </cell>
        </row>
        <row r="2586">
          <cell r="A2586">
            <v>313010</v>
          </cell>
          <cell r="B2586" t="str">
            <v>Igarapé</v>
          </cell>
          <cell r="C2586" t="str">
            <v>MG</v>
          </cell>
          <cell r="D2586" t="str">
            <v>Minas Gerais</v>
          </cell>
          <cell r="E2586">
            <v>31</v>
          </cell>
          <cell r="F2586" t="str">
            <v>Sudeste</v>
          </cell>
        </row>
        <row r="2587">
          <cell r="A2587">
            <v>313020</v>
          </cell>
          <cell r="B2587" t="str">
            <v>Igaratinga</v>
          </cell>
          <cell r="C2587" t="str">
            <v>MG</v>
          </cell>
          <cell r="D2587" t="str">
            <v>Minas Gerais</v>
          </cell>
          <cell r="E2587">
            <v>31</v>
          </cell>
          <cell r="F2587" t="str">
            <v>Sudeste</v>
          </cell>
        </row>
        <row r="2588">
          <cell r="A2588">
            <v>313030</v>
          </cell>
          <cell r="B2588" t="str">
            <v>Iguatama</v>
          </cell>
          <cell r="C2588" t="str">
            <v>MG</v>
          </cell>
          <cell r="D2588" t="str">
            <v>Minas Gerais</v>
          </cell>
          <cell r="E2588">
            <v>31</v>
          </cell>
          <cell r="F2588" t="str">
            <v>Sudeste</v>
          </cell>
        </row>
        <row r="2589">
          <cell r="A2589">
            <v>313040</v>
          </cell>
          <cell r="B2589" t="str">
            <v>Ijaci</v>
          </cell>
          <cell r="C2589" t="str">
            <v>MG</v>
          </cell>
          <cell r="D2589" t="str">
            <v>Minas Gerais</v>
          </cell>
          <cell r="E2589">
            <v>31</v>
          </cell>
          <cell r="F2589" t="str">
            <v>Sudeste</v>
          </cell>
        </row>
        <row r="2590">
          <cell r="A2590">
            <v>313050</v>
          </cell>
          <cell r="B2590" t="str">
            <v>Ilicínea</v>
          </cell>
          <cell r="C2590" t="str">
            <v>MG</v>
          </cell>
          <cell r="D2590" t="str">
            <v>Minas Gerais</v>
          </cell>
          <cell r="E2590">
            <v>31</v>
          </cell>
          <cell r="F2590" t="str">
            <v>Sudeste</v>
          </cell>
        </row>
        <row r="2591">
          <cell r="A2591">
            <v>313055</v>
          </cell>
          <cell r="B2591" t="str">
            <v>Imbé de Minas</v>
          </cell>
          <cell r="C2591" t="str">
            <v>MG</v>
          </cell>
          <cell r="D2591" t="str">
            <v>Minas Gerais</v>
          </cell>
          <cell r="E2591">
            <v>31</v>
          </cell>
          <cell r="F2591" t="str">
            <v>Sudeste</v>
          </cell>
        </row>
        <row r="2592">
          <cell r="A2592">
            <v>313060</v>
          </cell>
          <cell r="B2592" t="str">
            <v>Inconfidentes</v>
          </cell>
          <cell r="C2592" t="str">
            <v>MG</v>
          </cell>
          <cell r="D2592" t="str">
            <v>Minas Gerais</v>
          </cell>
          <cell r="E2592">
            <v>31</v>
          </cell>
          <cell r="F2592" t="str">
            <v>Sudeste</v>
          </cell>
        </row>
        <row r="2593">
          <cell r="A2593">
            <v>313065</v>
          </cell>
          <cell r="B2593" t="str">
            <v>Indaiabira</v>
          </cell>
          <cell r="C2593" t="str">
            <v>MG</v>
          </cell>
          <cell r="D2593" t="str">
            <v>Minas Gerais</v>
          </cell>
          <cell r="E2593">
            <v>31</v>
          </cell>
          <cell r="F2593" t="str">
            <v>Sudeste</v>
          </cell>
        </row>
        <row r="2594">
          <cell r="A2594">
            <v>313070</v>
          </cell>
          <cell r="B2594" t="str">
            <v>Indianópolis</v>
          </cell>
          <cell r="C2594" t="str">
            <v>MG</v>
          </cell>
          <cell r="D2594" t="str">
            <v>Minas Gerais</v>
          </cell>
          <cell r="E2594">
            <v>31</v>
          </cell>
          <cell r="F2594" t="str">
            <v>Sudeste</v>
          </cell>
        </row>
        <row r="2595">
          <cell r="A2595">
            <v>313080</v>
          </cell>
          <cell r="B2595" t="str">
            <v>Ingaí</v>
          </cell>
          <cell r="C2595" t="str">
            <v>MG</v>
          </cell>
          <cell r="D2595" t="str">
            <v>Minas Gerais</v>
          </cell>
          <cell r="E2595">
            <v>31</v>
          </cell>
          <cell r="F2595" t="str">
            <v>Sudeste</v>
          </cell>
        </row>
        <row r="2596">
          <cell r="A2596">
            <v>313090</v>
          </cell>
          <cell r="B2596" t="str">
            <v>Inhapim</v>
          </cell>
          <cell r="C2596" t="str">
            <v>MG</v>
          </cell>
          <cell r="D2596" t="str">
            <v>Minas Gerais</v>
          </cell>
          <cell r="E2596">
            <v>31</v>
          </cell>
          <cell r="F2596" t="str">
            <v>Sudeste</v>
          </cell>
        </row>
        <row r="2597">
          <cell r="A2597">
            <v>313100</v>
          </cell>
          <cell r="B2597" t="str">
            <v>Inhaúma</v>
          </cell>
          <cell r="C2597" t="str">
            <v>MG</v>
          </cell>
          <cell r="D2597" t="str">
            <v>Minas Gerais</v>
          </cell>
          <cell r="E2597">
            <v>31</v>
          </cell>
          <cell r="F2597" t="str">
            <v>Sudeste</v>
          </cell>
        </row>
        <row r="2598">
          <cell r="A2598">
            <v>313110</v>
          </cell>
          <cell r="B2598" t="str">
            <v>Inimutaba</v>
          </cell>
          <cell r="C2598" t="str">
            <v>MG</v>
          </cell>
          <cell r="D2598" t="str">
            <v>Minas Gerais</v>
          </cell>
          <cell r="E2598">
            <v>31</v>
          </cell>
          <cell r="F2598" t="str">
            <v>Sudeste</v>
          </cell>
        </row>
        <row r="2599">
          <cell r="A2599">
            <v>313115</v>
          </cell>
          <cell r="B2599" t="str">
            <v>Ipaba</v>
          </cell>
          <cell r="C2599" t="str">
            <v>MG</v>
          </cell>
          <cell r="D2599" t="str">
            <v>Minas Gerais</v>
          </cell>
          <cell r="E2599">
            <v>31</v>
          </cell>
          <cell r="F2599" t="str">
            <v>Sudeste</v>
          </cell>
        </row>
        <row r="2600">
          <cell r="A2600">
            <v>313120</v>
          </cell>
          <cell r="B2600" t="str">
            <v>Ipanema</v>
          </cell>
          <cell r="C2600" t="str">
            <v>MG</v>
          </cell>
          <cell r="D2600" t="str">
            <v>Minas Gerais</v>
          </cell>
          <cell r="E2600">
            <v>31</v>
          </cell>
          <cell r="F2600" t="str">
            <v>Sudeste</v>
          </cell>
        </row>
        <row r="2601">
          <cell r="A2601">
            <v>313130</v>
          </cell>
          <cell r="B2601" t="str">
            <v>Ipatinga</v>
          </cell>
          <cell r="C2601" t="str">
            <v>MG</v>
          </cell>
          <cell r="D2601" t="str">
            <v>Minas Gerais</v>
          </cell>
          <cell r="E2601">
            <v>31</v>
          </cell>
          <cell r="F2601" t="str">
            <v>Sudeste</v>
          </cell>
        </row>
        <row r="2602">
          <cell r="A2602">
            <v>313140</v>
          </cell>
          <cell r="B2602" t="str">
            <v>Ipiaçu</v>
          </cell>
          <cell r="C2602" t="str">
            <v>MG</v>
          </cell>
          <cell r="D2602" t="str">
            <v>Minas Gerais</v>
          </cell>
          <cell r="E2602">
            <v>31</v>
          </cell>
          <cell r="F2602" t="str">
            <v>Sudeste</v>
          </cell>
        </row>
        <row r="2603">
          <cell r="A2603">
            <v>313150</v>
          </cell>
          <cell r="B2603" t="str">
            <v>Ipuiúna</v>
          </cell>
          <cell r="C2603" t="str">
            <v>MG</v>
          </cell>
          <cell r="D2603" t="str">
            <v>Minas Gerais</v>
          </cell>
          <cell r="E2603">
            <v>31</v>
          </cell>
          <cell r="F2603" t="str">
            <v>Sudeste</v>
          </cell>
        </row>
        <row r="2604">
          <cell r="A2604">
            <v>313160</v>
          </cell>
          <cell r="B2604" t="str">
            <v>Iraí de Minas</v>
          </cell>
          <cell r="C2604" t="str">
            <v>MG</v>
          </cell>
          <cell r="D2604" t="str">
            <v>Minas Gerais</v>
          </cell>
          <cell r="E2604">
            <v>31</v>
          </cell>
          <cell r="F2604" t="str">
            <v>Sudeste</v>
          </cell>
        </row>
        <row r="2605">
          <cell r="A2605">
            <v>313170</v>
          </cell>
          <cell r="B2605" t="str">
            <v>Itabira</v>
          </cell>
          <cell r="C2605" t="str">
            <v>MG</v>
          </cell>
          <cell r="D2605" t="str">
            <v>Minas Gerais</v>
          </cell>
          <cell r="E2605">
            <v>31</v>
          </cell>
          <cell r="F2605" t="str">
            <v>Sudeste</v>
          </cell>
        </row>
        <row r="2606">
          <cell r="A2606">
            <v>313180</v>
          </cell>
          <cell r="B2606" t="str">
            <v>Itabirinha</v>
          </cell>
          <cell r="C2606" t="str">
            <v>MG</v>
          </cell>
          <cell r="D2606" t="str">
            <v>Minas Gerais</v>
          </cell>
          <cell r="E2606">
            <v>31</v>
          </cell>
          <cell r="F2606" t="str">
            <v>Sudeste</v>
          </cell>
        </row>
        <row r="2607">
          <cell r="A2607">
            <v>313190</v>
          </cell>
          <cell r="B2607" t="str">
            <v>Itabirito</v>
          </cell>
          <cell r="C2607" t="str">
            <v>MG</v>
          </cell>
          <cell r="D2607" t="str">
            <v>Minas Gerais</v>
          </cell>
          <cell r="E2607">
            <v>31</v>
          </cell>
          <cell r="F2607" t="str">
            <v>Sudeste</v>
          </cell>
        </row>
        <row r="2608">
          <cell r="A2608">
            <v>313200</v>
          </cell>
          <cell r="B2608" t="str">
            <v>Itacambira</v>
          </cell>
          <cell r="C2608" t="str">
            <v>MG</v>
          </cell>
          <cell r="D2608" t="str">
            <v>Minas Gerais</v>
          </cell>
          <cell r="E2608">
            <v>31</v>
          </cell>
          <cell r="F2608" t="str">
            <v>Sudeste</v>
          </cell>
        </row>
        <row r="2609">
          <cell r="A2609">
            <v>313210</v>
          </cell>
          <cell r="B2609" t="str">
            <v>Itacarambi</v>
          </cell>
          <cell r="C2609" t="str">
            <v>MG</v>
          </cell>
          <cell r="D2609" t="str">
            <v>Minas Gerais</v>
          </cell>
          <cell r="E2609">
            <v>31</v>
          </cell>
          <cell r="F2609" t="str">
            <v>Sudeste</v>
          </cell>
        </row>
        <row r="2610">
          <cell r="A2610">
            <v>313220</v>
          </cell>
          <cell r="B2610" t="str">
            <v>Itaguara</v>
          </cell>
          <cell r="C2610" t="str">
            <v>MG</v>
          </cell>
          <cell r="D2610" t="str">
            <v>Minas Gerais</v>
          </cell>
          <cell r="E2610">
            <v>31</v>
          </cell>
          <cell r="F2610" t="str">
            <v>Sudeste</v>
          </cell>
        </row>
        <row r="2611">
          <cell r="A2611">
            <v>313230</v>
          </cell>
          <cell r="B2611" t="str">
            <v>Itaipé</v>
          </cell>
          <cell r="C2611" t="str">
            <v>MG</v>
          </cell>
          <cell r="D2611" t="str">
            <v>Minas Gerais</v>
          </cell>
          <cell r="E2611">
            <v>31</v>
          </cell>
          <cell r="F2611" t="str">
            <v>Sudeste</v>
          </cell>
        </row>
        <row r="2612">
          <cell r="A2612">
            <v>313240</v>
          </cell>
          <cell r="B2612" t="str">
            <v>Itajubá</v>
          </cell>
          <cell r="C2612" t="str">
            <v>MG</v>
          </cell>
          <cell r="D2612" t="str">
            <v>Minas Gerais</v>
          </cell>
          <cell r="E2612">
            <v>31</v>
          </cell>
          <cell r="F2612" t="str">
            <v>Sudeste</v>
          </cell>
        </row>
        <row r="2613">
          <cell r="A2613">
            <v>313250</v>
          </cell>
          <cell r="B2613" t="str">
            <v>Itamarandiba</v>
          </cell>
          <cell r="C2613" t="str">
            <v>MG</v>
          </cell>
          <cell r="D2613" t="str">
            <v>Minas Gerais</v>
          </cell>
          <cell r="E2613">
            <v>31</v>
          </cell>
          <cell r="F2613" t="str">
            <v>Sudeste</v>
          </cell>
        </row>
        <row r="2614">
          <cell r="A2614">
            <v>313260</v>
          </cell>
          <cell r="B2614" t="str">
            <v>Itamarati de Minas</v>
          </cell>
          <cell r="C2614" t="str">
            <v>MG</v>
          </cell>
          <cell r="D2614" t="str">
            <v>Minas Gerais</v>
          </cell>
          <cell r="E2614">
            <v>31</v>
          </cell>
          <cell r="F2614" t="str">
            <v>Sudeste</v>
          </cell>
        </row>
        <row r="2615">
          <cell r="A2615">
            <v>313270</v>
          </cell>
          <cell r="B2615" t="str">
            <v>Itambacuri</v>
          </cell>
          <cell r="C2615" t="str">
            <v>MG</v>
          </cell>
          <cell r="D2615" t="str">
            <v>Minas Gerais</v>
          </cell>
          <cell r="E2615">
            <v>31</v>
          </cell>
          <cell r="F2615" t="str">
            <v>Sudeste</v>
          </cell>
        </row>
        <row r="2616">
          <cell r="A2616">
            <v>313280</v>
          </cell>
          <cell r="B2616" t="str">
            <v>Itambé do Mato Dentro</v>
          </cell>
          <cell r="C2616" t="str">
            <v>MG</v>
          </cell>
          <cell r="D2616" t="str">
            <v>Minas Gerais</v>
          </cell>
          <cell r="E2616">
            <v>31</v>
          </cell>
          <cell r="F2616" t="str">
            <v>Sudeste</v>
          </cell>
        </row>
        <row r="2617">
          <cell r="A2617">
            <v>313290</v>
          </cell>
          <cell r="B2617" t="str">
            <v>Itamogi</v>
          </cell>
          <cell r="C2617" t="str">
            <v>MG</v>
          </cell>
          <cell r="D2617" t="str">
            <v>Minas Gerais</v>
          </cell>
          <cell r="E2617">
            <v>31</v>
          </cell>
          <cell r="F2617" t="str">
            <v>Sudeste</v>
          </cell>
        </row>
        <row r="2618">
          <cell r="A2618">
            <v>313300</v>
          </cell>
          <cell r="B2618" t="str">
            <v>Itamonte</v>
          </cell>
          <cell r="C2618" t="str">
            <v>MG</v>
          </cell>
          <cell r="D2618" t="str">
            <v>Minas Gerais</v>
          </cell>
          <cell r="E2618">
            <v>31</v>
          </cell>
          <cell r="F2618" t="str">
            <v>Sudeste</v>
          </cell>
        </row>
        <row r="2619">
          <cell r="A2619">
            <v>313310</v>
          </cell>
          <cell r="B2619" t="str">
            <v>Itanhandu</v>
          </cell>
          <cell r="C2619" t="str">
            <v>MG</v>
          </cell>
          <cell r="D2619" t="str">
            <v>Minas Gerais</v>
          </cell>
          <cell r="E2619">
            <v>31</v>
          </cell>
          <cell r="F2619" t="str">
            <v>Sudeste</v>
          </cell>
        </row>
        <row r="2620">
          <cell r="A2620">
            <v>313320</v>
          </cell>
          <cell r="B2620" t="str">
            <v>Itanhomi</v>
          </cell>
          <cell r="C2620" t="str">
            <v>MG</v>
          </cell>
          <cell r="D2620" t="str">
            <v>Minas Gerais</v>
          </cell>
          <cell r="E2620">
            <v>31</v>
          </cell>
          <cell r="F2620" t="str">
            <v>Sudeste</v>
          </cell>
        </row>
        <row r="2621">
          <cell r="A2621">
            <v>313330</v>
          </cell>
          <cell r="B2621" t="str">
            <v>Itaobim</v>
          </cell>
          <cell r="C2621" t="str">
            <v>MG</v>
          </cell>
          <cell r="D2621" t="str">
            <v>Minas Gerais</v>
          </cell>
          <cell r="E2621">
            <v>31</v>
          </cell>
          <cell r="F2621" t="str">
            <v>Sudeste</v>
          </cell>
        </row>
        <row r="2622">
          <cell r="A2622">
            <v>313340</v>
          </cell>
          <cell r="B2622" t="str">
            <v>Itapagipe</v>
          </cell>
          <cell r="C2622" t="str">
            <v>MG</v>
          </cell>
          <cell r="D2622" t="str">
            <v>Minas Gerais</v>
          </cell>
          <cell r="E2622">
            <v>31</v>
          </cell>
          <cell r="F2622" t="str">
            <v>Sudeste</v>
          </cell>
        </row>
        <row r="2623">
          <cell r="A2623">
            <v>313350</v>
          </cell>
          <cell r="B2623" t="str">
            <v>Itapecerica</v>
          </cell>
          <cell r="C2623" t="str">
            <v>MG</v>
          </cell>
          <cell r="D2623" t="str">
            <v>Minas Gerais</v>
          </cell>
          <cell r="E2623">
            <v>31</v>
          </cell>
          <cell r="F2623" t="str">
            <v>Sudeste</v>
          </cell>
        </row>
        <row r="2624">
          <cell r="A2624">
            <v>313360</v>
          </cell>
          <cell r="B2624" t="str">
            <v>Itapeva</v>
          </cell>
          <cell r="C2624" t="str">
            <v>MG</v>
          </cell>
          <cell r="D2624" t="str">
            <v>Minas Gerais</v>
          </cell>
          <cell r="E2624">
            <v>31</v>
          </cell>
          <cell r="F2624" t="str">
            <v>Sudeste</v>
          </cell>
        </row>
        <row r="2625">
          <cell r="A2625">
            <v>313370</v>
          </cell>
          <cell r="B2625" t="str">
            <v>Itatiaiuçu</v>
          </cell>
          <cell r="C2625" t="str">
            <v>MG</v>
          </cell>
          <cell r="D2625" t="str">
            <v>Minas Gerais</v>
          </cell>
          <cell r="E2625">
            <v>31</v>
          </cell>
          <cell r="F2625" t="str">
            <v>Sudeste</v>
          </cell>
        </row>
        <row r="2626">
          <cell r="A2626">
            <v>313375</v>
          </cell>
          <cell r="B2626" t="str">
            <v>Itaú de Minas</v>
          </cell>
          <cell r="C2626" t="str">
            <v>MG</v>
          </cell>
          <cell r="D2626" t="str">
            <v>Minas Gerais</v>
          </cell>
          <cell r="E2626">
            <v>31</v>
          </cell>
          <cell r="F2626" t="str">
            <v>Sudeste</v>
          </cell>
        </row>
        <row r="2627">
          <cell r="A2627">
            <v>313380</v>
          </cell>
          <cell r="B2627" t="str">
            <v>Itaúna</v>
          </cell>
          <cell r="C2627" t="str">
            <v>MG</v>
          </cell>
          <cell r="D2627" t="str">
            <v>Minas Gerais</v>
          </cell>
          <cell r="E2627">
            <v>31</v>
          </cell>
          <cell r="F2627" t="str">
            <v>Sudeste</v>
          </cell>
        </row>
        <row r="2628">
          <cell r="A2628">
            <v>313390</v>
          </cell>
          <cell r="B2628" t="str">
            <v>Itaverava</v>
          </cell>
          <cell r="C2628" t="str">
            <v>MG</v>
          </cell>
          <cell r="D2628" t="str">
            <v>Minas Gerais</v>
          </cell>
          <cell r="E2628">
            <v>31</v>
          </cell>
          <cell r="F2628" t="str">
            <v>Sudeste</v>
          </cell>
        </row>
        <row r="2629">
          <cell r="A2629">
            <v>313400</v>
          </cell>
          <cell r="B2629" t="str">
            <v>Itinga</v>
          </cell>
          <cell r="C2629" t="str">
            <v>MG</v>
          </cell>
          <cell r="D2629" t="str">
            <v>Minas Gerais</v>
          </cell>
          <cell r="E2629">
            <v>31</v>
          </cell>
          <cell r="F2629" t="str">
            <v>Sudeste</v>
          </cell>
        </row>
        <row r="2630">
          <cell r="A2630">
            <v>313410</v>
          </cell>
          <cell r="B2630" t="str">
            <v>Itueta</v>
          </cell>
          <cell r="C2630" t="str">
            <v>MG</v>
          </cell>
          <cell r="D2630" t="str">
            <v>Minas Gerais</v>
          </cell>
          <cell r="E2630">
            <v>31</v>
          </cell>
          <cell r="F2630" t="str">
            <v>Sudeste</v>
          </cell>
        </row>
        <row r="2631">
          <cell r="A2631">
            <v>313420</v>
          </cell>
          <cell r="B2631" t="str">
            <v>Ituiutaba</v>
          </cell>
          <cell r="C2631" t="str">
            <v>MG</v>
          </cell>
          <cell r="D2631" t="str">
            <v>Minas Gerais</v>
          </cell>
          <cell r="E2631">
            <v>31</v>
          </cell>
          <cell r="F2631" t="str">
            <v>Sudeste</v>
          </cell>
        </row>
        <row r="2632">
          <cell r="A2632">
            <v>313430</v>
          </cell>
          <cell r="B2632" t="str">
            <v>Itumirim</v>
          </cell>
          <cell r="C2632" t="str">
            <v>MG</v>
          </cell>
          <cell r="D2632" t="str">
            <v>Minas Gerais</v>
          </cell>
          <cell r="E2632">
            <v>31</v>
          </cell>
          <cell r="F2632" t="str">
            <v>Sudeste</v>
          </cell>
        </row>
        <row r="2633">
          <cell r="A2633">
            <v>313440</v>
          </cell>
          <cell r="B2633" t="str">
            <v>Iturama</v>
          </cell>
          <cell r="C2633" t="str">
            <v>MG</v>
          </cell>
          <cell r="D2633" t="str">
            <v>Minas Gerais</v>
          </cell>
          <cell r="E2633">
            <v>31</v>
          </cell>
          <cell r="F2633" t="str">
            <v>Sudeste</v>
          </cell>
        </row>
        <row r="2634">
          <cell r="A2634">
            <v>313450</v>
          </cell>
          <cell r="B2634" t="str">
            <v>Itutinga</v>
          </cell>
          <cell r="C2634" t="str">
            <v>MG</v>
          </cell>
          <cell r="D2634" t="str">
            <v>Minas Gerais</v>
          </cell>
          <cell r="E2634">
            <v>31</v>
          </cell>
          <cell r="F2634" t="str">
            <v>Sudeste</v>
          </cell>
        </row>
        <row r="2635">
          <cell r="A2635">
            <v>313460</v>
          </cell>
          <cell r="B2635" t="str">
            <v>Jaboticatubas</v>
          </cell>
          <cell r="C2635" t="str">
            <v>MG</v>
          </cell>
          <cell r="D2635" t="str">
            <v>Minas Gerais</v>
          </cell>
          <cell r="E2635">
            <v>31</v>
          </cell>
          <cell r="F2635" t="str">
            <v>Sudeste</v>
          </cell>
        </row>
        <row r="2636">
          <cell r="A2636">
            <v>313470</v>
          </cell>
          <cell r="B2636" t="str">
            <v>Jacinto</v>
          </cell>
          <cell r="C2636" t="str">
            <v>MG</v>
          </cell>
          <cell r="D2636" t="str">
            <v>Minas Gerais</v>
          </cell>
          <cell r="E2636">
            <v>31</v>
          </cell>
          <cell r="F2636" t="str">
            <v>Sudeste</v>
          </cell>
        </row>
        <row r="2637">
          <cell r="A2637">
            <v>313480</v>
          </cell>
          <cell r="B2637" t="str">
            <v>Jacuí</v>
          </cell>
          <cell r="C2637" t="str">
            <v>MG</v>
          </cell>
          <cell r="D2637" t="str">
            <v>Minas Gerais</v>
          </cell>
          <cell r="E2637">
            <v>31</v>
          </cell>
          <cell r="F2637" t="str">
            <v>Sudeste</v>
          </cell>
        </row>
        <row r="2638">
          <cell r="A2638">
            <v>313490</v>
          </cell>
          <cell r="B2638" t="str">
            <v>Jacutinga</v>
          </cell>
          <cell r="C2638" t="str">
            <v>MG</v>
          </cell>
          <cell r="D2638" t="str">
            <v>Minas Gerais</v>
          </cell>
          <cell r="E2638">
            <v>31</v>
          </cell>
          <cell r="F2638" t="str">
            <v>Sudeste</v>
          </cell>
        </row>
        <row r="2639">
          <cell r="A2639">
            <v>313500</v>
          </cell>
          <cell r="B2639" t="str">
            <v>Jaguaraçu</v>
          </cell>
          <cell r="C2639" t="str">
            <v>MG</v>
          </cell>
          <cell r="D2639" t="str">
            <v>Minas Gerais</v>
          </cell>
          <cell r="E2639">
            <v>31</v>
          </cell>
          <cell r="F2639" t="str">
            <v>Sudeste</v>
          </cell>
        </row>
        <row r="2640">
          <cell r="A2640">
            <v>313505</v>
          </cell>
          <cell r="B2640" t="str">
            <v>Jaíba</v>
          </cell>
          <cell r="C2640" t="str">
            <v>MG</v>
          </cell>
          <cell r="D2640" t="str">
            <v>Minas Gerais</v>
          </cell>
          <cell r="E2640">
            <v>31</v>
          </cell>
          <cell r="F2640" t="str">
            <v>Sudeste</v>
          </cell>
        </row>
        <row r="2641">
          <cell r="A2641">
            <v>313507</v>
          </cell>
          <cell r="B2641" t="str">
            <v>Jampruca</v>
          </cell>
          <cell r="C2641" t="str">
            <v>MG</v>
          </cell>
          <cell r="D2641" t="str">
            <v>Minas Gerais</v>
          </cell>
          <cell r="E2641">
            <v>31</v>
          </cell>
          <cell r="F2641" t="str">
            <v>Sudeste</v>
          </cell>
        </row>
        <row r="2642">
          <cell r="A2642">
            <v>313510</v>
          </cell>
          <cell r="B2642" t="str">
            <v>Janaúba</v>
          </cell>
          <cell r="C2642" t="str">
            <v>MG</v>
          </cell>
          <cell r="D2642" t="str">
            <v>Minas Gerais</v>
          </cell>
          <cell r="E2642">
            <v>31</v>
          </cell>
          <cell r="F2642" t="str">
            <v>Sudeste</v>
          </cell>
        </row>
        <row r="2643">
          <cell r="A2643">
            <v>313520</v>
          </cell>
          <cell r="B2643" t="str">
            <v>Januária</v>
          </cell>
          <cell r="C2643" t="str">
            <v>MG</v>
          </cell>
          <cell r="D2643" t="str">
            <v>Minas Gerais</v>
          </cell>
          <cell r="E2643">
            <v>31</v>
          </cell>
          <cell r="F2643" t="str">
            <v>Sudeste</v>
          </cell>
        </row>
        <row r="2644">
          <cell r="A2644">
            <v>313530</v>
          </cell>
          <cell r="B2644" t="str">
            <v>Japaraíba</v>
          </cell>
          <cell r="C2644" t="str">
            <v>MG</v>
          </cell>
          <cell r="D2644" t="str">
            <v>Minas Gerais</v>
          </cell>
          <cell r="E2644">
            <v>31</v>
          </cell>
          <cell r="F2644" t="str">
            <v>Sudeste</v>
          </cell>
        </row>
        <row r="2645">
          <cell r="A2645">
            <v>313535</v>
          </cell>
          <cell r="B2645" t="str">
            <v>Japonvar</v>
          </cell>
          <cell r="C2645" t="str">
            <v>MG</v>
          </cell>
          <cell r="D2645" t="str">
            <v>Minas Gerais</v>
          </cell>
          <cell r="E2645">
            <v>31</v>
          </cell>
          <cell r="F2645" t="str">
            <v>Sudeste</v>
          </cell>
        </row>
        <row r="2646">
          <cell r="A2646">
            <v>313540</v>
          </cell>
          <cell r="B2646" t="str">
            <v>Jeceaba</v>
          </cell>
          <cell r="C2646" t="str">
            <v>MG</v>
          </cell>
          <cell r="D2646" t="str">
            <v>Minas Gerais</v>
          </cell>
          <cell r="E2646">
            <v>31</v>
          </cell>
          <cell r="F2646" t="str">
            <v>Sudeste</v>
          </cell>
        </row>
        <row r="2647">
          <cell r="A2647">
            <v>313545</v>
          </cell>
          <cell r="B2647" t="str">
            <v>Jenipapo de Minas</v>
          </cell>
          <cell r="C2647" t="str">
            <v>MG</v>
          </cell>
          <cell r="D2647" t="str">
            <v>Minas Gerais</v>
          </cell>
          <cell r="E2647">
            <v>31</v>
          </cell>
          <cell r="F2647" t="str">
            <v>Sudeste</v>
          </cell>
        </row>
        <row r="2648">
          <cell r="A2648">
            <v>313550</v>
          </cell>
          <cell r="B2648" t="str">
            <v>Jequeri</v>
          </cell>
          <cell r="C2648" t="str">
            <v>MG</v>
          </cell>
          <cell r="D2648" t="str">
            <v>Minas Gerais</v>
          </cell>
          <cell r="E2648">
            <v>31</v>
          </cell>
          <cell r="F2648" t="str">
            <v>Sudeste</v>
          </cell>
        </row>
        <row r="2649">
          <cell r="A2649">
            <v>313560</v>
          </cell>
          <cell r="B2649" t="str">
            <v>Jequitaí</v>
          </cell>
          <cell r="C2649" t="str">
            <v>MG</v>
          </cell>
          <cell r="D2649" t="str">
            <v>Minas Gerais</v>
          </cell>
          <cell r="E2649">
            <v>31</v>
          </cell>
          <cell r="F2649" t="str">
            <v>Sudeste</v>
          </cell>
        </row>
        <row r="2650">
          <cell r="A2650">
            <v>313570</v>
          </cell>
          <cell r="B2650" t="str">
            <v>Jequitibá</v>
          </cell>
          <cell r="C2650" t="str">
            <v>MG</v>
          </cell>
          <cell r="D2650" t="str">
            <v>Minas Gerais</v>
          </cell>
          <cell r="E2650">
            <v>31</v>
          </cell>
          <cell r="F2650" t="str">
            <v>Sudeste</v>
          </cell>
        </row>
        <row r="2651">
          <cell r="A2651">
            <v>313580</v>
          </cell>
          <cell r="B2651" t="str">
            <v>Jequitinhonha</v>
          </cell>
          <cell r="C2651" t="str">
            <v>MG</v>
          </cell>
          <cell r="D2651" t="str">
            <v>Minas Gerais</v>
          </cell>
          <cell r="E2651">
            <v>31</v>
          </cell>
          <cell r="F2651" t="str">
            <v>Sudeste</v>
          </cell>
        </row>
        <row r="2652">
          <cell r="A2652">
            <v>313590</v>
          </cell>
          <cell r="B2652" t="str">
            <v>Jesuânia</v>
          </cell>
          <cell r="C2652" t="str">
            <v>MG</v>
          </cell>
          <cell r="D2652" t="str">
            <v>Minas Gerais</v>
          </cell>
          <cell r="E2652">
            <v>31</v>
          </cell>
          <cell r="F2652" t="str">
            <v>Sudeste</v>
          </cell>
        </row>
        <row r="2653">
          <cell r="A2653">
            <v>313600</v>
          </cell>
          <cell r="B2653" t="str">
            <v>Joaíma</v>
          </cell>
          <cell r="C2653" t="str">
            <v>MG</v>
          </cell>
          <cell r="D2653" t="str">
            <v>Minas Gerais</v>
          </cell>
          <cell r="E2653">
            <v>31</v>
          </cell>
          <cell r="F2653" t="str">
            <v>Sudeste</v>
          </cell>
        </row>
        <row r="2654">
          <cell r="A2654">
            <v>313610</v>
          </cell>
          <cell r="B2654" t="str">
            <v>Joanésia</v>
          </cell>
          <cell r="C2654" t="str">
            <v>MG</v>
          </cell>
          <cell r="D2654" t="str">
            <v>Minas Gerais</v>
          </cell>
          <cell r="E2654">
            <v>31</v>
          </cell>
          <cell r="F2654" t="str">
            <v>Sudeste</v>
          </cell>
        </row>
        <row r="2655">
          <cell r="A2655">
            <v>313620</v>
          </cell>
          <cell r="B2655" t="str">
            <v>João Monlevade</v>
          </cell>
          <cell r="C2655" t="str">
            <v>MG</v>
          </cell>
          <cell r="D2655" t="str">
            <v>Minas Gerais</v>
          </cell>
          <cell r="E2655">
            <v>31</v>
          </cell>
          <cell r="F2655" t="str">
            <v>Sudeste</v>
          </cell>
        </row>
        <row r="2656">
          <cell r="A2656">
            <v>313630</v>
          </cell>
          <cell r="B2656" t="str">
            <v>João Pinheiro</v>
          </cell>
          <cell r="C2656" t="str">
            <v>MG</v>
          </cell>
          <cell r="D2656" t="str">
            <v>Minas Gerais</v>
          </cell>
          <cell r="E2656">
            <v>31</v>
          </cell>
          <cell r="F2656" t="str">
            <v>Sudeste</v>
          </cell>
        </row>
        <row r="2657">
          <cell r="A2657">
            <v>313640</v>
          </cell>
          <cell r="B2657" t="str">
            <v>Joaquim Felício</v>
          </cell>
          <cell r="C2657" t="str">
            <v>MG</v>
          </cell>
          <cell r="D2657" t="str">
            <v>Minas Gerais</v>
          </cell>
          <cell r="E2657">
            <v>31</v>
          </cell>
          <cell r="F2657" t="str">
            <v>Sudeste</v>
          </cell>
        </row>
        <row r="2658">
          <cell r="A2658">
            <v>313650</v>
          </cell>
          <cell r="B2658" t="str">
            <v>Jordânia</v>
          </cell>
          <cell r="C2658" t="str">
            <v>MG</v>
          </cell>
          <cell r="D2658" t="str">
            <v>Minas Gerais</v>
          </cell>
          <cell r="E2658">
            <v>31</v>
          </cell>
          <cell r="F2658" t="str">
            <v>Sudeste</v>
          </cell>
        </row>
        <row r="2659">
          <cell r="A2659">
            <v>313652</v>
          </cell>
          <cell r="B2659" t="str">
            <v>José Gonçalves de Minas</v>
          </cell>
          <cell r="C2659" t="str">
            <v>MG</v>
          </cell>
          <cell r="D2659" t="str">
            <v>Minas Gerais</v>
          </cell>
          <cell r="E2659">
            <v>31</v>
          </cell>
          <cell r="F2659" t="str">
            <v>Sudeste</v>
          </cell>
        </row>
        <row r="2660">
          <cell r="A2660">
            <v>313655</v>
          </cell>
          <cell r="B2660" t="str">
            <v>José Raydan</v>
          </cell>
          <cell r="C2660" t="str">
            <v>MG</v>
          </cell>
          <cell r="D2660" t="str">
            <v>Minas Gerais</v>
          </cell>
          <cell r="E2660">
            <v>31</v>
          </cell>
          <cell r="F2660" t="str">
            <v>Sudeste</v>
          </cell>
        </row>
        <row r="2661">
          <cell r="A2661">
            <v>313657</v>
          </cell>
          <cell r="B2661" t="str">
            <v>Josenópolis</v>
          </cell>
          <cell r="C2661" t="str">
            <v>MG</v>
          </cell>
          <cell r="D2661" t="str">
            <v>Minas Gerais</v>
          </cell>
          <cell r="E2661">
            <v>31</v>
          </cell>
          <cell r="F2661" t="str">
            <v>Sudeste</v>
          </cell>
        </row>
        <row r="2662">
          <cell r="A2662">
            <v>313660</v>
          </cell>
          <cell r="B2662" t="str">
            <v>Nova União</v>
          </cell>
          <cell r="C2662" t="str">
            <v>MG</v>
          </cell>
          <cell r="D2662" t="str">
            <v>Minas Gerais</v>
          </cell>
          <cell r="E2662">
            <v>31</v>
          </cell>
          <cell r="F2662" t="str">
            <v>Sudeste</v>
          </cell>
        </row>
        <row r="2663">
          <cell r="A2663">
            <v>313665</v>
          </cell>
          <cell r="B2663" t="str">
            <v>Juatuba</v>
          </cell>
          <cell r="C2663" t="str">
            <v>MG</v>
          </cell>
          <cell r="D2663" t="str">
            <v>Minas Gerais</v>
          </cell>
          <cell r="E2663">
            <v>31</v>
          </cell>
          <cell r="F2663" t="str">
            <v>Sudeste</v>
          </cell>
        </row>
        <row r="2664">
          <cell r="A2664">
            <v>313670</v>
          </cell>
          <cell r="B2664" t="str">
            <v>Juiz de Fora</v>
          </cell>
          <cell r="C2664" t="str">
            <v>MG</v>
          </cell>
          <cell r="D2664" t="str">
            <v>Minas Gerais</v>
          </cell>
          <cell r="E2664">
            <v>31</v>
          </cell>
          <cell r="F2664" t="str">
            <v>Sudeste</v>
          </cell>
        </row>
        <row r="2665">
          <cell r="A2665">
            <v>313680</v>
          </cell>
          <cell r="B2665" t="str">
            <v>Juramento</v>
          </cell>
          <cell r="C2665" t="str">
            <v>MG</v>
          </cell>
          <cell r="D2665" t="str">
            <v>Minas Gerais</v>
          </cell>
          <cell r="E2665">
            <v>31</v>
          </cell>
          <cell r="F2665" t="str">
            <v>Sudeste</v>
          </cell>
        </row>
        <row r="2666">
          <cell r="A2666">
            <v>313690</v>
          </cell>
          <cell r="B2666" t="str">
            <v>Juruaia</v>
          </cell>
          <cell r="C2666" t="str">
            <v>MG</v>
          </cell>
          <cell r="D2666" t="str">
            <v>Minas Gerais</v>
          </cell>
          <cell r="E2666">
            <v>31</v>
          </cell>
          <cell r="F2666" t="str">
            <v>Sudeste</v>
          </cell>
        </row>
        <row r="2667">
          <cell r="A2667">
            <v>313695</v>
          </cell>
          <cell r="B2667" t="str">
            <v>Juvenília</v>
          </cell>
          <cell r="C2667" t="str">
            <v>MG</v>
          </cell>
          <cell r="D2667" t="str">
            <v>Minas Gerais</v>
          </cell>
          <cell r="E2667">
            <v>31</v>
          </cell>
          <cell r="F2667" t="str">
            <v>Sudeste</v>
          </cell>
        </row>
        <row r="2668">
          <cell r="A2668">
            <v>313700</v>
          </cell>
          <cell r="B2668" t="str">
            <v>Ladainha</v>
          </cell>
          <cell r="C2668" t="str">
            <v>MG</v>
          </cell>
          <cell r="D2668" t="str">
            <v>Minas Gerais</v>
          </cell>
          <cell r="E2668">
            <v>31</v>
          </cell>
          <cell r="F2668" t="str">
            <v>Sudeste</v>
          </cell>
        </row>
        <row r="2669">
          <cell r="A2669">
            <v>313710</v>
          </cell>
          <cell r="B2669" t="str">
            <v>Lagamar</v>
          </cell>
          <cell r="C2669" t="str">
            <v>MG</v>
          </cell>
          <cell r="D2669" t="str">
            <v>Minas Gerais</v>
          </cell>
          <cell r="E2669">
            <v>31</v>
          </cell>
          <cell r="F2669" t="str">
            <v>Sudeste</v>
          </cell>
        </row>
        <row r="2670">
          <cell r="A2670">
            <v>313720</v>
          </cell>
          <cell r="B2670" t="str">
            <v>Lagoa da Prata</v>
          </cell>
          <cell r="C2670" t="str">
            <v>MG</v>
          </cell>
          <cell r="D2670" t="str">
            <v>Minas Gerais</v>
          </cell>
          <cell r="E2670">
            <v>31</v>
          </cell>
          <cell r="F2670" t="str">
            <v>Sudeste</v>
          </cell>
        </row>
        <row r="2671">
          <cell r="A2671">
            <v>313730</v>
          </cell>
          <cell r="B2671" t="str">
            <v>Lagoa dos Patos</v>
          </cell>
          <cell r="C2671" t="str">
            <v>MG</v>
          </cell>
          <cell r="D2671" t="str">
            <v>Minas Gerais</v>
          </cell>
          <cell r="E2671">
            <v>31</v>
          </cell>
          <cell r="F2671" t="str">
            <v>Sudeste</v>
          </cell>
        </row>
        <row r="2672">
          <cell r="A2672">
            <v>313740</v>
          </cell>
          <cell r="B2672" t="str">
            <v>Lagoa Dourada</v>
          </cell>
          <cell r="C2672" t="str">
            <v>MG</v>
          </cell>
          <cell r="D2672" t="str">
            <v>Minas Gerais</v>
          </cell>
          <cell r="E2672">
            <v>31</v>
          </cell>
          <cell r="F2672" t="str">
            <v>Sudeste</v>
          </cell>
        </row>
        <row r="2673">
          <cell r="A2673">
            <v>313750</v>
          </cell>
          <cell r="B2673" t="str">
            <v>Lagoa Formosa</v>
          </cell>
          <cell r="C2673" t="str">
            <v>MG</v>
          </cell>
          <cell r="D2673" t="str">
            <v>Minas Gerais</v>
          </cell>
          <cell r="E2673">
            <v>31</v>
          </cell>
          <cell r="F2673" t="str">
            <v>Sudeste</v>
          </cell>
        </row>
        <row r="2674">
          <cell r="A2674">
            <v>313753</v>
          </cell>
          <cell r="B2674" t="str">
            <v>Lagoa Grande</v>
          </cell>
          <cell r="C2674" t="str">
            <v>MG</v>
          </cell>
          <cell r="D2674" t="str">
            <v>Minas Gerais</v>
          </cell>
          <cell r="E2674">
            <v>31</v>
          </cell>
          <cell r="F2674" t="str">
            <v>Sudeste</v>
          </cell>
        </row>
        <row r="2675">
          <cell r="A2675">
            <v>313760</v>
          </cell>
          <cell r="B2675" t="str">
            <v>Lagoa Santa</v>
          </cell>
          <cell r="C2675" t="str">
            <v>MG</v>
          </cell>
          <cell r="D2675" t="str">
            <v>Minas Gerais</v>
          </cell>
          <cell r="E2675">
            <v>31</v>
          </cell>
          <cell r="F2675" t="str">
            <v>Sudeste</v>
          </cell>
        </row>
        <row r="2676">
          <cell r="A2676">
            <v>313770</v>
          </cell>
          <cell r="B2676" t="str">
            <v>Lajinha</v>
          </cell>
          <cell r="C2676" t="str">
            <v>MG</v>
          </cell>
          <cell r="D2676" t="str">
            <v>Minas Gerais</v>
          </cell>
          <cell r="E2676">
            <v>31</v>
          </cell>
          <cell r="F2676" t="str">
            <v>Sudeste</v>
          </cell>
        </row>
        <row r="2677">
          <cell r="A2677">
            <v>313780</v>
          </cell>
          <cell r="B2677" t="str">
            <v>Lambari</v>
          </cell>
          <cell r="C2677" t="str">
            <v>MG</v>
          </cell>
          <cell r="D2677" t="str">
            <v>Minas Gerais</v>
          </cell>
          <cell r="E2677">
            <v>31</v>
          </cell>
          <cell r="F2677" t="str">
            <v>Sudeste</v>
          </cell>
        </row>
        <row r="2678">
          <cell r="A2678">
            <v>313790</v>
          </cell>
          <cell r="B2678" t="str">
            <v>Lamim</v>
          </cell>
          <cell r="C2678" t="str">
            <v>MG</v>
          </cell>
          <cell r="D2678" t="str">
            <v>Minas Gerais</v>
          </cell>
          <cell r="E2678">
            <v>31</v>
          </cell>
          <cell r="F2678" t="str">
            <v>Sudeste</v>
          </cell>
        </row>
        <row r="2679">
          <cell r="A2679">
            <v>313800</v>
          </cell>
          <cell r="B2679" t="str">
            <v>Laranjal</v>
          </cell>
          <cell r="C2679" t="str">
            <v>MG</v>
          </cell>
          <cell r="D2679" t="str">
            <v>Minas Gerais</v>
          </cell>
          <cell r="E2679">
            <v>31</v>
          </cell>
          <cell r="F2679" t="str">
            <v>Sudeste</v>
          </cell>
        </row>
        <row r="2680">
          <cell r="A2680">
            <v>313810</v>
          </cell>
          <cell r="B2680" t="str">
            <v>Lassance</v>
          </cell>
          <cell r="C2680" t="str">
            <v>MG</v>
          </cell>
          <cell r="D2680" t="str">
            <v>Minas Gerais</v>
          </cell>
          <cell r="E2680">
            <v>31</v>
          </cell>
          <cell r="F2680" t="str">
            <v>Sudeste</v>
          </cell>
        </row>
        <row r="2681">
          <cell r="A2681">
            <v>313820</v>
          </cell>
          <cell r="B2681" t="str">
            <v>Lavras</v>
          </cell>
          <cell r="C2681" t="str">
            <v>MG</v>
          </cell>
          <cell r="D2681" t="str">
            <v>Minas Gerais</v>
          </cell>
          <cell r="E2681">
            <v>31</v>
          </cell>
          <cell r="F2681" t="str">
            <v>Sudeste</v>
          </cell>
        </row>
        <row r="2682">
          <cell r="A2682">
            <v>313830</v>
          </cell>
          <cell r="B2682" t="str">
            <v>Leandro Ferreira</v>
          </cell>
          <cell r="C2682" t="str">
            <v>MG</v>
          </cell>
          <cell r="D2682" t="str">
            <v>Minas Gerais</v>
          </cell>
          <cell r="E2682">
            <v>31</v>
          </cell>
          <cell r="F2682" t="str">
            <v>Sudeste</v>
          </cell>
        </row>
        <row r="2683">
          <cell r="A2683">
            <v>313835</v>
          </cell>
          <cell r="B2683" t="str">
            <v>Leme do Prado</v>
          </cell>
          <cell r="C2683" t="str">
            <v>MG</v>
          </cell>
          <cell r="D2683" t="str">
            <v>Minas Gerais</v>
          </cell>
          <cell r="E2683">
            <v>31</v>
          </cell>
          <cell r="F2683" t="str">
            <v>Sudeste</v>
          </cell>
        </row>
        <row r="2684">
          <cell r="A2684">
            <v>313840</v>
          </cell>
          <cell r="B2684" t="str">
            <v>Leopoldina</v>
          </cell>
          <cell r="C2684" t="str">
            <v>MG</v>
          </cell>
          <cell r="D2684" t="str">
            <v>Minas Gerais</v>
          </cell>
          <cell r="E2684">
            <v>31</v>
          </cell>
          <cell r="F2684" t="str">
            <v>Sudeste</v>
          </cell>
        </row>
        <row r="2685">
          <cell r="A2685">
            <v>313850</v>
          </cell>
          <cell r="B2685" t="str">
            <v>Liberdade</v>
          </cell>
          <cell r="C2685" t="str">
            <v>MG</v>
          </cell>
          <cell r="D2685" t="str">
            <v>Minas Gerais</v>
          </cell>
          <cell r="E2685">
            <v>31</v>
          </cell>
          <cell r="F2685" t="str">
            <v>Sudeste</v>
          </cell>
        </row>
        <row r="2686">
          <cell r="A2686">
            <v>313860</v>
          </cell>
          <cell r="B2686" t="str">
            <v>Lima Duarte</v>
          </cell>
          <cell r="C2686" t="str">
            <v>MG</v>
          </cell>
          <cell r="D2686" t="str">
            <v>Minas Gerais</v>
          </cell>
          <cell r="E2686">
            <v>31</v>
          </cell>
          <cell r="F2686" t="str">
            <v>Sudeste</v>
          </cell>
        </row>
        <row r="2687">
          <cell r="A2687">
            <v>313862</v>
          </cell>
          <cell r="B2687" t="str">
            <v>Limeira do Oeste</v>
          </cell>
          <cell r="C2687" t="str">
            <v>MG</v>
          </cell>
          <cell r="D2687" t="str">
            <v>Minas Gerais</v>
          </cell>
          <cell r="E2687">
            <v>31</v>
          </cell>
          <cell r="F2687" t="str">
            <v>Sudeste</v>
          </cell>
        </row>
        <row r="2688">
          <cell r="A2688">
            <v>313865</v>
          </cell>
          <cell r="B2688" t="str">
            <v>Lontra</v>
          </cell>
          <cell r="C2688" t="str">
            <v>MG</v>
          </cell>
          <cell r="D2688" t="str">
            <v>Minas Gerais</v>
          </cell>
          <cell r="E2688">
            <v>31</v>
          </cell>
          <cell r="F2688" t="str">
            <v>Sudeste</v>
          </cell>
        </row>
        <row r="2689">
          <cell r="A2689">
            <v>313867</v>
          </cell>
          <cell r="B2689" t="str">
            <v>Luisburgo</v>
          </cell>
          <cell r="C2689" t="str">
            <v>MG</v>
          </cell>
          <cell r="D2689" t="str">
            <v>Minas Gerais</v>
          </cell>
          <cell r="E2689">
            <v>31</v>
          </cell>
          <cell r="F2689" t="str">
            <v>Sudeste</v>
          </cell>
        </row>
        <row r="2690">
          <cell r="A2690">
            <v>313868</v>
          </cell>
          <cell r="B2690" t="str">
            <v>Luislândia</v>
          </cell>
          <cell r="C2690" t="str">
            <v>MG</v>
          </cell>
          <cell r="D2690" t="str">
            <v>Minas Gerais</v>
          </cell>
          <cell r="E2690">
            <v>31</v>
          </cell>
          <cell r="F2690" t="str">
            <v>Sudeste</v>
          </cell>
        </row>
        <row r="2691">
          <cell r="A2691">
            <v>313870</v>
          </cell>
          <cell r="B2691" t="str">
            <v>Luminárias</v>
          </cell>
          <cell r="C2691" t="str">
            <v>MG</v>
          </cell>
          <cell r="D2691" t="str">
            <v>Minas Gerais</v>
          </cell>
          <cell r="E2691">
            <v>31</v>
          </cell>
          <cell r="F2691" t="str">
            <v>Sudeste</v>
          </cell>
        </row>
        <row r="2692">
          <cell r="A2692">
            <v>313880</v>
          </cell>
          <cell r="B2692" t="str">
            <v>Luz</v>
          </cell>
          <cell r="C2692" t="str">
            <v>MG</v>
          </cell>
          <cell r="D2692" t="str">
            <v>Minas Gerais</v>
          </cell>
          <cell r="E2692">
            <v>31</v>
          </cell>
          <cell r="F2692" t="str">
            <v>Sudeste</v>
          </cell>
        </row>
        <row r="2693">
          <cell r="A2693">
            <v>313890</v>
          </cell>
          <cell r="B2693" t="str">
            <v>Machacalis</v>
          </cell>
          <cell r="C2693" t="str">
            <v>MG</v>
          </cell>
          <cell r="D2693" t="str">
            <v>Minas Gerais</v>
          </cell>
          <cell r="E2693">
            <v>31</v>
          </cell>
          <cell r="F2693" t="str">
            <v>Sudeste</v>
          </cell>
        </row>
        <row r="2694">
          <cell r="A2694">
            <v>313900</v>
          </cell>
          <cell r="B2694" t="str">
            <v>Machado</v>
          </cell>
          <cell r="C2694" t="str">
            <v>MG</v>
          </cell>
          <cell r="D2694" t="str">
            <v>Minas Gerais</v>
          </cell>
          <cell r="E2694">
            <v>31</v>
          </cell>
          <cell r="F2694" t="str">
            <v>Sudeste</v>
          </cell>
        </row>
        <row r="2695">
          <cell r="A2695">
            <v>313910</v>
          </cell>
          <cell r="B2695" t="str">
            <v>Madre de Deus de Minas</v>
          </cell>
          <cell r="C2695" t="str">
            <v>MG</v>
          </cell>
          <cell r="D2695" t="str">
            <v>Minas Gerais</v>
          </cell>
          <cell r="E2695">
            <v>31</v>
          </cell>
          <cell r="F2695" t="str">
            <v>Sudeste</v>
          </cell>
        </row>
        <row r="2696">
          <cell r="A2696">
            <v>313920</v>
          </cell>
          <cell r="B2696" t="str">
            <v>Malacacheta</v>
          </cell>
          <cell r="C2696" t="str">
            <v>MG</v>
          </cell>
          <cell r="D2696" t="str">
            <v>Minas Gerais</v>
          </cell>
          <cell r="E2696">
            <v>31</v>
          </cell>
          <cell r="F2696" t="str">
            <v>Sudeste</v>
          </cell>
        </row>
        <row r="2697">
          <cell r="A2697">
            <v>313925</v>
          </cell>
          <cell r="B2697" t="str">
            <v>Mamonas</v>
          </cell>
          <cell r="C2697" t="str">
            <v>MG</v>
          </cell>
          <cell r="D2697" t="str">
            <v>Minas Gerais</v>
          </cell>
          <cell r="E2697">
            <v>31</v>
          </cell>
          <cell r="F2697" t="str">
            <v>Sudeste</v>
          </cell>
        </row>
        <row r="2698">
          <cell r="A2698">
            <v>313930</v>
          </cell>
          <cell r="B2698" t="str">
            <v>Manga</v>
          </cell>
          <cell r="C2698" t="str">
            <v>MG</v>
          </cell>
          <cell r="D2698" t="str">
            <v>Minas Gerais</v>
          </cell>
          <cell r="E2698">
            <v>31</v>
          </cell>
          <cell r="F2698" t="str">
            <v>Sudeste</v>
          </cell>
        </row>
        <row r="2699">
          <cell r="A2699">
            <v>313940</v>
          </cell>
          <cell r="B2699" t="str">
            <v>Manhuaçu</v>
          </cell>
          <cell r="C2699" t="str">
            <v>MG</v>
          </cell>
          <cell r="D2699" t="str">
            <v>Minas Gerais</v>
          </cell>
          <cell r="E2699">
            <v>31</v>
          </cell>
          <cell r="F2699" t="str">
            <v>Sudeste</v>
          </cell>
        </row>
        <row r="2700">
          <cell r="A2700">
            <v>313950</v>
          </cell>
          <cell r="B2700" t="str">
            <v>Manhumirim</v>
          </cell>
          <cell r="C2700" t="str">
            <v>MG</v>
          </cell>
          <cell r="D2700" t="str">
            <v>Minas Gerais</v>
          </cell>
          <cell r="E2700">
            <v>31</v>
          </cell>
          <cell r="F2700" t="str">
            <v>Sudeste</v>
          </cell>
        </row>
        <row r="2701">
          <cell r="A2701">
            <v>313960</v>
          </cell>
          <cell r="B2701" t="str">
            <v>Mantena</v>
          </cell>
          <cell r="C2701" t="str">
            <v>MG</v>
          </cell>
          <cell r="D2701" t="str">
            <v>Minas Gerais</v>
          </cell>
          <cell r="E2701">
            <v>31</v>
          </cell>
          <cell r="F2701" t="str">
            <v>Sudeste</v>
          </cell>
        </row>
        <row r="2702">
          <cell r="A2702">
            <v>313970</v>
          </cell>
          <cell r="B2702" t="str">
            <v>Maravilhas</v>
          </cell>
          <cell r="C2702" t="str">
            <v>MG</v>
          </cell>
          <cell r="D2702" t="str">
            <v>Minas Gerais</v>
          </cell>
          <cell r="E2702">
            <v>31</v>
          </cell>
          <cell r="F2702" t="str">
            <v>Sudeste</v>
          </cell>
        </row>
        <row r="2703">
          <cell r="A2703">
            <v>313980</v>
          </cell>
          <cell r="B2703" t="str">
            <v>Mar de Espanha</v>
          </cell>
          <cell r="C2703" t="str">
            <v>MG</v>
          </cell>
          <cell r="D2703" t="str">
            <v>Minas Gerais</v>
          </cell>
          <cell r="E2703">
            <v>31</v>
          </cell>
          <cell r="F2703" t="str">
            <v>Sudeste</v>
          </cell>
        </row>
        <row r="2704">
          <cell r="A2704">
            <v>313990</v>
          </cell>
          <cell r="B2704" t="str">
            <v>Maria da Fé</v>
          </cell>
          <cell r="C2704" t="str">
            <v>MG</v>
          </cell>
          <cell r="D2704" t="str">
            <v>Minas Gerais</v>
          </cell>
          <cell r="E2704">
            <v>31</v>
          </cell>
          <cell r="F2704" t="str">
            <v>Sudeste</v>
          </cell>
        </row>
        <row r="2705">
          <cell r="A2705">
            <v>314000</v>
          </cell>
          <cell r="B2705" t="str">
            <v>Mariana</v>
          </cell>
          <cell r="C2705" t="str">
            <v>MG</v>
          </cell>
          <cell r="D2705" t="str">
            <v>Minas Gerais</v>
          </cell>
          <cell r="E2705">
            <v>31</v>
          </cell>
          <cell r="F2705" t="str">
            <v>Sudeste</v>
          </cell>
        </row>
        <row r="2706">
          <cell r="A2706">
            <v>314010</v>
          </cell>
          <cell r="B2706" t="str">
            <v>Marilac</v>
          </cell>
          <cell r="C2706" t="str">
            <v>MG</v>
          </cell>
          <cell r="D2706" t="str">
            <v>Minas Gerais</v>
          </cell>
          <cell r="E2706">
            <v>31</v>
          </cell>
          <cell r="F2706" t="str">
            <v>Sudeste</v>
          </cell>
        </row>
        <row r="2707">
          <cell r="A2707">
            <v>314015</v>
          </cell>
          <cell r="B2707" t="str">
            <v>Mário Campos</v>
          </cell>
          <cell r="C2707" t="str">
            <v>MG</v>
          </cell>
          <cell r="D2707" t="str">
            <v>Minas Gerais</v>
          </cell>
          <cell r="E2707">
            <v>31</v>
          </cell>
          <cell r="F2707" t="str">
            <v>Sudeste</v>
          </cell>
        </row>
        <row r="2708">
          <cell r="A2708">
            <v>314020</v>
          </cell>
          <cell r="B2708" t="str">
            <v>Maripá de Minas</v>
          </cell>
          <cell r="C2708" t="str">
            <v>MG</v>
          </cell>
          <cell r="D2708" t="str">
            <v>Minas Gerais</v>
          </cell>
          <cell r="E2708">
            <v>31</v>
          </cell>
          <cell r="F2708" t="str">
            <v>Sudeste</v>
          </cell>
        </row>
        <row r="2709">
          <cell r="A2709">
            <v>314030</v>
          </cell>
          <cell r="B2709" t="str">
            <v>Marliéria</v>
          </cell>
          <cell r="C2709" t="str">
            <v>MG</v>
          </cell>
          <cell r="D2709" t="str">
            <v>Minas Gerais</v>
          </cell>
          <cell r="E2709">
            <v>31</v>
          </cell>
          <cell r="F2709" t="str">
            <v>Sudeste</v>
          </cell>
        </row>
        <row r="2710">
          <cell r="A2710">
            <v>314040</v>
          </cell>
          <cell r="B2710" t="str">
            <v>Marmelópolis</v>
          </cell>
          <cell r="C2710" t="str">
            <v>MG</v>
          </cell>
          <cell r="D2710" t="str">
            <v>Minas Gerais</v>
          </cell>
          <cell r="E2710">
            <v>31</v>
          </cell>
          <cell r="F2710" t="str">
            <v>Sudeste</v>
          </cell>
        </row>
        <row r="2711">
          <cell r="A2711">
            <v>314050</v>
          </cell>
          <cell r="B2711" t="str">
            <v>Martinho Campos</v>
          </cell>
          <cell r="C2711" t="str">
            <v>MG</v>
          </cell>
          <cell r="D2711" t="str">
            <v>Minas Gerais</v>
          </cell>
          <cell r="E2711">
            <v>31</v>
          </cell>
          <cell r="F2711" t="str">
            <v>Sudeste</v>
          </cell>
        </row>
        <row r="2712">
          <cell r="A2712">
            <v>314053</v>
          </cell>
          <cell r="B2712" t="str">
            <v>Martins Soares</v>
          </cell>
          <cell r="C2712" t="str">
            <v>MG</v>
          </cell>
          <cell r="D2712" t="str">
            <v>Minas Gerais</v>
          </cell>
          <cell r="E2712">
            <v>31</v>
          </cell>
          <cell r="F2712" t="str">
            <v>Sudeste</v>
          </cell>
        </row>
        <row r="2713">
          <cell r="A2713">
            <v>314055</v>
          </cell>
          <cell r="B2713" t="str">
            <v>Mata Verde</v>
          </cell>
          <cell r="C2713" t="str">
            <v>MG</v>
          </cell>
          <cell r="D2713" t="str">
            <v>Minas Gerais</v>
          </cell>
          <cell r="E2713">
            <v>31</v>
          </cell>
          <cell r="F2713" t="str">
            <v>Sudeste</v>
          </cell>
        </row>
        <row r="2714">
          <cell r="A2714">
            <v>314060</v>
          </cell>
          <cell r="B2714" t="str">
            <v>Materlândia</v>
          </cell>
          <cell r="C2714" t="str">
            <v>MG</v>
          </cell>
          <cell r="D2714" t="str">
            <v>Minas Gerais</v>
          </cell>
          <cell r="E2714">
            <v>31</v>
          </cell>
          <cell r="F2714" t="str">
            <v>Sudeste</v>
          </cell>
        </row>
        <row r="2715">
          <cell r="A2715">
            <v>314070</v>
          </cell>
          <cell r="B2715" t="str">
            <v>Mateus Leme</v>
          </cell>
          <cell r="C2715" t="str">
            <v>MG</v>
          </cell>
          <cell r="D2715" t="str">
            <v>Minas Gerais</v>
          </cell>
          <cell r="E2715">
            <v>31</v>
          </cell>
          <cell r="F2715" t="str">
            <v>Sudeste</v>
          </cell>
        </row>
        <row r="2716">
          <cell r="A2716">
            <v>314080</v>
          </cell>
          <cell r="B2716" t="str">
            <v>Matias Barbosa</v>
          </cell>
          <cell r="C2716" t="str">
            <v>MG</v>
          </cell>
          <cell r="D2716" t="str">
            <v>Minas Gerais</v>
          </cell>
          <cell r="E2716">
            <v>31</v>
          </cell>
          <cell r="F2716" t="str">
            <v>Sudeste</v>
          </cell>
        </row>
        <row r="2717">
          <cell r="A2717">
            <v>314085</v>
          </cell>
          <cell r="B2717" t="str">
            <v>Matias Cardoso</v>
          </cell>
          <cell r="C2717" t="str">
            <v>MG</v>
          </cell>
          <cell r="D2717" t="str">
            <v>Minas Gerais</v>
          </cell>
          <cell r="E2717">
            <v>31</v>
          </cell>
          <cell r="F2717" t="str">
            <v>Sudeste</v>
          </cell>
        </row>
        <row r="2718">
          <cell r="A2718">
            <v>314090</v>
          </cell>
          <cell r="B2718" t="str">
            <v>Matipó</v>
          </cell>
          <cell r="C2718" t="str">
            <v>MG</v>
          </cell>
          <cell r="D2718" t="str">
            <v>Minas Gerais</v>
          </cell>
          <cell r="E2718">
            <v>31</v>
          </cell>
          <cell r="F2718" t="str">
            <v>Sudeste</v>
          </cell>
        </row>
        <row r="2719">
          <cell r="A2719">
            <v>314100</v>
          </cell>
          <cell r="B2719" t="str">
            <v>Mato Verde</v>
          </cell>
          <cell r="C2719" t="str">
            <v>MG</v>
          </cell>
          <cell r="D2719" t="str">
            <v>Minas Gerais</v>
          </cell>
          <cell r="E2719">
            <v>31</v>
          </cell>
          <cell r="F2719" t="str">
            <v>Sudeste</v>
          </cell>
        </row>
        <row r="2720">
          <cell r="A2720">
            <v>314110</v>
          </cell>
          <cell r="B2720" t="str">
            <v>Matozinhos</v>
          </cell>
          <cell r="C2720" t="str">
            <v>MG</v>
          </cell>
          <cell r="D2720" t="str">
            <v>Minas Gerais</v>
          </cell>
          <cell r="E2720">
            <v>31</v>
          </cell>
          <cell r="F2720" t="str">
            <v>Sudeste</v>
          </cell>
        </row>
        <row r="2721">
          <cell r="A2721">
            <v>314120</v>
          </cell>
          <cell r="B2721" t="str">
            <v>Matutina</v>
          </cell>
          <cell r="C2721" t="str">
            <v>MG</v>
          </cell>
          <cell r="D2721" t="str">
            <v>Minas Gerais</v>
          </cell>
          <cell r="E2721">
            <v>31</v>
          </cell>
          <cell r="F2721" t="str">
            <v>Sudeste</v>
          </cell>
        </row>
        <row r="2722">
          <cell r="A2722">
            <v>314130</v>
          </cell>
          <cell r="B2722" t="str">
            <v>Medeiros</v>
          </cell>
          <cell r="C2722" t="str">
            <v>MG</v>
          </cell>
          <cell r="D2722" t="str">
            <v>Minas Gerais</v>
          </cell>
          <cell r="E2722">
            <v>31</v>
          </cell>
          <cell r="F2722" t="str">
            <v>Sudeste</v>
          </cell>
        </row>
        <row r="2723">
          <cell r="A2723">
            <v>314140</v>
          </cell>
          <cell r="B2723" t="str">
            <v>Medina</v>
          </cell>
          <cell r="C2723" t="str">
            <v>MG</v>
          </cell>
          <cell r="D2723" t="str">
            <v>Minas Gerais</v>
          </cell>
          <cell r="E2723">
            <v>31</v>
          </cell>
          <cell r="F2723" t="str">
            <v>Sudeste</v>
          </cell>
        </row>
        <row r="2724">
          <cell r="A2724">
            <v>314150</v>
          </cell>
          <cell r="B2724" t="str">
            <v>Mendes Pimentel</v>
          </cell>
          <cell r="C2724" t="str">
            <v>MG</v>
          </cell>
          <cell r="D2724" t="str">
            <v>Minas Gerais</v>
          </cell>
          <cell r="E2724">
            <v>31</v>
          </cell>
          <cell r="F2724" t="str">
            <v>Sudeste</v>
          </cell>
        </row>
        <row r="2725">
          <cell r="A2725">
            <v>314160</v>
          </cell>
          <cell r="B2725" t="str">
            <v>Mercês</v>
          </cell>
          <cell r="C2725" t="str">
            <v>MG</v>
          </cell>
          <cell r="D2725" t="str">
            <v>Minas Gerais</v>
          </cell>
          <cell r="E2725">
            <v>31</v>
          </cell>
          <cell r="F2725" t="str">
            <v>Sudeste</v>
          </cell>
        </row>
        <row r="2726">
          <cell r="A2726">
            <v>314170</v>
          </cell>
          <cell r="B2726" t="str">
            <v>Mesquita</v>
          </cell>
          <cell r="C2726" t="str">
            <v>MG</v>
          </cell>
          <cell r="D2726" t="str">
            <v>Minas Gerais</v>
          </cell>
          <cell r="E2726">
            <v>31</v>
          </cell>
          <cell r="F2726" t="str">
            <v>Sudeste</v>
          </cell>
        </row>
        <row r="2727">
          <cell r="A2727">
            <v>314180</v>
          </cell>
          <cell r="B2727" t="str">
            <v>Minas Novas</v>
          </cell>
          <cell r="C2727" t="str">
            <v>MG</v>
          </cell>
          <cell r="D2727" t="str">
            <v>Minas Gerais</v>
          </cell>
          <cell r="E2727">
            <v>31</v>
          </cell>
          <cell r="F2727" t="str">
            <v>Sudeste</v>
          </cell>
        </row>
        <row r="2728">
          <cell r="A2728">
            <v>314190</v>
          </cell>
          <cell r="B2728" t="str">
            <v>Minduri</v>
          </cell>
          <cell r="C2728" t="str">
            <v>MG</v>
          </cell>
          <cell r="D2728" t="str">
            <v>Minas Gerais</v>
          </cell>
          <cell r="E2728">
            <v>31</v>
          </cell>
          <cell r="F2728" t="str">
            <v>Sudeste</v>
          </cell>
        </row>
        <row r="2729">
          <cell r="A2729">
            <v>314200</v>
          </cell>
          <cell r="B2729" t="str">
            <v>Mirabela</v>
          </cell>
          <cell r="C2729" t="str">
            <v>MG</v>
          </cell>
          <cell r="D2729" t="str">
            <v>Minas Gerais</v>
          </cell>
          <cell r="E2729">
            <v>31</v>
          </cell>
          <cell r="F2729" t="str">
            <v>Sudeste</v>
          </cell>
        </row>
        <row r="2730">
          <cell r="A2730">
            <v>314210</v>
          </cell>
          <cell r="B2730" t="str">
            <v>Miradouro</v>
          </cell>
          <cell r="C2730" t="str">
            <v>MG</v>
          </cell>
          <cell r="D2730" t="str">
            <v>Minas Gerais</v>
          </cell>
          <cell r="E2730">
            <v>31</v>
          </cell>
          <cell r="F2730" t="str">
            <v>Sudeste</v>
          </cell>
        </row>
        <row r="2731">
          <cell r="A2731">
            <v>314220</v>
          </cell>
          <cell r="B2731" t="str">
            <v>Miraí</v>
          </cell>
          <cell r="C2731" t="str">
            <v>MG</v>
          </cell>
          <cell r="D2731" t="str">
            <v>Minas Gerais</v>
          </cell>
          <cell r="E2731">
            <v>31</v>
          </cell>
          <cell r="F2731" t="str">
            <v>Sudeste</v>
          </cell>
        </row>
        <row r="2732">
          <cell r="A2732">
            <v>314225</v>
          </cell>
          <cell r="B2732" t="str">
            <v>Miravânia</v>
          </cell>
          <cell r="C2732" t="str">
            <v>MG</v>
          </cell>
          <cell r="D2732" t="str">
            <v>Minas Gerais</v>
          </cell>
          <cell r="E2732">
            <v>31</v>
          </cell>
          <cell r="F2732" t="str">
            <v>Sudeste</v>
          </cell>
        </row>
        <row r="2733">
          <cell r="A2733">
            <v>314230</v>
          </cell>
          <cell r="B2733" t="str">
            <v>Moeda</v>
          </cell>
          <cell r="C2733" t="str">
            <v>MG</v>
          </cell>
          <cell r="D2733" t="str">
            <v>Minas Gerais</v>
          </cell>
          <cell r="E2733">
            <v>31</v>
          </cell>
          <cell r="F2733" t="str">
            <v>Sudeste</v>
          </cell>
        </row>
        <row r="2734">
          <cell r="A2734">
            <v>314240</v>
          </cell>
          <cell r="B2734" t="str">
            <v>Moema</v>
          </cell>
          <cell r="C2734" t="str">
            <v>MG</v>
          </cell>
          <cell r="D2734" t="str">
            <v>Minas Gerais</v>
          </cell>
          <cell r="E2734">
            <v>31</v>
          </cell>
          <cell r="F2734" t="str">
            <v>Sudeste</v>
          </cell>
        </row>
        <row r="2735">
          <cell r="A2735">
            <v>314250</v>
          </cell>
          <cell r="B2735" t="str">
            <v>Monjolos</v>
          </cell>
          <cell r="C2735" t="str">
            <v>MG</v>
          </cell>
          <cell r="D2735" t="str">
            <v>Minas Gerais</v>
          </cell>
          <cell r="E2735">
            <v>31</v>
          </cell>
          <cell r="F2735" t="str">
            <v>Sudeste</v>
          </cell>
        </row>
        <row r="2736">
          <cell r="A2736">
            <v>314260</v>
          </cell>
          <cell r="B2736" t="str">
            <v>Monsenhor Paulo</v>
          </cell>
          <cell r="C2736" t="str">
            <v>MG</v>
          </cell>
          <cell r="D2736" t="str">
            <v>Minas Gerais</v>
          </cell>
          <cell r="E2736">
            <v>31</v>
          </cell>
          <cell r="F2736" t="str">
            <v>Sudeste</v>
          </cell>
        </row>
        <row r="2737">
          <cell r="A2737">
            <v>314270</v>
          </cell>
          <cell r="B2737" t="str">
            <v>Montalvânia</v>
          </cell>
          <cell r="C2737" t="str">
            <v>MG</v>
          </cell>
          <cell r="D2737" t="str">
            <v>Minas Gerais</v>
          </cell>
          <cell r="E2737">
            <v>31</v>
          </cell>
          <cell r="F2737" t="str">
            <v>Sudeste</v>
          </cell>
        </row>
        <row r="2738">
          <cell r="A2738">
            <v>314280</v>
          </cell>
          <cell r="B2738" t="str">
            <v>Monte Alegre de Minas</v>
          </cell>
          <cell r="C2738" t="str">
            <v>MG</v>
          </cell>
          <cell r="D2738" t="str">
            <v>Minas Gerais</v>
          </cell>
          <cell r="E2738">
            <v>31</v>
          </cell>
          <cell r="F2738" t="str">
            <v>Sudeste</v>
          </cell>
        </row>
        <row r="2739">
          <cell r="A2739">
            <v>314290</v>
          </cell>
          <cell r="B2739" t="str">
            <v>Monte Azul</v>
          </cell>
          <cell r="C2739" t="str">
            <v>MG</v>
          </cell>
          <cell r="D2739" t="str">
            <v>Minas Gerais</v>
          </cell>
          <cell r="E2739">
            <v>31</v>
          </cell>
          <cell r="F2739" t="str">
            <v>Sudeste</v>
          </cell>
        </row>
        <row r="2740">
          <cell r="A2740">
            <v>314300</v>
          </cell>
          <cell r="B2740" t="str">
            <v>Monte Belo</v>
          </cell>
          <cell r="C2740" t="str">
            <v>MG</v>
          </cell>
          <cell r="D2740" t="str">
            <v>Minas Gerais</v>
          </cell>
          <cell r="E2740">
            <v>31</v>
          </cell>
          <cell r="F2740" t="str">
            <v>Sudeste</v>
          </cell>
        </row>
        <row r="2741">
          <cell r="A2741">
            <v>314310</v>
          </cell>
          <cell r="B2741" t="str">
            <v>Monte Carmelo</v>
          </cell>
          <cell r="C2741" t="str">
            <v>MG</v>
          </cell>
          <cell r="D2741" t="str">
            <v>Minas Gerais</v>
          </cell>
          <cell r="E2741">
            <v>31</v>
          </cell>
          <cell r="F2741" t="str">
            <v>Sudeste</v>
          </cell>
        </row>
        <row r="2742">
          <cell r="A2742">
            <v>314315</v>
          </cell>
          <cell r="B2742" t="str">
            <v>Monte Formoso</v>
          </cell>
          <cell r="C2742" t="str">
            <v>MG</v>
          </cell>
          <cell r="D2742" t="str">
            <v>Minas Gerais</v>
          </cell>
          <cell r="E2742">
            <v>31</v>
          </cell>
          <cell r="F2742" t="str">
            <v>Sudeste</v>
          </cell>
        </row>
        <row r="2743">
          <cell r="A2743">
            <v>314320</v>
          </cell>
          <cell r="B2743" t="str">
            <v>Monte Santo de Minas</v>
          </cell>
          <cell r="C2743" t="str">
            <v>MG</v>
          </cell>
          <cell r="D2743" t="str">
            <v>Minas Gerais</v>
          </cell>
          <cell r="E2743">
            <v>31</v>
          </cell>
          <cell r="F2743" t="str">
            <v>Sudeste</v>
          </cell>
        </row>
        <row r="2744">
          <cell r="A2744">
            <v>314330</v>
          </cell>
          <cell r="B2744" t="str">
            <v>Montes Claros</v>
          </cell>
          <cell r="C2744" t="str">
            <v>MG</v>
          </cell>
          <cell r="D2744" t="str">
            <v>Minas Gerais</v>
          </cell>
          <cell r="E2744">
            <v>31</v>
          </cell>
          <cell r="F2744" t="str">
            <v>Sudeste</v>
          </cell>
        </row>
        <row r="2745">
          <cell r="A2745">
            <v>314340</v>
          </cell>
          <cell r="B2745" t="str">
            <v>Monte Sião</v>
          </cell>
          <cell r="C2745" t="str">
            <v>MG</v>
          </cell>
          <cell r="D2745" t="str">
            <v>Minas Gerais</v>
          </cell>
          <cell r="E2745">
            <v>31</v>
          </cell>
          <cell r="F2745" t="str">
            <v>Sudeste</v>
          </cell>
        </row>
        <row r="2746">
          <cell r="A2746">
            <v>314345</v>
          </cell>
          <cell r="B2746" t="str">
            <v>Montezuma</v>
          </cell>
          <cell r="C2746" t="str">
            <v>MG</v>
          </cell>
          <cell r="D2746" t="str">
            <v>Minas Gerais</v>
          </cell>
          <cell r="E2746">
            <v>31</v>
          </cell>
          <cell r="F2746" t="str">
            <v>Sudeste</v>
          </cell>
        </row>
        <row r="2747">
          <cell r="A2747">
            <v>314350</v>
          </cell>
          <cell r="B2747" t="str">
            <v>Morada Nova de Minas</v>
          </cell>
          <cell r="C2747" t="str">
            <v>MG</v>
          </cell>
          <cell r="D2747" t="str">
            <v>Minas Gerais</v>
          </cell>
          <cell r="E2747">
            <v>31</v>
          </cell>
          <cell r="F2747" t="str">
            <v>Sudeste</v>
          </cell>
        </row>
        <row r="2748">
          <cell r="A2748">
            <v>314360</v>
          </cell>
          <cell r="B2748" t="str">
            <v>Morro da Garça</v>
          </cell>
          <cell r="C2748" t="str">
            <v>MG</v>
          </cell>
          <cell r="D2748" t="str">
            <v>Minas Gerais</v>
          </cell>
          <cell r="E2748">
            <v>31</v>
          </cell>
          <cell r="F2748" t="str">
            <v>Sudeste</v>
          </cell>
        </row>
        <row r="2749">
          <cell r="A2749">
            <v>314370</v>
          </cell>
          <cell r="B2749" t="str">
            <v>Morro do Pilar</v>
          </cell>
          <cell r="C2749" t="str">
            <v>MG</v>
          </cell>
          <cell r="D2749" t="str">
            <v>Minas Gerais</v>
          </cell>
          <cell r="E2749">
            <v>31</v>
          </cell>
          <cell r="F2749" t="str">
            <v>Sudeste</v>
          </cell>
        </row>
        <row r="2750">
          <cell r="A2750">
            <v>314380</v>
          </cell>
          <cell r="B2750" t="str">
            <v>Munhoz</v>
          </cell>
          <cell r="C2750" t="str">
            <v>MG</v>
          </cell>
          <cell r="D2750" t="str">
            <v>Minas Gerais</v>
          </cell>
          <cell r="E2750">
            <v>31</v>
          </cell>
          <cell r="F2750" t="str">
            <v>Sudeste</v>
          </cell>
        </row>
        <row r="2751">
          <cell r="A2751">
            <v>314390</v>
          </cell>
          <cell r="B2751" t="str">
            <v>Muriaé</v>
          </cell>
          <cell r="C2751" t="str">
            <v>MG</v>
          </cell>
          <cell r="D2751" t="str">
            <v>Minas Gerais</v>
          </cell>
          <cell r="E2751">
            <v>31</v>
          </cell>
          <cell r="F2751" t="str">
            <v>Sudeste</v>
          </cell>
        </row>
        <row r="2752">
          <cell r="A2752">
            <v>314400</v>
          </cell>
          <cell r="B2752" t="str">
            <v>Mutum</v>
          </cell>
          <cell r="C2752" t="str">
            <v>MG</v>
          </cell>
          <cell r="D2752" t="str">
            <v>Minas Gerais</v>
          </cell>
          <cell r="E2752">
            <v>31</v>
          </cell>
          <cell r="F2752" t="str">
            <v>Sudeste</v>
          </cell>
        </row>
        <row r="2753">
          <cell r="A2753">
            <v>314410</v>
          </cell>
          <cell r="B2753" t="str">
            <v>Muzambinho</v>
          </cell>
          <cell r="C2753" t="str">
            <v>MG</v>
          </cell>
          <cell r="D2753" t="str">
            <v>Minas Gerais</v>
          </cell>
          <cell r="E2753">
            <v>31</v>
          </cell>
          <cell r="F2753" t="str">
            <v>Sudeste</v>
          </cell>
        </row>
        <row r="2754">
          <cell r="A2754">
            <v>314420</v>
          </cell>
          <cell r="B2754" t="str">
            <v>Nacip Raydan</v>
          </cell>
          <cell r="C2754" t="str">
            <v>MG</v>
          </cell>
          <cell r="D2754" t="str">
            <v>Minas Gerais</v>
          </cell>
          <cell r="E2754">
            <v>31</v>
          </cell>
          <cell r="F2754" t="str">
            <v>Sudeste</v>
          </cell>
        </row>
        <row r="2755">
          <cell r="A2755">
            <v>314430</v>
          </cell>
          <cell r="B2755" t="str">
            <v>Nanuque</v>
          </cell>
          <cell r="C2755" t="str">
            <v>MG</v>
          </cell>
          <cell r="D2755" t="str">
            <v>Minas Gerais</v>
          </cell>
          <cell r="E2755">
            <v>31</v>
          </cell>
          <cell r="F2755" t="str">
            <v>Sudeste</v>
          </cell>
        </row>
        <row r="2756">
          <cell r="A2756">
            <v>314435</v>
          </cell>
          <cell r="B2756" t="str">
            <v>Naque</v>
          </cell>
          <cell r="C2756" t="str">
            <v>MG</v>
          </cell>
          <cell r="D2756" t="str">
            <v>Minas Gerais</v>
          </cell>
          <cell r="E2756">
            <v>31</v>
          </cell>
          <cell r="F2756" t="str">
            <v>Sudeste</v>
          </cell>
        </row>
        <row r="2757">
          <cell r="A2757">
            <v>314437</v>
          </cell>
          <cell r="B2757" t="str">
            <v>Natalândia</v>
          </cell>
          <cell r="C2757" t="str">
            <v>MG</v>
          </cell>
          <cell r="D2757" t="str">
            <v>Minas Gerais</v>
          </cell>
          <cell r="E2757">
            <v>31</v>
          </cell>
          <cell r="F2757" t="str">
            <v>Sudeste</v>
          </cell>
        </row>
        <row r="2758">
          <cell r="A2758">
            <v>314440</v>
          </cell>
          <cell r="B2758" t="str">
            <v>Natércia</v>
          </cell>
          <cell r="C2758" t="str">
            <v>MG</v>
          </cell>
          <cell r="D2758" t="str">
            <v>Minas Gerais</v>
          </cell>
          <cell r="E2758">
            <v>31</v>
          </cell>
          <cell r="F2758" t="str">
            <v>Sudeste</v>
          </cell>
        </row>
        <row r="2759">
          <cell r="A2759">
            <v>314450</v>
          </cell>
          <cell r="B2759" t="str">
            <v>Nazareno</v>
          </cell>
          <cell r="C2759" t="str">
            <v>MG</v>
          </cell>
          <cell r="D2759" t="str">
            <v>Minas Gerais</v>
          </cell>
          <cell r="E2759">
            <v>31</v>
          </cell>
          <cell r="F2759" t="str">
            <v>Sudeste</v>
          </cell>
        </row>
        <row r="2760">
          <cell r="A2760">
            <v>314460</v>
          </cell>
          <cell r="B2760" t="str">
            <v>Nepomuceno</v>
          </cell>
          <cell r="C2760" t="str">
            <v>MG</v>
          </cell>
          <cell r="D2760" t="str">
            <v>Minas Gerais</v>
          </cell>
          <cell r="E2760">
            <v>31</v>
          </cell>
          <cell r="F2760" t="str">
            <v>Sudeste</v>
          </cell>
        </row>
        <row r="2761">
          <cell r="A2761">
            <v>314465</v>
          </cell>
          <cell r="B2761" t="str">
            <v>Ninheira</v>
          </cell>
          <cell r="C2761" t="str">
            <v>MG</v>
          </cell>
          <cell r="D2761" t="str">
            <v>Minas Gerais</v>
          </cell>
          <cell r="E2761">
            <v>31</v>
          </cell>
          <cell r="F2761" t="str">
            <v>Sudeste</v>
          </cell>
        </row>
        <row r="2762">
          <cell r="A2762">
            <v>314467</v>
          </cell>
          <cell r="B2762" t="str">
            <v>Nova Belém</v>
          </cell>
          <cell r="C2762" t="str">
            <v>MG</v>
          </cell>
          <cell r="D2762" t="str">
            <v>Minas Gerais</v>
          </cell>
          <cell r="E2762">
            <v>31</v>
          </cell>
          <cell r="F2762" t="str">
            <v>Sudeste</v>
          </cell>
        </row>
        <row r="2763">
          <cell r="A2763">
            <v>314470</v>
          </cell>
          <cell r="B2763" t="str">
            <v>Nova Era</v>
          </cell>
          <cell r="C2763" t="str">
            <v>MG</v>
          </cell>
          <cell r="D2763" t="str">
            <v>Minas Gerais</v>
          </cell>
          <cell r="E2763">
            <v>31</v>
          </cell>
          <cell r="F2763" t="str">
            <v>Sudeste</v>
          </cell>
        </row>
        <row r="2764">
          <cell r="A2764">
            <v>314480</v>
          </cell>
          <cell r="B2764" t="str">
            <v>Nova Lima</v>
          </cell>
          <cell r="C2764" t="str">
            <v>MG</v>
          </cell>
          <cell r="D2764" t="str">
            <v>Minas Gerais</v>
          </cell>
          <cell r="E2764">
            <v>31</v>
          </cell>
          <cell r="F2764" t="str">
            <v>Sudeste</v>
          </cell>
        </row>
        <row r="2765">
          <cell r="A2765">
            <v>314490</v>
          </cell>
          <cell r="B2765" t="str">
            <v>Nova Módica</v>
          </cell>
          <cell r="C2765" t="str">
            <v>MG</v>
          </cell>
          <cell r="D2765" t="str">
            <v>Minas Gerais</v>
          </cell>
          <cell r="E2765">
            <v>31</v>
          </cell>
          <cell r="F2765" t="str">
            <v>Sudeste</v>
          </cell>
        </row>
        <row r="2766">
          <cell r="A2766">
            <v>314500</v>
          </cell>
          <cell r="B2766" t="str">
            <v>Nova Ponte</v>
          </cell>
          <cell r="C2766" t="str">
            <v>MG</v>
          </cell>
          <cell r="D2766" t="str">
            <v>Minas Gerais</v>
          </cell>
          <cell r="E2766">
            <v>31</v>
          </cell>
          <cell r="F2766" t="str">
            <v>Sudeste</v>
          </cell>
        </row>
        <row r="2767">
          <cell r="A2767">
            <v>314505</v>
          </cell>
          <cell r="B2767" t="str">
            <v>Nova Porteirinha</v>
          </cell>
          <cell r="C2767" t="str">
            <v>MG</v>
          </cell>
          <cell r="D2767" t="str">
            <v>Minas Gerais</v>
          </cell>
          <cell r="E2767">
            <v>31</v>
          </cell>
          <cell r="F2767" t="str">
            <v>Sudeste</v>
          </cell>
        </row>
        <row r="2768">
          <cell r="A2768">
            <v>314510</v>
          </cell>
          <cell r="B2768" t="str">
            <v>Nova Resende</v>
          </cell>
          <cell r="C2768" t="str">
            <v>MG</v>
          </cell>
          <cell r="D2768" t="str">
            <v>Minas Gerais</v>
          </cell>
          <cell r="E2768">
            <v>31</v>
          </cell>
          <cell r="F2768" t="str">
            <v>Sudeste</v>
          </cell>
        </row>
        <row r="2769">
          <cell r="A2769">
            <v>314520</v>
          </cell>
          <cell r="B2769" t="str">
            <v>Nova Serrana</v>
          </cell>
          <cell r="C2769" t="str">
            <v>MG</v>
          </cell>
          <cell r="D2769" t="str">
            <v>Minas Gerais</v>
          </cell>
          <cell r="E2769">
            <v>31</v>
          </cell>
          <cell r="F2769" t="str">
            <v>Sudeste</v>
          </cell>
        </row>
        <row r="2770">
          <cell r="A2770">
            <v>314530</v>
          </cell>
          <cell r="B2770" t="str">
            <v>Novo Cruzeiro</v>
          </cell>
          <cell r="C2770" t="str">
            <v>MG</v>
          </cell>
          <cell r="D2770" t="str">
            <v>Minas Gerais</v>
          </cell>
          <cell r="E2770">
            <v>31</v>
          </cell>
          <cell r="F2770" t="str">
            <v>Sudeste</v>
          </cell>
        </row>
        <row r="2771">
          <cell r="A2771">
            <v>314535</v>
          </cell>
          <cell r="B2771" t="str">
            <v>Novo Oriente de Minas</v>
          </cell>
          <cell r="C2771" t="str">
            <v>MG</v>
          </cell>
          <cell r="D2771" t="str">
            <v>Minas Gerais</v>
          </cell>
          <cell r="E2771">
            <v>31</v>
          </cell>
          <cell r="F2771" t="str">
            <v>Sudeste</v>
          </cell>
        </row>
        <row r="2772">
          <cell r="A2772">
            <v>314537</v>
          </cell>
          <cell r="B2772" t="str">
            <v>Novorizonte</v>
          </cell>
          <cell r="C2772" t="str">
            <v>MG</v>
          </cell>
          <cell r="D2772" t="str">
            <v>Minas Gerais</v>
          </cell>
          <cell r="E2772">
            <v>31</v>
          </cell>
          <cell r="F2772" t="str">
            <v>Sudeste</v>
          </cell>
        </row>
        <row r="2773">
          <cell r="A2773">
            <v>314540</v>
          </cell>
          <cell r="B2773" t="str">
            <v>Olaria</v>
          </cell>
          <cell r="C2773" t="str">
            <v>MG</v>
          </cell>
          <cell r="D2773" t="str">
            <v>Minas Gerais</v>
          </cell>
          <cell r="E2773">
            <v>31</v>
          </cell>
          <cell r="F2773" t="str">
            <v>Sudeste</v>
          </cell>
        </row>
        <row r="2774">
          <cell r="A2774">
            <v>314545</v>
          </cell>
          <cell r="B2774" t="str">
            <v>Olhos-d'Água</v>
          </cell>
          <cell r="C2774" t="str">
            <v>MG</v>
          </cell>
          <cell r="D2774" t="str">
            <v>Minas Gerais</v>
          </cell>
          <cell r="E2774">
            <v>31</v>
          </cell>
          <cell r="F2774" t="str">
            <v>Sudeste</v>
          </cell>
        </row>
        <row r="2775">
          <cell r="A2775">
            <v>314550</v>
          </cell>
          <cell r="B2775" t="str">
            <v>Olímpio Noronha</v>
          </cell>
          <cell r="C2775" t="str">
            <v>MG</v>
          </cell>
          <cell r="D2775" t="str">
            <v>Minas Gerais</v>
          </cell>
          <cell r="E2775">
            <v>31</v>
          </cell>
          <cell r="F2775" t="str">
            <v>Sudeste</v>
          </cell>
        </row>
        <row r="2776">
          <cell r="A2776">
            <v>314560</v>
          </cell>
          <cell r="B2776" t="str">
            <v>Oliveira</v>
          </cell>
          <cell r="C2776" t="str">
            <v>MG</v>
          </cell>
          <cell r="D2776" t="str">
            <v>Minas Gerais</v>
          </cell>
          <cell r="E2776">
            <v>31</v>
          </cell>
          <cell r="F2776" t="str">
            <v>Sudeste</v>
          </cell>
        </row>
        <row r="2777">
          <cell r="A2777">
            <v>314570</v>
          </cell>
          <cell r="B2777" t="str">
            <v>Oliveira Fortes</v>
          </cell>
          <cell r="C2777" t="str">
            <v>MG</v>
          </cell>
          <cell r="D2777" t="str">
            <v>Minas Gerais</v>
          </cell>
          <cell r="E2777">
            <v>31</v>
          </cell>
          <cell r="F2777" t="str">
            <v>Sudeste</v>
          </cell>
        </row>
        <row r="2778">
          <cell r="A2778">
            <v>314580</v>
          </cell>
          <cell r="B2778" t="str">
            <v>Onça de Pitangui</v>
          </cell>
          <cell r="C2778" t="str">
            <v>MG</v>
          </cell>
          <cell r="D2778" t="str">
            <v>Minas Gerais</v>
          </cell>
          <cell r="E2778">
            <v>31</v>
          </cell>
          <cell r="F2778" t="str">
            <v>Sudeste</v>
          </cell>
        </row>
        <row r="2779">
          <cell r="A2779">
            <v>314585</v>
          </cell>
          <cell r="B2779" t="str">
            <v>Oratórios</v>
          </cell>
          <cell r="C2779" t="str">
            <v>MG</v>
          </cell>
          <cell r="D2779" t="str">
            <v>Minas Gerais</v>
          </cell>
          <cell r="E2779">
            <v>31</v>
          </cell>
          <cell r="F2779" t="str">
            <v>Sudeste</v>
          </cell>
        </row>
        <row r="2780">
          <cell r="A2780">
            <v>314587</v>
          </cell>
          <cell r="B2780" t="str">
            <v>Orizânia</v>
          </cell>
          <cell r="C2780" t="str">
            <v>MG</v>
          </cell>
          <cell r="D2780" t="str">
            <v>Minas Gerais</v>
          </cell>
          <cell r="E2780">
            <v>31</v>
          </cell>
          <cell r="F2780" t="str">
            <v>Sudeste</v>
          </cell>
        </row>
        <row r="2781">
          <cell r="A2781">
            <v>314590</v>
          </cell>
          <cell r="B2781" t="str">
            <v>Ouro Branco</v>
          </cell>
          <cell r="C2781" t="str">
            <v>MG</v>
          </cell>
          <cell r="D2781" t="str">
            <v>Minas Gerais</v>
          </cell>
          <cell r="E2781">
            <v>31</v>
          </cell>
          <cell r="F2781" t="str">
            <v>Sudeste</v>
          </cell>
        </row>
        <row r="2782">
          <cell r="A2782">
            <v>314600</v>
          </cell>
          <cell r="B2782" t="str">
            <v>Ouro Fino</v>
          </cell>
          <cell r="C2782" t="str">
            <v>MG</v>
          </cell>
          <cell r="D2782" t="str">
            <v>Minas Gerais</v>
          </cell>
          <cell r="E2782">
            <v>31</v>
          </cell>
          <cell r="F2782" t="str">
            <v>Sudeste</v>
          </cell>
        </row>
        <row r="2783">
          <cell r="A2783">
            <v>314610</v>
          </cell>
          <cell r="B2783" t="str">
            <v>Ouro Preto</v>
          </cell>
          <cell r="C2783" t="str">
            <v>MG</v>
          </cell>
          <cell r="D2783" t="str">
            <v>Minas Gerais</v>
          </cell>
          <cell r="E2783">
            <v>31</v>
          </cell>
          <cell r="F2783" t="str">
            <v>Sudeste</v>
          </cell>
        </row>
        <row r="2784">
          <cell r="A2784">
            <v>314620</v>
          </cell>
          <cell r="B2784" t="str">
            <v>Ouro Verde de Minas</v>
          </cell>
          <cell r="C2784" t="str">
            <v>MG</v>
          </cell>
          <cell r="D2784" t="str">
            <v>Minas Gerais</v>
          </cell>
          <cell r="E2784">
            <v>31</v>
          </cell>
          <cell r="F2784" t="str">
            <v>Sudeste</v>
          </cell>
        </row>
        <row r="2785">
          <cell r="A2785">
            <v>314625</v>
          </cell>
          <cell r="B2785" t="str">
            <v>Padre Carvalho</v>
          </cell>
          <cell r="C2785" t="str">
            <v>MG</v>
          </cell>
          <cell r="D2785" t="str">
            <v>Minas Gerais</v>
          </cell>
          <cell r="E2785">
            <v>31</v>
          </cell>
          <cell r="F2785" t="str">
            <v>Sudeste</v>
          </cell>
        </row>
        <row r="2786">
          <cell r="A2786">
            <v>314630</v>
          </cell>
          <cell r="B2786" t="str">
            <v>Padre Paraíso</v>
          </cell>
          <cell r="C2786" t="str">
            <v>MG</v>
          </cell>
          <cell r="D2786" t="str">
            <v>Minas Gerais</v>
          </cell>
          <cell r="E2786">
            <v>31</v>
          </cell>
          <cell r="F2786" t="str">
            <v>Sudeste</v>
          </cell>
        </row>
        <row r="2787">
          <cell r="A2787">
            <v>314640</v>
          </cell>
          <cell r="B2787" t="str">
            <v>Paineiras</v>
          </cell>
          <cell r="C2787" t="str">
            <v>MG</v>
          </cell>
          <cell r="D2787" t="str">
            <v>Minas Gerais</v>
          </cell>
          <cell r="E2787">
            <v>31</v>
          </cell>
          <cell r="F2787" t="str">
            <v>Sudeste</v>
          </cell>
        </row>
        <row r="2788">
          <cell r="A2788">
            <v>314650</v>
          </cell>
          <cell r="B2788" t="str">
            <v>Pains</v>
          </cell>
          <cell r="C2788" t="str">
            <v>MG</v>
          </cell>
          <cell r="D2788" t="str">
            <v>Minas Gerais</v>
          </cell>
          <cell r="E2788">
            <v>31</v>
          </cell>
          <cell r="F2788" t="str">
            <v>Sudeste</v>
          </cell>
        </row>
        <row r="2789">
          <cell r="A2789">
            <v>314655</v>
          </cell>
          <cell r="B2789" t="str">
            <v>Pai Pedro</v>
          </cell>
          <cell r="C2789" t="str">
            <v>MG</v>
          </cell>
          <cell r="D2789" t="str">
            <v>Minas Gerais</v>
          </cell>
          <cell r="E2789">
            <v>31</v>
          </cell>
          <cell r="F2789" t="str">
            <v>Sudeste</v>
          </cell>
        </row>
        <row r="2790">
          <cell r="A2790">
            <v>314660</v>
          </cell>
          <cell r="B2790" t="str">
            <v>Paiva</v>
          </cell>
          <cell r="C2790" t="str">
            <v>MG</v>
          </cell>
          <cell r="D2790" t="str">
            <v>Minas Gerais</v>
          </cell>
          <cell r="E2790">
            <v>31</v>
          </cell>
          <cell r="F2790" t="str">
            <v>Sudeste</v>
          </cell>
        </row>
        <row r="2791">
          <cell r="A2791">
            <v>314670</v>
          </cell>
          <cell r="B2791" t="str">
            <v>Palma</v>
          </cell>
          <cell r="C2791" t="str">
            <v>MG</v>
          </cell>
          <cell r="D2791" t="str">
            <v>Minas Gerais</v>
          </cell>
          <cell r="E2791">
            <v>31</v>
          </cell>
          <cell r="F2791" t="str">
            <v>Sudeste</v>
          </cell>
        </row>
        <row r="2792">
          <cell r="A2792">
            <v>314675</v>
          </cell>
          <cell r="B2792" t="str">
            <v>Palmópolis</v>
          </cell>
          <cell r="C2792" t="str">
            <v>MG</v>
          </cell>
          <cell r="D2792" t="str">
            <v>Minas Gerais</v>
          </cell>
          <cell r="E2792">
            <v>31</v>
          </cell>
          <cell r="F2792" t="str">
            <v>Sudeste</v>
          </cell>
        </row>
        <row r="2793">
          <cell r="A2793">
            <v>314690</v>
          </cell>
          <cell r="B2793" t="str">
            <v>Papagaios</v>
          </cell>
          <cell r="C2793" t="str">
            <v>MG</v>
          </cell>
          <cell r="D2793" t="str">
            <v>Minas Gerais</v>
          </cell>
          <cell r="E2793">
            <v>31</v>
          </cell>
          <cell r="F2793" t="str">
            <v>Sudeste</v>
          </cell>
        </row>
        <row r="2794">
          <cell r="A2794">
            <v>314700</v>
          </cell>
          <cell r="B2794" t="str">
            <v>Paracatu</v>
          </cell>
          <cell r="C2794" t="str">
            <v>MG</v>
          </cell>
          <cell r="D2794" t="str">
            <v>Minas Gerais</v>
          </cell>
          <cell r="E2794">
            <v>31</v>
          </cell>
          <cell r="F2794" t="str">
            <v>Sudeste</v>
          </cell>
        </row>
        <row r="2795">
          <cell r="A2795">
            <v>314710</v>
          </cell>
          <cell r="B2795" t="str">
            <v>Pará de Minas</v>
          </cell>
          <cell r="C2795" t="str">
            <v>MG</v>
          </cell>
          <cell r="D2795" t="str">
            <v>Minas Gerais</v>
          </cell>
          <cell r="E2795">
            <v>31</v>
          </cell>
          <cell r="F2795" t="str">
            <v>Sudeste</v>
          </cell>
        </row>
        <row r="2796">
          <cell r="A2796">
            <v>314720</v>
          </cell>
          <cell r="B2796" t="str">
            <v>Paraguaçu</v>
          </cell>
          <cell r="C2796" t="str">
            <v>MG</v>
          </cell>
          <cell r="D2796" t="str">
            <v>Minas Gerais</v>
          </cell>
          <cell r="E2796">
            <v>31</v>
          </cell>
          <cell r="F2796" t="str">
            <v>Sudeste</v>
          </cell>
        </row>
        <row r="2797">
          <cell r="A2797">
            <v>314730</v>
          </cell>
          <cell r="B2797" t="str">
            <v>Paraisópolis</v>
          </cell>
          <cell r="C2797" t="str">
            <v>MG</v>
          </cell>
          <cell r="D2797" t="str">
            <v>Minas Gerais</v>
          </cell>
          <cell r="E2797">
            <v>31</v>
          </cell>
          <cell r="F2797" t="str">
            <v>Sudeste</v>
          </cell>
        </row>
        <row r="2798">
          <cell r="A2798">
            <v>314740</v>
          </cell>
          <cell r="B2798" t="str">
            <v>Paraopeba</v>
          </cell>
          <cell r="C2798" t="str">
            <v>MG</v>
          </cell>
          <cell r="D2798" t="str">
            <v>Minas Gerais</v>
          </cell>
          <cell r="E2798">
            <v>31</v>
          </cell>
          <cell r="F2798" t="str">
            <v>Sudeste</v>
          </cell>
        </row>
        <row r="2799">
          <cell r="A2799">
            <v>314750</v>
          </cell>
          <cell r="B2799" t="str">
            <v>Passabém</v>
          </cell>
          <cell r="C2799" t="str">
            <v>MG</v>
          </cell>
          <cell r="D2799" t="str">
            <v>Minas Gerais</v>
          </cell>
          <cell r="E2799">
            <v>31</v>
          </cell>
          <cell r="F2799" t="str">
            <v>Sudeste</v>
          </cell>
        </row>
        <row r="2800">
          <cell r="A2800">
            <v>314760</v>
          </cell>
          <cell r="B2800" t="str">
            <v>Passa Quatro</v>
          </cell>
          <cell r="C2800" t="str">
            <v>MG</v>
          </cell>
          <cell r="D2800" t="str">
            <v>Minas Gerais</v>
          </cell>
          <cell r="E2800">
            <v>31</v>
          </cell>
          <cell r="F2800" t="str">
            <v>Sudeste</v>
          </cell>
        </row>
        <row r="2801">
          <cell r="A2801">
            <v>314770</v>
          </cell>
          <cell r="B2801" t="str">
            <v>Passa Tempo</v>
          </cell>
          <cell r="C2801" t="str">
            <v>MG</v>
          </cell>
          <cell r="D2801" t="str">
            <v>Minas Gerais</v>
          </cell>
          <cell r="E2801">
            <v>31</v>
          </cell>
          <cell r="F2801" t="str">
            <v>Sudeste</v>
          </cell>
        </row>
        <row r="2802">
          <cell r="A2802">
            <v>314780</v>
          </cell>
          <cell r="B2802" t="str">
            <v>Passa-Vinte</v>
          </cell>
          <cell r="C2802" t="str">
            <v>MG</v>
          </cell>
          <cell r="D2802" t="str">
            <v>Minas Gerais</v>
          </cell>
          <cell r="E2802">
            <v>31</v>
          </cell>
          <cell r="F2802" t="str">
            <v>Sudeste</v>
          </cell>
        </row>
        <row r="2803">
          <cell r="A2803">
            <v>314790</v>
          </cell>
          <cell r="B2803" t="str">
            <v>Passos</v>
          </cell>
          <cell r="C2803" t="str">
            <v>MG</v>
          </cell>
          <cell r="D2803" t="str">
            <v>Minas Gerais</v>
          </cell>
          <cell r="E2803">
            <v>31</v>
          </cell>
          <cell r="F2803" t="str">
            <v>Sudeste</v>
          </cell>
        </row>
        <row r="2804">
          <cell r="A2804">
            <v>314795</v>
          </cell>
          <cell r="B2804" t="str">
            <v>Patis</v>
          </cell>
          <cell r="C2804" t="str">
            <v>MG</v>
          </cell>
          <cell r="D2804" t="str">
            <v>Minas Gerais</v>
          </cell>
          <cell r="E2804">
            <v>31</v>
          </cell>
          <cell r="F2804" t="str">
            <v>Sudeste</v>
          </cell>
        </row>
        <row r="2805">
          <cell r="A2805">
            <v>314800</v>
          </cell>
          <cell r="B2805" t="str">
            <v>Patos de Minas</v>
          </cell>
          <cell r="C2805" t="str">
            <v>MG</v>
          </cell>
          <cell r="D2805" t="str">
            <v>Minas Gerais</v>
          </cell>
          <cell r="E2805">
            <v>31</v>
          </cell>
          <cell r="F2805" t="str">
            <v>Sudeste</v>
          </cell>
        </row>
        <row r="2806">
          <cell r="A2806">
            <v>314810</v>
          </cell>
          <cell r="B2806" t="str">
            <v>Patrocínio</v>
          </cell>
          <cell r="C2806" t="str">
            <v>MG</v>
          </cell>
          <cell r="D2806" t="str">
            <v>Minas Gerais</v>
          </cell>
          <cell r="E2806">
            <v>31</v>
          </cell>
          <cell r="F2806" t="str">
            <v>Sudeste</v>
          </cell>
        </row>
        <row r="2807">
          <cell r="A2807">
            <v>314820</v>
          </cell>
          <cell r="B2807" t="str">
            <v>Patrocínio do Muriaé</v>
          </cell>
          <cell r="C2807" t="str">
            <v>MG</v>
          </cell>
          <cell r="D2807" t="str">
            <v>Minas Gerais</v>
          </cell>
          <cell r="E2807">
            <v>31</v>
          </cell>
          <cell r="F2807" t="str">
            <v>Sudeste</v>
          </cell>
        </row>
        <row r="2808">
          <cell r="A2808">
            <v>314830</v>
          </cell>
          <cell r="B2808" t="str">
            <v>Paula Cândido</v>
          </cell>
          <cell r="C2808" t="str">
            <v>MG</v>
          </cell>
          <cell r="D2808" t="str">
            <v>Minas Gerais</v>
          </cell>
          <cell r="E2808">
            <v>31</v>
          </cell>
          <cell r="F2808" t="str">
            <v>Sudeste</v>
          </cell>
        </row>
        <row r="2809">
          <cell r="A2809">
            <v>314840</v>
          </cell>
          <cell r="B2809" t="str">
            <v>Paulistas</v>
          </cell>
          <cell r="C2809" t="str">
            <v>MG</v>
          </cell>
          <cell r="D2809" t="str">
            <v>Minas Gerais</v>
          </cell>
          <cell r="E2809">
            <v>31</v>
          </cell>
          <cell r="F2809" t="str">
            <v>Sudeste</v>
          </cell>
        </row>
        <row r="2810">
          <cell r="A2810">
            <v>314850</v>
          </cell>
          <cell r="B2810" t="str">
            <v>Pavão</v>
          </cell>
          <cell r="C2810" t="str">
            <v>MG</v>
          </cell>
          <cell r="D2810" t="str">
            <v>Minas Gerais</v>
          </cell>
          <cell r="E2810">
            <v>31</v>
          </cell>
          <cell r="F2810" t="str">
            <v>Sudeste</v>
          </cell>
        </row>
        <row r="2811">
          <cell r="A2811">
            <v>314860</v>
          </cell>
          <cell r="B2811" t="str">
            <v>Peçanha</v>
          </cell>
          <cell r="C2811" t="str">
            <v>MG</v>
          </cell>
          <cell r="D2811" t="str">
            <v>Minas Gerais</v>
          </cell>
          <cell r="E2811">
            <v>31</v>
          </cell>
          <cell r="F2811" t="str">
            <v>Sudeste</v>
          </cell>
        </row>
        <row r="2812">
          <cell r="A2812">
            <v>314870</v>
          </cell>
          <cell r="B2812" t="str">
            <v>Pedra Azul</v>
          </cell>
          <cell r="C2812" t="str">
            <v>MG</v>
          </cell>
          <cell r="D2812" t="str">
            <v>Minas Gerais</v>
          </cell>
          <cell r="E2812">
            <v>31</v>
          </cell>
          <cell r="F2812" t="str">
            <v>Sudeste</v>
          </cell>
        </row>
        <row r="2813">
          <cell r="A2813">
            <v>314875</v>
          </cell>
          <cell r="B2813" t="str">
            <v>Pedra Bonita</v>
          </cell>
          <cell r="C2813" t="str">
            <v>MG</v>
          </cell>
          <cell r="D2813" t="str">
            <v>Minas Gerais</v>
          </cell>
          <cell r="E2813">
            <v>31</v>
          </cell>
          <cell r="F2813" t="str">
            <v>Sudeste</v>
          </cell>
        </row>
        <row r="2814">
          <cell r="A2814">
            <v>314880</v>
          </cell>
          <cell r="B2814" t="str">
            <v>Pedra do Anta</v>
          </cell>
          <cell r="C2814" t="str">
            <v>MG</v>
          </cell>
          <cell r="D2814" t="str">
            <v>Minas Gerais</v>
          </cell>
          <cell r="E2814">
            <v>31</v>
          </cell>
          <cell r="F2814" t="str">
            <v>Sudeste</v>
          </cell>
        </row>
        <row r="2815">
          <cell r="A2815">
            <v>314890</v>
          </cell>
          <cell r="B2815" t="str">
            <v>Pedra do Indaiá</v>
          </cell>
          <cell r="C2815" t="str">
            <v>MG</v>
          </cell>
          <cell r="D2815" t="str">
            <v>Minas Gerais</v>
          </cell>
          <cell r="E2815">
            <v>31</v>
          </cell>
          <cell r="F2815" t="str">
            <v>Sudeste</v>
          </cell>
        </row>
        <row r="2816">
          <cell r="A2816">
            <v>314900</v>
          </cell>
          <cell r="B2816" t="str">
            <v>Pedra Dourada</v>
          </cell>
          <cell r="C2816" t="str">
            <v>MG</v>
          </cell>
          <cell r="D2816" t="str">
            <v>Minas Gerais</v>
          </cell>
          <cell r="E2816">
            <v>31</v>
          </cell>
          <cell r="F2816" t="str">
            <v>Sudeste</v>
          </cell>
        </row>
        <row r="2817">
          <cell r="A2817">
            <v>314910</v>
          </cell>
          <cell r="B2817" t="str">
            <v>Pedralva</v>
          </cell>
          <cell r="C2817" t="str">
            <v>MG</v>
          </cell>
          <cell r="D2817" t="str">
            <v>Minas Gerais</v>
          </cell>
          <cell r="E2817">
            <v>31</v>
          </cell>
          <cell r="F2817" t="str">
            <v>Sudeste</v>
          </cell>
        </row>
        <row r="2818">
          <cell r="A2818">
            <v>314915</v>
          </cell>
          <cell r="B2818" t="str">
            <v>Pedras de Maria da Cruz</v>
          </cell>
          <cell r="C2818" t="str">
            <v>MG</v>
          </cell>
          <cell r="D2818" t="str">
            <v>Minas Gerais</v>
          </cell>
          <cell r="E2818">
            <v>31</v>
          </cell>
          <cell r="F2818" t="str">
            <v>Sudeste</v>
          </cell>
        </row>
        <row r="2819">
          <cell r="A2819">
            <v>314920</v>
          </cell>
          <cell r="B2819" t="str">
            <v>Pedrinópolis</v>
          </cell>
          <cell r="C2819" t="str">
            <v>MG</v>
          </cell>
          <cell r="D2819" t="str">
            <v>Minas Gerais</v>
          </cell>
          <cell r="E2819">
            <v>31</v>
          </cell>
          <cell r="F2819" t="str">
            <v>Sudeste</v>
          </cell>
        </row>
        <row r="2820">
          <cell r="A2820">
            <v>314930</v>
          </cell>
          <cell r="B2820" t="str">
            <v>Pedro Leopoldo</v>
          </cell>
          <cell r="C2820" t="str">
            <v>MG</v>
          </cell>
          <cell r="D2820" t="str">
            <v>Minas Gerais</v>
          </cell>
          <cell r="E2820">
            <v>31</v>
          </cell>
          <cell r="F2820" t="str">
            <v>Sudeste</v>
          </cell>
        </row>
        <row r="2821">
          <cell r="A2821">
            <v>314940</v>
          </cell>
          <cell r="B2821" t="str">
            <v>Pedro Teixeira</v>
          </cell>
          <cell r="C2821" t="str">
            <v>MG</v>
          </cell>
          <cell r="D2821" t="str">
            <v>Minas Gerais</v>
          </cell>
          <cell r="E2821">
            <v>31</v>
          </cell>
          <cell r="F2821" t="str">
            <v>Sudeste</v>
          </cell>
        </row>
        <row r="2822">
          <cell r="A2822">
            <v>314950</v>
          </cell>
          <cell r="B2822" t="str">
            <v>Pequeri</v>
          </cell>
          <cell r="C2822" t="str">
            <v>MG</v>
          </cell>
          <cell r="D2822" t="str">
            <v>Minas Gerais</v>
          </cell>
          <cell r="E2822">
            <v>31</v>
          </cell>
          <cell r="F2822" t="str">
            <v>Sudeste</v>
          </cell>
        </row>
        <row r="2823">
          <cell r="A2823">
            <v>314960</v>
          </cell>
          <cell r="B2823" t="str">
            <v>Pequi</v>
          </cell>
          <cell r="C2823" t="str">
            <v>MG</v>
          </cell>
          <cell r="D2823" t="str">
            <v>Minas Gerais</v>
          </cell>
          <cell r="E2823">
            <v>31</v>
          </cell>
          <cell r="F2823" t="str">
            <v>Sudeste</v>
          </cell>
        </row>
        <row r="2824">
          <cell r="A2824">
            <v>314970</v>
          </cell>
          <cell r="B2824" t="str">
            <v>Perdigão</v>
          </cell>
          <cell r="C2824" t="str">
            <v>MG</v>
          </cell>
          <cell r="D2824" t="str">
            <v>Minas Gerais</v>
          </cell>
          <cell r="E2824">
            <v>31</v>
          </cell>
          <cell r="F2824" t="str">
            <v>Sudeste</v>
          </cell>
        </row>
        <row r="2825">
          <cell r="A2825">
            <v>314980</v>
          </cell>
          <cell r="B2825" t="str">
            <v>Perdizes</v>
          </cell>
          <cell r="C2825" t="str">
            <v>MG</v>
          </cell>
          <cell r="D2825" t="str">
            <v>Minas Gerais</v>
          </cell>
          <cell r="E2825">
            <v>31</v>
          </cell>
          <cell r="F2825" t="str">
            <v>Sudeste</v>
          </cell>
        </row>
        <row r="2826">
          <cell r="A2826">
            <v>314990</v>
          </cell>
          <cell r="B2826" t="str">
            <v>Perdões</v>
          </cell>
          <cell r="C2826" t="str">
            <v>MG</v>
          </cell>
          <cell r="D2826" t="str">
            <v>Minas Gerais</v>
          </cell>
          <cell r="E2826">
            <v>31</v>
          </cell>
          <cell r="F2826" t="str">
            <v>Sudeste</v>
          </cell>
        </row>
        <row r="2827">
          <cell r="A2827">
            <v>314995</v>
          </cell>
          <cell r="B2827" t="str">
            <v>Periquito</v>
          </cell>
          <cell r="C2827" t="str">
            <v>MG</v>
          </cell>
          <cell r="D2827" t="str">
            <v>Minas Gerais</v>
          </cell>
          <cell r="E2827">
            <v>31</v>
          </cell>
          <cell r="F2827" t="str">
            <v>Sudeste</v>
          </cell>
        </row>
        <row r="2828">
          <cell r="A2828">
            <v>315000</v>
          </cell>
          <cell r="B2828" t="str">
            <v>Pescador</v>
          </cell>
          <cell r="C2828" t="str">
            <v>MG</v>
          </cell>
          <cell r="D2828" t="str">
            <v>Minas Gerais</v>
          </cell>
          <cell r="E2828">
            <v>31</v>
          </cell>
          <cell r="F2828" t="str">
            <v>Sudeste</v>
          </cell>
        </row>
        <row r="2829">
          <cell r="A2829">
            <v>315010</v>
          </cell>
          <cell r="B2829" t="str">
            <v>Piau</v>
          </cell>
          <cell r="C2829" t="str">
            <v>MG</v>
          </cell>
          <cell r="D2829" t="str">
            <v>Minas Gerais</v>
          </cell>
          <cell r="E2829">
            <v>31</v>
          </cell>
          <cell r="F2829" t="str">
            <v>Sudeste</v>
          </cell>
        </row>
        <row r="2830">
          <cell r="A2830">
            <v>315015</v>
          </cell>
          <cell r="B2830" t="str">
            <v>Piedade de Caratinga</v>
          </cell>
          <cell r="C2830" t="str">
            <v>MG</v>
          </cell>
          <cell r="D2830" t="str">
            <v>Minas Gerais</v>
          </cell>
          <cell r="E2830">
            <v>31</v>
          </cell>
          <cell r="F2830" t="str">
            <v>Sudeste</v>
          </cell>
        </row>
        <row r="2831">
          <cell r="A2831">
            <v>315020</v>
          </cell>
          <cell r="B2831" t="str">
            <v>Piedade de Ponte Nova</v>
          </cell>
          <cell r="C2831" t="str">
            <v>MG</v>
          </cell>
          <cell r="D2831" t="str">
            <v>Minas Gerais</v>
          </cell>
          <cell r="E2831">
            <v>31</v>
          </cell>
          <cell r="F2831" t="str">
            <v>Sudeste</v>
          </cell>
        </row>
        <row r="2832">
          <cell r="A2832">
            <v>315030</v>
          </cell>
          <cell r="B2832" t="str">
            <v>Piedade do Rio Grande</v>
          </cell>
          <cell r="C2832" t="str">
            <v>MG</v>
          </cell>
          <cell r="D2832" t="str">
            <v>Minas Gerais</v>
          </cell>
          <cell r="E2832">
            <v>31</v>
          </cell>
          <cell r="F2832" t="str">
            <v>Sudeste</v>
          </cell>
        </row>
        <row r="2833">
          <cell r="A2833">
            <v>315040</v>
          </cell>
          <cell r="B2833" t="str">
            <v>Piedade dos Gerais</v>
          </cell>
          <cell r="C2833" t="str">
            <v>MG</v>
          </cell>
          <cell r="D2833" t="str">
            <v>Minas Gerais</v>
          </cell>
          <cell r="E2833">
            <v>31</v>
          </cell>
          <cell r="F2833" t="str">
            <v>Sudeste</v>
          </cell>
        </row>
        <row r="2834">
          <cell r="A2834">
            <v>315050</v>
          </cell>
          <cell r="B2834" t="str">
            <v>Pimenta</v>
          </cell>
          <cell r="C2834" t="str">
            <v>MG</v>
          </cell>
          <cell r="D2834" t="str">
            <v>Minas Gerais</v>
          </cell>
          <cell r="E2834">
            <v>31</v>
          </cell>
          <cell r="F2834" t="str">
            <v>Sudeste</v>
          </cell>
        </row>
        <row r="2835">
          <cell r="A2835">
            <v>315053</v>
          </cell>
          <cell r="B2835" t="str">
            <v>Pingo-d'Água</v>
          </cell>
          <cell r="C2835" t="str">
            <v>MG</v>
          </cell>
          <cell r="D2835" t="str">
            <v>Minas Gerais</v>
          </cell>
          <cell r="E2835">
            <v>31</v>
          </cell>
          <cell r="F2835" t="str">
            <v>Sudeste</v>
          </cell>
        </row>
        <row r="2836">
          <cell r="A2836">
            <v>315057</v>
          </cell>
          <cell r="B2836" t="str">
            <v>Pintópolis</v>
          </cell>
          <cell r="C2836" t="str">
            <v>MG</v>
          </cell>
          <cell r="D2836" t="str">
            <v>Minas Gerais</v>
          </cell>
          <cell r="E2836">
            <v>31</v>
          </cell>
          <cell r="F2836" t="str">
            <v>Sudeste</v>
          </cell>
        </row>
        <row r="2837">
          <cell r="A2837">
            <v>315060</v>
          </cell>
          <cell r="B2837" t="str">
            <v>Piracema</v>
          </cell>
          <cell r="C2837" t="str">
            <v>MG</v>
          </cell>
          <cell r="D2837" t="str">
            <v>Minas Gerais</v>
          </cell>
          <cell r="E2837">
            <v>31</v>
          </cell>
          <cell r="F2837" t="str">
            <v>Sudeste</v>
          </cell>
        </row>
        <row r="2838">
          <cell r="A2838">
            <v>315070</v>
          </cell>
          <cell r="B2838" t="str">
            <v>Pirajuba</v>
          </cell>
          <cell r="C2838" t="str">
            <v>MG</v>
          </cell>
          <cell r="D2838" t="str">
            <v>Minas Gerais</v>
          </cell>
          <cell r="E2838">
            <v>31</v>
          </cell>
          <cell r="F2838" t="str">
            <v>Sudeste</v>
          </cell>
        </row>
        <row r="2839">
          <cell r="A2839">
            <v>315080</v>
          </cell>
          <cell r="B2839" t="str">
            <v>Piranga</v>
          </cell>
          <cell r="C2839" t="str">
            <v>MG</v>
          </cell>
          <cell r="D2839" t="str">
            <v>Minas Gerais</v>
          </cell>
          <cell r="E2839">
            <v>31</v>
          </cell>
          <cell r="F2839" t="str">
            <v>Sudeste</v>
          </cell>
        </row>
        <row r="2840">
          <cell r="A2840">
            <v>315090</v>
          </cell>
          <cell r="B2840" t="str">
            <v>Piranguçu</v>
          </cell>
          <cell r="C2840" t="str">
            <v>MG</v>
          </cell>
          <cell r="D2840" t="str">
            <v>Minas Gerais</v>
          </cell>
          <cell r="E2840">
            <v>31</v>
          </cell>
          <cell r="F2840" t="str">
            <v>Sudeste</v>
          </cell>
        </row>
        <row r="2841">
          <cell r="A2841">
            <v>315100</v>
          </cell>
          <cell r="B2841" t="str">
            <v>Piranguinho</v>
          </cell>
          <cell r="C2841" t="str">
            <v>MG</v>
          </cell>
          <cell r="D2841" t="str">
            <v>Minas Gerais</v>
          </cell>
          <cell r="E2841">
            <v>31</v>
          </cell>
          <cell r="F2841" t="str">
            <v>Sudeste</v>
          </cell>
        </row>
        <row r="2842">
          <cell r="A2842">
            <v>315110</v>
          </cell>
          <cell r="B2842" t="str">
            <v>Pirapetinga</v>
          </cell>
          <cell r="C2842" t="str">
            <v>MG</v>
          </cell>
          <cell r="D2842" t="str">
            <v>Minas Gerais</v>
          </cell>
          <cell r="E2842">
            <v>31</v>
          </cell>
          <cell r="F2842" t="str">
            <v>Sudeste</v>
          </cell>
        </row>
        <row r="2843">
          <cell r="A2843">
            <v>315120</v>
          </cell>
          <cell r="B2843" t="str">
            <v>Pirapora</v>
          </cell>
          <cell r="C2843" t="str">
            <v>MG</v>
          </cell>
          <cell r="D2843" t="str">
            <v>Minas Gerais</v>
          </cell>
          <cell r="E2843">
            <v>31</v>
          </cell>
          <cell r="F2843" t="str">
            <v>Sudeste</v>
          </cell>
        </row>
        <row r="2844">
          <cell r="A2844">
            <v>315130</v>
          </cell>
          <cell r="B2844" t="str">
            <v>Piraúba</v>
          </cell>
          <cell r="C2844" t="str">
            <v>MG</v>
          </cell>
          <cell r="D2844" t="str">
            <v>Minas Gerais</v>
          </cell>
          <cell r="E2844">
            <v>31</v>
          </cell>
          <cell r="F2844" t="str">
            <v>Sudeste</v>
          </cell>
        </row>
        <row r="2845">
          <cell r="A2845">
            <v>315140</v>
          </cell>
          <cell r="B2845" t="str">
            <v>Pitangui</v>
          </cell>
          <cell r="C2845" t="str">
            <v>MG</v>
          </cell>
          <cell r="D2845" t="str">
            <v>Minas Gerais</v>
          </cell>
          <cell r="E2845">
            <v>31</v>
          </cell>
          <cell r="F2845" t="str">
            <v>Sudeste</v>
          </cell>
        </row>
        <row r="2846">
          <cell r="A2846">
            <v>315150</v>
          </cell>
          <cell r="B2846" t="str">
            <v>Piumhi</v>
          </cell>
          <cell r="C2846" t="str">
            <v>MG</v>
          </cell>
          <cell r="D2846" t="str">
            <v>Minas Gerais</v>
          </cell>
          <cell r="E2846">
            <v>31</v>
          </cell>
          <cell r="F2846" t="str">
            <v>Sudeste</v>
          </cell>
        </row>
        <row r="2847">
          <cell r="A2847">
            <v>315160</v>
          </cell>
          <cell r="B2847" t="str">
            <v>Planura</v>
          </cell>
          <cell r="C2847" t="str">
            <v>MG</v>
          </cell>
          <cell r="D2847" t="str">
            <v>Minas Gerais</v>
          </cell>
          <cell r="E2847">
            <v>31</v>
          </cell>
          <cell r="F2847" t="str">
            <v>Sudeste</v>
          </cell>
        </row>
        <row r="2848">
          <cell r="A2848">
            <v>315170</v>
          </cell>
          <cell r="B2848" t="str">
            <v>Poço Fundo</v>
          </cell>
          <cell r="C2848" t="str">
            <v>MG</v>
          </cell>
          <cell r="D2848" t="str">
            <v>Minas Gerais</v>
          </cell>
          <cell r="E2848">
            <v>31</v>
          </cell>
          <cell r="F2848" t="str">
            <v>Sudeste</v>
          </cell>
        </row>
        <row r="2849">
          <cell r="A2849">
            <v>315180</v>
          </cell>
          <cell r="B2849" t="str">
            <v>Poços de Caldas</v>
          </cell>
          <cell r="C2849" t="str">
            <v>MG</v>
          </cell>
          <cell r="D2849" t="str">
            <v>Minas Gerais</v>
          </cell>
          <cell r="E2849">
            <v>31</v>
          </cell>
          <cell r="F2849" t="str">
            <v>Sudeste</v>
          </cell>
        </row>
        <row r="2850">
          <cell r="A2850">
            <v>315190</v>
          </cell>
          <cell r="B2850" t="str">
            <v>Pocrane</v>
          </cell>
          <cell r="C2850" t="str">
            <v>MG</v>
          </cell>
          <cell r="D2850" t="str">
            <v>Minas Gerais</v>
          </cell>
          <cell r="E2850">
            <v>31</v>
          </cell>
          <cell r="F2850" t="str">
            <v>Sudeste</v>
          </cell>
        </row>
        <row r="2851">
          <cell r="A2851">
            <v>315200</v>
          </cell>
          <cell r="B2851" t="str">
            <v>Pompéu</v>
          </cell>
          <cell r="C2851" t="str">
            <v>MG</v>
          </cell>
          <cell r="D2851" t="str">
            <v>Minas Gerais</v>
          </cell>
          <cell r="E2851">
            <v>31</v>
          </cell>
          <cell r="F2851" t="str">
            <v>Sudeste</v>
          </cell>
        </row>
        <row r="2852">
          <cell r="A2852">
            <v>315210</v>
          </cell>
          <cell r="B2852" t="str">
            <v>Ponte Nova</v>
          </cell>
          <cell r="C2852" t="str">
            <v>MG</v>
          </cell>
          <cell r="D2852" t="str">
            <v>Minas Gerais</v>
          </cell>
          <cell r="E2852">
            <v>31</v>
          </cell>
          <cell r="F2852" t="str">
            <v>Sudeste</v>
          </cell>
        </row>
        <row r="2853">
          <cell r="A2853">
            <v>315213</v>
          </cell>
          <cell r="B2853" t="str">
            <v>Ponto Chique</v>
          </cell>
          <cell r="C2853" t="str">
            <v>MG</v>
          </cell>
          <cell r="D2853" t="str">
            <v>Minas Gerais</v>
          </cell>
          <cell r="E2853">
            <v>31</v>
          </cell>
          <cell r="F2853" t="str">
            <v>Sudeste</v>
          </cell>
        </row>
        <row r="2854">
          <cell r="A2854">
            <v>315217</v>
          </cell>
          <cell r="B2854" t="str">
            <v>Ponto dos Volantes</v>
          </cell>
          <cell r="C2854" t="str">
            <v>MG</v>
          </cell>
          <cell r="D2854" t="str">
            <v>Minas Gerais</v>
          </cell>
          <cell r="E2854">
            <v>31</v>
          </cell>
          <cell r="F2854" t="str">
            <v>Sudeste</v>
          </cell>
        </row>
        <row r="2855">
          <cell r="A2855">
            <v>315220</v>
          </cell>
          <cell r="B2855" t="str">
            <v>Porteirinha</v>
          </cell>
          <cell r="C2855" t="str">
            <v>MG</v>
          </cell>
          <cell r="D2855" t="str">
            <v>Minas Gerais</v>
          </cell>
          <cell r="E2855">
            <v>31</v>
          </cell>
          <cell r="F2855" t="str">
            <v>Sudeste</v>
          </cell>
        </row>
        <row r="2856">
          <cell r="A2856">
            <v>315230</v>
          </cell>
          <cell r="B2856" t="str">
            <v>Porto Firme</v>
          </cell>
          <cell r="C2856" t="str">
            <v>MG</v>
          </cell>
          <cell r="D2856" t="str">
            <v>Minas Gerais</v>
          </cell>
          <cell r="E2856">
            <v>31</v>
          </cell>
          <cell r="F2856" t="str">
            <v>Sudeste</v>
          </cell>
        </row>
        <row r="2857">
          <cell r="A2857">
            <v>315240</v>
          </cell>
          <cell r="B2857" t="str">
            <v>Poté</v>
          </cell>
          <cell r="C2857" t="str">
            <v>MG</v>
          </cell>
          <cell r="D2857" t="str">
            <v>Minas Gerais</v>
          </cell>
          <cell r="E2857">
            <v>31</v>
          </cell>
          <cell r="F2857" t="str">
            <v>Sudeste</v>
          </cell>
        </row>
        <row r="2858">
          <cell r="A2858">
            <v>315250</v>
          </cell>
          <cell r="B2858" t="str">
            <v>Pouso Alegre</v>
          </cell>
          <cell r="C2858" t="str">
            <v>MG</v>
          </cell>
          <cell r="D2858" t="str">
            <v>Minas Gerais</v>
          </cell>
          <cell r="E2858">
            <v>31</v>
          </cell>
          <cell r="F2858" t="str">
            <v>Sudeste</v>
          </cell>
        </row>
        <row r="2859">
          <cell r="A2859">
            <v>315260</v>
          </cell>
          <cell r="B2859" t="str">
            <v>Pouso Alto</v>
          </cell>
          <cell r="C2859" t="str">
            <v>MG</v>
          </cell>
          <cell r="D2859" t="str">
            <v>Minas Gerais</v>
          </cell>
          <cell r="E2859">
            <v>31</v>
          </cell>
          <cell r="F2859" t="str">
            <v>Sudeste</v>
          </cell>
        </row>
        <row r="2860">
          <cell r="A2860">
            <v>315270</v>
          </cell>
          <cell r="B2860" t="str">
            <v>Prados</v>
          </cell>
          <cell r="C2860" t="str">
            <v>MG</v>
          </cell>
          <cell r="D2860" t="str">
            <v>Minas Gerais</v>
          </cell>
          <cell r="E2860">
            <v>31</v>
          </cell>
          <cell r="F2860" t="str">
            <v>Sudeste</v>
          </cell>
        </row>
        <row r="2861">
          <cell r="A2861">
            <v>315280</v>
          </cell>
          <cell r="B2861" t="str">
            <v>Prata</v>
          </cell>
          <cell r="C2861" t="str">
            <v>MG</v>
          </cell>
          <cell r="D2861" t="str">
            <v>Minas Gerais</v>
          </cell>
          <cell r="E2861">
            <v>31</v>
          </cell>
          <cell r="F2861" t="str">
            <v>Sudeste</v>
          </cell>
        </row>
        <row r="2862">
          <cell r="A2862">
            <v>315290</v>
          </cell>
          <cell r="B2862" t="str">
            <v>Pratápolis</v>
          </cell>
          <cell r="C2862" t="str">
            <v>MG</v>
          </cell>
          <cell r="D2862" t="str">
            <v>Minas Gerais</v>
          </cell>
          <cell r="E2862">
            <v>31</v>
          </cell>
          <cell r="F2862" t="str">
            <v>Sudeste</v>
          </cell>
        </row>
        <row r="2863">
          <cell r="A2863">
            <v>315300</v>
          </cell>
          <cell r="B2863" t="str">
            <v>Pratinha</v>
          </cell>
          <cell r="C2863" t="str">
            <v>MG</v>
          </cell>
          <cell r="D2863" t="str">
            <v>Minas Gerais</v>
          </cell>
          <cell r="E2863">
            <v>31</v>
          </cell>
          <cell r="F2863" t="str">
            <v>Sudeste</v>
          </cell>
        </row>
        <row r="2864">
          <cell r="A2864">
            <v>315310</v>
          </cell>
          <cell r="B2864" t="str">
            <v>Presidente Bernardes</v>
          </cell>
          <cell r="C2864" t="str">
            <v>MG</v>
          </cell>
          <cell r="D2864" t="str">
            <v>Minas Gerais</v>
          </cell>
          <cell r="E2864">
            <v>31</v>
          </cell>
          <cell r="F2864" t="str">
            <v>Sudeste</v>
          </cell>
        </row>
        <row r="2865">
          <cell r="A2865">
            <v>315320</v>
          </cell>
          <cell r="B2865" t="str">
            <v>Presidente Juscelino</v>
          </cell>
          <cell r="C2865" t="str">
            <v>MG</v>
          </cell>
          <cell r="D2865" t="str">
            <v>Minas Gerais</v>
          </cell>
          <cell r="E2865">
            <v>31</v>
          </cell>
          <cell r="F2865" t="str">
            <v>Sudeste</v>
          </cell>
        </row>
        <row r="2866">
          <cell r="A2866">
            <v>315330</v>
          </cell>
          <cell r="B2866" t="str">
            <v>Presidente Kubitschek</v>
          </cell>
          <cell r="C2866" t="str">
            <v>MG</v>
          </cell>
          <cell r="D2866" t="str">
            <v>Minas Gerais</v>
          </cell>
          <cell r="E2866">
            <v>31</v>
          </cell>
          <cell r="F2866" t="str">
            <v>Sudeste</v>
          </cell>
        </row>
        <row r="2867">
          <cell r="A2867">
            <v>315340</v>
          </cell>
          <cell r="B2867" t="str">
            <v>Presidente Olegário</v>
          </cell>
          <cell r="C2867" t="str">
            <v>MG</v>
          </cell>
          <cell r="D2867" t="str">
            <v>Minas Gerais</v>
          </cell>
          <cell r="E2867">
            <v>31</v>
          </cell>
          <cell r="F2867" t="str">
            <v>Sudeste</v>
          </cell>
        </row>
        <row r="2868">
          <cell r="A2868">
            <v>315350</v>
          </cell>
          <cell r="B2868" t="str">
            <v>Alto Jequitibá</v>
          </cell>
          <cell r="C2868" t="str">
            <v>MG</v>
          </cell>
          <cell r="D2868" t="str">
            <v>Minas Gerais</v>
          </cell>
          <cell r="E2868">
            <v>31</v>
          </cell>
          <cell r="F2868" t="str">
            <v>Sudeste</v>
          </cell>
        </row>
        <row r="2869">
          <cell r="A2869">
            <v>315360</v>
          </cell>
          <cell r="B2869" t="str">
            <v>Prudente de Morais</v>
          </cell>
          <cell r="C2869" t="str">
            <v>MG</v>
          </cell>
          <cell r="D2869" t="str">
            <v>Minas Gerais</v>
          </cell>
          <cell r="E2869">
            <v>31</v>
          </cell>
          <cell r="F2869" t="str">
            <v>Sudeste</v>
          </cell>
        </row>
        <row r="2870">
          <cell r="A2870">
            <v>315370</v>
          </cell>
          <cell r="B2870" t="str">
            <v>Quartel Geral</v>
          </cell>
          <cell r="C2870" t="str">
            <v>MG</v>
          </cell>
          <cell r="D2870" t="str">
            <v>Minas Gerais</v>
          </cell>
          <cell r="E2870">
            <v>31</v>
          </cell>
          <cell r="F2870" t="str">
            <v>Sudeste</v>
          </cell>
        </row>
        <row r="2871">
          <cell r="A2871">
            <v>315380</v>
          </cell>
          <cell r="B2871" t="str">
            <v>Queluzito</v>
          </cell>
          <cell r="C2871" t="str">
            <v>MG</v>
          </cell>
          <cell r="D2871" t="str">
            <v>Minas Gerais</v>
          </cell>
          <cell r="E2871">
            <v>31</v>
          </cell>
          <cell r="F2871" t="str">
            <v>Sudeste</v>
          </cell>
        </row>
        <row r="2872">
          <cell r="A2872">
            <v>315390</v>
          </cell>
          <cell r="B2872" t="str">
            <v>Raposos</v>
          </cell>
          <cell r="C2872" t="str">
            <v>MG</v>
          </cell>
          <cell r="D2872" t="str">
            <v>Minas Gerais</v>
          </cell>
          <cell r="E2872">
            <v>31</v>
          </cell>
          <cell r="F2872" t="str">
            <v>Sudeste</v>
          </cell>
        </row>
        <row r="2873">
          <cell r="A2873">
            <v>315400</v>
          </cell>
          <cell r="B2873" t="str">
            <v>Raul Soares</v>
          </cell>
          <cell r="C2873" t="str">
            <v>MG</v>
          </cell>
          <cell r="D2873" t="str">
            <v>Minas Gerais</v>
          </cell>
          <cell r="E2873">
            <v>31</v>
          </cell>
          <cell r="F2873" t="str">
            <v>Sudeste</v>
          </cell>
        </row>
        <row r="2874">
          <cell r="A2874">
            <v>315410</v>
          </cell>
          <cell r="B2874" t="str">
            <v>Recreio</v>
          </cell>
          <cell r="C2874" t="str">
            <v>MG</v>
          </cell>
          <cell r="D2874" t="str">
            <v>Minas Gerais</v>
          </cell>
          <cell r="E2874">
            <v>31</v>
          </cell>
          <cell r="F2874" t="str">
            <v>Sudeste</v>
          </cell>
        </row>
        <row r="2875">
          <cell r="A2875">
            <v>315415</v>
          </cell>
          <cell r="B2875" t="str">
            <v>Reduto</v>
          </cell>
          <cell r="C2875" t="str">
            <v>MG</v>
          </cell>
          <cell r="D2875" t="str">
            <v>Minas Gerais</v>
          </cell>
          <cell r="E2875">
            <v>31</v>
          </cell>
          <cell r="F2875" t="str">
            <v>Sudeste</v>
          </cell>
        </row>
        <row r="2876">
          <cell r="A2876">
            <v>315420</v>
          </cell>
          <cell r="B2876" t="str">
            <v>Resende Costa</v>
          </cell>
          <cell r="C2876" t="str">
            <v>MG</v>
          </cell>
          <cell r="D2876" t="str">
            <v>Minas Gerais</v>
          </cell>
          <cell r="E2876">
            <v>31</v>
          </cell>
          <cell r="F2876" t="str">
            <v>Sudeste</v>
          </cell>
        </row>
        <row r="2877">
          <cell r="A2877">
            <v>315430</v>
          </cell>
          <cell r="B2877" t="str">
            <v>Resplendor</v>
          </cell>
          <cell r="C2877" t="str">
            <v>MG</v>
          </cell>
          <cell r="D2877" t="str">
            <v>Minas Gerais</v>
          </cell>
          <cell r="E2877">
            <v>31</v>
          </cell>
          <cell r="F2877" t="str">
            <v>Sudeste</v>
          </cell>
        </row>
        <row r="2878">
          <cell r="A2878">
            <v>315440</v>
          </cell>
          <cell r="B2878" t="str">
            <v>Ressaquinha</v>
          </cell>
          <cell r="C2878" t="str">
            <v>MG</v>
          </cell>
          <cell r="D2878" t="str">
            <v>Minas Gerais</v>
          </cell>
          <cell r="E2878">
            <v>31</v>
          </cell>
          <cell r="F2878" t="str">
            <v>Sudeste</v>
          </cell>
        </row>
        <row r="2879">
          <cell r="A2879">
            <v>315445</v>
          </cell>
          <cell r="B2879" t="str">
            <v>Riachinho</v>
          </cell>
          <cell r="C2879" t="str">
            <v>MG</v>
          </cell>
          <cell r="D2879" t="str">
            <v>Minas Gerais</v>
          </cell>
          <cell r="E2879">
            <v>31</v>
          </cell>
          <cell r="F2879" t="str">
            <v>Sudeste</v>
          </cell>
        </row>
        <row r="2880">
          <cell r="A2880">
            <v>315450</v>
          </cell>
          <cell r="B2880" t="str">
            <v>Riacho dos Machados</v>
          </cell>
          <cell r="C2880" t="str">
            <v>MG</v>
          </cell>
          <cell r="D2880" t="str">
            <v>Minas Gerais</v>
          </cell>
          <cell r="E2880">
            <v>31</v>
          </cell>
          <cell r="F2880" t="str">
            <v>Sudeste</v>
          </cell>
        </row>
        <row r="2881">
          <cell r="A2881">
            <v>315460</v>
          </cell>
          <cell r="B2881" t="str">
            <v>Ribeirão das Neves</v>
          </cell>
          <cell r="C2881" t="str">
            <v>MG</v>
          </cell>
          <cell r="D2881" t="str">
            <v>Minas Gerais</v>
          </cell>
          <cell r="E2881">
            <v>31</v>
          </cell>
          <cell r="F2881" t="str">
            <v>Sudeste</v>
          </cell>
        </row>
        <row r="2882">
          <cell r="A2882">
            <v>315470</v>
          </cell>
          <cell r="B2882" t="str">
            <v>Ribeirão Vermelho</v>
          </cell>
          <cell r="C2882" t="str">
            <v>MG</v>
          </cell>
          <cell r="D2882" t="str">
            <v>Minas Gerais</v>
          </cell>
          <cell r="E2882">
            <v>31</v>
          </cell>
          <cell r="F2882" t="str">
            <v>Sudeste</v>
          </cell>
        </row>
        <row r="2883">
          <cell r="A2883">
            <v>315480</v>
          </cell>
          <cell r="B2883" t="str">
            <v>Rio Acima</v>
          </cell>
          <cell r="C2883" t="str">
            <v>MG</v>
          </cell>
          <cell r="D2883" t="str">
            <v>Minas Gerais</v>
          </cell>
          <cell r="E2883">
            <v>31</v>
          </cell>
          <cell r="F2883" t="str">
            <v>Sudeste</v>
          </cell>
        </row>
        <row r="2884">
          <cell r="A2884">
            <v>315490</v>
          </cell>
          <cell r="B2884" t="str">
            <v>Rio Casca</v>
          </cell>
          <cell r="C2884" t="str">
            <v>MG</v>
          </cell>
          <cell r="D2884" t="str">
            <v>Minas Gerais</v>
          </cell>
          <cell r="E2884">
            <v>31</v>
          </cell>
          <cell r="F2884" t="str">
            <v>Sudeste</v>
          </cell>
        </row>
        <row r="2885">
          <cell r="A2885">
            <v>315500</v>
          </cell>
          <cell r="B2885" t="str">
            <v>Rio Doce</v>
          </cell>
          <cell r="C2885" t="str">
            <v>MG</v>
          </cell>
          <cell r="D2885" t="str">
            <v>Minas Gerais</v>
          </cell>
          <cell r="E2885">
            <v>31</v>
          </cell>
          <cell r="F2885" t="str">
            <v>Sudeste</v>
          </cell>
        </row>
        <row r="2886">
          <cell r="A2886">
            <v>315510</v>
          </cell>
          <cell r="B2886" t="str">
            <v>Rio do Prado</v>
          </cell>
          <cell r="C2886" t="str">
            <v>MG</v>
          </cell>
          <cell r="D2886" t="str">
            <v>Minas Gerais</v>
          </cell>
          <cell r="E2886">
            <v>31</v>
          </cell>
          <cell r="F2886" t="str">
            <v>Sudeste</v>
          </cell>
        </row>
        <row r="2887">
          <cell r="A2887">
            <v>315520</v>
          </cell>
          <cell r="B2887" t="str">
            <v>Rio Espera</v>
          </cell>
          <cell r="C2887" t="str">
            <v>MG</v>
          </cell>
          <cell r="D2887" t="str">
            <v>Minas Gerais</v>
          </cell>
          <cell r="E2887">
            <v>31</v>
          </cell>
          <cell r="F2887" t="str">
            <v>Sudeste</v>
          </cell>
        </row>
        <row r="2888">
          <cell r="A2888">
            <v>315530</v>
          </cell>
          <cell r="B2888" t="str">
            <v>Rio Manso</v>
          </cell>
          <cell r="C2888" t="str">
            <v>MG</v>
          </cell>
          <cell r="D2888" t="str">
            <v>Minas Gerais</v>
          </cell>
          <cell r="E2888">
            <v>31</v>
          </cell>
          <cell r="F2888" t="str">
            <v>Sudeste</v>
          </cell>
        </row>
        <row r="2889">
          <cell r="A2889">
            <v>315540</v>
          </cell>
          <cell r="B2889" t="str">
            <v>Rio Novo</v>
          </cell>
          <cell r="C2889" t="str">
            <v>MG</v>
          </cell>
          <cell r="D2889" t="str">
            <v>Minas Gerais</v>
          </cell>
          <cell r="E2889">
            <v>31</v>
          </cell>
          <cell r="F2889" t="str">
            <v>Sudeste</v>
          </cell>
        </row>
        <row r="2890">
          <cell r="A2890">
            <v>315550</v>
          </cell>
          <cell r="B2890" t="str">
            <v>Rio Paranaíba</v>
          </cell>
          <cell r="C2890" t="str">
            <v>MG</v>
          </cell>
          <cell r="D2890" t="str">
            <v>Minas Gerais</v>
          </cell>
          <cell r="E2890">
            <v>31</v>
          </cell>
          <cell r="F2890" t="str">
            <v>Sudeste</v>
          </cell>
        </row>
        <row r="2891">
          <cell r="A2891">
            <v>315560</v>
          </cell>
          <cell r="B2891" t="str">
            <v>Rio Pardo de Minas</v>
          </cell>
          <cell r="C2891" t="str">
            <v>MG</v>
          </cell>
          <cell r="D2891" t="str">
            <v>Minas Gerais</v>
          </cell>
          <cell r="E2891">
            <v>31</v>
          </cell>
          <cell r="F2891" t="str">
            <v>Sudeste</v>
          </cell>
        </row>
        <row r="2892">
          <cell r="A2892">
            <v>315570</v>
          </cell>
          <cell r="B2892" t="str">
            <v>Rio Piracicaba</v>
          </cell>
          <cell r="C2892" t="str">
            <v>MG</v>
          </cell>
          <cell r="D2892" t="str">
            <v>Minas Gerais</v>
          </cell>
          <cell r="E2892">
            <v>31</v>
          </cell>
          <cell r="F2892" t="str">
            <v>Sudeste</v>
          </cell>
        </row>
        <row r="2893">
          <cell r="A2893">
            <v>315580</v>
          </cell>
          <cell r="B2893" t="str">
            <v>Rio Pomba</v>
          </cell>
          <cell r="C2893" t="str">
            <v>MG</v>
          </cell>
          <cell r="D2893" t="str">
            <v>Minas Gerais</v>
          </cell>
          <cell r="E2893">
            <v>31</v>
          </cell>
          <cell r="F2893" t="str">
            <v>Sudeste</v>
          </cell>
        </row>
        <row r="2894">
          <cell r="A2894">
            <v>315590</v>
          </cell>
          <cell r="B2894" t="str">
            <v>Rio Preto</v>
          </cell>
          <cell r="C2894" t="str">
            <v>MG</v>
          </cell>
          <cell r="D2894" t="str">
            <v>Minas Gerais</v>
          </cell>
          <cell r="E2894">
            <v>31</v>
          </cell>
          <cell r="F2894" t="str">
            <v>Sudeste</v>
          </cell>
        </row>
        <row r="2895">
          <cell r="A2895">
            <v>315600</v>
          </cell>
          <cell r="B2895" t="str">
            <v>Rio Vermelho</v>
          </cell>
          <cell r="C2895" t="str">
            <v>MG</v>
          </cell>
          <cell r="D2895" t="str">
            <v>Minas Gerais</v>
          </cell>
          <cell r="E2895">
            <v>31</v>
          </cell>
          <cell r="F2895" t="str">
            <v>Sudeste</v>
          </cell>
        </row>
        <row r="2896">
          <cell r="A2896">
            <v>315610</v>
          </cell>
          <cell r="B2896" t="str">
            <v>Ritápolis</v>
          </cell>
          <cell r="C2896" t="str">
            <v>MG</v>
          </cell>
          <cell r="D2896" t="str">
            <v>Minas Gerais</v>
          </cell>
          <cell r="E2896">
            <v>31</v>
          </cell>
          <cell r="F2896" t="str">
            <v>Sudeste</v>
          </cell>
        </row>
        <row r="2897">
          <cell r="A2897">
            <v>315620</v>
          </cell>
          <cell r="B2897" t="str">
            <v>Rochedo de Minas</v>
          </cell>
          <cell r="C2897" t="str">
            <v>MG</v>
          </cell>
          <cell r="D2897" t="str">
            <v>Minas Gerais</v>
          </cell>
          <cell r="E2897">
            <v>31</v>
          </cell>
          <cell r="F2897" t="str">
            <v>Sudeste</v>
          </cell>
        </row>
        <row r="2898">
          <cell r="A2898">
            <v>315630</v>
          </cell>
          <cell r="B2898" t="str">
            <v>Rodeiro</v>
          </cell>
          <cell r="C2898" t="str">
            <v>MG</v>
          </cell>
          <cell r="D2898" t="str">
            <v>Minas Gerais</v>
          </cell>
          <cell r="E2898">
            <v>31</v>
          </cell>
          <cell r="F2898" t="str">
            <v>Sudeste</v>
          </cell>
        </row>
        <row r="2899">
          <cell r="A2899">
            <v>315640</v>
          </cell>
          <cell r="B2899" t="str">
            <v>Romaria</v>
          </cell>
          <cell r="C2899" t="str">
            <v>MG</v>
          </cell>
          <cell r="D2899" t="str">
            <v>Minas Gerais</v>
          </cell>
          <cell r="E2899">
            <v>31</v>
          </cell>
          <cell r="F2899" t="str">
            <v>Sudeste</v>
          </cell>
        </row>
        <row r="2900">
          <cell r="A2900">
            <v>315645</v>
          </cell>
          <cell r="B2900" t="str">
            <v>Rosário da Limeira</v>
          </cell>
          <cell r="C2900" t="str">
            <v>MG</v>
          </cell>
          <cell r="D2900" t="str">
            <v>Minas Gerais</v>
          </cell>
          <cell r="E2900">
            <v>31</v>
          </cell>
          <cell r="F2900" t="str">
            <v>Sudeste</v>
          </cell>
        </row>
        <row r="2901">
          <cell r="A2901">
            <v>315650</v>
          </cell>
          <cell r="B2901" t="str">
            <v>Rubelita</v>
          </cell>
          <cell r="C2901" t="str">
            <v>MG</v>
          </cell>
          <cell r="D2901" t="str">
            <v>Minas Gerais</v>
          </cell>
          <cell r="E2901">
            <v>31</v>
          </cell>
          <cell r="F2901" t="str">
            <v>Sudeste</v>
          </cell>
        </row>
        <row r="2902">
          <cell r="A2902">
            <v>315660</v>
          </cell>
          <cell r="B2902" t="str">
            <v>Rubim</v>
          </cell>
          <cell r="C2902" t="str">
            <v>MG</v>
          </cell>
          <cell r="D2902" t="str">
            <v>Minas Gerais</v>
          </cell>
          <cell r="E2902">
            <v>31</v>
          </cell>
          <cell r="F2902" t="str">
            <v>Sudeste</v>
          </cell>
        </row>
        <row r="2903">
          <cell r="A2903">
            <v>315670</v>
          </cell>
          <cell r="B2903" t="str">
            <v>Sabará</v>
          </cell>
          <cell r="C2903" t="str">
            <v>MG</v>
          </cell>
          <cell r="D2903" t="str">
            <v>Minas Gerais</v>
          </cell>
          <cell r="E2903">
            <v>31</v>
          </cell>
          <cell r="F2903" t="str">
            <v>Sudeste</v>
          </cell>
        </row>
        <row r="2904">
          <cell r="A2904">
            <v>315680</v>
          </cell>
          <cell r="B2904" t="str">
            <v>Sabinópolis</v>
          </cell>
          <cell r="C2904" t="str">
            <v>MG</v>
          </cell>
          <cell r="D2904" t="str">
            <v>Minas Gerais</v>
          </cell>
          <cell r="E2904">
            <v>31</v>
          </cell>
          <cell r="F2904" t="str">
            <v>Sudeste</v>
          </cell>
        </row>
        <row r="2905">
          <cell r="A2905">
            <v>315690</v>
          </cell>
          <cell r="B2905" t="str">
            <v>Sacramento</v>
          </cell>
          <cell r="C2905" t="str">
            <v>MG</v>
          </cell>
          <cell r="D2905" t="str">
            <v>Minas Gerais</v>
          </cell>
          <cell r="E2905">
            <v>31</v>
          </cell>
          <cell r="F2905" t="str">
            <v>Sudeste</v>
          </cell>
        </row>
        <row r="2906">
          <cell r="A2906">
            <v>315700</v>
          </cell>
          <cell r="B2906" t="str">
            <v>Salinas</v>
          </cell>
          <cell r="C2906" t="str">
            <v>MG</v>
          </cell>
          <cell r="D2906" t="str">
            <v>Minas Gerais</v>
          </cell>
          <cell r="E2906">
            <v>31</v>
          </cell>
          <cell r="F2906" t="str">
            <v>Sudeste</v>
          </cell>
        </row>
        <row r="2907">
          <cell r="A2907">
            <v>315710</v>
          </cell>
          <cell r="B2907" t="str">
            <v>Salto da Divisa</v>
          </cell>
          <cell r="C2907" t="str">
            <v>MG</v>
          </cell>
          <cell r="D2907" t="str">
            <v>Minas Gerais</v>
          </cell>
          <cell r="E2907">
            <v>31</v>
          </cell>
          <cell r="F2907" t="str">
            <v>Sudeste</v>
          </cell>
        </row>
        <row r="2908">
          <cell r="A2908">
            <v>315720</v>
          </cell>
          <cell r="B2908" t="str">
            <v>Santa Bárbara</v>
          </cell>
          <cell r="C2908" t="str">
            <v>MG</v>
          </cell>
          <cell r="D2908" t="str">
            <v>Minas Gerais</v>
          </cell>
          <cell r="E2908">
            <v>31</v>
          </cell>
          <cell r="F2908" t="str">
            <v>Sudeste</v>
          </cell>
        </row>
        <row r="2909">
          <cell r="A2909">
            <v>315725</v>
          </cell>
          <cell r="B2909" t="str">
            <v>Santa Bárbara do Leste</v>
          </cell>
          <cell r="C2909" t="str">
            <v>MG</v>
          </cell>
          <cell r="D2909" t="str">
            <v>Minas Gerais</v>
          </cell>
          <cell r="E2909">
            <v>31</v>
          </cell>
          <cell r="F2909" t="str">
            <v>Sudeste</v>
          </cell>
        </row>
        <row r="2910">
          <cell r="A2910">
            <v>315727</v>
          </cell>
          <cell r="B2910" t="str">
            <v>Santa Bárbara do Monte Verde</v>
          </cell>
          <cell r="C2910" t="str">
            <v>MG</v>
          </cell>
          <cell r="D2910" t="str">
            <v>Minas Gerais</v>
          </cell>
          <cell r="E2910">
            <v>31</v>
          </cell>
          <cell r="F2910" t="str">
            <v>Sudeste</v>
          </cell>
        </row>
        <row r="2911">
          <cell r="A2911">
            <v>315730</v>
          </cell>
          <cell r="B2911" t="str">
            <v>Santa Bárbara do Tugúrio</v>
          </cell>
          <cell r="C2911" t="str">
            <v>MG</v>
          </cell>
          <cell r="D2911" t="str">
            <v>Minas Gerais</v>
          </cell>
          <cell r="E2911">
            <v>31</v>
          </cell>
          <cell r="F2911" t="str">
            <v>Sudeste</v>
          </cell>
        </row>
        <row r="2912">
          <cell r="A2912">
            <v>315733</v>
          </cell>
          <cell r="B2912" t="str">
            <v>Santa Cruz de Minas</v>
          </cell>
          <cell r="C2912" t="str">
            <v>MG</v>
          </cell>
          <cell r="D2912" t="str">
            <v>Minas Gerais</v>
          </cell>
          <cell r="E2912">
            <v>31</v>
          </cell>
          <cell r="F2912" t="str">
            <v>Sudeste</v>
          </cell>
        </row>
        <row r="2913">
          <cell r="A2913">
            <v>315737</v>
          </cell>
          <cell r="B2913" t="str">
            <v>Santa Cruz de Salinas</v>
          </cell>
          <cell r="C2913" t="str">
            <v>MG</v>
          </cell>
          <cell r="D2913" t="str">
            <v>Minas Gerais</v>
          </cell>
          <cell r="E2913">
            <v>31</v>
          </cell>
          <cell r="F2913" t="str">
            <v>Sudeste</v>
          </cell>
        </row>
        <row r="2914">
          <cell r="A2914">
            <v>315740</v>
          </cell>
          <cell r="B2914" t="str">
            <v>Santa Cruz do Escalvado</v>
          </cell>
          <cell r="C2914" t="str">
            <v>MG</v>
          </cell>
          <cell r="D2914" t="str">
            <v>Minas Gerais</v>
          </cell>
          <cell r="E2914">
            <v>31</v>
          </cell>
          <cell r="F2914" t="str">
            <v>Sudeste</v>
          </cell>
        </row>
        <row r="2915">
          <cell r="A2915">
            <v>315750</v>
          </cell>
          <cell r="B2915" t="str">
            <v>Santa Efigênia de Minas</v>
          </cell>
          <cell r="C2915" t="str">
            <v>MG</v>
          </cell>
          <cell r="D2915" t="str">
            <v>Minas Gerais</v>
          </cell>
          <cell r="E2915">
            <v>31</v>
          </cell>
          <cell r="F2915" t="str">
            <v>Sudeste</v>
          </cell>
        </row>
        <row r="2916">
          <cell r="A2916">
            <v>315760</v>
          </cell>
          <cell r="B2916" t="str">
            <v>Santa Fé de Minas</v>
          </cell>
          <cell r="C2916" t="str">
            <v>MG</v>
          </cell>
          <cell r="D2916" t="str">
            <v>Minas Gerais</v>
          </cell>
          <cell r="E2916">
            <v>31</v>
          </cell>
          <cell r="F2916" t="str">
            <v>Sudeste</v>
          </cell>
        </row>
        <row r="2917">
          <cell r="A2917">
            <v>315765</v>
          </cell>
          <cell r="B2917" t="str">
            <v>Santa Helena de Minas</v>
          </cell>
          <cell r="C2917" t="str">
            <v>MG</v>
          </cell>
          <cell r="D2917" t="str">
            <v>Minas Gerais</v>
          </cell>
          <cell r="E2917">
            <v>31</v>
          </cell>
          <cell r="F2917" t="str">
            <v>Sudeste</v>
          </cell>
        </row>
        <row r="2918">
          <cell r="A2918">
            <v>315770</v>
          </cell>
          <cell r="B2918" t="str">
            <v>Santa Juliana</v>
          </cell>
          <cell r="C2918" t="str">
            <v>MG</v>
          </cell>
          <cell r="D2918" t="str">
            <v>Minas Gerais</v>
          </cell>
          <cell r="E2918">
            <v>31</v>
          </cell>
          <cell r="F2918" t="str">
            <v>Sudeste</v>
          </cell>
        </row>
        <row r="2919">
          <cell r="A2919">
            <v>315780</v>
          </cell>
          <cell r="B2919" t="str">
            <v>Santa Luzia</v>
          </cell>
          <cell r="C2919" t="str">
            <v>MG</v>
          </cell>
          <cell r="D2919" t="str">
            <v>Minas Gerais</v>
          </cell>
          <cell r="E2919">
            <v>31</v>
          </cell>
          <cell r="F2919" t="str">
            <v>Sudeste</v>
          </cell>
        </row>
        <row r="2920">
          <cell r="A2920">
            <v>315790</v>
          </cell>
          <cell r="B2920" t="str">
            <v>Santa Margarida</v>
          </cell>
          <cell r="C2920" t="str">
            <v>MG</v>
          </cell>
          <cell r="D2920" t="str">
            <v>Minas Gerais</v>
          </cell>
          <cell r="E2920">
            <v>31</v>
          </cell>
          <cell r="F2920" t="str">
            <v>Sudeste</v>
          </cell>
        </row>
        <row r="2921">
          <cell r="A2921">
            <v>315800</v>
          </cell>
          <cell r="B2921" t="str">
            <v>Santa Maria de Itabira</v>
          </cell>
          <cell r="C2921" t="str">
            <v>MG</v>
          </cell>
          <cell r="D2921" t="str">
            <v>Minas Gerais</v>
          </cell>
          <cell r="E2921">
            <v>31</v>
          </cell>
          <cell r="F2921" t="str">
            <v>Sudeste</v>
          </cell>
        </row>
        <row r="2922">
          <cell r="A2922">
            <v>315810</v>
          </cell>
          <cell r="B2922" t="str">
            <v>Santa Maria do Salto</v>
          </cell>
          <cell r="C2922" t="str">
            <v>MG</v>
          </cell>
          <cell r="D2922" t="str">
            <v>Minas Gerais</v>
          </cell>
          <cell r="E2922">
            <v>31</v>
          </cell>
          <cell r="F2922" t="str">
            <v>Sudeste</v>
          </cell>
        </row>
        <row r="2923">
          <cell r="A2923">
            <v>315820</v>
          </cell>
          <cell r="B2923" t="str">
            <v>Santa Maria do Suaçuí</v>
          </cell>
          <cell r="C2923" t="str">
            <v>MG</v>
          </cell>
          <cell r="D2923" t="str">
            <v>Minas Gerais</v>
          </cell>
          <cell r="E2923">
            <v>31</v>
          </cell>
          <cell r="F2923" t="str">
            <v>Sudeste</v>
          </cell>
        </row>
        <row r="2924">
          <cell r="A2924">
            <v>315830</v>
          </cell>
          <cell r="B2924" t="str">
            <v>Santana da Vargem</v>
          </cell>
          <cell r="C2924" t="str">
            <v>MG</v>
          </cell>
          <cell r="D2924" t="str">
            <v>Minas Gerais</v>
          </cell>
          <cell r="E2924">
            <v>31</v>
          </cell>
          <cell r="F2924" t="str">
            <v>Sudeste</v>
          </cell>
        </row>
        <row r="2925">
          <cell r="A2925">
            <v>315840</v>
          </cell>
          <cell r="B2925" t="str">
            <v>Santana de Cataguases</v>
          </cell>
          <cell r="C2925" t="str">
            <v>MG</v>
          </cell>
          <cell r="D2925" t="str">
            <v>Minas Gerais</v>
          </cell>
          <cell r="E2925">
            <v>31</v>
          </cell>
          <cell r="F2925" t="str">
            <v>Sudeste</v>
          </cell>
        </row>
        <row r="2926">
          <cell r="A2926">
            <v>315850</v>
          </cell>
          <cell r="B2926" t="str">
            <v>Santana de Pirapama</v>
          </cell>
          <cell r="C2926" t="str">
            <v>MG</v>
          </cell>
          <cell r="D2926" t="str">
            <v>Minas Gerais</v>
          </cell>
          <cell r="E2926">
            <v>31</v>
          </cell>
          <cell r="F2926" t="str">
            <v>Sudeste</v>
          </cell>
        </row>
        <row r="2927">
          <cell r="A2927">
            <v>315860</v>
          </cell>
          <cell r="B2927" t="str">
            <v>Santana do Deserto</v>
          </cell>
          <cell r="C2927" t="str">
            <v>MG</v>
          </cell>
          <cell r="D2927" t="str">
            <v>Minas Gerais</v>
          </cell>
          <cell r="E2927">
            <v>31</v>
          </cell>
          <cell r="F2927" t="str">
            <v>Sudeste</v>
          </cell>
        </row>
        <row r="2928">
          <cell r="A2928">
            <v>315870</v>
          </cell>
          <cell r="B2928" t="str">
            <v>Santana do Garambéu</v>
          </cell>
          <cell r="C2928" t="str">
            <v>MG</v>
          </cell>
          <cell r="D2928" t="str">
            <v>Minas Gerais</v>
          </cell>
          <cell r="E2928">
            <v>31</v>
          </cell>
          <cell r="F2928" t="str">
            <v>Sudeste</v>
          </cell>
        </row>
        <row r="2929">
          <cell r="A2929">
            <v>315880</v>
          </cell>
          <cell r="B2929" t="str">
            <v>Santana do Jacaré</v>
          </cell>
          <cell r="C2929" t="str">
            <v>MG</v>
          </cell>
          <cell r="D2929" t="str">
            <v>Minas Gerais</v>
          </cell>
          <cell r="E2929">
            <v>31</v>
          </cell>
          <cell r="F2929" t="str">
            <v>Sudeste</v>
          </cell>
        </row>
        <row r="2930">
          <cell r="A2930">
            <v>315890</v>
          </cell>
          <cell r="B2930" t="str">
            <v>Santana do Manhuaçu</v>
          </cell>
          <cell r="C2930" t="str">
            <v>MG</v>
          </cell>
          <cell r="D2930" t="str">
            <v>Minas Gerais</v>
          </cell>
          <cell r="E2930">
            <v>31</v>
          </cell>
          <cell r="F2930" t="str">
            <v>Sudeste</v>
          </cell>
        </row>
        <row r="2931">
          <cell r="A2931">
            <v>315895</v>
          </cell>
          <cell r="B2931" t="str">
            <v>Santana do Paraíso</v>
          </cell>
          <cell r="C2931" t="str">
            <v>MG</v>
          </cell>
          <cell r="D2931" t="str">
            <v>Minas Gerais</v>
          </cell>
          <cell r="E2931">
            <v>31</v>
          </cell>
          <cell r="F2931" t="str">
            <v>Sudeste</v>
          </cell>
        </row>
        <row r="2932">
          <cell r="A2932">
            <v>315900</v>
          </cell>
          <cell r="B2932" t="str">
            <v>Santana do Riacho</v>
          </cell>
          <cell r="C2932" t="str">
            <v>MG</v>
          </cell>
          <cell r="D2932" t="str">
            <v>Minas Gerais</v>
          </cell>
          <cell r="E2932">
            <v>31</v>
          </cell>
          <cell r="F2932" t="str">
            <v>Sudeste</v>
          </cell>
        </row>
        <row r="2933">
          <cell r="A2933">
            <v>315910</v>
          </cell>
          <cell r="B2933" t="str">
            <v>Santana dos Montes</v>
          </cell>
          <cell r="C2933" t="str">
            <v>MG</v>
          </cell>
          <cell r="D2933" t="str">
            <v>Minas Gerais</v>
          </cell>
          <cell r="E2933">
            <v>31</v>
          </cell>
          <cell r="F2933" t="str">
            <v>Sudeste</v>
          </cell>
        </row>
        <row r="2934">
          <cell r="A2934">
            <v>315920</v>
          </cell>
          <cell r="B2934" t="str">
            <v>Santa Rita de Caldas</v>
          </cell>
          <cell r="C2934" t="str">
            <v>MG</v>
          </cell>
          <cell r="D2934" t="str">
            <v>Minas Gerais</v>
          </cell>
          <cell r="E2934">
            <v>31</v>
          </cell>
          <cell r="F2934" t="str">
            <v>Sudeste</v>
          </cell>
        </row>
        <row r="2935">
          <cell r="A2935">
            <v>315930</v>
          </cell>
          <cell r="B2935" t="str">
            <v>Santa Rita de Jacutinga</v>
          </cell>
          <cell r="C2935" t="str">
            <v>MG</v>
          </cell>
          <cell r="D2935" t="str">
            <v>Minas Gerais</v>
          </cell>
          <cell r="E2935">
            <v>31</v>
          </cell>
          <cell r="F2935" t="str">
            <v>Sudeste</v>
          </cell>
        </row>
        <row r="2936">
          <cell r="A2936">
            <v>315935</v>
          </cell>
          <cell r="B2936" t="str">
            <v>Santa Rita de Minas</v>
          </cell>
          <cell r="C2936" t="str">
            <v>MG</v>
          </cell>
          <cell r="D2936" t="str">
            <v>Minas Gerais</v>
          </cell>
          <cell r="E2936">
            <v>31</v>
          </cell>
          <cell r="F2936" t="str">
            <v>Sudeste</v>
          </cell>
        </row>
        <row r="2937">
          <cell r="A2937">
            <v>315940</v>
          </cell>
          <cell r="B2937" t="str">
            <v>Santa Rita de Ibitipoca</v>
          </cell>
          <cell r="C2937" t="str">
            <v>MG</v>
          </cell>
          <cell r="D2937" t="str">
            <v>Minas Gerais</v>
          </cell>
          <cell r="E2937">
            <v>31</v>
          </cell>
          <cell r="F2937" t="str">
            <v>Sudeste</v>
          </cell>
        </row>
        <row r="2938">
          <cell r="A2938">
            <v>315950</v>
          </cell>
          <cell r="B2938" t="str">
            <v>Santa Rita do Itueto</v>
          </cell>
          <cell r="C2938" t="str">
            <v>MG</v>
          </cell>
          <cell r="D2938" t="str">
            <v>Minas Gerais</v>
          </cell>
          <cell r="E2938">
            <v>31</v>
          </cell>
          <cell r="F2938" t="str">
            <v>Sudeste</v>
          </cell>
        </row>
        <row r="2939">
          <cell r="A2939">
            <v>315960</v>
          </cell>
          <cell r="B2939" t="str">
            <v>Santa Rita do Sapucaí</v>
          </cell>
          <cell r="C2939" t="str">
            <v>MG</v>
          </cell>
          <cell r="D2939" t="str">
            <v>Minas Gerais</v>
          </cell>
          <cell r="E2939">
            <v>31</v>
          </cell>
          <cell r="F2939" t="str">
            <v>Sudeste</v>
          </cell>
        </row>
        <row r="2940">
          <cell r="A2940">
            <v>315970</v>
          </cell>
          <cell r="B2940" t="str">
            <v>Santa Rosa da Serra</v>
          </cell>
          <cell r="C2940" t="str">
            <v>MG</v>
          </cell>
          <cell r="D2940" t="str">
            <v>Minas Gerais</v>
          </cell>
          <cell r="E2940">
            <v>31</v>
          </cell>
          <cell r="F2940" t="str">
            <v>Sudeste</v>
          </cell>
        </row>
        <row r="2941">
          <cell r="A2941">
            <v>315980</v>
          </cell>
          <cell r="B2941" t="str">
            <v>Santa Vitória</v>
          </cell>
          <cell r="C2941" t="str">
            <v>MG</v>
          </cell>
          <cell r="D2941" t="str">
            <v>Minas Gerais</v>
          </cell>
          <cell r="E2941">
            <v>31</v>
          </cell>
          <cell r="F2941" t="str">
            <v>Sudeste</v>
          </cell>
        </row>
        <row r="2942">
          <cell r="A2942">
            <v>315990</v>
          </cell>
          <cell r="B2942" t="str">
            <v>Santo Antônio do Amparo</v>
          </cell>
          <cell r="C2942" t="str">
            <v>MG</v>
          </cell>
          <cell r="D2942" t="str">
            <v>Minas Gerais</v>
          </cell>
          <cell r="E2942">
            <v>31</v>
          </cell>
          <cell r="F2942" t="str">
            <v>Sudeste</v>
          </cell>
        </row>
        <row r="2943">
          <cell r="A2943">
            <v>316000</v>
          </cell>
          <cell r="B2943" t="str">
            <v>Santo Antônio do Aventureiro</v>
          </cell>
          <cell r="C2943" t="str">
            <v>MG</v>
          </cell>
          <cell r="D2943" t="str">
            <v>Minas Gerais</v>
          </cell>
          <cell r="E2943">
            <v>31</v>
          </cell>
          <cell r="F2943" t="str">
            <v>Sudeste</v>
          </cell>
        </row>
        <row r="2944">
          <cell r="A2944">
            <v>316010</v>
          </cell>
          <cell r="B2944" t="str">
            <v>Santo Antônio do Grama</v>
          </cell>
          <cell r="C2944" t="str">
            <v>MG</v>
          </cell>
          <cell r="D2944" t="str">
            <v>Minas Gerais</v>
          </cell>
          <cell r="E2944">
            <v>31</v>
          </cell>
          <cell r="F2944" t="str">
            <v>Sudeste</v>
          </cell>
        </row>
        <row r="2945">
          <cell r="A2945">
            <v>316020</v>
          </cell>
          <cell r="B2945" t="str">
            <v>Santo Antônio do Itambé</v>
          </cell>
          <cell r="C2945" t="str">
            <v>MG</v>
          </cell>
          <cell r="D2945" t="str">
            <v>Minas Gerais</v>
          </cell>
          <cell r="E2945">
            <v>31</v>
          </cell>
          <cell r="F2945" t="str">
            <v>Sudeste</v>
          </cell>
        </row>
        <row r="2946">
          <cell r="A2946">
            <v>316030</v>
          </cell>
          <cell r="B2946" t="str">
            <v>Santo Antônio do Jacinto</v>
          </cell>
          <cell r="C2946" t="str">
            <v>MG</v>
          </cell>
          <cell r="D2946" t="str">
            <v>Minas Gerais</v>
          </cell>
          <cell r="E2946">
            <v>31</v>
          </cell>
          <cell r="F2946" t="str">
            <v>Sudeste</v>
          </cell>
        </row>
        <row r="2947">
          <cell r="A2947">
            <v>316040</v>
          </cell>
          <cell r="B2947" t="str">
            <v>Santo Antônio do Monte</v>
          </cell>
          <cell r="C2947" t="str">
            <v>MG</v>
          </cell>
          <cell r="D2947" t="str">
            <v>Minas Gerais</v>
          </cell>
          <cell r="E2947">
            <v>31</v>
          </cell>
          <cell r="F2947" t="str">
            <v>Sudeste</v>
          </cell>
        </row>
        <row r="2948">
          <cell r="A2948">
            <v>316045</v>
          </cell>
          <cell r="B2948" t="str">
            <v>Santo Antônio do Retiro</v>
          </cell>
          <cell r="C2948" t="str">
            <v>MG</v>
          </cell>
          <cell r="D2948" t="str">
            <v>Minas Gerais</v>
          </cell>
          <cell r="E2948">
            <v>31</v>
          </cell>
          <cell r="F2948" t="str">
            <v>Sudeste</v>
          </cell>
        </row>
        <row r="2949">
          <cell r="A2949">
            <v>316050</v>
          </cell>
          <cell r="B2949" t="str">
            <v>Santo Antônio do Rio Abaixo</v>
          </cell>
          <cell r="C2949" t="str">
            <v>MG</v>
          </cell>
          <cell r="D2949" t="str">
            <v>Minas Gerais</v>
          </cell>
          <cell r="E2949">
            <v>31</v>
          </cell>
          <cell r="F2949" t="str">
            <v>Sudeste</v>
          </cell>
        </row>
        <row r="2950">
          <cell r="A2950">
            <v>316060</v>
          </cell>
          <cell r="B2950" t="str">
            <v>Santo Hipólito</v>
          </cell>
          <cell r="C2950" t="str">
            <v>MG</v>
          </cell>
          <cell r="D2950" t="str">
            <v>Minas Gerais</v>
          </cell>
          <cell r="E2950">
            <v>31</v>
          </cell>
          <cell r="F2950" t="str">
            <v>Sudeste</v>
          </cell>
        </row>
        <row r="2951">
          <cell r="A2951">
            <v>316070</v>
          </cell>
          <cell r="B2951" t="str">
            <v>Santos Dumont</v>
          </cell>
          <cell r="C2951" t="str">
            <v>MG</v>
          </cell>
          <cell r="D2951" t="str">
            <v>Minas Gerais</v>
          </cell>
          <cell r="E2951">
            <v>31</v>
          </cell>
          <cell r="F2951" t="str">
            <v>Sudeste</v>
          </cell>
        </row>
        <row r="2952">
          <cell r="A2952">
            <v>316080</v>
          </cell>
          <cell r="B2952" t="str">
            <v>São Bento Abade</v>
          </cell>
          <cell r="C2952" t="str">
            <v>MG</v>
          </cell>
          <cell r="D2952" t="str">
            <v>Minas Gerais</v>
          </cell>
          <cell r="E2952">
            <v>31</v>
          </cell>
          <cell r="F2952" t="str">
            <v>Sudeste</v>
          </cell>
        </row>
        <row r="2953">
          <cell r="A2953">
            <v>316090</v>
          </cell>
          <cell r="B2953" t="str">
            <v>São Brás do Suaçuí</v>
          </cell>
          <cell r="C2953" t="str">
            <v>MG</v>
          </cell>
          <cell r="D2953" t="str">
            <v>Minas Gerais</v>
          </cell>
          <cell r="E2953">
            <v>31</v>
          </cell>
          <cell r="F2953" t="str">
            <v>Sudeste</v>
          </cell>
        </row>
        <row r="2954">
          <cell r="A2954">
            <v>316095</v>
          </cell>
          <cell r="B2954" t="str">
            <v>São Domingos das Dores</v>
          </cell>
          <cell r="C2954" t="str">
            <v>MG</v>
          </cell>
          <cell r="D2954" t="str">
            <v>Minas Gerais</v>
          </cell>
          <cell r="E2954">
            <v>31</v>
          </cell>
          <cell r="F2954" t="str">
            <v>Sudeste</v>
          </cell>
        </row>
        <row r="2955">
          <cell r="A2955">
            <v>316100</v>
          </cell>
          <cell r="B2955" t="str">
            <v>São Domingos do Prata</v>
          </cell>
          <cell r="C2955" t="str">
            <v>MG</v>
          </cell>
          <cell r="D2955" t="str">
            <v>Minas Gerais</v>
          </cell>
          <cell r="E2955">
            <v>31</v>
          </cell>
          <cell r="F2955" t="str">
            <v>Sudeste</v>
          </cell>
        </row>
        <row r="2956">
          <cell r="A2956">
            <v>316105</v>
          </cell>
          <cell r="B2956" t="str">
            <v>São Félix de Minas</v>
          </cell>
          <cell r="C2956" t="str">
            <v>MG</v>
          </cell>
          <cell r="D2956" t="str">
            <v>Minas Gerais</v>
          </cell>
          <cell r="E2956">
            <v>31</v>
          </cell>
          <cell r="F2956" t="str">
            <v>Sudeste</v>
          </cell>
        </row>
        <row r="2957">
          <cell r="A2957">
            <v>316110</v>
          </cell>
          <cell r="B2957" t="str">
            <v>São Francisco</v>
          </cell>
          <cell r="C2957" t="str">
            <v>MG</v>
          </cell>
          <cell r="D2957" t="str">
            <v>Minas Gerais</v>
          </cell>
          <cell r="E2957">
            <v>31</v>
          </cell>
          <cell r="F2957" t="str">
            <v>Sudeste</v>
          </cell>
        </row>
        <row r="2958">
          <cell r="A2958">
            <v>316120</v>
          </cell>
          <cell r="B2958" t="str">
            <v>São Francisco de Paula</v>
          </cell>
          <cell r="C2958" t="str">
            <v>MG</v>
          </cell>
          <cell r="D2958" t="str">
            <v>Minas Gerais</v>
          </cell>
          <cell r="E2958">
            <v>31</v>
          </cell>
          <cell r="F2958" t="str">
            <v>Sudeste</v>
          </cell>
        </row>
        <row r="2959">
          <cell r="A2959">
            <v>316130</v>
          </cell>
          <cell r="B2959" t="str">
            <v>São Francisco de Sales</v>
          </cell>
          <cell r="C2959" t="str">
            <v>MG</v>
          </cell>
          <cell r="D2959" t="str">
            <v>Minas Gerais</v>
          </cell>
          <cell r="E2959">
            <v>31</v>
          </cell>
          <cell r="F2959" t="str">
            <v>Sudeste</v>
          </cell>
        </row>
        <row r="2960">
          <cell r="A2960">
            <v>316140</v>
          </cell>
          <cell r="B2960" t="str">
            <v>São Francisco do Glória</v>
          </cell>
          <cell r="C2960" t="str">
            <v>MG</v>
          </cell>
          <cell r="D2960" t="str">
            <v>Minas Gerais</v>
          </cell>
          <cell r="E2960">
            <v>31</v>
          </cell>
          <cell r="F2960" t="str">
            <v>Sudeste</v>
          </cell>
        </row>
        <row r="2961">
          <cell r="A2961">
            <v>316150</v>
          </cell>
          <cell r="B2961" t="str">
            <v>São Geraldo</v>
          </cell>
          <cell r="C2961" t="str">
            <v>MG</v>
          </cell>
          <cell r="D2961" t="str">
            <v>Minas Gerais</v>
          </cell>
          <cell r="E2961">
            <v>31</v>
          </cell>
          <cell r="F2961" t="str">
            <v>Sudeste</v>
          </cell>
        </row>
        <row r="2962">
          <cell r="A2962">
            <v>316160</v>
          </cell>
          <cell r="B2962" t="str">
            <v>São Geraldo da Piedade</v>
          </cell>
          <cell r="C2962" t="str">
            <v>MG</v>
          </cell>
          <cell r="D2962" t="str">
            <v>Minas Gerais</v>
          </cell>
          <cell r="E2962">
            <v>31</v>
          </cell>
          <cell r="F2962" t="str">
            <v>Sudeste</v>
          </cell>
        </row>
        <row r="2963">
          <cell r="A2963">
            <v>316165</v>
          </cell>
          <cell r="B2963" t="str">
            <v>São Geraldo do Baixio</v>
          </cell>
          <cell r="C2963" t="str">
            <v>MG</v>
          </cell>
          <cell r="D2963" t="str">
            <v>Minas Gerais</v>
          </cell>
          <cell r="E2963">
            <v>31</v>
          </cell>
          <cell r="F2963" t="str">
            <v>Sudeste</v>
          </cell>
        </row>
        <row r="2964">
          <cell r="A2964">
            <v>316170</v>
          </cell>
          <cell r="B2964" t="str">
            <v>São Gonçalo do Abaeté</v>
          </cell>
          <cell r="C2964" t="str">
            <v>MG</v>
          </cell>
          <cell r="D2964" t="str">
            <v>Minas Gerais</v>
          </cell>
          <cell r="E2964">
            <v>31</v>
          </cell>
          <cell r="F2964" t="str">
            <v>Sudeste</v>
          </cell>
        </row>
        <row r="2965">
          <cell r="A2965">
            <v>316180</v>
          </cell>
          <cell r="B2965" t="str">
            <v>São Gonçalo do Pará</v>
          </cell>
          <cell r="C2965" t="str">
            <v>MG</v>
          </cell>
          <cell r="D2965" t="str">
            <v>Minas Gerais</v>
          </cell>
          <cell r="E2965">
            <v>31</v>
          </cell>
          <cell r="F2965" t="str">
            <v>Sudeste</v>
          </cell>
        </row>
        <row r="2966">
          <cell r="A2966">
            <v>316190</v>
          </cell>
          <cell r="B2966" t="str">
            <v>São Gonçalo do Rio Abaixo</v>
          </cell>
          <cell r="C2966" t="str">
            <v>MG</v>
          </cell>
          <cell r="D2966" t="str">
            <v>Minas Gerais</v>
          </cell>
          <cell r="E2966">
            <v>31</v>
          </cell>
          <cell r="F2966" t="str">
            <v>Sudeste</v>
          </cell>
        </row>
        <row r="2967">
          <cell r="A2967">
            <v>316200</v>
          </cell>
          <cell r="B2967" t="str">
            <v>São Gonçalo do Sapucaí</v>
          </cell>
          <cell r="C2967" t="str">
            <v>MG</v>
          </cell>
          <cell r="D2967" t="str">
            <v>Minas Gerais</v>
          </cell>
          <cell r="E2967">
            <v>31</v>
          </cell>
          <cell r="F2967" t="str">
            <v>Sudeste</v>
          </cell>
        </row>
        <row r="2968">
          <cell r="A2968">
            <v>316210</v>
          </cell>
          <cell r="B2968" t="str">
            <v>São Gotardo</v>
          </cell>
          <cell r="C2968" t="str">
            <v>MG</v>
          </cell>
          <cell r="D2968" t="str">
            <v>Minas Gerais</v>
          </cell>
          <cell r="E2968">
            <v>31</v>
          </cell>
          <cell r="F2968" t="str">
            <v>Sudeste</v>
          </cell>
        </row>
        <row r="2969">
          <cell r="A2969">
            <v>316220</v>
          </cell>
          <cell r="B2969" t="str">
            <v>São João Batista do Glória</v>
          </cell>
          <cell r="C2969" t="str">
            <v>MG</v>
          </cell>
          <cell r="D2969" t="str">
            <v>Minas Gerais</v>
          </cell>
          <cell r="E2969">
            <v>31</v>
          </cell>
          <cell r="F2969" t="str">
            <v>Sudeste</v>
          </cell>
        </row>
        <row r="2970">
          <cell r="A2970">
            <v>316225</v>
          </cell>
          <cell r="B2970" t="str">
            <v>São João da Lagoa</v>
          </cell>
          <cell r="C2970" t="str">
            <v>MG</v>
          </cell>
          <cell r="D2970" t="str">
            <v>Minas Gerais</v>
          </cell>
          <cell r="E2970">
            <v>31</v>
          </cell>
          <cell r="F2970" t="str">
            <v>Sudeste</v>
          </cell>
        </row>
        <row r="2971">
          <cell r="A2971">
            <v>316230</v>
          </cell>
          <cell r="B2971" t="str">
            <v>São João da Mata</v>
          </cell>
          <cell r="C2971" t="str">
            <v>MG</v>
          </cell>
          <cell r="D2971" t="str">
            <v>Minas Gerais</v>
          </cell>
          <cell r="E2971">
            <v>31</v>
          </cell>
          <cell r="F2971" t="str">
            <v>Sudeste</v>
          </cell>
        </row>
        <row r="2972">
          <cell r="A2972">
            <v>316240</v>
          </cell>
          <cell r="B2972" t="str">
            <v>São João da Ponte</v>
          </cell>
          <cell r="C2972" t="str">
            <v>MG</v>
          </cell>
          <cell r="D2972" t="str">
            <v>Minas Gerais</v>
          </cell>
          <cell r="E2972">
            <v>31</v>
          </cell>
          <cell r="F2972" t="str">
            <v>Sudeste</v>
          </cell>
        </row>
        <row r="2973">
          <cell r="A2973">
            <v>316245</v>
          </cell>
          <cell r="B2973" t="str">
            <v>São João das Missões</v>
          </cell>
          <cell r="C2973" t="str">
            <v>MG</v>
          </cell>
          <cell r="D2973" t="str">
            <v>Minas Gerais</v>
          </cell>
          <cell r="E2973">
            <v>31</v>
          </cell>
          <cell r="F2973" t="str">
            <v>Sudeste</v>
          </cell>
        </row>
        <row r="2974">
          <cell r="A2974">
            <v>316250</v>
          </cell>
          <cell r="B2974" t="str">
            <v>São João del Rei</v>
          </cell>
          <cell r="C2974" t="str">
            <v>MG</v>
          </cell>
          <cell r="D2974" t="str">
            <v>Minas Gerais</v>
          </cell>
          <cell r="E2974">
            <v>31</v>
          </cell>
          <cell r="F2974" t="str">
            <v>Sudeste</v>
          </cell>
        </row>
        <row r="2975">
          <cell r="A2975">
            <v>316255</v>
          </cell>
          <cell r="B2975" t="str">
            <v>São João do Manhuaçu</v>
          </cell>
          <cell r="C2975" t="str">
            <v>MG</v>
          </cell>
          <cell r="D2975" t="str">
            <v>Minas Gerais</v>
          </cell>
          <cell r="E2975">
            <v>31</v>
          </cell>
          <cell r="F2975" t="str">
            <v>Sudeste</v>
          </cell>
        </row>
        <row r="2976">
          <cell r="A2976">
            <v>316257</v>
          </cell>
          <cell r="B2976" t="str">
            <v>São João do Manteninha</v>
          </cell>
          <cell r="C2976" t="str">
            <v>MG</v>
          </cell>
          <cell r="D2976" t="str">
            <v>Minas Gerais</v>
          </cell>
          <cell r="E2976">
            <v>31</v>
          </cell>
          <cell r="F2976" t="str">
            <v>Sudeste</v>
          </cell>
        </row>
        <row r="2977">
          <cell r="A2977">
            <v>316260</v>
          </cell>
          <cell r="B2977" t="str">
            <v>São João do Oriente</v>
          </cell>
          <cell r="C2977" t="str">
            <v>MG</v>
          </cell>
          <cell r="D2977" t="str">
            <v>Minas Gerais</v>
          </cell>
          <cell r="E2977">
            <v>31</v>
          </cell>
          <cell r="F2977" t="str">
            <v>Sudeste</v>
          </cell>
        </row>
        <row r="2978">
          <cell r="A2978">
            <v>316265</v>
          </cell>
          <cell r="B2978" t="str">
            <v>São João do Pacuí</v>
          </cell>
          <cell r="C2978" t="str">
            <v>MG</v>
          </cell>
          <cell r="D2978" t="str">
            <v>Minas Gerais</v>
          </cell>
          <cell r="E2978">
            <v>31</v>
          </cell>
          <cell r="F2978" t="str">
            <v>Sudeste</v>
          </cell>
        </row>
        <row r="2979">
          <cell r="A2979">
            <v>316270</v>
          </cell>
          <cell r="B2979" t="str">
            <v>São João do Paraíso</v>
          </cell>
          <cell r="C2979" t="str">
            <v>MG</v>
          </cell>
          <cell r="D2979" t="str">
            <v>Minas Gerais</v>
          </cell>
          <cell r="E2979">
            <v>31</v>
          </cell>
          <cell r="F2979" t="str">
            <v>Sudeste</v>
          </cell>
        </row>
        <row r="2980">
          <cell r="A2980">
            <v>316280</v>
          </cell>
          <cell r="B2980" t="str">
            <v>São João Evangelista</v>
          </cell>
          <cell r="C2980" t="str">
            <v>MG</v>
          </cell>
          <cell r="D2980" t="str">
            <v>Minas Gerais</v>
          </cell>
          <cell r="E2980">
            <v>31</v>
          </cell>
          <cell r="F2980" t="str">
            <v>Sudeste</v>
          </cell>
        </row>
        <row r="2981">
          <cell r="A2981">
            <v>316290</v>
          </cell>
          <cell r="B2981" t="str">
            <v>São João Nepomuceno</v>
          </cell>
          <cell r="C2981" t="str">
            <v>MG</v>
          </cell>
          <cell r="D2981" t="str">
            <v>Minas Gerais</v>
          </cell>
          <cell r="E2981">
            <v>31</v>
          </cell>
          <cell r="F2981" t="str">
            <v>Sudeste</v>
          </cell>
        </row>
        <row r="2982">
          <cell r="A2982">
            <v>316292</v>
          </cell>
          <cell r="B2982" t="str">
            <v>São Joaquim de Bicas</v>
          </cell>
          <cell r="C2982" t="str">
            <v>MG</v>
          </cell>
          <cell r="D2982" t="str">
            <v>Minas Gerais</v>
          </cell>
          <cell r="E2982">
            <v>31</v>
          </cell>
          <cell r="F2982" t="str">
            <v>Sudeste</v>
          </cell>
        </row>
        <row r="2983">
          <cell r="A2983">
            <v>316294</v>
          </cell>
          <cell r="B2983" t="str">
            <v>São José da Barra</v>
          </cell>
          <cell r="C2983" t="str">
            <v>MG</v>
          </cell>
          <cell r="D2983" t="str">
            <v>Minas Gerais</v>
          </cell>
          <cell r="E2983">
            <v>31</v>
          </cell>
          <cell r="F2983" t="str">
            <v>Sudeste</v>
          </cell>
        </row>
        <row r="2984">
          <cell r="A2984">
            <v>316295</v>
          </cell>
          <cell r="B2984" t="str">
            <v>São José da Lapa</v>
          </cell>
          <cell r="C2984" t="str">
            <v>MG</v>
          </cell>
          <cell r="D2984" t="str">
            <v>Minas Gerais</v>
          </cell>
          <cell r="E2984">
            <v>31</v>
          </cell>
          <cell r="F2984" t="str">
            <v>Sudeste</v>
          </cell>
        </row>
        <row r="2985">
          <cell r="A2985">
            <v>316300</v>
          </cell>
          <cell r="B2985" t="str">
            <v>São José da Safira</v>
          </cell>
          <cell r="C2985" t="str">
            <v>MG</v>
          </cell>
          <cell r="D2985" t="str">
            <v>Minas Gerais</v>
          </cell>
          <cell r="E2985">
            <v>31</v>
          </cell>
          <cell r="F2985" t="str">
            <v>Sudeste</v>
          </cell>
        </row>
        <row r="2986">
          <cell r="A2986">
            <v>316310</v>
          </cell>
          <cell r="B2986" t="str">
            <v>São José da Varginha</v>
          </cell>
          <cell r="C2986" t="str">
            <v>MG</v>
          </cell>
          <cell r="D2986" t="str">
            <v>Minas Gerais</v>
          </cell>
          <cell r="E2986">
            <v>31</v>
          </cell>
          <cell r="F2986" t="str">
            <v>Sudeste</v>
          </cell>
        </row>
        <row r="2987">
          <cell r="A2987">
            <v>316320</v>
          </cell>
          <cell r="B2987" t="str">
            <v>São José do Alegre</v>
          </cell>
          <cell r="C2987" t="str">
            <v>MG</v>
          </cell>
          <cell r="D2987" t="str">
            <v>Minas Gerais</v>
          </cell>
          <cell r="E2987">
            <v>31</v>
          </cell>
          <cell r="F2987" t="str">
            <v>Sudeste</v>
          </cell>
        </row>
        <row r="2988">
          <cell r="A2988">
            <v>316330</v>
          </cell>
          <cell r="B2988" t="str">
            <v>São José do Divino</v>
          </cell>
          <cell r="C2988" t="str">
            <v>MG</v>
          </cell>
          <cell r="D2988" t="str">
            <v>Minas Gerais</v>
          </cell>
          <cell r="E2988">
            <v>31</v>
          </cell>
          <cell r="F2988" t="str">
            <v>Sudeste</v>
          </cell>
        </row>
        <row r="2989">
          <cell r="A2989">
            <v>316340</v>
          </cell>
          <cell r="B2989" t="str">
            <v>São José do Goiabal</v>
          </cell>
          <cell r="C2989" t="str">
            <v>MG</v>
          </cell>
          <cell r="D2989" t="str">
            <v>Minas Gerais</v>
          </cell>
          <cell r="E2989">
            <v>31</v>
          </cell>
          <cell r="F2989" t="str">
            <v>Sudeste</v>
          </cell>
        </row>
        <row r="2990">
          <cell r="A2990">
            <v>316350</v>
          </cell>
          <cell r="B2990" t="str">
            <v>São José do Jacuri</v>
          </cell>
          <cell r="C2990" t="str">
            <v>MG</v>
          </cell>
          <cell r="D2990" t="str">
            <v>Minas Gerais</v>
          </cell>
          <cell r="E2990">
            <v>31</v>
          </cell>
          <cell r="F2990" t="str">
            <v>Sudeste</v>
          </cell>
        </row>
        <row r="2991">
          <cell r="A2991">
            <v>316360</v>
          </cell>
          <cell r="B2991" t="str">
            <v>São José do Mantimento</v>
          </cell>
          <cell r="C2991" t="str">
            <v>MG</v>
          </cell>
          <cell r="D2991" t="str">
            <v>Minas Gerais</v>
          </cell>
          <cell r="E2991">
            <v>31</v>
          </cell>
          <cell r="F2991" t="str">
            <v>Sudeste</v>
          </cell>
        </row>
        <row r="2992">
          <cell r="A2992">
            <v>316370</v>
          </cell>
          <cell r="B2992" t="str">
            <v>São Lourenço</v>
          </cell>
          <cell r="C2992" t="str">
            <v>MG</v>
          </cell>
          <cell r="D2992" t="str">
            <v>Minas Gerais</v>
          </cell>
          <cell r="E2992">
            <v>31</v>
          </cell>
          <cell r="F2992" t="str">
            <v>Sudeste</v>
          </cell>
        </row>
        <row r="2993">
          <cell r="A2993">
            <v>316380</v>
          </cell>
          <cell r="B2993" t="str">
            <v>São Miguel do Anta</v>
          </cell>
          <cell r="C2993" t="str">
            <v>MG</v>
          </cell>
          <cell r="D2993" t="str">
            <v>Minas Gerais</v>
          </cell>
          <cell r="E2993">
            <v>31</v>
          </cell>
          <cell r="F2993" t="str">
            <v>Sudeste</v>
          </cell>
        </row>
        <row r="2994">
          <cell r="A2994">
            <v>316390</v>
          </cell>
          <cell r="B2994" t="str">
            <v>São Pedro da União</v>
          </cell>
          <cell r="C2994" t="str">
            <v>MG</v>
          </cell>
          <cell r="D2994" t="str">
            <v>Minas Gerais</v>
          </cell>
          <cell r="E2994">
            <v>31</v>
          </cell>
          <cell r="F2994" t="str">
            <v>Sudeste</v>
          </cell>
        </row>
        <row r="2995">
          <cell r="A2995">
            <v>316400</v>
          </cell>
          <cell r="B2995" t="str">
            <v>São Pedro dos Ferros</v>
          </cell>
          <cell r="C2995" t="str">
            <v>MG</v>
          </cell>
          <cell r="D2995" t="str">
            <v>Minas Gerais</v>
          </cell>
          <cell r="E2995">
            <v>31</v>
          </cell>
          <cell r="F2995" t="str">
            <v>Sudeste</v>
          </cell>
        </row>
        <row r="2996">
          <cell r="A2996">
            <v>316410</v>
          </cell>
          <cell r="B2996" t="str">
            <v>São Pedro do Suaçuí</v>
          </cell>
          <cell r="C2996" t="str">
            <v>MG</v>
          </cell>
          <cell r="D2996" t="str">
            <v>Minas Gerais</v>
          </cell>
          <cell r="E2996">
            <v>31</v>
          </cell>
          <cell r="F2996" t="str">
            <v>Sudeste</v>
          </cell>
        </row>
        <row r="2997">
          <cell r="A2997">
            <v>316420</v>
          </cell>
          <cell r="B2997" t="str">
            <v>São Romão</v>
          </cell>
          <cell r="C2997" t="str">
            <v>MG</v>
          </cell>
          <cell r="D2997" t="str">
            <v>Minas Gerais</v>
          </cell>
          <cell r="E2997">
            <v>31</v>
          </cell>
          <cell r="F2997" t="str">
            <v>Sudeste</v>
          </cell>
        </row>
        <row r="2998">
          <cell r="A2998">
            <v>316430</v>
          </cell>
          <cell r="B2998" t="str">
            <v>São Roque de Minas</v>
          </cell>
          <cell r="C2998" t="str">
            <v>MG</v>
          </cell>
          <cell r="D2998" t="str">
            <v>Minas Gerais</v>
          </cell>
          <cell r="E2998">
            <v>31</v>
          </cell>
          <cell r="F2998" t="str">
            <v>Sudeste</v>
          </cell>
        </row>
        <row r="2999">
          <cell r="A2999">
            <v>316440</v>
          </cell>
          <cell r="B2999" t="str">
            <v>São Sebastião da Bela Vista</v>
          </cell>
          <cell r="C2999" t="str">
            <v>MG</v>
          </cell>
          <cell r="D2999" t="str">
            <v>Minas Gerais</v>
          </cell>
          <cell r="E2999">
            <v>31</v>
          </cell>
          <cell r="F2999" t="str">
            <v>Sudeste</v>
          </cell>
        </row>
        <row r="3000">
          <cell r="A3000">
            <v>316443</v>
          </cell>
          <cell r="B3000" t="str">
            <v>São Sebastião da Vargem Alegre</v>
          </cell>
          <cell r="C3000" t="str">
            <v>MG</v>
          </cell>
          <cell r="D3000" t="str">
            <v>Minas Gerais</v>
          </cell>
          <cell r="E3000">
            <v>31</v>
          </cell>
          <cell r="F3000" t="str">
            <v>Sudeste</v>
          </cell>
        </row>
        <row r="3001">
          <cell r="A3001">
            <v>316447</v>
          </cell>
          <cell r="B3001" t="str">
            <v>São Sebastião do Anta</v>
          </cell>
          <cell r="C3001" t="str">
            <v>MG</v>
          </cell>
          <cell r="D3001" t="str">
            <v>Minas Gerais</v>
          </cell>
          <cell r="E3001">
            <v>31</v>
          </cell>
          <cell r="F3001" t="str">
            <v>Sudeste</v>
          </cell>
        </row>
        <row r="3002">
          <cell r="A3002">
            <v>316450</v>
          </cell>
          <cell r="B3002" t="str">
            <v>São Sebastião do Maranhão</v>
          </cell>
          <cell r="C3002" t="str">
            <v>MG</v>
          </cell>
          <cell r="D3002" t="str">
            <v>Minas Gerais</v>
          </cell>
          <cell r="E3002">
            <v>31</v>
          </cell>
          <cell r="F3002" t="str">
            <v>Sudeste</v>
          </cell>
        </row>
        <row r="3003">
          <cell r="A3003">
            <v>316460</v>
          </cell>
          <cell r="B3003" t="str">
            <v>São Sebastião do Oeste</v>
          </cell>
          <cell r="C3003" t="str">
            <v>MG</v>
          </cell>
          <cell r="D3003" t="str">
            <v>Minas Gerais</v>
          </cell>
          <cell r="E3003">
            <v>31</v>
          </cell>
          <cell r="F3003" t="str">
            <v>Sudeste</v>
          </cell>
        </row>
        <row r="3004">
          <cell r="A3004">
            <v>316470</v>
          </cell>
          <cell r="B3004" t="str">
            <v>São Sebastião do Paraíso</v>
          </cell>
          <cell r="C3004" t="str">
            <v>MG</v>
          </cell>
          <cell r="D3004" t="str">
            <v>Minas Gerais</v>
          </cell>
          <cell r="E3004">
            <v>31</v>
          </cell>
          <cell r="F3004" t="str">
            <v>Sudeste</v>
          </cell>
        </row>
        <row r="3005">
          <cell r="A3005">
            <v>316480</v>
          </cell>
          <cell r="B3005" t="str">
            <v>São Sebastião do Rio Preto</v>
          </cell>
          <cell r="C3005" t="str">
            <v>MG</v>
          </cell>
          <cell r="D3005" t="str">
            <v>Minas Gerais</v>
          </cell>
          <cell r="E3005">
            <v>31</v>
          </cell>
          <cell r="F3005" t="str">
            <v>Sudeste</v>
          </cell>
        </row>
        <row r="3006">
          <cell r="A3006">
            <v>316490</v>
          </cell>
          <cell r="B3006" t="str">
            <v>São Sebastião do Rio Verde</v>
          </cell>
          <cell r="C3006" t="str">
            <v>MG</v>
          </cell>
          <cell r="D3006" t="str">
            <v>Minas Gerais</v>
          </cell>
          <cell r="E3006">
            <v>31</v>
          </cell>
          <cell r="F3006" t="str">
            <v>Sudeste</v>
          </cell>
        </row>
        <row r="3007">
          <cell r="A3007">
            <v>316500</v>
          </cell>
          <cell r="B3007" t="str">
            <v>São Tiago</v>
          </cell>
          <cell r="C3007" t="str">
            <v>MG</v>
          </cell>
          <cell r="D3007" t="str">
            <v>Minas Gerais</v>
          </cell>
          <cell r="E3007">
            <v>31</v>
          </cell>
          <cell r="F3007" t="str">
            <v>Sudeste</v>
          </cell>
        </row>
        <row r="3008">
          <cell r="A3008">
            <v>316510</v>
          </cell>
          <cell r="B3008" t="str">
            <v>São Tomás de Aquino</v>
          </cell>
          <cell r="C3008" t="str">
            <v>MG</v>
          </cell>
          <cell r="D3008" t="str">
            <v>Minas Gerais</v>
          </cell>
          <cell r="E3008">
            <v>31</v>
          </cell>
          <cell r="F3008" t="str">
            <v>Sudeste</v>
          </cell>
        </row>
        <row r="3009">
          <cell r="A3009">
            <v>316520</v>
          </cell>
          <cell r="B3009" t="str">
            <v>São Thomé das Letras</v>
          </cell>
          <cell r="C3009" t="str">
            <v>MG</v>
          </cell>
          <cell r="D3009" t="str">
            <v>Minas Gerais</v>
          </cell>
          <cell r="E3009">
            <v>31</v>
          </cell>
          <cell r="F3009" t="str">
            <v>Sudeste</v>
          </cell>
        </row>
        <row r="3010">
          <cell r="A3010">
            <v>316530</v>
          </cell>
          <cell r="B3010" t="str">
            <v>São Vicente de Minas</v>
          </cell>
          <cell r="C3010" t="str">
            <v>MG</v>
          </cell>
          <cell r="D3010" t="str">
            <v>Minas Gerais</v>
          </cell>
          <cell r="E3010">
            <v>31</v>
          </cell>
          <cell r="F3010" t="str">
            <v>Sudeste</v>
          </cell>
        </row>
        <row r="3011">
          <cell r="A3011">
            <v>316540</v>
          </cell>
          <cell r="B3011" t="str">
            <v>Sapucaí-Mirim</v>
          </cell>
          <cell r="C3011" t="str">
            <v>MG</v>
          </cell>
          <cell r="D3011" t="str">
            <v>Minas Gerais</v>
          </cell>
          <cell r="E3011">
            <v>31</v>
          </cell>
          <cell r="F3011" t="str">
            <v>Sudeste</v>
          </cell>
        </row>
        <row r="3012">
          <cell r="A3012">
            <v>316550</v>
          </cell>
          <cell r="B3012" t="str">
            <v>Sardoá</v>
          </cell>
          <cell r="C3012" t="str">
            <v>MG</v>
          </cell>
          <cell r="D3012" t="str">
            <v>Minas Gerais</v>
          </cell>
          <cell r="E3012">
            <v>31</v>
          </cell>
          <cell r="F3012" t="str">
            <v>Sudeste</v>
          </cell>
        </row>
        <row r="3013">
          <cell r="A3013">
            <v>316553</v>
          </cell>
          <cell r="B3013" t="str">
            <v>Sarzedo</v>
          </cell>
          <cell r="C3013" t="str">
            <v>MG</v>
          </cell>
          <cell r="D3013" t="str">
            <v>Minas Gerais</v>
          </cell>
          <cell r="E3013">
            <v>31</v>
          </cell>
          <cell r="F3013" t="str">
            <v>Sudeste</v>
          </cell>
        </row>
        <row r="3014">
          <cell r="A3014">
            <v>316555</v>
          </cell>
          <cell r="B3014" t="str">
            <v>Setubinha</v>
          </cell>
          <cell r="C3014" t="str">
            <v>MG</v>
          </cell>
          <cell r="D3014" t="str">
            <v>Minas Gerais</v>
          </cell>
          <cell r="E3014">
            <v>31</v>
          </cell>
          <cell r="F3014" t="str">
            <v>Sudeste</v>
          </cell>
        </row>
        <row r="3015">
          <cell r="A3015">
            <v>316556</v>
          </cell>
          <cell r="B3015" t="str">
            <v>Sem-Peixe</v>
          </cell>
          <cell r="C3015" t="str">
            <v>MG</v>
          </cell>
          <cell r="D3015" t="str">
            <v>Minas Gerais</v>
          </cell>
          <cell r="E3015">
            <v>31</v>
          </cell>
          <cell r="F3015" t="str">
            <v>Sudeste</v>
          </cell>
        </row>
        <row r="3016">
          <cell r="A3016">
            <v>316557</v>
          </cell>
          <cell r="B3016" t="str">
            <v>Senador Amaral</v>
          </cell>
          <cell r="C3016" t="str">
            <v>MG</v>
          </cell>
          <cell r="D3016" t="str">
            <v>Minas Gerais</v>
          </cell>
          <cell r="E3016">
            <v>31</v>
          </cell>
          <cell r="F3016" t="str">
            <v>Sudeste</v>
          </cell>
        </row>
        <row r="3017">
          <cell r="A3017">
            <v>316560</v>
          </cell>
          <cell r="B3017" t="str">
            <v>Senador Cortes</v>
          </cell>
          <cell r="C3017" t="str">
            <v>MG</v>
          </cell>
          <cell r="D3017" t="str">
            <v>Minas Gerais</v>
          </cell>
          <cell r="E3017">
            <v>31</v>
          </cell>
          <cell r="F3017" t="str">
            <v>Sudeste</v>
          </cell>
        </row>
        <row r="3018">
          <cell r="A3018">
            <v>316570</v>
          </cell>
          <cell r="B3018" t="str">
            <v>Senador Firmino</v>
          </cell>
          <cell r="C3018" t="str">
            <v>MG</v>
          </cell>
          <cell r="D3018" t="str">
            <v>Minas Gerais</v>
          </cell>
          <cell r="E3018">
            <v>31</v>
          </cell>
          <cell r="F3018" t="str">
            <v>Sudeste</v>
          </cell>
        </row>
        <row r="3019">
          <cell r="A3019">
            <v>316580</v>
          </cell>
          <cell r="B3019" t="str">
            <v>Senador José Bento</v>
          </cell>
          <cell r="C3019" t="str">
            <v>MG</v>
          </cell>
          <cell r="D3019" t="str">
            <v>Minas Gerais</v>
          </cell>
          <cell r="E3019">
            <v>31</v>
          </cell>
          <cell r="F3019" t="str">
            <v>Sudeste</v>
          </cell>
        </row>
        <row r="3020">
          <cell r="A3020">
            <v>316590</v>
          </cell>
          <cell r="B3020" t="str">
            <v>Senador Modestino Gonçalves</v>
          </cell>
          <cell r="C3020" t="str">
            <v>MG</v>
          </cell>
          <cell r="D3020" t="str">
            <v>Minas Gerais</v>
          </cell>
          <cell r="E3020">
            <v>31</v>
          </cell>
          <cell r="F3020" t="str">
            <v>Sudeste</v>
          </cell>
        </row>
        <row r="3021">
          <cell r="A3021">
            <v>316600</v>
          </cell>
          <cell r="B3021" t="str">
            <v>Senhora de Oliveira</v>
          </cell>
          <cell r="C3021" t="str">
            <v>MG</v>
          </cell>
          <cell r="D3021" t="str">
            <v>Minas Gerais</v>
          </cell>
          <cell r="E3021">
            <v>31</v>
          </cell>
          <cell r="F3021" t="str">
            <v>Sudeste</v>
          </cell>
        </row>
        <row r="3022">
          <cell r="A3022">
            <v>316610</v>
          </cell>
          <cell r="B3022" t="str">
            <v>Senhora do Porto</v>
          </cell>
          <cell r="C3022" t="str">
            <v>MG</v>
          </cell>
          <cell r="D3022" t="str">
            <v>Minas Gerais</v>
          </cell>
          <cell r="E3022">
            <v>31</v>
          </cell>
          <cell r="F3022" t="str">
            <v>Sudeste</v>
          </cell>
        </row>
        <row r="3023">
          <cell r="A3023">
            <v>316620</v>
          </cell>
          <cell r="B3023" t="str">
            <v>Senhora dos Remédios</v>
          </cell>
          <cell r="C3023" t="str">
            <v>MG</v>
          </cell>
          <cell r="D3023" t="str">
            <v>Minas Gerais</v>
          </cell>
          <cell r="E3023">
            <v>31</v>
          </cell>
          <cell r="F3023" t="str">
            <v>Sudeste</v>
          </cell>
        </row>
        <row r="3024">
          <cell r="A3024">
            <v>316630</v>
          </cell>
          <cell r="B3024" t="str">
            <v>Sericita</v>
          </cell>
          <cell r="C3024" t="str">
            <v>MG</v>
          </cell>
          <cell r="D3024" t="str">
            <v>Minas Gerais</v>
          </cell>
          <cell r="E3024">
            <v>31</v>
          </cell>
          <cell r="F3024" t="str">
            <v>Sudeste</v>
          </cell>
        </row>
        <row r="3025">
          <cell r="A3025">
            <v>316640</v>
          </cell>
          <cell r="B3025" t="str">
            <v>Seritinga</v>
          </cell>
          <cell r="C3025" t="str">
            <v>MG</v>
          </cell>
          <cell r="D3025" t="str">
            <v>Minas Gerais</v>
          </cell>
          <cell r="E3025">
            <v>31</v>
          </cell>
          <cell r="F3025" t="str">
            <v>Sudeste</v>
          </cell>
        </row>
        <row r="3026">
          <cell r="A3026">
            <v>316650</v>
          </cell>
          <cell r="B3026" t="str">
            <v>Serra Azul de Minas</v>
          </cell>
          <cell r="C3026" t="str">
            <v>MG</v>
          </cell>
          <cell r="D3026" t="str">
            <v>Minas Gerais</v>
          </cell>
          <cell r="E3026">
            <v>31</v>
          </cell>
          <cell r="F3026" t="str">
            <v>Sudeste</v>
          </cell>
        </row>
        <row r="3027">
          <cell r="A3027">
            <v>316660</v>
          </cell>
          <cell r="B3027" t="str">
            <v>Serra da Saudade</v>
          </cell>
          <cell r="C3027" t="str">
            <v>MG</v>
          </cell>
          <cell r="D3027" t="str">
            <v>Minas Gerais</v>
          </cell>
          <cell r="E3027">
            <v>31</v>
          </cell>
          <cell r="F3027" t="str">
            <v>Sudeste</v>
          </cell>
        </row>
        <row r="3028">
          <cell r="A3028">
            <v>316670</v>
          </cell>
          <cell r="B3028" t="str">
            <v>Serra dos Aimorés</v>
          </cell>
          <cell r="C3028" t="str">
            <v>MG</v>
          </cell>
          <cell r="D3028" t="str">
            <v>Minas Gerais</v>
          </cell>
          <cell r="E3028">
            <v>31</v>
          </cell>
          <cell r="F3028" t="str">
            <v>Sudeste</v>
          </cell>
        </row>
        <row r="3029">
          <cell r="A3029">
            <v>316680</v>
          </cell>
          <cell r="B3029" t="str">
            <v>Serra do Salitre</v>
          </cell>
          <cell r="C3029" t="str">
            <v>MG</v>
          </cell>
          <cell r="D3029" t="str">
            <v>Minas Gerais</v>
          </cell>
          <cell r="E3029">
            <v>31</v>
          </cell>
          <cell r="F3029" t="str">
            <v>Sudeste</v>
          </cell>
        </row>
        <row r="3030">
          <cell r="A3030">
            <v>316690</v>
          </cell>
          <cell r="B3030" t="str">
            <v>Serrania</v>
          </cell>
          <cell r="C3030" t="str">
            <v>MG</v>
          </cell>
          <cell r="D3030" t="str">
            <v>Minas Gerais</v>
          </cell>
          <cell r="E3030">
            <v>31</v>
          </cell>
          <cell r="F3030" t="str">
            <v>Sudeste</v>
          </cell>
        </row>
        <row r="3031">
          <cell r="A3031">
            <v>316695</v>
          </cell>
          <cell r="B3031" t="str">
            <v>Serranópolis de Minas</v>
          </cell>
          <cell r="C3031" t="str">
            <v>MG</v>
          </cell>
          <cell r="D3031" t="str">
            <v>Minas Gerais</v>
          </cell>
          <cell r="E3031">
            <v>31</v>
          </cell>
          <cell r="F3031" t="str">
            <v>Sudeste</v>
          </cell>
        </row>
        <row r="3032">
          <cell r="A3032">
            <v>316700</v>
          </cell>
          <cell r="B3032" t="str">
            <v>Serranos</v>
          </cell>
          <cell r="C3032" t="str">
            <v>MG</v>
          </cell>
          <cell r="D3032" t="str">
            <v>Minas Gerais</v>
          </cell>
          <cell r="E3032">
            <v>31</v>
          </cell>
          <cell r="F3032" t="str">
            <v>Sudeste</v>
          </cell>
        </row>
        <row r="3033">
          <cell r="A3033">
            <v>316710</v>
          </cell>
          <cell r="B3033" t="str">
            <v>Serro</v>
          </cell>
          <cell r="C3033" t="str">
            <v>MG</v>
          </cell>
          <cell r="D3033" t="str">
            <v>Minas Gerais</v>
          </cell>
          <cell r="E3033">
            <v>31</v>
          </cell>
          <cell r="F3033" t="str">
            <v>Sudeste</v>
          </cell>
        </row>
        <row r="3034">
          <cell r="A3034">
            <v>316720</v>
          </cell>
          <cell r="B3034" t="str">
            <v>Sete Lagoas</v>
          </cell>
          <cell r="C3034" t="str">
            <v>MG</v>
          </cell>
          <cell r="D3034" t="str">
            <v>Minas Gerais</v>
          </cell>
          <cell r="E3034">
            <v>31</v>
          </cell>
          <cell r="F3034" t="str">
            <v>Sudeste</v>
          </cell>
        </row>
        <row r="3035">
          <cell r="A3035">
            <v>316730</v>
          </cell>
          <cell r="B3035" t="str">
            <v>Silveirânia</v>
          </cell>
          <cell r="C3035" t="str">
            <v>MG</v>
          </cell>
          <cell r="D3035" t="str">
            <v>Minas Gerais</v>
          </cell>
          <cell r="E3035">
            <v>31</v>
          </cell>
          <cell r="F3035" t="str">
            <v>Sudeste</v>
          </cell>
        </row>
        <row r="3036">
          <cell r="A3036">
            <v>316740</v>
          </cell>
          <cell r="B3036" t="str">
            <v>Silvianópolis</v>
          </cell>
          <cell r="C3036" t="str">
            <v>MG</v>
          </cell>
          <cell r="D3036" t="str">
            <v>Minas Gerais</v>
          </cell>
          <cell r="E3036">
            <v>31</v>
          </cell>
          <cell r="F3036" t="str">
            <v>Sudeste</v>
          </cell>
        </row>
        <row r="3037">
          <cell r="A3037">
            <v>316750</v>
          </cell>
          <cell r="B3037" t="str">
            <v>Simão Pereira</v>
          </cell>
          <cell r="C3037" t="str">
            <v>MG</v>
          </cell>
          <cell r="D3037" t="str">
            <v>Minas Gerais</v>
          </cell>
          <cell r="E3037">
            <v>31</v>
          </cell>
          <cell r="F3037" t="str">
            <v>Sudeste</v>
          </cell>
        </row>
        <row r="3038">
          <cell r="A3038">
            <v>316760</v>
          </cell>
          <cell r="B3038" t="str">
            <v>Simonésia</v>
          </cell>
          <cell r="C3038" t="str">
            <v>MG</v>
          </cell>
          <cell r="D3038" t="str">
            <v>Minas Gerais</v>
          </cell>
          <cell r="E3038">
            <v>31</v>
          </cell>
          <cell r="F3038" t="str">
            <v>Sudeste</v>
          </cell>
        </row>
        <row r="3039">
          <cell r="A3039">
            <v>316770</v>
          </cell>
          <cell r="B3039" t="str">
            <v>Sobrália</v>
          </cell>
          <cell r="C3039" t="str">
            <v>MG</v>
          </cell>
          <cell r="D3039" t="str">
            <v>Minas Gerais</v>
          </cell>
          <cell r="E3039">
            <v>31</v>
          </cell>
          <cell r="F3039" t="str">
            <v>Sudeste</v>
          </cell>
        </row>
        <row r="3040">
          <cell r="A3040">
            <v>316780</v>
          </cell>
          <cell r="B3040" t="str">
            <v>Soledade de Minas</v>
          </cell>
          <cell r="C3040" t="str">
            <v>MG</v>
          </cell>
          <cell r="D3040" t="str">
            <v>Minas Gerais</v>
          </cell>
          <cell r="E3040">
            <v>31</v>
          </cell>
          <cell r="F3040" t="str">
            <v>Sudeste</v>
          </cell>
        </row>
        <row r="3041">
          <cell r="A3041">
            <v>316790</v>
          </cell>
          <cell r="B3041" t="str">
            <v>Tabuleiro</v>
          </cell>
          <cell r="C3041" t="str">
            <v>MG</v>
          </cell>
          <cell r="D3041" t="str">
            <v>Minas Gerais</v>
          </cell>
          <cell r="E3041">
            <v>31</v>
          </cell>
          <cell r="F3041" t="str">
            <v>Sudeste</v>
          </cell>
        </row>
        <row r="3042">
          <cell r="A3042">
            <v>316800</v>
          </cell>
          <cell r="B3042" t="str">
            <v>Taiobeiras</v>
          </cell>
          <cell r="C3042" t="str">
            <v>MG</v>
          </cell>
          <cell r="D3042" t="str">
            <v>Minas Gerais</v>
          </cell>
          <cell r="E3042">
            <v>31</v>
          </cell>
          <cell r="F3042" t="str">
            <v>Sudeste</v>
          </cell>
        </row>
        <row r="3043">
          <cell r="A3043">
            <v>316805</v>
          </cell>
          <cell r="B3043" t="str">
            <v>Taparuba</v>
          </cell>
          <cell r="C3043" t="str">
            <v>MG</v>
          </cell>
          <cell r="D3043" t="str">
            <v>Minas Gerais</v>
          </cell>
          <cell r="E3043">
            <v>31</v>
          </cell>
          <cell r="F3043" t="str">
            <v>Sudeste</v>
          </cell>
        </row>
        <row r="3044">
          <cell r="A3044">
            <v>316810</v>
          </cell>
          <cell r="B3044" t="str">
            <v>Tapira</v>
          </cell>
          <cell r="C3044" t="str">
            <v>MG</v>
          </cell>
          <cell r="D3044" t="str">
            <v>Minas Gerais</v>
          </cell>
          <cell r="E3044">
            <v>31</v>
          </cell>
          <cell r="F3044" t="str">
            <v>Sudeste</v>
          </cell>
        </row>
        <row r="3045">
          <cell r="A3045">
            <v>316820</v>
          </cell>
          <cell r="B3045" t="str">
            <v>Tapiraí</v>
          </cell>
          <cell r="C3045" t="str">
            <v>MG</v>
          </cell>
          <cell r="D3045" t="str">
            <v>Minas Gerais</v>
          </cell>
          <cell r="E3045">
            <v>31</v>
          </cell>
          <cell r="F3045" t="str">
            <v>Sudeste</v>
          </cell>
        </row>
        <row r="3046">
          <cell r="A3046">
            <v>316830</v>
          </cell>
          <cell r="B3046" t="str">
            <v>Taquaraçu de Minas</v>
          </cell>
          <cell r="C3046" t="str">
            <v>MG</v>
          </cell>
          <cell r="D3046" t="str">
            <v>Minas Gerais</v>
          </cell>
          <cell r="E3046">
            <v>31</v>
          </cell>
          <cell r="F3046" t="str">
            <v>Sudeste</v>
          </cell>
        </row>
        <row r="3047">
          <cell r="A3047">
            <v>316840</v>
          </cell>
          <cell r="B3047" t="str">
            <v>Tarumirim</v>
          </cell>
          <cell r="C3047" t="str">
            <v>MG</v>
          </cell>
          <cell r="D3047" t="str">
            <v>Minas Gerais</v>
          </cell>
          <cell r="E3047">
            <v>31</v>
          </cell>
          <cell r="F3047" t="str">
            <v>Sudeste</v>
          </cell>
        </row>
        <row r="3048">
          <cell r="A3048">
            <v>316850</v>
          </cell>
          <cell r="B3048" t="str">
            <v>Teixeiras</v>
          </cell>
          <cell r="C3048" t="str">
            <v>MG</v>
          </cell>
          <cell r="D3048" t="str">
            <v>Minas Gerais</v>
          </cell>
          <cell r="E3048">
            <v>31</v>
          </cell>
          <cell r="F3048" t="str">
            <v>Sudeste</v>
          </cell>
        </row>
        <row r="3049">
          <cell r="A3049">
            <v>316860</v>
          </cell>
          <cell r="B3049" t="str">
            <v>Teófilo Otoni</v>
          </cell>
          <cell r="C3049" t="str">
            <v>MG</v>
          </cell>
          <cell r="D3049" t="str">
            <v>Minas Gerais</v>
          </cell>
          <cell r="E3049">
            <v>31</v>
          </cell>
          <cell r="F3049" t="str">
            <v>Sudeste</v>
          </cell>
        </row>
        <row r="3050">
          <cell r="A3050">
            <v>316870</v>
          </cell>
          <cell r="B3050" t="str">
            <v>Timóteo</v>
          </cell>
          <cell r="C3050" t="str">
            <v>MG</v>
          </cell>
          <cell r="D3050" t="str">
            <v>Minas Gerais</v>
          </cell>
          <cell r="E3050">
            <v>31</v>
          </cell>
          <cell r="F3050" t="str">
            <v>Sudeste</v>
          </cell>
        </row>
        <row r="3051">
          <cell r="A3051">
            <v>316880</v>
          </cell>
          <cell r="B3051" t="str">
            <v>Tiradentes</v>
          </cell>
          <cell r="C3051" t="str">
            <v>MG</v>
          </cell>
          <cell r="D3051" t="str">
            <v>Minas Gerais</v>
          </cell>
          <cell r="E3051">
            <v>31</v>
          </cell>
          <cell r="F3051" t="str">
            <v>Sudeste</v>
          </cell>
        </row>
        <row r="3052">
          <cell r="A3052">
            <v>316890</v>
          </cell>
          <cell r="B3052" t="str">
            <v>Tiros</v>
          </cell>
          <cell r="C3052" t="str">
            <v>MG</v>
          </cell>
          <cell r="D3052" t="str">
            <v>Minas Gerais</v>
          </cell>
          <cell r="E3052">
            <v>31</v>
          </cell>
          <cell r="F3052" t="str">
            <v>Sudeste</v>
          </cell>
        </row>
        <row r="3053">
          <cell r="A3053">
            <v>316900</v>
          </cell>
          <cell r="B3053" t="str">
            <v>Tocantins</v>
          </cell>
          <cell r="C3053" t="str">
            <v>MG</v>
          </cell>
          <cell r="D3053" t="str">
            <v>Minas Gerais</v>
          </cell>
          <cell r="E3053">
            <v>31</v>
          </cell>
          <cell r="F3053" t="str">
            <v>Sudeste</v>
          </cell>
        </row>
        <row r="3054">
          <cell r="A3054">
            <v>316905</v>
          </cell>
          <cell r="B3054" t="str">
            <v>Tocos do Moji</v>
          </cell>
          <cell r="C3054" t="str">
            <v>MG</v>
          </cell>
          <cell r="D3054" t="str">
            <v>Minas Gerais</v>
          </cell>
          <cell r="E3054">
            <v>31</v>
          </cell>
          <cell r="F3054" t="str">
            <v>Sudeste</v>
          </cell>
        </row>
        <row r="3055">
          <cell r="A3055">
            <v>316910</v>
          </cell>
          <cell r="B3055" t="str">
            <v>Toledo</v>
          </cell>
          <cell r="C3055" t="str">
            <v>MG</v>
          </cell>
          <cell r="D3055" t="str">
            <v>Minas Gerais</v>
          </cell>
          <cell r="E3055">
            <v>31</v>
          </cell>
          <cell r="F3055" t="str">
            <v>Sudeste</v>
          </cell>
        </row>
        <row r="3056">
          <cell r="A3056">
            <v>316920</v>
          </cell>
          <cell r="B3056" t="str">
            <v>Tombos</v>
          </cell>
          <cell r="C3056" t="str">
            <v>MG</v>
          </cell>
          <cell r="D3056" t="str">
            <v>Minas Gerais</v>
          </cell>
          <cell r="E3056">
            <v>31</v>
          </cell>
          <cell r="F3056" t="str">
            <v>Sudeste</v>
          </cell>
        </row>
        <row r="3057">
          <cell r="A3057">
            <v>316930</v>
          </cell>
          <cell r="B3057" t="str">
            <v>Três Corações</v>
          </cell>
          <cell r="C3057" t="str">
            <v>MG</v>
          </cell>
          <cell r="D3057" t="str">
            <v>Minas Gerais</v>
          </cell>
          <cell r="E3057">
            <v>31</v>
          </cell>
          <cell r="F3057" t="str">
            <v>Sudeste</v>
          </cell>
        </row>
        <row r="3058">
          <cell r="A3058">
            <v>316935</v>
          </cell>
          <cell r="B3058" t="str">
            <v>Três Marias</v>
          </cell>
          <cell r="C3058" t="str">
            <v>MG</v>
          </cell>
          <cell r="D3058" t="str">
            <v>Minas Gerais</v>
          </cell>
          <cell r="E3058">
            <v>31</v>
          </cell>
          <cell r="F3058" t="str">
            <v>Sudeste</v>
          </cell>
        </row>
        <row r="3059">
          <cell r="A3059">
            <v>316940</v>
          </cell>
          <cell r="B3059" t="str">
            <v>Três Pontas</v>
          </cell>
          <cell r="C3059" t="str">
            <v>MG</v>
          </cell>
          <cell r="D3059" t="str">
            <v>Minas Gerais</v>
          </cell>
          <cell r="E3059">
            <v>31</v>
          </cell>
          <cell r="F3059" t="str">
            <v>Sudeste</v>
          </cell>
        </row>
        <row r="3060">
          <cell r="A3060">
            <v>316950</v>
          </cell>
          <cell r="B3060" t="str">
            <v>Tumiritinga</v>
          </cell>
          <cell r="C3060" t="str">
            <v>MG</v>
          </cell>
          <cell r="D3060" t="str">
            <v>Minas Gerais</v>
          </cell>
          <cell r="E3060">
            <v>31</v>
          </cell>
          <cell r="F3060" t="str">
            <v>Sudeste</v>
          </cell>
        </row>
        <row r="3061">
          <cell r="A3061">
            <v>316960</v>
          </cell>
          <cell r="B3061" t="str">
            <v>Tupaciguara</v>
          </cell>
          <cell r="C3061" t="str">
            <v>MG</v>
          </cell>
          <cell r="D3061" t="str">
            <v>Minas Gerais</v>
          </cell>
          <cell r="E3061">
            <v>31</v>
          </cell>
          <cell r="F3061" t="str">
            <v>Sudeste</v>
          </cell>
        </row>
        <row r="3062">
          <cell r="A3062">
            <v>316970</v>
          </cell>
          <cell r="B3062" t="str">
            <v>Turmalina</v>
          </cell>
          <cell r="C3062" t="str">
            <v>MG</v>
          </cell>
          <cell r="D3062" t="str">
            <v>Minas Gerais</v>
          </cell>
          <cell r="E3062">
            <v>31</v>
          </cell>
          <cell r="F3062" t="str">
            <v>Sudeste</v>
          </cell>
        </row>
        <row r="3063">
          <cell r="A3063">
            <v>316980</v>
          </cell>
          <cell r="B3063" t="str">
            <v>Turvolândia</v>
          </cell>
          <cell r="C3063" t="str">
            <v>MG</v>
          </cell>
          <cell r="D3063" t="str">
            <v>Minas Gerais</v>
          </cell>
          <cell r="E3063">
            <v>31</v>
          </cell>
          <cell r="F3063" t="str">
            <v>Sudeste</v>
          </cell>
        </row>
        <row r="3064">
          <cell r="A3064">
            <v>316990</v>
          </cell>
          <cell r="B3064" t="str">
            <v>Ubá</v>
          </cell>
          <cell r="C3064" t="str">
            <v>MG</v>
          </cell>
          <cell r="D3064" t="str">
            <v>Minas Gerais</v>
          </cell>
          <cell r="E3064">
            <v>31</v>
          </cell>
          <cell r="F3064" t="str">
            <v>Sudeste</v>
          </cell>
        </row>
        <row r="3065">
          <cell r="A3065">
            <v>317000</v>
          </cell>
          <cell r="B3065" t="str">
            <v>Ubaí</v>
          </cell>
          <cell r="C3065" t="str">
            <v>MG</v>
          </cell>
          <cell r="D3065" t="str">
            <v>Minas Gerais</v>
          </cell>
          <cell r="E3065">
            <v>31</v>
          </cell>
          <cell r="F3065" t="str">
            <v>Sudeste</v>
          </cell>
        </row>
        <row r="3066">
          <cell r="A3066">
            <v>317005</v>
          </cell>
          <cell r="B3066" t="str">
            <v>Ubaporanga</v>
          </cell>
          <cell r="C3066" t="str">
            <v>MG</v>
          </cell>
          <cell r="D3066" t="str">
            <v>Minas Gerais</v>
          </cell>
          <cell r="E3066">
            <v>31</v>
          </cell>
          <cell r="F3066" t="str">
            <v>Sudeste</v>
          </cell>
        </row>
        <row r="3067">
          <cell r="A3067">
            <v>317010</v>
          </cell>
          <cell r="B3067" t="str">
            <v>Uberaba</v>
          </cell>
          <cell r="C3067" t="str">
            <v>MG</v>
          </cell>
          <cell r="D3067" t="str">
            <v>Minas Gerais</v>
          </cell>
          <cell r="E3067">
            <v>31</v>
          </cell>
          <cell r="F3067" t="str">
            <v>Sudeste</v>
          </cell>
        </row>
        <row r="3068">
          <cell r="A3068">
            <v>317020</v>
          </cell>
          <cell r="B3068" t="str">
            <v>Uberlândia</v>
          </cell>
          <cell r="C3068" t="str">
            <v>MG</v>
          </cell>
          <cell r="D3068" t="str">
            <v>Minas Gerais</v>
          </cell>
          <cell r="E3068">
            <v>31</v>
          </cell>
          <cell r="F3068" t="str">
            <v>Sudeste</v>
          </cell>
        </row>
        <row r="3069">
          <cell r="A3069">
            <v>317030</v>
          </cell>
          <cell r="B3069" t="str">
            <v>Umburatiba</v>
          </cell>
          <cell r="C3069" t="str">
            <v>MG</v>
          </cell>
          <cell r="D3069" t="str">
            <v>Minas Gerais</v>
          </cell>
          <cell r="E3069">
            <v>31</v>
          </cell>
          <cell r="F3069" t="str">
            <v>Sudeste</v>
          </cell>
        </row>
        <row r="3070">
          <cell r="A3070">
            <v>317040</v>
          </cell>
          <cell r="B3070" t="str">
            <v>Unaí</v>
          </cell>
          <cell r="C3070" t="str">
            <v>MG</v>
          </cell>
          <cell r="D3070" t="str">
            <v>Minas Gerais</v>
          </cell>
          <cell r="E3070">
            <v>31</v>
          </cell>
          <cell r="F3070" t="str">
            <v>Sudeste</v>
          </cell>
        </row>
        <row r="3071">
          <cell r="A3071">
            <v>317043</v>
          </cell>
          <cell r="B3071" t="str">
            <v>União de Minas</v>
          </cell>
          <cell r="C3071" t="str">
            <v>MG</v>
          </cell>
          <cell r="D3071" t="str">
            <v>Minas Gerais</v>
          </cell>
          <cell r="E3071">
            <v>31</v>
          </cell>
          <cell r="F3071" t="str">
            <v>Sudeste</v>
          </cell>
        </row>
        <row r="3072">
          <cell r="A3072">
            <v>317047</v>
          </cell>
          <cell r="B3072" t="str">
            <v>Uruana de Minas</v>
          </cell>
          <cell r="C3072" t="str">
            <v>MG</v>
          </cell>
          <cell r="D3072" t="str">
            <v>Minas Gerais</v>
          </cell>
          <cell r="E3072">
            <v>31</v>
          </cell>
          <cell r="F3072" t="str">
            <v>Sudeste</v>
          </cell>
        </row>
        <row r="3073">
          <cell r="A3073">
            <v>317050</v>
          </cell>
          <cell r="B3073" t="str">
            <v>Urucânia</v>
          </cell>
          <cell r="C3073" t="str">
            <v>MG</v>
          </cell>
          <cell r="D3073" t="str">
            <v>Minas Gerais</v>
          </cell>
          <cell r="E3073">
            <v>31</v>
          </cell>
          <cell r="F3073" t="str">
            <v>Sudeste</v>
          </cell>
        </row>
        <row r="3074">
          <cell r="A3074">
            <v>317052</v>
          </cell>
          <cell r="B3074" t="str">
            <v>Urucuia</v>
          </cell>
          <cell r="C3074" t="str">
            <v>MG</v>
          </cell>
          <cell r="D3074" t="str">
            <v>Minas Gerais</v>
          </cell>
          <cell r="E3074">
            <v>31</v>
          </cell>
          <cell r="F3074" t="str">
            <v>Sudeste</v>
          </cell>
        </row>
        <row r="3075">
          <cell r="A3075">
            <v>317057</v>
          </cell>
          <cell r="B3075" t="str">
            <v>Vargem Alegre</v>
          </cell>
          <cell r="C3075" t="str">
            <v>MG</v>
          </cell>
          <cell r="D3075" t="str">
            <v>Minas Gerais</v>
          </cell>
          <cell r="E3075">
            <v>31</v>
          </cell>
          <cell r="F3075" t="str">
            <v>Sudeste</v>
          </cell>
        </row>
        <row r="3076">
          <cell r="A3076">
            <v>317060</v>
          </cell>
          <cell r="B3076" t="str">
            <v>Vargem Bonita</v>
          </cell>
          <cell r="C3076" t="str">
            <v>MG</v>
          </cell>
          <cell r="D3076" t="str">
            <v>Minas Gerais</v>
          </cell>
          <cell r="E3076">
            <v>31</v>
          </cell>
          <cell r="F3076" t="str">
            <v>Sudeste</v>
          </cell>
        </row>
        <row r="3077">
          <cell r="A3077">
            <v>317065</v>
          </cell>
          <cell r="B3077" t="str">
            <v>Vargem Grande do Rio Pardo</v>
          </cell>
          <cell r="C3077" t="str">
            <v>MG</v>
          </cell>
          <cell r="D3077" t="str">
            <v>Minas Gerais</v>
          </cell>
          <cell r="E3077">
            <v>31</v>
          </cell>
          <cell r="F3077" t="str">
            <v>Sudeste</v>
          </cell>
        </row>
        <row r="3078">
          <cell r="A3078">
            <v>317070</v>
          </cell>
          <cell r="B3078" t="str">
            <v>Varginha</v>
          </cell>
          <cell r="C3078" t="str">
            <v>MG</v>
          </cell>
          <cell r="D3078" t="str">
            <v>Minas Gerais</v>
          </cell>
          <cell r="E3078">
            <v>31</v>
          </cell>
          <cell r="F3078" t="str">
            <v>Sudeste</v>
          </cell>
        </row>
        <row r="3079">
          <cell r="A3079">
            <v>317075</v>
          </cell>
          <cell r="B3079" t="str">
            <v>Varjão de Minas</v>
          </cell>
          <cell r="C3079" t="str">
            <v>MG</v>
          </cell>
          <cell r="D3079" t="str">
            <v>Minas Gerais</v>
          </cell>
          <cell r="E3079">
            <v>31</v>
          </cell>
          <cell r="F3079" t="str">
            <v>Sudeste</v>
          </cell>
        </row>
        <row r="3080">
          <cell r="A3080">
            <v>317080</v>
          </cell>
          <cell r="B3080" t="str">
            <v>Várzea da Palma</v>
          </cell>
          <cell r="C3080" t="str">
            <v>MG</v>
          </cell>
          <cell r="D3080" t="str">
            <v>Minas Gerais</v>
          </cell>
          <cell r="E3080">
            <v>31</v>
          </cell>
          <cell r="F3080" t="str">
            <v>Sudeste</v>
          </cell>
        </row>
        <row r="3081">
          <cell r="A3081">
            <v>317090</v>
          </cell>
          <cell r="B3081" t="str">
            <v>Varzelândia</v>
          </cell>
          <cell r="C3081" t="str">
            <v>MG</v>
          </cell>
          <cell r="D3081" t="str">
            <v>Minas Gerais</v>
          </cell>
          <cell r="E3081">
            <v>31</v>
          </cell>
          <cell r="F3081" t="str">
            <v>Sudeste</v>
          </cell>
        </row>
        <row r="3082">
          <cell r="A3082">
            <v>317100</v>
          </cell>
          <cell r="B3082" t="str">
            <v>Vazante</v>
          </cell>
          <cell r="C3082" t="str">
            <v>MG</v>
          </cell>
          <cell r="D3082" t="str">
            <v>Minas Gerais</v>
          </cell>
          <cell r="E3082">
            <v>31</v>
          </cell>
          <cell r="F3082" t="str">
            <v>Sudeste</v>
          </cell>
        </row>
        <row r="3083">
          <cell r="A3083">
            <v>317103</v>
          </cell>
          <cell r="B3083" t="str">
            <v>Verdelândia</v>
          </cell>
          <cell r="C3083" t="str">
            <v>MG</v>
          </cell>
          <cell r="D3083" t="str">
            <v>Minas Gerais</v>
          </cell>
          <cell r="E3083">
            <v>31</v>
          </cell>
          <cell r="F3083" t="str">
            <v>Sudeste</v>
          </cell>
        </row>
        <row r="3084">
          <cell r="A3084">
            <v>317107</v>
          </cell>
          <cell r="B3084" t="str">
            <v>Veredinha</v>
          </cell>
          <cell r="C3084" t="str">
            <v>MG</v>
          </cell>
          <cell r="D3084" t="str">
            <v>Minas Gerais</v>
          </cell>
          <cell r="E3084">
            <v>31</v>
          </cell>
          <cell r="F3084" t="str">
            <v>Sudeste</v>
          </cell>
        </row>
        <row r="3085">
          <cell r="A3085">
            <v>317110</v>
          </cell>
          <cell r="B3085" t="str">
            <v>Veríssimo</v>
          </cell>
          <cell r="C3085" t="str">
            <v>MG</v>
          </cell>
          <cell r="D3085" t="str">
            <v>Minas Gerais</v>
          </cell>
          <cell r="E3085">
            <v>31</v>
          </cell>
          <cell r="F3085" t="str">
            <v>Sudeste</v>
          </cell>
        </row>
        <row r="3086">
          <cell r="A3086">
            <v>317115</v>
          </cell>
          <cell r="B3086" t="str">
            <v>Vermelho Novo</v>
          </cell>
          <cell r="C3086" t="str">
            <v>MG</v>
          </cell>
          <cell r="D3086" t="str">
            <v>Minas Gerais</v>
          </cell>
          <cell r="E3086">
            <v>31</v>
          </cell>
          <cell r="F3086" t="str">
            <v>Sudeste</v>
          </cell>
        </row>
        <row r="3087">
          <cell r="A3087">
            <v>317120</v>
          </cell>
          <cell r="B3087" t="str">
            <v>Vespasiano</v>
          </cell>
          <cell r="C3087" t="str">
            <v>MG</v>
          </cell>
          <cell r="D3087" t="str">
            <v>Minas Gerais</v>
          </cell>
          <cell r="E3087">
            <v>31</v>
          </cell>
          <cell r="F3087" t="str">
            <v>Sudeste</v>
          </cell>
        </row>
        <row r="3088">
          <cell r="A3088">
            <v>317130</v>
          </cell>
          <cell r="B3088" t="str">
            <v>Viçosa</v>
          </cell>
          <cell r="C3088" t="str">
            <v>MG</v>
          </cell>
          <cell r="D3088" t="str">
            <v>Minas Gerais</v>
          </cell>
          <cell r="E3088">
            <v>31</v>
          </cell>
          <cell r="F3088" t="str">
            <v>Sudeste</v>
          </cell>
        </row>
        <row r="3089">
          <cell r="A3089">
            <v>317140</v>
          </cell>
          <cell r="B3089" t="str">
            <v>Vieiras</v>
          </cell>
          <cell r="C3089" t="str">
            <v>MG</v>
          </cell>
          <cell r="D3089" t="str">
            <v>Minas Gerais</v>
          </cell>
          <cell r="E3089">
            <v>31</v>
          </cell>
          <cell r="F3089" t="str">
            <v>Sudeste</v>
          </cell>
        </row>
        <row r="3090">
          <cell r="A3090">
            <v>317150</v>
          </cell>
          <cell r="B3090" t="str">
            <v>Mathias Lobato</v>
          </cell>
          <cell r="C3090" t="str">
            <v>MG</v>
          </cell>
          <cell r="D3090" t="str">
            <v>Minas Gerais</v>
          </cell>
          <cell r="E3090">
            <v>31</v>
          </cell>
          <cell r="F3090" t="str">
            <v>Sudeste</v>
          </cell>
        </row>
        <row r="3091">
          <cell r="A3091">
            <v>317160</v>
          </cell>
          <cell r="B3091" t="str">
            <v>Virgem da Lapa</v>
          </cell>
          <cell r="C3091" t="str">
            <v>MG</v>
          </cell>
          <cell r="D3091" t="str">
            <v>Minas Gerais</v>
          </cell>
          <cell r="E3091">
            <v>31</v>
          </cell>
          <cell r="F3091" t="str">
            <v>Sudeste</v>
          </cell>
        </row>
        <row r="3092">
          <cell r="A3092">
            <v>317170</v>
          </cell>
          <cell r="B3092" t="str">
            <v>Virgínia</v>
          </cell>
          <cell r="C3092" t="str">
            <v>MG</v>
          </cell>
          <cell r="D3092" t="str">
            <v>Minas Gerais</v>
          </cell>
          <cell r="E3092">
            <v>31</v>
          </cell>
          <cell r="F3092" t="str">
            <v>Sudeste</v>
          </cell>
        </row>
        <row r="3093">
          <cell r="A3093">
            <v>317180</v>
          </cell>
          <cell r="B3093" t="str">
            <v>Virginópolis</v>
          </cell>
          <cell r="C3093" t="str">
            <v>MG</v>
          </cell>
          <cell r="D3093" t="str">
            <v>Minas Gerais</v>
          </cell>
          <cell r="E3093">
            <v>31</v>
          </cell>
          <cell r="F3093" t="str">
            <v>Sudeste</v>
          </cell>
        </row>
        <row r="3094">
          <cell r="A3094">
            <v>317190</v>
          </cell>
          <cell r="B3094" t="str">
            <v>Virgolândia</v>
          </cell>
          <cell r="C3094" t="str">
            <v>MG</v>
          </cell>
          <cell r="D3094" t="str">
            <v>Minas Gerais</v>
          </cell>
          <cell r="E3094">
            <v>31</v>
          </cell>
          <cell r="F3094" t="str">
            <v>Sudeste</v>
          </cell>
        </row>
        <row r="3095">
          <cell r="A3095">
            <v>317200</v>
          </cell>
          <cell r="B3095" t="str">
            <v>Visconde do Rio Branco</v>
          </cell>
          <cell r="C3095" t="str">
            <v>MG</v>
          </cell>
          <cell r="D3095" t="str">
            <v>Minas Gerais</v>
          </cell>
          <cell r="E3095">
            <v>31</v>
          </cell>
          <cell r="F3095" t="str">
            <v>Sudeste</v>
          </cell>
        </row>
        <row r="3096">
          <cell r="A3096">
            <v>317210</v>
          </cell>
          <cell r="B3096" t="str">
            <v>Volta Grande</v>
          </cell>
          <cell r="C3096" t="str">
            <v>MG</v>
          </cell>
          <cell r="D3096" t="str">
            <v>Minas Gerais</v>
          </cell>
          <cell r="E3096">
            <v>31</v>
          </cell>
          <cell r="F3096" t="str">
            <v>Sudeste</v>
          </cell>
        </row>
        <row r="3097">
          <cell r="A3097">
            <v>317220</v>
          </cell>
          <cell r="B3097" t="str">
            <v>Wenceslau Braz</v>
          </cell>
          <cell r="C3097" t="str">
            <v>MG</v>
          </cell>
          <cell r="D3097" t="str">
            <v>Minas Gerais</v>
          </cell>
          <cell r="E3097">
            <v>31</v>
          </cell>
          <cell r="F3097" t="str">
            <v>Sudeste</v>
          </cell>
        </row>
        <row r="3098">
          <cell r="A3098">
            <v>320010</v>
          </cell>
          <cell r="B3098" t="str">
            <v>Afonso Cláudio</v>
          </cell>
          <cell r="C3098" t="str">
            <v>ES</v>
          </cell>
          <cell r="D3098" t="str">
            <v>Espírito Santo</v>
          </cell>
          <cell r="E3098">
            <v>32</v>
          </cell>
          <cell r="F3098" t="str">
            <v>Sudeste</v>
          </cell>
        </row>
        <row r="3099">
          <cell r="A3099">
            <v>320013</v>
          </cell>
          <cell r="B3099" t="str">
            <v>Águia Branca</v>
          </cell>
          <cell r="C3099" t="str">
            <v>ES</v>
          </cell>
          <cell r="D3099" t="str">
            <v>Espírito Santo</v>
          </cell>
          <cell r="E3099">
            <v>32</v>
          </cell>
          <cell r="F3099" t="str">
            <v>Sudeste</v>
          </cell>
        </row>
        <row r="3100">
          <cell r="A3100">
            <v>320016</v>
          </cell>
          <cell r="B3100" t="str">
            <v>Água Doce do Norte</v>
          </cell>
          <cell r="C3100" t="str">
            <v>ES</v>
          </cell>
          <cell r="D3100" t="str">
            <v>Espírito Santo</v>
          </cell>
          <cell r="E3100">
            <v>32</v>
          </cell>
          <cell r="F3100" t="str">
            <v>Sudeste</v>
          </cell>
        </row>
        <row r="3101">
          <cell r="A3101">
            <v>320020</v>
          </cell>
          <cell r="B3101" t="str">
            <v>Alegre</v>
          </cell>
          <cell r="C3101" t="str">
            <v>ES</v>
          </cell>
          <cell r="D3101" t="str">
            <v>Espírito Santo</v>
          </cell>
          <cell r="E3101">
            <v>32</v>
          </cell>
          <cell r="F3101" t="str">
            <v>Sudeste</v>
          </cell>
        </row>
        <row r="3102">
          <cell r="A3102">
            <v>320030</v>
          </cell>
          <cell r="B3102" t="str">
            <v>Alfredo Chaves</v>
          </cell>
          <cell r="C3102" t="str">
            <v>ES</v>
          </cell>
          <cell r="D3102" t="str">
            <v>Espírito Santo</v>
          </cell>
          <cell r="E3102">
            <v>32</v>
          </cell>
          <cell r="F3102" t="str">
            <v>Sudeste</v>
          </cell>
        </row>
        <row r="3103">
          <cell r="A3103">
            <v>320035</v>
          </cell>
          <cell r="B3103" t="str">
            <v>Alto Rio Novo</v>
          </cell>
          <cell r="C3103" t="str">
            <v>ES</v>
          </cell>
          <cell r="D3103" t="str">
            <v>Espírito Santo</v>
          </cell>
          <cell r="E3103">
            <v>32</v>
          </cell>
          <cell r="F3103" t="str">
            <v>Sudeste</v>
          </cell>
        </row>
        <row r="3104">
          <cell r="A3104">
            <v>320040</v>
          </cell>
          <cell r="B3104" t="str">
            <v>Anchieta</v>
          </cell>
          <cell r="C3104" t="str">
            <v>ES</v>
          </cell>
          <cell r="D3104" t="str">
            <v>Espírito Santo</v>
          </cell>
          <cell r="E3104">
            <v>32</v>
          </cell>
          <cell r="F3104" t="str">
            <v>Sudeste</v>
          </cell>
        </row>
        <row r="3105">
          <cell r="A3105">
            <v>320050</v>
          </cell>
          <cell r="B3105" t="str">
            <v>Apiacá</v>
          </cell>
          <cell r="C3105" t="str">
            <v>ES</v>
          </cell>
          <cell r="D3105" t="str">
            <v>Espírito Santo</v>
          </cell>
          <cell r="E3105">
            <v>32</v>
          </cell>
          <cell r="F3105" t="str">
            <v>Sudeste</v>
          </cell>
        </row>
        <row r="3106">
          <cell r="A3106">
            <v>320060</v>
          </cell>
          <cell r="B3106" t="str">
            <v>Aracruz</v>
          </cell>
          <cell r="C3106" t="str">
            <v>ES</v>
          </cell>
          <cell r="D3106" t="str">
            <v>Espírito Santo</v>
          </cell>
          <cell r="E3106">
            <v>32</v>
          </cell>
          <cell r="F3106" t="str">
            <v>Sudeste</v>
          </cell>
        </row>
        <row r="3107">
          <cell r="A3107">
            <v>320070</v>
          </cell>
          <cell r="B3107" t="str">
            <v>Atilio Vivacqua</v>
          </cell>
          <cell r="C3107" t="str">
            <v>ES</v>
          </cell>
          <cell r="D3107" t="str">
            <v>Espírito Santo</v>
          </cell>
          <cell r="E3107">
            <v>32</v>
          </cell>
          <cell r="F3107" t="str">
            <v>Sudeste</v>
          </cell>
        </row>
        <row r="3108">
          <cell r="A3108">
            <v>320080</v>
          </cell>
          <cell r="B3108" t="str">
            <v>Baixo Guandu</v>
          </cell>
          <cell r="C3108" t="str">
            <v>ES</v>
          </cell>
          <cell r="D3108" t="str">
            <v>Espírito Santo</v>
          </cell>
          <cell r="E3108">
            <v>32</v>
          </cell>
          <cell r="F3108" t="str">
            <v>Sudeste</v>
          </cell>
        </row>
        <row r="3109">
          <cell r="A3109">
            <v>320090</v>
          </cell>
          <cell r="B3109" t="str">
            <v>Barra de São Francisco</v>
          </cell>
          <cell r="C3109" t="str">
            <v>ES</v>
          </cell>
          <cell r="D3109" t="str">
            <v>Espírito Santo</v>
          </cell>
          <cell r="E3109">
            <v>32</v>
          </cell>
          <cell r="F3109" t="str">
            <v>Sudeste</v>
          </cell>
        </row>
        <row r="3110">
          <cell r="A3110">
            <v>320100</v>
          </cell>
          <cell r="B3110" t="str">
            <v>Boa Esperança</v>
          </cell>
          <cell r="C3110" t="str">
            <v>ES</v>
          </cell>
          <cell r="D3110" t="str">
            <v>Espírito Santo</v>
          </cell>
          <cell r="E3110">
            <v>32</v>
          </cell>
          <cell r="F3110" t="str">
            <v>Sudeste</v>
          </cell>
        </row>
        <row r="3111">
          <cell r="A3111">
            <v>320110</v>
          </cell>
          <cell r="B3111" t="str">
            <v>Bom Jesus do Norte</v>
          </cell>
          <cell r="C3111" t="str">
            <v>ES</v>
          </cell>
          <cell r="D3111" t="str">
            <v>Espírito Santo</v>
          </cell>
          <cell r="E3111">
            <v>32</v>
          </cell>
          <cell r="F3111" t="str">
            <v>Sudeste</v>
          </cell>
        </row>
        <row r="3112">
          <cell r="A3112">
            <v>320115</v>
          </cell>
          <cell r="B3112" t="str">
            <v>Brejetuba</v>
          </cell>
          <cell r="C3112" t="str">
            <v>ES</v>
          </cell>
          <cell r="D3112" t="str">
            <v>Espírito Santo</v>
          </cell>
          <cell r="E3112">
            <v>32</v>
          </cell>
          <cell r="F3112" t="str">
            <v>Sudeste</v>
          </cell>
        </row>
        <row r="3113">
          <cell r="A3113">
            <v>320120</v>
          </cell>
          <cell r="B3113" t="str">
            <v>Cachoeiro de Itapemirim</v>
          </cell>
          <cell r="C3113" t="str">
            <v>ES</v>
          </cell>
          <cell r="D3113" t="str">
            <v>Espírito Santo</v>
          </cell>
          <cell r="E3113">
            <v>32</v>
          </cell>
          <cell r="F3113" t="str">
            <v>Sudeste</v>
          </cell>
        </row>
        <row r="3114">
          <cell r="A3114">
            <v>320130</v>
          </cell>
          <cell r="B3114" t="str">
            <v>Cariacica</v>
          </cell>
          <cell r="C3114" t="str">
            <v>ES</v>
          </cell>
          <cell r="D3114" t="str">
            <v>Espírito Santo</v>
          </cell>
          <cell r="E3114">
            <v>32</v>
          </cell>
          <cell r="F3114" t="str">
            <v>Sudeste</v>
          </cell>
        </row>
        <row r="3115">
          <cell r="A3115">
            <v>320140</v>
          </cell>
          <cell r="B3115" t="str">
            <v>Castelo</v>
          </cell>
          <cell r="C3115" t="str">
            <v>ES</v>
          </cell>
          <cell r="D3115" t="str">
            <v>Espírito Santo</v>
          </cell>
          <cell r="E3115">
            <v>32</v>
          </cell>
          <cell r="F3115" t="str">
            <v>Sudeste</v>
          </cell>
        </row>
        <row r="3116">
          <cell r="A3116">
            <v>320150</v>
          </cell>
          <cell r="B3116" t="str">
            <v>Colatina</v>
          </cell>
          <cell r="C3116" t="str">
            <v>ES</v>
          </cell>
          <cell r="D3116" t="str">
            <v>Espírito Santo</v>
          </cell>
          <cell r="E3116">
            <v>32</v>
          </cell>
          <cell r="F3116" t="str">
            <v>Sudeste</v>
          </cell>
        </row>
        <row r="3117">
          <cell r="A3117">
            <v>320160</v>
          </cell>
          <cell r="B3117" t="str">
            <v>Conceição da Barra</v>
          </cell>
          <cell r="C3117" t="str">
            <v>ES</v>
          </cell>
          <cell r="D3117" t="str">
            <v>Espírito Santo</v>
          </cell>
          <cell r="E3117">
            <v>32</v>
          </cell>
          <cell r="F3117" t="str">
            <v>Sudeste</v>
          </cell>
        </row>
        <row r="3118">
          <cell r="A3118">
            <v>320170</v>
          </cell>
          <cell r="B3118" t="str">
            <v>Conceição do Castelo</v>
          </cell>
          <cell r="C3118" t="str">
            <v>ES</v>
          </cell>
          <cell r="D3118" t="str">
            <v>Espírito Santo</v>
          </cell>
          <cell r="E3118">
            <v>32</v>
          </cell>
          <cell r="F3118" t="str">
            <v>Sudeste</v>
          </cell>
        </row>
        <row r="3119">
          <cell r="A3119">
            <v>320180</v>
          </cell>
          <cell r="B3119" t="str">
            <v>Divino de São Lourenço</v>
          </cell>
          <cell r="C3119" t="str">
            <v>ES</v>
          </cell>
          <cell r="D3119" t="str">
            <v>Espírito Santo</v>
          </cell>
          <cell r="E3119">
            <v>32</v>
          </cell>
          <cell r="F3119" t="str">
            <v>Sudeste</v>
          </cell>
        </row>
        <row r="3120">
          <cell r="A3120">
            <v>320190</v>
          </cell>
          <cell r="B3120" t="str">
            <v>Domingos Martins</v>
          </cell>
          <cell r="C3120" t="str">
            <v>ES</v>
          </cell>
          <cell r="D3120" t="str">
            <v>Espírito Santo</v>
          </cell>
          <cell r="E3120">
            <v>32</v>
          </cell>
          <cell r="F3120" t="str">
            <v>Sudeste</v>
          </cell>
        </row>
        <row r="3121">
          <cell r="A3121">
            <v>320200</v>
          </cell>
          <cell r="B3121" t="str">
            <v>Dores do Rio Preto</v>
          </cell>
          <cell r="C3121" t="str">
            <v>ES</v>
          </cell>
          <cell r="D3121" t="str">
            <v>Espírito Santo</v>
          </cell>
          <cell r="E3121">
            <v>32</v>
          </cell>
          <cell r="F3121" t="str">
            <v>Sudeste</v>
          </cell>
        </row>
        <row r="3122">
          <cell r="A3122">
            <v>320210</v>
          </cell>
          <cell r="B3122" t="str">
            <v>Ecoporanga</v>
          </cell>
          <cell r="C3122" t="str">
            <v>ES</v>
          </cell>
          <cell r="D3122" t="str">
            <v>Espírito Santo</v>
          </cell>
          <cell r="E3122">
            <v>32</v>
          </cell>
          <cell r="F3122" t="str">
            <v>Sudeste</v>
          </cell>
        </row>
        <row r="3123">
          <cell r="A3123">
            <v>320220</v>
          </cell>
          <cell r="B3123" t="str">
            <v>Fundão</v>
          </cell>
          <cell r="C3123" t="str">
            <v>ES</v>
          </cell>
          <cell r="D3123" t="str">
            <v>Espírito Santo</v>
          </cell>
          <cell r="E3123">
            <v>32</v>
          </cell>
          <cell r="F3123" t="str">
            <v>Sudeste</v>
          </cell>
        </row>
        <row r="3124">
          <cell r="A3124">
            <v>320225</v>
          </cell>
          <cell r="B3124" t="str">
            <v>Governador Lindenberg</v>
          </cell>
          <cell r="C3124" t="str">
            <v>ES</v>
          </cell>
          <cell r="D3124" t="str">
            <v>Espírito Santo</v>
          </cell>
          <cell r="E3124">
            <v>32</v>
          </cell>
          <cell r="F3124" t="str">
            <v>Sudeste</v>
          </cell>
        </row>
        <row r="3125">
          <cell r="A3125">
            <v>320230</v>
          </cell>
          <cell r="B3125" t="str">
            <v>Guaçuí</v>
          </cell>
          <cell r="C3125" t="str">
            <v>ES</v>
          </cell>
          <cell r="D3125" t="str">
            <v>Espírito Santo</v>
          </cell>
          <cell r="E3125">
            <v>32</v>
          </cell>
          <cell r="F3125" t="str">
            <v>Sudeste</v>
          </cell>
        </row>
        <row r="3126">
          <cell r="A3126">
            <v>320240</v>
          </cell>
          <cell r="B3126" t="str">
            <v>Guarapari</v>
          </cell>
          <cell r="C3126" t="str">
            <v>ES</v>
          </cell>
          <cell r="D3126" t="str">
            <v>Espírito Santo</v>
          </cell>
          <cell r="E3126">
            <v>32</v>
          </cell>
          <cell r="F3126" t="str">
            <v>Sudeste</v>
          </cell>
        </row>
        <row r="3127">
          <cell r="A3127">
            <v>320245</v>
          </cell>
          <cell r="B3127" t="str">
            <v>Ibatiba</v>
          </cell>
          <cell r="C3127" t="str">
            <v>ES</v>
          </cell>
          <cell r="D3127" t="str">
            <v>Espírito Santo</v>
          </cell>
          <cell r="E3127">
            <v>32</v>
          </cell>
          <cell r="F3127" t="str">
            <v>Sudeste</v>
          </cell>
        </row>
        <row r="3128">
          <cell r="A3128">
            <v>320250</v>
          </cell>
          <cell r="B3128" t="str">
            <v>Ibiraçu</v>
          </cell>
          <cell r="C3128" t="str">
            <v>ES</v>
          </cell>
          <cell r="D3128" t="str">
            <v>Espírito Santo</v>
          </cell>
          <cell r="E3128">
            <v>32</v>
          </cell>
          <cell r="F3128" t="str">
            <v>Sudeste</v>
          </cell>
        </row>
        <row r="3129">
          <cell r="A3129">
            <v>320255</v>
          </cell>
          <cell r="B3129" t="str">
            <v>Ibitirama</v>
          </cell>
          <cell r="C3129" t="str">
            <v>ES</v>
          </cell>
          <cell r="D3129" t="str">
            <v>Espírito Santo</v>
          </cell>
          <cell r="E3129">
            <v>32</v>
          </cell>
          <cell r="F3129" t="str">
            <v>Sudeste</v>
          </cell>
        </row>
        <row r="3130">
          <cell r="A3130">
            <v>320260</v>
          </cell>
          <cell r="B3130" t="str">
            <v>Iconha</v>
          </cell>
          <cell r="C3130" t="str">
            <v>ES</v>
          </cell>
          <cell r="D3130" t="str">
            <v>Espírito Santo</v>
          </cell>
          <cell r="E3130">
            <v>32</v>
          </cell>
          <cell r="F3130" t="str">
            <v>Sudeste</v>
          </cell>
        </row>
        <row r="3131">
          <cell r="A3131">
            <v>320265</v>
          </cell>
          <cell r="B3131" t="str">
            <v>Irupi</v>
          </cell>
          <cell r="C3131" t="str">
            <v>ES</v>
          </cell>
          <cell r="D3131" t="str">
            <v>Espírito Santo</v>
          </cell>
          <cell r="E3131">
            <v>32</v>
          </cell>
          <cell r="F3131" t="str">
            <v>Sudeste</v>
          </cell>
        </row>
        <row r="3132">
          <cell r="A3132">
            <v>320270</v>
          </cell>
          <cell r="B3132" t="str">
            <v>Itaguaçu</v>
          </cell>
          <cell r="C3132" t="str">
            <v>ES</v>
          </cell>
          <cell r="D3132" t="str">
            <v>Espírito Santo</v>
          </cell>
          <cell r="E3132">
            <v>32</v>
          </cell>
          <cell r="F3132" t="str">
            <v>Sudeste</v>
          </cell>
        </row>
        <row r="3133">
          <cell r="A3133">
            <v>320280</v>
          </cell>
          <cell r="B3133" t="str">
            <v>Itapemirim</v>
          </cell>
          <cell r="C3133" t="str">
            <v>ES</v>
          </cell>
          <cell r="D3133" t="str">
            <v>Espírito Santo</v>
          </cell>
          <cell r="E3133">
            <v>32</v>
          </cell>
          <cell r="F3133" t="str">
            <v>Sudeste</v>
          </cell>
        </row>
        <row r="3134">
          <cell r="A3134">
            <v>320290</v>
          </cell>
          <cell r="B3134" t="str">
            <v>Itarana</v>
          </cell>
          <cell r="C3134" t="str">
            <v>ES</v>
          </cell>
          <cell r="D3134" t="str">
            <v>Espírito Santo</v>
          </cell>
          <cell r="E3134">
            <v>32</v>
          </cell>
          <cell r="F3134" t="str">
            <v>Sudeste</v>
          </cell>
        </row>
        <row r="3135">
          <cell r="A3135">
            <v>320300</v>
          </cell>
          <cell r="B3135" t="str">
            <v>Iúna</v>
          </cell>
          <cell r="C3135" t="str">
            <v>ES</v>
          </cell>
          <cell r="D3135" t="str">
            <v>Espírito Santo</v>
          </cell>
          <cell r="E3135">
            <v>32</v>
          </cell>
          <cell r="F3135" t="str">
            <v>Sudeste</v>
          </cell>
        </row>
        <row r="3136">
          <cell r="A3136">
            <v>320305</v>
          </cell>
          <cell r="B3136" t="str">
            <v>Jaguaré</v>
          </cell>
          <cell r="C3136" t="str">
            <v>ES</v>
          </cell>
          <cell r="D3136" t="str">
            <v>Espírito Santo</v>
          </cell>
          <cell r="E3136">
            <v>32</v>
          </cell>
          <cell r="F3136" t="str">
            <v>Sudeste</v>
          </cell>
        </row>
        <row r="3137">
          <cell r="A3137">
            <v>320310</v>
          </cell>
          <cell r="B3137" t="str">
            <v>Jerônimo Monteiro</v>
          </cell>
          <cell r="C3137" t="str">
            <v>ES</v>
          </cell>
          <cell r="D3137" t="str">
            <v>Espírito Santo</v>
          </cell>
          <cell r="E3137">
            <v>32</v>
          </cell>
          <cell r="F3137" t="str">
            <v>Sudeste</v>
          </cell>
        </row>
        <row r="3138">
          <cell r="A3138">
            <v>320313</v>
          </cell>
          <cell r="B3138" t="str">
            <v>João Neiva</v>
          </cell>
          <cell r="C3138" t="str">
            <v>ES</v>
          </cell>
          <cell r="D3138" t="str">
            <v>Espírito Santo</v>
          </cell>
          <cell r="E3138">
            <v>32</v>
          </cell>
          <cell r="F3138" t="str">
            <v>Sudeste</v>
          </cell>
        </row>
        <row r="3139">
          <cell r="A3139">
            <v>320316</v>
          </cell>
          <cell r="B3139" t="str">
            <v>Laranja da Terra</v>
          </cell>
          <cell r="C3139" t="str">
            <v>ES</v>
          </cell>
          <cell r="D3139" t="str">
            <v>Espírito Santo</v>
          </cell>
          <cell r="E3139">
            <v>32</v>
          </cell>
          <cell r="F3139" t="str">
            <v>Sudeste</v>
          </cell>
        </row>
        <row r="3140">
          <cell r="A3140">
            <v>320320</v>
          </cell>
          <cell r="B3140" t="str">
            <v>Linhares</v>
          </cell>
          <cell r="C3140" t="str">
            <v>ES</v>
          </cell>
          <cell r="D3140" t="str">
            <v>Espírito Santo</v>
          </cell>
          <cell r="E3140">
            <v>32</v>
          </cell>
          <cell r="F3140" t="str">
            <v>Sudeste</v>
          </cell>
        </row>
        <row r="3141">
          <cell r="A3141">
            <v>320330</v>
          </cell>
          <cell r="B3141" t="str">
            <v>Mantenópolis</v>
          </cell>
          <cell r="C3141" t="str">
            <v>ES</v>
          </cell>
          <cell r="D3141" t="str">
            <v>Espírito Santo</v>
          </cell>
          <cell r="E3141">
            <v>32</v>
          </cell>
          <cell r="F3141" t="str">
            <v>Sudeste</v>
          </cell>
        </row>
        <row r="3142">
          <cell r="A3142">
            <v>320332</v>
          </cell>
          <cell r="B3142" t="str">
            <v>Marataízes</v>
          </cell>
          <cell r="C3142" t="str">
            <v>ES</v>
          </cell>
          <cell r="D3142" t="str">
            <v>Espírito Santo</v>
          </cell>
          <cell r="E3142">
            <v>32</v>
          </cell>
          <cell r="F3142" t="str">
            <v>Sudeste</v>
          </cell>
        </row>
        <row r="3143">
          <cell r="A3143">
            <v>320334</v>
          </cell>
          <cell r="B3143" t="str">
            <v>Marechal Floriano</v>
          </cell>
          <cell r="C3143" t="str">
            <v>ES</v>
          </cell>
          <cell r="D3143" t="str">
            <v>Espírito Santo</v>
          </cell>
          <cell r="E3143">
            <v>32</v>
          </cell>
          <cell r="F3143" t="str">
            <v>Sudeste</v>
          </cell>
        </row>
        <row r="3144">
          <cell r="A3144">
            <v>320335</v>
          </cell>
          <cell r="B3144" t="str">
            <v>Marilândia</v>
          </cell>
          <cell r="C3144" t="str">
            <v>ES</v>
          </cell>
          <cell r="D3144" t="str">
            <v>Espírito Santo</v>
          </cell>
          <cell r="E3144">
            <v>32</v>
          </cell>
          <cell r="F3144" t="str">
            <v>Sudeste</v>
          </cell>
        </row>
        <row r="3145">
          <cell r="A3145">
            <v>320340</v>
          </cell>
          <cell r="B3145" t="str">
            <v>Mimoso do Sul</v>
          </cell>
          <cell r="C3145" t="str">
            <v>ES</v>
          </cell>
          <cell r="D3145" t="str">
            <v>Espírito Santo</v>
          </cell>
          <cell r="E3145">
            <v>32</v>
          </cell>
          <cell r="F3145" t="str">
            <v>Sudeste</v>
          </cell>
        </row>
        <row r="3146">
          <cell r="A3146">
            <v>320350</v>
          </cell>
          <cell r="B3146" t="str">
            <v>Montanha</v>
          </cell>
          <cell r="C3146" t="str">
            <v>ES</v>
          </cell>
          <cell r="D3146" t="str">
            <v>Espírito Santo</v>
          </cell>
          <cell r="E3146">
            <v>32</v>
          </cell>
          <cell r="F3146" t="str">
            <v>Sudeste</v>
          </cell>
        </row>
        <row r="3147">
          <cell r="A3147">
            <v>320360</v>
          </cell>
          <cell r="B3147" t="str">
            <v>Mucurici</v>
          </cell>
          <cell r="C3147" t="str">
            <v>ES</v>
          </cell>
          <cell r="D3147" t="str">
            <v>Espírito Santo</v>
          </cell>
          <cell r="E3147">
            <v>32</v>
          </cell>
          <cell r="F3147" t="str">
            <v>Sudeste</v>
          </cell>
        </row>
        <row r="3148">
          <cell r="A3148">
            <v>320370</v>
          </cell>
          <cell r="B3148" t="str">
            <v>Muniz Freire</v>
          </cell>
          <cell r="C3148" t="str">
            <v>ES</v>
          </cell>
          <cell r="D3148" t="str">
            <v>Espírito Santo</v>
          </cell>
          <cell r="E3148">
            <v>32</v>
          </cell>
          <cell r="F3148" t="str">
            <v>Sudeste</v>
          </cell>
        </row>
        <row r="3149">
          <cell r="A3149">
            <v>320380</v>
          </cell>
          <cell r="B3149" t="str">
            <v>Muqui</v>
          </cell>
          <cell r="C3149" t="str">
            <v>ES</v>
          </cell>
          <cell r="D3149" t="str">
            <v>Espírito Santo</v>
          </cell>
          <cell r="E3149">
            <v>32</v>
          </cell>
          <cell r="F3149" t="str">
            <v>Sudeste</v>
          </cell>
        </row>
        <row r="3150">
          <cell r="A3150">
            <v>320390</v>
          </cell>
          <cell r="B3150" t="str">
            <v>Nova Venécia</v>
          </cell>
          <cell r="C3150" t="str">
            <v>ES</v>
          </cell>
          <cell r="D3150" t="str">
            <v>Espírito Santo</v>
          </cell>
          <cell r="E3150">
            <v>32</v>
          </cell>
          <cell r="F3150" t="str">
            <v>Sudeste</v>
          </cell>
        </row>
        <row r="3151">
          <cell r="A3151">
            <v>320400</v>
          </cell>
          <cell r="B3151" t="str">
            <v>Pancas</v>
          </cell>
          <cell r="C3151" t="str">
            <v>ES</v>
          </cell>
          <cell r="D3151" t="str">
            <v>Espírito Santo</v>
          </cell>
          <cell r="E3151">
            <v>32</v>
          </cell>
          <cell r="F3151" t="str">
            <v>Sudeste</v>
          </cell>
        </row>
        <row r="3152">
          <cell r="A3152">
            <v>320405</v>
          </cell>
          <cell r="B3152" t="str">
            <v>Pedro Canário</v>
          </cell>
          <cell r="C3152" t="str">
            <v>ES</v>
          </cell>
          <cell r="D3152" t="str">
            <v>Espírito Santo</v>
          </cell>
          <cell r="E3152">
            <v>32</v>
          </cell>
          <cell r="F3152" t="str">
            <v>Sudeste</v>
          </cell>
        </row>
        <row r="3153">
          <cell r="A3153">
            <v>320410</v>
          </cell>
          <cell r="B3153" t="str">
            <v>Pinheiros</v>
          </cell>
          <cell r="C3153" t="str">
            <v>ES</v>
          </cell>
          <cell r="D3153" t="str">
            <v>Espírito Santo</v>
          </cell>
          <cell r="E3153">
            <v>32</v>
          </cell>
          <cell r="F3153" t="str">
            <v>Sudeste</v>
          </cell>
        </row>
        <row r="3154">
          <cell r="A3154">
            <v>320420</v>
          </cell>
          <cell r="B3154" t="str">
            <v>Piúma</v>
          </cell>
          <cell r="C3154" t="str">
            <v>ES</v>
          </cell>
          <cell r="D3154" t="str">
            <v>Espírito Santo</v>
          </cell>
          <cell r="E3154">
            <v>32</v>
          </cell>
          <cell r="F3154" t="str">
            <v>Sudeste</v>
          </cell>
        </row>
        <row r="3155">
          <cell r="A3155">
            <v>320425</v>
          </cell>
          <cell r="B3155" t="str">
            <v>Ponto Belo</v>
          </cell>
          <cell r="C3155" t="str">
            <v>ES</v>
          </cell>
          <cell r="D3155" t="str">
            <v>Espírito Santo</v>
          </cell>
          <cell r="E3155">
            <v>32</v>
          </cell>
          <cell r="F3155" t="str">
            <v>Sudeste</v>
          </cell>
        </row>
        <row r="3156">
          <cell r="A3156">
            <v>320430</v>
          </cell>
          <cell r="B3156" t="str">
            <v>Presidente Kennedy</v>
          </cell>
          <cell r="C3156" t="str">
            <v>ES</v>
          </cell>
          <cell r="D3156" t="str">
            <v>Espírito Santo</v>
          </cell>
          <cell r="E3156">
            <v>32</v>
          </cell>
          <cell r="F3156" t="str">
            <v>Sudeste</v>
          </cell>
        </row>
        <row r="3157">
          <cell r="A3157">
            <v>320435</v>
          </cell>
          <cell r="B3157" t="str">
            <v>Rio Bananal</v>
          </cell>
          <cell r="C3157" t="str">
            <v>ES</v>
          </cell>
          <cell r="D3157" t="str">
            <v>Espírito Santo</v>
          </cell>
          <cell r="E3157">
            <v>32</v>
          </cell>
          <cell r="F3157" t="str">
            <v>Sudeste</v>
          </cell>
        </row>
        <row r="3158">
          <cell r="A3158">
            <v>320440</v>
          </cell>
          <cell r="B3158" t="str">
            <v>Rio Novo do Sul</v>
          </cell>
          <cell r="C3158" t="str">
            <v>ES</v>
          </cell>
          <cell r="D3158" t="str">
            <v>Espírito Santo</v>
          </cell>
          <cell r="E3158">
            <v>32</v>
          </cell>
          <cell r="F3158" t="str">
            <v>Sudeste</v>
          </cell>
        </row>
        <row r="3159">
          <cell r="A3159">
            <v>320450</v>
          </cell>
          <cell r="B3159" t="str">
            <v>Santa Leopoldina</v>
          </cell>
          <cell r="C3159" t="str">
            <v>ES</v>
          </cell>
          <cell r="D3159" t="str">
            <v>Espírito Santo</v>
          </cell>
          <cell r="E3159">
            <v>32</v>
          </cell>
          <cell r="F3159" t="str">
            <v>Sudeste</v>
          </cell>
        </row>
        <row r="3160">
          <cell r="A3160">
            <v>320455</v>
          </cell>
          <cell r="B3160" t="str">
            <v>Santa Maria de Jetibá</v>
          </cell>
          <cell r="C3160" t="str">
            <v>ES</v>
          </cell>
          <cell r="D3160" t="str">
            <v>Espírito Santo</v>
          </cell>
          <cell r="E3160">
            <v>32</v>
          </cell>
          <cell r="F3160" t="str">
            <v>Sudeste</v>
          </cell>
        </row>
        <row r="3161">
          <cell r="A3161">
            <v>320460</v>
          </cell>
          <cell r="B3161" t="str">
            <v>Santa Teresa</v>
          </cell>
          <cell r="C3161" t="str">
            <v>ES</v>
          </cell>
          <cell r="D3161" t="str">
            <v>Espírito Santo</v>
          </cell>
          <cell r="E3161">
            <v>32</v>
          </cell>
          <cell r="F3161" t="str">
            <v>Sudeste</v>
          </cell>
        </row>
        <row r="3162">
          <cell r="A3162">
            <v>320465</v>
          </cell>
          <cell r="B3162" t="str">
            <v>São Domingos do Norte</v>
          </cell>
          <cell r="C3162" t="str">
            <v>ES</v>
          </cell>
          <cell r="D3162" t="str">
            <v>Espírito Santo</v>
          </cell>
          <cell r="E3162">
            <v>32</v>
          </cell>
          <cell r="F3162" t="str">
            <v>Sudeste</v>
          </cell>
        </row>
        <row r="3163">
          <cell r="A3163">
            <v>320470</v>
          </cell>
          <cell r="B3163" t="str">
            <v>São Gabriel da Palha</v>
          </cell>
          <cell r="C3163" t="str">
            <v>ES</v>
          </cell>
          <cell r="D3163" t="str">
            <v>Espírito Santo</v>
          </cell>
          <cell r="E3163">
            <v>32</v>
          </cell>
          <cell r="F3163" t="str">
            <v>Sudeste</v>
          </cell>
        </row>
        <row r="3164">
          <cell r="A3164">
            <v>320480</v>
          </cell>
          <cell r="B3164" t="str">
            <v>São José do Calçado</v>
          </cell>
          <cell r="C3164" t="str">
            <v>ES</v>
          </cell>
          <cell r="D3164" t="str">
            <v>Espírito Santo</v>
          </cell>
          <cell r="E3164">
            <v>32</v>
          </cell>
          <cell r="F3164" t="str">
            <v>Sudeste</v>
          </cell>
        </row>
        <row r="3165">
          <cell r="A3165">
            <v>320490</v>
          </cell>
          <cell r="B3165" t="str">
            <v>São Mateus</v>
          </cell>
          <cell r="C3165" t="str">
            <v>ES</v>
          </cell>
          <cell r="D3165" t="str">
            <v>Espírito Santo</v>
          </cell>
          <cell r="E3165">
            <v>32</v>
          </cell>
          <cell r="F3165" t="str">
            <v>Sudeste</v>
          </cell>
        </row>
        <row r="3166">
          <cell r="A3166">
            <v>320495</v>
          </cell>
          <cell r="B3166" t="str">
            <v>São Roque do Canaã</v>
          </cell>
          <cell r="C3166" t="str">
            <v>ES</v>
          </cell>
          <cell r="D3166" t="str">
            <v>Espírito Santo</v>
          </cell>
          <cell r="E3166">
            <v>32</v>
          </cell>
          <cell r="F3166" t="str">
            <v>Sudeste</v>
          </cell>
        </row>
        <row r="3167">
          <cell r="A3167">
            <v>320500</v>
          </cell>
          <cell r="B3167" t="str">
            <v>Serra</v>
          </cell>
          <cell r="C3167" t="str">
            <v>ES</v>
          </cell>
          <cell r="D3167" t="str">
            <v>Espírito Santo</v>
          </cell>
          <cell r="E3167">
            <v>32</v>
          </cell>
          <cell r="F3167" t="str">
            <v>Sudeste</v>
          </cell>
        </row>
        <row r="3168">
          <cell r="A3168">
            <v>320501</v>
          </cell>
          <cell r="B3168" t="str">
            <v>Sooretama</v>
          </cell>
          <cell r="C3168" t="str">
            <v>ES</v>
          </cell>
          <cell r="D3168" t="str">
            <v>Espírito Santo</v>
          </cell>
          <cell r="E3168">
            <v>32</v>
          </cell>
          <cell r="F3168" t="str">
            <v>Sudeste</v>
          </cell>
        </row>
        <row r="3169">
          <cell r="A3169">
            <v>320503</v>
          </cell>
          <cell r="B3169" t="str">
            <v>Vargem Alta</v>
          </cell>
          <cell r="C3169" t="str">
            <v>ES</v>
          </cell>
          <cell r="D3169" t="str">
            <v>Espírito Santo</v>
          </cell>
          <cell r="E3169">
            <v>32</v>
          </cell>
          <cell r="F3169" t="str">
            <v>Sudeste</v>
          </cell>
        </row>
        <row r="3170">
          <cell r="A3170">
            <v>320506</v>
          </cell>
          <cell r="B3170" t="str">
            <v>Venda Nova do Imigrante</v>
          </cell>
          <cell r="C3170" t="str">
            <v>ES</v>
          </cell>
          <cell r="D3170" t="str">
            <v>Espírito Santo</v>
          </cell>
          <cell r="E3170">
            <v>32</v>
          </cell>
          <cell r="F3170" t="str">
            <v>Sudeste</v>
          </cell>
        </row>
        <row r="3171">
          <cell r="A3171">
            <v>320510</v>
          </cell>
          <cell r="B3171" t="str">
            <v>Viana</v>
          </cell>
          <cell r="C3171" t="str">
            <v>ES</v>
          </cell>
          <cell r="D3171" t="str">
            <v>Espírito Santo</v>
          </cell>
          <cell r="E3171">
            <v>32</v>
          </cell>
          <cell r="F3171" t="str">
            <v>Sudeste</v>
          </cell>
        </row>
        <row r="3172">
          <cell r="A3172">
            <v>320515</v>
          </cell>
          <cell r="B3172" t="str">
            <v>Vila Pavão</v>
          </cell>
          <cell r="C3172" t="str">
            <v>ES</v>
          </cell>
          <cell r="D3172" t="str">
            <v>Espírito Santo</v>
          </cell>
          <cell r="E3172">
            <v>32</v>
          </cell>
          <cell r="F3172" t="str">
            <v>Sudeste</v>
          </cell>
        </row>
        <row r="3173">
          <cell r="A3173">
            <v>320517</v>
          </cell>
          <cell r="B3173" t="str">
            <v>Vila Valério</v>
          </cell>
          <cell r="C3173" t="str">
            <v>ES</v>
          </cell>
          <cell r="D3173" t="str">
            <v>Espírito Santo</v>
          </cell>
          <cell r="E3173">
            <v>32</v>
          </cell>
          <cell r="F3173" t="str">
            <v>Sudeste</v>
          </cell>
        </row>
        <row r="3174">
          <cell r="A3174">
            <v>320520</v>
          </cell>
          <cell r="B3174" t="str">
            <v>Vila Velha</v>
          </cell>
          <cell r="C3174" t="str">
            <v>ES</v>
          </cell>
          <cell r="D3174" t="str">
            <v>Espírito Santo</v>
          </cell>
          <cell r="E3174">
            <v>32</v>
          </cell>
          <cell r="F3174" t="str">
            <v>Sudeste</v>
          </cell>
        </row>
        <row r="3175">
          <cell r="A3175">
            <v>320530</v>
          </cell>
          <cell r="B3175" t="str">
            <v>Vitória</v>
          </cell>
          <cell r="C3175" t="str">
            <v>ES</v>
          </cell>
          <cell r="D3175" t="str">
            <v>Espírito Santo</v>
          </cell>
          <cell r="E3175">
            <v>32</v>
          </cell>
          <cell r="F3175" t="str">
            <v>Sudeste</v>
          </cell>
        </row>
        <row r="3176">
          <cell r="A3176">
            <v>330010</v>
          </cell>
          <cell r="B3176" t="str">
            <v>Angra dos Reis</v>
          </cell>
          <cell r="C3176" t="str">
            <v>RJ</v>
          </cell>
          <cell r="D3176" t="str">
            <v>Rio de Janeiro</v>
          </cell>
          <cell r="E3176">
            <v>33</v>
          </cell>
          <cell r="F3176" t="str">
            <v>Sudeste</v>
          </cell>
        </row>
        <row r="3177">
          <cell r="A3177">
            <v>330015</v>
          </cell>
          <cell r="B3177" t="str">
            <v>Aperibé</v>
          </cell>
          <cell r="C3177" t="str">
            <v>RJ</v>
          </cell>
          <cell r="D3177" t="str">
            <v>Rio de Janeiro</v>
          </cell>
          <cell r="E3177">
            <v>33</v>
          </cell>
          <cell r="F3177" t="str">
            <v>Sudeste</v>
          </cell>
        </row>
        <row r="3178">
          <cell r="A3178">
            <v>330020</v>
          </cell>
          <cell r="B3178" t="str">
            <v>Araruama</v>
          </cell>
          <cell r="C3178" t="str">
            <v>RJ</v>
          </cell>
          <cell r="D3178" t="str">
            <v>Rio de Janeiro</v>
          </cell>
          <cell r="E3178">
            <v>33</v>
          </cell>
          <cell r="F3178" t="str">
            <v>Sudeste</v>
          </cell>
        </row>
        <row r="3179">
          <cell r="A3179">
            <v>330022</v>
          </cell>
          <cell r="B3179" t="str">
            <v>Areal</v>
          </cell>
          <cell r="C3179" t="str">
            <v>RJ</v>
          </cell>
          <cell r="D3179" t="str">
            <v>Rio de Janeiro</v>
          </cell>
          <cell r="E3179">
            <v>33</v>
          </cell>
          <cell r="F3179" t="str">
            <v>Sudeste</v>
          </cell>
        </row>
        <row r="3180">
          <cell r="A3180">
            <v>330023</v>
          </cell>
          <cell r="B3180" t="str">
            <v>Armação dos Búzios</v>
          </cell>
          <cell r="C3180" t="str">
            <v>RJ</v>
          </cell>
          <cell r="D3180" t="str">
            <v>Rio de Janeiro</v>
          </cell>
          <cell r="E3180">
            <v>33</v>
          </cell>
          <cell r="F3180" t="str">
            <v>Sudeste</v>
          </cell>
        </row>
        <row r="3181">
          <cell r="A3181">
            <v>330025</v>
          </cell>
          <cell r="B3181" t="str">
            <v>Arraial do Cabo</v>
          </cell>
          <cell r="C3181" t="str">
            <v>RJ</v>
          </cell>
          <cell r="D3181" t="str">
            <v>Rio de Janeiro</v>
          </cell>
          <cell r="E3181">
            <v>33</v>
          </cell>
          <cell r="F3181" t="str">
            <v>Sudeste</v>
          </cell>
        </row>
        <row r="3182">
          <cell r="A3182">
            <v>330030</v>
          </cell>
          <cell r="B3182" t="str">
            <v>Barra do Piraí</v>
          </cell>
          <cell r="C3182" t="str">
            <v>RJ</v>
          </cell>
          <cell r="D3182" t="str">
            <v>Rio de Janeiro</v>
          </cell>
          <cell r="E3182">
            <v>33</v>
          </cell>
          <cell r="F3182" t="str">
            <v>Sudeste</v>
          </cell>
        </row>
        <row r="3183">
          <cell r="A3183">
            <v>330040</v>
          </cell>
          <cell r="B3183" t="str">
            <v>Barra Mansa</v>
          </cell>
          <cell r="C3183" t="str">
            <v>RJ</v>
          </cell>
          <cell r="D3183" t="str">
            <v>Rio de Janeiro</v>
          </cell>
          <cell r="E3183">
            <v>33</v>
          </cell>
          <cell r="F3183" t="str">
            <v>Sudeste</v>
          </cell>
        </row>
        <row r="3184">
          <cell r="A3184">
            <v>330045</v>
          </cell>
          <cell r="B3184" t="str">
            <v>Belford Roxo</v>
          </cell>
          <cell r="C3184" t="str">
            <v>RJ</v>
          </cell>
          <cell r="D3184" t="str">
            <v>Rio de Janeiro</v>
          </cell>
          <cell r="E3184">
            <v>33</v>
          </cell>
          <cell r="F3184" t="str">
            <v>Sudeste</v>
          </cell>
        </row>
        <row r="3185">
          <cell r="A3185">
            <v>330050</v>
          </cell>
          <cell r="B3185" t="str">
            <v>Bom Jardim</v>
          </cell>
          <cell r="C3185" t="str">
            <v>RJ</v>
          </cell>
          <cell r="D3185" t="str">
            <v>Rio de Janeiro</v>
          </cell>
          <cell r="E3185">
            <v>33</v>
          </cell>
          <cell r="F3185" t="str">
            <v>Sudeste</v>
          </cell>
        </row>
        <row r="3186">
          <cell r="A3186">
            <v>330060</v>
          </cell>
          <cell r="B3186" t="str">
            <v>Bom Jesus do Itabapoana</v>
          </cell>
          <cell r="C3186" t="str">
            <v>RJ</v>
          </cell>
          <cell r="D3186" t="str">
            <v>Rio de Janeiro</v>
          </cell>
          <cell r="E3186">
            <v>33</v>
          </cell>
          <cell r="F3186" t="str">
            <v>Sudeste</v>
          </cell>
        </row>
        <row r="3187">
          <cell r="A3187">
            <v>330070</v>
          </cell>
          <cell r="B3187" t="str">
            <v>Cabo Frio</v>
          </cell>
          <cell r="C3187" t="str">
            <v>RJ</v>
          </cell>
          <cell r="D3187" t="str">
            <v>Rio de Janeiro</v>
          </cell>
          <cell r="E3187">
            <v>33</v>
          </cell>
          <cell r="F3187" t="str">
            <v>Sudeste</v>
          </cell>
        </row>
        <row r="3188">
          <cell r="A3188">
            <v>330080</v>
          </cell>
          <cell r="B3188" t="str">
            <v>Cachoeiras de Macacu</v>
          </cell>
          <cell r="C3188" t="str">
            <v>RJ</v>
          </cell>
          <cell r="D3188" t="str">
            <v>Rio de Janeiro</v>
          </cell>
          <cell r="E3188">
            <v>33</v>
          </cell>
          <cell r="F3188" t="str">
            <v>Sudeste</v>
          </cell>
        </row>
        <row r="3189">
          <cell r="A3189">
            <v>330090</v>
          </cell>
          <cell r="B3189" t="str">
            <v>Cambuci</v>
          </cell>
          <cell r="C3189" t="str">
            <v>RJ</v>
          </cell>
          <cell r="D3189" t="str">
            <v>Rio de Janeiro</v>
          </cell>
          <cell r="E3189">
            <v>33</v>
          </cell>
          <cell r="F3189" t="str">
            <v>Sudeste</v>
          </cell>
        </row>
        <row r="3190">
          <cell r="A3190">
            <v>330093</v>
          </cell>
          <cell r="B3190" t="str">
            <v>Carapebus</v>
          </cell>
          <cell r="C3190" t="str">
            <v>RJ</v>
          </cell>
          <cell r="D3190" t="str">
            <v>Rio de Janeiro</v>
          </cell>
          <cell r="E3190">
            <v>33</v>
          </cell>
          <cell r="F3190" t="str">
            <v>Sudeste</v>
          </cell>
        </row>
        <row r="3191">
          <cell r="A3191">
            <v>330095</v>
          </cell>
          <cell r="B3191" t="str">
            <v>Comendador Levy Gasparian</v>
          </cell>
          <cell r="C3191" t="str">
            <v>RJ</v>
          </cell>
          <cell r="D3191" t="str">
            <v>Rio de Janeiro</v>
          </cell>
          <cell r="E3191">
            <v>33</v>
          </cell>
          <cell r="F3191" t="str">
            <v>Sudeste</v>
          </cell>
        </row>
        <row r="3192">
          <cell r="A3192">
            <v>330100</v>
          </cell>
          <cell r="B3192" t="str">
            <v>Campos dos Goytacazes</v>
          </cell>
          <cell r="C3192" t="str">
            <v>RJ</v>
          </cell>
          <cell r="D3192" t="str">
            <v>Rio de Janeiro</v>
          </cell>
          <cell r="E3192">
            <v>33</v>
          </cell>
          <cell r="F3192" t="str">
            <v>Sudeste</v>
          </cell>
        </row>
        <row r="3193">
          <cell r="A3193">
            <v>330110</v>
          </cell>
          <cell r="B3193" t="str">
            <v>Cantagalo</v>
          </cell>
          <cell r="C3193" t="str">
            <v>RJ</v>
          </cell>
          <cell r="D3193" t="str">
            <v>Rio de Janeiro</v>
          </cell>
          <cell r="E3193">
            <v>33</v>
          </cell>
          <cell r="F3193" t="str">
            <v>Sudeste</v>
          </cell>
        </row>
        <row r="3194">
          <cell r="A3194">
            <v>330115</v>
          </cell>
          <cell r="B3194" t="str">
            <v>Cardoso Moreira</v>
          </cell>
          <cell r="C3194" t="str">
            <v>RJ</v>
          </cell>
          <cell r="D3194" t="str">
            <v>Rio de Janeiro</v>
          </cell>
          <cell r="E3194">
            <v>33</v>
          </cell>
          <cell r="F3194" t="str">
            <v>Sudeste</v>
          </cell>
        </row>
        <row r="3195">
          <cell r="A3195">
            <v>330120</v>
          </cell>
          <cell r="B3195" t="str">
            <v>Carmo</v>
          </cell>
          <cell r="C3195" t="str">
            <v>RJ</v>
          </cell>
          <cell r="D3195" t="str">
            <v>Rio de Janeiro</v>
          </cell>
          <cell r="E3195">
            <v>33</v>
          </cell>
          <cell r="F3195" t="str">
            <v>Sudeste</v>
          </cell>
        </row>
        <row r="3196">
          <cell r="A3196">
            <v>330130</v>
          </cell>
          <cell r="B3196" t="str">
            <v>Casimiro de Abreu</v>
          </cell>
          <cell r="C3196" t="str">
            <v>RJ</v>
          </cell>
          <cell r="D3196" t="str">
            <v>Rio de Janeiro</v>
          </cell>
          <cell r="E3196">
            <v>33</v>
          </cell>
          <cell r="F3196" t="str">
            <v>Sudeste</v>
          </cell>
        </row>
        <row r="3197">
          <cell r="A3197">
            <v>330140</v>
          </cell>
          <cell r="B3197" t="str">
            <v>Conceição de Macabu</v>
          </cell>
          <cell r="C3197" t="str">
            <v>RJ</v>
          </cell>
          <cell r="D3197" t="str">
            <v>Rio de Janeiro</v>
          </cell>
          <cell r="E3197">
            <v>33</v>
          </cell>
          <cell r="F3197" t="str">
            <v>Sudeste</v>
          </cell>
        </row>
        <row r="3198">
          <cell r="A3198">
            <v>330150</v>
          </cell>
          <cell r="B3198" t="str">
            <v>Cordeiro</v>
          </cell>
          <cell r="C3198" t="str">
            <v>RJ</v>
          </cell>
          <cell r="D3198" t="str">
            <v>Rio de Janeiro</v>
          </cell>
          <cell r="E3198">
            <v>33</v>
          </cell>
          <cell r="F3198" t="str">
            <v>Sudeste</v>
          </cell>
        </row>
        <row r="3199">
          <cell r="A3199">
            <v>330160</v>
          </cell>
          <cell r="B3199" t="str">
            <v>Duas Barras</v>
          </cell>
          <cell r="C3199" t="str">
            <v>RJ</v>
          </cell>
          <cell r="D3199" t="str">
            <v>Rio de Janeiro</v>
          </cell>
          <cell r="E3199">
            <v>33</v>
          </cell>
          <cell r="F3199" t="str">
            <v>Sudeste</v>
          </cell>
        </row>
        <row r="3200">
          <cell r="A3200">
            <v>330170</v>
          </cell>
          <cell r="B3200" t="str">
            <v>Duque de Caxias</v>
          </cell>
          <cell r="C3200" t="str">
            <v>RJ</v>
          </cell>
          <cell r="D3200" t="str">
            <v>Rio de Janeiro</v>
          </cell>
          <cell r="E3200">
            <v>33</v>
          </cell>
          <cell r="F3200" t="str">
            <v>Sudeste</v>
          </cell>
        </row>
        <row r="3201">
          <cell r="A3201">
            <v>330180</v>
          </cell>
          <cell r="B3201" t="str">
            <v>Engenheiro Paulo de Frontin</v>
          </cell>
          <cell r="C3201" t="str">
            <v>RJ</v>
          </cell>
          <cell r="D3201" t="str">
            <v>Rio de Janeiro</v>
          </cell>
          <cell r="E3201">
            <v>33</v>
          </cell>
          <cell r="F3201" t="str">
            <v>Sudeste</v>
          </cell>
        </row>
        <row r="3202">
          <cell r="A3202">
            <v>330185</v>
          </cell>
          <cell r="B3202" t="str">
            <v>Guapimirim</v>
          </cell>
          <cell r="C3202" t="str">
            <v>RJ</v>
          </cell>
          <cell r="D3202" t="str">
            <v>Rio de Janeiro</v>
          </cell>
          <cell r="E3202">
            <v>33</v>
          </cell>
          <cell r="F3202" t="str">
            <v>Sudeste</v>
          </cell>
        </row>
        <row r="3203">
          <cell r="A3203">
            <v>330187</v>
          </cell>
          <cell r="B3203" t="str">
            <v>Iguaba Grande</v>
          </cell>
          <cell r="C3203" t="str">
            <v>RJ</v>
          </cell>
          <cell r="D3203" t="str">
            <v>Rio de Janeiro</v>
          </cell>
          <cell r="E3203">
            <v>33</v>
          </cell>
          <cell r="F3203" t="str">
            <v>Sudeste</v>
          </cell>
        </row>
        <row r="3204">
          <cell r="A3204">
            <v>330190</v>
          </cell>
          <cell r="B3204" t="str">
            <v>Itaboraí</v>
          </cell>
          <cell r="C3204" t="str">
            <v>RJ</v>
          </cell>
          <cell r="D3204" t="str">
            <v>Rio de Janeiro</v>
          </cell>
          <cell r="E3204">
            <v>33</v>
          </cell>
          <cell r="F3204" t="str">
            <v>Sudeste</v>
          </cell>
        </row>
        <row r="3205">
          <cell r="A3205">
            <v>330200</v>
          </cell>
          <cell r="B3205" t="str">
            <v>Itaguaí</v>
          </cell>
          <cell r="C3205" t="str">
            <v>RJ</v>
          </cell>
          <cell r="D3205" t="str">
            <v>Rio de Janeiro</v>
          </cell>
          <cell r="E3205">
            <v>33</v>
          </cell>
          <cell r="F3205" t="str">
            <v>Sudeste</v>
          </cell>
        </row>
        <row r="3206">
          <cell r="A3206">
            <v>330205</v>
          </cell>
          <cell r="B3206" t="str">
            <v>Italva</v>
          </cell>
          <cell r="C3206" t="str">
            <v>RJ</v>
          </cell>
          <cell r="D3206" t="str">
            <v>Rio de Janeiro</v>
          </cell>
          <cell r="E3206">
            <v>33</v>
          </cell>
          <cell r="F3206" t="str">
            <v>Sudeste</v>
          </cell>
        </row>
        <row r="3207">
          <cell r="A3207">
            <v>330210</v>
          </cell>
          <cell r="B3207" t="str">
            <v>Itaocara</v>
          </cell>
          <cell r="C3207" t="str">
            <v>RJ</v>
          </cell>
          <cell r="D3207" t="str">
            <v>Rio de Janeiro</v>
          </cell>
          <cell r="E3207">
            <v>33</v>
          </cell>
          <cell r="F3207" t="str">
            <v>Sudeste</v>
          </cell>
        </row>
        <row r="3208">
          <cell r="A3208">
            <v>330220</v>
          </cell>
          <cell r="B3208" t="str">
            <v>Itaperuna</v>
          </cell>
          <cell r="C3208" t="str">
            <v>RJ</v>
          </cell>
          <cell r="D3208" t="str">
            <v>Rio de Janeiro</v>
          </cell>
          <cell r="E3208">
            <v>33</v>
          </cell>
          <cell r="F3208" t="str">
            <v>Sudeste</v>
          </cell>
        </row>
        <row r="3209">
          <cell r="A3209">
            <v>330225</v>
          </cell>
          <cell r="B3209" t="str">
            <v>Itatiaia</v>
          </cell>
          <cell r="C3209" t="str">
            <v>RJ</v>
          </cell>
          <cell r="D3209" t="str">
            <v>Rio de Janeiro</v>
          </cell>
          <cell r="E3209">
            <v>33</v>
          </cell>
          <cell r="F3209" t="str">
            <v>Sudeste</v>
          </cell>
        </row>
        <row r="3210">
          <cell r="A3210">
            <v>330227</v>
          </cell>
          <cell r="B3210" t="str">
            <v>Japeri</v>
          </cell>
          <cell r="C3210" t="str">
            <v>RJ</v>
          </cell>
          <cell r="D3210" t="str">
            <v>Rio de Janeiro</v>
          </cell>
          <cell r="E3210">
            <v>33</v>
          </cell>
          <cell r="F3210" t="str">
            <v>Sudeste</v>
          </cell>
        </row>
        <row r="3211">
          <cell r="A3211">
            <v>330230</v>
          </cell>
          <cell r="B3211" t="str">
            <v>Laje do Muriaé</v>
          </cell>
          <cell r="C3211" t="str">
            <v>RJ</v>
          </cell>
          <cell r="D3211" t="str">
            <v>Rio de Janeiro</v>
          </cell>
          <cell r="E3211">
            <v>33</v>
          </cell>
          <cell r="F3211" t="str">
            <v>Sudeste</v>
          </cell>
        </row>
        <row r="3212">
          <cell r="A3212">
            <v>330240</v>
          </cell>
          <cell r="B3212" t="str">
            <v>Macaé</v>
          </cell>
          <cell r="C3212" t="str">
            <v>RJ</v>
          </cell>
          <cell r="D3212" t="str">
            <v>Rio de Janeiro</v>
          </cell>
          <cell r="E3212">
            <v>33</v>
          </cell>
          <cell r="F3212" t="str">
            <v>Sudeste</v>
          </cell>
        </row>
        <row r="3213">
          <cell r="A3213">
            <v>330245</v>
          </cell>
          <cell r="B3213" t="str">
            <v>Macuco</v>
          </cell>
          <cell r="C3213" t="str">
            <v>RJ</v>
          </cell>
          <cell r="D3213" t="str">
            <v>Rio de Janeiro</v>
          </cell>
          <cell r="E3213">
            <v>33</v>
          </cell>
          <cell r="F3213" t="str">
            <v>Sudeste</v>
          </cell>
        </row>
        <row r="3214">
          <cell r="A3214">
            <v>330250</v>
          </cell>
          <cell r="B3214" t="str">
            <v>Magé</v>
          </cell>
          <cell r="C3214" t="str">
            <v>RJ</v>
          </cell>
          <cell r="D3214" t="str">
            <v>Rio de Janeiro</v>
          </cell>
          <cell r="E3214">
            <v>33</v>
          </cell>
          <cell r="F3214" t="str">
            <v>Sudeste</v>
          </cell>
        </row>
        <row r="3215">
          <cell r="A3215">
            <v>330260</v>
          </cell>
          <cell r="B3215" t="str">
            <v>Mangaratiba</v>
          </cell>
          <cell r="C3215" t="str">
            <v>RJ</v>
          </cell>
          <cell r="D3215" t="str">
            <v>Rio de Janeiro</v>
          </cell>
          <cell r="E3215">
            <v>33</v>
          </cell>
          <cell r="F3215" t="str">
            <v>Sudeste</v>
          </cell>
        </row>
        <row r="3216">
          <cell r="A3216">
            <v>330270</v>
          </cell>
          <cell r="B3216" t="str">
            <v>Maricá</v>
          </cell>
          <cell r="C3216" t="str">
            <v>RJ</v>
          </cell>
          <cell r="D3216" t="str">
            <v>Rio de Janeiro</v>
          </cell>
          <cell r="E3216">
            <v>33</v>
          </cell>
          <cell r="F3216" t="str">
            <v>Sudeste</v>
          </cell>
        </row>
        <row r="3217">
          <cell r="A3217">
            <v>330280</v>
          </cell>
          <cell r="B3217" t="str">
            <v>Mendes</v>
          </cell>
          <cell r="C3217" t="str">
            <v>RJ</v>
          </cell>
          <cell r="D3217" t="str">
            <v>Rio de Janeiro</v>
          </cell>
          <cell r="E3217">
            <v>33</v>
          </cell>
          <cell r="F3217" t="str">
            <v>Sudeste</v>
          </cell>
        </row>
        <row r="3218">
          <cell r="A3218">
            <v>330285</v>
          </cell>
          <cell r="B3218" t="str">
            <v>Mesquita</v>
          </cell>
          <cell r="C3218" t="str">
            <v>RJ</v>
          </cell>
          <cell r="D3218" t="str">
            <v>Rio de Janeiro</v>
          </cell>
          <cell r="E3218">
            <v>33</v>
          </cell>
          <cell r="F3218" t="str">
            <v>Sudeste</v>
          </cell>
        </row>
        <row r="3219">
          <cell r="A3219">
            <v>330290</v>
          </cell>
          <cell r="B3219" t="str">
            <v>Miguel Pereira</v>
          </cell>
          <cell r="C3219" t="str">
            <v>RJ</v>
          </cell>
          <cell r="D3219" t="str">
            <v>Rio de Janeiro</v>
          </cell>
          <cell r="E3219">
            <v>33</v>
          </cell>
          <cell r="F3219" t="str">
            <v>Sudeste</v>
          </cell>
        </row>
        <row r="3220">
          <cell r="A3220">
            <v>330300</v>
          </cell>
          <cell r="B3220" t="str">
            <v>Miracema</v>
          </cell>
          <cell r="C3220" t="str">
            <v>RJ</v>
          </cell>
          <cell r="D3220" t="str">
            <v>Rio de Janeiro</v>
          </cell>
          <cell r="E3220">
            <v>33</v>
          </cell>
          <cell r="F3220" t="str">
            <v>Sudeste</v>
          </cell>
        </row>
        <row r="3221">
          <cell r="A3221">
            <v>330310</v>
          </cell>
          <cell r="B3221" t="str">
            <v>Natividade</v>
          </cell>
          <cell r="C3221" t="str">
            <v>RJ</v>
          </cell>
          <cell r="D3221" t="str">
            <v>Rio de Janeiro</v>
          </cell>
          <cell r="E3221">
            <v>33</v>
          </cell>
          <cell r="F3221" t="str">
            <v>Sudeste</v>
          </cell>
        </row>
        <row r="3222">
          <cell r="A3222">
            <v>330320</v>
          </cell>
          <cell r="B3222" t="str">
            <v>Nilópolis</v>
          </cell>
          <cell r="C3222" t="str">
            <v>RJ</v>
          </cell>
          <cell r="D3222" t="str">
            <v>Rio de Janeiro</v>
          </cell>
          <cell r="E3222">
            <v>33</v>
          </cell>
          <cell r="F3222" t="str">
            <v>Sudeste</v>
          </cell>
        </row>
        <row r="3223">
          <cell r="A3223">
            <v>330330</v>
          </cell>
          <cell r="B3223" t="str">
            <v>Niterói</v>
          </cell>
          <cell r="C3223" t="str">
            <v>RJ</v>
          </cell>
          <cell r="D3223" t="str">
            <v>Rio de Janeiro</v>
          </cell>
          <cell r="E3223">
            <v>33</v>
          </cell>
          <cell r="F3223" t="str">
            <v>Sudeste</v>
          </cell>
        </row>
        <row r="3224">
          <cell r="A3224">
            <v>330340</v>
          </cell>
          <cell r="B3224" t="str">
            <v>Nova Friburgo</v>
          </cell>
          <cell r="C3224" t="str">
            <v>RJ</v>
          </cell>
          <cell r="D3224" t="str">
            <v>Rio de Janeiro</v>
          </cell>
          <cell r="E3224">
            <v>33</v>
          </cell>
          <cell r="F3224" t="str">
            <v>Sudeste</v>
          </cell>
        </row>
        <row r="3225">
          <cell r="A3225">
            <v>330350</v>
          </cell>
          <cell r="B3225" t="str">
            <v>Nova Iguaçu</v>
          </cell>
          <cell r="C3225" t="str">
            <v>RJ</v>
          </cell>
          <cell r="D3225" t="str">
            <v>Rio de Janeiro</v>
          </cell>
          <cell r="E3225">
            <v>33</v>
          </cell>
          <cell r="F3225" t="str">
            <v>Sudeste</v>
          </cell>
        </row>
        <row r="3226">
          <cell r="A3226">
            <v>330360</v>
          </cell>
          <cell r="B3226" t="str">
            <v>Paracambi</v>
          </cell>
          <cell r="C3226" t="str">
            <v>RJ</v>
          </cell>
          <cell r="D3226" t="str">
            <v>Rio de Janeiro</v>
          </cell>
          <cell r="E3226">
            <v>33</v>
          </cell>
          <cell r="F3226" t="str">
            <v>Sudeste</v>
          </cell>
        </row>
        <row r="3227">
          <cell r="A3227">
            <v>330370</v>
          </cell>
          <cell r="B3227" t="str">
            <v>Paraíba do Sul</v>
          </cell>
          <cell r="C3227" t="str">
            <v>RJ</v>
          </cell>
          <cell r="D3227" t="str">
            <v>Rio de Janeiro</v>
          </cell>
          <cell r="E3227">
            <v>33</v>
          </cell>
          <cell r="F3227" t="str">
            <v>Sudeste</v>
          </cell>
        </row>
        <row r="3228">
          <cell r="A3228">
            <v>330380</v>
          </cell>
          <cell r="B3228" t="str">
            <v>Paraty</v>
          </cell>
          <cell r="C3228" t="str">
            <v>RJ</v>
          </cell>
          <cell r="D3228" t="str">
            <v>Rio de Janeiro</v>
          </cell>
          <cell r="E3228">
            <v>33</v>
          </cell>
          <cell r="F3228" t="str">
            <v>Sudeste</v>
          </cell>
        </row>
        <row r="3229">
          <cell r="A3229">
            <v>330385</v>
          </cell>
          <cell r="B3229" t="str">
            <v>Paty do Alferes</v>
          </cell>
          <cell r="C3229" t="str">
            <v>RJ</v>
          </cell>
          <cell r="D3229" t="str">
            <v>Rio de Janeiro</v>
          </cell>
          <cell r="E3229">
            <v>33</v>
          </cell>
          <cell r="F3229" t="str">
            <v>Sudeste</v>
          </cell>
        </row>
        <row r="3230">
          <cell r="A3230">
            <v>330390</v>
          </cell>
          <cell r="B3230" t="str">
            <v>Petrópolis</v>
          </cell>
          <cell r="C3230" t="str">
            <v>RJ</v>
          </cell>
          <cell r="D3230" t="str">
            <v>Rio de Janeiro</v>
          </cell>
          <cell r="E3230">
            <v>33</v>
          </cell>
          <cell r="F3230" t="str">
            <v>Sudeste</v>
          </cell>
        </row>
        <row r="3231">
          <cell r="A3231">
            <v>330395</v>
          </cell>
          <cell r="B3231" t="str">
            <v>Pinheiral</v>
          </cell>
          <cell r="C3231" t="str">
            <v>RJ</v>
          </cell>
          <cell r="D3231" t="str">
            <v>Rio de Janeiro</v>
          </cell>
          <cell r="E3231">
            <v>33</v>
          </cell>
          <cell r="F3231" t="str">
            <v>Sudeste</v>
          </cell>
        </row>
        <row r="3232">
          <cell r="A3232">
            <v>330400</v>
          </cell>
          <cell r="B3232" t="str">
            <v>Piraí</v>
          </cell>
          <cell r="C3232" t="str">
            <v>RJ</v>
          </cell>
          <cell r="D3232" t="str">
            <v>Rio de Janeiro</v>
          </cell>
          <cell r="E3232">
            <v>33</v>
          </cell>
          <cell r="F3232" t="str">
            <v>Sudeste</v>
          </cell>
        </row>
        <row r="3233">
          <cell r="A3233">
            <v>330410</v>
          </cell>
          <cell r="B3233" t="str">
            <v>Porciúncula</v>
          </cell>
          <cell r="C3233" t="str">
            <v>RJ</v>
          </cell>
          <cell r="D3233" t="str">
            <v>Rio de Janeiro</v>
          </cell>
          <cell r="E3233">
            <v>33</v>
          </cell>
          <cell r="F3233" t="str">
            <v>Sudeste</v>
          </cell>
        </row>
        <row r="3234">
          <cell r="A3234">
            <v>330411</v>
          </cell>
          <cell r="B3234" t="str">
            <v>Porto Real</v>
          </cell>
          <cell r="C3234" t="str">
            <v>RJ</v>
          </cell>
          <cell r="D3234" t="str">
            <v>Rio de Janeiro</v>
          </cell>
          <cell r="E3234">
            <v>33</v>
          </cell>
          <cell r="F3234" t="str">
            <v>Sudeste</v>
          </cell>
        </row>
        <row r="3235">
          <cell r="A3235">
            <v>330412</v>
          </cell>
          <cell r="B3235" t="str">
            <v>Quatis</v>
          </cell>
          <cell r="C3235" t="str">
            <v>RJ</v>
          </cell>
          <cell r="D3235" t="str">
            <v>Rio de Janeiro</v>
          </cell>
          <cell r="E3235">
            <v>33</v>
          </cell>
          <cell r="F3235" t="str">
            <v>Sudeste</v>
          </cell>
        </row>
        <row r="3236">
          <cell r="A3236">
            <v>330414</v>
          </cell>
          <cell r="B3236" t="str">
            <v>Queimados</v>
          </cell>
          <cell r="C3236" t="str">
            <v>RJ</v>
          </cell>
          <cell r="D3236" t="str">
            <v>Rio de Janeiro</v>
          </cell>
          <cell r="E3236">
            <v>33</v>
          </cell>
          <cell r="F3236" t="str">
            <v>Sudeste</v>
          </cell>
        </row>
        <row r="3237">
          <cell r="A3237">
            <v>330415</v>
          </cell>
          <cell r="B3237" t="str">
            <v>Quissamã</v>
          </cell>
          <cell r="C3237" t="str">
            <v>RJ</v>
          </cell>
          <cell r="D3237" t="str">
            <v>Rio de Janeiro</v>
          </cell>
          <cell r="E3237">
            <v>33</v>
          </cell>
          <cell r="F3237" t="str">
            <v>Sudeste</v>
          </cell>
        </row>
        <row r="3238">
          <cell r="A3238">
            <v>330420</v>
          </cell>
          <cell r="B3238" t="str">
            <v>Resende</v>
          </cell>
          <cell r="C3238" t="str">
            <v>RJ</v>
          </cell>
          <cell r="D3238" t="str">
            <v>Rio de Janeiro</v>
          </cell>
          <cell r="E3238">
            <v>33</v>
          </cell>
          <cell r="F3238" t="str">
            <v>Sudeste</v>
          </cell>
        </row>
        <row r="3239">
          <cell r="A3239">
            <v>330430</v>
          </cell>
          <cell r="B3239" t="str">
            <v>Rio Bonito</v>
          </cell>
          <cell r="C3239" t="str">
            <v>RJ</v>
          </cell>
          <cell r="D3239" t="str">
            <v>Rio de Janeiro</v>
          </cell>
          <cell r="E3239">
            <v>33</v>
          </cell>
          <cell r="F3239" t="str">
            <v>Sudeste</v>
          </cell>
        </row>
        <row r="3240">
          <cell r="A3240">
            <v>330440</v>
          </cell>
          <cell r="B3240" t="str">
            <v>Rio Claro</v>
          </cell>
          <cell r="C3240" t="str">
            <v>RJ</v>
          </cell>
          <cell r="D3240" t="str">
            <v>Rio de Janeiro</v>
          </cell>
          <cell r="E3240">
            <v>33</v>
          </cell>
          <cell r="F3240" t="str">
            <v>Sudeste</v>
          </cell>
        </row>
        <row r="3241">
          <cell r="A3241">
            <v>330450</v>
          </cell>
          <cell r="B3241" t="str">
            <v>Rio das Flores</v>
          </cell>
          <cell r="C3241" t="str">
            <v>RJ</v>
          </cell>
          <cell r="D3241" t="str">
            <v>Rio de Janeiro</v>
          </cell>
          <cell r="E3241">
            <v>33</v>
          </cell>
          <cell r="F3241" t="str">
            <v>Sudeste</v>
          </cell>
        </row>
        <row r="3242">
          <cell r="A3242">
            <v>330452</v>
          </cell>
          <cell r="B3242" t="str">
            <v>Rio das Ostras</v>
          </cell>
          <cell r="C3242" t="str">
            <v>RJ</v>
          </cell>
          <cell r="D3242" t="str">
            <v>Rio de Janeiro</v>
          </cell>
          <cell r="E3242">
            <v>33</v>
          </cell>
          <cell r="F3242" t="str">
            <v>Sudeste</v>
          </cell>
        </row>
        <row r="3243">
          <cell r="A3243">
            <v>330455</v>
          </cell>
          <cell r="B3243" t="str">
            <v>Rio de Janeiro</v>
          </cell>
          <cell r="C3243" t="str">
            <v>RJ</v>
          </cell>
          <cell r="D3243" t="str">
            <v>Rio de Janeiro</v>
          </cell>
          <cell r="E3243">
            <v>33</v>
          </cell>
          <cell r="F3243" t="str">
            <v>Sudeste</v>
          </cell>
        </row>
        <row r="3244">
          <cell r="A3244">
            <v>330460</v>
          </cell>
          <cell r="B3244" t="str">
            <v>Santa Maria Madalena</v>
          </cell>
          <cell r="C3244" t="str">
            <v>RJ</v>
          </cell>
          <cell r="D3244" t="str">
            <v>Rio de Janeiro</v>
          </cell>
          <cell r="E3244">
            <v>33</v>
          </cell>
          <cell r="F3244" t="str">
            <v>Sudeste</v>
          </cell>
        </row>
        <row r="3245">
          <cell r="A3245">
            <v>330470</v>
          </cell>
          <cell r="B3245" t="str">
            <v>Santo Antônio de Pádua</v>
          </cell>
          <cell r="C3245" t="str">
            <v>RJ</v>
          </cell>
          <cell r="D3245" t="str">
            <v>Rio de Janeiro</v>
          </cell>
          <cell r="E3245">
            <v>33</v>
          </cell>
          <cell r="F3245" t="str">
            <v>Sudeste</v>
          </cell>
        </row>
        <row r="3246">
          <cell r="A3246">
            <v>330475</v>
          </cell>
          <cell r="B3246" t="str">
            <v>São Francisco de Itabapoana</v>
          </cell>
          <cell r="C3246" t="str">
            <v>RJ</v>
          </cell>
          <cell r="D3246" t="str">
            <v>Rio de Janeiro</v>
          </cell>
          <cell r="E3246">
            <v>33</v>
          </cell>
          <cell r="F3246" t="str">
            <v>Sudeste</v>
          </cell>
        </row>
        <row r="3247">
          <cell r="A3247">
            <v>330480</v>
          </cell>
          <cell r="B3247" t="str">
            <v>São Fidélis</v>
          </cell>
          <cell r="C3247" t="str">
            <v>RJ</v>
          </cell>
          <cell r="D3247" t="str">
            <v>Rio de Janeiro</v>
          </cell>
          <cell r="E3247">
            <v>33</v>
          </cell>
          <cell r="F3247" t="str">
            <v>Sudeste</v>
          </cell>
        </row>
        <row r="3248">
          <cell r="A3248">
            <v>330490</v>
          </cell>
          <cell r="B3248" t="str">
            <v>São Gonçalo</v>
          </cell>
          <cell r="C3248" t="str">
            <v>RJ</v>
          </cell>
          <cell r="D3248" t="str">
            <v>Rio de Janeiro</v>
          </cell>
          <cell r="E3248">
            <v>33</v>
          </cell>
          <cell r="F3248" t="str">
            <v>Sudeste</v>
          </cell>
        </row>
        <row r="3249">
          <cell r="A3249">
            <v>330500</v>
          </cell>
          <cell r="B3249" t="str">
            <v>São João da Barra</v>
          </cell>
          <cell r="C3249" t="str">
            <v>RJ</v>
          </cell>
          <cell r="D3249" t="str">
            <v>Rio de Janeiro</v>
          </cell>
          <cell r="E3249">
            <v>33</v>
          </cell>
          <cell r="F3249" t="str">
            <v>Sudeste</v>
          </cell>
        </row>
        <row r="3250">
          <cell r="A3250">
            <v>330510</v>
          </cell>
          <cell r="B3250" t="str">
            <v>São João de Meriti</v>
          </cell>
          <cell r="C3250" t="str">
            <v>RJ</v>
          </cell>
          <cell r="D3250" t="str">
            <v>Rio de Janeiro</v>
          </cell>
          <cell r="E3250">
            <v>33</v>
          </cell>
          <cell r="F3250" t="str">
            <v>Sudeste</v>
          </cell>
        </row>
        <row r="3251">
          <cell r="A3251">
            <v>330513</v>
          </cell>
          <cell r="B3251" t="str">
            <v>São José de Ubá</v>
          </cell>
          <cell r="C3251" t="str">
            <v>RJ</v>
          </cell>
          <cell r="D3251" t="str">
            <v>Rio de Janeiro</v>
          </cell>
          <cell r="E3251">
            <v>33</v>
          </cell>
          <cell r="F3251" t="str">
            <v>Sudeste</v>
          </cell>
        </row>
        <row r="3252">
          <cell r="A3252">
            <v>330515</v>
          </cell>
          <cell r="B3252" t="str">
            <v>São José do Vale do Rio Preto</v>
          </cell>
          <cell r="C3252" t="str">
            <v>RJ</v>
          </cell>
          <cell r="D3252" t="str">
            <v>Rio de Janeiro</v>
          </cell>
          <cell r="E3252">
            <v>33</v>
          </cell>
          <cell r="F3252" t="str">
            <v>Sudeste</v>
          </cell>
        </row>
        <row r="3253">
          <cell r="A3253">
            <v>330520</v>
          </cell>
          <cell r="B3253" t="str">
            <v>São Pedro da Aldeia</v>
          </cell>
          <cell r="C3253" t="str">
            <v>RJ</v>
          </cell>
          <cell r="D3253" t="str">
            <v>Rio de Janeiro</v>
          </cell>
          <cell r="E3253">
            <v>33</v>
          </cell>
          <cell r="F3253" t="str">
            <v>Sudeste</v>
          </cell>
        </row>
        <row r="3254">
          <cell r="A3254">
            <v>330530</v>
          </cell>
          <cell r="B3254" t="str">
            <v>São Sebastião do Alto</v>
          </cell>
          <cell r="C3254" t="str">
            <v>RJ</v>
          </cell>
          <cell r="D3254" t="str">
            <v>Rio de Janeiro</v>
          </cell>
          <cell r="E3254">
            <v>33</v>
          </cell>
          <cell r="F3254" t="str">
            <v>Sudeste</v>
          </cell>
        </row>
        <row r="3255">
          <cell r="A3255">
            <v>330540</v>
          </cell>
          <cell r="B3255" t="str">
            <v>Sapucaia</v>
          </cell>
          <cell r="C3255" t="str">
            <v>RJ</v>
          </cell>
          <cell r="D3255" t="str">
            <v>Rio de Janeiro</v>
          </cell>
          <cell r="E3255">
            <v>33</v>
          </cell>
          <cell r="F3255" t="str">
            <v>Sudeste</v>
          </cell>
        </row>
        <row r="3256">
          <cell r="A3256">
            <v>330550</v>
          </cell>
          <cell r="B3256" t="str">
            <v>Saquarema</v>
          </cell>
          <cell r="C3256" t="str">
            <v>RJ</v>
          </cell>
          <cell r="D3256" t="str">
            <v>Rio de Janeiro</v>
          </cell>
          <cell r="E3256">
            <v>33</v>
          </cell>
          <cell r="F3256" t="str">
            <v>Sudeste</v>
          </cell>
        </row>
        <row r="3257">
          <cell r="A3257">
            <v>330555</v>
          </cell>
          <cell r="B3257" t="str">
            <v>Seropédica</v>
          </cell>
          <cell r="C3257" t="str">
            <v>RJ</v>
          </cell>
          <cell r="D3257" t="str">
            <v>Rio de Janeiro</v>
          </cell>
          <cell r="E3257">
            <v>33</v>
          </cell>
          <cell r="F3257" t="str">
            <v>Sudeste</v>
          </cell>
        </row>
        <row r="3258">
          <cell r="A3258">
            <v>330560</v>
          </cell>
          <cell r="B3258" t="str">
            <v>Silva Jardim</v>
          </cell>
          <cell r="C3258" t="str">
            <v>RJ</v>
          </cell>
          <cell r="D3258" t="str">
            <v>Rio de Janeiro</v>
          </cell>
          <cell r="E3258">
            <v>33</v>
          </cell>
          <cell r="F3258" t="str">
            <v>Sudeste</v>
          </cell>
        </row>
        <row r="3259">
          <cell r="A3259">
            <v>330570</v>
          </cell>
          <cell r="B3259" t="str">
            <v>Sumidouro</v>
          </cell>
          <cell r="C3259" t="str">
            <v>RJ</v>
          </cell>
          <cell r="D3259" t="str">
            <v>Rio de Janeiro</v>
          </cell>
          <cell r="E3259">
            <v>33</v>
          </cell>
          <cell r="F3259" t="str">
            <v>Sudeste</v>
          </cell>
        </row>
        <row r="3260">
          <cell r="A3260">
            <v>330575</v>
          </cell>
          <cell r="B3260" t="str">
            <v>Tanguá</v>
          </cell>
          <cell r="C3260" t="str">
            <v>RJ</v>
          </cell>
          <cell r="D3260" t="str">
            <v>Rio de Janeiro</v>
          </cell>
          <cell r="E3260">
            <v>33</v>
          </cell>
          <cell r="F3260" t="str">
            <v>Sudeste</v>
          </cell>
        </row>
        <row r="3261">
          <cell r="A3261">
            <v>330580</v>
          </cell>
          <cell r="B3261" t="str">
            <v>Teresópolis</v>
          </cell>
          <cell r="C3261" t="str">
            <v>RJ</v>
          </cell>
          <cell r="D3261" t="str">
            <v>Rio de Janeiro</v>
          </cell>
          <cell r="E3261">
            <v>33</v>
          </cell>
          <cell r="F3261" t="str">
            <v>Sudeste</v>
          </cell>
        </row>
        <row r="3262">
          <cell r="A3262">
            <v>330590</v>
          </cell>
          <cell r="B3262" t="str">
            <v>Trajano de Moraes</v>
          </cell>
          <cell r="C3262" t="str">
            <v>RJ</v>
          </cell>
          <cell r="D3262" t="str">
            <v>Rio de Janeiro</v>
          </cell>
          <cell r="E3262">
            <v>33</v>
          </cell>
          <cell r="F3262" t="str">
            <v>Sudeste</v>
          </cell>
        </row>
        <row r="3263">
          <cell r="A3263">
            <v>330600</v>
          </cell>
          <cell r="B3263" t="str">
            <v>Três Rios</v>
          </cell>
          <cell r="C3263" t="str">
            <v>RJ</v>
          </cell>
          <cell r="D3263" t="str">
            <v>Rio de Janeiro</v>
          </cell>
          <cell r="E3263">
            <v>33</v>
          </cell>
          <cell r="F3263" t="str">
            <v>Sudeste</v>
          </cell>
        </row>
        <row r="3264">
          <cell r="A3264">
            <v>330610</v>
          </cell>
          <cell r="B3264" t="str">
            <v>Valença</v>
          </cell>
          <cell r="C3264" t="str">
            <v>RJ</v>
          </cell>
          <cell r="D3264" t="str">
            <v>Rio de Janeiro</v>
          </cell>
          <cell r="E3264">
            <v>33</v>
          </cell>
          <cell r="F3264" t="str">
            <v>Sudeste</v>
          </cell>
        </row>
        <row r="3265">
          <cell r="A3265">
            <v>330615</v>
          </cell>
          <cell r="B3265" t="str">
            <v>Varre-Sai</v>
          </cell>
          <cell r="C3265" t="str">
            <v>RJ</v>
          </cell>
          <cell r="D3265" t="str">
            <v>Rio de Janeiro</v>
          </cell>
          <cell r="E3265">
            <v>33</v>
          </cell>
          <cell r="F3265" t="str">
            <v>Sudeste</v>
          </cell>
        </row>
        <row r="3266">
          <cell r="A3266">
            <v>330620</v>
          </cell>
          <cell r="B3266" t="str">
            <v>Vassouras</v>
          </cell>
          <cell r="C3266" t="str">
            <v>RJ</v>
          </cell>
          <cell r="D3266" t="str">
            <v>Rio de Janeiro</v>
          </cell>
          <cell r="E3266">
            <v>33</v>
          </cell>
          <cell r="F3266" t="str">
            <v>Sudeste</v>
          </cell>
        </row>
        <row r="3267">
          <cell r="A3267">
            <v>330630</v>
          </cell>
          <cell r="B3267" t="str">
            <v>Volta Redonda</v>
          </cell>
          <cell r="C3267" t="str">
            <v>RJ</v>
          </cell>
          <cell r="D3267" t="str">
            <v>Rio de Janeiro</v>
          </cell>
          <cell r="E3267">
            <v>33</v>
          </cell>
          <cell r="F3267" t="str">
            <v>Sudeste</v>
          </cell>
        </row>
        <row r="3268">
          <cell r="A3268">
            <v>350010</v>
          </cell>
          <cell r="B3268" t="str">
            <v>Adamantina</v>
          </cell>
          <cell r="C3268" t="str">
            <v>SP</v>
          </cell>
          <cell r="D3268" t="str">
            <v>São Paulo</v>
          </cell>
          <cell r="E3268">
            <v>35</v>
          </cell>
          <cell r="F3268" t="str">
            <v>Sudeste</v>
          </cell>
        </row>
        <row r="3269">
          <cell r="A3269">
            <v>350020</v>
          </cell>
          <cell r="B3269" t="str">
            <v>Adolfo</v>
          </cell>
          <cell r="C3269" t="str">
            <v>SP</v>
          </cell>
          <cell r="D3269" t="str">
            <v>São Paulo</v>
          </cell>
          <cell r="E3269">
            <v>35</v>
          </cell>
          <cell r="F3269" t="str">
            <v>Sudeste</v>
          </cell>
        </row>
        <row r="3270">
          <cell r="A3270">
            <v>350030</v>
          </cell>
          <cell r="B3270" t="str">
            <v>Aguaí</v>
          </cell>
          <cell r="C3270" t="str">
            <v>SP</v>
          </cell>
          <cell r="D3270" t="str">
            <v>São Paulo</v>
          </cell>
          <cell r="E3270">
            <v>35</v>
          </cell>
          <cell r="F3270" t="str">
            <v>Sudeste</v>
          </cell>
        </row>
        <row r="3271">
          <cell r="A3271">
            <v>350040</v>
          </cell>
          <cell r="B3271" t="str">
            <v>Águas da Prata</v>
          </cell>
          <cell r="C3271" t="str">
            <v>SP</v>
          </cell>
          <cell r="D3271" t="str">
            <v>São Paulo</v>
          </cell>
          <cell r="E3271">
            <v>35</v>
          </cell>
          <cell r="F3271" t="str">
            <v>Sudeste</v>
          </cell>
        </row>
        <row r="3272">
          <cell r="A3272">
            <v>350050</v>
          </cell>
          <cell r="B3272" t="str">
            <v>Águas de Lindóia</v>
          </cell>
          <cell r="C3272" t="str">
            <v>SP</v>
          </cell>
          <cell r="D3272" t="str">
            <v>São Paulo</v>
          </cell>
          <cell r="E3272">
            <v>35</v>
          </cell>
          <cell r="F3272" t="str">
            <v>Sudeste</v>
          </cell>
        </row>
        <row r="3273">
          <cell r="A3273">
            <v>350055</v>
          </cell>
          <cell r="B3273" t="str">
            <v>Águas de Santa Bárbara</v>
          </cell>
          <cell r="C3273" t="str">
            <v>SP</v>
          </cell>
          <cell r="D3273" t="str">
            <v>São Paulo</v>
          </cell>
          <cell r="E3273">
            <v>35</v>
          </cell>
          <cell r="F3273" t="str">
            <v>Sudeste</v>
          </cell>
        </row>
        <row r="3274">
          <cell r="A3274">
            <v>350060</v>
          </cell>
          <cell r="B3274" t="str">
            <v>Águas de São Pedro</v>
          </cell>
          <cell r="C3274" t="str">
            <v>SP</v>
          </cell>
          <cell r="D3274" t="str">
            <v>São Paulo</v>
          </cell>
          <cell r="E3274">
            <v>35</v>
          </cell>
          <cell r="F3274" t="str">
            <v>Sudeste</v>
          </cell>
        </row>
        <row r="3275">
          <cell r="A3275">
            <v>350070</v>
          </cell>
          <cell r="B3275" t="str">
            <v>Agudos</v>
          </cell>
          <cell r="C3275" t="str">
            <v>SP</v>
          </cell>
          <cell r="D3275" t="str">
            <v>São Paulo</v>
          </cell>
          <cell r="E3275">
            <v>35</v>
          </cell>
          <cell r="F3275" t="str">
            <v>Sudeste</v>
          </cell>
        </row>
        <row r="3276">
          <cell r="A3276">
            <v>350075</v>
          </cell>
          <cell r="B3276" t="str">
            <v>Alambari</v>
          </cell>
          <cell r="C3276" t="str">
            <v>SP</v>
          </cell>
          <cell r="D3276" t="str">
            <v>São Paulo</v>
          </cell>
          <cell r="E3276">
            <v>35</v>
          </cell>
          <cell r="F3276" t="str">
            <v>Sudeste</v>
          </cell>
        </row>
        <row r="3277">
          <cell r="A3277">
            <v>350080</v>
          </cell>
          <cell r="B3277" t="str">
            <v>Alfredo Marcondes</v>
          </cell>
          <cell r="C3277" t="str">
            <v>SP</v>
          </cell>
          <cell r="D3277" t="str">
            <v>São Paulo</v>
          </cell>
          <cell r="E3277">
            <v>35</v>
          </cell>
          <cell r="F3277" t="str">
            <v>Sudeste</v>
          </cell>
        </row>
        <row r="3278">
          <cell r="A3278">
            <v>350090</v>
          </cell>
          <cell r="B3278" t="str">
            <v>Altair</v>
          </cell>
          <cell r="C3278" t="str">
            <v>SP</v>
          </cell>
          <cell r="D3278" t="str">
            <v>São Paulo</v>
          </cell>
          <cell r="E3278">
            <v>35</v>
          </cell>
          <cell r="F3278" t="str">
            <v>Sudeste</v>
          </cell>
        </row>
        <row r="3279">
          <cell r="A3279">
            <v>350100</v>
          </cell>
          <cell r="B3279" t="str">
            <v>Altinópolis</v>
          </cell>
          <cell r="C3279" t="str">
            <v>SP</v>
          </cell>
          <cell r="D3279" t="str">
            <v>São Paulo</v>
          </cell>
          <cell r="E3279">
            <v>35</v>
          </cell>
          <cell r="F3279" t="str">
            <v>Sudeste</v>
          </cell>
        </row>
        <row r="3280">
          <cell r="A3280">
            <v>350110</v>
          </cell>
          <cell r="B3280" t="str">
            <v>Alto Alegre</v>
          </cell>
          <cell r="C3280" t="str">
            <v>SP</v>
          </cell>
          <cell r="D3280" t="str">
            <v>São Paulo</v>
          </cell>
          <cell r="E3280">
            <v>35</v>
          </cell>
          <cell r="F3280" t="str">
            <v>Sudeste</v>
          </cell>
        </row>
        <row r="3281">
          <cell r="A3281">
            <v>350115</v>
          </cell>
          <cell r="B3281" t="str">
            <v>Alumínio</v>
          </cell>
          <cell r="C3281" t="str">
            <v>SP</v>
          </cell>
          <cell r="D3281" t="str">
            <v>São Paulo</v>
          </cell>
          <cell r="E3281">
            <v>35</v>
          </cell>
          <cell r="F3281" t="str">
            <v>Sudeste</v>
          </cell>
        </row>
        <row r="3282">
          <cell r="A3282">
            <v>350120</v>
          </cell>
          <cell r="B3282" t="str">
            <v>Álvares Florence</v>
          </cell>
          <cell r="C3282" t="str">
            <v>SP</v>
          </cell>
          <cell r="D3282" t="str">
            <v>São Paulo</v>
          </cell>
          <cell r="E3282">
            <v>35</v>
          </cell>
          <cell r="F3282" t="str">
            <v>Sudeste</v>
          </cell>
        </row>
        <row r="3283">
          <cell r="A3283">
            <v>350130</v>
          </cell>
          <cell r="B3283" t="str">
            <v>Álvares Machado</v>
          </cell>
          <cell r="C3283" t="str">
            <v>SP</v>
          </cell>
          <cell r="D3283" t="str">
            <v>São Paulo</v>
          </cell>
          <cell r="E3283">
            <v>35</v>
          </cell>
          <cell r="F3283" t="str">
            <v>Sudeste</v>
          </cell>
        </row>
        <row r="3284">
          <cell r="A3284">
            <v>350140</v>
          </cell>
          <cell r="B3284" t="str">
            <v>Álvaro de Carvalho</v>
          </cell>
          <cell r="C3284" t="str">
            <v>SP</v>
          </cell>
          <cell r="D3284" t="str">
            <v>São Paulo</v>
          </cell>
          <cell r="E3284">
            <v>35</v>
          </cell>
          <cell r="F3284" t="str">
            <v>Sudeste</v>
          </cell>
        </row>
        <row r="3285">
          <cell r="A3285">
            <v>350150</v>
          </cell>
          <cell r="B3285" t="str">
            <v>Alvinlândia</v>
          </cell>
          <cell r="C3285" t="str">
            <v>SP</v>
          </cell>
          <cell r="D3285" t="str">
            <v>São Paulo</v>
          </cell>
          <cell r="E3285">
            <v>35</v>
          </cell>
          <cell r="F3285" t="str">
            <v>Sudeste</v>
          </cell>
        </row>
        <row r="3286">
          <cell r="A3286">
            <v>350160</v>
          </cell>
          <cell r="B3286" t="str">
            <v>Americana</v>
          </cell>
          <cell r="C3286" t="str">
            <v>SP</v>
          </cell>
          <cell r="D3286" t="str">
            <v>São Paulo</v>
          </cell>
          <cell r="E3286">
            <v>35</v>
          </cell>
          <cell r="F3286" t="str">
            <v>Sudeste</v>
          </cell>
        </row>
        <row r="3287">
          <cell r="A3287">
            <v>350170</v>
          </cell>
          <cell r="B3287" t="str">
            <v>Américo Brasiliense</v>
          </cell>
          <cell r="C3287" t="str">
            <v>SP</v>
          </cell>
          <cell r="D3287" t="str">
            <v>São Paulo</v>
          </cell>
          <cell r="E3287">
            <v>35</v>
          </cell>
          <cell r="F3287" t="str">
            <v>Sudeste</v>
          </cell>
        </row>
        <row r="3288">
          <cell r="A3288">
            <v>350180</v>
          </cell>
          <cell r="B3288" t="str">
            <v>Américo de Campos</v>
          </cell>
          <cell r="C3288" t="str">
            <v>SP</v>
          </cell>
          <cell r="D3288" t="str">
            <v>São Paulo</v>
          </cell>
          <cell r="E3288">
            <v>35</v>
          </cell>
          <cell r="F3288" t="str">
            <v>Sudeste</v>
          </cell>
        </row>
        <row r="3289">
          <cell r="A3289">
            <v>350190</v>
          </cell>
          <cell r="B3289" t="str">
            <v>Amparo</v>
          </cell>
          <cell r="C3289" t="str">
            <v>SP</v>
          </cell>
          <cell r="D3289" t="str">
            <v>São Paulo</v>
          </cell>
          <cell r="E3289">
            <v>35</v>
          </cell>
          <cell r="F3289" t="str">
            <v>Sudeste</v>
          </cell>
        </row>
        <row r="3290">
          <cell r="A3290">
            <v>350200</v>
          </cell>
          <cell r="B3290" t="str">
            <v>Analândia</v>
          </cell>
          <cell r="C3290" t="str">
            <v>SP</v>
          </cell>
          <cell r="D3290" t="str">
            <v>São Paulo</v>
          </cell>
          <cell r="E3290">
            <v>35</v>
          </cell>
          <cell r="F3290" t="str">
            <v>Sudeste</v>
          </cell>
        </row>
        <row r="3291">
          <cell r="A3291">
            <v>350210</v>
          </cell>
          <cell r="B3291" t="str">
            <v>Andradina</v>
          </cell>
          <cell r="C3291" t="str">
            <v>SP</v>
          </cell>
          <cell r="D3291" t="str">
            <v>São Paulo</v>
          </cell>
          <cell r="E3291">
            <v>35</v>
          </cell>
          <cell r="F3291" t="str">
            <v>Sudeste</v>
          </cell>
        </row>
        <row r="3292">
          <cell r="A3292">
            <v>350220</v>
          </cell>
          <cell r="B3292" t="str">
            <v>Angatuba</v>
          </cell>
          <cell r="C3292" t="str">
            <v>SP</v>
          </cell>
          <cell r="D3292" t="str">
            <v>São Paulo</v>
          </cell>
          <cell r="E3292">
            <v>35</v>
          </cell>
          <cell r="F3292" t="str">
            <v>Sudeste</v>
          </cell>
        </row>
        <row r="3293">
          <cell r="A3293">
            <v>350230</v>
          </cell>
          <cell r="B3293" t="str">
            <v>Anhembi</v>
          </cell>
          <cell r="C3293" t="str">
            <v>SP</v>
          </cell>
          <cell r="D3293" t="str">
            <v>São Paulo</v>
          </cell>
          <cell r="E3293">
            <v>35</v>
          </cell>
          <cell r="F3293" t="str">
            <v>Sudeste</v>
          </cell>
        </row>
        <row r="3294">
          <cell r="A3294">
            <v>350240</v>
          </cell>
          <cell r="B3294" t="str">
            <v>Anhumas</v>
          </cell>
          <cell r="C3294" t="str">
            <v>SP</v>
          </cell>
          <cell r="D3294" t="str">
            <v>São Paulo</v>
          </cell>
          <cell r="E3294">
            <v>35</v>
          </cell>
          <cell r="F3294" t="str">
            <v>Sudeste</v>
          </cell>
        </row>
        <row r="3295">
          <cell r="A3295">
            <v>350250</v>
          </cell>
          <cell r="B3295" t="str">
            <v>Aparecida</v>
          </cell>
          <cell r="C3295" t="str">
            <v>SP</v>
          </cell>
          <cell r="D3295" t="str">
            <v>São Paulo</v>
          </cell>
          <cell r="E3295">
            <v>35</v>
          </cell>
          <cell r="F3295" t="str">
            <v>Sudeste</v>
          </cell>
        </row>
        <row r="3296">
          <cell r="A3296">
            <v>350260</v>
          </cell>
          <cell r="B3296" t="str">
            <v>Aparecida d'Oeste</v>
          </cell>
          <cell r="C3296" t="str">
            <v>SP</v>
          </cell>
          <cell r="D3296" t="str">
            <v>São Paulo</v>
          </cell>
          <cell r="E3296">
            <v>35</v>
          </cell>
          <cell r="F3296" t="str">
            <v>Sudeste</v>
          </cell>
        </row>
        <row r="3297">
          <cell r="A3297">
            <v>350270</v>
          </cell>
          <cell r="B3297" t="str">
            <v>Apiaí</v>
          </cell>
          <cell r="C3297" t="str">
            <v>SP</v>
          </cell>
          <cell r="D3297" t="str">
            <v>São Paulo</v>
          </cell>
          <cell r="E3297">
            <v>35</v>
          </cell>
          <cell r="F3297" t="str">
            <v>Sudeste</v>
          </cell>
        </row>
        <row r="3298">
          <cell r="A3298">
            <v>350275</v>
          </cell>
          <cell r="B3298" t="str">
            <v>Araçariguama</v>
          </cell>
          <cell r="C3298" t="str">
            <v>SP</v>
          </cell>
          <cell r="D3298" t="str">
            <v>São Paulo</v>
          </cell>
          <cell r="E3298">
            <v>35</v>
          </cell>
          <cell r="F3298" t="str">
            <v>Sudeste</v>
          </cell>
        </row>
        <row r="3299">
          <cell r="A3299">
            <v>350280</v>
          </cell>
          <cell r="B3299" t="str">
            <v>Araçatuba</v>
          </cell>
          <cell r="C3299" t="str">
            <v>SP</v>
          </cell>
          <cell r="D3299" t="str">
            <v>São Paulo</v>
          </cell>
          <cell r="E3299">
            <v>35</v>
          </cell>
          <cell r="F3299" t="str">
            <v>Sudeste</v>
          </cell>
        </row>
        <row r="3300">
          <cell r="A3300">
            <v>350290</v>
          </cell>
          <cell r="B3300" t="str">
            <v>Araçoiaba da Serra</v>
          </cell>
          <cell r="C3300" t="str">
            <v>SP</v>
          </cell>
          <cell r="D3300" t="str">
            <v>São Paulo</v>
          </cell>
          <cell r="E3300">
            <v>35</v>
          </cell>
          <cell r="F3300" t="str">
            <v>Sudeste</v>
          </cell>
        </row>
        <row r="3301">
          <cell r="A3301">
            <v>350300</v>
          </cell>
          <cell r="B3301" t="str">
            <v>Aramina</v>
          </cell>
          <cell r="C3301" t="str">
            <v>SP</v>
          </cell>
          <cell r="D3301" t="str">
            <v>São Paulo</v>
          </cell>
          <cell r="E3301">
            <v>35</v>
          </cell>
          <cell r="F3301" t="str">
            <v>Sudeste</v>
          </cell>
        </row>
        <row r="3302">
          <cell r="A3302">
            <v>350310</v>
          </cell>
          <cell r="B3302" t="str">
            <v>Arandu</v>
          </cell>
          <cell r="C3302" t="str">
            <v>SP</v>
          </cell>
          <cell r="D3302" t="str">
            <v>São Paulo</v>
          </cell>
          <cell r="E3302">
            <v>35</v>
          </cell>
          <cell r="F3302" t="str">
            <v>Sudeste</v>
          </cell>
        </row>
        <row r="3303">
          <cell r="A3303">
            <v>350315</v>
          </cell>
          <cell r="B3303" t="str">
            <v>Arapeí</v>
          </cell>
          <cell r="C3303" t="str">
            <v>SP</v>
          </cell>
          <cell r="D3303" t="str">
            <v>São Paulo</v>
          </cell>
          <cell r="E3303">
            <v>35</v>
          </cell>
          <cell r="F3303" t="str">
            <v>Sudeste</v>
          </cell>
        </row>
        <row r="3304">
          <cell r="A3304">
            <v>350320</v>
          </cell>
          <cell r="B3304" t="str">
            <v>Araraquara</v>
          </cell>
          <cell r="C3304" t="str">
            <v>SP</v>
          </cell>
          <cell r="D3304" t="str">
            <v>São Paulo</v>
          </cell>
          <cell r="E3304">
            <v>35</v>
          </cell>
          <cell r="F3304" t="str">
            <v>Sudeste</v>
          </cell>
        </row>
        <row r="3305">
          <cell r="A3305">
            <v>350330</v>
          </cell>
          <cell r="B3305" t="str">
            <v>Araras</v>
          </cell>
          <cell r="C3305" t="str">
            <v>SP</v>
          </cell>
          <cell r="D3305" t="str">
            <v>São Paulo</v>
          </cell>
          <cell r="E3305">
            <v>35</v>
          </cell>
          <cell r="F3305" t="str">
            <v>Sudeste</v>
          </cell>
        </row>
        <row r="3306">
          <cell r="A3306">
            <v>350335</v>
          </cell>
          <cell r="B3306" t="str">
            <v>Arco-Íris</v>
          </cell>
          <cell r="C3306" t="str">
            <v>SP</v>
          </cell>
          <cell r="D3306" t="str">
            <v>São Paulo</v>
          </cell>
          <cell r="E3306">
            <v>35</v>
          </cell>
          <cell r="F3306" t="str">
            <v>Sudeste</v>
          </cell>
        </row>
        <row r="3307">
          <cell r="A3307">
            <v>350340</v>
          </cell>
          <cell r="B3307" t="str">
            <v>Arealva</v>
          </cell>
          <cell r="C3307" t="str">
            <v>SP</v>
          </cell>
          <cell r="D3307" t="str">
            <v>São Paulo</v>
          </cell>
          <cell r="E3307">
            <v>35</v>
          </cell>
          <cell r="F3307" t="str">
            <v>Sudeste</v>
          </cell>
        </row>
        <row r="3308">
          <cell r="A3308">
            <v>350350</v>
          </cell>
          <cell r="B3308" t="str">
            <v>Areias</v>
          </cell>
          <cell r="C3308" t="str">
            <v>SP</v>
          </cell>
          <cell r="D3308" t="str">
            <v>São Paulo</v>
          </cell>
          <cell r="E3308">
            <v>35</v>
          </cell>
          <cell r="F3308" t="str">
            <v>Sudeste</v>
          </cell>
        </row>
        <row r="3309">
          <cell r="A3309">
            <v>350360</v>
          </cell>
          <cell r="B3309" t="str">
            <v>Areiópolis</v>
          </cell>
          <cell r="C3309" t="str">
            <v>SP</v>
          </cell>
          <cell r="D3309" t="str">
            <v>São Paulo</v>
          </cell>
          <cell r="E3309">
            <v>35</v>
          </cell>
          <cell r="F3309" t="str">
            <v>Sudeste</v>
          </cell>
        </row>
        <row r="3310">
          <cell r="A3310">
            <v>350370</v>
          </cell>
          <cell r="B3310" t="str">
            <v>Ariranha</v>
          </cell>
          <cell r="C3310" t="str">
            <v>SP</v>
          </cell>
          <cell r="D3310" t="str">
            <v>São Paulo</v>
          </cell>
          <cell r="E3310">
            <v>35</v>
          </cell>
          <cell r="F3310" t="str">
            <v>Sudeste</v>
          </cell>
        </row>
        <row r="3311">
          <cell r="A3311">
            <v>350380</v>
          </cell>
          <cell r="B3311" t="str">
            <v>Artur Nogueira</v>
          </cell>
          <cell r="C3311" t="str">
            <v>SP</v>
          </cell>
          <cell r="D3311" t="str">
            <v>São Paulo</v>
          </cell>
          <cell r="E3311">
            <v>35</v>
          </cell>
          <cell r="F3311" t="str">
            <v>Sudeste</v>
          </cell>
        </row>
        <row r="3312">
          <cell r="A3312">
            <v>350390</v>
          </cell>
          <cell r="B3312" t="str">
            <v>Arujá</v>
          </cell>
          <cell r="C3312" t="str">
            <v>SP</v>
          </cell>
          <cell r="D3312" t="str">
            <v>São Paulo</v>
          </cell>
          <cell r="E3312">
            <v>35</v>
          </cell>
          <cell r="F3312" t="str">
            <v>Sudeste</v>
          </cell>
        </row>
        <row r="3313">
          <cell r="A3313">
            <v>350395</v>
          </cell>
          <cell r="B3313" t="str">
            <v>Aspásia</v>
          </cell>
          <cell r="C3313" t="str">
            <v>SP</v>
          </cell>
          <cell r="D3313" t="str">
            <v>São Paulo</v>
          </cell>
          <cell r="E3313">
            <v>35</v>
          </cell>
          <cell r="F3313" t="str">
            <v>Sudeste</v>
          </cell>
        </row>
        <row r="3314">
          <cell r="A3314">
            <v>350400</v>
          </cell>
          <cell r="B3314" t="str">
            <v>Assis</v>
          </cell>
          <cell r="C3314" t="str">
            <v>SP</v>
          </cell>
          <cell r="D3314" t="str">
            <v>São Paulo</v>
          </cell>
          <cell r="E3314">
            <v>35</v>
          </cell>
          <cell r="F3314" t="str">
            <v>Sudeste</v>
          </cell>
        </row>
        <row r="3315">
          <cell r="A3315">
            <v>350410</v>
          </cell>
          <cell r="B3315" t="str">
            <v>Atibaia</v>
          </cell>
          <cell r="C3315" t="str">
            <v>SP</v>
          </cell>
          <cell r="D3315" t="str">
            <v>São Paulo</v>
          </cell>
          <cell r="E3315">
            <v>35</v>
          </cell>
          <cell r="F3315" t="str">
            <v>Sudeste</v>
          </cell>
        </row>
        <row r="3316">
          <cell r="A3316">
            <v>350420</v>
          </cell>
          <cell r="B3316" t="str">
            <v>Auriflama</v>
          </cell>
          <cell r="C3316" t="str">
            <v>SP</v>
          </cell>
          <cell r="D3316" t="str">
            <v>São Paulo</v>
          </cell>
          <cell r="E3316">
            <v>35</v>
          </cell>
          <cell r="F3316" t="str">
            <v>Sudeste</v>
          </cell>
        </row>
        <row r="3317">
          <cell r="A3317">
            <v>350430</v>
          </cell>
          <cell r="B3317" t="str">
            <v>Avaí</v>
          </cell>
          <cell r="C3317" t="str">
            <v>SP</v>
          </cell>
          <cell r="D3317" t="str">
            <v>São Paulo</v>
          </cell>
          <cell r="E3317">
            <v>35</v>
          </cell>
          <cell r="F3317" t="str">
            <v>Sudeste</v>
          </cell>
        </row>
        <row r="3318">
          <cell r="A3318">
            <v>350440</v>
          </cell>
          <cell r="B3318" t="str">
            <v>Avanhandava</v>
          </cell>
          <cell r="C3318" t="str">
            <v>SP</v>
          </cell>
          <cell r="D3318" t="str">
            <v>São Paulo</v>
          </cell>
          <cell r="E3318">
            <v>35</v>
          </cell>
          <cell r="F3318" t="str">
            <v>Sudeste</v>
          </cell>
        </row>
        <row r="3319">
          <cell r="A3319">
            <v>350450</v>
          </cell>
          <cell r="B3319" t="str">
            <v>Avaré</v>
          </cell>
          <cell r="C3319" t="str">
            <v>SP</v>
          </cell>
          <cell r="D3319" t="str">
            <v>São Paulo</v>
          </cell>
          <cell r="E3319">
            <v>35</v>
          </cell>
          <cell r="F3319" t="str">
            <v>Sudeste</v>
          </cell>
        </row>
        <row r="3320">
          <cell r="A3320">
            <v>350460</v>
          </cell>
          <cell r="B3320" t="str">
            <v>Bady Bassitt</v>
          </cell>
          <cell r="C3320" t="str">
            <v>SP</v>
          </cell>
          <cell r="D3320" t="str">
            <v>São Paulo</v>
          </cell>
          <cell r="E3320">
            <v>35</v>
          </cell>
          <cell r="F3320" t="str">
            <v>Sudeste</v>
          </cell>
        </row>
        <row r="3321">
          <cell r="A3321">
            <v>350470</v>
          </cell>
          <cell r="B3321" t="str">
            <v>Balbinos</v>
          </cell>
          <cell r="C3321" t="str">
            <v>SP</v>
          </cell>
          <cell r="D3321" t="str">
            <v>São Paulo</v>
          </cell>
          <cell r="E3321">
            <v>35</v>
          </cell>
          <cell r="F3321" t="str">
            <v>Sudeste</v>
          </cell>
        </row>
        <row r="3322">
          <cell r="A3322">
            <v>350480</v>
          </cell>
          <cell r="B3322" t="str">
            <v>Bálsamo</v>
          </cell>
          <cell r="C3322" t="str">
            <v>SP</v>
          </cell>
          <cell r="D3322" t="str">
            <v>São Paulo</v>
          </cell>
          <cell r="E3322">
            <v>35</v>
          </cell>
          <cell r="F3322" t="str">
            <v>Sudeste</v>
          </cell>
        </row>
        <row r="3323">
          <cell r="A3323">
            <v>350490</v>
          </cell>
          <cell r="B3323" t="str">
            <v>Bananal</v>
          </cell>
          <cell r="C3323" t="str">
            <v>SP</v>
          </cell>
          <cell r="D3323" t="str">
            <v>São Paulo</v>
          </cell>
          <cell r="E3323">
            <v>35</v>
          </cell>
          <cell r="F3323" t="str">
            <v>Sudeste</v>
          </cell>
        </row>
        <row r="3324">
          <cell r="A3324">
            <v>350500</v>
          </cell>
          <cell r="B3324" t="str">
            <v>Barão de Antonina</v>
          </cell>
          <cell r="C3324" t="str">
            <v>SP</v>
          </cell>
          <cell r="D3324" t="str">
            <v>São Paulo</v>
          </cell>
          <cell r="E3324">
            <v>35</v>
          </cell>
          <cell r="F3324" t="str">
            <v>Sudeste</v>
          </cell>
        </row>
        <row r="3325">
          <cell r="A3325">
            <v>350510</v>
          </cell>
          <cell r="B3325" t="str">
            <v>Barbosa</v>
          </cell>
          <cell r="C3325" t="str">
            <v>SP</v>
          </cell>
          <cell r="D3325" t="str">
            <v>São Paulo</v>
          </cell>
          <cell r="E3325">
            <v>35</v>
          </cell>
          <cell r="F3325" t="str">
            <v>Sudeste</v>
          </cell>
        </row>
        <row r="3326">
          <cell r="A3326">
            <v>350520</v>
          </cell>
          <cell r="B3326" t="str">
            <v>Bariri</v>
          </cell>
          <cell r="C3326" t="str">
            <v>SP</v>
          </cell>
          <cell r="D3326" t="str">
            <v>São Paulo</v>
          </cell>
          <cell r="E3326">
            <v>35</v>
          </cell>
          <cell r="F3326" t="str">
            <v>Sudeste</v>
          </cell>
        </row>
        <row r="3327">
          <cell r="A3327">
            <v>350530</v>
          </cell>
          <cell r="B3327" t="str">
            <v>Barra Bonita</v>
          </cell>
          <cell r="C3327" t="str">
            <v>SP</v>
          </cell>
          <cell r="D3327" t="str">
            <v>São Paulo</v>
          </cell>
          <cell r="E3327">
            <v>35</v>
          </cell>
          <cell r="F3327" t="str">
            <v>Sudeste</v>
          </cell>
        </row>
        <row r="3328">
          <cell r="A3328">
            <v>350535</v>
          </cell>
          <cell r="B3328" t="str">
            <v>Barra do Chapéu</v>
          </cell>
          <cell r="C3328" t="str">
            <v>SP</v>
          </cell>
          <cell r="D3328" t="str">
            <v>São Paulo</v>
          </cell>
          <cell r="E3328">
            <v>35</v>
          </cell>
          <cell r="F3328" t="str">
            <v>Sudeste</v>
          </cell>
        </row>
        <row r="3329">
          <cell r="A3329">
            <v>350540</v>
          </cell>
          <cell r="B3329" t="str">
            <v>Barra do Turvo</v>
          </cell>
          <cell r="C3329" t="str">
            <v>SP</v>
          </cell>
          <cell r="D3329" t="str">
            <v>São Paulo</v>
          </cell>
          <cell r="E3329">
            <v>35</v>
          </cell>
          <cell r="F3329" t="str">
            <v>Sudeste</v>
          </cell>
        </row>
        <row r="3330">
          <cell r="A3330">
            <v>350550</v>
          </cell>
          <cell r="B3330" t="str">
            <v>Barretos</v>
          </cell>
          <cell r="C3330" t="str">
            <v>SP</v>
          </cell>
          <cell r="D3330" t="str">
            <v>São Paulo</v>
          </cell>
          <cell r="E3330">
            <v>35</v>
          </cell>
          <cell r="F3330" t="str">
            <v>Sudeste</v>
          </cell>
        </row>
        <row r="3331">
          <cell r="A3331">
            <v>350560</v>
          </cell>
          <cell r="B3331" t="str">
            <v>Barrinha</v>
          </cell>
          <cell r="C3331" t="str">
            <v>SP</v>
          </cell>
          <cell r="D3331" t="str">
            <v>São Paulo</v>
          </cell>
          <cell r="E3331">
            <v>35</v>
          </cell>
          <cell r="F3331" t="str">
            <v>Sudeste</v>
          </cell>
        </row>
        <row r="3332">
          <cell r="A3332">
            <v>350570</v>
          </cell>
          <cell r="B3332" t="str">
            <v>Barueri</v>
          </cell>
          <cell r="C3332" t="str">
            <v>SP</v>
          </cell>
          <cell r="D3332" t="str">
            <v>São Paulo</v>
          </cell>
          <cell r="E3332">
            <v>35</v>
          </cell>
          <cell r="F3332" t="str">
            <v>Sudeste</v>
          </cell>
        </row>
        <row r="3333">
          <cell r="A3333">
            <v>350580</v>
          </cell>
          <cell r="B3333" t="str">
            <v>Bastos</v>
          </cell>
          <cell r="C3333" t="str">
            <v>SP</v>
          </cell>
          <cell r="D3333" t="str">
            <v>São Paulo</v>
          </cell>
          <cell r="E3333">
            <v>35</v>
          </cell>
          <cell r="F3333" t="str">
            <v>Sudeste</v>
          </cell>
        </row>
        <row r="3334">
          <cell r="A3334">
            <v>350590</v>
          </cell>
          <cell r="B3334" t="str">
            <v>Batatais</v>
          </cell>
          <cell r="C3334" t="str">
            <v>SP</v>
          </cell>
          <cell r="D3334" t="str">
            <v>São Paulo</v>
          </cell>
          <cell r="E3334">
            <v>35</v>
          </cell>
          <cell r="F3334" t="str">
            <v>Sudeste</v>
          </cell>
        </row>
        <row r="3335">
          <cell r="A3335">
            <v>350600</v>
          </cell>
          <cell r="B3335" t="str">
            <v>Bauru</v>
          </cell>
          <cell r="C3335" t="str">
            <v>SP</v>
          </cell>
          <cell r="D3335" t="str">
            <v>São Paulo</v>
          </cell>
          <cell r="E3335">
            <v>35</v>
          </cell>
          <cell r="F3335" t="str">
            <v>Sudeste</v>
          </cell>
        </row>
        <row r="3336">
          <cell r="A3336">
            <v>350610</v>
          </cell>
          <cell r="B3336" t="str">
            <v>Bebedouro</v>
          </cell>
          <cell r="C3336" t="str">
            <v>SP</v>
          </cell>
          <cell r="D3336" t="str">
            <v>São Paulo</v>
          </cell>
          <cell r="E3336">
            <v>35</v>
          </cell>
          <cell r="F3336" t="str">
            <v>Sudeste</v>
          </cell>
        </row>
        <row r="3337">
          <cell r="A3337">
            <v>350620</v>
          </cell>
          <cell r="B3337" t="str">
            <v>Bento de Abreu</v>
          </cell>
          <cell r="C3337" t="str">
            <v>SP</v>
          </cell>
          <cell r="D3337" t="str">
            <v>São Paulo</v>
          </cell>
          <cell r="E3337">
            <v>35</v>
          </cell>
          <cell r="F3337" t="str">
            <v>Sudeste</v>
          </cell>
        </row>
        <row r="3338">
          <cell r="A3338">
            <v>350630</v>
          </cell>
          <cell r="B3338" t="str">
            <v>Bernardino de Campos</v>
          </cell>
          <cell r="C3338" t="str">
            <v>SP</v>
          </cell>
          <cell r="D3338" t="str">
            <v>São Paulo</v>
          </cell>
          <cell r="E3338">
            <v>35</v>
          </cell>
          <cell r="F3338" t="str">
            <v>Sudeste</v>
          </cell>
        </row>
        <row r="3339">
          <cell r="A3339">
            <v>350635</v>
          </cell>
          <cell r="B3339" t="str">
            <v>Bertioga</v>
          </cell>
          <cell r="C3339" t="str">
            <v>SP</v>
          </cell>
          <cell r="D3339" t="str">
            <v>São Paulo</v>
          </cell>
          <cell r="E3339">
            <v>35</v>
          </cell>
          <cell r="F3339" t="str">
            <v>Sudeste</v>
          </cell>
        </row>
        <row r="3340">
          <cell r="A3340">
            <v>350640</v>
          </cell>
          <cell r="B3340" t="str">
            <v>Bilac</v>
          </cell>
          <cell r="C3340" t="str">
            <v>SP</v>
          </cell>
          <cell r="D3340" t="str">
            <v>São Paulo</v>
          </cell>
          <cell r="E3340">
            <v>35</v>
          </cell>
          <cell r="F3340" t="str">
            <v>Sudeste</v>
          </cell>
        </row>
        <row r="3341">
          <cell r="A3341">
            <v>350650</v>
          </cell>
          <cell r="B3341" t="str">
            <v>Birigui</v>
          </cell>
          <cell r="C3341" t="str">
            <v>SP</v>
          </cell>
          <cell r="D3341" t="str">
            <v>São Paulo</v>
          </cell>
          <cell r="E3341">
            <v>35</v>
          </cell>
          <cell r="F3341" t="str">
            <v>Sudeste</v>
          </cell>
        </row>
        <row r="3342">
          <cell r="A3342">
            <v>350660</v>
          </cell>
          <cell r="B3342" t="str">
            <v>Biritiba-Mirim</v>
          </cell>
          <cell r="C3342" t="str">
            <v>SP</v>
          </cell>
          <cell r="D3342" t="str">
            <v>São Paulo</v>
          </cell>
          <cell r="E3342">
            <v>35</v>
          </cell>
          <cell r="F3342" t="str">
            <v>Sudeste</v>
          </cell>
        </row>
        <row r="3343">
          <cell r="A3343">
            <v>350670</v>
          </cell>
          <cell r="B3343" t="str">
            <v>Boa Esperança do Sul</v>
          </cell>
          <cell r="C3343" t="str">
            <v>SP</v>
          </cell>
          <cell r="D3343" t="str">
            <v>São Paulo</v>
          </cell>
          <cell r="E3343">
            <v>35</v>
          </cell>
          <cell r="F3343" t="str">
            <v>Sudeste</v>
          </cell>
        </row>
        <row r="3344">
          <cell r="A3344">
            <v>350680</v>
          </cell>
          <cell r="B3344" t="str">
            <v>Bocaina</v>
          </cell>
          <cell r="C3344" t="str">
            <v>SP</v>
          </cell>
          <cell r="D3344" t="str">
            <v>São Paulo</v>
          </cell>
          <cell r="E3344">
            <v>35</v>
          </cell>
          <cell r="F3344" t="str">
            <v>Sudeste</v>
          </cell>
        </row>
        <row r="3345">
          <cell r="A3345">
            <v>350690</v>
          </cell>
          <cell r="B3345" t="str">
            <v>Bofete</v>
          </cell>
          <cell r="C3345" t="str">
            <v>SP</v>
          </cell>
          <cell r="D3345" t="str">
            <v>São Paulo</v>
          </cell>
          <cell r="E3345">
            <v>35</v>
          </cell>
          <cell r="F3345" t="str">
            <v>Sudeste</v>
          </cell>
        </row>
        <row r="3346">
          <cell r="A3346">
            <v>350700</v>
          </cell>
          <cell r="B3346" t="str">
            <v>Boituva</v>
          </cell>
          <cell r="C3346" t="str">
            <v>SP</v>
          </cell>
          <cell r="D3346" t="str">
            <v>São Paulo</v>
          </cell>
          <cell r="E3346">
            <v>35</v>
          </cell>
          <cell r="F3346" t="str">
            <v>Sudeste</v>
          </cell>
        </row>
        <row r="3347">
          <cell r="A3347">
            <v>350710</v>
          </cell>
          <cell r="B3347" t="str">
            <v>Bom Jesus dos Perdões</v>
          </cell>
          <cell r="C3347" t="str">
            <v>SP</v>
          </cell>
          <cell r="D3347" t="str">
            <v>São Paulo</v>
          </cell>
          <cell r="E3347">
            <v>35</v>
          </cell>
          <cell r="F3347" t="str">
            <v>Sudeste</v>
          </cell>
        </row>
        <row r="3348">
          <cell r="A3348">
            <v>350715</v>
          </cell>
          <cell r="B3348" t="str">
            <v>Bom Sucesso de Itararé</v>
          </cell>
          <cell r="C3348" t="str">
            <v>SP</v>
          </cell>
          <cell r="D3348" t="str">
            <v>São Paulo</v>
          </cell>
          <cell r="E3348">
            <v>35</v>
          </cell>
          <cell r="F3348" t="str">
            <v>Sudeste</v>
          </cell>
        </row>
        <row r="3349">
          <cell r="A3349">
            <v>350720</v>
          </cell>
          <cell r="B3349" t="str">
            <v>Borá</v>
          </cell>
          <cell r="C3349" t="str">
            <v>SP</v>
          </cell>
          <cell r="D3349" t="str">
            <v>São Paulo</v>
          </cell>
          <cell r="E3349">
            <v>35</v>
          </cell>
          <cell r="F3349" t="str">
            <v>Sudeste</v>
          </cell>
        </row>
        <row r="3350">
          <cell r="A3350">
            <v>350730</v>
          </cell>
          <cell r="B3350" t="str">
            <v>Boracéia</v>
          </cell>
          <cell r="C3350" t="str">
            <v>SP</v>
          </cell>
          <cell r="D3350" t="str">
            <v>São Paulo</v>
          </cell>
          <cell r="E3350">
            <v>35</v>
          </cell>
          <cell r="F3350" t="str">
            <v>Sudeste</v>
          </cell>
        </row>
        <row r="3351">
          <cell r="A3351">
            <v>350740</v>
          </cell>
          <cell r="B3351" t="str">
            <v>Borborema</v>
          </cell>
          <cell r="C3351" t="str">
            <v>SP</v>
          </cell>
          <cell r="D3351" t="str">
            <v>São Paulo</v>
          </cell>
          <cell r="E3351">
            <v>35</v>
          </cell>
          <cell r="F3351" t="str">
            <v>Sudeste</v>
          </cell>
        </row>
        <row r="3352">
          <cell r="A3352">
            <v>350745</v>
          </cell>
          <cell r="B3352" t="str">
            <v>Borebi</v>
          </cell>
          <cell r="C3352" t="str">
            <v>SP</v>
          </cell>
          <cell r="D3352" t="str">
            <v>São Paulo</v>
          </cell>
          <cell r="E3352">
            <v>35</v>
          </cell>
          <cell r="F3352" t="str">
            <v>Sudeste</v>
          </cell>
        </row>
        <row r="3353">
          <cell r="A3353">
            <v>350750</v>
          </cell>
          <cell r="B3353" t="str">
            <v>Botucatu</v>
          </cell>
          <cell r="C3353" t="str">
            <v>SP</v>
          </cell>
          <cell r="D3353" t="str">
            <v>São Paulo</v>
          </cell>
          <cell r="E3353">
            <v>35</v>
          </cell>
          <cell r="F3353" t="str">
            <v>Sudeste</v>
          </cell>
        </row>
        <row r="3354">
          <cell r="A3354">
            <v>350760</v>
          </cell>
          <cell r="B3354" t="str">
            <v>Bragança Paulista</v>
          </cell>
          <cell r="C3354" t="str">
            <v>SP</v>
          </cell>
          <cell r="D3354" t="str">
            <v>São Paulo</v>
          </cell>
          <cell r="E3354">
            <v>35</v>
          </cell>
          <cell r="F3354" t="str">
            <v>Sudeste</v>
          </cell>
        </row>
        <row r="3355">
          <cell r="A3355">
            <v>350770</v>
          </cell>
          <cell r="B3355" t="str">
            <v>Braúna</v>
          </cell>
          <cell r="C3355" t="str">
            <v>SP</v>
          </cell>
          <cell r="D3355" t="str">
            <v>São Paulo</v>
          </cell>
          <cell r="E3355">
            <v>35</v>
          </cell>
          <cell r="F3355" t="str">
            <v>Sudeste</v>
          </cell>
        </row>
        <row r="3356">
          <cell r="A3356">
            <v>350775</v>
          </cell>
          <cell r="B3356" t="str">
            <v>Brejo Alegre</v>
          </cell>
          <cell r="C3356" t="str">
            <v>SP</v>
          </cell>
          <cell r="D3356" t="str">
            <v>São Paulo</v>
          </cell>
          <cell r="E3356">
            <v>35</v>
          </cell>
          <cell r="F3356" t="str">
            <v>Sudeste</v>
          </cell>
        </row>
        <row r="3357">
          <cell r="A3357">
            <v>350780</v>
          </cell>
          <cell r="B3357" t="str">
            <v>Brodowski</v>
          </cell>
          <cell r="C3357" t="str">
            <v>SP</v>
          </cell>
          <cell r="D3357" t="str">
            <v>São Paulo</v>
          </cell>
          <cell r="E3357">
            <v>35</v>
          </cell>
          <cell r="F3357" t="str">
            <v>Sudeste</v>
          </cell>
        </row>
        <row r="3358">
          <cell r="A3358">
            <v>350790</v>
          </cell>
          <cell r="B3358" t="str">
            <v>Brotas</v>
          </cell>
          <cell r="C3358" t="str">
            <v>SP</v>
          </cell>
          <cell r="D3358" t="str">
            <v>São Paulo</v>
          </cell>
          <cell r="E3358">
            <v>35</v>
          </cell>
          <cell r="F3358" t="str">
            <v>Sudeste</v>
          </cell>
        </row>
        <row r="3359">
          <cell r="A3359">
            <v>350800</v>
          </cell>
          <cell r="B3359" t="str">
            <v>Buri</v>
          </cell>
          <cell r="C3359" t="str">
            <v>SP</v>
          </cell>
          <cell r="D3359" t="str">
            <v>São Paulo</v>
          </cell>
          <cell r="E3359">
            <v>35</v>
          </cell>
          <cell r="F3359" t="str">
            <v>Sudeste</v>
          </cell>
        </row>
        <row r="3360">
          <cell r="A3360">
            <v>350810</v>
          </cell>
          <cell r="B3360" t="str">
            <v>Buritama</v>
          </cell>
          <cell r="C3360" t="str">
            <v>SP</v>
          </cell>
          <cell r="D3360" t="str">
            <v>São Paulo</v>
          </cell>
          <cell r="E3360">
            <v>35</v>
          </cell>
          <cell r="F3360" t="str">
            <v>Sudeste</v>
          </cell>
        </row>
        <row r="3361">
          <cell r="A3361">
            <v>350820</v>
          </cell>
          <cell r="B3361" t="str">
            <v>Buritizal</v>
          </cell>
          <cell r="C3361" t="str">
            <v>SP</v>
          </cell>
          <cell r="D3361" t="str">
            <v>São Paulo</v>
          </cell>
          <cell r="E3361">
            <v>35</v>
          </cell>
          <cell r="F3361" t="str">
            <v>Sudeste</v>
          </cell>
        </row>
        <row r="3362">
          <cell r="A3362">
            <v>350830</v>
          </cell>
          <cell r="B3362" t="str">
            <v>Cabrália Paulista</v>
          </cell>
          <cell r="C3362" t="str">
            <v>SP</v>
          </cell>
          <cell r="D3362" t="str">
            <v>São Paulo</v>
          </cell>
          <cell r="E3362">
            <v>35</v>
          </cell>
          <cell r="F3362" t="str">
            <v>Sudeste</v>
          </cell>
        </row>
        <row r="3363">
          <cell r="A3363">
            <v>350840</v>
          </cell>
          <cell r="B3363" t="str">
            <v>Cabreúva</v>
          </cell>
          <cell r="C3363" t="str">
            <v>SP</v>
          </cell>
          <cell r="D3363" t="str">
            <v>São Paulo</v>
          </cell>
          <cell r="E3363">
            <v>35</v>
          </cell>
          <cell r="F3363" t="str">
            <v>Sudeste</v>
          </cell>
        </row>
        <row r="3364">
          <cell r="A3364">
            <v>350850</v>
          </cell>
          <cell r="B3364" t="str">
            <v>Caçapava</v>
          </cell>
          <cell r="C3364" t="str">
            <v>SP</v>
          </cell>
          <cell r="D3364" t="str">
            <v>São Paulo</v>
          </cell>
          <cell r="E3364">
            <v>35</v>
          </cell>
          <cell r="F3364" t="str">
            <v>Sudeste</v>
          </cell>
        </row>
        <row r="3365">
          <cell r="A3365">
            <v>350860</v>
          </cell>
          <cell r="B3365" t="str">
            <v>Cachoeira Paulista</v>
          </cell>
          <cell r="C3365" t="str">
            <v>SP</v>
          </cell>
          <cell r="D3365" t="str">
            <v>São Paulo</v>
          </cell>
          <cell r="E3365">
            <v>35</v>
          </cell>
          <cell r="F3365" t="str">
            <v>Sudeste</v>
          </cell>
        </row>
        <row r="3366">
          <cell r="A3366">
            <v>350870</v>
          </cell>
          <cell r="B3366" t="str">
            <v>Caconde</v>
          </cell>
          <cell r="C3366" t="str">
            <v>SP</v>
          </cell>
          <cell r="D3366" t="str">
            <v>São Paulo</v>
          </cell>
          <cell r="E3366">
            <v>35</v>
          </cell>
          <cell r="F3366" t="str">
            <v>Sudeste</v>
          </cell>
        </row>
        <row r="3367">
          <cell r="A3367">
            <v>350880</v>
          </cell>
          <cell r="B3367" t="str">
            <v>Cafelândia</v>
          </cell>
          <cell r="C3367" t="str">
            <v>SP</v>
          </cell>
          <cell r="D3367" t="str">
            <v>São Paulo</v>
          </cell>
          <cell r="E3367">
            <v>35</v>
          </cell>
          <cell r="F3367" t="str">
            <v>Sudeste</v>
          </cell>
        </row>
        <row r="3368">
          <cell r="A3368">
            <v>350890</v>
          </cell>
          <cell r="B3368" t="str">
            <v>Caiabu</v>
          </cell>
          <cell r="C3368" t="str">
            <v>SP</v>
          </cell>
          <cell r="D3368" t="str">
            <v>São Paulo</v>
          </cell>
          <cell r="E3368">
            <v>35</v>
          </cell>
          <cell r="F3368" t="str">
            <v>Sudeste</v>
          </cell>
        </row>
        <row r="3369">
          <cell r="A3369">
            <v>350900</v>
          </cell>
          <cell r="B3369" t="str">
            <v>Caieiras</v>
          </cell>
          <cell r="C3369" t="str">
            <v>SP</v>
          </cell>
          <cell r="D3369" t="str">
            <v>São Paulo</v>
          </cell>
          <cell r="E3369">
            <v>35</v>
          </cell>
          <cell r="F3369" t="str">
            <v>Sudeste</v>
          </cell>
        </row>
        <row r="3370">
          <cell r="A3370">
            <v>350910</v>
          </cell>
          <cell r="B3370" t="str">
            <v>Caiuá</v>
          </cell>
          <cell r="C3370" t="str">
            <v>SP</v>
          </cell>
          <cell r="D3370" t="str">
            <v>São Paulo</v>
          </cell>
          <cell r="E3370">
            <v>35</v>
          </cell>
          <cell r="F3370" t="str">
            <v>Sudeste</v>
          </cell>
        </row>
        <row r="3371">
          <cell r="A3371">
            <v>350920</v>
          </cell>
          <cell r="B3371" t="str">
            <v>Cajamar</v>
          </cell>
          <cell r="C3371" t="str">
            <v>SP</v>
          </cell>
          <cell r="D3371" t="str">
            <v>São Paulo</v>
          </cell>
          <cell r="E3371">
            <v>35</v>
          </cell>
          <cell r="F3371" t="str">
            <v>Sudeste</v>
          </cell>
        </row>
        <row r="3372">
          <cell r="A3372">
            <v>350925</v>
          </cell>
          <cell r="B3372" t="str">
            <v>Cajati</v>
          </cell>
          <cell r="C3372" t="str">
            <v>SP</v>
          </cell>
          <cell r="D3372" t="str">
            <v>São Paulo</v>
          </cell>
          <cell r="E3372">
            <v>35</v>
          </cell>
          <cell r="F3372" t="str">
            <v>Sudeste</v>
          </cell>
        </row>
        <row r="3373">
          <cell r="A3373">
            <v>350930</v>
          </cell>
          <cell r="B3373" t="str">
            <v>Cajobi</v>
          </cell>
          <cell r="C3373" t="str">
            <v>SP</v>
          </cell>
          <cell r="D3373" t="str">
            <v>São Paulo</v>
          </cell>
          <cell r="E3373">
            <v>35</v>
          </cell>
          <cell r="F3373" t="str">
            <v>Sudeste</v>
          </cell>
        </row>
        <row r="3374">
          <cell r="A3374">
            <v>350940</v>
          </cell>
          <cell r="B3374" t="str">
            <v>Cajuru</v>
          </cell>
          <cell r="C3374" t="str">
            <v>SP</v>
          </cell>
          <cell r="D3374" t="str">
            <v>São Paulo</v>
          </cell>
          <cell r="E3374">
            <v>35</v>
          </cell>
          <cell r="F3374" t="str">
            <v>Sudeste</v>
          </cell>
        </row>
        <row r="3375">
          <cell r="A3375">
            <v>350945</v>
          </cell>
          <cell r="B3375" t="str">
            <v>Campina do Monte Alegre</v>
          </cell>
          <cell r="C3375" t="str">
            <v>SP</v>
          </cell>
          <cell r="D3375" t="str">
            <v>São Paulo</v>
          </cell>
          <cell r="E3375">
            <v>35</v>
          </cell>
          <cell r="F3375" t="str">
            <v>Sudeste</v>
          </cell>
        </row>
        <row r="3376">
          <cell r="A3376">
            <v>350950</v>
          </cell>
          <cell r="B3376" t="str">
            <v>Campinas</v>
          </cell>
          <cell r="C3376" t="str">
            <v>SP</v>
          </cell>
          <cell r="D3376" t="str">
            <v>São Paulo</v>
          </cell>
          <cell r="E3376">
            <v>35</v>
          </cell>
          <cell r="F3376" t="str">
            <v>Sudeste</v>
          </cell>
        </row>
        <row r="3377">
          <cell r="A3377">
            <v>350960</v>
          </cell>
          <cell r="B3377" t="str">
            <v>Campo Limpo Paulista</v>
          </cell>
          <cell r="C3377" t="str">
            <v>SP</v>
          </cell>
          <cell r="D3377" t="str">
            <v>São Paulo</v>
          </cell>
          <cell r="E3377">
            <v>35</v>
          </cell>
          <cell r="F3377" t="str">
            <v>Sudeste</v>
          </cell>
        </row>
        <row r="3378">
          <cell r="A3378">
            <v>350970</v>
          </cell>
          <cell r="B3378" t="str">
            <v>Campos do Jordão</v>
          </cell>
          <cell r="C3378" t="str">
            <v>SP</v>
          </cell>
          <cell r="D3378" t="str">
            <v>São Paulo</v>
          </cell>
          <cell r="E3378">
            <v>35</v>
          </cell>
          <cell r="F3378" t="str">
            <v>Sudeste</v>
          </cell>
        </row>
        <row r="3379">
          <cell r="A3379">
            <v>350980</v>
          </cell>
          <cell r="B3379" t="str">
            <v>Campos Novos Paulista</v>
          </cell>
          <cell r="C3379" t="str">
            <v>SP</v>
          </cell>
          <cell r="D3379" t="str">
            <v>São Paulo</v>
          </cell>
          <cell r="E3379">
            <v>35</v>
          </cell>
          <cell r="F3379" t="str">
            <v>Sudeste</v>
          </cell>
        </row>
        <row r="3380">
          <cell r="A3380">
            <v>350990</v>
          </cell>
          <cell r="B3380" t="str">
            <v>Cananéia</v>
          </cell>
          <cell r="C3380" t="str">
            <v>SP</v>
          </cell>
          <cell r="D3380" t="str">
            <v>São Paulo</v>
          </cell>
          <cell r="E3380">
            <v>35</v>
          </cell>
          <cell r="F3380" t="str">
            <v>Sudeste</v>
          </cell>
        </row>
        <row r="3381">
          <cell r="A3381">
            <v>350995</v>
          </cell>
          <cell r="B3381" t="str">
            <v>Canas</v>
          </cell>
          <cell r="C3381" t="str">
            <v>SP</v>
          </cell>
          <cell r="D3381" t="str">
            <v>São Paulo</v>
          </cell>
          <cell r="E3381">
            <v>35</v>
          </cell>
          <cell r="F3381" t="str">
            <v>Sudeste</v>
          </cell>
        </row>
        <row r="3382">
          <cell r="A3382">
            <v>351000</v>
          </cell>
          <cell r="B3382" t="str">
            <v>Cândido Mota</v>
          </cell>
          <cell r="C3382" t="str">
            <v>SP</v>
          </cell>
          <cell r="D3382" t="str">
            <v>São Paulo</v>
          </cell>
          <cell r="E3382">
            <v>35</v>
          </cell>
          <cell r="F3382" t="str">
            <v>Sudeste</v>
          </cell>
        </row>
        <row r="3383">
          <cell r="A3383">
            <v>351010</v>
          </cell>
          <cell r="B3383" t="str">
            <v>Cândido Rodrigues</v>
          </cell>
          <cell r="C3383" t="str">
            <v>SP</v>
          </cell>
          <cell r="D3383" t="str">
            <v>São Paulo</v>
          </cell>
          <cell r="E3383">
            <v>35</v>
          </cell>
          <cell r="F3383" t="str">
            <v>Sudeste</v>
          </cell>
        </row>
        <row r="3384">
          <cell r="A3384">
            <v>351015</v>
          </cell>
          <cell r="B3384" t="str">
            <v>Canitar</v>
          </cell>
          <cell r="C3384" t="str">
            <v>SP</v>
          </cell>
          <cell r="D3384" t="str">
            <v>São Paulo</v>
          </cell>
          <cell r="E3384">
            <v>35</v>
          </cell>
          <cell r="F3384" t="str">
            <v>Sudeste</v>
          </cell>
        </row>
        <row r="3385">
          <cell r="A3385">
            <v>351020</v>
          </cell>
          <cell r="B3385" t="str">
            <v>Capão Bonito</v>
          </cell>
          <cell r="C3385" t="str">
            <v>SP</v>
          </cell>
          <cell r="D3385" t="str">
            <v>São Paulo</v>
          </cell>
          <cell r="E3385">
            <v>35</v>
          </cell>
          <cell r="F3385" t="str">
            <v>Sudeste</v>
          </cell>
        </row>
        <row r="3386">
          <cell r="A3386">
            <v>351030</v>
          </cell>
          <cell r="B3386" t="str">
            <v>Capela do Alto</v>
          </cell>
          <cell r="C3386" t="str">
            <v>SP</v>
          </cell>
          <cell r="D3386" t="str">
            <v>São Paulo</v>
          </cell>
          <cell r="E3386">
            <v>35</v>
          </cell>
          <cell r="F3386" t="str">
            <v>Sudeste</v>
          </cell>
        </row>
        <row r="3387">
          <cell r="A3387">
            <v>351040</v>
          </cell>
          <cell r="B3387" t="str">
            <v>Capivari</v>
          </cell>
          <cell r="C3387" t="str">
            <v>SP</v>
          </cell>
          <cell r="D3387" t="str">
            <v>São Paulo</v>
          </cell>
          <cell r="E3387">
            <v>35</v>
          </cell>
          <cell r="F3387" t="str">
            <v>Sudeste</v>
          </cell>
        </row>
        <row r="3388">
          <cell r="A3388">
            <v>351050</v>
          </cell>
          <cell r="B3388" t="str">
            <v>Caraguatatuba</v>
          </cell>
          <cell r="C3388" t="str">
            <v>SP</v>
          </cell>
          <cell r="D3388" t="str">
            <v>São Paulo</v>
          </cell>
          <cell r="E3388">
            <v>35</v>
          </cell>
          <cell r="F3388" t="str">
            <v>Sudeste</v>
          </cell>
        </row>
        <row r="3389">
          <cell r="A3389">
            <v>351060</v>
          </cell>
          <cell r="B3389" t="str">
            <v>Carapicuíba</v>
          </cell>
          <cell r="C3389" t="str">
            <v>SP</v>
          </cell>
          <cell r="D3389" t="str">
            <v>São Paulo</v>
          </cell>
          <cell r="E3389">
            <v>35</v>
          </cell>
          <cell r="F3389" t="str">
            <v>Sudeste</v>
          </cell>
        </row>
        <row r="3390">
          <cell r="A3390">
            <v>351070</v>
          </cell>
          <cell r="B3390" t="str">
            <v>Cardoso</v>
          </cell>
          <cell r="C3390" t="str">
            <v>SP</v>
          </cell>
          <cell r="D3390" t="str">
            <v>São Paulo</v>
          </cell>
          <cell r="E3390">
            <v>35</v>
          </cell>
          <cell r="F3390" t="str">
            <v>Sudeste</v>
          </cell>
        </row>
        <row r="3391">
          <cell r="A3391">
            <v>351080</v>
          </cell>
          <cell r="B3391" t="str">
            <v>Casa Branca</v>
          </cell>
          <cell r="C3391" t="str">
            <v>SP</v>
          </cell>
          <cell r="D3391" t="str">
            <v>São Paulo</v>
          </cell>
          <cell r="E3391">
            <v>35</v>
          </cell>
          <cell r="F3391" t="str">
            <v>Sudeste</v>
          </cell>
        </row>
        <row r="3392">
          <cell r="A3392">
            <v>351090</v>
          </cell>
          <cell r="B3392" t="str">
            <v>Cássia dos Coqueiros</v>
          </cell>
          <cell r="C3392" t="str">
            <v>SP</v>
          </cell>
          <cell r="D3392" t="str">
            <v>São Paulo</v>
          </cell>
          <cell r="E3392">
            <v>35</v>
          </cell>
          <cell r="F3392" t="str">
            <v>Sudeste</v>
          </cell>
        </row>
        <row r="3393">
          <cell r="A3393">
            <v>351100</v>
          </cell>
          <cell r="B3393" t="str">
            <v>Castilho</v>
          </cell>
          <cell r="C3393" t="str">
            <v>SP</v>
          </cell>
          <cell r="D3393" t="str">
            <v>São Paulo</v>
          </cell>
          <cell r="E3393">
            <v>35</v>
          </cell>
          <cell r="F3393" t="str">
            <v>Sudeste</v>
          </cell>
        </row>
        <row r="3394">
          <cell r="A3394">
            <v>351110</v>
          </cell>
          <cell r="B3394" t="str">
            <v>Catanduva</v>
          </cell>
          <cell r="C3394" t="str">
            <v>SP</v>
          </cell>
          <cell r="D3394" t="str">
            <v>São Paulo</v>
          </cell>
          <cell r="E3394">
            <v>35</v>
          </cell>
          <cell r="F3394" t="str">
            <v>Sudeste</v>
          </cell>
        </row>
        <row r="3395">
          <cell r="A3395">
            <v>351120</v>
          </cell>
          <cell r="B3395" t="str">
            <v>Catiguá</v>
          </cell>
          <cell r="C3395" t="str">
            <v>SP</v>
          </cell>
          <cell r="D3395" t="str">
            <v>São Paulo</v>
          </cell>
          <cell r="E3395">
            <v>35</v>
          </cell>
          <cell r="F3395" t="str">
            <v>Sudeste</v>
          </cell>
        </row>
        <row r="3396">
          <cell r="A3396">
            <v>351130</v>
          </cell>
          <cell r="B3396" t="str">
            <v>Cedral</v>
          </cell>
          <cell r="C3396" t="str">
            <v>SP</v>
          </cell>
          <cell r="D3396" t="str">
            <v>São Paulo</v>
          </cell>
          <cell r="E3396">
            <v>35</v>
          </cell>
          <cell r="F3396" t="str">
            <v>Sudeste</v>
          </cell>
        </row>
        <row r="3397">
          <cell r="A3397">
            <v>351140</v>
          </cell>
          <cell r="B3397" t="str">
            <v>Cerqueira César</v>
          </cell>
          <cell r="C3397" t="str">
            <v>SP</v>
          </cell>
          <cell r="D3397" t="str">
            <v>São Paulo</v>
          </cell>
          <cell r="E3397">
            <v>35</v>
          </cell>
          <cell r="F3397" t="str">
            <v>Sudeste</v>
          </cell>
        </row>
        <row r="3398">
          <cell r="A3398">
            <v>351150</v>
          </cell>
          <cell r="B3398" t="str">
            <v>Cerquilho</v>
          </cell>
          <cell r="C3398" t="str">
            <v>SP</v>
          </cell>
          <cell r="D3398" t="str">
            <v>São Paulo</v>
          </cell>
          <cell r="E3398">
            <v>35</v>
          </cell>
          <cell r="F3398" t="str">
            <v>Sudeste</v>
          </cell>
        </row>
        <row r="3399">
          <cell r="A3399">
            <v>351160</v>
          </cell>
          <cell r="B3399" t="str">
            <v>Cesário Lange</v>
          </cell>
          <cell r="C3399" t="str">
            <v>SP</v>
          </cell>
          <cell r="D3399" t="str">
            <v>São Paulo</v>
          </cell>
          <cell r="E3399">
            <v>35</v>
          </cell>
          <cell r="F3399" t="str">
            <v>Sudeste</v>
          </cell>
        </row>
        <row r="3400">
          <cell r="A3400">
            <v>351170</v>
          </cell>
          <cell r="B3400" t="str">
            <v>Charqueada</v>
          </cell>
          <cell r="C3400" t="str">
            <v>SP</v>
          </cell>
          <cell r="D3400" t="str">
            <v>São Paulo</v>
          </cell>
          <cell r="E3400">
            <v>35</v>
          </cell>
          <cell r="F3400" t="str">
            <v>Sudeste</v>
          </cell>
        </row>
        <row r="3401">
          <cell r="A3401">
            <v>351190</v>
          </cell>
          <cell r="B3401" t="str">
            <v>Clementina</v>
          </cell>
          <cell r="C3401" t="str">
            <v>SP</v>
          </cell>
          <cell r="D3401" t="str">
            <v>São Paulo</v>
          </cell>
          <cell r="E3401">
            <v>35</v>
          </cell>
          <cell r="F3401" t="str">
            <v>Sudeste</v>
          </cell>
        </row>
        <row r="3402">
          <cell r="A3402">
            <v>351200</v>
          </cell>
          <cell r="B3402" t="str">
            <v>Colina</v>
          </cell>
          <cell r="C3402" t="str">
            <v>SP</v>
          </cell>
          <cell r="D3402" t="str">
            <v>São Paulo</v>
          </cell>
          <cell r="E3402">
            <v>35</v>
          </cell>
          <cell r="F3402" t="str">
            <v>Sudeste</v>
          </cell>
        </row>
        <row r="3403">
          <cell r="A3403">
            <v>351210</v>
          </cell>
          <cell r="B3403" t="str">
            <v>Colômbia</v>
          </cell>
          <cell r="C3403" t="str">
            <v>SP</v>
          </cell>
          <cell r="D3403" t="str">
            <v>São Paulo</v>
          </cell>
          <cell r="E3403">
            <v>35</v>
          </cell>
          <cell r="F3403" t="str">
            <v>Sudeste</v>
          </cell>
        </row>
        <row r="3404">
          <cell r="A3404">
            <v>351220</v>
          </cell>
          <cell r="B3404" t="str">
            <v>Conchal</v>
          </cell>
          <cell r="C3404" t="str">
            <v>SP</v>
          </cell>
          <cell r="D3404" t="str">
            <v>São Paulo</v>
          </cell>
          <cell r="E3404">
            <v>35</v>
          </cell>
          <cell r="F3404" t="str">
            <v>Sudeste</v>
          </cell>
        </row>
        <row r="3405">
          <cell r="A3405">
            <v>351230</v>
          </cell>
          <cell r="B3405" t="str">
            <v>Conchas</v>
          </cell>
          <cell r="C3405" t="str">
            <v>SP</v>
          </cell>
          <cell r="D3405" t="str">
            <v>São Paulo</v>
          </cell>
          <cell r="E3405">
            <v>35</v>
          </cell>
          <cell r="F3405" t="str">
            <v>Sudeste</v>
          </cell>
        </row>
        <row r="3406">
          <cell r="A3406">
            <v>351240</v>
          </cell>
          <cell r="B3406" t="str">
            <v>Cordeirópolis</v>
          </cell>
          <cell r="C3406" t="str">
            <v>SP</v>
          </cell>
          <cell r="D3406" t="str">
            <v>São Paulo</v>
          </cell>
          <cell r="E3406">
            <v>35</v>
          </cell>
          <cell r="F3406" t="str">
            <v>Sudeste</v>
          </cell>
        </row>
        <row r="3407">
          <cell r="A3407">
            <v>351250</v>
          </cell>
          <cell r="B3407" t="str">
            <v>Coroados</v>
          </cell>
          <cell r="C3407" t="str">
            <v>SP</v>
          </cell>
          <cell r="D3407" t="str">
            <v>São Paulo</v>
          </cell>
          <cell r="E3407">
            <v>35</v>
          </cell>
          <cell r="F3407" t="str">
            <v>Sudeste</v>
          </cell>
        </row>
        <row r="3408">
          <cell r="A3408">
            <v>351260</v>
          </cell>
          <cell r="B3408" t="str">
            <v>Coronel Macedo</v>
          </cell>
          <cell r="C3408" t="str">
            <v>SP</v>
          </cell>
          <cell r="D3408" t="str">
            <v>São Paulo</v>
          </cell>
          <cell r="E3408">
            <v>35</v>
          </cell>
          <cell r="F3408" t="str">
            <v>Sudeste</v>
          </cell>
        </row>
        <row r="3409">
          <cell r="A3409">
            <v>351270</v>
          </cell>
          <cell r="B3409" t="str">
            <v>Corumbataí</v>
          </cell>
          <cell r="C3409" t="str">
            <v>SP</v>
          </cell>
          <cell r="D3409" t="str">
            <v>São Paulo</v>
          </cell>
          <cell r="E3409">
            <v>35</v>
          </cell>
          <cell r="F3409" t="str">
            <v>Sudeste</v>
          </cell>
        </row>
        <row r="3410">
          <cell r="A3410">
            <v>351280</v>
          </cell>
          <cell r="B3410" t="str">
            <v>Cosmópolis</v>
          </cell>
          <cell r="C3410" t="str">
            <v>SP</v>
          </cell>
          <cell r="D3410" t="str">
            <v>São Paulo</v>
          </cell>
          <cell r="E3410">
            <v>35</v>
          </cell>
          <cell r="F3410" t="str">
            <v>Sudeste</v>
          </cell>
        </row>
        <row r="3411">
          <cell r="A3411">
            <v>351290</v>
          </cell>
          <cell r="B3411" t="str">
            <v>Cosmorama</v>
          </cell>
          <cell r="C3411" t="str">
            <v>SP</v>
          </cell>
          <cell r="D3411" t="str">
            <v>São Paulo</v>
          </cell>
          <cell r="E3411">
            <v>35</v>
          </cell>
          <cell r="F3411" t="str">
            <v>Sudeste</v>
          </cell>
        </row>
        <row r="3412">
          <cell r="A3412">
            <v>351300</v>
          </cell>
          <cell r="B3412" t="str">
            <v>Cotia</v>
          </cell>
          <cell r="C3412" t="str">
            <v>SP</v>
          </cell>
          <cell r="D3412" t="str">
            <v>São Paulo</v>
          </cell>
          <cell r="E3412">
            <v>35</v>
          </cell>
          <cell r="F3412" t="str">
            <v>Sudeste</v>
          </cell>
        </row>
        <row r="3413">
          <cell r="A3413">
            <v>351310</v>
          </cell>
          <cell r="B3413" t="str">
            <v>Cravinhos</v>
          </cell>
          <cell r="C3413" t="str">
            <v>SP</v>
          </cell>
          <cell r="D3413" t="str">
            <v>São Paulo</v>
          </cell>
          <cell r="E3413">
            <v>35</v>
          </cell>
          <cell r="F3413" t="str">
            <v>Sudeste</v>
          </cell>
        </row>
        <row r="3414">
          <cell r="A3414">
            <v>351320</v>
          </cell>
          <cell r="B3414" t="str">
            <v>Cristais Paulista</v>
          </cell>
          <cell r="C3414" t="str">
            <v>SP</v>
          </cell>
          <cell r="D3414" t="str">
            <v>São Paulo</v>
          </cell>
          <cell r="E3414">
            <v>35</v>
          </cell>
          <cell r="F3414" t="str">
            <v>Sudeste</v>
          </cell>
        </row>
        <row r="3415">
          <cell r="A3415">
            <v>351330</v>
          </cell>
          <cell r="B3415" t="str">
            <v>Cruzália</v>
          </cell>
          <cell r="C3415" t="str">
            <v>SP</v>
          </cell>
          <cell r="D3415" t="str">
            <v>São Paulo</v>
          </cell>
          <cell r="E3415">
            <v>35</v>
          </cell>
          <cell r="F3415" t="str">
            <v>Sudeste</v>
          </cell>
        </row>
        <row r="3416">
          <cell r="A3416">
            <v>351340</v>
          </cell>
          <cell r="B3416" t="str">
            <v>Cruzeiro</v>
          </cell>
          <cell r="C3416" t="str">
            <v>SP</v>
          </cell>
          <cell r="D3416" t="str">
            <v>São Paulo</v>
          </cell>
          <cell r="E3416">
            <v>35</v>
          </cell>
          <cell r="F3416" t="str">
            <v>Sudeste</v>
          </cell>
        </row>
        <row r="3417">
          <cell r="A3417">
            <v>351350</v>
          </cell>
          <cell r="B3417" t="str">
            <v>Cubatão</v>
          </cell>
          <cell r="C3417" t="str">
            <v>SP</v>
          </cell>
          <cell r="D3417" t="str">
            <v>São Paulo</v>
          </cell>
          <cell r="E3417">
            <v>35</v>
          </cell>
          <cell r="F3417" t="str">
            <v>Sudeste</v>
          </cell>
        </row>
        <row r="3418">
          <cell r="A3418">
            <v>351360</v>
          </cell>
          <cell r="B3418" t="str">
            <v>Cunha</v>
          </cell>
          <cell r="C3418" t="str">
            <v>SP</v>
          </cell>
          <cell r="D3418" t="str">
            <v>São Paulo</v>
          </cell>
          <cell r="E3418">
            <v>35</v>
          </cell>
          <cell r="F3418" t="str">
            <v>Sudeste</v>
          </cell>
        </row>
        <row r="3419">
          <cell r="A3419">
            <v>351370</v>
          </cell>
          <cell r="B3419" t="str">
            <v>Descalvado</v>
          </cell>
          <cell r="C3419" t="str">
            <v>SP</v>
          </cell>
          <cell r="D3419" t="str">
            <v>São Paulo</v>
          </cell>
          <cell r="E3419">
            <v>35</v>
          </cell>
          <cell r="F3419" t="str">
            <v>Sudeste</v>
          </cell>
        </row>
        <row r="3420">
          <cell r="A3420">
            <v>351380</v>
          </cell>
          <cell r="B3420" t="str">
            <v>Diadema</v>
          </cell>
          <cell r="C3420" t="str">
            <v>SP</v>
          </cell>
          <cell r="D3420" t="str">
            <v>São Paulo</v>
          </cell>
          <cell r="E3420">
            <v>35</v>
          </cell>
          <cell r="F3420" t="str">
            <v>Sudeste</v>
          </cell>
        </row>
        <row r="3421">
          <cell r="A3421">
            <v>351385</v>
          </cell>
          <cell r="B3421" t="str">
            <v>Dirce Reis</v>
          </cell>
          <cell r="C3421" t="str">
            <v>SP</v>
          </cell>
          <cell r="D3421" t="str">
            <v>São Paulo</v>
          </cell>
          <cell r="E3421">
            <v>35</v>
          </cell>
          <cell r="F3421" t="str">
            <v>Sudeste</v>
          </cell>
        </row>
        <row r="3422">
          <cell r="A3422">
            <v>351390</v>
          </cell>
          <cell r="B3422" t="str">
            <v>Divinolândia</v>
          </cell>
          <cell r="C3422" t="str">
            <v>SP</v>
          </cell>
          <cell r="D3422" t="str">
            <v>São Paulo</v>
          </cell>
          <cell r="E3422">
            <v>35</v>
          </cell>
          <cell r="F3422" t="str">
            <v>Sudeste</v>
          </cell>
        </row>
        <row r="3423">
          <cell r="A3423">
            <v>351400</v>
          </cell>
          <cell r="B3423" t="str">
            <v>Dobrada</v>
          </cell>
          <cell r="C3423" t="str">
            <v>SP</v>
          </cell>
          <cell r="D3423" t="str">
            <v>São Paulo</v>
          </cell>
          <cell r="E3423">
            <v>35</v>
          </cell>
          <cell r="F3423" t="str">
            <v>Sudeste</v>
          </cell>
        </row>
        <row r="3424">
          <cell r="A3424">
            <v>351410</v>
          </cell>
          <cell r="B3424" t="str">
            <v>Dois Córregos</v>
          </cell>
          <cell r="C3424" t="str">
            <v>SP</v>
          </cell>
          <cell r="D3424" t="str">
            <v>São Paulo</v>
          </cell>
          <cell r="E3424">
            <v>35</v>
          </cell>
          <cell r="F3424" t="str">
            <v>Sudeste</v>
          </cell>
        </row>
        <row r="3425">
          <cell r="A3425">
            <v>351420</v>
          </cell>
          <cell r="B3425" t="str">
            <v>Dolcinópolis</v>
          </cell>
          <cell r="C3425" t="str">
            <v>SP</v>
          </cell>
          <cell r="D3425" t="str">
            <v>São Paulo</v>
          </cell>
          <cell r="E3425">
            <v>35</v>
          </cell>
          <cell r="F3425" t="str">
            <v>Sudeste</v>
          </cell>
        </row>
        <row r="3426">
          <cell r="A3426">
            <v>351430</v>
          </cell>
          <cell r="B3426" t="str">
            <v>Dourado</v>
          </cell>
          <cell r="C3426" t="str">
            <v>SP</v>
          </cell>
          <cell r="D3426" t="str">
            <v>São Paulo</v>
          </cell>
          <cell r="E3426">
            <v>35</v>
          </cell>
          <cell r="F3426" t="str">
            <v>Sudeste</v>
          </cell>
        </row>
        <row r="3427">
          <cell r="A3427">
            <v>351440</v>
          </cell>
          <cell r="B3427" t="str">
            <v>Dracena</v>
          </cell>
          <cell r="C3427" t="str">
            <v>SP</v>
          </cell>
          <cell r="D3427" t="str">
            <v>São Paulo</v>
          </cell>
          <cell r="E3427">
            <v>35</v>
          </cell>
          <cell r="F3427" t="str">
            <v>Sudeste</v>
          </cell>
        </row>
        <row r="3428">
          <cell r="A3428">
            <v>351450</v>
          </cell>
          <cell r="B3428" t="str">
            <v>Duartina</v>
          </cell>
          <cell r="C3428" t="str">
            <v>SP</v>
          </cell>
          <cell r="D3428" t="str">
            <v>São Paulo</v>
          </cell>
          <cell r="E3428">
            <v>35</v>
          </cell>
          <cell r="F3428" t="str">
            <v>Sudeste</v>
          </cell>
        </row>
        <row r="3429">
          <cell r="A3429">
            <v>351460</v>
          </cell>
          <cell r="B3429" t="str">
            <v>Dumont</v>
          </cell>
          <cell r="C3429" t="str">
            <v>SP</v>
          </cell>
          <cell r="D3429" t="str">
            <v>São Paulo</v>
          </cell>
          <cell r="E3429">
            <v>35</v>
          </cell>
          <cell r="F3429" t="str">
            <v>Sudeste</v>
          </cell>
        </row>
        <row r="3430">
          <cell r="A3430">
            <v>351470</v>
          </cell>
          <cell r="B3430" t="str">
            <v>Echaporã</v>
          </cell>
          <cell r="C3430" t="str">
            <v>SP</v>
          </cell>
          <cell r="D3430" t="str">
            <v>São Paulo</v>
          </cell>
          <cell r="E3430">
            <v>35</v>
          </cell>
          <cell r="F3430" t="str">
            <v>Sudeste</v>
          </cell>
        </row>
        <row r="3431">
          <cell r="A3431">
            <v>351480</v>
          </cell>
          <cell r="B3431" t="str">
            <v>Eldorado</v>
          </cell>
          <cell r="C3431" t="str">
            <v>SP</v>
          </cell>
          <cell r="D3431" t="str">
            <v>São Paulo</v>
          </cell>
          <cell r="E3431">
            <v>35</v>
          </cell>
          <cell r="F3431" t="str">
            <v>Sudeste</v>
          </cell>
        </row>
        <row r="3432">
          <cell r="A3432">
            <v>351490</v>
          </cell>
          <cell r="B3432" t="str">
            <v>Elias Fausto</v>
          </cell>
          <cell r="C3432" t="str">
            <v>SP</v>
          </cell>
          <cell r="D3432" t="str">
            <v>São Paulo</v>
          </cell>
          <cell r="E3432">
            <v>35</v>
          </cell>
          <cell r="F3432" t="str">
            <v>Sudeste</v>
          </cell>
        </row>
        <row r="3433">
          <cell r="A3433">
            <v>351492</v>
          </cell>
          <cell r="B3433" t="str">
            <v>Elisiário</v>
          </cell>
          <cell r="C3433" t="str">
            <v>SP</v>
          </cell>
          <cell r="D3433" t="str">
            <v>São Paulo</v>
          </cell>
          <cell r="E3433">
            <v>35</v>
          </cell>
          <cell r="F3433" t="str">
            <v>Sudeste</v>
          </cell>
        </row>
        <row r="3434">
          <cell r="A3434">
            <v>351495</v>
          </cell>
          <cell r="B3434" t="str">
            <v>Embaúba</v>
          </cell>
          <cell r="C3434" t="str">
            <v>SP</v>
          </cell>
          <cell r="D3434" t="str">
            <v>São Paulo</v>
          </cell>
          <cell r="E3434">
            <v>35</v>
          </cell>
          <cell r="F3434" t="str">
            <v>Sudeste</v>
          </cell>
        </row>
        <row r="3435">
          <cell r="A3435">
            <v>351500</v>
          </cell>
          <cell r="B3435" t="str">
            <v>Embu</v>
          </cell>
          <cell r="C3435" t="str">
            <v>SP</v>
          </cell>
          <cell r="D3435" t="str">
            <v>São Paulo</v>
          </cell>
          <cell r="E3435">
            <v>35</v>
          </cell>
          <cell r="F3435" t="str">
            <v>Sudeste</v>
          </cell>
        </row>
        <row r="3436">
          <cell r="A3436">
            <v>351510</v>
          </cell>
          <cell r="B3436" t="str">
            <v>Embu-Guaçu</v>
          </cell>
          <cell r="C3436" t="str">
            <v>SP</v>
          </cell>
          <cell r="D3436" t="str">
            <v>São Paulo</v>
          </cell>
          <cell r="E3436">
            <v>35</v>
          </cell>
          <cell r="F3436" t="str">
            <v>Sudeste</v>
          </cell>
        </row>
        <row r="3437">
          <cell r="A3437">
            <v>351512</v>
          </cell>
          <cell r="B3437" t="str">
            <v>Emilianópolis</v>
          </cell>
          <cell r="C3437" t="str">
            <v>SP</v>
          </cell>
          <cell r="D3437" t="str">
            <v>São Paulo</v>
          </cell>
          <cell r="E3437">
            <v>35</v>
          </cell>
          <cell r="F3437" t="str">
            <v>Sudeste</v>
          </cell>
        </row>
        <row r="3438">
          <cell r="A3438">
            <v>351515</v>
          </cell>
          <cell r="B3438" t="str">
            <v>Engenheiro Coelho</v>
          </cell>
          <cell r="C3438" t="str">
            <v>SP</v>
          </cell>
          <cell r="D3438" t="str">
            <v>São Paulo</v>
          </cell>
          <cell r="E3438">
            <v>35</v>
          </cell>
          <cell r="F3438" t="str">
            <v>Sudeste</v>
          </cell>
        </row>
        <row r="3439">
          <cell r="A3439">
            <v>351518</v>
          </cell>
          <cell r="B3439" t="str">
            <v>Espírito Santo do Pinhal</v>
          </cell>
          <cell r="C3439" t="str">
            <v>SP</v>
          </cell>
          <cell r="D3439" t="str">
            <v>São Paulo</v>
          </cell>
          <cell r="E3439">
            <v>35</v>
          </cell>
          <cell r="F3439" t="str">
            <v>Sudeste</v>
          </cell>
        </row>
        <row r="3440">
          <cell r="A3440">
            <v>351519</v>
          </cell>
          <cell r="B3440" t="str">
            <v>Espírito Santo do Turvo</v>
          </cell>
          <cell r="C3440" t="str">
            <v>SP</v>
          </cell>
          <cell r="D3440" t="str">
            <v>São Paulo</v>
          </cell>
          <cell r="E3440">
            <v>35</v>
          </cell>
          <cell r="F3440" t="str">
            <v>Sudeste</v>
          </cell>
        </row>
        <row r="3441">
          <cell r="A3441">
            <v>351520</v>
          </cell>
          <cell r="B3441" t="str">
            <v>Estrela d'Oeste</v>
          </cell>
          <cell r="C3441" t="str">
            <v>SP</v>
          </cell>
          <cell r="D3441" t="str">
            <v>São Paulo</v>
          </cell>
          <cell r="E3441">
            <v>35</v>
          </cell>
          <cell r="F3441" t="str">
            <v>Sudeste</v>
          </cell>
        </row>
        <row r="3442">
          <cell r="A3442">
            <v>351530</v>
          </cell>
          <cell r="B3442" t="str">
            <v>Estrela do Norte</v>
          </cell>
          <cell r="C3442" t="str">
            <v>SP</v>
          </cell>
          <cell r="D3442" t="str">
            <v>São Paulo</v>
          </cell>
          <cell r="E3442">
            <v>35</v>
          </cell>
          <cell r="F3442" t="str">
            <v>Sudeste</v>
          </cell>
        </row>
        <row r="3443">
          <cell r="A3443">
            <v>351535</v>
          </cell>
          <cell r="B3443" t="str">
            <v>Euclides da Cunha Paulista</v>
          </cell>
          <cell r="C3443" t="str">
            <v>SP</v>
          </cell>
          <cell r="D3443" t="str">
            <v>São Paulo</v>
          </cell>
          <cell r="E3443">
            <v>35</v>
          </cell>
          <cell r="F3443" t="str">
            <v>Sudeste</v>
          </cell>
        </row>
        <row r="3444">
          <cell r="A3444">
            <v>351540</v>
          </cell>
          <cell r="B3444" t="str">
            <v>Fartura</v>
          </cell>
          <cell r="C3444" t="str">
            <v>SP</v>
          </cell>
          <cell r="D3444" t="str">
            <v>São Paulo</v>
          </cell>
          <cell r="E3444">
            <v>35</v>
          </cell>
          <cell r="F3444" t="str">
            <v>Sudeste</v>
          </cell>
        </row>
        <row r="3445">
          <cell r="A3445">
            <v>351550</v>
          </cell>
          <cell r="B3445" t="str">
            <v>Fernandópolis</v>
          </cell>
          <cell r="C3445" t="str">
            <v>SP</v>
          </cell>
          <cell r="D3445" t="str">
            <v>São Paulo</v>
          </cell>
          <cell r="E3445">
            <v>35</v>
          </cell>
          <cell r="F3445" t="str">
            <v>Sudeste</v>
          </cell>
        </row>
        <row r="3446">
          <cell r="A3446">
            <v>351560</v>
          </cell>
          <cell r="B3446" t="str">
            <v>Fernando Prestes</v>
          </cell>
          <cell r="C3446" t="str">
            <v>SP</v>
          </cell>
          <cell r="D3446" t="str">
            <v>São Paulo</v>
          </cell>
          <cell r="E3446">
            <v>35</v>
          </cell>
          <cell r="F3446" t="str">
            <v>Sudeste</v>
          </cell>
        </row>
        <row r="3447">
          <cell r="A3447">
            <v>351565</v>
          </cell>
          <cell r="B3447" t="str">
            <v>Fernão</v>
          </cell>
          <cell r="C3447" t="str">
            <v>SP</v>
          </cell>
          <cell r="D3447" t="str">
            <v>São Paulo</v>
          </cell>
          <cell r="E3447">
            <v>35</v>
          </cell>
          <cell r="F3447" t="str">
            <v>Sudeste</v>
          </cell>
        </row>
        <row r="3448">
          <cell r="A3448">
            <v>351570</v>
          </cell>
          <cell r="B3448" t="str">
            <v>Ferraz de Vasconcelos</v>
          </cell>
          <cell r="C3448" t="str">
            <v>SP</v>
          </cell>
          <cell r="D3448" t="str">
            <v>São Paulo</v>
          </cell>
          <cell r="E3448">
            <v>35</v>
          </cell>
          <cell r="F3448" t="str">
            <v>Sudeste</v>
          </cell>
        </row>
        <row r="3449">
          <cell r="A3449">
            <v>351580</v>
          </cell>
          <cell r="B3449" t="str">
            <v>Flora Rica</v>
          </cell>
          <cell r="C3449" t="str">
            <v>SP</v>
          </cell>
          <cell r="D3449" t="str">
            <v>São Paulo</v>
          </cell>
          <cell r="E3449">
            <v>35</v>
          </cell>
          <cell r="F3449" t="str">
            <v>Sudeste</v>
          </cell>
        </row>
        <row r="3450">
          <cell r="A3450">
            <v>351590</v>
          </cell>
          <cell r="B3450" t="str">
            <v>Floreal</v>
          </cell>
          <cell r="C3450" t="str">
            <v>SP</v>
          </cell>
          <cell r="D3450" t="str">
            <v>São Paulo</v>
          </cell>
          <cell r="E3450">
            <v>35</v>
          </cell>
          <cell r="F3450" t="str">
            <v>Sudeste</v>
          </cell>
        </row>
        <row r="3451">
          <cell r="A3451">
            <v>351600</v>
          </cell>
          <cell r="B3451" t="str">
            <v>Flórida Paulista</v>
          </cell>
          <cell r="C3451" t="str">
            <v>SP</v>
          </cell>
          <cell r="D3451" t="str">
            <v>São Paulo</v>
          </cell>
          <cell r="E3451">
            <v>35</v>
          </cell>
          <cell r="F3451" t="str">
            <v>Sudeste</v>
          </cell>
        </row>
        <row r="3452">
          <cell r="A3452">
            <v>351610</v>
          </cell>
          <cell r="B3452" t="str">
            <v>Florínia</v>
          </cell>
          <cell r="C3452" t="str">
            <v>SP</v>
          </cell>
          <cell r="D3452" t="str">
            <v>São Paulo</v>
          </cell>
          <cell r="E3452">
            <v>35</v>
          </cell>
          <cell r="F3452" t="str">
            <v>Sudeste</v>
          </cell>
        </row>
        <row r="3453">
          <cell r="A3453">
            <v>351620</v>
          </cell>
          <cell r="B3453" t="str">
            <v>Franca</v>
          </cell>
          <cell r="C3453" t="str">
            <v>SP</v>
          </cell>
          <cell r="D3453" t="str">
            <v>São Paulo</v>
          </cell>
          <cell r="E3453">
            <v>35</v>
          </cell>
          <cell r="F3453" t="str">
            <v>Sudeste</v>
          </cell>
        </row>
        <row r="3454">
          <cell r="A3454">
            <v>351630</v>
          </cell>
          <cell r="B3454" t="str">
            <v>Francisco Morato</v>
          </cell>
          <cell r="C3454" t="str">
            <v>SP</v>
          </cell>
          <cell r="D3454" t="str">
            <v>São Paulo</v>
          </cell>
          <cell r="E3454">
            <v>35</v>
          </cell>
          <cell r="F3454" t="str">
            <v>Sudeste</v>
          </cell>
        </row>
        <row r="3455">
          <cell r="A3455">
            <v>351640</v>
          </cell>
          <cell r="B3455" t="str">
            <v>Franco da Rocha</v>
          </cell>
          <cell r="C3455" t="str">
            <v>SP</v>
          </cell>
          <cell r="D3455" t="str">
            <v>São Paulo</v>
          </cell>
          <cell r="E3455">
            <v>35</v>
          </cell>
          <cell r="F3455" t="str">
            <v>Sudeste</v>
          </cell>
        </row>
        <row r="3456">
          <cell r="A3456">
            <v>351650</v>
          </cell>
          <cell r="B3456" t="str">
            <v>Gabriel Monteiro</v>
          </cell>
          <cell r="C3456" t="str">
            <v>SP</v>
          </cell>
          <cell r="D3456" t="str">
            <v>São Paulo</v>
          </cell>
          <cell r="E3456">
            <v>35</v>
          </cell>
          <cell r="F3456" t="str">
            <v>Sudeste</v>
          </cell>
        </row>
        <row r="3457">
          <cell r="A3457">
            <v>351660</v>
          </cell>
          <cell r="B3457" t="str">
            <v>Gália</v>
          </cell>
          <cell r="C3457" t="str">
            <v>SP</v>
          </cell>
          <cell r="D3457" t="str">
            <v>São Paulo</v>
          </cell>
          <cell r="E3457">
            <v>35</v>
          </cell>
          <cell r="F3457" t="str">
            <v>Sudeste</v>
          </cell>
        </row>
        <row r="3458">
          <cell r="A3458">
            <v>351670</v>
          </cell>
          <cell r="B3458" t="str">
            <v>Garça</v>
          </cell>
          <cell r="C3458" t="str">
            <v>SP</v>
          </cell>
          <cell r="D3458" t="str">
            <v>São Paulo</v>
          </cell>
          <cell r="E3458">
            <v>35</v>
          </cell>
          <cell r="F3458" t="str">
            <v>Sudeste</v>
          </cell>
        </row>
        <row r="3459">
          <cell r="A3459">
            <v>351680</v>
          </cell>
          <cell r="B3459" t="str">
            <v>Gastão Vidigal</v>
          </cell>
          <cell r="C3459" t="str">
            <v>SP</v>
          </cell>
          <cell r="D3459" t="str">
            <v>São Paulo</v>
          </cell>
          <cell r="E3459">
            <v>35</v>
          </cell>
          <cell r="F3459" t="str">
            <v>Sudeste</v>
          </cell>
        </row>
        <row r="3460">
          <cell r="A3460">
            <v>351685</v>
          </cell>
          <cell r="B3460" t="str">
            <v>Gavião Peixoto</v>
          </cell>
          <cell r="C3460" t="str">
            <v>SP</v>
          </cell>
          <cell r="D3460" t="str">
            <v>São Paulo</v>
          </cell>
          <cell r="E3460">
            <v>35</v>
          </cell>
          <cell r="F3460" t="str">
            <v>Sudeste</v>
          </cell>
        </row>
        <row r="3461">
          <cell r="A3461">
            <v>351690</v>
          </cell>
          <cell r="B3461" t="str">
            <v>General Salgado</v>
          </cell>
          <cell r="C3461" t="str">
            <v>SP</v>
          </cell>
          <cell r="D3461" t="str">
            <v>São Paulo</v>
          </cell>
          <cell r="E3461">
            <v>35</v>
          </cell>
          <cell r="F3461" t="str">
            <v>Sudeste</v>
          </cell>
        </row>
        <row r="3462">
          <cell r="A3462">
            <v>351700</v>
          </cell>
          <cell r="B3462" t="str">
            <v>Getulina</v>
          </cell>
          <cell r="C3462" t="str">
            <v>SP</v>
          </cell>
          <cell r="D3462" t="str">
            <v>São Paulo</v>
          </cell>
          <cell r="E3462">
            <v>35</v>
          </cell>
          <cell r="F3462" t="str">
            <v>Sudeste</v>
          </cell>
        </row>
        <row r="3463">
          <cell r="A3463">
            <v>351710</v>
          </cell>
          <cell r="B3463" t="str">
            <v>Glicério</v>
          </cell>
          <cell r="C3463" t="str">
            <v>SP</v>
          </cell>
          <cell r="D3463" t="str">
            <v>São Paulo</v>
          </cell>
          <cell r="E3463">
            <v>35</v>
          </cell>
          <cell r="F3463" t="str">
            <v>Sudeste</v>
          </cell>
        </row>
        <row r="3464">
          <cell r="A3464">
            <v>351720</v>
          </cell>
          <cell r="B3464" t="str">
            <v>Guaiçara</v>
          </cell>
          <cell r="C3464" t="str">
            <v>SP</v>
          </cell>
          <cell r="D3464" t="str">
            <v>São Paulo</v>
          </cell>
          <cell r="E3464">
            <v>35</v>
          </cell>
          <cell r="F3464" t="str">
            <v>Sudeste</v>
          </cell>
        </row>
        <row r="3465">
          <cell r="A3465">
            <v>351730</v>
          </cell>
          <cell r="B3465" t="str">
            <v>Guaimbê</v>
          </cell>
          <cell r="C3465" t="str">
            <v>SP</v>
          </cell>
          <cell r="D3465" t="str">
            <v>São Paulo</v>
          </cell>
          <cell r="E3465">
            <v>35</v>
          </cell>
          <cell r="F3465" t="str">
            <v>Sudeste</v>
          </cell>
        </row>
        <row r="3466">
          <cell r="A3466">
            <v>351740</v>
          </cell>
          <cell r="B3466" t="str">
            <v>Guaíra</v>
          </cell>
          <cell r="C3466" t="str">
            <v>SP</v>
          </cell>
          <cell r="D3466" t="str">
            <v>São Paulo</v>
          </cell>
          <cell r="E3466">
            <v>35</v>
          </cell>
          <cell r="F3466" t="str">
            <v>Sudeste</v>
          </cell>
        </row>
        <row r="3467">
          <cell r="A3467">
            <v>351750</v>
          </cell>
          <cell r="B3467" t="str">
            <v>Guapiaçu</v>
          </cell>
          <cell r="C3467" t="str">
            <v>SP</v>
          </cell>
          <cell r="D3467" t="str">
            <v>São Paulo</v>
          </cell>
          <cell r="E3467">
            <v>35</v>
          </cell>
          <cell r="F3467" t="str">
            <v>Sudeste</v>
          </cell>
        </row>
        <row r="3468">
          <cell r="A3468">
            <v>351760</v>
          </cell>
          <cell r="B3468" t="str">
            <v>Guapiara</v>
          </cell>
          <cell r="C3468" t="str">
            <v>SP</v>
          </cell>
          <cell r="D3468" t="str">
            <v>São Paulo</v>
          </cell>
          <cell r="E3468">
            <v>35</v>
          </cell>
          <cell r="F3468" t="str">
            <v>Sudeste</v>
          </cell>
        </row>
        <row r="3469">
          <cell r="A3469">
            <v>351770</v>
          </cell>
          <cell r="B3469" t="str">
            <v>Guará</v>
          </cell>
          <cell r="C3469" t="str">
            <v>SP</v>
          </cell>
          <cell r="D3469" t="str">
            <v>São Paulo</v>
          </cell>
          <cell r="E3469">
            <v>35</v>
          </cell>
          <cell r="F3469" t="str">
            <v>Sudeste</v>
          </cell>
        </row>
        <row r="3470">
          <cell r="A3470">
            <v>351780</v>
          </cell>
          <cell r="B3470" t="str">
            <v>Guaraçaí</v>
          </cell>
          <cell r="C3470" t="str">
            <v>SP</v>
          </cell>
          <cell r="D3470" t="str">
            <v>São Paulo</v>
          </cell>
          <cell r="E3470">
            <v>35</v>
          </cell>
          <cell r="F3470" t="str">
            <v>Sudeste</v>
          </cell>
        </row>
        <row r="3471">
          <cell r="A3471">
            <v>351790</v>
          </cell>
          <cell r="B3471" t="str">
            <v>Guaraci</v>
          </cell>
          <cell r="C3471" t="str">
            <v>SP</v>
          </cell>
          <cell r="D3471" t="str">
            <v>São Paulo</v>
          </cell>
          <cell r="E3471">
            <v>35</v>
          </cell>
          <cell r="F3471" t="str">
            <v>Sudeste</v>
          </cell>
        </row>
        <row r="3472">
          <cell r="A3472">
            <v>351800</v>
          </cell>
          <cell r="B3472" t="str">
            <v>Guarani d'Oeste</v>
          </cell>
          <cell r="C3472" t="str">
            <v>SP</v>
          </cell>
          <cell r="D3472" t="str">
            <v>São Paulo</v>
          </cell>
          <cell r="E3472">
            <v>35</v>
          </cell>
          <cell r="F3472" t="str">
            <v>Sudeste</v>
          </cell>
        </row>
        <row r="3473">
          <cell r="A3473">
            <v>351810</v>
          </cell>
          <cell r="B3473" t="str">
            <v>Guarantã</v>
          </cell>
          <cell r="C3473" t="str">
            <v>SP</v>
          </cell>
          <cell r="D3473" t="str">
            <v>São Paulo</v>
          </cell>
          <cell r="E3473">
            <v>35</v>
          </cell>
          <cell r="F3473" t="str">
            <v>Sudeste</v>
          </cell>
        </row>
        <row r="3474">
          <cell r="A3474">
            <v>351820</v>
          </cell>
          <cell r="B3474" t="str">
            <v>Guararapes</v>
          </cell>
          <cell r="C3474" t="str">
            <v>SP</v>
          </cell>
          <cell r="D3474" t="str">
            <v>São Paulo</v>
          </cell>
          <cell r="E3474">
            <v>35</v>
          </cell>
          <cell r="F3474" t="str">
            <v>Sudeste</v>
          </cell>
        </row>
        <row r="3475">
          <cell r="A3475">
            <v>351830</v>
          </cell>
          <cell r="B3475" t="str">
            <v>Guararema</v>
          </cell>
          <cell r="C3475" t="str">
            <v>SP</v>
          </cell>
          <cell r="D3475" t="str">
            <v>São Paulo</v>
          </cell>
          <cell r="E3475">
            <v>35</v>
          </cell>
          <cell r="F3475" t="str">
            <v>Sudeste</v>
          </cell>
        </row>
        <row r="3476">
          <cell r="A3476">
            <v>351840</v>
          </cell>
          <cell r="B3476" t="str">
            <v>Guaratinguetá</v>
          </cell>
          <cell r="C3476" t="str">
            <v>SP</v>
          </cell>
          <cell r="D3476" t="str">
            <v>São Paulo</v>
          </cell>
          <cell r="E3476">
            <v>35</v>
          </cell>
          <cell r="F3476" t="str">
            <v>Sudeste</v>
          </cell>
        </row>
        <row r="3477">
          <cell r="A3477">
            <v>351850</v>
          </cell>
          <cell r="B3477" t="str">
            <v>Guareí</v>
          </cell>
          <cell r="C3477" t="str">
            <v>SP</v>
          </cell>
          <cell r="D3477" t="str">
            <v>São Paulo</v>
          </cell>
          <cell r="E3477">
            <v>35</v>
          </cell>
          <cell r="F3477" t="str">
            <v>Sudeste</v>
          </cell>
        </row>
        <row r="3478">
          <cell r="A3478">
            <v>351860</v>
          </cell>
          <cell r="B3478" t="str">
            <v>Guariba</v>
          </cell>
          <cell r="C3478" t="str">
            <v>SP</v>
          </cell>
          <cell r="D3478" t="str">
            <v>São Paulo</v>
          </cell>
          <cell r="E3478">
            <v>35</v>
          </cell>
          <cell r="F3478" t="str">
            <v>Sudeste</v>
          </cell>
        </row>
        <row r="3479">
          <cell r="A3479">
            <v>351870</v>
          </cell>
          <cell r="B3479" t="str">
            <v>Guarujá</v>
          </cell>
          <cell r="C3479" t="str">
            <v>SP</v>
          </cell>
          <cell r="D3479" t="str">
            <v>São Paulo</v>
          </cell>
          <cell r="E3479">
            <v>35</v>
          </cell>
          <cell r="F3479" t="str">
            <v>Sudeste</v>
          </cell>
        </row>
        <row r="3480">
          <cell r="A3480">
            <v>351880</v>
          </cell>
          <cell r="B3480" t="str">
            <v>Guarulhos</v>
          </cell>
          <cell r="C3480" t="str">
            <v>SP</v>
          </cell>
          <cell r="D3480" t="str">
            <v>São Paulo</v>
          </cell>
          <cell r="E3480">
            <v>35</v>
          </cell>
          <cell r="F3480" t="str">
            <v>Sudeste</v>
          </cell>
        </row>
        <row r="3481">
          <cell r="A3481">
            <v>351885</v>
          </cell>
          <cell r="B3481" t="str">
            <v>Guatapará</v>
          </cell>
          <cell r="C3481" t="str">
            <v>SP</v>
          </cell>
          <cell r="D3481" t="str">
            <v>São Paulo</v>
          </cell>
          <cell r="E3481">
            <v>35</v>
          </cell>
          <cell r="F3481" t="str">
            <v>Sudeste</v>
          </cell>
        </row>
        <row r="3482">
          <cell r="A3482">
            <v>351890</v>
          </cell>
          <cell r="B3482" t="str">
            <v>Guzolândia</v>
          </cell>
          <cell r="C3482" t="str">
            <v>SP</v>
          </cell>
          <cell r="D3482" t="str">
            <v>São Paulo</v>
          </cell>
          <cell r="E3482">
            <v>35</v>
          </cell>
          <cell r="F3482" t="str">
            <v>Sudeste</v>
          </cell>
        </row>
        <row r="3483">
          <cell r="A3483">
            <v>351900</v>
          </cell>
          <cell r="B3483" t="str">
            <v>Herculândia</v>
          </cell>
          <cell r="C3483" t="str">
            <v>SP</v>
          </cell>
          <cell r="D3483" t="str">
            <v>São Paulo</v>
          </cell>
          <cell r="E3483">
            <v>35</v>
          </cell>
          <cell r="F3483" t="str">
            <v>Sudeste</v>
          </cell>
        </row>
        <row r="3484">
          <cell r="A3484">
            <v>351905</v>
          </cell>
          <cell r="B3484" t="str">
            <v>Holambra</v>
          </cell>
          <cell r="C3484" t="str">
            <v>SP</v>
          </cell>
          <cell r="D3484" t="str">
            <v>São Paulo</v>
          </cell>
          <cell r="E3484">
            <v>35</v>
          </cell>
          <cell r="F3484" t="str">
            <v>Sudeste</v>
          </cell>
        </row>
        <row r="3485">
          <cell r="A3485">
            <v>351907</v>
          </cell>
          <cell r="B3485" t="str">
            <v>Hortolândia</v>
          </cell>
          <cell r="C3485" t="str">
            <v>SP</v>
          </cell>
          <cell r="D3485" t="str">
            <v>São Paulo</v>
          </cell>
          <cell r="E3485">
            <v>35</v>
          </cell>
          <cell r="F3485" t="str">
            <v>Sudeste</v>
          </cell>
        </row>
        <row r="3486">
          <cell r="A3486">
            <v>351910</v>
          </cell>
          <cell r="B3486" t="str">
            <v>Iacanga</v>
          </cell>
          <cell r="C3486" t="str">
            <v>SP</v>
          </cell>
          <cell r="D3486" t="str">
            <v>São Paulo</v>
          </cell>
          <cell r="E3486">
            <v>35</v>
          </cell>
          <cell r="F3486" t="str">
            <v>Sudeste</v>
          </cell>
        </row>
        <row r="3487">
          <cell r="A3487">
            <v>351920</v>
          </cell>
          <cell r="B3487" t="str">
            <v>Iacri</v>
          </cell>
          <cell r="C3487" t="str">
            <v>SP</v>
          </cell>
          <cell r="D3487" t="str">
            <v>São Paulo</v>
          </cell>
          <cell r="E3487">
            <v>35</v>
          </cell>
          <cell r="F3487" t="str">
            <v>Sudeste</v>
          </cell>
        </row>
        <row r="3488">
          <cell r="A3488">
            <v>351925</v>
          </cell>
          <cell r="B3488" t="str">
            <v>Iaras</v>
          </cell>
          <cell r="C3488" t="str">
            <v>SP</v>
          </cell>
          <cell r="D3488" t="str">
            <v>São Paulo</v>
          </cell>
          <cell r="E3488">
            <v>35</v>
          </cell>
          <cell r="F3488" t="str">
            <v>Sudeste</v>
          </cell>
        </row>
        <row r="3489">
          <cell r="A3489">
            <v>351930</v>
          </cell>
          <cell r="B3489" t="str">
            <v>Ibaté</v>
          </cell>
          <cell r="C3489" t="str">
            <v>SP</v>
          </cell>
          <cell r="D3489" t="str">
            <v>São Paulo</v>
          </cell>
          <cell r="E3489">
            <v>35</v>
          </cell>
          <cell r="F3489" t="str">
            <v>Sudeste</v>
          </cell>
        </row>
        <row r="3490">
          <cell r="A3490">
            <v>351940</v>
          </cell>
          <cell r="B3490" t="str">
            <v>Ibirá</v>
          </cell>
          <cell r="C3490" t="str">
            <v>SP</v>
          </cell>
          <cell r="D3490" t="str">
            <v>São Paulo</v>
          </cell>
          <cell r="E3490">
            <v>35</v>
          </cell>
          <cell r="F3490" t="str">
            <v>Sudeste</v>
          </cell>
        </row>
        <row r="3491">
          <cell r="A3491">
            <v>351950</v>
          </cell>
          <cell r="B3491" t="str">
            <v>Ibirarema</v>
          </cell>
          <cell r="C3491" t="str">
            <v>SP</v>
          </cell>
          <cell r="D3491" t="str">
            <v>São Paulo</v>
          </cell>
          <cell r="E3491">
            <v>35</v>
          </cell>
          <cell r="F3491" t="str">
            <v>Sudeste</v>
          </cell>
        </row>
        <row r="3492">
          <cell r="A3492">
            <v>351960</v>
          </cell>
          <cell r="B3492" t="str">
            <v>Ibitinga</v>
          </cell>
          <cell r="C3492" t="str">
            <v>SP</v>
          </cell>
          <cell r="D3492" t="str">
            <v>São Paulo</v>
          </cell>
          <cell r="E3492">
            <v>35</v>
          </cell>
          <cell r="F3492" t="str">
            <v>Sudeste</v>
          </cell>
        </row>
        <row r="3493">
          <cell r="A3493">
            <v>351970</v>
          </cell>
          <cell r="B3493" t="str">
            <v>Ibiúna</v>
          </cell>
          <cell r="C3493" t="str">
            <v>SP</v>
          </cell>
          <cell r="D3493" t="str">
            <v>São Paulo</v>
          </cell>
          <cell r="E3493">
            <v>35</v>
          </cell>
          <cell r="F3493" t="str">
            <v>Sudeste</v>
          </cell>
        </row>
        <row r="3494">
          <cell r="A3494">
            <v>351980</v>
          </cell>
          <cell r="B3494" t="str">
            <v>Icém</v>
          </cell>
          <cell r="C3494" t="str">
            <v>SP</v>
          </cell>
          <cell r="D3494" t="str">
            <v>São Paulo</v>
          </cell>
          <cell r="E3494">
            <v>35</v>
          </cell>
          <cell r="F3494" t="str">
            <v>Sudeste</v>
          </cell>
        </row>
        <row r="3495">
          <cell r="A3495">
            <v>351990</v>
          </cell>
          <cell r="B3495" t="str">
            <v>Iepê</v>
          </cell>
          <cell r="C3495" t="str">
            <v>SP</v>
          </cell>
          <cell r="D3495" t="str">
            <v>São Paulo</v>
          </cell>
          <cell r="E3495">
            <v>35</v>
          </cell>
          <cell r="F3495" t="str">
            <v>Sudeste</v>
          </cell>
        </row>
        <row r="3496">
          <cell r="A3496">
            <v>352000</v>
          </cell>
          <cell r="B3496" t="str">
            <v>Igaraçu do Tietê</v>
          </cell>
          <cell r="C3496" t="str">
            <v>SP</v>
          </cell>
          <cell r="D3496" t="str">
            <v>São Paulo</v>
          </cell>
          <cell r="E3496">
            <v>35</v>
          </cell>
          <cell r="F3496" t="str">
            <v>Sudeste</v>
          </cell>
        </row>
        <row r="3497">
          <cell r="A3497">
            <v>352010</v>
          </cell>
          <cell r="B3497" t="str">
            <v>Igarapava</v>
          </cell>
          <cell r="C3497" t="str">
            <v>SP</v>
          </cell>
          <cell r="D3497" t="str">
            <v>São Paulo</v>
          </cell>
          <cell r="E3497">
            <v>35</v>
          </cell>
          <cell r="F3497" t="str">
            <v>Sudeste</v>
          </cell>
        </row>
        <row r="3498">
          <cell r="A3498">
            <v>352020</v>
          </cell>
          <cell r="B3498" t="str">
            <v>Igaratá</v>
          </cell>
          <cell r="C3498" t="str">
            <v>SP</v>
          </cell>
          <cell r="D3498" t="str">
            <v>São Paulo</v>
          </cell>
          <cell r="E3498">
            <v>35</v>
          </cell>
          <cell r="F3498" t="str">
            <v>Sudeste</v>
          </cell>
        </row>
        <row r="3499">
          <cell r="A3499">
            <v>352030</v>
          </cell>
          <cell r="B3499" t="str">
            <v>Iguape</v>
          </cell>
          <cell r="C3499" t="str">
            <v>SP</v>
          </cell>
          <cell r="D3499" t="str">
            <v>São Paulo</v>
          </cell>
          <cell r="E3499">
            <v>35</v>
          </cell>
          <cell r="F3499" t="str">
            <v>Sudeste</v>
          </cell>
        </row>
        <row r="3500">
          <cell r="A3500">
            <v>352040</v>
          </cell>
          <cell r="B3500" t="str">
            <v>Ilhabela</v>
          </cell>
          <cell r="C3500" t="str">
            <v>SP</v>
          </cell>
          <cell r="D3500" t="str">
            <v>São Paulo</v>
          </cell>
          <cell r="E3500">
            <v>35</v>
          </cell>
          <cell r="F3500" t="str">
            <v>Sudeste</v>
          </cell>
        </row>
        <row r="3501">
          <cell r="A3501">
            <v>352042</v>
          </cell>
          <cell r="B3501" t="str">
            <v>Ilha Comprida</v>
          </cell>
          <cell r="C3501" t="str">
            <v>SP</v>
          </cell>
          <cell r="D3501" t="str">
            <v>São Paulo</v>
          </cell>
          <cell r="E3501">
            <v>35</v>
          </cell>
          <cell r="F3501" t="str">
            <v>Sudeste</v>
          </cell>
        </row>
        <row r="3502">
          <cell r="A3502">
            <v>352044</v>
          </cell>
          <cell r="B3502" t="str">
            <v>Ilha Solteira</v>
          </cell>
          <cell r="C3502" t="str">
            <v>SP</v>
          </cell>
          <cell r="D3502" t="str">
            <v>São Paulo</v>
          </cell>
          <cell r="E3502">
            <v>35</v>
          </cell>
          <cell r="F3502" t="str">
            <v>Sudeste</v>
          </cell>
        </row>
        <row r="3503">
          <cell r="A3503">
            <v>352050</v>
          </cell>
          <cell r="B3503" t="str">
            <v>Indaiatuba</v>
          </cell>
          <cell r="C3503" t="str">
            <v>SP</v>
          </cell>
          <cell r="D3503" t="str">
            <v>São Paulo</v>
          </cell>
          <cell r="E3503">
            <v>35</v>
          </cell>
          <cell r="F3503" t="str">
            <v>Sudeste</v>
          </cell>
        </row>
        <row r="3504">
          <cell r="A3504">
            <v>352060</v>
          </cell>
          <cell r="B3504" t="str">
            <v>Indiana</v>
          </cell>
          <cell r="C3504" t="str">
            <v>SP</v>
          </cell>
          <cell r="D3504" t="str">
            <v>São Paulo</v>
          </cell>
          <cell r="E3504">
            <v>35</v>
          </cell>
          <cell r="F3504" t="str">
            <v>Sudeste</v>
          </cell>
        </row>
        <row r="3505">
          <cell r="A3505">
            <v>352070</v>
          </cell>
          <cell r="B3505" t="str">
            <v>Indiaporã</v>
          </cell>
          <cell r="C3505" t="str">
            <v>SP</v>
          </cell>
          <cell r="D3505" t="str">
            <v>São Paulo</v>
          </cell>
          <cell r="E3505">
            <v>35</v>
          </cell>
          <cell r="F3505" t="str">
            <v>Sudeste</v>
          </cell>
        </row>
        <row r="3506">
          <cell r="A3506">
            <v>352080</v>
          </cell>
          <cell r="B3506" t="str">
            <v>Inúbia Paulista</v>
          </cell>
          <cell r="C3506" t="str">
            <v>SP</v>
          </cell>
          <cell r="D3506" t="str">
            <v>São Paulo</v>
          </cell>
          <cell r="E3506">
            <v>35</v>
          </cell>
          <cell r="F3506" t="str">
            <v>Sudeste</v>
          </cell>
        </row>
        <row r="3507">
          <cell r="A3507">
            <v>352090</v>
          </cell>
          <cell r="B3507" t="str">
            <v>Ipaussu</v>
          </cell>
          <cell r="C3507" t="str">
            <v>SP</v>
          </cell>
          <cell r="D3507" t="str">
            <v>São Paulo</v>
          </cell>
          <cell r="E3507">
            <v>35</v>
          </cell>
          <cell r="F3507" t="str">
            <v>Sudeste</v>
          </cell>
        </row>
        <row r="3508">
          <cell r="A3508">
            <v>352100</v>
          </cell>
          <cell r="B3508" t="str">
            <v>Iperó</v>
          </cell>
          <cell r="C3508" t="str">
            <v>SP</v>
          </cell>
          <cell r="D3508" t="str">
            <v>São Paulo</v>
          </cell>
          <cell r="E3508">
            <v>35</v>
          </cell>
          <cell r="F3508" t="str">
            <v>Sudeste</v>
          </cell>
        </row>
        <row r="3509">
          <cell r="A3509">
            <v>352110</v>
          </cell>
          <cell r="B3509" t="str">
            <v>Ipeúna</v>
          </cell>
          <cell r="C3509" t="str">
            <v>SP</v>
          </cell>
          <cell r="D3509" t="str">
            <v>São Paulo</v>
          </cell>
          <cell r="E3509">
            <v>35</v>
          </cell>
          <cell r="F3509" t="str">
            <v>Sudeste</v>
          </cell>
        </row>
        <row r="3510">
          <cell r="A3510">
            <v>352115</v>
          </cell>
          <cell r="B3510" t="str">
            <v>Ipiguá</v>
          </cell>
          <cell r="C3510" t="str">
            <v>SP</v>
          </cell>
          <cell r="D3510" t="str">
            <v>São Paulo</v>
          </cell>
          <cell r="E3510">
            <v>35</v>
          </cell>
          <cell r="F3510" t="str">
            <v>Sudeste</v>
          </cell>
        </row>
        <row r="3511">
          <cell r="A3511">
            <v>352120</v>
          </cell>
          <cell r="B3511" t="str">
            <v>Iporanga</v>
          </cell>
          <cell r="C3511" t="str">
            <v>SP</v>
          </cell>
          <cell r="D3511" t="str">
            <v>São Paulo</v>
          </cell>
          <cell r="E3511">
            <v>35</v>
          </cell>
          <cell r="F3511" t="str">
            <v>Sudeste</v>
          </cell>
        </row>
        <row r="3512">
          <cell r="A3512">
            <v>352130</v>
          </cell>
          <cell r="B3512" t="str">
            <v>Ipuã</v>
          </cell>
          <cell r="C3512" t="str">
            <v>SP</v>
          </cell>
          <cell r="D3512" t="str">
            <v>São Paulo</v>
          </cell>
          <cell r="E3512">
            <v>35</v>
          </cell>
          <cell r="F3512" t="str">
            <v>Sudeste</v>
          </cell>
        </row>
        <row r="3513">
          <cell r="A3513">
            <v>352140</v>
          </cell>
          <cell r="B3513" t="str">
            <v>Iracemápolis</v>
          </cell>
          <cell r="C3513" t="str">
            <v>SP</v>
          </cell>
          <cell r="D3513" t="str">
            <v>São Paulo</v>
          </cell>
          <cell r="E3513">
            <v>35</v>
          </cell>
          <cell r="F3513" t="str">
            <v>Sudeste</v>
          </cell>
        </row>
        <row r="3514">
          <cell r="A3514">
            <v>352150</v>
          </cell>
          <cell r="B3514" t="str">
            <v>Irapuã</v>
          </cell>
          <cell r="C3514" t="str">
            <v>SP</v>
          </cell>
          <cell r="D3514" t="str">
            <v>São Paulo</v>
          </cell>
          <cell r="E3514">
            <v>35</v>
          </cell>
          <cell r="F3514" t="str">
            <v>Sudeste</v>
          </cell>
        </row>
        <row r="3515">
          <cell r="A3515">
            <v>352160</v>
          </cell>
          <cell r="B3515" t="str">
            <v>Irapuru</v>
          </cell>
          <cell r="C3515" t="str">
            <v>SP</v>
          </cell>
          <cell r="D3515" t="str">
            <v>São Paulo</v>
          </cell>
          <cell r="E3515">
            <v>35</v>
          </cell>
          <cell r="F3515" t="str">
            <v>Sudeste</v>
          </cell>
        </row>
        <row r="3516">
          <cell r="A3516">
            <v>352170</v>
          </cell>
          <cell r="B3516" t="str">
            <v>Itaberá</v>
          </cell>
          <cell r="C3516" t="str">
            <v>SP</v>
          </cell>
          <cell r="D3516" t="str">
            <v>São Paulo</v>
          </cell>
          <cell r="E3516">
            <v>35</v>
          </cell>
          <cell r="F3516" t="str">
            <v>Sudeste</v>
          </cell>
        </row>
        <row r="3517">
          <cell r="A3517">
            <v>352180</v>
          </cell>
          <cell r="B3517" t="str">
            <v>Itaí</v>
          </cell>
          <cell r="C3517" t="str">
            <v>SP</v>
          </cell>
          <cell r="D3517" t="str">
            <v>São Paulo</v>
          </cell>
          <cell r="E3517">
            <v>35</v>
          </cell>
          <cell r="F3517" t="str">
            <v>Sudeste</v>
          </cell>
        </row>
        <row r="3518">
          <cell r="A3518">
            <v>352190</v>
          </cell>
          <cell r="B3518" t="str">
            <v>Itajobi</v>
          </cell>
          <cell r="C3518" t="str">
            <v>SP</v>
          </cell>
          <cell r="D3518" t="str">
            <v>São Paulo</v>
          </cell>
          <cell r="E3518">
            <v>35</v>
          </cell>
          <cell r="F3518" t="str">
            <v>Sudeste</v>
          </cell>
        </row>
        <row r="3519">
          <cell r="A3519">
            <v>352200</v>
          </cell>
          <cell r="B3519" t="str">
            <v>Itaju</v>
          </cell>
          <cell r="C3519" t="str">
            <v>SP</v>
          </cell>
          <cell r="D3519" t="str">
            <v>São Paulo</v>
          </cell>
          <cell r="E3519">
            <v>35</v>
          </cell>
          <cell r="F3519" t="str">
            <v>Sudeste</v>
          </cell>
        </row>
        <row r="3520">
          <cell r="A3520">
            <v>352210</v>
          </cell>
          <cell r="B3520" t="str">
            <v>Itanhaém</v>
          </cell>
          <cell r="C3520" t="str">
            <v>SP</v>
          </cell>
          <cell r="D3520" t="str">
            <v>São Paulo</v>
          </cell>
          <cell r="E3520">
            <v>35</v>
          </cell>
          <cell r="F3520" t="str">
            <v>Sudeste</v>
          </cell>
        </row>
        <row r="3521">
          <cell r="A3521">
            <v>352215</v>
          </cell>
          <cell r="B3521" t="str">
            <v>Itaóca</v>
          </cell>
          <cell r="C3521" t="str">
            <v>SP</v>
          </cell>
          <cell r="D3521" t="str">
            <v>São Paulo</v>
          </cell>
          <cell r="E3521">
            <v>35</v>
          </cell>
          <cell r="F3521" t="str">
            <v>Sudeste</v>
          </cell>
        </row>
        <row r="3522">
          <cell r="A3522">
            <v>352220</v>
          </cell>
          <cell r="B3522" t="str">
            <v>Itapecerica da Serra</v>
          </cell>
          <cell r="C3522" t="str">
            <v>SP</v>
          </cell>
          <cell r="D3522" t="str">
            <v>São Paulo</v>
          </cell>
          <cell r="E3522">
            <v>35</v>
          </cell>
          <cell r="F3522" t="str">
            <v>Sudeste</v>
          </cell>
        </row>
        <row r="3523">
          <cell r="A3523">
            <v>352230</v>
          </cell>
          <cell r="B3523" t="str">
            <v>Itapetininga</v>
          </cell>
          <cell r="C3523" t="str">
            <v>SP</v>
          </cell>
          <cell r="D3523" t="str">
            <v>São Paulo</v>
          </cell>
          <cell r="E3523">
            <v>35</v>
          </cell>
          <cell r="F3523" t="str">
            <v>Sudeste</v>
          </cell>
        </row>
        <row r="3524">
          <cell r="A3524">
            <v>352240</v>
          </cell>
          <cell r="B3524" t="str">
            <v>Itapeva</v>
          </cell>
          <cell r="C3524" t="str">
            <v>SP</v>
          </cell>
          <cell r="D3524" t="str">
            <v>São Paulo</v>
          </cell>
          <cell r="E3524">
            <v>35</v>
          </cell>
          <cell r="F3524" t="str">
            <v>Sudeste</v>
          </cell>
        </row>
        <row r="3525">
          <cell r="A3525">
            <v>352250</v>
          </cell>
          <cell r="B3525" t="str">
            <v>Itapevi</v>
          </cell>
          <cell r="C3525" t="str">
            <v>SP</v>
          </cell>
          <cell r="D3525" t="str">
            <v>São Paulo</v>
          </cell>
          <cell r="E3525">
            <v>35</v>
          </cell>
          <cell r="F3525" t="str">
            <v>Sudeste</v>
          </cell>
        </row>
        <row r="3526">
          <cell r="A3526">
            <v>352260</v>
          </cell>
          <cell r="B3526" t="str">
            <v>Itapira</v>
          </cell>
          <cell r="C3526" t="str">
            <v>SP</v>
          </cell>
          <cell r="D3526" t="str">
            <v>São Paulo</v>
          </cell>
          <cell r="E3526">
            <v>35</v>
          </cell>
          <cell r="F3526" t="str">
            <v>Sudeste</v>
          </cell>
        </row>
        <row r="3527">
          <cell r="A3527">
            <v>352265</v>
          </cell>
          <cell r="B3527" t="str">
            <v>Itapirapuã Paulista</v>
          </cell>
          <cell r="C3527" t="str">
            <v>SP</v>
          </cell>
          <cell r="D3527" t="str">
            <v>São Paulo</v>
          </cell>
          <cell r="E3527">
            <v>35</v>
          </cell>
          <cell r="F3527" t="str">
            <v>Sudeste</v>
          </cell>
        </row>
        <row r="3528">
          <cell r="A3528">
            <v>352270</v>
          </cell>
          <cell r="B3528" t="str">
            <v>Itápolis</v>
          </cell>
          <cell r="C3528" t="str">
            <v>SP</v>
          </cell>
          <cell r="D3528" t="str">
            <v>São Paulo</v>
          </cell>
          <cell r="E3528">
            <v>35</v>
          </cell>
          <cell r="F3528" t="str">
            <v>Sudeste</v>
          </cell>
        </row>
        <row r="3529">
          <cell r="A3529">
            <v>352280</v>
          </cell>
          <cell r="B3529" t="str">
            <v>Itaporanga</v>
          </cell>
          <cell r="C3529" t="str">
            <v>SP</v>
          </cell>
          <cell r="D3529" t="str">
            <v>São Paulo</v>
          </cell>
          <cell r="E3529">
            <v>35</v>
          </cell>
          <cell r="F3529" t="str">
            <v>Sudeste</v>
          </cell>
        </row>
        <row r="3530">
          <cell r="A3530">
            <v>352290</v>
          </cell>
          <cell r="B3530" t="str">
            <v>Itapuí</v>
          </cell>
          <cell r="C3530" t="str">
            <v>SP</v>
          </cell>
          <cell r="D3530" t="str">
            <v>São Paulo</v>
          </cell>
          <cell r="E3530">
            <v>35</v>
          </cell>
          <cell r="F3530" t="str">
            <v>Sudeste</v>
          </cell>
        </row>
        <row r="3531">
          <cell r="A3531">
            <v>352300</v>
          </cell>
          <cell r="B3531" t="str">
            <v>Itapura</v>
          </cell>
          <cell r="C3531" t="str">
            <v>SP</v>
          </cell>
          <cell r="D3531" t="str">
            <v>São Paulo</v>
          </cell>
          <cell r="E3531">
            <v>35</v>
          </cell>
          <cell r="F3531" t="str">
            <v>Sudeste</v>
          </cell>
        </row>
        <row r="3532">
          <cell r="A3532">
            <v>352310</v>
          </cell>
          <cell r="B3532" t="str">
            <v>Itaquaquecetuba</v>
          </cell>
          <cell r="C3532" t="str">
            <v>SP</v>
          </cell>
          <cell r="D3532" t="str">
            <v>São Paulo</v>
          </cell>
          <cell r="E3532">
            <v>35</v>
          </cell>
          <cell r="F3532" t="str">
            <v>Sudeste</v>
          </cell>
        </row>
        <row r="3533">
          <cell r="A3533">
            <v>352320</v>
          </cell>
          <cell r="B3533" t="str">
            <v>Itararé</v>
          </cell>
          <cell r="C3533" t="str">
            <v>SP</v>
          </cell>
          <cell r="D3533" t="str">
            <v>São Paulo</v>
          </cell>
          <cell r="E3533">
            <v>35</v>
          </cell>
          <cell r="F3533" t="str">
            <v>Sudeste</v>
          </cell>
        </row>
        <row r="3534">
          <cell r="A3534">
            <v>352330</v>
          </cell>
          <cell r="B3534" t="str">
            <v>Itariri</v>
          </cell>
          <cell r="C3534" t="str">
            <v>SP</v>
          </cell>
          <cell r="D3534" t="str">
            <v>São Paulo</v>
          </cell>
          <cell r="E3534">
            <v>35</v>
          </cell>
          <cell r="F3534" t="str">
            <v>Sudeste</v>
          </cell>
        </row>
        <row r="3535">
          <cell r="A3535">
            <v>352340</v>
          </cell>
          <cell r="B3535" t="str">
            <v>Itatiba</v>
          </cell>
          <cell r="C3535" t="str">
            <v>SP</v>
          </cell>
          <cell r="D3535" t="str">
            <v>São Paulo</v>
          </cell>
          <cell r="E3535">
            <v>35</v>
          </cell>
          <cell r="F3535" t="str">
            <v>Sudeste</v>
          </cell>
        </row>
        <row r="3536">
          <cell r="A3536">
            <v>352350</v>
          </cell>
          <cell r="B3536" t="str">
            <v>Itatinga</v>
          </cell>
          <cell r="C3536" t="str">
            <v>SP</v>
          </cell>
          <cell r="D3536" t="str">
            <v>São Paulo</v>
          </cell>
          <cell r="E3536">
            <v>35</v>
          </cell>
          <cell r="F3536" t="str">
            <v>Sudeste</v>
          </cell>
        </row>
        <row r="3537">
          <cell r="A3537">
            <v>352360</v>
          </cell>
          <cell r="B3537" t="str">
            <v>Itirapina</v>
          </cell>
          <cell r="C3537" t="str">
            <v>SP</v>
          </cell>
          <cell r="D3537" t="str">
            <v>São Paulo</v>
          </cell>
          <cell r="E3537">
            <v>35</v>
          </cell>
          <cell r="F3537" t="str">
            <v>Sudeste</v>
          </cell>
        </row>
        <row r="3538">
          <cell r="A3538">
            <v>352370</v>
          </cell>
          <cell r="B3538" t="str">
            <v>Itirapuã</v>
          </cell>
          <cell r="C3538" t="str">
            <v>SP</v>
          </cell>
          <cell r="D3538" t="str">
            <v>São Paulo</v>
          </cell>
          <cell r="E3538">
            <v>35</v>
          </cell>
          <cell r="F3538" t="str">
            <v>Sudeste</v>
          </cell>
        </row>
        <row r="3539">
          <cell r="A3539">
            <v>352380</v>
          </cell>
          <cell r="B3539" t="str">
            <v>Itobi</v>
          </cell>
          <cell r="C3539" t="str">
            <v>SP</v>
          </cell>
          <cell r="D3539" t="str">
            <v>São Paulo</v>
          </cell>
          <cell r="E3539">
            <v>35</v>
          </cell>
          <cell r="F3539" t="str">
            <v>Sudeste</v>
          </cell>
        </row>
        <row r="3540">
          <cell r="A3540">
            <v>352390</v>
          </cell>
          <cell r="B3540" t="str">
            <v>Itu</v>
          </cell>
          <cell r="C3540" t="str">
            <v>SP</v>
          </cell>
          <cell r="D3540" t="str">
            <v>São Paulo</v>
          </cell>
          <cell r="E3540">
            <v>35</v>
          </cell>
          <cell r="F3540" t="str">
            <v>Sudeste</v>
          </cell>
        </row>
        <row r="3541">
          <cell r="A3541">
            <v>352400</v>
          </cell>
          <cell r="B3541" t="str">
            <v>Itupeva</v>
          </cell>
          <cell r="C3541" t="str">
            <v>SP</v>
          </cell>
          <cell r="D3541" t="str">
            <v>São Paulo</v>
          </cell>
          <cell r="E3541">
            <v>35</v>
          </cell>
          <cell r="F3541" t="str">
            <v>Sudeste</v>
          </cell>
        </row>
        <row r="3542">
          <cell r="A3542">
            <v>352410</v>
          </cell>
          <cell r="B3542" t="str">
            <v>Ituverava</v>
          </cell>
          <cell r="C3542" t="str">
            <v>SP</v>
          </cell>
          <cell r="D3542" t="str">
            <v>São Paulo</v>
          </cell>
          <cell r="E3542">
            <v>35</v>
          </cell>
          <cell r="F3542" t="str">
            <v>Sudeste</v>
          </cell>
        </row>
        <row r="3543">
          <cell r="A3543">
            <v>352420</v>
          </cell>
          <cell r="B3543" t="str">
            <v>Jaborandi</v>
          </cell>
          <cell r="C3543" t="str">
            <v>SP</v>
          </cell>
          <cell r="D3543" t="str">
            <v>São Paulo</v>
          </cell>
          <cell r="E3543">
            <v>35</v>
          </cell>
          <cell r="F3543" t="str">
            <v>Sudeste</v>
          </cell>
        </row>
        <row r="3544">
          <cell r="A3544">
            <v>352430</v>
          </cell>
          <cell r="B3544" t="str">
            <v>Jaboticabal</v>
          </cell>
          <cell r="C3544" t="str">
            <v>SP</v>
          </cell>
          <cell r="D3544" t="str">
            <v>São Paulo</v>
          </cell>
          <cell r="E3544">
            <v>35</v>
          </cell>
          <cell r="F3544" t="str">
            <v>Sudeste</v>
          </cell>
        </row>
        <row r="3545">
          <cell r="A3545">
            <v>352440</v>
          </cell>
          <cell r="B3545" t="str">
            <v>Jacareí</v>
          </cell>
          <cell r="C3545" t="str">
            <v>SP</v>
          </cell>
          <cell r="D3545" t="str">
            <v>São Paulo</v>
          </cell>
          <cell r="E3545">
            <v>35</v>
          </cell>
          <cell r="F3545" t="str">
            <v>Sudeste</v>
          </cell>
        </row>
        <row r="3546">
          <cell r="A3546">
            <v>352450</v>
          </cell>
          <cell r="B3546" t="str">
            <v>Jaci</v>
          </cell>
          <cell r="C3546" t="str">
            <v>SP</v>
          </cell>
          <cell r="D3546" t="str">
            <v>São Paulo</v>
          </cell>
          <cell r="E3546">
            <v>35</v>
          </cell>
          <cell r="F3546" t="str">
            <v>Sudeste</v>
          </cell>
        </row>
        <row r="3547">
          <cell r="A3547">
            <v>352460</v>
          </cell>
          <cell r="B3547" t="str">
            <v>Jacupiranga</v>
          </cell>
          <cell r="C3547" t="str">
            <v>SP</v>
          </cell>
          <cell r="D3547" t="str">
            <v>São Paulo</v>
          </cell>
          <cell r="E3547">
            <v>35</v>
          </cell>
          <cell r="F3547" t="str">
            <v>Sudeste</v>
          </cell>
        </row>
        <row r="3548">
          <cell r="A3548">
            <v>352470</v>
          </cell>
          <cell r="B3548" t="str">
            <v>Jaguariúna</v>
          </cell>
          <cell r="C3548" t="str">
            <v>SP</v>
          </cell>
          <cell r="D3548" t="str">
            <v>São Paulo</v>
          </cell>
          <cell r="E3548">
            <v>35</v>
          </cell>
          <cell r="F3548" t="str">
            <v>Sudeste</v>
          </cell>
        </row>
        <row r="3549">
          <cell r="A3549">
            <v>352480</v>
          </cell>
          <cell r="B3549" t="str">
            <v>Jales</v>
          </cell>
          <cell r="C3549" t="str">
            <v>SP</v>
          </cell>
          <cell r="D3549" t="str">
            <v>São Paulo</v>
          </cell>
          <cell r="E3549">
            <v>35</v>
          </cell>
          <cell r="F3549" t="str">
            <v>Sudeste</v>
          </cell>
        </row>
        <row r="3550">
          <cell r="A3550">
            <v>352490</v>
          </cell>
          <cell r="B3550" t="str">
            <v>Jambeiro</v>
          </cell>
          <cell r="C3550" t="str">
            <v>SP</v>
          </cell>
          <cell r="D3550" t="str">
            <v>São Paulo</v>
          </cell>
          <cell r="E3550">
            <v>35</v>
          </cell>
          <cell r="F3550" t="str">
            <v>Sudeste</v>
          </cell>
        </row>
        <row r="3551">
          <cell r="A3551">
            <v>352500</v>
          </cell>
          <cell r="B3551" t="str">
            <v>Jandira</v>
          </cell>
          <cell r="C3551" t="str">
            <v>SP</v>
          </cell>
          <cell r="D3551" t="str">
            <v>São Paulo</v>
          </cell>
          <cell r="E3551">
            <v>35</v>
          </cell>
          <cell r="F3551" t="str">
            <v>Sudeste</v>
          </cell>
        </row>
        <row r="3552">
          <cell r="A3552">
            <v>352510</v>
          </cell>
          <cell r="B3552" t="str">
            <v>Jardinópolis</v>
          </cell>
          <cell r="C3552" t="str">
            <v>SP</v>
          </cell>
          <cell r="D3552" t="str">
            <v>São Paulo</v>
          </cell>
          <cell r="E3552">
            <v>35</v>
          </cell>
          <cell r="F3552" t="str">
            <v>Sudeste</v>
          </cell>
        </row>
        <row r="3553">
          <cell r="A3553">
            <v>352520</v>
          </cell>
          <cell r="B3553" t="str">
            <v>Jarinu</v>
          </cell>
          <cell r="C3553" t="str">
            <v>SP</v>
          </cell>
          <cell r="D3553" t="str">
            <v>São Paulo</v>
          </cell>
          <cell r="E3553">
            <v>35</v>
          </cell>
          <cell r="F3553" t="str">
            <v>Sudeste</v>
          </cell>
        </row>
        <row r="3554">
          <cell r="A3554">
            <v>352530</v>
          </cell>
          <cell r="B3554" t="str">
            <v>Jaú</v>
          </cell>
          <cell r="C3554" t="str">
            <v>SP</v>
          </cell>
          <cell r="D3554" t="str">
            <v>São Paulo</v>
          </cell>
          <cell r="E3554">
            <v>35</v>
          </cell>
          <cell r="F3554" t="str">
            <v>Sudeste</v>
          </cell>
        </row>
        <row r="3555">
          <cell r="A3555">
            <v>352540</v>
          </cell>
          <cell r="B3555" t="str">
            <v>Jeriquara</v>
          </cell>
          <cell r="C3555" t="str">
            <v>SP</v>
          </cell>
          <cell r="D3555" t="str">
            <v>São Paulo</v>
          </cell>
          <cell r="E3555">
            <v>35</v>
          </cell>
          <cell r="F3555" t="str">
            <v>Sudeste</v>
          </cell>
        </row>
        <row r="3556">
          <cell r="A3556">
            <v>352550</v>
          </cell>
          <cell r="B3556" t="str">
            <v>Joanópolis</v>
          </cell>
          <cell r="C3556" t="str">
            <v>SP</v>
          </cell>
          <cell r="D3556" t="str">
            <v>São Paulo</v>
          </cell>
          <cell r="E3556">
            <v>35</v>
          </cell>
          <cell r="F3556" t="str">
            <v>Sudeste</v>
          </cell>
        </row>
        <row r="3557">
          <cell r="A3557">
            <v>352560</v>
          </cell>
          <cell r="B3557" t="str">
            <v>João Ramalho</v>
          </cell>
          <cell r="C3557" t="str">
            <v>SP</v>
          </cell>
          <cell r="D3557" t="str">
            <v>São Paulo</v>
          </cell>
          <cell r="E3557">
            <v>35</v>
          </cell>
          <cell r="F3557" t="str">
            <v>Sudeste</v>
          </cell>
        </row>
        <row r="3558">
          <cell r="A3558">
            <v>352570</v>
          </cell>
          <cell r="B3558" t="str">
            <v>José Bonifácio</v>
          </cell>
          <cell r="C3558" t="str">
            <v>SP</v>
          </cell>
          <cell r="D3558" t="str">
            <v>São Paulo</v>
          </cell>
          <cell r="E3558">
            <v>35</v>
          </cell>
          <cell r="F3558" t="str">
            <v>Sudeste</v>
          </cell>
        </row>
        <row r="3559">
          <cell r="A3559">
            <v>352580</v>
          </cell>
          <cell r="B3559" t="str">
            <v>Júlio Mesquita</v>
          </cell>
          <cell r="C3559" t="str">
            <v>SP</v>
          </cell>
          <cell r="D3559" t="str">
            <v>São Paulo</v>
          </cell>
          <cell r="E3559">
            <v>35</v>
          </cell>
          <cell r="F3559" t="str">
            <v>Sudeste</v>
          </cell>
        </row>
        <row r="3560">
          <cell r="A3560">
            <v>352585</v>
          </cell>
          <cell r="B3560" t="str">
            <v>Jumirim</v>
          </cell>
          <cell r="C3560" t="str">
            <v>SP</v>
          </cell>
          <cell r="D3560" t="str">
            <v>São Paulo</v>
          </cell>
          <cell r="E3560">
            <v>35</v>
          </cell>
          <cell r="F3560" t="str">
            <v>Sudeste</v>
          </cell>
        </row>
        <row r="3561">
          <cell r="A3561">
            <v>352590</v>
          </cell>
          <cell r="B3561" t="str">
            <v>Jundiaí</v>
          </cell>
          <cell r="C3561" t="str">
            <v>SP</v>
          </cell>
          <cell r="D3561" t="str">
            <v>São Paulo</v>
          </cell>
          <cell r="E3561">
            <v>35</v>
          </cell>
          <cell r="F3561" t="str">
            <v>Sudeste</v>
          </cell>
        </row>
        <row r="3562">
          <cell r="A3562">
            <v>352600</v>
          </cell>
          <cell r="B3562" t="str">
            <v>Junqueirópolis</v>
          </cell>
          <cell r="C3562" t="str">
            <v>SP</v>
          </cell>
          <cell r="D3562" t="str">
            <v>São Paulo</v>
          </cell>
          <cell r="E3562">
            <v>35</v>
          </cell>
          <cell r="F3562" t="str">
            <v>Sudeste</v>
          </cell>
        </row>
        <row r="3563">
          <cell r="A3563">
            <v>352610</v>
          </cell>
          <cell r="B3563" t="str">
            <v>Juquiá</v>
          </cell>
          <cell r="C3563" t="str">
            <v>SP</v>
          </cell>
          <cell r="D3563" t="str">
            <v>São Paulo</v>
          </cell>
          <cell r="E3563">
            <v>35</v>
          </cell>
          <cell r="F3563" t="str">
            <v>Sudeste</v>
          </cell>
        </row>
        <row r="3564">
          <cell r="A3564">
            <v>352620</v>
          </cell>
          <cell r="B3564" t="str">
            <v>Juquitiba</v>
          </cell>
          <cell r="C3564" t="str">
            <v>SP</v>
          </cell>
          <cell r="D3564" t="str">
            <v>São Paulo</v>
          </cell>
          <cell r="E3564">
            <v>35</v>
          </cell>
          <cell r="F3564" t="str">
            <v>Sudeste</v>
          </cell>
        </row>
        <row r="3565">
          <cell r="A3565">
            <v>352630</v>
          </cell>
          <cell r="B3565" t="str">
            <v>Lagoinha</v>
          </cell>
          <cell r="C3565" t="str">
            <v>SP</v>
          </cell>
          <cell r="D3565" t="str">
            <v>São Paulo</v>
          </cell>
          <cell r="E3565">
            <v>35</v>
          </cell>
          <cell r="F3565" t="str">
            <v>Sudeste</v>
          </cell>
        </row>
        <row r="3566">
          <cell r="A3566">
            <v>352640</v>
          </cell>
          <cell r="B3566" t="str">
            <v>Laranjal Paulista</v>
          </cell>
          <cell r="C3566" t="str">
            <v>SP</v>
          </cell>
          <cell r="D3566" t="str">
            <v>São Paulo</v>
          </cell>
          <cell r="E3566">
            <v>35</v>
          </cell>
          <cell r="F3566" t="str">
            <v>Sudeste</v>
          </cell>
        </row>
        <row r="3567">
          <cell r="A3567">
            <v>352650</v>
          </cell>
          <cell r="B3567" t="str">
            <v>Lavínia</v>
          </cell>
          <cell r="C3567" t="str">
            <v>SP</v>
          </cell>
          <cell r="D3567" t="str">
            <v>São Paulo</v>
          </cell>
          <cell r="E3567">
            <v>35</v>
          </cell>
          <cell r="F3567" t="str">
            <v>Sudeste</v>
          </cell>
        </row>
        <row r="3568">
          <cell r="A3568">
            <v>352660</v>
          </cell>
          <cell r="B3568" t="str">
            <v>Lavrinhas</v>
          </cell>
          <cell r="C3568" t="str">
            <v>SP</v>
          </cell>
          <cell r="D3568" t="str">
            <v>São Paulo</v>
          </cell>
          <cell r="E3568">
            <v>35</v>
          </cell>
          <cell r="F3568" t="str">
            <v>Sudeste</v>
          </cell>
        </row>
        <row r="3569">
          <cell r="A3569">
            <v>352670</v>
          </cell>
          <cell r="B3569" t="str">
            <v>Leme</v>
          </cell>
          <cell r="C3569" t="str">
            <v>SP</v>
          </cell>
          <cell r="D3569" t="str">
            <v>São Paulo</v>
          </cell>
          <cell r="E3569">
            <v>35</v>
          </cell>
          <cell r="F3569" t="str">
            <v>Sudeste</v>
          </cell>
        </row>
        <row r="3570">
          <cell r="A3570">
            <v>352680</v>
          </cell>
          <cell r="B3570" t="str">
            <v>Lençóis Paulista</v>
          </cell>
          <cell r="C3570" t="str">
            <v>SP</v>
          </cell>
          <cell r="D3570" t="str">
            <v>São Paulo</v>
          </cell>
          <cell r="E3570">
            <v>35</v>
          </cell>
          <cell r="F3570" t="str">
            <v>Sudeste</v>
          </cell>
        </row>
        <row r="3571">
          <cell r="A3571">
            <v>352690</v>
          </cell>
          <cell r="B3571" t="str">
            <v>Limeira</v>
          </cell>
          <cell r="C3571" t="str">
            <v>SP</v>
          </cell>
          <cell r="D3571" t="str">
            <v>São Paulo</v>
          </cell>
          <cell r="E3571">
            <v>35</v>
          </cell>
          <cell r="F3571" t="str">
            <v>Sudeste</v>
          </cell>
        </row>
        <row r="3572">
          <cell r="A3572">
            <v>352700</v>
          </cell>
          <cell r="B3572" t="str">
            <v>Lindóia</v>
          </cell>
          <cell r="C3572" t="str">
            <v>SP</v>
          </cell>
          <cell r="D3572" t="str">
            <v>São Paulo</v>
          </cell>
          <cell r="E3572">
            <v>35</v>
          </cell>
          <cell r="F3572" t="str">
            <v>Sudeste</v>
          </cell>
        </row>
        <row r="3573">
          <cell r="A3573">
            <v>352710</v>
          </cell>
          <cell r="B3573" t="str">
            <v>Lins</v>
          </cell>
          <cell r="C3573" t="str">
            <v>SP</v>
          </cell>
          <cell r="D3573" t="str">
            <v>São Paulo</v>
          </cell>
          <cell r="E3573">
            <v>35</v>
          </cell>
          <cell r="F3573" t="str">
            <v>Sudeste</v>
          </cell>
        </row>
        <row r="3574">
          <cell r="A3574">
            <v>352720</v>
          </cell>
          <cell r="B3574" t="str">
            <v>Lorena</v>
          </cell>
          <cell r="C3574" t="str">
            <v>SP</v>
          </cell>
          <cell r="D3574" t="str">
            <v>São Paulo</v>
          </cell>
          <cell r="E3574">
            <v>35</v>
          </cell>
          <cell r="F3574" t="str">
            <v>Sudeste</v>
          </cell>
        </row>
        <row r="3575">
          <cell r="A3575">
            <v>352725</v>
          </cell>
          <cell r="B3575" t="str">
            <v>Lourdes</v>
          </cell>
          <cell r="C3575" t="str">
            <v>SP</v>
          </cell>
          <cell r="D3575" t="str">
            <v>São Paulo</v>
          </cell>
          <cell r="E3575">
            <v>35</v>
          </cell>
          <cell r="F3575" t="str">
            <v>Sudeste</v>
          </cell>
        </row>
        <row r="3576">
          <cell r="A3576">
            <v>352730</v>
          </cell>
          <cell r="B3576" t="str">
            <v>Louveira</v>
          </cell>
          <cell r="C3576" t="str">
            <v>SP</v>
          </cell>
          <cell r="D3576" t="str">
            <v>São Paulo</v>
          </cell>
          <cell r="E3576">
            <v>35</v>
          </cell>
          <cell r="F3576" t="str">
            <v>Sudeste</v>
          </cell>
        </row>
        <row r="3577">
          <cell r="A3577">
            <v>352740</v>
          </cell>
          <cell r="B3577" t="str">
            <v>Lucélia</v>
          </cell>
          <cell r="C3577" t="str">
            <v>SP</v>
          </cell>
          <cell r="D3577" t="str">
            <v>São Paulo</v>
          </cell>
          <cell r="E3577">
            <v>35</v>
          </cell>
          <cell r="F3577" t="str">
            <v>Sudeste</v>
          </cell>
        </row>
        <row r="3578">
          <cell r="A3578">
            <v>352750</v>
          </cell>
          <cell r="B3578" t="str">
            <v>Lucianópolis</v>
          </cell>
          <cell r="C3578" t="str">
            <v>SP</v>
          </cell>
          <cell r="D3578" t="str">
            <v>São Paulo</v>
          </cell>
          <cell r="E3578">
            <v>35</v>
          </cell>
          <cell r="F3578" t="str">
            <v>Sudeste</v>
          </cell>
        </row>
        <row r="3579">
          <cell r="A3579">
            <v>352760</v>
          </cell>
          <cell r="B3579" t="str">
            <v>Luís Antônio</v>
          </cell>
          <cell r="C3579" t="str">
            <v>SP</v>
          </cell>
          <cell r="D3579" t="str">
            <v>São Paulo</v>
          </cell>
          <cell r="E3579">
            <v>35</v>
          </cell>
          <cell r="F3579" t="str">
            <v>Sudeste</v>
          </cell>
        </row>
        <row r="3580">
          <cell r="A3580">
            <v>352770</v>
          </cell>
          <cell r="B3580" t="str">
            <v>Luiziânia</v>
          </cell>
          <cell r="C3580" t="str">
            <v>SP</v>
          </cell>
          <cell r="D3580" t="str">
            <v>São Paulo</v>
          </cell>
          <cell r="E3580">
            <v>35</v>
          </cell>
          <cell r="F3580" t="str">
            <v>Sudeste</v>
          </cell>
        </row>
        <row r="3581">
          <cell r="A3581">
            <v>352780</v>
          </cell>
          <cell r="B3581" t="str">
            <v>Lupércio</v>
          </cell>
          <cell r="C3581" t="str">
            <v>SP</v>
          </cell>
          <cell r="D3581" t="str">
            <v>São Paulo</v>
          </cell>
          <cell r="E3581">
            <v>35</v>
          </cell>
          <cell r="F3581" t="str">
            <v>Sudeste</v>
          </cell>
        </row>
        <row r="3582">
          <cell r="A3582">
            <v>352790</v>
          </cell>
          <cell r="B3582" t="str">
            <v>Lutécia</v>
          </cell>
          <cell r="C3582" t="str">
            <v>SP</v>
          </cell>
          <cell r="D3582" t="str">
            <v>São Paulo</v>
          </cell>
          <cell r="E3582">
            <v>35</v>
          </cell>
          <cell r="F3582" t="str">
            <v>Sudeste</v>
          </cell>
        </row>
        <row r="3583">
          <cell r="A3583">
            <v>352800</v>
          </cell>
          <cell r="B3583" t="str">
            <v>Macatuba</v>
          </cell>
          <cell r="C3583" t="str">
            <v>SP</v>
          </cell>
          <cell r="D3583" t="str">
            <v>São Paulo</v>
          </cell>
          <cell r="E3583">
            <v>35</v>
          </cell>
          <cell r="F3583" t="str">
            <v>Sudeste</v>
          </cell>
        </row>
        <row r="3584">
          <cell r="A3584">
            <v>352810</v>
          </cell>
          <cell r="B3584" t="str">
            <v>Macaubal</v>
          </cell>
          <cell r="C3584" t="str">
            <v>SP</v>
          </cell>
          <cell r="D3584" t="str">
            <v>São Paulo</v>
          </cell>
          <cell r="E3584">
            <v>35</v>
          </cell>
          <cell r="F3584" t="str">
            <v>Sudeste</v>
          </cell>
        </row>
        <row r="3585">
          <cell r="A3585">
            <v>352820</v>
          </cell>
          <cell r="B3585" t="str">
            <v>Macedônia</v>
          </cell>
          <cell r="C3585" t="str">
            <v>SP</v>
          </cell>
          <cell r="D3585" t="str">
            <v>São Paulo</v>
          </cell>
          <cell r="E3585">
            <v>35</v>
          </cell>
          <cell r="F3585" t="str">
            <v>Sudeste</v>
          </cell>
        </row>
        <row r="3586">
          <cell r="A3586">
            <v>352830</v>
          </cell>
          <cell r="B3586" t="str">
            <v>Magda</v>
          </cell>
          <cell r="C3586" t="str">
            <v>SP</v>
          </cell>
          <cell r="D3586" t="str">
            <v>São Paulo</v>
          </cell>
          <cell r="E3586">
            <v>35</v>
          </cell>
          <cell r="F3586" t="str">
            <v>Sudeste</v>
          </cell>
        </row>
        <row r="3587">
          <cell r="A3587">
            <v>352840</v>
          </cell>
          <cell r="B3587" t="str">
            <v>Mairinque</v>
          </cell>
          <cell r="C3587" t="str">
            <v>SP</v>
          </cell>
          <cell r="D3587" t="str">
            <v>São Paulo</v>
          </cell>
          <cell r="E3587">
            <v>35</v>
          </cell>
          <cell r="F3587" t="str">
            <v>Sudeste</v>
          </cell>
        </row>
        <row r="3588">
          <cell r="A3588">
            <v>352850</v>
          </cell>
          <cell r="B3588" t="str">
            <v>Mairiporã</v>
          </cell>
          <cell r="C3588" t="str">
            <v>SP</v>
          </cell>
          <cell r="D3588" t="str">
            <v>São Paulo</v>
          </cell>
          <cell r="E3588">
            <v>35</v>
          </cell>
          <cell r="F3588" t="str">
            <v>Sudeste</v>
          </cell>
        </row>
        <row r="3589">
          <cell r="A3589">
            <v>352860</v>
          </cell>
          <cell r="B3589" t="str">
            <v>Manduri</v>
          </cell>
          <cell r="C3589" t="str">
            <v>SP</v>
          </cell>
          <cell r="D3589" t="str">
            <v>São Paulo</v>
          </cell>
          <cell r="E3589">
            <v>35</v>
          </cell>
          <cell r="F3589" t="str">
            <v>Sudeste</v>
          </cell>
        </row>
        <row r="3590">
          <cell r="A3590">
            <v>352870</v>
          </cell>
          <cell r="B3590" t="str">
            <v>Marabá Paulista</v>
          </cell>
          <cell r="C3590" t="str">
            <v>SP</v>
          </cell>
          <cell r="D3590" t="str">
            <v>São Paulo</v>
          </cell>
          <cell r="E3590">
            <v>35</v>
          </cell>
          <cell r="F3590" t="str">
            <v>Sudeste</v>
          </cell>
        </row>
        <row r="3591">
          <cell r="A3591">
            <v>352880</v>
          </cell>
          <cell r="B3591" t="str">
            <v>Maracaí</v>
          </cell>
          <cell r="C3591" t="str">
            <v>SP</v>
          </cell>
          <cell r="D3591" t="str">
            <v>São Paulo</v>
          </cell>
          <cell r="E3591">
            <v>35</v>
          </cell>
          <cell r="F3591" t="str">
            <v>Sudeste</v>
          </cell>
        </row>
        <row r="3592">
          <cell r="A3592">
            <v>352885</v>
          </cell>
          <cell r="B3592" t="str">
            <v>Marapoama</v>
          </cell>
          <cell r="C3592" t="str">
            <v>SP</v>
          </cell>
          <cell r="D3592" t="str">
            <v>São Paulo</v>
          </cell>
          <cell r="E3592">
            <v>35</v>
          </cell>
          <cell r="F3592" t="str">
            <v>Sudeste</v>
          </cell>
        </row>
        <row r="3593">
          <cell r="A3593">
            <v>352890</v>
          </cell>
          <cell r="B3593" t="str">
            <v>Mariápolis</v>
          </cell>
          <cell r="C3593" t="str">
            <v>SP</v>
          </cell>
          <cell r="D3593" t="str">
            <v>São Paulo</v>
          </cell>
          <cell r="E3593">
            <v>35</v>
          </cell>
          <cell r="F3593" t="str">
            <v>Sudeste</v>
          </cell>
        </row>
        <row r="3594">
          <cell r="A3594">
            <v>352900</v>
          </cell>
          <cell r="B3594" t="str">
            <v>Marília</v>
          </cell>
          <cell r="C3594" t="str">
            <v>SP</v>
          </cell>
          <cell r="D3594" t="str">
            <v>São Paulo</v>
          </cell>
          <cell r="E3594">
            <v>35</v>
          </cell>
          <cell r="F3594" t="str">
            <v>Sudeste</v>
          </cell>
        </row>
        <row r="3595">
          <cell r="A3595">
            <v>352910</v>
          </cell>
          <cell r="B3595" t="str">
            <v>Marinópolis</v>
          </cell>
          <cell r="C3595" t="str">
            <v>SP</v>
          </cell>
          <cell r="D3595" t="str">
            <v>São Paulo</v>
          </cell>
          <cell r="E3595">
            <v>35</v>
          </cell>
          <cell r="F3595" t="str">
            <v>Sudeste</v>
          </cell>
        </row>
        <row r="3596">
          <cell r="A3596">
            <v>352920</v>
          </cell>
          <cell r="B3596" t="str">
            <v>Martinópolis</v>
          </cell>
          <cell r="C3596" t="str">
            <v>SP</v>
          </cell>
          <cell r="D3596" t="str">
            <v>São Paulo</v>
          </cell>
          <cell r="E3596">
            <v>35</v>
          </cell>
          <cell r="F3596" t="str">
            <v>Sudeste</v>
          </cell>
        </row>
        <row r="3597">
          <cell r="A3597">
            <v>352930</v>
          </cell>
          <cell r="B3597" t="str">
            <v>Matão</v>
          </cell>
          <cell r="C3597" t="str">
            <v>SP</v>
          </cell>
          <cell r="D3597" t="str">
            <v>São Paulo</v>
          </cell>
          <cell r="E3597">
            <v>35</v>
          </cell>
          <cell r="F3597" t="str">
            <v>Sudeste</v>
          </cell>
        </row>
        <row r="3598">
          <cell r="A3598">
            <v>352940</v>
          </cell>
          <cell r="B3598" t="str">
            <v>Mauá</v>
          </cell>
          <cell r="C3598" t="str">
            <v>SP</v>
          </cell>
          <cell r="D3598" t="str">
            <v>São Paulo</v>
          </cell>
          <cell r="E3598">
            <v>35</v>
          </cell>
          <cell r="F3598" t="str">
            <v>Sudeste</v>
          </cell>
        </row>
        <row r="3599">
          <cell r="A3599">
            <v>352950</v>
          </cell>
          <cell r="B3599" t="str">
            <v>Mendonça</v>
          </cell>
          <cell r="C3599" t="str">
            <v>SP</v>
          </cell>
          <cell r="D3599" t="str">
            <v>São Paulo</v>
          </cell>
          <cell r="E3599">
            <v>35</v>
          </cell>
          <cell r="F3599" t="str">
            <v>Sudeste</v>
          </cell>
        </row>
        <row r="3600">
          <cell r="A3600">
            <v>352960</v>
          </cell>
          <cell r="B3600" t="str">
            <v>Meridiano</v>
          </cell>
          <cell r="C3600" t="str">
            <v>SP</v>
          </cell>
          <cell r="D3600" t="str">
            <v>São Paulo</v>
          </cell>
          <cell r="E3600">
            <v>35</v>
          </cell>
          <cell r="F3600" t="str">
            <v>Sudeste</v>
          </cell>
        </row>
        <row r="3601">
          <cell r="A3601">
            <v>352965</v>
          </cell>
          <cell r="B3601" t="str">
            <v>Mesópolis</v>
          </cell>
          <cell r="C3601" t="str">
            <v>SP</v>
          </cell>
          <cell r="D3601" t="str">
            <v>São Paulo</v>
          </cell>
          <cell r="E3601">
            <v>35</v>
          </cell>
          <cell r="F3601" t="str">
            <v>Sudeste</v>
          </cell>
        </row>
        <row r="3602">
          <cell r="A3602">
            <v>352970</v>
          </cell>
          <cell r="B3602" t="str">
            <v>Miguelópolis</v>
          </cell>
          <cell r="C3602" t="str">
            <v>SP</v>
          </cell>
          <cell r="D3602" t="str">
            <v>São Paulo</v>
          </cell>
          <cell r="E3602">
            <v>35</v>
          </cell>
          <cell r="F3602" t="str">
            <v>Sudeste</v>
          </cell>
        </row>
        <row r="3603">
          <cell r="A3603">
            <v>352980</v>
          </cell>
          <cell r="B3603" t="str">
            <v>Mineiros do Tietê</v>
          </cell>
          <cell r="C3603" t="str">
            <v>SP</v>
          </cell>
          <cell r="D3603" t="str">
            <v>São Paulo</v>
          </cell>
          <cell r="E3603">
            <v>35</v>
          </cell>
          <cell r="F3603" t="str">
            <v>Sudeste</v>
          </cell>
        </row>
        <row r="3604">
          <cell r="A3604">
            <v>352990</v>
          </cell>
          <cell r="B3604" t="str">
            <v>Miracatu</v>
          </cell>
          <cell r="C3604" t="str">
            <v>SP</v>
          </cell>
          <cell r="D3604" t="str">
            <v>São Paulo</v>
          </cell>
          <cell r="E3604">
            <v>35</v>
          </cell>
          <cell r="F3604" t="str">
            <v>Sudeste</v>
          </cell>
        </row>
        <row r="3605">
          <cell r="A3605">
            <v>353000</v>
          </cell>
          <cell r="B3605" t="str">
            <v>Mira Estrela</v>
          </cell>
          <cell r="C3605" t="str">
            <v>SP</v>
          </cell>
          <cell r="D3605" t="str">
            <v>São Paulo</v>
          </cell>
          <cell r="E3605">
            <v>35</v>
          </cell>
          <cell r="F3605" t="str">
            <v>Sudeste</v>
          </cell>
        </row>
        <row r="3606">
          <cell r="A3606">
            <v>353010</v>
          </cell>
          <cell r="B3606" t="str">
            <v>Mirandópolis</v>
          </cell>
          <cell r="C3606" t="str">
            <v>SP</v>
          </cell>
          <cell r="D3606" t="str">
            <v>São Paulo</v>
          </cell>
          <cell r="E3606">
            <v>35</v>
          </cell>
          <cell r="F3606" t="str">
            <v>Sudeste</v>
          </cell>
        </row>
        <row r="3607">
          <cell r="A3607">
            <v>353020</v>
          </cell>
          <cell r="B3607" t="str">
            <v>Mirante do Paranapanema</v>
          </cell>
          <cell r="C3607" t="str">
            <v>SP</v>
          </cell>
          <cell r="D3607" t="str">
            <v>São Paulo</v>
          </cell>
          <cell r="E3607">
            <v>35</v>
          </cell>
          <cell r="F3607" t="str">
            <v>Sudeste</v>
          </cell>
        </row>
        <row r="3608">
          <cell r="A3608">
            <v>353030</v>
          </cell>
          <cell r="B3608" t="str">
            <v>Mirassol</v>
          </cell>
          <cell r="C3608" t="str">
            <v>SP</v>
          </cell>
          <cell r="D3608" t="str">
            <v>São Paulo</v>
          </cell>
          <cell r="E3608">
            <v>35</v>
          </cell>
          <cell r="F3608" t="str">
            <v>Sudeste</v>
          </cell>
        </row>
        <row r="3609">
          <cell r="A3609">
            <v>353040</v>
          </cell>
          <cell r="B3609" t="str">
            <v>Mirassolândia</v>
          </cell>
          <cell r="C3609" t="str">
            <v>SP</v>
          </cell>
          <cell r="D3609" t="str">
            <v>São Paulo</v>
          </cell>
          <cell r="E3609">
            <v>35</v>
          </cell>
          <cell r="F3609" t="str">
            <v>Sudeste</v>
          </cell>
        </row>
        <row r="3610">
          <cell r="A3610">
            <v>353050</v>
          </cell>
          <cell r="B3610" t="str">
            <v>Mococa</v>
          </cell>
          <cell r="C3610" t="str">
            <v>SP</v>
          </cell>
          <cell r="D3610" t="str">
            <v>São Paulo</v>
          </cell>
          <cell r="E3610">
            <v>35</v>
          </cell>
          <cell r="F3610" t="str">
            <v>Sudeste</v>
          </cell>
        </row>
        <row r="3611">
          <cell r="A3611">
            <v>353060</v>
          </cell>
          <cell r="B3611" t="str">
            <v>Mogi das Cruzes</v>
          </cell>
          <cell r="C3611" t="str">
            <v>SP</v>
          </cell>
          <cell r="D3611" t="str">
            <v>São Paulo</v>
          </cell>
          <cell r="E3611">
            <v>35</v>
          </cell>
          <cell r="F3611" t="str">
            <v>Sudeste</v>
          </cell>
        </row>
        <row r="3612">
          <cell r="A3612">
            <v>353070</v>
          </cell>
          <cell r="B3612" t="str">
            <v>Mogi Guaçu</v>
          </cell>
          <cell r="C3612" t="str">
            <v>SP</v>
          </cell>
          <cell r="D3612" t="str">
            <v>São Paulo</v>
          </cell>
          <cell r="E3612">
            <v>35</v>
          </cell>
          <cell r="F3612" t="str">
            <v>Sudeste</v>
          </cell>
        </row>
        <row r="3613">
          <cell r="A3613">
            <v>353080</v>
          </cell>
          <cell r="B3613" t="str">
            <v>Moji Mirim</v>
          </cell>
          <cell r="C3613" t="str">
            <v>SP</v>
          </cell>
          <cell r="D3613" t="str">
            <v>São Paulo</v>
          </cell>
          <cell r="E3613">
            <v>35</v>
          </cell>
          <cell r="F3613" t="str">
            <v>Sudeste</v>
          </cell>
        </row>
        <row r="3614">
          <cell r="A3614">
            <v>353090</v>
          </cell>
          <cell r="B3614" t="str">
            <v>Mombuca</v>
          </cell>
          <cell r="C3614" t="str">
            <v>SP</v>
          </cell>
          <cell r="D3614" t="str">
            <v>São Paulo</v>
          </cell>
          <cell r="E3614">
            <v>35</v>
          </cell>
          <cell r="F3614" t="str">
            <v>Sudeste</v>
          </cell>
        </row>
        <row r="3615">
          <cell r="A3615">
            <v>353100</v>
          </cell>
          <cell r="B3615" t="str">
            <v>Monções</v>
          </cell>
          <cell r="C3615" t="str">
            <v>SP</v>
          </cell>
          <cell r="D3615" t="str">
            <v>São Paulo</v>
          </cell>
          <cell r="E3615">
            <v>35</v>
          </cell>
          <cell r="F3615" t="str">
            <v>Sudeste</v>
          </cell>
        </row>
        <row r="3616">
          <cell r="A3616">
            <v>353110</v>
          </cell>
          <cell r="B3616" t="str">
            <v>Mongaguá</v>
          </cell>
          <cell r="C3616" t="str">
            <v>SP</v>
          </cell>
          <cell r="D3616" t="str">
            <v>São Paulo</v>
          </cell>
          <cell r="E3616">
            <v>35</v>
          </cell>
          <cell r="F3616" t="str">
            <v>Sudeste</v>
          </cell>
        </row>
        <row r="3617">
          <cell r="A3617">
            <v>353120</v>
          </cell>
          <cell r="B3617" t="str">
            <v>Monte Alegre do Sul</v>
          </cell>
          <cell r="C3617" t="str">
            <v>SP</v>
          </cell>
          <cell r="D3617" t="str">
            <v>São Paulo</v>
          </cell>
          <cell r="E3617">
            <v>35</v>
          </cell>
          <cell r="F3617" t="str">
            <v>Sudeste</v>
          </cell>
        </row>
        <row r="3618">
          <cell r="A3618">
            <v>353130</v>
          </cell>
          <cell r="B3618" t="str">
            <v>Monte Alto</v>
          </cell>
          <cell r="C3618" t="str">
            <v>SP</v>
          </cell>
          <cell r="D3618" t="str">
            <v>São Paulo</v>
          </cell>
          <cell r="E3618">
            <v>35</v>
          </cell>
          <cell r="F3618" t="str">
            <v>Sudeste</v>
          </cell>
        </row>
        <row r="3619">
          <cell r="A3619">
            <v>353140</v>
          </cell>
          <cell r="B3619" t="str">
            <v>Monte Aprazível</v>
          </cell>
          <cell r="C3619" t="str">
            <v>SP</v>
          </cell>
          <cell r="D3619" t="str">
            <v>São Paulo</v>
          </cell>
          <cell r="E3619">
            <v>35</v>
          </cell>
          <cell r="F3619" t="str">
            <v>Sudeste</v>
          </cell>
        </row>
        <row r="3620">
          <cell r="A3620">
            <v>353150</v>
          </cell>
          <cell r="B3620" t="str">
            <v>Monte Azul Paulista</v>
          </cell>
          <cell r="C3620" t="str">
            <v>SP</v>
          </cell>
          <cell r="D3620" t="str">
            <v>São Paulo</v>
          </cell>
          <cell r="E3620">
            <v>35</v>
          </cell>
          <cell r="F3620" t="str">
            <v>Sudeste</v>
          </cell>
        </row>
        <row r="3621">
          <cell r="A3621">
            <v>353160</v>
          </cell>
          <cell r="B3621" t="str">
            <v>Monte Castelo</v>
          </cell>
          <cell r="C3621" t="str">
            <v>SP</v>
          </cell>
          <cell r="D3621" t="str">
            <v>São Paulo</v>
          </cell>
          <cell r="E3621">
            <v>35</v>
          </cell>
          <cell r="F3621" t="str">
            <v>Sudeste</v>
          </cell>
        </row>
        <row r="3622">
          <cell r="A3622">
            <v>353170</v>
          </cell>
          <cell r="B3622" t="str">
            <v>Monteiro Lobato</v>
          </cell>
          <cell r="C3622" t="str">
            <v>SP</v>
          </cell>
          <cell r="D3622" t="str">
            <v>São Paulo</v>
          </cell>
          <cell r="E3622">
            <v>35</v>
          </cell>
          <cell r="F3622" t="str">
            <v>Sudeste</v>
          </cell>
        </row>
        <row r="3623">
          <cell r="A3623">
            <v>353180</v>
          </cell>
          <cell r="B3623" t="str">
            <v>Monte Mor</v>
          </cell>
          <cell r="C3623" t="str">
            <v>SP</v>
          </cell>
          <cell r="D3623" t="str">
            <v>São Paulo</v>
          </cell>
          <cell r="E3623">
            <v>35</v>
          </cell>
          <cell r="F3623" t="str">
            <v>Sudeste</v>
          </cell>
        </row>
        <row r="3624">
          <cell r="A3624">
            <v>353190</v>
          </cell>
          <cell r="B3624" t="str">
            <v>Morro Agudo</v>
          </cell>
          <cell r="C3624" t="str">
            <v>SP</v>
          </cell>
          <cell r="D3624" t="str">
            <v>São Paulo</v>
          </cell>
          <cell r="E3624">
            <v>35</v>
          </cell>
          <cell r="F3624" t="str">
            <v>Sudeste</v>
          </cell>
        </row>
        <row r="3625">
          <cell r="A3625">
            <v>353200</v>
          </cell>
          <cell r="B3625" t="str">
            <v>Morungaba</v>
          </cell>
          <cell r="C3625" t="str">
            <v>SP</v>
          </cell>
          <cell r="D3625" t="str">
            <v>São Paulo</v>
          </cell>
          <cell r="E3625">
            <v>35</v>
          </cell>
          <cell r="F3625" t="str">
            <v>Sudeste</v>
          </cell>
        </row>
        <row r="3626">
          <cell r="A3626">
            <v>353205</v>
          </cell>
          <cell r="B3626" t="str">
            <v>Motuca</v>
          </cell>
          <cell r="C3626" t="str">
            <v>SP</v>
          </cell>
          <cell r="D3626" t="str">
            <v>São Paulo</v>
          </cell>
          <cell r="E3626">
            <v>35</v>
          </cell>
          <cell r="F3626" t="str">
            <v>Sudeste</v>
          </cell>
        </row>
        <row r="3627">
          <cell r="A3627">
            <v>353210</v>
          </cell>
          <cell r="B3627" t="str">
            <v>Murutinga do Sul</v>
          </cell>
          <cell r="C3627" t="str">
            <v>SP</v>
          </cell>
          <cell r="D3627" t="str">
            <v>São Paulo</v>
          </cell>
          <cell r="E3627">
            <v>35</v>
          </cell>
          <cell r="F3627" t="str">
            <v>Sudeste</v>
          </cell>
        </row>
        <row r="3628">
          <cell r="A3628">
            <v>353215</v>
          </cell>
          <cell r="B3628" t="str">
            <v>Nantes</v>
          </cell>
          <cell r="C3628" t="str">
            <v>SP</v>
          </cell>
          <cell r="D3628" t="str">
            <v>São Paulo</v>
          </cell>
          <cell r="E3628">
            <v>35</v>
          </cell>
          <cell r="F3628" t="str">
            <v>Sudeste</v>
          </cell>
        </row>
        <row r="3629">
          <cell r="A3629">
            <v>353220</v>
          </cell>
          <cell r="B3629" t="str">
            <v>Narandiba</v>
          </cell>
          <cell r="C3629" t="str">
            <v>SP</v>
          </cell>
          <cell r="D3629" t="str">
            <v>São Paulo</v>
          </cell>
          <cell r="E3629">
            <v>35</v>
          </cell>
          <cell r="F3629" t="str">
            <v>Sudeste</v>
          </cell>
        </row>
        <row r="3630">
          <cell r="A3630">
            <v>353230</v>
          </cell>
          <cell r="B3630" t="str">
            <v>Natividade da Serra</v>
          </cell>
          <cell r="C3630" t="str">
            <v>SP</v>
          </cell>
          <cell r="D3630" t="str">
            <v>São Paulo</v>
          </cell>
          <cell r="E3630">
            <v>35</v>
          </cell>
          <cell r="F3630" t="str">
            <v>Sudeste</v>
          </cell>
        </row>
        <row r="3631">
          <cell r="A3631">
            <v>353240</v>
          </cell>
          <cell r="B3631" t="str">
            <v>Nazaré Paulista</v>
          </cell>
          <cell r="C3631" t="str">
            <v>SP</v>
          </cell>
          <cell r="D3631" t="str">
            <v>São Paulo</v>
          </cell>
          <cell r="E3631">
            <v>35</v>
          </cell>
          <cell r="F3631" t="str">
            <v>Sudeste</v>
          </cell>
        </row>
        <row r="3632">
          <cell r="A3632">
            <v>353250</v>
          </cell>
          <cell r="B3632" t="str">
            <v>Neves Paulista</v>
          </cell>
          <cell r="C3632" t="str">
            <v>SP</v>
          </cell>
          <cell r="D3632" t="str">
            <v>São Paulo</v>
          </cell>
          <cell r="E3632">
            <v>35</v>
          </cell>
          <cell r="F3632" t="str">
            <v>Sudeste</v>
          </cell>
        </row>
        <row r="3633">
          <cell r="A3633">
            <v>353260</v>
          </cell>
          <cell r="B3633" t="str">
            <v>Nhandeara</v>
          </cell>
          <cell r="C3633" t="str">
            <v>SP</v>
          </cell>
          <cell r="D3633" t="str">
            <v>São Paulo</v>
          </cell>
          <cell r="E3633">
            <v>35</v>
          </cell>
          <cell r="F3633" t="str">
            <v>Sudeste</v>
          </cell>
        </row>
        <row r="3634">
          <cell r="A3634">
            <v>353270</v>
          </cell>
          <cell r="B3634" t="str">
            <v>Nipoã</v>
          </cell>
          <cell r="C3634" t="str">
            <v>SP</v>
          </cell>
          <cell r="D3634" t="str">
            <v>São Paulo</v>
          </cell>
          <cell r="E3634">
            <v>35</v>
          </cell>
          <cell r="F3634" t="str">
            <v>Sudeste</v>
          </cell>
        </row>
        <row r="3635">
          <cell r="A3635">
            <v>353280</v>
          </cell>
          <cell r="B3635" t="str">
            <v>Nova Aliança</v>
          </cell>
          <cell r="C3635" t="str">
            <v>SP</v>
          </cell>
          <cell r="D3635" t="str">
            <v>São Paulo</v>
          </cell>
          <cell r="E3635">
            <v>35</v>
          </cell>
          <cell r="F3635" t="str">
            <v>Sudeste</v>
          </cell>
        </row>
        <row r="3636">
          <cell r="A3636">
            <v>353282</v>
          </cell>
          <cell r="B3636" t="str">
            <v>Nova Campina</v>
          </cell>
          <cell r="C3636" t="str">
            <v>SP</v>
          </cell>
          <cell r="D3636" t="str">
            <v>São Paulo</v>
          </cell>
          <cell r="E3636">
            <v>35</v>
          </cell>
          <cell r="F3636" t="str">
            <v>Sudeste</v>
          </cell>
        </row>
        <row r="3637">
          <cell r="A3637">
            <v>353284</v>
          </cell>
          <cell r="B3637" t="str">
            <v>Nova Canaã Paulista</v>
          </cell>
          <cell r="C3637" t="str">
            <v>SP</v>
          </cell>
          <cell r="D3637" t="str">
            <v>São Paulo</v>
          </cell>
          <cell r="E3637">
            <v>35</v>
          </cell>
          <cell r="F3637" t="str">
            <v>Sudeste</v>
          </cell>
        </row>
        <row r="3638">
          <cell r="A3638">
            <v>353286</v>
          </cell>
          <cell r="B3638" t="str">
            <v>Nova Castilho</v>
          </cell>
          <cell r="C3638" t="str">
            <v>SP</v>
          </cell>
          <cell r="D3638" t="str">
            <v>São Paulo</v>
          </cell>
          <cell r="E3638">
            <v>35</v>
          </cell>
          <cell r="F3638" t="str">
            <v>Sudeste</v>
          </cell>
        </row>
        <row r="3639">
          <cell r="A3639">
            <v>353290</v>
          </cell>
          <cell r="B3639" t="str">
            <v>Nova Europa</v>
          </cell>
          <cell r="C3639" t="str">
            <v>SP</v>
          </cell>
          <cell r="D3639" t="str">
            <v>São Paulo</v>
          </cell>
          <cell r="E3639">
            <v>35</v>
          </cell>
          <cell r="F3639" t="str">
            <v>Sudeste</v>
          </cell>
        </row>
        <row r="3640">
          <cell r="A3640">
            <v>353300</v>
          </cell>
          <cell r="B3640" t="str">
            <v>Nova Granada</v>
          </cell>
          <cell r="C3640" t="str">
            <v>SP</v>
          </cell>
          <cell r="D3640" t="str">
            <v>São Paulo</v>
          </cell>
          <cell r="E3640">
            <v>35</v>
          </cell>
          <cell r="F3640" t="str">
            <v>Sudeste</v>
          </cell>
        </row>
        <row r="3641">
          <cell r="A3641">
            <v>353310</v>
          </cell>
          <cell r="B3641" t="str">
            <v>Nova Guataporanga</v>
          </cell>
          <cell r="C3641" t="str">
            <v>SP</v>
          </cell>
          <cell r="D3641" t="str">
            <v>São Paulo</v>
          </cell>
          <cell r="E3641">
            <v>35</v>
          </cell>
          <cell r="F3641" t="str">
            <v>Sudeste</v>
          </cell>
        </row>
        <row r="3642">
          <cell r="A3642">
            <v>353320</v>
          </cell>
          <cell r="B3642" t="str">
            <v>Nova Independência</v>
          </cell>
          <cell r="C3642" t="str">
            <v>SP</v>
          </cell>
          <cell r="D3642" t="str">
            <v>São Paulo</v>
          </cell>
          <cell r="E3642">
            <v>35</v>
          </cell>
          <cell r="F3642" t="str">
            <v>Sudeste</v>
          </cell>
        </row>
        <row r="3643">
          <cell r="A3643">
            <v>353325</v>
          </cell>
          <cell r="B3643" t="str">
            <v>Novais</v>
          </cell>
          <cell r="C3643" t="str">
            <v>SP</v>
          </cell>
          <cell r="D3643" t="str">
            <v>São Paulo</v>
          </cell>
          <cell r="E3643">
            <v>35</v>
          </cell>
          <cell r="F3643" t="str">
            <v>Sudeste</v>
          </cell>
        </row>
        <row r="3644">
          <cell r="A3644">
            <v>353330</v>
          </cell>
          <cell r="B3644" t="str">
            <v>Nova Luzitânia</v>
          </cell>
          <cell r="C3644" t="str">
            <v>SP</v>
          </cell>
          <cell r="D3644" t="str">
            <v>São Paulo</v>
          </cell>
          <cell r="E3644">
            <v>35</v>
          </cell>
          <cell r="F3644" t="str">
            <v>Sudeste</v>
          </cell>
        </row>
        <row r="3645">
          <cell r="A3645">
            <v>353340</v>
          </cell>
          <cell r="B3645" t="str">
            <v>Nova Odessa</v>
          </cell>
          <cell r="C3645" t="str">
            <v>SP</v>
          </cell>
          <cell r="D3645" t="str">
            <v>São Paulo</v>
          </cell>
          <cell r="E3645">
            <v>35</v>
          </cell>
          <cell r="F3645" t="str">
            <v>Sudeste</v>
          </cell>
        </row>
        <row r="3646">
          <cell r="A3646">
            <v>353350</v>
          </cell>
          <cell r="B3646" t="str">
            <v>Novo Horizonte</v>
          </cell>
          <cell r="C3646" t="str">
            <v>SP</v>
          </cell>
          <cell r="D3646" t="str">
            <v>São Paulo</v>
          </cell>
          <cell r="E3646">
            <v>35</v>
          </cell>
          <cell r="F3646" t="str">
            <v>Sudeste</v>
          </cell>
        </row>
        <row r="3647">
          <cell r="A3647">
            <v>353360</v>
          </cell>
          <cell r="B3647" t="str">
            <v>Nuporanga</v>
          </cell>
          <cell r="C3647" t="str">
            <v>SP</v>
          </cell>
          <cell r="D3647" t="str">
            <v>São Paulo</v>
          </cell>
          <cell r="E3647">
            <v>35</v>
          </cell>
          <cell r="F3647" t="str">
            <v>Sudeste</v>
          </cell>
        </row>
        <row r="3648">
          <cell r="A3648">
            <v>353370</v>
          </cell>
          <cell r="B3648" t="str">
            <v>Ocauçu</v>
          </cell>
          <cell r="C3648" t="str">
            <v>SP</v>
          </cell>
          <cell r="D3648" t="str">
            <v>São Paulo</v>
          </cell>
          <cell r="E3648">
            <v>35</v>
          </cell>
          <cell r="F3648" t="str">
            <v>Sudeste</v>
          </cell>
        </row>
        <row r="3649">
          <cell r="A3649">
            <v>353380</v>
          </cell>
          <cell r="B3649" t="str">
            <v>Óleo</v>
          </cell>
          <cell r="C3649" t="str">
            <v>SP</v>
          </cell>
          <cell r="D3649" t="str">
            <v>São Paulo</v>
          </cell>
          <cell r="E3649">
            <v>35</v>
          </cell>
          <cell r="F3649" t="str">
            <v>Sudeste</v>
          </cell>
        </row>
        <row r="3650">
          <cell r="A3650">
            <v>353390</v>
          </cell>
          <cell r="B3650" t="str">
            <v>Olímpia</v>
          </cell>
          <cell r="C3650" t="str">
            <v>SP</v>
          </cell>
          <cell r="D3650" t="str">
            <v>São Paulo</v>
          </cell>
          <cell r="E3650">
            <v>35</v>
          </cell>
          <cell r="F3650" t="str">
            <v>Sudeste</v>
          </cell>
        </row>
        <row r="3651">
          <cell r="A3651">
            <v>353400</v>
          </cell>
          <cell r="B3651" t="str">
            <v>Onda Verde</v>
          </cell>
          <cell r="C3651" t="str">
            <v>SP</v>
          </cell>
          <cell r="D3651" t="str">
            <v>São Paulo</v>
          </cell>
          <cell r="E3651">
            <v>35</v>
          </cell>
          <cell r="F3651" t="str">
            <v>Sudeste</v>
          </cell>
        </row>
        <row r="3652">
          <cell r="A3652">
            <v>353410</v>
          </cell>
          <cell r="B3652" t="str">
            <v>Oriente</v>
          </cell>
          <cell r="C3652" t="str">
            <v>SP</v>
          </cell>
          <cell r="D3652" t="str">
            <v>São Paulo</v>
          </cell>
          <cell r="E3652">
            <v>35</v>
          </cell>
          <cell r="F3652" t="str">
            <v>Sudeste</v>
          </cell>
        </row>
        <row r="3653">
          <cell r="A3653">
            <v>353420</v>
          </cell>
          <cell r="B3653" t="str">
            <v>Orindiúva</v>
          </cell>
          <cell r="C3653" t="str">
            <v>SP</v>
          </cell>
          <cell r="D3653" t="str">
            <v>São Paulo</v>
          </cell>
          <cell r="E3653">
            <v>35</v>
          </cell>
          <cell r="F3653" t="str">
            <v>Sudeste</v>
          </cell>
        </row>
        <row r="3654">
          <cell r="A3654">
            <v>353430</v>
          </cell>
          <cell r="B3654" t="str">
            <v>Orlândia</v>
          </cell>
          <cell r="C3654" t="str">
            <v>SP</v>
          </cell>
          <cell r="D3654" t="str">
            <v>São Paulo</v>
          </cell>
          <cell r="E3654">
            <v>35</v>
          </cell>
          <cell r="F3654" t="str">
            <v>Sudeste</v>
          </cell>
        </row>
        <row r="3655">
          <cell r="A3655">
            <v>353440</v>
          </cell>
          <cell r="B3655" t="str">
            <v>Osasco</v>
          </cell>
          <cell r="C3655" t="str">
            <v>SP</v>
          </cell>
          <cell r="D3655" t="str">
            <v>São Paulo</v>
          </cell>
          <cell r="E3655">
            <v>35</v>
          </cell>
          <cell r="F3655" t="str">
            <v>Sudeste</v>
          </cell>
        </row>
        <row r="3656">
          <cell r="A3656">
            <v>353450</v>
          </cell>
          <cell r="B3656" t="str">
            <v>Oscar Bressane</v>
          </cell>
          <cell r="C3656" t="str">
            <v>SP</v>
          </cell>
          <cell r="D3656" t="str">
            <v>São Paulo</v>
          </cell>
          <cell r="E3656">
            <v>35</v>
          </cell>
          <cell r="F3656" t="str">
            <v>Sudeste</v>
          </cell>
        </row>
        <row r="3657">
          <cell r="A3657">
            <v>353460</v>
          </cell>
          <cell r="B3657" t="str">
            <v>Osvaldo Cruz</v>
          </cell>
          <cell r="C3657" t="str">
            <v>SP</v>
          </cell>
          <cell r="D3657" t="str">
            <v>São Paulo</v>
          </cell>
          <cell r="E3657">
            <v>35</v>
          </cell>
          <cell r="F3657" t="str">
            <v>Sudeste</v>
          </cell>
        </row>
        <row r="3658">
          <cell r="A3658">
            <v>353470</v>
          </cell>
          <cell r="B3658" t="str">
            <v>Ourinhos</v>
          </cell>
          <cell r="C3658" t="str">
            <v>SP</v>
          </cell>
          <cell r="D3658" t="str">
            <v>São Paulo</v>
          </cell>
          <cell r="E3658">
            <v>35</v>
          </cell>
          <cell r="F3658" t="str">
            <v>Sudeste</v>
          </cell>
        </row>
        <row r="3659">
          <cell r="A3659">
            <v>353475</v>
          </cell>
          <cell r="B3659" t="str">
            <v>Ouroeste</v>
          </cell>
          <cell r="C3659" t="str">
            <v>SP</v>
          </cell>
          <cell r="D3659" t="str">
            <v>São Paulo</v>
          </cell>
          <cell r="E3659">
            <v>35</v>
          </cell>
          <cell r="F3659" t="str">
            <v>Sudeste</v>
          </cell>
        </row>
        <row r="3660">
          <cell r="A3660">
            <v>353480</v>
          </cell>
          <cell r="B3660" t="str">
            <v>Ouro Verde</v>
          </cell>
          <cell r="C3660" t="str">
            <v>SP</v>
          </cell>
          <cell r="D3660" t="str">
            <v>São Paulo</v>
          </cell>
          <cell r="E3660">
            <v>35</v>
          </cell>
          <cell r="F3660" t="str">
            <v>Sudeste</v>
          </cell>
        </row>
        <row r="3661">
          <cell r="A3661">
            <v>353490</v>
          </cell>
          <cell r="B3661" t="str">
            <v>Pacaembu</v>
          </cell>
          <cell r="C3661" t="str">
            <v>SP</v>
          </cell>
          <cell r="D3661" t="str">
            <v>São Paulo</v>
          </cell>
          <cell r="E3661">
            <v>35</v>
          </cell>
          <cell r="F3661" t="str">
            <v>Sudeste</v>
          </cell>
        </row>
        <row r="3662">
          <cell r="A3662">
            <v>353500</v>
          </cell>
          <cell r="B3662" t="str">
            <v>Palestina</v>
          </cell>
          <cell r="C3662" t="str">
            <v>SP</v>
          </cell>
          <cell r="D3662" t="str">
            <v>São Paulo</v>
          </cell>
          <cell r="E3662">
            <v>35</v>
          </cell>
          <cell r="F3662" t="str">
            <v>Sudeste</v>
          </cell>
        </row>
        <row r="3663">
          <cell r="A3663">
            <v>353510</v>
          </cell>
          <cell r="B3663" t="str">
            <v>Palmares Paulista</v>
          </cell>
          <cell r="C3663" t="str">
            <v>SP</v>
          </cell>
          <cell r="D3663" t="str">
            <v>São Paulo</v>
          </cell>
          <cell r="E3663">
            <v>35</v>
          </cell>
          <cell r="F3663" t="str">
            <v>Sudeste</v>
          </cell>
        </row>
        <row r="3664">
          <cell r="A3664">
            <v>353520</v>
          </cell>
          <cell r="B3664" t="str">
            <v>Palmeira d'Oeste</v>
          </cell>
          <cell r="C3664" t="str">
            <v>SP</v>
          </cell>
          <cell r="D3664" t="str">
            <v>São Paulo</v>
          </cell>
          <cell r="E3664">
            <v>35</v>
          </cell>
          <cell r="F3664" t="str">
            <v>Sudeste</v>
          </cell>
        </row>
        <row r="3665">
          <cell r="A3665">
            <v>353530</v>
          </cell>
          <cell r="B3665" t="str">
            <v>Palmital</v>
          </cell>
          <cell r="C3665" t="str">
            <v>SP</v>
          </cell>
          <cell r="D3665" t="str">
            <v>São Paulo</v>
          </cell>
          <cell r="E3665">
            <v>35</v>
          </cell>
          <cell r="F3665" t="str">
            <v>Sudeste</v>
          </cell>
        </row>
        <row r="3666">
          <cell r="A3666">
            <v>353540</v>
          </cell>
          <cell r="B3666" t="str">
            <v>Panorama</v>
          </cell>
          <cell r="C3666" t="str">
            <v>SP</v>
          </cell>
          <cell r="D3666" t="str">
            <v>São Paulo</v>
          </cell>
          <cell r="E3666">
            <v>35</v>
          </cell>
          <cell r="F3666" t="str">
            <v>Sudeste</v>
          </cell>
        </row>
        <row r="3667">
          <cell r="A3667">
            <v>353550</v>
          </cell>
          <cell r="B3667" t="str">
            <v>Paraguaçu Paulista</v>
          </cell>
          <cell r="C3667" t="str">
            <v>SP</v>
          </cell>
          <cell r="D3667" t="str">
            <v>São Paulo</v>
          </cell>
          <cell r="E3667">
            <v>35</v>
          </cell>
          <cell r="F3667" t="str">
            <v>Sudeste</v>
          </cell>
        </row>
        <row r="3668">
          <cell r="A3668">
            <v>353560</v>
          </cell>
          <cell r="B3668" t="str">
            <v>Paraibuna</v>
          </cell>
          <cell r="C3668" t="str">
            <v>SP</v>
          </cell>
          <cell r="D3668" t="str">
            <v>São Paulo</v>
          </cell>
          <cell r="E3668">
            <v>35</v>
          </cell>
          <cell r="F3668" t="str">
            <v>Sudeste</v>
          </cell>
        </row>
        <row r="3669">
          <cell r="A3669">
            <v>353570</v>
          </cell>
          <cell r="B3669" t="str">
            <v>Paraíso</v>
          </cell>
          <cell r="C3669" t="str">
            <v>SP</v>
          </cell>
          <cell r="D3669" t="str">
            <v>São Paulo</v>
          </cell>
          <cell r="E3669">
            <v>35</v>
          </cell>
          <cell r="F3669" t="str">
            <v>Sudeste</v>
          </cell>
        </row>
        <row r="3670">
          <cell r="A3670">
            <v>353580</v>
          </cell>
          <cell r="B3670" t="str">
            <v>Paranapanema</v>
          </cell>
          <cell r="C3670" t="str">
            <v>SP</v>
          </cell>
          <cell r="D3670" t="str">
            <v>São Paulo</v>
          </cell>
          <cell r="E3670">
            <v>35</v>
          </cell>
          <cell r="F3670" t="str">
            <v>Sudeste</v>
          </cell>
        </row>
        <row r="3671">
          <cell r="A3671">
            <v>353590</v>
          </cell>
          <cell r="B3671" t="str">
            <v>Paranapuã</v>
          </cell>
          <cell r="C3671" t="str">
            <v>SP</v>
          </cell>
          <cell r="D3671" t="str">
            <v>São Paulo</v>
          </cell>
          <cell r="E3671">
            <v>35</v>
          </cell>
          <cell r="F3671" t="str">
            <v>Sudeste</v>
          </cell>
        </row>
        <row r="3672">
          <cell r="A3672">
            <v>353600</v>
          </cell>
          <cell r="B3672" t="str">
            <v>Parapuã</v>
          </cell>
          <cell r="C3672" t="str">
            <v>SP</v>
          </cell>
          <cell r="D3672" t="str">
            <v>São Paulo</v>
          </cell>
          <cell r="E3672">
            <v>35</v>
          </cell>
          <cell r="F3672" t="str">
            <v>Sudeste</v>
          </cell>
        </row>
        <row r="3673">
          <cell r="A3673">
            <v>353610</v>
          </cell>
          <cell r="B3673" t="str">
            <v>Pardinho</v>
          </cell>
          <cell r="C3673" t="str">
            <v>SP</v>
          </cell>
          <cell r="D3673" t="str">
            <v>São Paulo</v>
          </cell>
          <cell r="E3673">
            <v>35</v>
          </cell>
          <cell r="F3673" t="str">
            <v>Sudeste</v>
          </cell>
        </row>
        <row r="3674">
          <cell r="A3674">
            <v>353620</v>
          </cell>
          <cell r="B3674" t="str">
            <v>Pariquera-Açu</v>
          </cell>
          <cell r="C3674" t="str">
            <v>SP</v>
          </cell>
          <cell r="D3674" t="str">
            <v>São Paulo</v>
          </cell>
          <cell r="E3674">
            <v>35</v>
          </cell>
          <cell r="F3674" t="str">
            <v>Sudeste</v>
          </cell>
        </row>
        <row r="3675">
          <cell r="A3675">
            <v>353625</v>
          </cell>
          <cell r="B3675" t="str">
            <v>Parisi</v>
          </cell>
          <cell r="C3675" t="str">
            <v>SP</v>
          </cell>
          <cell r="D3675" t="str">
            <v>São Paulo</v>
          </cell>
          <cell r="E3675">
            <v>35</v>
          </cell>
          <cell r="F3675" t="str">
            <v>Sudeste</v>
          </cell>
        </row>
        <row r="3676">
          <cell r="A3676">
            <v>353630</v>
          </cell>
          <cell r="B3676" t="str">
            <v>Patrocínio Paulista</v>
          </cell>
          <cell r="C3676" t="str">
            <v>SP</v>
          </cell>
          <cell r="D3676" t="str">
            <v>São Paulo</v>
          </cell>
          <cell r="E3676">
            <v>35</v>
          </cell>
          <cell r="F3676" t="str">
            <v>Sudeste</v>
          </cell>
        </row>
        <row r="3677">
          <cell r="A3677">
            <v>353640</v>
          </cell>
          <cell r="B3677" t="str">
            <v>Paulicéia</v>
          </cell>
          <cell r="C3677" t="str">
            <v>SP</v>
          </cell>
          <cell r="D3677" t="str">
            <v>São Paulo</v>
          </cell>
          <cell r="E3677">
            <v>35</v>
          </cell>
          <cell r="F3677" t="str">
            <v>Sudeste</v>
          </cell>
        </row>
        <row r="3678">
          <cell r="A3678">
            <v>353650</v>
          </cell>
          <cell r="B3678" t="str">
            <v>Paulínia</v>
          </cell>
          <cell r="C3678" t="str">
            <v>SP</v>
          </cell>
          <cell r="D3678" t="str">
            <v>São Paulo</v>
          </cell>
          <cell r="E3678">
            <v>35</v>
          </cell>
          <cell r="F3678" t="str">
            <v>Sudeste</v>
          </cell>
        </row>
        <row r="3679">
          <cell r="A3679">
            <v>353657</v>
          </cell>
          <cell r="B3679" t="str">
            <v>Paulistânia</v>
          </cell>
          <cell r="C3679" t="str">
            <v>SP</v>
          </cell>
          <cell r="D3679" t="str">
            <v>São Paulo</v>
          </cell>
          <cell r="E3679">
            <v>35</v>
          </cell>
          <cell r="F3679" t="str">
            <v>Sudeste</v>
          </cell>
        </row>
        <row r="3680">
          <cell r="A3680">
            <v>353660</v>
          </cell>
          <cell r="B3680" t="str">
            <v>Paulo de Faria</v>
          </cell>
          <cell r="C3680" t="str">
            <v>SP</v>
          </cell>
          <cell r="D3680" t="str">
            <v>São Paulo</v>
          </cell>
          <cell r="E3680">
            <v>35</v>
          </cell>
          <cell r="F3680" t="str">
            <v>Sudeste</v>
          </cell>
        </row>
        <row r="3681">
          <cell r="A3681">
            <v>353670</v>
          </cell>
          <cell r="B3681" t="str">
            <v>Pederneiras</v>
          </cell>
          <cell r="C3681" t="str">
            <v>SP</v>
          </cell>
          <cell r="D3681" t="str">
            <v>São Paulo</v>
          </cell>
          <cell r="E3681">
            <v>35</v>
          </cell>
          <cell r="F3681" t="str">
            <v>Sudeste</v>
          </cell>
        </row>
        <row r="3682">
          <cell r="A3682">
            <v>353680</v>
          </cell>
          <cell r="B3682" t="str">
            <v>Pedra Bela</v>
          </cell>
          <cell r="C3682" t="str">
            <v>SP</v>
          </cell>
          <cell r="D3682" t="str">
            <v>São Paulo</v>
          </cell>
          <cell r="E3682">
            <v>35</v>
          </cell>
          <cell r="F3682" t="str">
            <v>Sudeste</v>
          </cell>
        </row>
        <row r="3683">
          <cell r="A3683">
            <v>353690</v>
          </cell>
          <cell r="B3683" t="str">
            <v>Pedranópolis</v>
          </cell>
          <cell r="C3683" t="str">
            <v>SP</v>
          </cell>
          <cell r="D3683" t="str">
            <v>São Paulo</v>
          </cell>
          <cell r="E3683">
            <v>35</v>
          </cell>
          <cell r="F3683" t="str">
            <v>Sudeste</v>
          </cell>
        </row>
        <row r="3684">
          <cell r="A3684">
            <v>353700</v>
          </cell>
          <cell r="B3684" t="str">
            <v>Pedregulho</v>
          </cell>
          <cell r="C3684" t="str">
            <v>SP</v>
          </cell>
          <cell r="D3684" t="str">
            <v>São Paulo</v>
          </cell>
          <cell r="E3684">
            <v>35</v>
          </cell>
          <cell r="F3684" t="str">
            <v>Sudeste</v>
          </cell>
        </row>
        <row r="3685">
          <cell r="A3685">
            <v>353710</v>
          </cell>
          <cell r="B3685" t="str">
            <v>Pedreira</v>
          </cell>
          <cell r="C3685" t="str">
            <v>SP</v>
          </cell>
          <cell r="D3685" t="str">
            <v>São Paulo</v>
          </cell>
          <cell r="E3685">
            <v>35</v>
          </cell>
          <cell r="F3685" t="str">
            <v>Sudeste</v>
          </cell>
        </row>
        <row r="3686">
          <cell r="A3686">
            <v>353715</v>
          </cell>
          <cell r="B3686" t="str">
            <v>Pedrinhas Paulista</v>
          </cell>
          <cell r="C3686" t="str">
            <v>SP</v>
          </cell>
          <cell r="D3686" t="str">
            <v>São Paulo</v>
          </cell>
          <cell r="E3686">
            <v>35</v>
          </cell>
          <cell r="F3686" t="str">
            <v>Sudeste</v>
          </cell>
        </row>
        <row r="3687">
          <cell r="A3687">
            <v>353720</v>
          </cell>
          <cell r="B3687" t="str">
            <v>Pedro de Toledo</v>
          </cell>
          <cell r="C3687" t="str">
            <v>SP</v>
          </cell>
          <cell r="D3687" t="str">
            <v>São Paulo</v>
          </cell>
          <cell r="E3687">
            <v>35</v>
          </cell>
          <cell r="F3687" t="str">
            <v>Sudeste</v>
          </cell>
        </row>
        <row r="3688">
          <cell r="A3688">
            <v>353730</v>
          </cell>
          <cell r="B3688" t="str">
            <v>Penápolis</v>
          </cell>
          <cell r="C3688" t="str">
            <v>SP</v>
          </cell>
          <cell r="D3688" t="str">
            <v>São Paulo</v>
          </cell>
          <cell r="E3688">
            <v>35</v>
          </cell>
          <cell r="F3688" t="str">
            <v>Sudeste</v>
          </cell>
        </row>
        <row r="3689">
          <cell r="A3689">
            <v>353740</v>
          </cell>
          <cell r="B3689" t="str">
            <v>Pereira Barreto</v>
          </cell>
          <cell r="C3689" t="str">
            <v>SP</v>
          </cell>
          <cell r="D3689" t="str">
            <v>São Paulo</v>
          </cell>
          <cell r="E3689">
            <v>35</v>
          </cell>
          <cell r="F3689" t="str">
            <v>Sudeste</v>
          </cell>
        </row>
        <row r="3690">
          <cell r="A3690">
            <v>353750</v>
          </cell>
          <cell r="B3690" t="str">
            <v>Pereiras</v>
          </cell>
          <cell r="C3690" t="str">
            <v>SP</v>
          </cell>
          <cell r="D3690" t="str">
            <v>São Paulo</v>
          </cell>
          <cell r="E3690">
            <v>35</v>
          </cell>
          <cell r="F3690" t="str">
            <v>Sudeste</v>
          </cell>
        </row>
        <row r="3691">
          <cell r="A3691">
            <v>353760</v>
          </cell>
          <cell r="B3691" t="str">
            <v>Peruíbe</v>
          </cell>
          <cell r="C3691" t="str">
            <v>SP</v>
          </cell>
          <cell r="D3691" t="str">
            <v>São Paulo</v>
          </cell>
          <cell r="E3691">
            <v>35</v>
          </cell>
          <cell r="F3691" t="str">
            <v>Sudeste</v>
          </cell>
        </row>
        <row r="3692">
          <cell r="A3692">
            <v>353770</v>
          </cell>
          <cell r="B3692" t="str">
            <v>Piacatu</v>
          </cell>
          <cell r="C3692" t="str">
            <v>SP</v>
          </cell>
          <cell r="D3692" t="str">
            <v>São Paulo</v>
          </cell>
          <cell r="E3692">
            <v>35</v>
          </cell>
          <cell r="F3692" t="str">
            <v>Sudeste</v>
          </cell>
        </row>
        <row r="3693">
          <cell r="A3693">
            <v>353780</v>
          </cell>
          <cell r="B3693" t="str">
            <v>Piedade</v>
          </cell>
          <cell r="C3693" t="str">
            <v>SP</v>
          </cell>
          <cell r="D3693" t="str">
            <v>São Paulo</v>
          </cell>
          <cell r="E3693">
            <v>35</v>
          </cell>
          <cell r="F3693" t="str">
            <v>Sudeste</v>
          </cell>
        </row>
        <row r="3694">
          <cell r="A3694">
            <v>353790</v>
          </cell>
          <cell r="B3694" t="str">
            <v>Pilar do Sul</v>
          </cell>
          <cell r="C3694" t="str">
            <v>SP</v>
          </cell>
          <cell r="D3694" t="str">
            <v>São Paulo</v>
          </cell>
          <cell r="E3694">
            <v>35</v>
          </cell>
          <cell r="F3694" t="str">
            <v>Sudeste</v>
          </cell>
        </row>
        <row r="3695">
          <cell r="A3695">
            <v>353800</v>
          </cell>
          <cell r="B3695" t="str">
            <v>Pindamonhangaba</v>
          </cell>
          <cell r="C3695" t="str">
            <v>SP</v>
          </cell>
          <cell r="D3695" t="str">
            <v>São Paulo</v>
          </cell>
          <cell r="E3695">
            <v>35</v>
          </cell>
          <cell r="F3695" t="str">
            <v>Sudeste</v>
          </cell>
        </row>
        <row r="3696">
          <cell r="A3696">
            <v>353810</v>
          </cell>
          <cell r="B3696" t="str">
            <v>Pindorama</v>
          </cell>
          <cell r="C3696" t="str">
            <v>SP</v>
          </cell>
          <cell r="D3696" t="str">
            <v>São Paulo</v>
          </cell>
          <cell r="E3696">
            <v>35</v>
          </cell>
          <cell r="F3696" t="str">
            <v>Sudeste</v>
          </cell>
        </row>
        <row r="3697">
          <cell r="A3697">
            <v>353820</v>
          </cell>
          <cell r="B3697" t="str">
            <v>Pinhalzinho</v>
          </cell>
          <cell r="C3697" t="str">
            <v>SP</v>
          </cell>
          <cell r="D3697" t="str">
            <v>São Paulo</v>
          </cell>
          <cell r="E3697">
            <v>35</v>
          </cell>
          <cell r="F3697" t="str">
            <v>Sudeste</v>
          </cell>
        </row>
        <row r="3698">
          <cell r="A3698">
            <v>353830</v>
          </cell>
          <cell r="B3698" t="str">
            <v>Piquerobi</v>
          </cell>
          <cell r="C3698" t="str">
            <v>SP</v>
          </cell>
          <cell r="D3698" t="str">
            <v>São Paulo</v>
          </cell>
          <cell r="E3698">
            <v>35</v>
          </cell>
          <cell r="F3698" t="str">
            <v>Sudeste</v>
          </cell>
        </row>
        <row r="3699">
          <cell r="A3699">
            <v>353850</v>
          </cell>
          <cell r="B3699" t="str">
            <v>Piquete</v>
          </cell>
          <cell r="C3699" t="str">
            <v>SP</v>
          </cell>
          <cell r="D3699" t="str">
            <v>São Paulo</v>
          </cell>
          <cell r="E3699">
            <v>35</v>
          </cell>
          <cell r="F3699" t="str">
            <v>Sudeste</v>
          </cell>
        </row>
        <row r="3700">
          <cell r="A3700">
            <v>353860</v>
          </cell>
          <cell r="B3700" t="str">
            <v>Piracaia</v>
          </cell>
          <cell r="C3700" t="str">
            <v>SP</v>
          </cell>
          <cell r="D3700" t="str">
            <v>São Paulo</v>
          </cell>
          <cell r="E3700">
            <v>35</v>
          </cell>
          <cell r="F3700" t="str">
            <v>Sudeste</v>
          </cell>
        </row>
        <row r="3701">
          <cell r="A3701">
            <v>353870</v>
          </cell>
          <cell r="B3701" t="str">
            <v>Piracicaba</v>
          </cell>
          <cell r="C3701" t="str">
            <v>SP</v>
          </cell>
          <cell r="D3701" t="str">
            <v>São Paulo</v>
          </cell>
          <cell r="E3701">
            <v>35</v>
          </cell>
          <cell r="F3701" t="str">
            <v>Sudeste</v>
          </cell>
        </row>
        <row r="3702">
          <cell r="A3702">
            <v>353880</v>
          </cell>
          <cell r="B3702" t="str">
            <v>Piraju</v>
          </cell>
          <cell r="C3702" t="str">
            <v>SP</v>
          </cell>
          <cell r="D3702" t="str">
            <v>São Paulo</v>
          </cell>
          <cell r="E3702">
            <v>35</v>
          </cell>
          <cell r="F3702" t="str">
            <v>Sudeste</v>
          </cell>
        </row>
        <row r="3703">
          <cell r="A3703">
            <v>353890</v>
          </cell>
          <cell r="B3703" t="str">
            <v>Pirajuí</v>
          </cell>
          <cell r="C3703" t="str">
            <v>SP</v>
          </cell>
          <cell r="D3703" t="str">
            <v>São Paulo</v>
          </cell>
          <cell r="E3703">
            <v>35</v>
          </cell>
          <cell r="F3703" t="str">
            <v>Sudeste</v>
          </cell>
        </row>
        <row r="3704">
          <cell r="A3704">
            <v>353900</v>
          </cell>
          <cell r="B3704" t="str">
            <v>Pirangi</v>
          </cell>
          <cell r="C3704" t="str">
            <v>SP</v>
          </cell>
          <cell r="D3704" t="str">
            <v>São Paulo</v>
          </cell>
          <cell r="E3704">
            <v>35</v>
          </cell>
          <cell r="F3704" t="str">
            <v>Sudeste</v>
          </cell>
        </row>
        <row r="3705">
          <cell r="A3705">
            <v>353910</v>
          </cell>
          <cell r="B3705" t="str">
            <v>Pirapora do Bom Jesus</v>
          </cell>
          <cell r="C3705" t="str">
            <v>SP</v>
          </cell>
          <cell r="D3705" t="str">
            <v>São Paulo</v>
          </cell>
          <cell r="E3705">
            <v>35</v>
          </cell>
          <cell r="F3705" t="str">
            <v>Sudeste</v>
          </cell>
        </row>
        <row r="3706">
          <cell r="A3706">
            <v>353920</v>
          </cell>
          <cell r="B3706" t="str">
            <v>Pirapozinho</v>
          </cell>
          <cell r="C3706" t="str">
            <v>SP</v>
          </cell>
          <cell r="D3706" t="str">
            <v>São Paulo</v>
          </cell>
          <cell r="E3706">
            <v>35</v>
          </cell>
          <cell r="F3706" t="str">
            <v>Sudeste</v>
          </cell>
        </row>
        <row r="3707">
          <cell r="A3707">
            <v>353930</v>
          </cell>
          <cell r="B3707" t="str">
            <v>Pirassununga</v>
          </cell>
          <cell r="C3707" t="str">
            <v>SP</v>
          </cell>
          <cell r="D3707" t="str">
            <v>São Paulo</v>
          </cell>
          <cell r="E3707">
            <v>35</v>
          </cell>
          <cell r="F3707" t="str">
            <v>Sudeste</v>
          </cell>
        </row>
        <row r="3708">
          <cell r="A3708">
            <v>353940</v>
          </cell>
          <cell r="B3708" t="str">
            <v>Piratininga</v>
          </cell>
          <cell r="C3708" t="str">
            <v>SP</v>
          </cell>
          <cell r="D3708" t="str">
            <v>São Paulo</v>
          </cell>
          <cell r="E3708">
            <v>35</v>
          </cell>
          <cell r="F3708" t="str">
            <v>Sudeste</v>
          </cell>
        </row>
        <row r="3709">
          <cell r="A3709">
            <v>353950</v>
          </cell>
          <cell r="B3709" t="str">
            <v>Pitangueiras</v>
          </cell>
          <cell r="C3709" t="str">
            <v>SP</v>
          </cell>
          <cell r="D3709" t="str">
            <v>São Paulo</v>
          </cell>
          <cell r="E3709">
            <v>35</v>
          </cell>
          <cell r="F3709" t="str">
            <v>Sudeste</v>
          </cell>
        </row>
        <row r="3710">
          <cell r="A3710">
            <v>353960</v>
          </cell>
          <cell r="B3710" t="str">
            <v>Planalto</v>
          </cell>
          <cell r="C3710" t="str">
            <v>SP</v>
          </cell>
          <cell r="D3710" t="str">
            <v>São Paulo</v>
          </cell>
          <cell r="E3710">
            <v>35</v>
          </cell>
          <cell r="F3710" t="str">
            <v>Sudeste</v>
          </cell>
        </row>
        <row r="3711">
          <cell r="A3711">
            <v>353970</v>
          </cell>
          <cell r="B3711" t="str">
            <v>Platina</v>
          </cell>
          <cell r="C3711" t="str">
            <v>SP</v>
          </cell>
          <cell r="D3711" t="str">
            <v>São Paulo</v>
          </cell>
          <cell r="E3711">
            <v>35</v>
          </cell>
          <cell r="F3711" t="str">
            <v>Sudeste</v>
          </cell>
        </row>
        <row r="3712">
          <cell r="A3712">
            <v>353980</v>
          </cell>
          <cell r="B3712" t="str">
            <v>Poá</v>
          </cell>
          <cell r="C3712" t="str">
            <v>SP</v>
          </cell>
          <cell r="D3712" t="str">
            <v>São Paulo</v>
          </cell>
          <cell r="E3712">
            <v>35</v>
          </cell>
          <cell r="F3712" t="str">
            <v>Sudeste</v>
          </cell>
        </row>
        <row r="3713">
          <cell r="A3713">
            <v>353990</v>
          </cell>
          <cell r="B3713" t="str">
            <v>Poloni</v>
          </cell>
          <cell r="C3713" t="str">
            <v>SP</v>
          </cell>
          <cell r="D3713" t="str">
            <v>São Paulo</v>
          </cell>
          <cell r="E3713">
            <v>35</v>
          </cell>
          <cell r="F3713" t="str">
            <v>Sudeste</v>
          </cell>
        </row>
        <row r="3714">
          <cell r="A3714">
            <v>354000</v>
          </cell>
          <cell r="B3714" t="str">
            <v>Pompéia</v>
          </cell>
          <cell r="C3714" t="str">
            <v>SP</v>
          </cell>
          <cell r="D3714" t="str">
            <v>São Paulo</v>
          </cell>
          <cell r="E3714">
            <v>35</v>
          </cell>
          <cell r="F3714" t="str">
            <v>Sudeste</v>
          </cell>
        </row>
        <row r="3715">
          <cell r="A3715">
            <v>354010</v>
          </cell>
          <cell r="B3715" t="str">
            <v>Pongaí</v>
          </cell>
          <cell r="C3715" t="str">
            <v>SP</v>
          </cell>
          <cell r="D3715" t="str">
            <v>São Paulo</v>
          </cell>
          <cell r="E3715">
            <v>35</v>
          </cell>
          <cell r="F3715" t="str">
            <v>Sudeste</v>
          </cell>
        </row>
        <row r="3716">
          <cell r="A3716">
            <v>354020</v>
          </cell>
          <cell r="B3716" t="str">
            <v>Pontal</v>
          </cell>
          <cell r="C3716" t="str">
            <v>SP</v>
          </cell>
          <cell r="D3716" t="str">
            <v>São Paulo</v>
          </cell>
          <cell r="E3716">
            <v>35</v>
          </cell>
          <cell r="F3716" t="str">
            <v>Sudeste</v>
          </cell>
        </row>
        <row r="3717">
          <cell r="A3717">
            <v>354025</v>
          </cell>
          <cell r="B3717" t="str">
            <v>Pontalinda</v>
          </cell>
          <cell r="C3717" t="str">
            <v>SP</v>
          </cell>
          <cell r="D3717" t="str">
            <v>São Paulo</v>
          </cell>
          <cell r="E3717">
            <v>35</v>
          </cell>
          <cell r="F3717" t="str">
            <v>Sudeste</v>
          </cell>
        </row>
        <row r="3718">
          <cell r="A3718">
            <v>354030</v>
          </cell>
          <cell r="B3718" t="str">
            <v>Pontes Gestal</v>
          </cell>
          <cell r="C3718" t="str">
            <v>SP</v>
          </cell>
          <cell r="D3718" t="str">
            <v>São Paulo</v>
          </cell>
          <cell r="E3718">
            <v>35</v>
          </cell>
          <cell r="F3718" t="str">
            <v>Sudeste</v>
          </cell>
        </row>
        <row r="3719">
          <cell r="A3719">
            <v>354040</v>
          </cell>
          <cell r="B3719" t="str">
            <v>Populina</v>
          </cell>
          <cell r="C3719" t="str">
            <v>SP</v>
          </cell>
          <cell r="D3719" t="str">
            <v>São Paulo</v>
          </cell>
          <cell r="E3719">
            <v>35</v>
          </cell>
          <cell r="F3719" t="str">
            <v>Sudeste</v>
          </cell>
        </row>
        <row r="3720">
          <cell r="A3720">
            <v>354050</v>
          </cell>
          <cell r="B3720" t="str">
            <v>Porangaba</v>
          </cell>
          <cell r="C3720" t="str">
            <v>SP</v>
          </cell>
          <cell r="D3720" t="str">
            <v>São Paulo</v>
          </cell>
          <cell r="E3720">
            <v>35</v>
          </cell>
          <cell r="F3720" t="str">
            <v>Sudeste</v>
          </cell>
        </row>
        <row r="3721">
          <cell r="A3721">
            <v>354060</v>
          </cell>
          <cell r="B3721" t="str">
            <v>Porto Feliz</v>
          </cell>
          <cell r="C3721" t="str">
            <v>SP</v>
          </cell>
          <cell r="D3721" t="str">
            <v>São Paulo</v>
          </cell>
          <cell r="E3721">
            <v>35</v>
          </cell>
          <cell r="F3721" t="str">
            <v>Sudeste</v>
          </cell>
        </row>
        <row r="3722">
          <cell r="A3722">
            <v>354070</v>
          </cell>
          <cell r="B3722" t="str">
            <v>Porto Ferreira</v>
          </cell>
          <cell r="C3722" t="str">
            <v>SP</v>
          </cell>
          <cell r="D3722" t="str">
            <v>São Paulo</v>
          </cell>
          <cell r="E3722">
            <v>35</v>
          </cell>
          <cell r="F3722" t="str">
            <v>Sudeste</v>
          </cell>
        </row>
        <row r="3723">
          <cell r="A3723">
            <v>354075</v>
          </cell>
          <cell r="B3723" t="str">
            <v>Potim</v>
          </cell>
          <cell r="C3723" t="str">
            <v>SP</v>
          </cell>
          <cell r="D3723" t="str">
            <v>São Paulo</v>
          </cell>
          <cell r="E3723">
            <v>35</v>
          </cell>
          <cell r="F3723" t="str">
            <v>Sudeste</v>
          </cell>
        </row>
        <row r="3724">
          <cell r="A3724">
            <v>354080</v>
          </cell>
          <cell r="B3724" t="str">
            <v>Potirendaba</v>
          </cell>
          <cell r="C3724" t="str">
            <v>SP</v>
          </cell>
          <cell r="D3724" t="str">
            <v>São Paulo</v>
          </cell>
          <cell r="E3724">
            <v>35</v>
          </cell>
          <cell r="F3724" t="str">
            <v>Sudeste</v>
          </cell>
        </row>
        <row r="3725">
          <cell r="A3725">
            <v>354085</v>
          </cell>
          <cell r="B3725" t="str">
            <v>Pracinha</v>
          </cell>
          <cell r="C3725" t="str">
            <v>SP</v>
          </cell>
          <cell r="D3725" t="str">
            <v>São Paulo</v>
          </cell>
          <cell r="E3725">
            <v>35</v>
          </cell>
          <cell r="F3725" t="str">
            <v>Sudeste</v>
          </cell>
        </row>
        <row r="3726">
          <cell r="A3726">
            <v>354090</v>
          </cell>
          <cell r="B3726" t="str">
            <v>Pradópolis</v>
          </cell>
          <cell r="C3726" t="str">
            <v>SP</v>
          </cell>
          <cell r="D3726" t="str">
            <v>São Paulo</v>
          </cell>
          <cell r="E3726">
            <v>35</v>
          </cell>
          <cell r="F3726" t="str">
            <v>Sudeste</v>
          </cell>
        </row>
        <row r="3727">
          <cell r="A3727">
            <v>354100</v>
          </cell>
          <cell r="B3727" t="str">
            <v>Praia Grande</v>
          </cell>
          <cell r="C3727" t="str">
            <v>SP</v>
          </cell>
          <cell r="D3727" t="str">
            <v>São Paulo</v>
          </cell>
          <cell r="E3727">
            <v>35</v>
          </cell>
          <cell r="F3727" t="str">
            <v>Sudeste</v>
          </cell>
        </row>
        <row r="3728">
          <cell r="A3728">
            <v>354105</v>
          </cell>
          <cell r="B3728" t="str">
            <v>Pratânia</v>
          </cell>
          <cell r="C3728" t="str">
            <v>SP</v>
          </cell>
          <cell r="D3728" t="str">
            <v>São Paulo</v>
          </cell>
          <cell r="E3728">
            <v>35</v>
          </cell>
          <cell r="F3728" t="str">
            <v>Sudeste</v>
          </cell>
        </row>
        <row r="3729">
          <cell r="A3729">
            <v>354110</v>
          </cell>
          <cell r="B3729" t="str">
            <v>Presidente Alves</v>
          </cell>
          <cell r="C3729" t="str">
            <v>SP</v>
          </cell>
          <cell r="D3729" t="str">
            <v>São Paulo</v>
          </cell>
          <cell r="E3729">
            <v>35</v>
          </cell>
          <cell r="F3729" t="str">
            <v>Sudeste</v>
          </cell>
        </row>
        <row r="3730">
          <cell r="A3730">
            <v>354120</v>
          </cell>
          <cell r="B3730" t="str">
            <v>Presidente Bernardes</v>
          </cell>
          <cell r="C3730" t="str">
            <v>SP</v>
          </cell>
          <cell r="D3730" t="str">
            <v>São Paulo</v>
          </cell>
          <cell r="E3730">
            <v>35</v>
          </cell>
          <cell r="F3730" t="str">
            <v>Sudeste</v>
          </cell>
        </row>
        <row r="3731">
          <cell r="A3731">
            <v>354130</v>
          </cell>
          <cell r="B3731" t="str">
            <v>Presidente Epitácio</v>
          </cell>
          <cell r="C3731" t="str">
            <v>SP</v>
          </cell>
          <cell r="D3731" t="str">
            <v>São Paulo</v>
          </cell>
          <cell r="E3731">
            <v>35</v>
          </cell>
          <cell r="F3731" t="str">
            <v>Sudeste</v>
          </cell>
        </row>
        <row r="3732">
          <cell r="A3732">
            <v>354140</v>
          </cell>
          <cell r="B3732" t="str">
            <v>Presidente Prudente</v>
          </cell>
          <cell r="C3732" t="str">
            <v>SP</v>
          </cell>
          <cell r="D3732" t="str">
            <v>São Paulo</v>
          </cell>
          <cell r="E3732">
            <v>35</v>
          </cell>
          <cell r="F3732" t="str">
            <v>Sudeste</v>
          </cell>
        </row>
        <row r="3733">
          <cell r="A3733">
            <v>354150</v>
          </cell>
          <cell r="B3733" t="str">
            <v>Presidente Venceslau</v>
          </cell>
          <cell r="C3733" t="str">
            <v>SP</v>
          </cell>
          <cell r="D3733" t="str">
            <v>São Paulo</v>
          </cell>
          <cell r="E3733">
            <v>35</v>
          </cell>
          <cell r="F3733" t="str">
            <v>Sudeste</v>
          </cell>
        </row>
        <row r="3734">
          <cell r="A3734">
            <v>354160</v>
          </cell>
          <cell r="B3734" t="str">
            <v>Promissão</v>
          </cell>
          <cell r="C3734" t="str">
            <v>SP</v>
          </cell>
          <cell r="D3734" t="str">
            <v>São Paulo</v>
          </cell>
          <cell r="E3734">
            <v>35</v>
          </cell>
          <cell r="F3734" t="str">
            <v>Sudeste</v>
          </cell>
        </row>
        <row r="3735">
          <cell r="A3735">
            <v>354165</v>
          </cell>
          <cell r="B3735" t="str">
            <v>Quadra</v>
          </cell>
          <cell r="C3735" t="str">
            <v>SP</v>
          </cell>
          <cell r="D3735" t="str">
            <v>São Paulo</v>
          </cell>
          <cell r="E3735">
            <v>35</v>
          </cell>
          <cell r="F3735" t="str">
            <v>Sudeste</v>
          </cell>
        </row>
        <row r="3736">
          <cell r="A3736">
            <v>354170</v>
          </cell>
          <cell r="B3736" t="str">
            <v>Quatá</v>
          </cell>
          <cell r="C3736" t="str">
            <v>SP</v>
          </cell>
          <cell r="D3736" t="str">
            <v>São Paulo</v>
          </cell>
          <cell r="E3736">
            <v>35</v>
          </cell>
          <cell r="F3736" t="str">
            <v>Sudeste</v>
          </cell>
        </row>
        <row r="3737">
          <cell r="A3737">
            <v>354180</v>
          </cell>
          <cell r="B3737" t="str">
            <v>Queiroz</v>
          </cell>
          <cell r="C3737" t="str">
            <v>SP</v>
          </cell>
          <cell r="D3737" t="str">
            <v>São Paulo</v>
          </cell>
          <cell r="E3737">
            <v>35</v>
          </cell>
          <cell r="F3737" t="str">
            <v>Sudeste</v>
          </cell>
        </row>
        <row r="3738">
          <cell r="A3738">
            <v>354190</v>
          </cell>
          <cell r="B3738" t="str">
            <v>Queluz</v>
          </cell>
          <cell r="C3738" t="str">
            <v>SP</v>
          </cell>
          <cell r="D3738" t="str">
            <v>São Paulo</v>
          </cell>
          <cell r="E3738">
            <v>35</v>
          </cell>
          <cell r="F3738" t="str">
            <v>Sudeste</v>
          </cell>
        </row>
        <row r="3739">
          <cell r="A3739">
            <v>354200</v>
          </cell>
          <cell r="B3739" t="str">
            <v>Quintana</v>
          </cell>
          <cell r="C3739" t="str">
            <v>SP</v>
          </cell>
          <cell r="D3739" t="str">
            <v>São Paulo</v>
          </cell>
          <cell r="E3739">
            <v>35</v>
          </cell>
          <cell r="F3739" t="str">
            <v>Sudeste</v>
          </cell>
        </row>
        <row r="3740">
          <cell r="A3740">
            <v>354210</v>
          </cell>
          <cell r="B3740" t="str">
            <v>Rafard</v>
          </cell>
          <cell r="C3740" t="str">
            <v>SP</v>
          </cell>
          <cell r="D3740" t="str">
            <v>São Paulo</v>
          </cell>
          <cell r="E3740">
            <v>35</v>
          </cell>
          <cell r="F3740" t="str">
            <v>Sudeste</v>
          </cell>
        </row>
        <row r="3741">
          <cell r="A3741">
            <v>354220</v>
          </cell>
          <cell r="B3741" t="str">
            <v>Rancharia</v>
          </cell>
          <cell r="C3741" t="str">
            <v>SP</v>
          </cell>
          <cell r="D3741" t="str">
            <v>São Paulo</v>
          </cell>
          <cell r="E3741">
            <v>35</v>
          </cell>
          <cell r="F3741" t="str">
            <v>Sudeste</v>
          </cell>
        </row>
        <row r="3742">
          <cell r="A3742">
            <v>354230</v>
          </cell>
          <cell r="B3742" t="str">
            <v>Redenção da Serra</v>
          </cell>
          <cell r="C3742" t="str">
            <v>SP</v>
          </cell>
          <cell r="D3742" t="str">
            <v>São Paulo</v>
          </cell>
          <cell r="E3742">
            <v>35</v>
          </cell>
          <cell r="F3742" t="str">
            <v>Sudeste</v>
          </cell>
        </row>
        <row r="3743">
          <cell r="A3743">
            <v>354240</v>
          </cell>
          <cell r="B3743" t="str">
            <v>Regente Feijó</v>
          </cell>
          <cell r="C3743" t="str">
            <v>SP</v>
          </cell>
          <cell r="D3743" t="str">
            <v>São Paulo</v>
          </cell>
          <cell r="E3743">
            <v>35</v>
          </cell>
          <cell r="F3743" t="str">
            <v>Sudeste</v>
          </cell>
        </row>
        <row r="3744">
          <cell r="A3744">
            <v>354250</v>
          </cell>
          <cell r="B3744" t="str">
            <v>Reginópolis</v>
          </cell>
          <cell r="C3744" t="str">
            <v>SP</v>
          </cell>
          <cell r="D3744" t="str">
            <v>São Paulo</v>
          </cell>
          <cell r="E3744">
            <v>35</v>
          </cell>
          <cell r="F3744" t="str">
            <v>Sudeste</v>
          </cell>
        </row>
        <row r="3745">
          <cell r="A3745">
            <v>354260</v>
          </cell>
          <cell r="B3745" t="str">
            <v>Registro</v>
          </cell>
          <cell r="C3745" t="str">
            <v>SP</v>
          </cell>
          <cell r="D3745" t="str">
            <v>São Paulo</v>
          </cell>
          <cell r="E3745">
            <v>35</v>
          </cell>
          <cell r="F3745" t="str">
            <v>Sudeste</v>
          </cell>
        </row>
        <row r="3746">
          <cell r="A3746">
            <v>354270</v>
          </cell>
          <cell r="B3746" t="str">
            <v>Restinga</v>
          </cell>
          <cell r="C3746" t="str">
            <v>SP</v>
          </cell>
          <cell r="D3746" t="str">
            <v>São Paulo</v>
          </cell>
          <cell r="E3746">
            <v>35</v>
          </cell>
          <cell r="F3746" t="str">
            <v>Sudeste</v>
          </cell>
        </row>
        <row r="3747">
          <cell r="A3747">
            <v>354280</v>
          </cell>
          <cell r="B3747" t="str">
            <v>Ribeira</v>
          </cell>
          <cell r="C3747" t="str">
            <v>SP</v>
          </cell>
          <cell r="D3747" t="str">
            <v>São Paulo</v>
          </cell>
          <cell r="E3747">
            <v>35</v>
          </cell>
          <cell r="F3747" t="str">
            <v>Sudeste</v>
          </cell>
        </row>
        <row r="3748">
          <cell r="A3748">
            <v>354290</v>
          </cell>
          <cell r="B3748" t="str">
            <v>Ribeirão Bonito</v>
          </cell>
          <cell r="C3748" t="str">
            <v>SP</v>
          </cell>
          <cell r="D3748" t="str">
            <v>São Paulo</v>
          </cell>
          <cell r="E3748">
            <v>35</v>
          </cell>
          <cell r="F3748" t="str">
            <v>Sudeste</v>
          </cell>
        </row>
        <row r="3749">
          <cell r="A3749">
            <v>354300</v>
          </cell>
          <cell r="B3749" t="str">
            <v>Ribeirão Branco</v>
          </cell>
          <cell r="C3749" t="str">
            <v>SP</v>
          </cell>
          <cell r="D3749" t="str">
            <v>São Paulo</v>
          </cell>
          <cell r="E3749">
            <v>35</v>
          </cell>
          <cell r="F3749" t="str">
            <v>Sudeste</v>
          </cell>
        </row>
        <row r="3750">
          <cell r="A3750">
            <v>354310</v>
          </cell>
          <cell r="B3750" t="str">
            <v>Ribeirão Corrente</v>
          </cell>
          <cell r="C3750" t="str">
            <v>SP</v>
          </cell>
          <cell r="D3750" t="str">
            <v>São Paulo</v>
          </cell>
          <cell r="E3750">
            <v>35</v>
          </cell>
          <cell r="F3750" t="str">
            <v>Sudeste</v>
          </cell>
        </row>
        <row r="3751">
          <cell r="A3751">
            <v>354320</v>
          </cell>
          <cell r="B3751" t="str">
            <v>Ribeirão do Sul</v>
          </cell>
          <cell r="C3751" t="str">
            <v>SP</v>
          </cell>
          <cell r="D3751" t="str">
            <v>São Paulo</v>
          </cell>
          <cell r="E3751">
            <v>35</v>
          </cell>
          <cell r="F3751" t="str">
            <v>Sudeste</v>
          </cell>
        </row>
        <row r="3752">
          <cell r="A3752">
            <v>354323</v>
          </cell>
          <cell r="B3752" t="str">
            <v>Ribeirão dos Índios</v>
          </cell>
          <cell r="C3752" t="str">
            <v>SP</v>
          </cell>
          <cell r="D3752" t="str">
            <v>São Paulo</v>
          </cell>
          <cell r="E3752">
            <v>35</v>
          </cell>
          <cell r="F3752" t="str">
            <v>Sudeste</v>
          </cell>
        </row>
        <row r="3753">
          <cell r="A3753">
            <v>354325</v>
          </cell>
          <cell r="B3753" t="str">
            <v>Ribeirão Grande</v>
          </cell>
          <cell r="C3753" t="str">
            <v>SP</v>
          </cell>
          <cell r="D3753" t="str">
            <v>São Paulo</v>
          </cell>
          <cell r="E3753">
            <v>35</v>
          </cell>
          <cell r="F3753" t="str">
            <v>Sudeste</v>
          </cell>
        </row>
        <row r="3754">
          <cell r="A3754">
            <v>354330</v>
          </cell>
          <cell r="B3754" t="str">
            <v>Ribeirão Pires</v>
          </cell>
          <cell r="C3754" t="str">
            <v>SP</v>
          </cell>
          <cell r="D3754" t="str">
            <v>São Paulo</v>
          </cell>
          <cell r="E3754">
            <v>35</v>
          </cell>
          <cell r="F3754" t="str">
            <v>Sudeste</v>
          </cell>
        </row>
        <row r="3755">
          <cell r="A3755">
            <v>354340</v>
          </cell>
          <cell r="B3755" t="str">
            <v>Ribeirão Preto</v>
          </cell>
          <cell r="C3755" t="str">
            <v>SP</v>
          </cell>
          <cell r="D3755" t="str">
            <v>São Paulo</v>
          </cell>
          <cell r="E3755">
            <v>35</v>
          </cell>
          <cell r="F3755" t="str">
            <v>Sudeste</v>
          </cell>
        </row>
        <row r="3756">
          <cell r="A3756">
            <v>354350</v>
          </cell>
          <cell r="B3756" t="str">
            <v>Riversul</v>
          </cell>
          <cell r="C3756" t="str">
            <v>SP</v>
          </cell>
          <cell r="D3756" t="str">
            <v>São Paulo</v>
          </cell>
          <cell r="E3756">
            <v>35</v>
          </cell>
          <cell r="F3756" t="str">
            <v>Sudeste</v>
          </cell>
        </row>
        <row r="3757">
          <cell r="A3757">
            <v>354360</v>
          </cell>
          <cell r="B3757" t="str">
            <v>Rifaina</v>
          </cell>
          <cell r="C3757" t="str">
            <v>SP</v>
          </cell>
          <cell r="D3757" t="str">
            <v>São Paulo</v>
          </cell>
          <cell r="E3757">
            <v>35</v>
          </cell>
          <cell r="F3757" t="str">
            <v>Sudeste</v>
          </cell>
        </row>
        <row r="3758">
          <cell r="A3758">
            <v>354370</v>
          </cell>
          <cell r="B3758" t="str">
            <v>Rincão</v>
          </cell>
          <cell r="C3758" t="str">
            <v>SP</v>
          </cell>
          <cell r="D3758" t="str">
            <v>São Paulo</v>
          </cell>
          <cell r="E3758">
            <v>35</v>
          </cell>
          <cell r="F3758" t="str">
            <v>Sudeste</v>
          </cell>
        </row>
        <row r="3759">
          <cell r="A3759">
            <v>354380</v>
          </cell>
          <cell r="B3759" t="str">
            <v>Rinópolis</v>
          </cell>
          <cell r="C3759" t="str">
            <v>SP</v>
          </cell>
          <cell r="D3759" t="str">
            <v>São Paulo</v>
          </cell>
          <cell r="E3759">
            <v>35</v>
          </cell>
          <cell r="F3759" t="str">
            <v>Sudeste</v>
          </cell>
        </row>
        <row r="3760">
          <cell r="A3760">
            <v>354390</v>
          </cell>
          <cell r="B3760" t="str">
            <v>Rio Claro</v>
          </cell>
          <cell r="C3760" t="str">
            <v>SP</v>
          </cell>
          <cell r="D3760" t="str">
            <v>São Paulo</v>
          </cell>
          <cell r="E3760">
            <v>35</v>
          </cell>
          <cell r="F3760" t="str">
            <v>Sudeste</v>
          </cell>
        </row>
        <row r="3761">
          <cell r="A3761">
            <v>354400</v>
          </cell>
          <cell r="B3761" t="str">
            <v>Rio das Pedras</v>
          </cell>
          <cell r="C3761" t="str">
            <v>SP</v>
          </cell>
          <cell r="D3761" t="str">
            <v>São Paulo</v>
          </cell>
          <cell r="E3761">
            <v>35</v>
          </cell>
          <cell r="F3761" t="str">
            <v>Sudeste</v>
          </cell>
        </row>
        <row r="3762">
          <cell r="A3762">
            <v>354410</v>
          </cell>
          <cell r="B3762" t="str">
            <v>Rio Grande da Serra</v>
          </cell>
          <cell r="C3762" t="str">
            <v>SP</v>
          </cell>
          <cell r="D3762" t="str">
            <v>São Paulo</v>
          </cell>
          <cell r="E3762">
            <v>35</v>
          </cell>
          <cell r="F3762" t="str">
            <v>Sudeste</v>
          </cell>
        </row>
        <row r="3763">
          <cell r="A3763">
            <v>354420</v>
          </cell>
          <cell r="B3763" t="str">
            <v>Riolândia</v>
          </cell>
          <cell r="C3763" t="str">
            <v>SP</v>
          </cell>
          <cell r="D3763" t="str">
            <v>São Paulo</v>
          </cell>
          <cell r="E3763">
            <v>35</v>
          </cell>
          <cell r="F3763" t="str">
            <v>Sudeste</v>
          </cell>
        </row>
        <row r="3764">
          <cell r="A3764">
            <v>354425</v>
          </cell>
          <cell r="B3764" t="str">
            <v>Rosana</v>
          </cell>
          <cell r="C3764" t="str">
            <v>SP</v>
          </cell>
          <cell r="D3764" t="str">
            <v>São Paulo</v>
          </cell>
          <cell r="E3764">
            <v>35</v>
          </cell>
          <cell r="F3764" t="str">
            <v>Sudeste</v>
          </cell>
        </row>
        <row r="3765">
          <cell r="A3765">
            <v>354430</v>
          </cell>
          <cell r="B3765" t="str">
            <v>Roseira</v>
          </cell>
          <cell r="C3765" t="str">
            <v>SP</v>
          </cell>
          <cell r="D3765" t="str">
            <v>São Paulo</v>
          </cell>
          <cell r="E3765">
            <v>35</v>
          </cell>
          <cell r="F3765" t="str">
            <v>Sudeste</v>
          </cell>
        </row>
        <row r="3766">
          <cell r="A3766">
            <v>354440</v>
          </cell>
          <cell r="B3766" t="str">
            <v>Rubiácea</v>
          </cell>
          <cell r="C3766" t="str">
            <v>SP</v>
          </cell>
          <cell r="D3766" t="str">
            <v>São Paulo</v>
          </cell>
          <cell r="E3766">
            <v>35</v>
          </cell>
          <cell r="F3766" t="str">
            <v>Sudeste</v>
          </cell>
        </row>
        <row r="3767">
          <cell r="A3767">
            <v>354450</v>
          </cell>
          <cell r="B3767" t="str">
            <v>Rubinéia</v>
          </cell>
          <cell r="C3767" t="str">
            <v>SP</v>
          </cell>
          <cell r="D3767" t="str">
            <v>São Paulo</v>
          </cell>
          <cell r="E3767">
            <v>35</v>
          </cell>
          <cell r="F3767" t="str">
            <v>Sudeste</v>
          </cell>
        </row>
        <row r="3768">
          <cell r="A3768">
            <v>354460</v>
          </cell>
          <cell r="B3768" t="str">
            <v>Sabino</v>
          </cell>
          <cell r="C3768" t="str">
            <v>SP</v>
          </cell>
          <cell r="D3768" t="str">
            <v>São Paulo</v>
          </cell>
          <cell r="E3768">
            <v>35</v>
          </cell>
          <cell r="F3768" t="str">
            <v>Sudeste</v>
          </cell>
        </row>
        <row r="3769">
          <cell r="A3769">
            <v>354470</v>
          </cell>
          <cell r="B3769" t="str">
            <v>Sagres</v>
          </cell>
          <cell r="C3769" t="str">
            <v>SP</v>
          </cell>
          <cell r="D3769" t="str">
            <v>São Paulo</v>
          </cell>
          <cell r="E3769">
            <v>35</v>
          </cell>
          <cell r="F3769" t="str">
            <v>Sudeste</v>
          </cell>
        </row>
        <row r="3770">
          <cell r="A3770">
            <v>354480</v>
          </cell>
          <cell r="B3770" t="str">
            <v>Sales</v>
          </cell>
          <cell r="C3770" t="str">
            <v>SP</v>
          </cell>
          <cell r="D3770" t="str">
            <v>São Paulo</v>
          </cell>
          <cell r="E3770">
            <v>35</v>
          </cell>
          <cell r="F3770" t="str">
            <v>Sudeste</v>
          </cell>
        </row>
        <row r="3771">
          <cell r="A3771">
            <v>354490</v>
          </cell>
          <cell r="B3771" t="str">
            <v>Sales Oliveira</v>
          </cell>
          <cell r="C3771" t="str">
            <v>SP</v>
          </cell>
          <cell r="D3771" t="str">
            <v>São Paulo</v>
          </cell>
          <cell r="E3771">
            <v>35</v>
          </cell>
          <cell r="F3771" t="str">
            <v>Sudeste</v>
          </cell>
        </row>
        <row r="3772">
          <cell r="A3772">
            <v>354500</v>
          </cell>
          <cell r="B3772" t="str">
            <v>Salesópolis</v>
          </cell>
          <cell r="C3772" t="str">
            <v>SP</v>
          </cell>
          <cell r="D3772" t="str">
            <v>São Paulo</v>
          </cell>
          <cell r="E3772">
            <v>35</v>
          </cell>
          <cell r="F3772" t="str">
            <v>Sudeste</v>
          </cell>
        </row>
        <row r="3773">
          <cell r="A3773">
            <v>354510</v>
          </cell>
          <cell r="B3773" t="str">
            <v>Salmourão</v>
          </cell>
          <cell r="C3773" t="str">
            <v>SP</v>
          </cell>
          <cell r="D3773" t="str">
            <v>São Paulo</v>
          </cell>
          <cell r="E3773">
            <v>35</v>
          </cell>
          <cell r="F3773" t="str">
            <v>Sudeste</v>
          </cell>
        </row>
        <row r="3774">
          <cell r="A3774">
            <v>354515</v>
          </cell>
          <cell r="B3774" t="str">
            <v>Saltinho</v>
          </cell>
          <cell r="C3774" t="str">
            <v>SP</v>
          </cell>
          <cell r="D3774" t="str">
            <v>São Paulo</v>
          </cell>
          <cell r="E3774">
            <v>35</v>
          </cell>
          <cell r="F3774" t="str">
            <v>Sudeste</v>
          </cell>
        </row>
        <row r="3775">
          <cell r="A3775">
            <v>354520</v>
          </cell>
          <cell r="B3775" t="str">
            <v>Salto</v>
          </cell>
          <cell r="C3775" t="str">
            <v>SP</v>
          </cell>
          <cell r="D3775" t="str">
            <v>São Paulo</v>
          </cell>
          <cell r="E3775">
            <v>35</v>
          </cell>
          <cell r="F3775" t="str">
            <v>Sudeste</v>
          </cell>
        </row>
        <row r="3776">
          <cell r="A3776">
            <v>354530</v>
          </cell>
          <cell r="B3776" t="str">
            <v>Salto de Pirapora</v>
          </cell>
          <cell r="C3776" t="str">
            <v>SP</v>
          </cell>
          <cell r="D3776" t="str">
            <v>São Paulo</v>
          </cell>
          <cell r="E3776">
            <v>35</v>
          </cell>
          <cell r="F3776" t="str">
            <v>Sudeste</v>
          </cell>
        </row>
        <row r="3777">
          <cell r="A3777">
            <v>354540</v>
          </cell>
          <cell r="B3777" t="str">
            <v>Salto Grande</v>
          </cell>
          <cell r="C3777" t="str">
            <v>SP</v>
          </cell>
          <cell r="D3777" t="str">
            <v>São Paulo</v>
          </cell>
          <cell r="E3777">
            <v>35</v>
          </cell>
          <cell r="F3777" t="str">
            <v>Sudeste</v>
          </cell>
        </row>
        <row r="3778">
          <cell r="A3778">
            <v>354550</v>
          </cell>
          <cell r="B3778" t="str">
            <v>Sandovalina</v>
          </cell>
          <cell r="C3778" t="str">
            <v>SP</v>
          </cell>
          <cell r="D3778" t="str">
            <v>São Paulo</v>
          </cell>
          <cell r="E3778">
            <v>35</v>
          </cell>
          <cell r="F3778" t="str">
            <v>Sudeste</v>
          </cell>
        </row>
        <row r="3779">
          <cell r="A3779">
            <v>354560</v>
          </cell>
          <cell r="B3779" t="str">
            <v>Santa Adélia</v>
          </cell>
          <cell r="C3779" t="str">
            <v>SP</v>
          </cell>
          <cell r="D3779" t="str">
            <v>São Paulo</v>
          </cell>
          <cell r="E3779">
            <v>35</v>
          </cell>
          <cell r="F3779" t="str">
            <v>Sudeste</v>
          </cell>
        </row>
        <row r="3780">
          <cell r="A3780">
            <v>354570</v>
          </cell>
          <cell r="B3780" t="str">
            <v>Santa Albertina</v>
          </cell>
          <cell r="C3780" t="str">
            <v>SP</v>
          </cell>
          <cell r="D3780" t="str">
            <v>São Paulo</v>
          </cell>
          <cell r="E3780">
            <v>35</v>
          </cell>
          <cell r="F3780" t="str">
            <v>Sudeste</v>
          </cell>
        </row>
        <row r="3781">
          <cell r="A3781">
            <v>354580</v>
          </cell>
          <cell r="B3781" t="str">
            <v>Santa Bárbara d'Oeste</v>
          </cell>
          <cell r="C3781" t="str">
            <v>SP</v>
          </cell>
          <cell r="D3781" t="str">
            <v>São Paulo</v>
          </cell>
          <cell r="E3781">
            <v>35</v>
          </cell>
          <cell r="F3781" t="str">
            <v>Sudeste</v>
          </cell>
        </row>
        <row r="3782">
          <cell r="A3782">
            <v>354600</v>
          </cell>
          <cell r="B3782" t="str">
            <v>Santa Branca</v>
          </cell>
          <cell r="C3782" t="str">
            <v>SP</v>
          </cell>
          <cell r="D3782" t="str">
            <v>São Paulo</v>
          </cell>
          <cell r="E3782">
            <v>35</v>
          </cell>
          <cell r="F3782" t="str">
            <v>Sudeste</v>
          </cell>
        </row>
        <row r="3783">
          <cell r="A3783">
            <v>354610</v>
          </cell>
          <cell r="B3783" t="str">
            <v>Santa Clara d'Oeste</v>
          </cell>
          <cell r="C3783" t="str">
            <v>SP</v>
          </cell>
          <cell r="D3783" t="str">
            <v>São Paulo</v>
          </cell>
          <cell r="E3783">
            <v>35</v>
          </cell>
          <cell r="F3783" t="str">
            <v>Sudeste</v>
          </cell>
        </row>
        <row r="3784">
          <cell r="A3784">
            <v>354620</v>
          </cell>
          <cell r="B3784" t="str">
            <v>Santa Cruz da Conceição</v>
          </cell>
          <cell r="C3784" t="str">
            <v>SP</v>
          </cell>
          <cell r="D3784" t="str">
            <v>São Paulo</v>
          </cell>
          <cell r="E3784">
            <v>35</v>
          </cell>
          <cell r="F3784" t="str">
            <v>Sudeste</v>
          </cell>
        </row>
        <row r="3785">
          <cell r="A3785">
            <v>354625</v>
          </cell>
          <cell r="B3785" t="str">
            <v>Santa Cruz da Esperança</v>
          </cell>
          <cell r="C3785" t="str">
            <v>SP</v>
          </cell>
          <cell r="D3785" t="str">
            <v>São Paulo</v>
          </cell>
          <cell r="E3785">
            <v>35</v>
          </cell>
          <cell r="F3785" t="str">
            <v>Sudeste</v>
          </cell>
        </row>
        <row r="3786">
          <cell r="A3786">
            <v>354630</v>
          </cell>
          <cell r="B3786" t="str">
            <v>Santa Cruz das Palmeiras</v>
          </cell>
          <cell r="C3786" t="str">
            <v>SP</v>
          </cell>
          <cell r="D3786" t="str">
            <v>São Paulo</v>
          </cell>
          <cell r="E3786">
            <v>35</v>
          </cell>
          <cell r="F3786" t="str">
            <v>Sudeste</v>
          </cell>
        </row>
        <row r="3787">
          <cell r="A3787">
            <v>354640</v>
          </cell>
          <cell r="B3787" t="str">
            <v>Santa Cruz do Rio Pardo</v>
          </cell>
          <cell r="C3787" t="str">
            <v>SP</v>
          </cell>
          <cell r="D3787" t="str">
            <v>São Paulo</v>
          </cell>
          <cell r="E3787">
            <v>35</v>
          </cell>
          <cell r="F3787" t="str">
            <v>Sudeste</v>
          </cell>
        </row>
        <row r="3788">
          <cell r="A3788">
            <v>354650</v>
          </cell>
          <cell r="B3788" t="str">
            <v>Santa Ernestina</v>
          </cell>
          <cell r="C3788" t="str">
            <v>SP</v>
          </cell>
          <cell r="D3788" t="str">
            <v>São Paulo</v>
          </cell>
          <cell r="E3788">
            <v>35</v>
          </cell>
          <cell r="F3788" t="str">
            <v>Sudeste</v>
          </cell>
        </row>
        <row r="3789">
          <cell r="A3789">
            <v>354660</v>
          </cell>
          <cell r="B3789" t="str">
            <v>Santa Fé do Sul</v>
          </cell>
          <cell r="C3789" t="str">
            <v>SP</v>
          </cell>
          <cell r="D3789" t="str">
            <v>São Paulo</v>
          </cell>
          <cell r="E3789">
            <v>35</v>
          </cell>
          <cell r="F3789" t="str">
            <v>Sudeste</v>
          </cell>
        </row>
        <row r="3790">
          <cell r="A3790">
            <v>354670</v>
          </cell>
          <cell r="B3790" t="str">
            <v>Santa Gertrudes</v>
          </cell>
          <cell r="C3790" t="str">
            <v>SP</v>
          </cell>
          <cell r="D3790" t="str">
            <v>São Paulo</v>
          </cell>
          <cell r="E3790">
            <v>35</v>
          </cell>
          <cell r="F3790" t="str">
            <v>Sudeste</v>
          </cell>
        </row>
        <row r="3791">
          <cell r="A3791">
            <v>354680</v>
          </cell>
          <cell r="B3791" t="str">
            <v>Santa Isabel</v>
          </cell>
          <cell r="C3791" t="str">
            <v>SP</v>
          </cell>
          <cell r="D3791" t="str">
            <v>São Paulo</v>
          </cell>
          <cell r="E3791">
            <v>35</v>
          </cell>
          <cell r="F3791" t="str">
            <v>Sudeste</v>
          </cell>
        </row>
        <row r="3792">
          <cell r="A3792">
            <v>354690</v>
          </cell>
          <cell r="B3792" t="str">
            <v>Santa Lúcia</v>
          </cell>
          <cell r="C3792" t="str">
            <v>SP</v>
          </cell>
          <cell r="D3792" t="str">
            <v>São Paulo</v>
          </cell>
          <cell r="E3792">
            <v>35</v>
          </cell>
          <cell r="F3792" t="str">
            <v>Sudeste</v>
          </cell>
        </row>
        <row r="3793">
          <cell r="A3793">
            <v>354700</v>
          </cell>
          <cell r="B3793" t="str">
            <v>Santa Maria da Serra</v>
          </cell>
          <cell r="C3793" t="str">
            <v>SP</v>
          </cell>
          <cell r="D3793" t="str">
            <v>São Paulo</v>
          </cell>
          <cell r="E3793">
            <v>35</v>
          </cell>
          <cell r="F3793" t="str">
            <v>Sudeste</v>
          </cell>
        </row>
        <row r="3794">
          <cell r="A3794">
            <v>354710</v>
          </cell>
          <cell r="B3794" t="str">
            <v>Santa Mercedes</v>
          </cell>
          <cell r="C3794" t="str">
            <v>SP</v>
          </cell>
          <cell r="D3794" t="str">
            <v>São Paulo</v>
          </cell>
          <cell r="E3794">
            <v>35</v>
          </cell>
          <cell r="F3794" t="str">
            <v>Sudeste</v>
          </cell>
        </row>
        <row r="3795">
          <cell r="A3795">
            <v>354720</v>
          </cell>
          <cell r="B3795" t="str">
            <v>Santana da Ponte Pensa</v>
          </cell>
          <cell r="C3795" t="str">
            <v>SP</v>
          </cell>
          <cell r="D3795" t="str">
            <v>São Paulo</v>
          </cell>
          <cell r="E3795">
            <v>35</v>
          </cell>
          <cell r="F3795" t="str">
            <v>Sudeste</v>
          </cell>
        </row>
        <row r="3796">
          <cell r="A3796">
            <v>354730</v>
          </cell>
          <cell r="B3796" t="str">
            <v>Santana de Parnaíba</v>
          </cell>
          <cell r="C3796" t="str">
            <v>SP</v>
          </cell>
          <cell r="D3796" t="str">
            <v>São Paulo</v>
          </cell>
          <cell r="E3796">
            <v>35</v>
          </cell>
          <cell r="F3796" t="str">
            <v>Sudeste</v>
          </cell>
        </row>
        <row r="3797">
          <cell r="A3797">
            <v>354740</v>
          </cell>
          <cell r="B3797" t="str">
            <v>Santa Rita d'Oeste</v>
          </cell>
          <cell r="C3797" t="str">
            <v>SP</v>
          </cell>
          <cell r="D3797" t="str">
            <v>São Paulo</v>
          </cell>
          <cell r="E3797">
            <v>35</v>
          </cell>
          <cell r="F3797" t="str">
            <v>Sudeste</v>
          </cell>
        </row>
        <row r="3798">
          <cell r="A3798">
            <v>354750</v>
          </cell>
          <cell r="B3798" t="str">
            <v>Santa Rita do Passa Quatro</v>
          </cell>
          <cell r="C3798" t="str">
            <v>SP</v>
          </cell>
          <cell r="D3798" t="str">
            <v>São Paulo</v>
          </cell>
          <cell r="E3798">
            <v>35</v>
          </cell>
          <cell r="F3798" t="str">
            <v>Sudeste</v>
          </cell>
        </row>
        <row r="3799">
          <cell r="A3799">
            <v>354760</v>
          </cell>
          <cell r="B3799" t="str">
            <v>Santa Rosa de Viterbo</v>
          </cell>
          <cell r="C3799" t="str">
            <v>SP</v>
          </cell>
          <cell r="D3799" t="str">
            <v>São Paulo</v>
          </cell>
          <cell r="E3799">
            <v>35</v>
          </cell>
          <cell r="F3799" t="str">
            <v>Sudeste</v>
          </cell>
        </row>
        <row r="3800">
          <cell r="A3800">
            <v>354765</v>
          </cell>
          <cell r="B3800" t="str">
            <v>Santa Salete</v>
          </cell>
          <cell r="C3800" t="str">
            <v>SP</v>
          </cell>
          <cell r="D3800" t="str">
            <v>São Paulo</v>
          </cell>
          <cell r="E3800">
            <v>35</v>
          </cell>
          <cell r="F3800" t="str">
            <v>Sudeste</v>
          </cell>
        </row>
        <row r="3801">
          <cell r="A3801">
            <v>354770</v>
          </cell>
          <cell r="B3801" t="str">
            <v>Santo Anastácio</v>
          </cell>
          <cell r="C3801" t="str">
            <v>SP</v>
          </cell>
          <cell r="D3801" t="str">
            <v>São Paulo</v>
          </cell>
          <cell r="E3801">
            <v>35</v>
          </cell>
          <cell r="F3801" t="str">
            <v>Sudeste</v>
          </cell>
        </row>
        <row r="3802">
          <cell r="A3802">
            <v>354780</v>
          </cell>
          <cell r="B3802" t="str">
            <v>Santo André</v>
          </cell>
          <cell r="C3802" t="str">
            <v>SP</v>
          </cell>
          <cell r="D3802" t="str">
            <v>São Paulo</v>
          </cell>
          <cell r="E3802">
            <v>35</v>
          </cell>
          <cell r="F3802" t="str">
            <v>Sudeste</v>
          </cell>
        </row>
        <row r="3803">
          <cell r="A3803">
            <v>354790</v>
          </cell>
          <cell r="B3803" t="str">
            <v>Santo Antônio da Alegria</v>
          </cell>
          <cell r="C3803" t="str">
            <v>SP</v>
          </cell>
          <cell r="D3803" t="str">
            <v>São Paulo</v>
          </cell>
          <cell r="E3803">
            <v>35</v>
          </cell>
          <cell r="F3803" t="str">
            <v>Sudeste</v>
          </cell>
        </row>
        <row r="3804">
          <cell r="A3804">
            <v>354800</v>
          </cell>
          <cell r="B3804" t="str">
            <v>Santo Antônio de Posse</v>
          </cell>
          <cell r="C3804" t="str">
            <v>SP</v>
          </cell>
          <cell r="D3804" t="str">
            <v>São Paulo</v>
          </cell>
          <cell r="E3804">
            <v>35</v>
          </cell>
          <cell r="F3804" t="str">
            <v>Sudeste</v>
          </cell>
        </row>
        <row r="3805">
          <cell r="A3805">
            <v>354805</v>
          </cell>
          <cell r="B3805" t="str">
            <v>Santo Antônio do Aracanguá</v>
          </cell>
          <cell r="C3805" t="str">
            <v>SP</v>
          </cell>
          <cell r="D3805" t="str">
            <v>São Paulo</v>
          </cell>
          <cell r="E3805">
            <v>35</v>
          </cell>
          <cell r="F3805" t="str">
            <v>Sudeste</v>
          </cell>
        </row>
        <row r="3806">
          <cell r="A3806">
            <v>354810</v>
          </cell>
          <cell r="B3806" t="str">
            <v>Santo Antônio do Jardim</v>
          </cell>
          <cell r="C3806" t="str">
            <v>SP</v>
          </cell>
          <cell r="D3806" t="str">
            <v>São Paulo</v>
          </cell>
          <cell r="E3806">
            <v>35</v>
          </cell>
          <cell r="F3806" t="str">
            <v>Sudeste</v>
          </cell>
        </row>
        <row r="3807">
          <cell r="A3807">
            <v>354820</v>
          </cell>
          <cell r="B3807" t="str">
            <v>Santo Antônio do Pinhal</v>
          </cell>
          <cell r="C3807" t="str">
            <v>SP</v>
          </cell>
          <cell r="D3807" t="str">
            <v>São Paulo</v>
          </cell>
          <cell r="E3807">
            <v>35</v>
          </cell>
          <cell r="F3807" t="str">
            <v>Sudeste</v>
          </cell>
        </row>
        <row r="3808">
          <cell r="A3808">
            <v>354830</v>
          </cell>
          <cell r="B3808" t="str">
            <v>Santo Expedito</v>
          </cell>
          <cell r="C3808" t="str">
            <v>SP</v>
          </cell>
          <cell r="D3808" t="str">
            <v>São Paulo</v>
          </cell>
          <cell r="E3808">
            <v>35</v>
          </cell>
          <cell r="F3808" t="str">
            <v>Sudeste</v>
          </cell>
        </row>
        <row r="3809">
          <cell r="A3809">
            <v>354840</v>
          </cell>
          <cell r="B3809" t="str">
            <v>Santópolis do Aguapeí</v>
          </cell>
          <cell r="C3809" t="str">
            <v>SP</v>
          </cell>
          <cell r="D3809" t="str">
            <v>São Paulo</v>
          </cell>
          <cell r="E3809">
            <v>35</v>
          </cell>
          <cell r="F3809" t="str">
            <v>Sudeste</v>
          </cell>
        </row>
        <row r="3810">
          <cell r="A3810">
            <v>354850</v>
          </cell>
          <cell r="B3810" t="str">
            <v>Santos</v>
          </cell>
          <cell r="C3810" t="str">
            <v>SP</v>
          </cell>
          <cell r="D3810" t="str">
            <v>São Paulo</v>
          </cell>
          <cell r="E3810">
            <v>35</v>
          </cell>
          <cell r="F3810" t="str">
            <v>Sudeste</v>
          </cell>
        </row>
        <row r="3811">
          <cell r="A3811">
            <v>354860</v>
          </cell>
          <cell r="B3811" t="str">
            <v>São Bento do Sapucaí</v>
          </cell>
          <cell r="C3811" t="str">
            <v>SP</v>
          </cell>
          <cell r="D3811" t="str">
            <v>São Paulo</v>
          </cell>
          <cell r="E3811">
            <v>35</v>
          </cell>
          <cell r="F3811" t="str">
            <v>Sudeste</v>
          </cell>
        </row>
        <row r="3812">
          <cell r="A3812">
            <v>354870</v>
          </cell>
          <cell r="B3812" t="str">
            <v>São Bernardo do Campo</v>
          </cell>
          <cell r="C3812" t="str">
            <v>SP</v>
          </cell>
          <cell r="D3812" t="str">
            <v>São Paulo</v>
          </cell>
          <cell r="E3812">
            <v>35</v>
          </cell>
          <cell r="F3812" t="str">
            <v>Sudeste</v>
          </cell>
        </row>
        <row r="3813">
          <cell r="A3813">
            <v>354880</v>
          </cell>
          <cell r="B3813" t="str">
            <v>São Caetano do Sul</v>
          </cell>
          <cell r="C3813" t="str">
            <v>SP</v>
          </cell>
          <cell r="D3813" t="str">
            <v>São Paulo</v>
          </cell>
          <cell r="E3813">
            <v>35</v>
          </cell>
          <cell r="F3813" t="str">
            <v>Sudeste</v>
          </cell>
        </row>
        <row r="3814">
          <cell r="A3814">
            <v>354890</v>
          </cell>
          <cell r="B3814" t="str">
            <v>São Carlos</v>
          </cell>
          <cell r="C3814" t="str">
            <v>SP</v>
          </cell>
          <cell r="D3814" t="str">
            <v>São Paulo</v>
          </cell>
          <cell r="E3814">
            <v>35</v>
          </cell>
          <cell r="F3814" t="str">
            <v>Sudeste</v>
          </cell>
        </row>
        <row r="3815">
          <cell r="A3815">
            <v>354900</v>
          </cell>
          <cell r="B3815" t="str">
            <v>São Francisco</v>
          </cell>
          <cell r="C3815" t="str">
            <v>SP</v>
          </cell>
          <cell r="D3815" t="str">
            <v>São Paulo</v>
          </cell>
          <cell r="E3815">
            <v>35</v>
          </cell>
          <cell r="F3815" t="str">
            <v>Sudeste</v>
          </cell>
        </row>
        <row r="3816">
          <cell r="A3816">
            <v>354910</v>
          </cell>
          <cell r="B3816" t="str">
            <v>São João da Boa Vista</v>
          </cell>
          <cell r="C3816" t="str">
            <v>SP</v>
          </cell>
          <cell r="D3816" t="str">
            <v>São Paulo</v>
          </cell>
          <cell r="E3816">
            <v>35</v>
          </cell>
          <cell r="F3816" t="str">
            <v>Sudeste</v>
          </cell>
        </row>
        <row r="3817">
          <cell r="A3817">
            <v>354920</v>
          </cell>
          <cell r="B3817" t="str">
            <v>São João das Duas Pontes</v>
          </cell>
          <cell r="C3817" t="str">
            <v>SP</v>
          </cell>
          <cell r="D3817" t="str">
            <v>São Paulo</v>
          </cell>
          <cell r="E3817">
            <v>35</v>
          </cell>
          <cell r="F3817" t="str">
            <v>Sudeste</v>
          </cell>
        </row>
        <row r="3818">
          <cell r="A3818">
            <v>354925</v>
          </cell>
          <cell r="B3818" t="str">
            <v>São João de Iracema</v>
          </cell>
          <cell r="C3818" t="str">
            <v>SP</v>
          </cell>
          <cell r="D3818" t="str">
            <v>São Paulo</v>
          </cell>
          <cell r="E3818">
            <v>35</v>
          </cell>
          <cell r="F3818" t="str">
            <v>Sudeste</v>
          </cell>
        </row>
        <row r="3819">
          <cell r="A3819">
            <v>354930</v>
          </cell>
          <cell r="B3819" t="str">
            <v>São João do Pau d'Alho</v>
          </cell>
          <cell r="C3819" t="str">
            <v>SP</v>
          </cell>
          <cell r="D3819" t="str">
            <v>São Paulo</v>
          </cell>
          <cell r="E3819">
            <v>35</v>
          </cell>
          <cell r="F3819" t="str">
            <v>Sudeste</v>
          </cell>
        </row>
        <row r="3820">
          <cell r="A3820">
            <v>354940</v>
          </cell>
          <cell r="B3820" t="str">
            <v>São Joaquim da Barra</v>
          </cell>
          <cell r="C3820" t="str">
            <v>SP</v>
          </cell>
          <cell r="D3820" t="str">
            <v>São Paulo</v>
          </cell>
          <cell r="E3820">
            <v>35</v>
          </cell>
          <cell r="F3820" t="str">
            <v>Sudeste</v>
          </cell>
        </row>
        <row r="3821">
          <cell r="A3821">
            <v>354950</v>
          </cell>
          <cell r="B3821" t="str">
            <v>São José da Bela Vista</v>
          </cell>
          <cell r="C3821" t="str">
            <v>SP</v>
          </cell>
          <cell r="D3821" t="str">
            <v>São Paulo</v>
          </cell>
          <cell r="E3821">
            <v>35</v>
          </cell>
          <cell r="F3821" t="str">
            <v>Sudeste</v>
          </cell>
        </row>
        <row r="3822">
          <cell r="A3822">
            <v>354960</v>
          </cell>
          <cell r="B3822" t="str">
            <v>São José do Barreiro</v>
          </cell>
          <cell r="C3822" t="str">
            <v>SP</v>
          </cell>
          <cell r="D3822" t="str">
            <v>São Paulo</v>
          </cell>
          <cell r="E3822">
            <v>35</v>
          </cell>
          <cell r="F3822" t="str">
            <v>Sudeste</v>
          </cell>
        </row>
        <row r="3823">
          <cell r="A3823">
            <v>354970</v>
          </cell>
          <cell r="B3823" t="str">
            <v>São José do Rio Pardo</v>
          </cell>
          <cell r="C3823" t="str">
            <v>SP</v>
          </cell>
          <cell r="D3823" t="str">
            <v>São Paulo</v>
          </cell>
          <cell r="E3823">
            <v>35</v>
          </cell>
          <cell r="F3823" t="str">
            <v>Sudeste</v>
          </cell>
        </row>
        <row r="3824">
          <cell r="A3824">
            <v>354980</v>
          </cell>
          <cell r="B3824" t="str">
            <v>São José do Rio Preto</v>
          </cell>
          <cell r="C3824" t="str">
            <v>SP</v>
          </cell>
          <cell r="D3824" t="str">
            <v>São Paulo</v>
          </cell>
          <cell r="E3824">
            <v>35</v>
          </cell>
          <cell r="F3824" t="str">
            <v>Sudeste</v>
          </cell>
        </row>
        <row r="3825">
          <cell r="A3825">
            <v>354990</v>
          </cell>
          <cell r="B3825" t="str">
            <v>São José dos Campos</v>
          </cell>
          <cell r="C3825" t="str">
            <v>SP</v>
          </cell>
          <cell r="D3825" t="str">
            <v>São Paulo</v>
          </cell>
          <cell r="E3825">
            <v>35</v>
          </cell>
          <cell r="F3825" t="str">
            <v>Sudeste</v>
          </cell>
        </row>
        <row r="3826">
          <cell r="A3826">
            <v>354995</v>
          </cell>
          <cell r="B3826" t="str">
            <v>São Lourenço da Serra</v>
          </cell>
          <cell r="C3826" t="str">
            <v>SP</v>
          </cell>
          <cell r="D3826" t="str">
            <v>São Paulo</v>
          </cell>
          <cell r="E3826">
            <v>35</v>
          </cell>
          <cell r="F3826" t="str">
            <v>Sudeste</v>
          </cell>
        </row>
        <row r="3827">
          <cell r="A3827">
            <v>355000</v>
          </cell>
          <cell r="B3827" t="str">
            <v>São Luís do Paraitinga</v>
          </cell>
          <cell r="C3827" t="str">
            <v>SP</v>
          </cell>
          <cell r="D3827" t="str">
            <v>São Paulo</v>
          </cell>
          <cell r="E3827">
            <v>35</v>
          </cell>
          <cell r="F3827" t="str">
            <v>Sudeste</v>
          </cell>
        </row>
        <row r="3828">
          <cell r="A3828">
            <v>355010</v>
          </cell>
          <cell r="B3828" t="str">
            <v>São Manuel</v>
          </cell>
          <cell r="C3828" t="str">
            <v>SP</v>
          </cell>
          <cell r="D3828" t="str">
            <v>São Paulo</v>
          </cell>
          <cell r="E3828">
            <v>35</v>
          </cell>
          <cell r="F3828" t="str">
            <v>Sudeste</v>
          </cell>
        </row>
        <row r="3829">
          <cell r="A3829">
            <v>355020</v>
          </cell>
          <cell r="B3829" t="str">
            <v>São Miguel Arcanjo</v>
          </cell>
          <cell r="C3829" t="str">
            <v>SP</v>
          </cell>
          <cell r="D3829" t="str">
            <v>São Paulo</v>
          </cell>
          <cell r="E3829">
            <v>35</v>
          </cell>
          <cell r="F3829" t="str">
            <v>Sudeste</v>
          </cell>
        </row>
        <row r="3830">
          <cell r="A3830">
            <v>355030</v>
          </cell>
          <cell r="B3830" t="str">
            <v>São Paulo</v>
          </cell>
          <cell r="C3830" t="str">
            <v>SP</v>
          </cell>
          <cell r="D3830" t="str">
            <v>São Paulo</v>
          </cell>
          <cell r="E3830">
            <v>35</v>
          </cell>
          <cell r="F3830" t="str">
            <v>Sudeste</v>
          </cell>
        </row>
        <row r="3831">
          <cell r="A3831">
            <v>355040</v>
          </cell>
          <cell r="B3831" t="str">
            <v>São Pedro</v>
          </cell>
          <cell r="C3831" t="str">
            <v>SP</v>
          </cell>
          <cell r="D3831" t="str">
            <v>São Paulo</v>
          </cell>
          <cell r="E3831">
            <v>35</v>
          </cell>
          <cell r="F3831" t="str">
            <v>Sudeste</v>
          </cell>
        </row>
        <row r="3832">
          <cell r="A3832">
            <v>355050</v>
          </cell>
          <cell r="B3832" t="str">
            <v>São Pedro do Turvo</v>
          </cell>
          <cell r="C3832" t="str">
            <v>SP</v>
          </cell>
          <cell r="D3832" t="str">
            <v>São Paulo</v>
          </cell>
          <cell r="E3832">
            <v>35</v>
          </cell>
          <cell r="F3832" t="str">
            <v>Sudeste</v>
          </cell>
        </row>
        <row r="3833">
          <cell r="A3833">
            <v>355060</v>
          </cell>
          <cell r="B3833" t="str">
            <v>São Roque</v>
          </cell>
          <cell r="C3833" t="str">
            <v>SP</v>
          </cell>
          <cell r="D3833" t="str">
            <v>São Paulo</v>
          </cell>
          <cell r="E3833">
            <v>35</v>
          </cell>
          <cell r="F3833" t="str">
            <v>Sudeste</v>
          </cell>
        </row>
        <row r="3834">
          <cell r="A3834">
            <v>355070</v>
          </cell>
          <cell r="B3834" t="str">
            <v>São Sebastião</v>
          </cell>
          <cell r="C3834" t="str">
            <v>SP</v>
          </cell>
          <cell r="D3834" t="str">
            <v>São Paulo</v>
          </cell>
          <cell r="E3834">
            <v>35</v>
          </cell>
          <cell r="F3834" t="str">
            <v>Sudeste</v>
          </cell>
        </row>
        <row r="3835">
          <cell r="A3835">
            <v>355080</v>
          </cell>
          <cell r="B3835" t="str">
            <v>São Sebastião da Grama</v>
          </cell>
          <cell r="C3835" t="str">
            <v>SP</v>
          </cell>
          <cell r="D3835" t="str">
            <v>São Paulo</v>
          </cell>
          <cell r="E3835">
            <v>35</v>
          </cell>
          <cell r="F3835" t="str">
            <v>Sudeste</v>
          </cell>
        </row>
        <row r="3836">
          <cell r="A3836">
            <v>355090</v>
          </cell>
          <cell r="B3836" t="str">
            <v>São Simão</v>
          </cell>
          <cell r="C3836" t="str">
            <v>SP</v>
          </cell>
          <cell r="D3836" t="str">
            <v>São Paulo</v>
          </cell>
          <cell r="E3836">
            <v>35</v>
          </cell>
          <cell r="F3836" t="str">
            <v>Sudeste</v>
          </cell>
        </row>
        <row r="3837">
          <cell r="A3837">
            <v>355100</v>
          </cell>
          <cell r="B3837" t="str">
            <v>São Vicente</v>
          </cell>
          <cell r="C3837" t="str">
            <v>SP</v>
          </cell>
          <cell r="D3837" t="str">
            <v>São Paulo</v>
          </cell>
          <cell r="E3837">
            <v>35</v>
          </cell>
          <cell r="F3837" t="str">
            <v>Sudeste</v>
          </cell>
        </row>
        <row r="3838">
          <cell r="A3838">
            <v>355110</v>
          </cell>
          <cell r="B3838" t="str">
            <v>Sarapuí</v>
          </cell>
          <cell r="C3838" t="str">
            <v>SP</v>
          </cell>
          <cell r="D3838" t="str">
            <v>São Paulo</v>
          </cell>
          <cell r="E3838">
            <v>35</v>
          </cell>
          <cell r="F3838" t="str">
            <v>Sudeste</v>
          </cell>
        </row>
        <row r="3839">
          <cell r="A3839">
            <v>355120</v>
          </cell>
          <cell r="B3839" t="str">
            <v>Sarutaiá</v>
          </cell>
          <cell r="C3839" t="str">
            <v>SP</v>
          </cell>
          <cell r="D3839" t="str">
            <v>São Paulo</v>
          </cell>
          <cell r="E3839">
            <v>35</v>
          </cell>
          <cell r="F3839" t="str">
            <v>Sudeste</v>
          </cell>
        </row>
        <row r="3840">
          <cell r="A3840">
            <v>355130</v>
          </cell>
          <cell r="B3840" t="str">
            <v>Sebastianópolis do Sul</v>
          </cell>
          <cell r="C3840" t="str">
            <v>SP</v>
          </cell>
          <cell r="D3840" t="str">
            <v>São Paulo</v>
          </cell>
          <cell r="E3840">
            <v>35</v>
          </cell>
          <cell r="F3840" t="str">
            <v>Sudeste</v>
          </cell>
        </row>
        <row r="3841">
          <cell r="A3841">
            <v>355140</v>
          </cell>
          <cell r="B3841" t="str">
            <v>Serra Azul</v>
          </cell>
          <cell r="C3841" t="str">
            <v>SP</v>
          </cell>
          <cell r="D3841" t="str">
            <v>São Paulo</v>
          </cell>
          <cell r="E3841">
            <v>35</v>
          </cell>
          <cell r="F3841" t="str">
            <v>Sudeste</v>
          </cell>
        </row>
        <row r="3842">
          <cell r="A3842">
            <v>355150</v>
          </cell>
          <cell r="B3842" t="str">
            <v>Serrana</v>
          </cell>
          <cell r="C3842" t="str">
            <v>SP</v>
          </cell>
          <cell r="D3842" t="str">
            <v>São Paulo</v>
          </cell>
          <cell r="E3842">
            <v>35</v>
          </cell>
          <cell r="F3842" t="str">
            <v>Sudeste</v>
          </cell>
        </row>
        <row r="3843">
          <cell r="A3843">
            <v>355160</v>
          </cell>
          <cell r="B3843" t="str">
            <v>Serra Negra</v>
          </cell>
          <cell r="C3843" t="str">
            <v>SP</v>
          </cell>
          <cell r="D3843" t="str">
            <v>São Paulo</v>
          </cell>
          <cell r="E3843">
            <v>35</v>
          </cell>
          <cell r="F3843" t="str">
            <v>Sudeste</v>
          </cell>
        </row>
        <row r="3844">
          <cell r="A3844">
            <v>355170</v>
          </cell>
          <cell r="B3844" t="str">
            <v>Sertãozinho</v>
          </cell>
          <cell r="C3844" t="str">
            <v>SP</v>
          </cell>
          <cell r="D3844" t="str">
            <v>São Paulo</v>
          </cell>
          <cell r="E3844">
            <v>35</v>
          </cell>
          <cell r="F3844" t="str">
            <v>Sudeste</v>
          </cell>
        </row>
        <row r="3845">
          <cell r="A3845">
            <v>355180</v>
          </cell>
          <cell r="B3845" t="str">
            <v>Sete Barras</v>
          </cell>
          <cell r="C3845" t="str">
            <v>SP</v>
          </cell>
          <cell r="D3845" t="str">
            <v>São Paulo</v>
          </cell>
          <cell r="E3845">
            <v>35</v>
          </cell>
          <cell r="F3845" t="str">
            <v>Sudeste</v>
          </cell>
        </row>
        <row r="3846">
          <cell r="A3846">
            <v>355190</v>
          </cell>
          <cell r="B3846" t="str">
            <v>Severínia</v>
          </cell>
          <cell r="C3846" t="str">
            <v>SP</v>
          </cell>
          <cell r="D3846" t="str">
            <v>São Paulo</v>
          </cell>
          <cell r="E3846">
            <v>35</v>
          </cell>
          <cell r="F3846" t="str">
            <v>Sudeste</v>
          </cell>
        </row>
        <row r="3847">
          <cell r="A3847">
            <v>355200</v>
          </cell>
          <cell r="B3847" t="str">
            <v>Silveiras</v>
          </cell>
          <cell r="C3847" t="str">
            <v>SP</v>
          </cell>
          <cell r="D3847" t="str">
            <v>São Paulo</v>
          </cell>
          <cell r="E3847">
            <v>35</v>
          </cell>
          <cell r="F3847" t="str">
            <v>Sudeste</v>
          </cell>
        </row>
        <row r="3848">
          <cell r="A3848">
            <v>355210</v>
          </cell>
          <cell r="B3848" t="str">
            <v>Socorro</v>
          </cell>
          <cell r="C3848" t="str">
            <v>SP</v>
          </cell>
          <cell r="D3848" t="str">
            <v>São Paulo</v>
          </cell>
          <cell r="E3848">
            <v>35</v>
          </cell>
          <cell r="F3848" t="str">
            <v>Sudeste</v>
          </cell>
        </row>
        <row r="3849">
          <cell r="A3849">
            <v>355220</v>
          </cell>
          <cell r="B3849" t="str">
            <v>Sorocaba</v>
          </cell>
          <cell r="C3849" t="str">
            <v>SP</v>
          </cell>
          <cell r="D3849" t="str">
            <v>São Paulo</v>
          </cell>
          <cell r="E3849">
            <v>35</v>
          </cell>
          <cell r="F3849" t="str">
            <v>Sudeste</v>
          </cell>
        </row>
        <row r="3850">
          <cell r="A3850">
            <v>355230</v>
          </cell>
          <cell r="B3850" t="str">
            <v>Sud Mennucci</v>
          </cell>
          <cell r="C3850" t="str">
            <v>SP</v>
          </cell>
          <cell r="D3850" t="str">
            <v>São Paulo</v>
          </cell>
          <cell r="E3850">
            <v>35</v>
          </cell>
          <cell r="F3850" t="str">
            <v>Sudeste</v>
          </cell>
        </row>
        <row r="3851">
          <cell r="A3851">
            <v>355240</v>
          </cell>
          <cell r="B3851" t="str">
            <v>Sumaré</v>
          </cell>
          <cell r="C3851" t="str">
            <v>SP</v>
          </cell>
          <cell r="D3851" t="str">
            <v>São Paulo</v>
          </cell>
          <cell r="E3851">
            <v>35</v>
          </cell>
          <cell r="F3851" t="str">
            <v>Sudeste</v>
          </cell>
        </row>
        <row r="3852">
          <cell r="A3852">
            <v>355250</v>
          </cell>
          <cell r="B3852" t="str">
            <v>Suzano</v>
          </cell>
          <cell r="C3852" t="str">
            <v>SP</v>
          </cell>
          <cell r="D3852" t="str">
            <v>São Paulo</v>
          </cell>
          <cell r="E3852">
            <v>35</v>
          </cell>
          <cell r="F3852" t="str">
            <v>Sudeste</v>
          </cell>
        </row>
        <row r="3853">
          <cell r="A3853">
            <v>355255</v>
          </cell>
          <cell r="B3853" t="str">
            <v>Suzanápolis</v>
          </cell>
          <cell r="C3853" t="str">
            <v>SP</v>
          </cell>
          <cell r="D3853" t="str">
            <v>São Paulo</v>
          </cell>
          <cell r="E3853">
            <v>35</v>
          </cell>
          <cell r="F3853" t="str">
            <v>Sudeste</v>
          </cell>
        </row>
        <row r="3854">
          <cell r="A3854">
            <v>355260</v>
          </cell>
          <cell r="B3854" t="str">
            <v>Tabapuã</v>
          </cell>
          <cell r="C3854" t="str">
            <v>SP</v>
          </cell>
          <cell r="D3854" t="str">
            <v>São Paulo</v>
          </cell>
          <cell r="E3854">
            <v>35</v>
          </cell>
          <cell r="F3854" t="str">
            <v>Sudeste</v>
          </cell>
        </row>
        <row r="3855">
          <cell r="A3855">
            <v>355270</v>
          </cell>
          <cell r="B3855" t="str">
            <v>Tabatinga</v>
          </cell>
          <cell r="C3855" t="str">
            <v>SP</v>
          </cell>
          <cell r="D3855" t="str">
            <v>São Paulo</v>
          </cell>
          <cell r="E3855">
            <v>35</v>
          </cell>
          <cell r="F3855" t="str">
            <v>Sudeste</v>
          </cell>
        </row>
        <row r="3856">
          <cell r="A3856">
            <v>355280</v>
          </cell>
          <cell r="B3856" t="str">
            <v>Taboão da Serra</v>
          </cell>
          <cell r="C3856" t="str">
            <v>SP</v>
          </cell>
          <cell r="D3856" t="str">
            <v>São Paulo</v>
          </cell>
          <cell r="E3856">
            <v>35</v>
          </cell>
          <cell r="F3856" t="str">
            <v>Sudeste</v>
          </cell>
        </row>
        <row r="3857">
          <cell r="A3857">
            <v>355290</v>
          </cell>
          <cell r="B3857" t="str">
            <v>Taciba</v>
          </cell>
          <cell r="C3857" t="str">
            <v>SP</v>
          </cell>
          <cell r="D3857" t="str">
            <v>São Paulo</v>
          </cell>
          <cell r="E3857">
            <v>35</v>
          </cell>
          <cell r="F3857" t="str">
            <v>Sudeste</v>
          </cell>
        </row>
        <row r="3858">
          <cell r="A3858">
            <v>355300</v>
          </cell>
          <cell r="B3858" t="str">
            <v>Taguaí</v>
          </cell>
          <cell r="C3858" t="str">
            <v>SP</v>
          </cell>
          <cell r="D3858" t="str">
            <v>São Paulo</v>
          </cell>
          <cell r="E3858">
            <v>35</v>
          </cell>
          <cell r="F3858" t="str">
            <v>Sudeste</v>
          </cell>
        </row>
        <row r="3859">
          <cell r="A3859">
            <v>355310</v>
          </cell>
          <cell r="B3859" t="str">
            <v>Taiaçu</v>
          </cell>
          <cell r="C3859" t="str">
            <v>SP</v>
          </cell>
          <cell r="D3859" t="str">
            <v>São Paulo</v>
          </cell>
          <cell r="E3859">
            <v>35</v>
          </cell>
          <cell r="F3859" t="str">
            <v>Sudeste</v>
          </cell>
        </row>
        <row r="3860">
          <cell r="A3860">
            <v>355320</v>
          </cell>
          <cell r="B3860" t="str">
            <v>Taiúva</v>
          </cell>
          <cell r="C3860" t="str">
            <v>SP</v>
          </cell>
          <cell r="D3860" t="str">
            <v>São Paulo</v>
          </cell>
          <cell r="E3860">
            <v>35</v>
          </cell>
          <cell r="F3860" t="str">
            <v>Sudeste</v>
          </cell>
        </row>
        <row r="3861">
          <cell r="A3861">
            <v>355330</v>
          </cell>
          <cell r="B3861" t="str">
            <v>Tambaú</v>
          </cell>
          <cell r="C3861" t="str">
            <v>SP</v>
          </cell>
          <cell r="D3861" t="str">
            <v>São Paulo</v>
          </cell>
          <cell r="E3861">
            <v>35</v>
          </cell>
          <cell r="F3861" t="str">
            <v>Sudeste</v>
          </cell>
        </row>
        <row r="3862">
          <cell r="A3862">
            <v>355340</v>
          </cell>
          <cell r="B3862" t="str">
            <v>Tanabi</v>
          </cell>
          <cell r="C3862" t="str">
            <v>SP</v>
          </cell>
          <cell r="D3862" t="str">
            <v>São Paulo</v>
          </cell>
          <cell r="E3862">
            <v>35</v>
          </cell>
          <cell r="F3862" t="str">
            <v>Sudeste</v>
          </cell>
        </row>
        <row r="3863">
          <cell r="A3863">
            <v>355350</v>
          </cell>
          <cell r="B3863" t="str">
            <v>Tapiraí</v>
          </cell>
          <cell r="C3863" t="str">
            <v>SP</v>
          </cell>
          <cell r="D3863" t="str">
            <v>São Paulo</v>
          </cell>
          <cell r="E3863">
            <v>35</v>
          </cell>
          <cell r="F3863" t="str">
            <v>Sudeste</v>
          </cell>
        </row>
        <row r="3864">
          <cell r="A3864">
            <v>355360</v>
          </cell>
          <cell r="B3864" t="str">
            <v>Tapiratiba</v>
          </cell>
          <cell r="C3864" t="str">
            <v>SP</v>
          </cell>
          <cell r="D3864" t="str">
            <v>São Paulo</v>
          </cell>
          <cell r="E3864">
            <v>35</v>
          </cell>
          <cell r="F3864" t="str">
            <v>Sudeste</v>
          </cell>
        </row>
        <row r="3865">
          <cell r="A3865">
            <v>355365</v>
          </cell>
          <cell r="B3865" t="str">
            <v>Taquaral</v>
          </cell>
          <cell r="C3865" t="str">
            <v>SP</v>
          </cell>
          <cell r="D3865" t="str">
            <v>São Paulo</v>
          </cell>
          <cell r="E3865">
            <v>35</v>
          </cell>
          <cell r="F3865" t="str">
            <v>Sudeste</v>
          </cell>
        </row>
        <row r="3866">
          <cell r="A3866">
            <v>355370</v>
          </cell>
          <cell r="B3866" t="str">
            <v>Taquaritinga</v>
          </cell>
          <cell r="C3866" t="str">
            <v>SP</v>
          </cell>
          <cell r="D3866" t="str">
            <v>São Paulo</v>
          </cell>
          <cell r="E3866">
            <v>35</v>
          </cell>
          <cell r="F3866" t="str">
            <v>Sudeste</v>
          </cell>
        </row>
        <row r="3867">
          <cell r="A3867">
            <v>355380</v>
          </cell>
          <cell r="B3867" t="str">
            <v>Taquarituba</v>
          </cell>
          <cell r="C3867" t="str">
            <v>SP</v>
          </cell>
          <cell r="D3867" t="str">
            <v>São Paulo</v>
          </cell>
          <cell r="E3867">
            <v>35</v>
          </cell>
          <cell r="F3867" t="str">
            <v>Sudeste</v>
          </cell>
        </row>
        <row r="3868">
          <cell r="A3868">
            <v>355385</v>
          </cell>
          <cell r="B3868" t="str">
            <v>Taquarivaí</v>
          </cell>
          <cell r="C3868" t="str">
            <v>SP</v>
          </cell>
          <cell r="D3868" t="str">
            <v>São Paulo</v>
          </cell>
          <cell r="E3868">
            <v>35</v>
          </cell>
          <cell r="F3868" t="str">
            <v>Sudeste</v>
          </cell>
        </row>
        <row r="3869">
          <cell r="A3869">
            <v>355390</v>
          </cell>
          <cell r="B3869" t="str">
            <v>Tarabai</v>
          </cell>
          <cell r="C3869" t="str">
            <v>SP</v>
          </cell>
          <cell r="D3869" t="str">
            <v>São Paulo</v>
          </cell>
          <cell r="E3869">
            <v>35</v>
          </cell>
          <cell r="F3869" t="str">
            <v>Sudeste</v>
          </cell>
        </row>
        <row r="3870">
          <cell r="A3870">
            <v>355395</v>
          </cell>
          <cell r="B3870" t="str">
            <v>Tarumã</v>
          </cell>
          <cell r="C3870" t="str">
            <v>SP</v>
          </cell>
          <cell r="D3870" t="str">
            <v>São Paulo</v>
          </cell>
          <cell r="E3870">
            <v>35</v>
          </cell>
          <cell r="F3870" t="str">
            <v>Sudeste</v>
          </cell>
        </row>
        <row r="3871">
          <cell r="A3871">
            <v>355400</v>
          </cell>
          <cell r="B3871" t="str">
            <v>Tatuí</v>
          </cell>
          <cell r="C3871" t="str">
            <v>SP</v>
          </cell>
          <cell r="D3871" t="str">
            <v>São Paulo</v>
          </cell>
          <cell r="E3871">
            <v>35</v>
          </cell>
          <cell r="F3871" t="str">
            <v>Sudeste</v>
          </cell>
        </row>
        <row r="3872">
          <cell r="A3872">
            <v>355410</v>
          </cell>
          <cell r="B3872" t="str">
            <v>Taubaté</v>
          </cell>
          <cell r="C3872" t="str">
            <v>SP</v>
          </cell>
          <cell r="D3872" t="str">
            <v>São Paulo</v>
          </cell>
          <cell r="E3872">
            <v>35</v>
          </cell>
          <cell r="F3872" t="str">
            <v>Sudeste</v>
          </cell>
        </row>
        <row r="3873">
          <cell r="A3873">
            <v>355420</v>
          </cell>
          <cell r="B3873" t="str">
            <v>Tejupá</v>
          </cell>
          <cell r="C3873" t="str">
            <v>SP</v>
          </cell>
          <cell r="D3873" t="str">
            <v>São Paulo</v>
          </cell>
          <cell r="E3873">
            <v>35</v>
          </cell>
          <cell r="F3873" t="str">
            <v>Sudeste</v>
          </cell>
        </row>
        <row r="3874">
          <cell r="A3874">
            <v>355430</v>
          </cell>
          <cell r="B3874" t="str">
            <v>Teodoro Sampaio</v>
          </cell>
          <cell r="C3874" t="str">
            <v>SP</v>
          </cell>
          <cell r="D3874" t="str">
            <v>São Paulo</v>
          </cell>
          <cell r="E3874">
            <v>35</v>
          </cell>
          <cell r="F3874" t="str">
            <v>Sudeste</v>
          </cell>
        </row>
        <row r="3875">
          <cell r="A3875">
            <v>355440</v>
          </cell>
          <cell r="B3875" t="str">
            <v>Terra Roxa</v>
          </cell>
          <cell r="C3875" t="str">
            <v>SP</v>
          </cell>
          <cell r="D3875" t="str">
            <v>São Paulo</v>
          </cell>
          <cell r="E3875">
            <v>35</v>
          </cell>
          <cell r="F3875" t="str">
            <v>Sudeste</v>
          </cell>
        </row>
        <row r="3876">
          <cell r="A3876">
            <v>355450</v>
          </cell>
          <cell r="B3876" t="str">
            <v>Tietê</v>
          </cell>
          <cell r="C3876" t="str">
            <v>SP</v>
          </cell>
          <cell r="D3876" t="str">
            <v>São Paulo</v>
          </cell>
          <cell r="E3876">
            <v>35</v>
          </cell>
          <cell r="F3876" t="str">
            <v>Sudeste</v>
          </cell>
        </row>
        <row r="3877">
          <cell r="A3877">
            <v>355460</v>
          </cell>
          <cell r="B3877" t="str">
            <v>Timburi</v>
          </cell>
          <cell r="C3877" t="str">
            <v>SP</v>
          </cell>
          <cell r="D3877" t="str">
            <v>São Paulo</v>
          </cell>
          <cell r="E3877">
            <v>35</v>
          </cell>
          <cell r="F3877" t="str">
            <v>Sudeste</v>
          </cell>
        </row>
        <row r="3878">
          <cell r="A3878">
            <v>355465</v>
          </cell>
          <cell r="B3878" t="str">
            <v>Torre de Pedra</v>
          </cell>
          <cell r="C3878" t="str">
            <v>SP</v>
          </cell>
          <cell r="D3878" t="str">
            <v>São Paulo</v>
          </cell>
          <cell r="E3878">
            <v>35</v>
          </cell>
          <cell r="F3878" t="str">
            <v>Sudeste</v>
          </cell>
        </row>
        <row r="3879">
          <cell r="A3879">
            <v>355470</v>
          </cell>
          <cell r="B3879" t="str">
            <v>Torrinha</v>
          </cell>
          <cell r="C3879" t="str">
            <v>SP</v>
          </cell>
          <cell r="D3879" t="str">
            <v>São Paulo</v>
          </cell>
          <cell r="E3879">
            <v>35</v>
          </cell>
          <cell r="F3879" t="str">
            <v>Sudeste</v>
          </cell>
        </row>
        <row r="3880">
          <cell r="A3880">
            <v>355475</v>
          </cell>
          <cell r="B3880" t="str">
            <v>Trabiju</v>
          </cell>
          <cell r="C3880" t="str">
            <v>SP</v>
          </cell>
          <cell r="D3880" t="str">
            <v>São Paulo</v>
          </cell>
          <cell r="E3880">
            <v>35</v>
          </cell>
          <cell r="F3880" t="str">
            <v>Sudeste</v>
          </cell>
        </row>
        <row r="3881">
          <cell r="A3881">
            <v>355480</v>
          </cell>
          <cell r="B3881" t="str">
            <v>Tremembé</v>
          </cell>
          <cell r="C3881" t="str">
            <v>SP</v>
          </cell>
          <cell r="D3881" t="str">
            <v>São Paulo</v>
          </cell>
          <cell r="E3881">
            <v>35</v>
          </cell>
          <cell r="F3881" t="str">
            <v>Sudeste</v>
          </cell>
        </row>
        <row r="3882">
          <cell r="A3882">
            <v>355490</v>
          </cell>
          <cell r="B3882" t="str">
            <v>Três Fronteiras</v>
          </cell>
          <cell r="C3882" t="str">
            <v>SP</v>
          </cell>
          <cell r="D3882" t="str">
            <v>São Paulo</v>
          </cell>
          <cell r="E3882">
            <v>35</v>
          </cell>
          <cell r="F3882" t="str">
            <v>Sudeste</v>
          </cell>
        </row>
        <row r="3883">
          <cell r="A3883">
            <v>355495</v>
          </cell>
          <cell r="B3883" t="str">
            <v>Tuiuti</v>
          </cell>
          <cell r="C3883" t="str">
            <v>SP</v>
          </cell>
          <cell r="D3883" t="str">
            <v>São Paulo</v>
          </cell>
          <cell r="E3883">
            <v>35</v>
          </cell>
          <cell r="F3883" t="str">
            <v>Sudeste</v>
          </cell>
        </row>
        <row r="3884">
          <cell r="A3884">
            <v>355500</v>
          </cell>
          <cell r="B3884" t="str">
            <v>Tupã</v>
          </cell>
          <cell r="C3884" t="str">
            <v>SP</v>
          </cell>
          <cell r="D3884" t="str">
            <v>São Paulo</v>
          </cell>
          <cell r="E3884">
            <v>35</v>
          </cell>
          <cell r="F3884" t="str">
            <v>Sudeste</v>
          </cell>
        </row>
        <row r="3885">
          <cell r="A3885">
            <v>355510</v>
          </cell>
          <cell r="B3885" t="str">
            <v>Tupi Paulista</v>
          </cell>
          <cell r="C3885" t="str">
            <v>SP</v>
          </cell>
          <cell r="D3885" t="str">
            <v>São Paulo</v>
          </cell>
          <cell r="E3885">
            <v>35</v>
          </cell>
          <cell r="F3885" t="str">
            <v>Sudeste</v>
          </cell>
        </row>
        <row r="3886">
          <cell r="A3886">
            <v>355520</v>
          </cell>
          <cell r="B3886" t="str">
            <v>Turiúba</v>
          </cell>
          <cell r="C3886" t="str">
            <v>SP</v>
          </cell>
          <cell r="D3886" t="str">
            <v>São Paulo</v>
          </cell>
          <cell r="E3886">
            <v>35</v>
          </cell>
          <cell r="F3886" t="str">
            <v>Sudeste</v>
          </cell>
        </row>
        <row r="3887">
          <cell r="A3887">
            <v>355530</v>
          </cell>
          <cell r="B3887" t="str">
            <v>Turmalina</v>
          </cell>
          <cell r="C3887" t="str">
            <v>SP</v>
          </cell>
          <cell r="D3887" t="str">
            <v>São Paulo</v>
          </cell>
          <cell r="E3887">
            <v>35</v>
          </cell>
          <cell r="F3887" t="str">
            <v>Sudeste</v>
          </cell>
        </row>
        <row r="3888">
          <cell r="A3888">
            <v>355535</v>
          </cell>
          <cell r="B3888" t="str">
            <v>Ubarana</v>
          </cell>
          <cell r="C3888" t="str">
            <v>SP</v>
          </cell>
          <cell r="D3888" t="str">
            <v>São Paulo</v>
          </cell>
          <cell r="E3888">
            <v>35</v>
          </cell>
          <cell r="F3888" t="str">
            <v>Sudeste</v>
          </cell>
        </row>
        <row r="3889">
          <cell r="A3889">
            <v>355540</v>
          </cell>
          <cell r="B3889" t="str">
            <v>Ubatuba</v>
          </cell>
          <cell r="C3889" t="str">
            <v>SP</v>
          </cell>
          <cell r="D3889" t="str">
            <v>São Paulo</v>
          </cell>
          <cell r="E3889">
            <v>35</v>
          </cell>
          <cell r="F3889" t="str">
            <v>Sudeste</v>
          </cell>
        </row>
        <row r="3890">
          <cell r="A3890">
            <v>355550</v>
          </cell>
          <cell r="B3890" t="str">
            <v>Ubirajara</v>
          </cell>
          <cell r="C3890" t="str">
            <v>SP</v>
          </cell>
          <cell r="D3890" t="str">
            <v>São Paulo</v>
          </cell>
          <cell r="E3890">
            <v>35</v>
          </cell>
          <cell r="F3890" t="str">
            <v>Sudeste</v>
          </cell>
        </row>
        <row r="3891">
          <cell r="A3891">
            <v>355560</v>
          </cell>
          <cell r="B3891" t="str">
            <v>Uchoa</v>
          </cell>
          <cell r="C3891" t="str">
            <v>SP</v>
          </cell>
          <cell r="D3891" t="str">
            <v>São Paulo</v>
          </cell>
          <cell r="E3891">
            <v>35</v>
          </cell>
          <cell r="F3891" t="str">
            <v>Sudeste</v>
          </cell>
        </row>
        <row r="3892">
          <cell r="A3892">
            <v>355570</v>
          </cell>
          <cell r="B3892" t="str">
            <v>União Paulista</v>
          </cell>
          <cell r="C3892" t="str">
            <v>SP</v>
          </cell>
          <cell r="D3892" t="str">
            <v>São Paulo</v>
          </cell>
          <cell r="E3892">
            <v>35</v>
          </cell>
          <cell r="F3892" t="str">
            <v>Sudeste</v>
          </cell>
        </row>
        <row r="3893">
          <cell r="A3893">
            <v>355580</v>
          </cell>
          <cell r="B3893" t="str">
            <v>Urânia</v>
          </cell>
          <cell r="C3893" t="str">
            <v>SP</v>
          </cell>
          <cell r="D3893" t="str">
            <v>São Paulo</v>
          </cell>
          <cell r="E3893">
            <v>35</v>
          </cell>
          <cell r="F3893" t="str">
            <v>Sudeste</v>
          </cell>
        </row>
        <row r="3894">
          <cell r="A3894">
            <v>355590</v>
          </cell>
          <cell r="B3894" t="str">
            <v>Uru</v>
          </cell>
          <cell r="C3894" t="str">
            <v>SP</v>
          </cell>
          <cell r="D3894" t="str">
            <v>São Paulo</v>
          </cell>
          <cell r="E3894">
            <v>35</v>
          </cell>
          <cell r="F3894" t="str">
            <v>Sudeste</v>
          </cell>
        </row>
        <row r="3895">
          <cell r="A3895">
            <v>355600</v>
          </cell>
          <cell r="B3895" t="str">
            <v>Urupês</v>
          </cell>
          <cell r="C3895" t="str">
            <v>SP</v>
          </cell>
          <cell r="D3895" t="str">
            <v>São Paulo</v>
          </cell>
          <cell r="E3895">
            <v>35</v>
          </cell>
          <cell r="F3895" t="str">
            <v>Sudeste</v>
          </cell>
        </row>
        <row r="3896">
          <cell r="A3896">
            <v>355610</v>
          </cell>
          <cell r="B3896" t="str">
            <v>Valentim Gentil</v>
          </cell>
          <cell r="C3896" t="str">
            <v>SP</v>
          </cell>
          <cell r="D3896" t="str">
            <v>São Paulo</v>
          </cell>
          <cell r="E3896">
            <v>35</v>
          </cell>
          <cell r="F3896" t="str">
            <v>Sudeste</v>
          </cell>
        </row>
        <row r="3897">
          <cell r="A3897">
            <v>355620</v>
          </cell>
          <cell r="B3897" t="str">
            <v>Valinhos</v>
          </cell>
          <cell r="C3897" t="str">
            <v>SP</v>
          </cell>
          <cell r="D3897" t="str">
            <v>São Paulo</v>
          </cell>
          <cell r="E3897">
            <v>35</v>
          </cell>
          <cell r="F3897" t="str">
            <v>Sudeste</v>
          </cell>
        </row>
        <row r="3898">
          <cell r="A3898">
            <v>355630</v>
          </cell>
          <cell r="B3898" t="str">
            <v>Valparaíso</v>
          </cell>
          <cell r="C3898" t="str">
            <v>SP</v>
          </cell>
          <cell r="D3898" t="str">
            <v>São Paulo</v>
          </cell>
          <cell r="E3898">
            <v>35</v>
          </cell>
          <cell r="F3898" t="str">
            <v>Sudeste</v>
          </cell>
        </row>
        <row r="3899">
          <cell r="A3899">
            <v>355635</v>
          </cell>
          <cell r="B3899" t="str">
            <v>Vargem</v>
          </cell>
          <cell r="C3899" t="str">
            <v>SP</v>
          </cell>
          <cell r="D3899" t="str">
            <v>São Paulo</v>
          </cell>
          <cell r="E3899">
            <v>35</v>
          </cell>
          <cell r="F3899" t="str">
            <v>Sudeste</v>
          </cell>
        </row>
        <row r="3900">
          <cell r="A3900">
            <v>355640</v>
          </cell>
          <cell r="B3900" t="str">
            <v>Vargem Grande do Sul</v>
          </cell>
          <cell r="C3900" t="str">
            <v>SP</v>
          </cell>
          <cell r="D3900" t="str">
            <v>São Paulo</v>
          </cell>
          <cell r="E3900">
            <v>35</v>
          </cell>
          <cell r="F3900" t="str">
            <v>Sudeste</v>
          </cell>
        </row>
        <row r="3901">
          <cell r="A3901">
            <v>355645</v>
          </cell>
          <cell r="B3901" t="str">
            <v>Vargem Grande Paulista</v>
          </cell>
          <cell r="C3901" t="str">
            <v>SP</v>
          </cell>
          <cell r="D3901" t="str">
            <v>São Paulo</v>
          </cell>
          <cell r="E3901">
            <v>35</v>
          </cell>
          <cell r="F3901" t="str">
            <v>Sudeste</v>
          </cell>
        </row>
        <row r="3902">
          <cell r="A3902">
            <v>355650</v>
          </cell>
          <cell r="B3902" t="str">
            <v>Várzea Paulista</v>
          </cell>
          <cell r="C3902" t="str">
            <v>SP</v>
          </cell>
          <cell r="D3902" t="str">
            <v>São Paulo</v>
          </cell>
          <cell r="E3902">
            <v>35</v>
          </cell>
          <cell r="F3902" t="str">
            <v>Sudeste</v>
          </cell>
        </row>
        <row r="3903">
          <cell r="A3903">
            <v>355660</v>
          </cell>
          <cell r="B3903" t="str">
            <v>Vera Cruz</v>
          </cell>
          <cell r="C3903" t="str">
            <v>SP</v>
          </cell>
          <cell r="D3903" t="str">
            <v>São Paulo</v>
          </cell>
          <cell r="E3903">
            <v>35</v>
          </cell>
          <cell r="F3903" t="str">
            <v>Sudeste</v>
          </cell>
        </row>
        <row r="3904">
          <cell r="A3904">
            <v>355670</v>
          </cell>
          <cell r="B3904" t="str">
            <v>Vinhedo</v>
          </cell>
          <cell r="C3904" t="str">
            <v>SP</v>
          </cell>
          <cell r="D3904" t="str">
            <v>São Paulo</v>
          </cell>
          <cell r="E3904">
            <v>35</v>
          </cell>
          <cell r="F3904" t="str">
            <v>Sudeste</v>
          </cell>
        </row>
        <row r="3905">
          <cell r="A3905">
            <v>355680</v>
          </cell>
          <cell r="B3905" t="str">
            <v>Viradouro</v>
          </cell>
          <cell r="C3905" t="str">
            <v>SP</v>
          </cell>
          <cell r="D3905" t="str">
            <v>São Paulo</v>
          </cell>
          <cell r="E3905">
            <v>35</v>
          </cell>
          <cell r="F3905" t="str">
            <v>Sudeste</v>
          </cell>
        </row>
        <row r="3906">
          <cell r="A3906">
            <v>355690</v>
          </cell>
          <cell r="B3906" t="str">
            <v>Vista Alegre do Alto</v>
          </cell>
          <cell r="C3906" t="str">
            <v>SP</v>
          </cell>
          <cell r="D3906" t="str">
            <v>São Paulo</v>
          </cell>
          <cell r="E3906">
            <v>35</v>
          </cell>
          <cell r="F3906" t="str">
            <v>Sudeste</v>
          </cell>
        </row>
        <row r="3907">
          <cell r="A3907">
            <v>355695</v>
          </cell>
          <cell r="B3907" t="str">
            <v>Vitória Brasil</v>
          </cell>
          <cell r="C3907" t="str">
            <v>SP</v>
          </cell>
          <cell r="D3907" t="str">
            <v>São Paulo</v>
          </cell>
          <cell r="E3907">
            <v>35</v>
          </cell>
          <cell r="F3907" t="str">
            <v>Sudeste</v>
          </cell>
        </row>
        <row r="3908">
          <cell r="A3908">
            <v>355700</v>
          </cell>
          <cell r="B3908" t="str">
            <v>Votorantim</v>
          </cell>
          <cell r="C3908" t="str">
            <v>SP</v>
          </cell>
          <cell r="D3908" t="str">
            <v>São Paulo</v>
          </cell>
          <cell r="E3908">
            <v>35</v>
          </cell>
          <cell r="F3908" t="str">
            <v>Sudeste</v>
          </cell>
        </row>
        <row r="3909">
          <cell r="A3909">
            <v>355710</v>
          </cell>
          <cell r="B3909" t="str">
            <v>Votuporanga</v>
          </cell>
          <cell r="C3909" t="str">
            <v>SP</v>
          </cell>
          <cell r="D3909" t="str">
            <v>São Paulo</v>
          </cell>
          <cell r="E3909">
            <v>35</v>
          </cell>
          <cell r="F3909" t="str">
            <v>Sudeste</v>
          </cell>
        </row>
        <row r="3910">
          <cell r="A3910">
            <v>355715</v>
          </cell>
          <cell r="B3910" t="str">
            <v>Zacarias</v>
          </cell>
          <cell r="C3910" t="str">
            <v>SP</v>
          </cell>
          <cell r="D3910" t="str">
            <v>São Paulo</v>
          </cell>
          <cell r="E3910">
            <v>35</v>
          </cell>
          <cell r="F3910" t="str">
            <v>Sudeste</v>
          </cell>
        </row>
        <row r="3911">
          <cell r="A3911">
            <v>355720</v>
          </cell>
          <cell r="B3911" t="str">
            <v>Chavantes</v>
          </cell>
          <cell r="C3911" t="str">
            <v>SP</v>
          </cell>
          <cell r="D3911" t="str">
            <v>São Paulo</v>
          </cell>
          <cell r="E3911">
            <v>35</v>
          </cell>
          <cell r="F3911" t="str">
            <v>Sudeste</v>
          </cell>
        </row>
        <row r="3912">
          <cell r="A3912">
            <v>355730</v>
          </cell>
          <cell r="B3912" t="str">
            <v>Estiva Gerbi</v>
          </cell>
          <cell r="C3912" t="str">
            <v>SP</v>
          </cell>
          <cell r="D3912" t="str">
            <v>São Paulo</v>
          </cell>
          <cell r="E3912">
            <v>35</v>
          </cell>
          <cell r="F3912" t="str">
            <v>Sudeste</v>
          </cell>
        </row>
        <row r="3913">
          <cell r="A3913">
            <v>410010</v>
          </cell>
          <cell r="B3913" t="str">
            <v>Abatiá</v>
          </cell>
          <cell r="C3913" t="str">
            <v>PR</v>
          </cell>
          <cell r="D3913" t="str">
            <v>Paraná</v>
          </cell>
          <cell r="E3913">
            <v>41</v>
          </cell>
          <cell r="F3913" t="str">
            <v>Sul</v>
          </cell>
        </row>
        <row r="3914">
          <cell r="A3914">
            <v>410020</v>
          </cell>
          <cell r="B3914" t="str">
            <v>Adrianópolis</v>
          </cell>
          <cell r="C3914" t="str">
            <v>PR</v>
          </cell>
          <cell r="D3914" t="str">
            <v>Paraná</v>
          </cell>
          <cell r="E3914">
            <v>41</v>
          </cell>
          <cell r="F3914" t="str">
            <v>Sul</v>
          </cell>
        </row>
        <row r="3915">
          <cell r="A3915">
            <v>410030</v>
          </cell>
          <cell r="B3915" t="str">
            <v>Agudos do Sul</v>
          </cell>
          <cell r="C3915" t="str">
            <v>PR</v>
          </cell>
          <cell r="D3915" t="str">
            <v>Paraná</v>
          </cell>
          <cell r="E3915">
            <v>41</v>
          </cell>
          <cell r="F3915" t="str">
            <v>Sul</v>
          </cell>
        </row>
        <row r="3916">
          <cell r="A3916">
            <v>410040</v>
          </cell>
          <cell r="B3916" t="str">
            <v>Almirante Tamandaré</v>
          </cell>
          <cell r="C3916" t="str">
            <v>PR</v>
          </cell>
          <cell r="D3916" t="str">
            <v>Paraná</v>
          </cell>
          <cell r="E3916">
            <v>41</v>
          </cell>
          <cell r="F3916" t="str">
            <v>Sul</v>
          </cell>
        </row>
        <row r="3917">
          <cell r="A3917">
            <v>410045</v>
          </cell>
          <cell r="B3917" t="str">
            <v>Altamira do Paraná</v>
          </cell>
          <cell r="C3917" t="str">
            <v>PR</v>
          </cell>
          <cell r="D3917" t="str">
            <v>Paraná</v>
          </cell>
          <cell r="E3917">
            <v>41</v>
          </cell>
          <cell r="F3917" t="str">
            <v>Sul</v>
          </cell>
        </row>
        <row r="3918">
          <cell r="A3918">
            <v>410050</v>
          </cell>
          <cell r="B3918" t="str">
            <v>Altônia</v>
          </cell>
          <cell r="C3918" t="str">
            <v>PR</v>
          </cell>
          <cell r="D3918" t="str">
            <v>Paraná</v>
          </cell>
          <cell r="E3918">
            <v>41</v>
          </cell>
          <cell r="F3918" t="str">
            <v>Sul</v>
          </cell>
        </row>
        <row r="3919">
          <cell r="A3919">
            <v>410060</v>
          </cell>
          <cell r="B3919" t="str">
            <v>Alto Paraná</v>
          </cell>
          <cell r="C3919" t="str">
            <v>PR</v>
          </cell>
          <cell r="D3919" t="str">
            <v>Paraná</v>
          </cell>
          <cell r="E3919">
            <v>41</v>
          </cell>
          <cell r="F3919" t="str">
            <v>Sul</v>
          </cell>
        </row>
        <row r="3920">
          <cell r="A3920">
            <v>410070</v>
          </cell>
          <cell r="B3920" t="str">
            <v>Alto Piquiri</v>
          </cell>
          <cell r="C3920" t="str">
            <v>PR</v>
          </cell>
          <cell r="D3920" t="str">
            <v>Paraná</v>
          </cell>
          <cell r="E3920">
            <v>41</v>
          </cell>
          <cell r="F3920" t="str">
            <v>Sul</v>
          </cell>
        </row>
        <row r="3921">
          <cell r="A3921">
            <v>410080</v>
          </cell>
          <cell r="B3921" t="str">
            <v>Alvorada do Sul</v>
          </cell>
          <cell r="C3921" t="str">
            <v>PR</v>
          </cell>
          <cell r="D3921" t="str">
            <v>Paraná</v>
          </cell>
          <cell r="E3921">
            <v>41</v>
          </cell>
          <cell r="F3921" t="str">
            <v>Sul</v>
          </cell>
        </row>
        <row r="3922">
          <cell r="A3922">
            <v>410090</v>
          </cell>
          <cell r="B3922" t="str">
            <v>Amaporã</v>
          </cell>
          <cell r="C3922" t="str">
            <v>PR</v>
          </cell>
          <cell r="D3922" t="str">
            <v>Paraná</v>
          </cell>
          <cell r="E3922">
            <v>41</v>
          </cell>
          <cell r="F3922" t="str">
            <v>Sul</v>
          </cell>
        </row>
        <row r="3923">
          <cell r="A3923">
            <v>410100</v>
          </cell>
          <cell r="B3923" t="str">
            <v>Ampére</v>
          </cell>
          <cell r="C3923" t="str">
            <v>PR</v>
          </cell>
          <cell r="D3923" t="str">
            <v>Paraná</v>
          </cell>
          <cell r="E3923">
            <v>41</v>
          </cell>
          <cell r="F3923" t="str">
            <v>Sul</v>
          </cell>
        </row>
        <row r="3924">
          <cell r="A3924">
            <v>410105</v>
          </cell>
          <cell r="B3924" t="str">
            <v>Anahy</v>
          </cell>
          <cell r="C3924" t="str">
            <v>PR</v>
          </cell>
          <cell r="D3924" t="str">
            <v>Paraná</v>
          </cell>
          <cell r="E3924">
            <v>41</v>
          </cell>
          <cell r="F3924" t="str">
            <v>Sul</v>
          </cell>
        </row>
        <row r="3925">
          <cell r="A3925">
            <v>410110</v>
          </cell>
          <cell r="B3925" t="str">
            <v>Andirá</v>
          </cell>
          <cell r="C3925" t="str">
            <v>PR</v>
          </cell>
          <cell r="D3925" t="str">
            <v>Paraná</v>
          </cell>
          <cell r="E3925">
            <v>41</v>
          </cell>
          <cell r="F3925" t="str">
            <v>Sul</v>
          </cell>
        </row>
        <row r="3926">
          <cell r="A3926">
            <v>410115</v>
          </cell>
          <cell r="B3926" t="str">
            <v>Ângulo</v>
          </cell>
          <cell r="C3926" t="str">
            <v>PR</v>
          </cell>
          <cell r="D3926" t="str">
            <v>Paraná</v>
          </cell>
          <cell r="E3926">
            <v>41</v>
          </cell>
          <cell r="F3926" t="str">
            <v>Sul</v>
          </cell>
        </row>
        <row r="3927">
          <cell r="A3927">
            <v>410120</v>
          </cell>
          <cell r="B3927" t="str">
            <v>Antonina</v>
          </cell>
          <cell r="C3927" t="str">
            <v>PR</v>
          </cell>
          <cell r="D3927" t="str">
            <v>Paraná</v>
          </cell>
          <cell r="E3927">
            <v>41</v>
          </cell>
          <cell r="F3927" t="str">
            <v>Sul</v>
          </cell>
        </row>
        <row r="3928">
          <cell r="A3928">
            <v>410130</v>
          </cell>
          <cell r="B3928" t="str">
            <v>Antônio Olinto</v>
          </cell>
          <cell r="C3928" t="str">
            <v>PR</v>
          </cell>
          <cell r="D3928" t="str">
            <v>Paraná</v>
          </cell>
          <cell r="E3928">
            <v>41</v>
          </cell>
          <cell r="F3928" t="str">
            <v>Sul</v>
          </cell>
        </row>
        <row r="3929">
          <cell r="A3929">
            <v>410140</v>
          </cell>
          <cell r="B3929" t="str">
            <v>Apucarana</v>
          </cell>
          <cell r="C3929" t="str">
            <v>PR</v>
          </cell>
          <cell r="D3929" t="str">
            <v>Paraná</v>
          </cell>
          <cell r="E3929">
            <v>41</v>
          </cell>
          <cell r="F3929" t="str">
            <v>Sul</v>
          </cell>
        </row>
        <row r="3930">
          <cell r="A3930">
            <v>410150</v>
          </cell>
          <cell r="B3930" t="str">
            <v>Arapongas</v>
          </cell>
          <cell r="C3930" t="str">
            <v>PR</v>
          </cell>
          <cell r="D3930" t="str">
            <v>Paraná</v>
          </cell>
          <cell r="E3930">
            <v>41</v>
          </cell>
          <cell r="F3930" t="str">
            <v>Sul</v>
          </cell>
        </row>
        <row r="3931">
          <cell r="A3931">
            <v>410160</v>
          </cell>
          <cell r="B3931" t="str">
            <v>Arapoti</v>
          </cell>
          <cell r="C3931" t="str">
            <v>PR</v>
          </cell>
          <cell r="D3931" t="str">
            <v>Paraná</v>
          </cell>
          <cell r="E3931">
            <v>41</v>
          </cell>
          <cell r="F3931" t="str">
            <v>Sul</v>
          </cell>
        </row>
        <row r="3932">
          <cell r="A3932">
            <v>410165</v>
          </cell>
          <cell r="B3932" t="str">
            <v>Arapuã</v>
          </cell>
          <cell r="C3932" t="str">
            <v>PR</v>
          </cell>
          <cell r="D3932" t="str">
            <v>Paraná</v>
          </cell>
          <cell r="E3932">
            <v>41</v>
          </cell>
          <cell r="F3932" t="str">
            <v>Sul</v>
          </cell>
        </row>
        <row r="3933">
          <cell r="A3933">
            <v>410170</v>
          </cell>
          <cell r="B3933" t="str">
            <v>Araruna</v>
          </cell>
          <cell r="C3933" t="str">
            <v>PR</v>
          </cell>
          <cell r="D3933" t="str">
            <v>Paraná</v>
          </cell>
          <cell r="E3933">
            <v>41</v>
          </cell>
          <cell r="F3933" t="str">
            <v>Sul</v>
          </cell>
        </row>
        <row r="3934">
          <cell r="A3934">
            <v>410180</v>
          </cell>
          <cell r="B3934" t="str">
            <v>Araucária</v>
          </cell>
          <cell r="C3934" t="str">
            <v>PR</v>
          </cell>
          <cell r="D3934" t="str">
            <v>Paraná</v>
          </cell>
          <cell r="E3934">
            <v>41</v>
          </cell>
          <cell r="F3934" t="str">
            <v>Sul</v>
          </cell>
        </row>
        <row r="3935">
          <cell r="A3935">
            <v>410185</v>
          </cell>
          <cell r="B3935" t="str">
            <v>Ariranha do Ivaí</v>
          </cell>
          <cell r="C3935" t="str">
            <v>PR</v>
          </cell>
          <cell r="D3935" t="str">
            <v>Paraná</v>
          </cell>
          <cell r="E3935">
            <v>41</v>
          </cell>
          <cell r="F3935" t="str">
            <v>Sul</v>
          </cell>
        </row>
        <row r="3936">
          <cell r="A3936">
            <v>410190</v>
          </cell>
          <cell r="B3936" t="str">
            <v>Assaí</v>
          </cell>
          <cell r="C3936" t="str">
            <v>PR</v>
          </cell>
          <cell r="D3936" t="str">
            <v>Paraná</v>
          </cell>
          <cell r="E3936">
            <v>41</v>
          </cell>
          <cell r="F3936" t="str">
            <v>Sul</v>
          </cell>
        </row>
        <row r="3937">
          <cell r="A3937">
            <v>410200</v>
          </cell>
          <cell r="B3937" t="str">
            <v>Assis Chateaubriand</v>
          </cell>
          <cell r="C3937" t="str">
            <v>PR</v>
          </cell>
          <cell r="D3937" t="str">
            <v>Paraná</v>
          </cell>
          <cell r="E3937">
            <v>41</v>
          </cell>
          <cell r="F3937" t="str">
            <v>Sul</v>
          </cell>
        </row>
        <row r="3938">
          <cell r="A3938">
            <v>410210</v>
          </cell>
          <cell r="B3938" t="str">
            <v>Astorga</v>
          </cell>
          <cell r="C3938" t="str">
            <v>PR</v>
          </cell>
          <cell r="D3938" t="str">
            <v>Paraná</v>
          </cell>
          <cell r="E3938">
            <v>41</v>
          </cell>
          <cell r="F3938" t="str">
            <v>Sul</v>
          </cell>
        </row>
        <row r="3939">
          <cell r="A3939">
            <v>410220</v>
          </cell>
          <cell r="B3939" t="str">
            <v>Atalaia</v>
          </cell>
          <cell r="C3939" t="str">
            <v>PR</v>
          </cell>
          <cell r="D3939" t="str">
            <v>Paraná</v>
          </cell>
          <cell r="E3939">
            <v>41</v>
          </cell>
          <cell r="F3939" t="str">
            <v>Sul</v>
          </cell>
        </row>
        <row r="3940">
          <cell r="A3940">
            <v>410230</v>
          </cell>
          <cell r="B3940" t="str">
            <v>Balsa Nova</v>
          </cell>
          <cell r="C3940" t="str">
            <v>PR</v>
          </cell>
          <cell r="D3940" t="str">
            <v>Paraná</v>
          </cell>
          <cell r="E3940">
            <v>41</v>
          </cell>
          <cell r="F3940" t="str">
            <v>Sul</v>
          </cell>
        </row>
        <row r="3941">
          <cell r="A3941">
            <v>410240</v>
          </cell>
          <cell r="B3941" t="str">
            <v>Bandeirantes</v>
          </cell>
          <cell r="C3941" t="str">
            <v>PR</v>
          </cell>
          <cell r="D3941" t="str">
            <v>Paraná</v>
          </cell>
          <cell r="E3941">
            <v>41</v>
          </cell>
          <cell r="F3941" t="str">
            <v>Sul</v>
          </cell>
        </row>
        <row r="3942">
          <cell r="A3942">
            <v>410250</v>
          </cell>
          <cell r="B3942" t="str">
            <v>Barbosa Ferraz</v>
          </cell>
          <cell r="C3942" t="str">
            <v>PR</v>
          </cell>
          <cell r="D3942" t="str">
            <v>Paraná</v>
          </cell>
          <cell r="E3942">
            <v>41</v>
          </cell>
          <cell r="F3942" t="str">
            <v>Sul</v>
          </cell>
        </row>
        <row r="3943">
          <cell r="A3943">
            <v>410260</v>
          </cell>
          <cell r="B3943" t="str">
            <v>Barracão</v>
          </cell>
          <cell r="C3943" t="str">
            <v>PR</v>
          </cell>
          <cell r="D3943" t="str">
            <v>Paraná</v>
          </cell>
          <cell r="E3943">
            <v>41</v>
          </cell>
          <cell r="F3943" t="str">
            <v>Sul</v>
          </cell>
        </row>
        <row r="3944">
          <cell r="A3944">
            <v>410270</v>
          </cell>
          <cell r="B3944" t="str">
            <v>Barra do Jacaré</v>
          </cell>
          <cell r="C3944" t="str">
            <v>PR</v>
          </cell>
          <cell r="D3944" t="str">
            <v>Paraná</v>
          </cell>
          <cell r="E3944">
            <v>41</v>
          </cell>
          <cell r="F3944" t="str">
            <v>Sul</v>
          </cell>
        </row>
        <row r="3945">
          <cell r="A3945">
            <v>410275</v>
          </cell>
          <cell r="B3945" t="str">
            <v>Bela Vista da Caroba</v>
          </cell>
          <cell r="C3945" t="str">
            <v>PR</v>
          </cell>
          <cell r="D3945" t="str">
            <v>Paraná</v>
          </cell>
          <cell r="E3945">
            <v>41</v>
          </cell>
          <cell r="F3945" t="str">
            <v>Sul</v>
          </cell>
        </row>
        <row r="3946">
          <cell r="A3946">
            <v>410280</v>
          </cell>
          <cell r="B3946" t="str">
            <v>Bela Vista do Paraíso</v>
          </cell>
          <cell r="C3946" t="str">
            <v>PR</v>
          </cell>
          <cell r="D3946" t="str">
            <v>Paraná</v>
          </cell>
          <cell r="E3946">
            <v>41</v>
          </cell>
          <cell r="F3946" t="str">
            <v>Sul</v>
          </cell>
        </row>
        <row r="3947">
          <cell r="A3947">
            <v>410290</v>
          </cell>
          <cell r="B3947" t="str">
            <v>Bituruna</v>
          </cell>
          <cell r="C3947" t="str">
            <v>PR</v>
          </cell>
          <cell r="D3947" t="str">
            <v>Paraná</v>
          </cell>
          <cell r="E3947">
            <v>41</v>
          </cell>
          <cell r="F3947" t="str">
            <v>Sul</v>
          </cell>
        </row>
        <row r="3948">
          <cell r="A3948">
            <v>410300</v>
          </cell>
          <cell r="B3948" t="str">
            <v>Boa Esperança</v>
          </cell>
          <cell r="C3948" t="str">
            <v>PR</v>
          </cell>
          <cell r="D3948" t="str">
            <v>Paraná</v>
          </cell>
          <cell r="E3948">
            <v>41</v>
          </cell>
          <cell r="F3948" t="str">
            <v>Sul</v>
          </cell>
        </row>
        <row r="3949">
          <cell r="A3949">
            <v>410302</v>
          </cell>
          <cell r="B3949" t="str">
            <v>Boa Esperança do Iguaçu</v>
          </cell>
          <cell r="C3949" t="str">
            <v>PR</v>
          </cell>
          <cell r="D3949" t="str">
            <v>Paraná</v>
          </cell>
          <cell r="E3949">
            <v>41</v>
          </cell>
          <cell r="F3949" t="str">
            <v>Sul</v>
          </cell>
        </row>
        <row r="3950">
          <cell r="A3950">
            <v>410304</v>
          </cell>
          <cell r="B3950" t="str">
            <v>Boa Ventura de São Roque</v>
          </cell>
          <cell r="C3950" t="str">
            <v>PR</v>
          </cell>
          <cell r="D3950" t="str">
            <v>Paraná</v>
          </cell>
          <cell r="E3950">
            <v>41</v>
          </cell>
          <cell r="F3950" t="str">
            <v>Sul</v>
          </cell>
        </row>
        <row r="3951">
          <cell r="A3951">
            <v>410305</v>
          </cell>
          <cell r="B3951" t="str">
            <v>Boa Vista da Aparecida</v>
          </cell>
          <cell r="C3951" t="str">
            <v>PR</v>
          </cell>
          <cell r="D3951" t="str">
            <v>Paraná</v>
          </cell>
          <cell r="E3951">
            <v>41</v>
          </cell>
          <cell r="F3951" t="str">
            <v>Sul</v>
          </cell>
        </row>
        <row r="3952">
          <cell r="A3952">
            <v>410310</v>
          </cell>
          <cell r="B3952" t="str">
            <v>Bocaiúva do Sul</v>
          </cell>
          <cell r="C3952" t="str">
            <v>PR</v>
          </cell>
          <cell r="D3952" t="str">
            <v>Paraná</v>
          </cell>
          <cell r="E3952">
            <v>41</v>
          </cell>
          <cell r="F3952" t="str">
            <v>Sul</v>
          </cell>
        </row>
        <row r="3953">
          <cell r="A3953">
            <v>410315</v>
          </cell>
          <cell r="B3953" t="str">
            <v>Bom Jesus do Sul</v>
          </cell>
          <cell r="C3953" t="str">
            <v>PR</v>
          </cell>
          <cell r="D3953" t="str">
            <v>Paraná</v>
          </cell>
          <cell r="E3953">
            <v>41</v>
          </cell>
          <cell r="F3953" t="str">
            <v>Sul</v>
          </cell>
        </row>
        <row r="3954">
          <cell r="A3954">
            <v>410320</v>
          </cell>
          <cell r="B3954" t="str">
            <v>Bom Sucesso</v>
          </cell>
          <cell r="C3954" t="str">
            <v>PR</v>
          </cell>
          <cell r="D3954" t="str">
            <v>Paraná</v>
          </cell>
          <cell r="E3954">
            <v>41</v>
          </cell>
          <cell r="F3954" t="str">
            <v>Sul</v>
          </cell>
        </row>
        <row r="3955">
          <cell r="A3955">
            <v>410322</v>
          </cell>
          <cell r="B3955" t="str">
            <v>Bom Sucesso do Sul</v>
          </cell>
          <cell r="C3955" t="str">
            <v>PR</v>
          </cell>
          <cell r="D3955" t="str">
            <v>Paraná</v>
          </cell>
          <cell r="E3955">
            <v>41</v>
          </cell>
          <cell r="F3955" t="str">
            <v>Sul</v>
          </cell>
        </row>
        <row r="3956">
          <cell r="A3956">
            <v>410330</v>
          </cell>
          <cell r="B3956" t="str">
            <v>Borrazópolis</v>
          </cell>
          <cell r="C3956" t="str">
            <v>PR</v>
          </cell>
          <cell r="D3956" t="str">
            <v>Paraná</v>
          </cell>
          <cell r="E3956">
            <v>41</v>
          </cell>
          <cell r="F3956" t="str">
            <v>Sul</v>
          </cell>
        </row>
        <row r="3957">
          <cell r="A3957">
            <v>410335</v>
          </cell>
          <cell r="B3957" t="str">
            <v>Braganey</v>
          </cell>
          <cell r="C3957" t="str">
            <v>PR</v>
          </cell>
          <cell r="D3957" t="str">
            <v>Paraná</v>
          </cell>
          <cell r="E3957">
            <v>41</v>
          </cell>
          <cell r="F3957" t="str">
            <v>Sul</v>
          </cell>
        </row>
        <row r="3958">
          <cell r="A3958">
            <v>410337</v>
          </cell>
          <cell r="B3958" t="str">
            <v>Brasilândia do Sul</v>
          </cell>
          <cell r="C3958" t="str">
            <v>PR</v>
          </cell>
          <cell r="D3958" t="str">
            <v>Paraná</v>
          </cell>
          <cell r="E3958">
            <v>41</v>
          </cell>
          <cell r="F3958" t="str">
            <v>Sul</v>
          </cell>
        </row>
        <row r="3959">
          <cell r="A3959">
            <v>410340</v>
          </cell>
          <cell r="B3959" t="str">
            <v>Cafeara</v>
          </cell>
          <cell r="C3959" t="str">
            <v>PR</v>
          </cell>
          <cell r="D3959" t="str">
            <v>Paraná</v>
          </cell>
          <cell r="E3959">
            <v>41</v>
          </cell>
          <cell r="F3959" t="str">
            <v>Sul</v>
          </cell>
        </row>
        <row r="3960">
          <cell r="A3960">
            <v>410345</v>
          </cell>
          <cell r="B3960" t="str">
            <v>Cafelândia</v>
          </cell>
          <cell r="C3960" t="str">
            <v>PR</v>
          </cell>
          <cell r="D3960" t="str">
            <v>Paraná</v>
          </cell>
          <cell r="E3960">
            <v>41</v>
          </cell>
          <cell r="F3960" t="str">
            <v>Sul</v>
          </cell>
        </row>
        <row r="3961">
          <cell r="A3961">
            <v>410347</v>
          </cell>
          <cell r="B3961" t="str">
            <v>Cafezal do Sul</v>
          </cell>
          <cell r="C3961" t="str">
            <v>PR</v>
          </cell>
          <cell r="D3961" t="str">
            <v>Paraná</v>
          </cell>
          <cell r="E3961">
            <v>41</v>
          </cell>
          <cell r="F3961" t="str">
            <v>Sul</v>
          </cell>
        </row>
        <row r="3962">
          <cell r="A3962">
            <v>410350</v>
          </cell>
          <cell r="B3962" t="str">
            <v>Califórnia</v>
          </cell>
          <cell r="C3962" t="str">
            <v>PR</v>
          </cell>
          <cell r="D3962" t="str">
            <v>Paraná</v>
          </cell>
          <cell r="E3962">
            <v>41</v>
          </cell>
          <cell r="F3962" t="str">
            <v>Sul</v>
          </cell>
        </row>
        <row r="3963">
          <cell r="A3963">
            <v>410360</v>
          </cell>
          <cell r="B3963" t="str">
            <v>Cambará</v>
          </cell>
          <cell r="C3963" t="str">
            <v>PR</v>
          </cell>
          <cell r="D3963" t="str">
            <v>Paraná</v>
          </cell>
          <cell r="E3963">
            <v>41</v>
          </cell>
          <cell r="F3963" t="str">
            <v>Sul</v>
          </cell>
        </row>
        <row r="3964">
          <cell r="A3964">
            <v>410370</v>
          </cell>
          <cell r="B3964" t="str">
            <v>Cambé</v>
          </cell>
          <cell r="C3964" t="str">
            <v>PR</v>
          </cell>
          <cell r="D3964" t="str">
            <v>Paraná</v>
          </cell>
          <cell r="E3964">
            <v>41</v>
          </cell>
          <cell r="F3964" t="str">
            <v>Sul</v>
          </cell>
        </row>
        <row r="3965">
          <cell r="A3965">
            <v>410380</v>
          </cell>
          <cell r="B3965" t="str">
            <v>Cambira</v>
          </cell>
          <cell r="C3965" t="str">
            <v>PR</v>
          </cell>
          <cell r="D3965" t="str">
            <v>Paraná</v>
          </cell>
          <cell r="E3965">
            <v>41</v>
          </cell>
          <cell r="F3965" t="str">
            <v>Sul</v>
          </cell>
        </row>
        <row r="3966">
          <cell r="A3966">
            <v>410390</v>
          </cell>
          <cell r="B3966" t="str">
            <v>Campina da Lagoa</v>
          </cell>
          <cell r="C3966" t="str">
            <v>PR</v>
          </cell>
          <cell r="D3966" t="str">
            <v>Paraná</v>
          </cell>
          <cell r="E3966">
            <v>41</v>
          </cell>
          <cell r="F3966" t="str">
            <v>Sul</v>
          </cell>
        </row>
        <row r="3967">
          <cell r="A3967">
            <v>410395</v>
          </cell>
          <cell r="B3967" t="str">
            <v>Campina do Simão</v>
          </cell>
          <cell r="C3967" t="str">
            <v>PR</v>
          </cell>
          <cell r="D3967" t="str">
            <v>Paraná</v>
          </cell>
          <cell r="E3967">
            <v>41</v>
          </cell>
          <cell r="F3967" t="str">
            <v>Sul</v>
          </cell>
        </row>
        <row r="3968">
          <cell r="A3968">
            <v>410400</v>
          </cell>
          <cell r="B3968" t="str">
            <v>Campina Grande do Sul</v>
          </cell>
          <cell r="C3968" t="str">
            <v>PR</v>
          </cell>
          <cell r="D3968" t="str">
            <v>Paraná</v>
          </cell>
          <cell r="E3968">
            <v>41</v>
          </cell>
          <cell r="F3968" t="str">
            <v>Sul</v>
          </cell>
        </row>
        <row r="3969">
          <cell r="A3969">
            <v>410405</v>
          </cell>
          <cell r="B3969" t="str">
            <v>Campo Bonito</v>
          </cell>
          <cell r="C3969" t="str">
            <v>PR</v>
          </cell>
          <cell r="D3969" t="str">
            <v>Paraná</v>
          </cell>
          <cell r="E3969">
            <v>41</v>
          </cell>
          <cell r="F3969" t="str">
            <v>Sul</v>
          </cell>
        </row>
        <row r="3970">
          <cell r="A3970">
            <v>410410</v>
          </cell>
          <cell r="B3970" t="str">
            <v>Campo do Tenente</v>
          </cell>
          <cell r="C3970" t="str">
            <v>PR</v>
          </cell>
          <cell r="D3970" t="str">
            <v>Paraná</v>
          </cell>
          <cell r="E3970">
            <v>41</v>
          </cell>
          <cell r="F3970" t="str">
            <v>Sul</v>
          </cell>
        </row>
        <row r="3971">
          <cell r="A3971">
            <v>410420</v>
          </cell>
          <cell r="B3971" t="str">
            <v>Campo Largo</v>
          </cell>
          <cell r="C3971" t="str">
            <v>PR</v>
          </cell>
          <cell r="D3971" t="str">
            <v>Paraná</v>
          </cell>
          <cell r="E3971">
            <v>41</v>
          </cell>
          <cell r="F3971" t="str">
            <v>Sul</v>
          </cell>
        </row>
        <row r="3972">
          <cell r="A3972">
            <v>410425</v>
          </cell>
          <cell r="B3972" t="str">
            <v>Campo Magro</v>
          </cell>
          <cell r="C3972" t="str">
            <v>PR</v>
          </cell>
          <cell r="D3972" t="str">
            <v>Paraná</v>
          </cell>
          <cell r="E3972">
            <v>41</v>
          </cell>
          <cell r="F3972" t="str">
            <v>Sul</v>
          </cell>
        </row>
        <row r="3973">
          <cell r="A3973">
            <v>410430</v>
          </cell>
          <cell r="B3973" t="str">
            <v>Campo Mourão</v>
          </cell>
          <cell r="C3973" t="str">
            <v>PR</v>
          </cell>
          <cell r="D3973" t="str">
            <v>Paraná</v>
          </cell>
          <cell r="E3973">
            <v>41</v>
          </cell>
          <cell r="F3973" t="str">
            <v>Sul</v>
          </cell>
        </row>
        <row r="3974">
          <cell r="A3974">
            <v>410440</v>
          </cell>
          <cell r="B3974" t="str">
            <v>Cândido de Abreu</v>
          </cell>
          <cell r="C3974" t="str">
            <v>PR</v>
          </cell>
          <cell r="D3974" t="str">
            <v>Paraná</v>
          </cell>
          <cell r="E3974">
            <v>41</v>
          </cell>
          <cell r="F3974" t="str">
            <v>Sul</v>
          </cell>
        </row>
        <row r="3975">
          <cell r="A3975">
            <v>410442</v>
          </cell>
          <cell r="B3975" t="str">
            <v>Candói</v>
          </cell>
          <cell r="C3975" t="str">
            <v>PR</v>
          </cell>
          <cell r="D3975" t="str">
            <v>Paraná</v>
          </cell>
          <cell r="E3975">
            <v>41</v>
          </cell>
          <cell r="F3975" t="str">
            <v>Sul</v>
          </cell>
        </row>
        <row r="3976">
          <cell r="A3976">
            <v>410445</v>
          </cell>
          <cell r="B3976" t="str">
            <v>Cantagalo</v>
          </cell>
          <cell r="C3976" t="str">
            <v>PR</v>
          </cell>
          <cell r="D3976" t="str">
            <v>Paraná</v>
          </cell>
          <cell r="E3976">
            <v>41</v>
          </cell>
          <cell r="F3976" t="str">
            <v>Sul</v>
          </cell>
        </row>
        <row r="3977">
          <cell r="A3977">
            <v>410450</v>
          </cell>
          <cell r="B3977" t="str">
            <v>Capanema</v>
          </cell>
          <cell r="C3977" t="str">
            <v>PR</v>
          </cell>
          <cell r="D3977" t="str">
            <v>Paraná</v>
          </cell>
          <cell r="E3977">
            <v>41</v>
          </cell>
          <cell r="F3977" t="str">
            <v>Sul</v>
          </cell>
        </row>
        <row r="3978">
          <cell r="A3978">
            <v>410460</v>
          </cell>
          <cell r="B3978" t="str">
            <v>Capitão Leônidas Marques</v>
          </cell>
          <cell r="C3978" t="str">
            <v>PR</v>
          </cell>
          <cell r="D3978" t="str">
            <v>Paraná</v>
          </cell>
          <cell r="E3978">
            <v>41</v>
          </cell>
          <cell r="F3978" t="str">
            <v>Sul</v>
          </cell>
        </row>
        <row r="3979">
          <cell r="A3979">
            <v>410465</v>
          </cell>
          <cell r="B3979" t="str">
            <v>Carambeí</v>
          </cell>
          <cell r="C3979" t="str">
            <v>PR</v>
          </cell>
          <cell r="D3979" t="str">
            <v>Paraná</v>
          </cell>
          <cell r="E3979">
            <v>41</v>
          </cell>
          <cell r="F3979" t="str">
            <v>Sul</v>
          </cell>
        </row>
        <row r="3980">
          <cell r="A3980">
            <v>410470</v>
          </cell>
          <cell r="B3980" t="str">
            <v>Carlópolis</v>
          </cell>
          <cell r="C3980" t="str">
            <v>PR</v>
          </cell>
          <cell r="D3980" t="str">
            <v>Paraná</v>
          </cell>
          <cell r="E3980">
            <v>41</v>
          </cell>
          <cell r="F3980" t="str">
            <v>Sul</v>
          </cell>
        </row>
        <row r="3981">
          <cell r="A3981">
            <v>410480</v>
          </cell>
          <cell r="B3981" t="str">
            <v>Cascavel</v>
          </cell>
          <cell r="C3981" t="str">
            <v>PR</v>
          </cell>
          <cell r="D3981" t="str">
            <v>Paraná</v>
          </cell>
          <cell r="E3981">
            <v>41</v>
          </cell>
          <cell r="F3981" t="str">
            <v>Sul</v>
          </cell>
        </row>
        <row r="3982">
          <cell r="A3982">
            <v>410490</v>
          </cell>
          <cell r="B3982" t="str">
            <v>Castro</v>
          </cell>
          <cell r="C3982" t="str">
            <v>PR</v>
          </cell>
          <cell r="D3982" t="str">
            <v>Paraná</v>
          </cell>
          <cell r="E3982">
            <v>41</v>
          </cell>
          <cell r="F3982" t="str">
            <v>Sul</v>
          </cell>
        </row>
        <row r="3983">
          <cell r="A3983">
            <v>410500</v>
          </cell>
          <cell r="B3983" t="str">
            <v>Catanduvas</v>
          </cell>
          <cell r="C3983" t="str">
            <v>PR</v>
          </cell>
          <cell r="D3983" t="str">
            <v>Paraná</v>
          </cell>
          <cell r="E3983">
            <v>41</v>
          </cell>
          <cell r="F3983" t="str">
            <v>Sul</v>
          </cell>
        </row>
        <row r="3984">
          <cell r="A3984">
            <v>410510</v>
          </cell>
          <cell r="B3984" t="str">
            <v>Centenário do Sul</v>
          </cell>
          <cell r="C3984" t="str">
            <v>PR</v>
          </cell>
          <cell r="D3984" t="str">
            <v>Paraná</v>
          </cell>
          <cell r="E3984">
            <v>41</v>
          </cell>
          <cell r="F3984" t="str">
            <v>Sul</v>
          </cell>
        </row>
        <row r="3985">
          <cell r="A3985">
            <v>410520</v>
          </cell>
          <cell r="B3985" t="str">
            <v>Cerro Azul</v>
          </cell>
          <cell r="C3985" t="str">
            <v>PR</v>
          </cell>
          <cell r="D3985" t="str">
            <v>Paraná</v>
          </cell>
          <cell r="E3985">
            <v>41</v>
          </cell>
          <cell r="F3985" t="str">
            <v>Sul</v>
          </cell>
        </row>
        <row r="3986">
          <cell r="A3986">
            <v>410530</v>
          </cell>
          <cell r="B3986" t="str">
            <v>Céu Azul</v>
          </cell>
          <cell r="C3986" t="str">
            <v>PR</v>
          </cell>
          <cell r="D3986" t="str">
            <v>Paraná</v>
          </cell>
          <cell r="E3986">
            <v>41</v>
          </cell>
          <cell r="F3986" t="str">
            <v>Sul</v>
          </cell>
        </row>
        <row r="3987">
          <cell r="A3987">
            <v>410540</v>
          </cell>
          <cell r="B3987" t="str">
            <v>Chopinzinho</v>
          </cell>
          <cell r="C3987" t="str">
            <v>PR</v>
          </cell>
          <cell r="D3987" t="str">
            <v>Paraná</v>
          </cell>
          <cell r="E3987">
            <v>41</v>
          </cell>
          <cell r="F3987" t="str">
            <v>Sul</v>
          </cell>
        </row>
        <row r="3988">
          <cell r="A3988">
            <v>410550</v>
          </cell>
          <cell r="B3988" t="str">
            <v>Cianorte</v>
          </cell>
          <cell r="C3988" t="str">
            <v>PR</v>
          </cell>
          <cell r="D3988" t="str">
            <v>Paraná</v>
          </cell>
          <cell r="E3988">
            <v>41</v>
          </cell>
          <cell r="F3988" t="str">
            <v>Sul</v>
          </cell>
        </row>
        <row r="3989">
          <cell r="A3989">
            <v>410560</v>
          </cell>
          <cell r="B3989" t="str">
            <v>Cidade Gaúcha</v>
          </cell>
          <cell r="C3989" t="str">
            <v>PR</v>
          </cell>
          <cell r="D3989" t="str">
            <v>Paraná</v>
          </cell>
          <cell r="E3989">
            <v>41</v>
          </cell>
          <cell r="F3989" t="str">
            <v>Sul</v>
          </cell>
        </row>
        <row r="3990">
          <cell r="A3990">
            <v>410570</v>
          </cell>
          <cell r="B3990" t="str">
            <v>Clevelândia</v>
          </cell>
          <cell r="C3990" t="str">
            <v>PR</v>
          </cell>
          <cell r="D3990" t="str">
            <v>Paraná</v>
          </cell>
          <cell r="E3990">
            <v>41</v>
          </cell>
          <cell r="F3990" t="str">
            <v>Sul</v>
          </cell>
        </row>
        <row r="3991">
          <cell r="A3991">
            <v>410580</v>
          </cell>
          <cell r="B3991" t="str">
            <v>Colombo</v>
          </cell>
          <cell r="C3991" t="str">
            <v>PR</v>
          </cell>
          <cell r="D3991" t="str">
            <v>Paraná</v>
          </cell>
          <cell r="E3991">
            <v>41</v>
          </cell>
          <cell r="F3991" t="str">
            <v>Sul</v>
          </cell>
        </row>
        <row r="3992">
          <cell r="A3992">
            <v>410590</v>
          </cell>
          <cell r="B3992" t="str">
            <v>Colorado</v>
          </cell>
          <cell r="C3992" t="str">
            <v>PR</v>
          </cell>
          <cell r="D3992" t="str">
            <v>Paraná</v>
          </cell>
          <cell r="E3992">
            <v>41</v>
          </cell>
          <cell r="F3992" t="str">
            <v>Sul</v>
          </cell>
        </row>
        <row r="3993">
          <cell r="A3993">
            <v>410600</v>
          </cell>
          <cell r="B3993" t="str">
            <v>Congonhinhas</v>
          </cell>
          <cell r="C3993" t="str">
            <v>PR</v>
          </cell>
          <cell r="D3993" t="str">
            <v>Paraná</v>
          </cell>
          <cell r="E3993">
            <v>41</v>
          </cell>
          <cell r="F3993" t="str">
            <v>Sul</v>
          </cell>
        </row>
        <row r="3994">
          <cell r="A3994">
            <v>410610</v>
          </cell>
          <cell r="B3994" t="str">
            <v>Conselheiro Mairinck</v>
          </cell>
          <cell r="C3994" t="str">
            <v>PR</v>
          </cell>
          <cell r="D3994" t="str">
            <v>Paraná</v>
          </cell>
          <cell r="E3994">
            <v>41</v>
          </cell>
          <cell r="F3994" t="str">
            <v>Sul</v>
          </cell>
        </row>
        <row r="3995">
          <cell r="A3995">
            <v>410620</v>
          </cell>
          <cell r="B3995" t="str">
            <v>Contenda</v>
          </cell>
          <cell r="C3995" t="str">
            <v>PR</v>
          </cell>
          <cell r="D3995" t="str">
            <v>Paraná</v>
          </cell>
          <cell r="E3995">
            <v>41</v>
          </cell>
          <cell r="F3995" t="str">
            <v>Sul</v>
          </cell>
        </row>
        <row r="3996">
          <cell r="A3996">
            <v>410630</v>
          </cell>
          <cell r="B3996" t="str">
            <v>Corbélia</v>
          </cell>
          <cell r="C3996" t="str">
            <v>PR</v>
          </cell>
          <cell r="D3996" t="str">
            <v>Paraná</v>
          </cell>
          <cell r="E3996">
            <v>41</v>
          </cell>
          <cell r="F3996" t="str">
            <v>Sul</v>
          </cell>
        </row>
        <row r="3997">
          <cell r="A3997">
            <v>410640</v>
          </cell>
          <cell r="B3997" t="str">
            <v>Cornélio Procópio</v>
          </cell>
          <cell r="C3997" t="str">
            <v>PR</v>
          </cell>
          <cell r="D3997" t="str">
            <v>Paraná</v>
          </cell>
          <cell r="E3997">
            <v>41</v>
          </cell>
          <cell r="F3997" t="str">
            <v>Sul</v>
          </cell>
        </row>
        <row r="3998">
          <cell r="A3998">
            <v>410645</v>
          </cell>
          <cell r="B3998" t="str">
            <v>Coronel Domingos Soares</v>
          </cell>
          <cell r="C3998" t="str">
            <v>PR</v>
          </cell>
          <cell r="D3998" t="str">
            <v>Paraná</v>
          </cell>
          <cell r="E3998">
            <v>41</v>
          </cell>
          <cell r="F3998" t="str">
            <v>Sul</v>
          </cell>
        </row>
        <row r="3999">
          <cell r="A3999">
            <v>410650</v>
          </cell>
          <cell r="B3999" t="str">
            <v>Coronel Vivida</v>
          </cell>
          <cell r="C3999" t="str">
            <v>PR</v>
          </cell>
          <cell r="D3999" t="str">
            <v>Paraná</v>
          </cell>
          <cell r="E3999">
            <v>41</v>
          </cell>
          <cell r="F3999" t="str">
            <v>Sul</v>
          </cell>
        </row>
        <row r="4000">
          <cell r="A4000">
            <v>410655</v>
          </cell>
          <cell r="B4000" t="str">
            <v>Corumbataí do Sul</v>
          </cell>
          <cell r="C4000" t="str">
            <v>PR</v>
          </cell>
          <cell r="D4000" t="str">
            <v>Paraná</v>
          </cell>
          <cell r="E4000">
            <v>41</v>
          </cell>
          <cell r="F4000" t="str">
            <v>Sul</v>
          </cell>
        </row>
        <row r="4001">
          <cell r="A4001">
            <v>410657</v>
          </cell>
          <cell r="B4001" t="str">
            <v>Cruzeiro do Iguaçu</v>
          </cell>
          <cell r="C4001" t="str">
            <v>PR</v>
          </cell>
          <cell r="D4001" t="str">
            <v>Paraná</v>
          </cell>
          <cell r="E4001">
            <v>41</v>
          </cell>
          <cell r="F4001" t="str">
            <v>Sul</v>
          </cell>
        </row>
        <row r="4002">
          <cell r="A4002">
            <v>410660</v>
          </cell>
          <cell r="B4002" t="str">
            <v>Cruzeiro do Oeste</v>
          </cell>
          <cell r="C4002" t="str">
            <v>PR</v>
          </cell>
          <cell r="D4002" t="str">
            <v>Paraná</v>
          </cell>
          <cell r="E4002">
            <v>41</v>
          </cell>
          <cell r="F4002" t="str">
            <v>Sul</v>
          </cell>
        </row>
        <row r="4003">
          <cell r="A4003">
            <v>410670</v>
          </cell>
          <cell r="B4003" t="str">
            <v>Cruzeiro do Sul</v>
          </cell>
          <cell r="C4003" t="str">
            <v>PR</v>
          </cell>
          <cell r="D4003" t="str">
            <v>Paraná</v>
          </cell>
          <cell r="E4003">
            <v>41</v>
          </cell>
          <cell r="F4003" t="str">
            <v>Sul</v>
          </cell>
        </row>
        <row r="4004">
          <cell r="A4004">
            <v>410680</v>
          </cell>
          <cell r="B4004" t="str">
            <v>Cruz Machado</v>
          </cell>
          <cell r="C4004" t="str">
            <v>PR</v>
          </cell>
          <cell r="D4004" t="str">
            <v>Paraná</v>
          </cell>
          <cell r="E4004">
            <v>41</v>
          </cell>
          <cell r="F4004" t="str">
            <v>Sul</v>
          </cell>
        </row>
        <row r="4005">
          <cell r="A4005">
            <v>410685</v>
          </cell>
          <cell r="B4005" t="str">
            <v>Cruzmaltina</v>
          </cell>
          <cell r="C4005" t="str">
            <v>PR</v>
          </cell>
          <cell r="D4005" t="str">
            <v>Paraná</v>
          </cell>
          <cell r="E4005">
            <v>41</v>
          </cell>
          <cell r="F4005" t="str">
            <v>Sul</v>
          </cell>
        </row>
        <row r="4006">
          <cell r="A4006">
            <v>410690</v>
          </cell>
          <cell r="B4006" t="str">
            <v>Curitiba</v>
          </cell>
          <cell r="C4006" t="str">
            <v>PR</v>
          </cell>
          <cell r="D4006" t="str">
            <v>Paraná</v>
          </cell>
          <cell r="E4006">
            <v>41</v>
          </cell>
          <cell r="F4006" t="str">
            <v>Sul</v>
          </cell>
        </row>
        <row r="4007">
          <cell r="A4007">
            <v>410700</v>
          </cell>
          <cell r="B4007" t="str">
            <v>Curiúva</v>
          </cell>
          <cell r="C4007" t="str">
            <v>PR</v>
          </cell>
          <cell r="D4007" t="str">
            <v>Paraná</v>
          </cell>
          <cell r="E4007">
            <v>41</v>
          </cell>
          <cell r="F4007" t="str">
            <v>Sul</v>
          </cell>
        </row>
        <row r="4008">
          <cell r="A4008">
            <v>410710</v>
          </cell>
          <cell r="B4008" t="str">
            <v>Diamante do Norte</v>
          </cell>
          <cell r="C4008" t="str">
            <v>PR</v>
          </cell>
          <cell r="D4008" t="str">
            <v>Paraná</v>
          </cell>
          <cell r="E4008">
            <v>41</v>
          </cell>
          <cell r="F4008" t="str">
            <v>Sul</v>
          </cell>
        </row>
        <row r="4009">
          <cell r="A4009">
            <v>410712</v>
          </cell>
          <cell r="B4009" t="str">
            <v>Diamante do Sul</v>
          </cell>
          <cell r="C4009" t="str">
            <v>PR</v>
          </cell>
          <cell r="D4009" t="str">
            <v>Paraná</v>
          </cell>
          <cell r="E4009">
            <v>41</v>
          </cell>
          <cell r="F4009" t="str">
            <v>Sul</v>
          </cell>
        </row>
        <row r="4010">
          <cell r="A4010">
            <v>410715</v>
          </cell>
          <cell r="B4010" t="str">
            <v>Diamante D'Oeste</v>
          </cell>
          <cell r="C4010" t="str">
            <v>PR</v>
          </cell>
          <cell r="D4010" t="str">
            <v>Paraná</v>
          </cell>
          <cell r="E4010">
            <v>41</v>
          </cell>
          <cell r="F4010" t="str">
            <v>Sul</v>
          </cell>
        </row>
        <row r="4011">
          <cell r="A4011">
            <v>410720</v>
          </cell>
          <cell r="B4011" t="str">
            <v>Dois Vizinhos</v>
          </cell>
          <cell r="C4011" t="str">
            <v>PR</v>
          </cell>
          <cell r="D4011" t="str">
            <v>Paraná</v>
          </cell>
          <cell r="E4011">
            <v>41</v>
          </cell>
          <cell r="F4011" t="str">
            <v>Sul</v>
          </cell>
        </row>
        <row r="4012">
          <cell r="A4012">
            <v>410725</v>
          </cell>
          <cell r="B4012" t="str">
            <v>Douradina</v>
          </cell>
          <cell r="C4012" t="str">
            <v>PR</v>
          </cell>
          <cell r="D4012" t="str">
            <v>Paraná</v>
          </cell>
          <cell r="E4012">
            <v>41</v>
          </cell>
          <cell r="F4012" t="str">
            <v>Sul</v>
          </cell>
        </row>
        <row r="4013">
          <cell r="A4013">
            <v>410730</v>
          </cell>
          <cell r="B4013" t="str">
            <v>Doutor Camargo</v>
          </cell>
          <cell r="C4013" t="str">
            <v>PR</v>
          </cell>
          <cell r="D4013" t="str">
            <v>Paraná</v>
          </cell>
          <cell r="E4013">
            <v>41</v>
          </cell>
          <cell r="F4013" t="str">
            <v>Sul</v>
          </cell>
        </row>
        <row r="4014">
          <cell r="A4014">
            <v>410740</v>
          </cell>
          <cell r="B4014" t="str">
            <v>Enéas Marques</v>
          </cell>
          <cell r="C4014" t="str">
            <v>PR</v>
          </cell>
          <cell r="D4014" t="str">
            <v>Paraná</v>
          </cell>
          <cell r="E4014">
            <v>41</v>
          </cell>
          <cell r="F4014" t="str">
            <v>Sul</v>
          </cell>
        </row>
        <row r="4015">
          <cell r="A4015">
            <v>410750</v>
          </cell>
          <cell r="B4015" t="str">
            <v>Engenheiro Beltrão</v>
          </cell>
          <cell r="C4015" t="str">
            <v>PR</v>
          </cell>
          <cell r="D4015" t="str">
            <v>Paraná</v>
          </cell>
          <cell r="E4015">
            <v>41</v>
          </cell>
          <cell r="F4015" t="str">
            <v>Sul</v>
          </cell>
        </row>
        <row r="4016">
          <cell r="A4016">
            <v>410752</v>
          </cell>
          <cell r="B4016" t="str">
            <v>Esperança Nova</v>
          </cell>
          <cell r="C4016" t="str">
            <v>PR</v>
          </cell>
          <cell r="D4016" t="str">
            <v>Paraná</v>
          </cell>
          <cell r="E4016">
            <v>41</v>
          </cell>
          <cell r="F4016" t="str">
            <v>Sul</v>
          </cell>
        </row>
        <row r="4017">
          <cell r="A4017">
            <v>410753</v>
          </cell>
          <cell r="B4017" t="str">
            <v>Entre Rios do Oeste</v>
          </cell>
          <cell r="C4017" t="str">
            <v>PR</v>
          </cell>
          <cell r="D4017" t="str">
            <v>Paraná</v>
          </cell>
          <cell r="E4017">
            <v>41</v>
          </cell>
          <cell r="F4017" t="str">
            <v>Sul</v>
          </cell>
        </row>
        <row r="4018">
          <cell r="A4018">
            <v>410754</v>
          </cell>
          <cell r="B4018" t="str">
            <v>Espigão Alto do Iguaçu</v>
          </cell>
          <cell r="C4018" t="str">
            <v>PR</v>
          </cell>
          <cell r="D4018" t="str">
            <v>Paraná</v>
          </cell>
          <cell r="E4018">
            <v>41</v>
          </cell>
          <cell r="F4018" t="str">
            <v>Sul</v>
          </cell>
        </row>
        <row r="4019">
          <cell r="A4019">
            <v>410755</v>
          </cell>
          <cell r="B4019" t="str">
            <v>Farol</v>
          </cell>
          <cell r="C4019" t="str">
            <v>PR</v>
          </cell>
          <cell r="D4019" t="str">
            <v>Paraná</v>
          </cell>
          <cell r="E4019">
            <v>41</v>
          </cell>
          <cell r="F4019" t="str">
            <v>Sul</v>
          </cell>
        </row>
        <row r="4020">
          <cell r="A4020">
            <v>410760</v>
          </cell>
          <cell r="B4020" t="str">
            <v>Faxinal</v>
          </cell>
          <cell r="C4020" t="str">
            <v>PR</v>
          </cell>
          <cell r="D4020" t="str">
            <v>Paraná</v>
          </cell>
          <cell r="E4020">
            <v>41</v>
          </cell>
          <cell r="F4020" t="str">
            <v>Sul</v>
          </cell>
        </row>
        <row r="4021">
          <cell r="A4021">
            <v>410765</v>
          </cell>
          <cell r="B4021" t="str">
            <v>Fazenda Rio Grande</v>
          </cell>
          <cell r="C4021" t="str">
            <v>PR</v>
          </cell>
          <cell r="D4021" t="str">
            <v>Paraná</v>
          </cell>
          <cell r="E4021">
            <v>41</v>
          </cell>
          <cell r="F4021" t="str">
            <v>Sul</v>
          </cell>
        </row>
        <row r="4022">
          <cell r="A4022">
            <v>410770</v>
          </cell>
          <cell r="B4022" t="str">
            <v>Fênix</v>
          </cell>
          <cell r="C4022" t="str">
            <v>PR</v>
          </cell>
          <cell r="D4022" t="str">
            <v>Paraná</v>
          </cell>
          <cell r="E4022">
            <v>41</v>
          </cell>
          <cell r="F4022" t="str">
            <v>Sul</v>
          </cell>
        </row>
        <row r="4023">
          <cell r="A4023">
            <v>410773</v>
          </cell>
          <cell r="B4023" t="str">
            <v>Fernandes Pinheiro</v>
          </cell>
          <cell r="C4023" t="str">
            <v>PR</v>
          </cell>
          <cell r="D4023" t="str">
            <v>Paraná</v>
          </cell>
          <cell r="E4023">
            <v>41</v>
          </cell>
          <cell r="F4023" t="str">
            <v>Sul</v>
          </cell>
        </row>
        <row r="4024">
          <cell r="A4024">
            <v>410775</v>
          </cell>
          <cell r="B4024" t="str">
            <v>Figueira</v>
          </cell>
          <cell r="C4024" t="str">
            <v>PR</v>
          </cell>
          <cell r="D4024" t="str">
            <v>Paraná</v>
          </cell>
          <cell r="E4024">
            <v>41</v>
          </cell>
          <cell r="F4024" t="str">
            <v>Sul</v>
          </cell>
        </row>
        <row r="4025">
          <cell r="A4025">
            <v>410780</v>
          </cell>
          <cell r="B4025" t="str">
            <v>Floraí</v>
          </cell>
          <cell r="C4025" t="str">
            <v>PR</v>
          </cell>
          <cell r="D4025" t="str">
            <v>Paraná</v>
          </cell>
          <cell r="E4025">
            <v>41</v>
          </cell>
          <cell r="F4025" t="str">
            <v>Sul</v>
          </cell>
        </row>
        <row r="4026">
          <cell r="A4026">
            <v>410785</v>
          </cell>
          <cell r="B4026" t="str">
            <v>Flor da Serra do Sul</v>
          </cell>
          <cell r="C4026" t="str">
            <v>PR</v>
          </cell>
          <cell r="D4026" t="str">
            <v>Paraná</v>
          </cell>
          <cell r="E4026">
            <v>41</v>
          </cell>
          <cell r="F4026" t="str">
            <v>Sul</v>
          </cell>
        </row>
        <row r="4027">
          <cell r="A4027">
            <v>410790</v>
          </cell>
          <cell r="B4027" t="str">
            <v>Floresta</v>
          </cell>
          <cell r="C4027" t="str">
            <v>PR</v>
          </cell>
          <cell r="D4027" t="str">
            <v>Paraná</v>
          </cell>
          <cell r="E4027">
            <v>41</v>
          </cell>
          <cell r="F4027" t="str">
            <v>Sul</v>
          </cell>
        </row>
        <row r="4028">
          <cell r="A4028">
            <v>410800</v>
          </cell>
          <cell r="B4028" t="str">
            <v>Florestópolis</v>
          </cell>
          <cell r="C4028" t="str">
            <v>PR</v>
          </cell>
          <cell r="D4028" t="str">
            <v>Paraná</v>
          </cell>
          <cell r="E4028">
            <v>41</v>
          </cell>
          <cell r="F4028" t="str">
            <v>Sul</v>
          </cell>
        </row>
        <row r="4029">
          <cell r="A4029">
            <v>410810</v>
          </cell>
          <cell r="B4029" t="str">
            <v>Flórida</v>
          </cell>
          <cell r="C4029" t="str">
            <v>PR</v>
          </cell>
          <cell r="D4029" t="str">
            <v>Paraná</v>
          </cell>
          <cell r="E4029">
            <v>41</v>
          </cell>
          <cell r="F4029" t="str">
            <v>Sul</v>
          </cell>
        </row>
        <row r="4030">
          <cell r="A4030">
            <v>410820</v>
          </cell>
          <cell r="B4030" t="str">
            <v>Formosa do Oeste</v>
          </cell>
          <cell r="C4030" t="str">
            <v>PR</v>
          </cell>
          <cell r="D4030" t="str">
            <v>Paraná</v>
          </cell>
          <cell r="E4030">
            <v>41</v>
          </cell>
          <cell r="F4030" t="str">
            <v>Sul</v>
          </cell>
        </row>
        <row r="4031">
          <cell r="A4031">
            <v>410830</v>
          </cell>
          <cell r="B4031" t="str">
            <v>Foz do Iguaçu</v>
          </cell>
          <cell r="C4031" t="str">
            <v>PR</v>
          </cell>
          <cell r="D4031" t="str">
            <v>Paraná</v>
          </cell>
          <cell r="E4031">
            <v>41</v>
          </cell>
          <cell r="F4031" t="str">
            <v>Sul</v>
          </cell>
        </row>
        <row r="4032">
          <cell r="A4032">
            <v>410832</v>
          </cell>
          <cell r="B4032" t="str">
            <v>Francisco Alves</v>
          </cell>
          <cell r="C4032" t="str">
            <v>PR</v>
          </cell>
          <cell r="D4032" t="str">
            <v>Paraná</v>
          </cell>
          <cell r="E4032">
            <v>41</v>
          </cell>
          <cell r="F4032" t="str">
            <v>Sul</v>
          </cell>
        </row>
        <row r="4033">
          <cell r="A4033">
            <v>410840</v>
          </cell>
          <cell r="B4033" t="str">
            <v>Francisco Beltrão</v>
          </cell>
          <cell r="C4033" t="str">
            <v>PR</v>
          </cell>
          <cell r="D4033" t="str">
            <v>Paraná</v>
          </cell>
          <cell r="E4033">
            <v>41</v>
          </cell>
          <cell r="F4033" t="str">
            <v>Sul</v>
          </cell>
        </row>
        <row r="4034">
          <cell r="A4034">
            <v>410845</v>
          </cell>
          <cell r="B4034" t="str">
            <v>Foz do Jordão</v>
          </cell>
          <cell r="C4034" t="str">
            <v>PR</v>
          </cell>
          <cell r="D4034" t="str">
            <v>Paraná</v>
          </cell>
          <cell r="E4034">
            <v>41</v>
          </cell>
          <cell r="F4034" t="str">
            <v>Sul</v>
          </cell>
        </row>
        <row r="4035">
          <cell r="A4035">
            <v>410850</v>
          </cell>
          <cell r="B4035" t="str">
            <v>General Carneiro</v>
          </cell>
          <cell r="C4035" t="str">
            <v>PR</v>
          </cell>
          <cell r="D4035" t="str">
            <v>Paraná</v>
          </cell>
          <cell r="E4035">
            <v>41</v>
          </cell>
          <cell r="F4035" t="str">
            <v>Sul</v>
          </cell>
        </row>
        <row r="4036">
          <cell r="A4036">
            <v>410855</v>
          </cell>
          <cell r="B4036" t="str">
            <v>Godoy Moreira</v>
          </cell>
          <cell r="C4036" t="str">
            <v>PR</v>
          </cell>
          <cell r="D4036" t="str">
            <v>Paraná</v>
          </cell>
          <cell r="E4036">
            <v>41</v>
          </cell>
          <cell r="F4036" t="str">
            <v>Sul</v>
          </cell>
        </row>
        <row r="4037">
          <cell r="A4037">
            <v>410860</v>
          </cell>
          <cell r="B4037" t="str">
            <v>Goioerê</v>
          </cell>
          <cell r="C4037" t="str">
            <v>PR</v>
          </cell>
          <cell r="D4037" t="str">
            <v>Paraná</v>
          </cell>
          <cell r="E4037">
            <v>41</v>
          </cell>
          <cell r="F4037" t="str">
            <v>Sul</v>
          </cell>
        </row>
        <row r="4038">
          <cell r="A4038">
            <v>410865</v>
          </cell>
          <cell r="B4038" t="str">
            <v>Goioxim</v>
          </cell>
          <cell r="C4038" t="str">
            <v>PR</v>
          </cell>
          <cell r="D4038" t="str">
            <v>Paraná</v>
          </cell>
          <cell r="E4038">
            <v>41</v>
          </cell>
          <cell r="F4038" t="str">
            <v>Sul</v>
          </cell>
        </row>
        <row r="4039">
          <cell r="A4039">
            <v>410870</v>
          </cell>
          <cell r="B4039" t="str">
            <v>Grandes Rios</v>
          </cell>
          <cell r="C4039" t="str">
            <v>PR</v>
          </cell>
          <cell r="D4039" t="str">
            <v>Paraná</v>
          </cell>
          <cell r="E4039">
            <v>41</v>
          </cell>
          <cell r="F4039" t="str">
            <v>Sul</v>
          </cell>
        </row>
        <row r="4040">
          <cell r="A4040">
            <v>410880</v>
          </cell>
          <cell r="B4040" t="str">
            <v>Guaíra</v>
          </cell>
          <cell r="C4040" t="str">
            <v>PR</v>
          </cell>
          <cell r="D4040" t="str">
            <v>Paraná</v>
          </cell>
          <cell r="E4040">
            <v>41</v>
          </cell>
          <cell r="F4040" t="str">
            <v>Sul</v>
          </cell>
        </row>
        <row r="4041">
          <cell r="A4041">
            <v>410890</v>
          </cell>
          <cell r="B4041" t="str">
            <v>Guairaçá</v>
          </cell>
          <cell r="C4041" t="str">
            <v>PR</v>
          </cell>
          <cell r="D4041" t="str">
            <v>Paraná</v>
          </cell>
          <cell r="E4041">
            <v>41</v>
          </cell>
          <cell r="F4041" t="str">
            <v>Sul</v>
          </cell>
        </row>
        <row r="4042">
          <cell r="A4042">
            <v>410895</v>
          </cell>
          <cell r="B4042" t="str">
            <v>Guamiranga</v>
          </cell>
          <cell r="C4042" t="str">
            <v>PR</v>
          </cell>
          <cell r="D4042" t="str">
            <v>Paraná</v>
          </cell>
          <cell r="E4042">
            <v>41</v>
          </cell>
          <cell r="F4042" t="str">
            <v>Sul</v>
          </cell>
        </row>
        <row r="4043">
          <cell r="A4043">
            <v>410900</v>
          </cell>
          <cell r="B4043" t="str">
            <v>Guapirama</v>
          </cell>
          <cell r="C4043" t="str">
            <v>PR</v>
          </cell>
          <cell r="D4043" t="str">
            <v>Paraná</v>
          </cell>
          <cell r="E4043">
            <v>41</v>
          </cell>
          <cell r="F4043" t="str">
            <v>Sul</v>
          </cell>
        </row>
        <row r="4044">
          <cell r="A4044">
            <v>410910</v>
          </cell>
          <cell r="B4044" t="str">
            <v>Guaporema</v>
          </cell>
          <cell r="C4044" t="str">
            <v>PR</v>
          </cell>
          <cell r="D4044" t="str">
            <v>Paraná</v>
          </cell>
          <cell r="E4044">
            <v>41</v>
          </cell>
          <cell r="F4044" t="str">
            <v>Sul</v>
          </cell>
        </row>
        <row r="4045">
          <cell r="A4045">
            <v>410920</v>
          </cell>
          <cell r="B4045" t="str">
            <v>Guaraci</v>
          </cell>
          <cell r="C4045" t="str">
            <v>PR</v>
          </cell>
          <cell r="D4045" t="str">
            <v>Paraná</v>
          </cell>
          <cell r="E4045">
            <v>41</v>
          </cell>
          <cell r="F4045" t="str">
            <v>Sul</v>
          </cell>
        </row>
        <row r="4046">
          <cell r="A4046">
            <v>410930</v>
          </cell>
          <cell r="B4046" t="str">
            <v>Guaraniaçu</v>
          </cell>
          <cell r="C4046" t="str">
            <v>PR</v>
          </cell>
          <cell r="D4046" t="str">
            <v>Paraná</v>
          </cell>
          <cell r="E4046">
            <v>41</v>
          </cell>
          <cell r="F4046" t="str">
            <v>Sul</v>
          </cell>
        </row>
        <row r="4047">
          <cell r="A4047">
            <v>410940</v>
          </cell>
          <cell r="B4047" t="str">
            <v>Guarapuava</v>
          </cell>
          <cell r="C4047" t="str">
            <v>PR</v>
          </cell>
          <cell r="D4047" t="str">
            <v>Paraná</v>
          </cell>
          <cell r="E4047">
            <v>41</v>
          </cell>
          <cell r="F4047" t="str">
            <v>Sul</v>
          </cell>
        </row>
        <row r="4048">
          <cell r="A4048">
            <v>410950</v>
          </cell>
          <cell r="B4048" t="str">
            <v>Guaraqueçaba</v>
          </cell>
          <cell r="C4048" t="str">
            <v>PR</v>
          </cell>
          <cell r="D4048" t="str">
            <v>Paraná</v>
          </cell>
          <cell r="E4048">
            <v>41</v>
          </cell>
          <cell r="F4048" t="str">
            <v>Sul</v>
          </cell>
        </row>
        <row r="4049">
          <cell r="A4049">
            <v>410960</v>
          </cell>
          <cell r="B4049" t="str">
            <v>Guaratuba</v>
          </cell>
          <cell r="C4049" t="str">
            <v>PR</v>
          </cell>
          <cell r="D4049" t="str">
            <v>Paraná</v>
          </cell>
          <cell r="E4049">
            <v>41</v>
          </cell>
          <cell r="F4049" t="str">
            <v>Sul</v>
          </cell>
        </row>
        <row r="4050">
          <cell r="A4050">
            <v>410965</v>
          </cell>
          <cell r="B4050" t="str">
            <v>Honório Serpa</v>
          </cell>
          <cell r="C4050" t="str">
            <v>PR</v>
          </cell>
          <cell r="D4050" t="str">
            <v>Paraná</v>
          </cell>
          <cell r="E4050">
            <v>41</v>
          </cell>
          <cell r="F4050" t="str">
            <v>Sul</v>
          </cell>
        </row>
        <row r="4051">
          <cell r="A4051">
            <v>410970</v>
          </cell>
          <cell r="B4051" t="str">
            <v>Ibaiti</v>
          </cell>
          <cell r="C4051" t="str">
            <v>PR</v>
          </cell>
          <cell r="D4051" t="str">
            <v>Paraná</v>
          </cell>
          <cell r="E4051">
            <v>41</v>
          </cell>
          <cell r="F4051" t="str">
            <v>Sul</v>
          </cell>
        </row>
        <row r="4052">
          <cell r="A4052">
            <v>410975</v>
          </cell>
          <cell r="B4052" t="str">
            <v>Ibema</v>
          </cell>
          <cell r="C4052" t="str">
            <v>PR</v>
          </cell>
          <cell r="D4052" t="str">
            <v>Paraná</v>
          </cell>
          <cell r="E4052">
            <v>41</v>
          </cell>
          <cell r="F4052" t="str">
            <v>Sul</v>
          </cell>
        </row>
        <row r="4053">
          <cell r="A4053">
            <v>410980</v>
          </cell>
          <cell r="B4053" t="str">
            <v>Ibiporã</v>
          </cell>
          <cell r="C4053" t="str">
            <v>PR</v>
          </cell>
          <cell r="D4053" t="str">
            <v>Paraná</v>
          </cell>
          <cell r="E4053">
            <v>41</v>
          </cell>
          <cell r="F4053" t="str">
            <v>Sul</v>
          </cell>
        </row>
        <row r="4054">
          <cell r="A4054">
            <v>410990</v>
          </cell>
          <cell r="B4054" t="str">
            <v>Icaraíma</v>
          </cell>
          <cell r="C4054" t="str">
            <v>PR</v>
          </cell>
          <cell r="D4054" t="str">
            <v>Paraná</v>
          </cell>
          <cell r="E4054">
            <v>41</v>
          </cell>
          <cell r="F4054" t="str">
            <v>Sul</v>
          </cell>
        </row>
        <row r="4055">
          <cell r="A4055">
            <v>411000</v>
          </cell>
          <cell r="B4055" t="str">
            <v>Iguaraçu</v>
          </cell>
          <cell r="C4055" t="str">
            <v>PR</v>
          </cell>
          <cell r="D4055" t="str">
            <v>Paraná</v>
          </cell>
          <cell r="E4055">
            <v>41</v>
          </cell>
          <cell r="F4055" t="str">
            <v>Sul</v>
          </cell>
        </row>
        <row r="4056">
          <cell r="A4056">
            <v>411005</v>
          </cell>
          <cell r="B4056" t="str">
            <v>Iguatu</v>
          </cell>
          <cell r="C4056" t="str">
            <v>PR</v>
          </cell>
          <cell r="D4056" t="str">
            <v>Paraná</v>
          </cell>
          <cell r="E4056">
            <v>41</v>
          </cell>
          <cell r="F4056" t="str">
            <v>Sul</v>
          </cell>
        </row>
        <row r="4057">
          <cell r="A4057">
            <v>411007</v>
          </cell>
          <cell r="B4057" t="str">
            <v>Imbaú</v>
          </cell>
          <cell r="C4057" t="str">
            <v>PR</v>
          </cell>
          <cell r="D4057" t="str">
            <v>Paraná</v>
          </cell>
          <cell r="E4057">
            <v>41</v>
          </cell>
          <cell r="F4057" t="str">
            <v>Sul</v>
          </cell>
        </row>
        <row r="4058">
          <cell r="A4058">
            <v>411010</v>
          </cell>
          <cell r="B4058" t="str">
            <v>Imbituva</v>
          </cell>
          <cell r="C4058" t="str">
            <v>PR</v>
          </cell>
          <cell r="D4058" t="str">
            <v>Paraná</v>
          </cell>
          <cell r="E4058">
            <v>41</v>
          </cell>
          <cell r="F4058" t="str">
            <v>Sul</v>
          </cell>
        </row>
        <row r="4059">
          <cell r="A4059">
            <v>411020</v>
          </cell>
          <cell r="B4059" t="str">
            <v>Inácio Martins</v>
          </cell>
          <cell r="C4059" t="str">
            <v>PR</v>
          </cell>
          <cell r="D4059" t="str">
            <v>Paraná</v>
          </cell>
          <cell r="E4059">
            <v>41</v>
          </cell>
          <cell r="F4059" t="str">
            <v>Sul</v>
          </cell>
        </row>
        <row r="4060">
          <cell r="A4060">
            <v>411030</v>
          </cell>
          <cell r="B4060" t="str">
            <v>Inajá</v>
          </cell>
          <cell r="C4060" t="str">
            <v>PR</v>
          </cell>
          <cell r="D4060" t="str">
            <v>Paraná</v>
          </cell>
          <cell r="E4060">
            <v>41</v>
          </cell>
          <cell r="F4060" t="str">
            <v>Sul</v>
          </cell>
        </row>
        <row r="4061">
          <cell r="A4061">
            <v>411040</v>
          </cell>
          <cell r="B4061" t="str">
            <v>Indianópolis</v>
          </cell>
          <cell r="C4061" t="str">
            <v>PR</v>
          </cell>
          <cell r="D4061" t="str">
            <v>Paraná</v>
          </cell>
          <cell r="E4061">
            <v>41</v>
          </cell>
          <cell r="F4061" t="str">
            <v>Sul</v>
          </cell>
        </row>
        <row r="4062">
          <cell r="A4062">
            <v>411050</v>
          </cell>
          <cell r="B4062" t="str">
            <v>Ipiranga</v>
          </cell>
          <cell r="C4062" t="str">
            <v>PR</v>
          </cell>
          <cell r="D4062" t="str">
            <v>Paraná</v>
          </cell>
          <cell r="E4062">
            <v>41</v>
          </cell>
          <cell r="F4062" t="str">
            <v>Sul</v>
          </cell>
        </row>
        <row r="4063">
          <cell r="A4063">
            <v>411060</v>
          </cell>
          <cell r="B4063" t="str">
            <v>Iporã</v>
          </cell>
          <cell r="C4063" t="str">
            <v>PR</v>
          </cell>
          <cell r="D4063" t="str">
            <v>Paraná</v>
          </cell>
          <cell r="E4063">
            <v>41</v>
          </cell>
          <cell r="F4063" t="str">
            <v>Sul</v>
          </cell>
        </row>
        <row r="4064">
          <cell r="A4064">
            <v>411065</v>
          </cell>
          <cell r="B4064" t="str">
            <v>Iracema do Oeste</v>
          </cell>
          <cell r="C4064" t="str">
            <v>PR</v>
          </cell>
          <cell r="D4064" t="str">
            <v>Paraná</v>
          </cell>
          <cell r="E4064">
            <v>41</v>
          </cell>
          <cell r="F4064" t="str">
            <v>Sul</v>
          </cell>
        </row>
        <row r="4065">
          <cell r="A4065">
            <v>411070</v>
          </cell>
          <cell r="B4065" t="str">
            <v>Irati</v>
          </cell>
          <cell r="C4065" t="str">
            <v>PR</v>
          </cell>
          <cell r="D4065" t="str">
            <v>Paraná</v>
          </cell>
          <cell r="E4065">
            <v>41</v>
          </cell>
          <cell r="F4065" t="str">
            <v>Sul</v>
          </cell>
        </row>
        <row r="4066">
          <cell r="A4066">
            <v>411080</v>
          </cell>
          <cell r="B4066" t="str">
            <v>Iretama</v>
          </cell>
          <cell r="C4066" t="str">
            <v>PR</v>
          </cell>
          <cell r="D4066" t="str">
            <v>Paraná</v>
          </cell>
          <cell r="E4066">
            <v>41</v>
          </cell>
          <cell r="F4066" t="str">
            <v>Sul</v>
          </cell>
        </row>
        <row r="4067">
          <cell r="A4067">
            <v>411090</v>
          </cell>
          <cell r="B4067" t="str">
            <v>Itaguajé</v>
          </cell>
          <cell r="C4067" t="str">
            <v>PR</v>
          </cell>
          <cell r="D4067" t="str">
            <v>Paraná</v>
          </cell>
          <cell r="E4067">
            <v>41</v>
          </cell>
          <cell r="F4067" t="str">
            <v>Sul</v>
          </cell>
        </row>
        <row r="4068">
          <cell r="A4068">
            <v>411095</v>
          </cell>
          <cell r="B4068" t="str">
            <v>Itaipulândia</v>
          </cell>
          <cell r="C4068" t="str">
            <v>PR</v>
          </cell>
          <cell r="D4068" t="str">
            <v>Paraná</v>
          </cell>
          <cell r="E4068">
            <v>41</v>
          </cell>
          <cell r="F4068" t="str">
            <v>Sul</v>
          </cell>
        </row>
        <row r="4069">
          <cell r="A4069">
            <v>411100</v>
          </cell>
          <cell r="B4069" t="str">
            <v>Itambaracá</v>
          </cell>
          <cell r="C4069" t="str">
            <v>PR</v>
          </cell>
          <cell r="D4069" t="str">
            <v>Paraná</v>
          </cell>
          <cell r="E4069">
            <v>41</v>
          </cell>
          <cell r="F4069" t="str">
            <v>Sul</v>
          </cell>
        </row>
        <row r="4070">
          <cell r="A4070">
            <v>411110</v>
          </cell>
          <cell r="B4070" t="str">
            <v>Itambé</v>
          </cell>
          <cell r="C4070" t="str">
            <v>PR</v>
          </cell>
          <cell r="D4070" t="str">
            <v>Paraná</v>
          </cell>
          <cell r="E4070">
            <v>41</v>
          </cell>
          <cell r="F4070" t="str">
            <v>Sul</v>
          </cell>
        </row>
        <row r="4071">
          <cell r="A4071">
            <v>411120</v>
          </cell>
          <cell r="B4071" t="str">
            <v>Itapejara d'Oeste</v>
          </cell>
          <cell r="C4071" t="str">
            <v>PR</v>
          </cell>
          <cell r="D4071" t="str">
            <v>Paraná</v>
          </cell>
          <cell r="E4071">
            <v>41</v>
          </cell>
          <cell r="F4071" t="str">
            <v>Sul</v>
          </cell>
        </row>
        <row r="4072">
          <cell r="A4072">
            <v>411125</v>
          </cell>
          <cell r="B4072" t="str">
            <v>Itaperuçu</v>
          </cell>
          <cell r="C4072" t="str">
            <v>PR</v>
          </cell>
          <cell r="D4072" t="str">
            <v>Paraná</v>
          </cell>
          <cell r="E4072">
            <v>41</v>
          </cell>
          <cell r="F4072" t="str">
            <v>Sul</v>
          </cell>
        </row>
        <row r="4073">
          <cell r="A4073">
            <v>411130</v>
          </cell>
          <cell r="B4073" t="str">
            <v>Itaúna do Sul</v>
          </cell>
          <cell r="C4073" t="str">
            <v>PR</v>
          </cell>
          <cell r="D4073" t="str">
            <v>Paraná</v>
          </cell>
          <cell r="E4073">
            <v>41</v>
          </cell>
          <cell r="F4073" t="str">
            <v>Sul</v>
          </cell>
        </row>
        <row r="4074">
          <cell r="A4074">
            <v>411140</v>
          </cell>
          <cell r="B4074" t="str">
            <v>Ivaí</v>
          </cell>
          <cell r="C4074" t="str">
            <v>PR</v>
          </cell>
          <cell r="D4074" t="str">
            <v>Paraná</v>
          </cell>
          <cell r="E4074">
            <v>41</v>
          </cell>
          <cell r="F4074" t="str">
            <v>Sul</v>
          </cell>
        </row>
        <row r="4075">
          <cell r="A4075">
            <v>411150</v>
          </cell>
          <cell r="B4075" t="str">
            <v>Ivaiporã</v>
          </cell>
          <cell r="C4075" t="str">
            <v>PR</v>
          </cell>
          <cell r="D4075" t="str">
            <v>Paraná</v>
          </cell>
          <cell r="E4075">
            <v>41</v>
          </cell>
          <cell r="F4075" t="str">
            <v>Sul</v>
          </cell>
        </row>
        <row r="4076">
          <cell r="A4076">
            <v>411155</v>
          </cell>
          <cell r="B4076" t="str">
            <v>Ivaté</v>
          </cell>
          <cell r="C4076" t="str">
            <v>PR</v>
          </cell>
          <cell r="D4076" t="str">
            <v>Paraná</v>
          </cell>
          <cell r="E4076">
            <v>41</v>
          </cell>
          <cell r="F4076" t="str">
            <v>Sul</v>
          </cell>
        </row>
        <row r="4077">
          <cell r="A4077">
            <v>411160</v>
          </cell>
          <cell r="B4077" t="str">
            <v>Ivatuba</v>
          </cell>
          <cell r="C4077" t="str">
            <v>PR</v>
          </cell>
          <cell r="D4077" t="str">
            <v>Paraná</v>
          </cell>
          <cell r="E4077">
            <v>41</v>
          </cell>
          <cell r="F4077" t="str">
            <v>Sul</v>
          </cell>
        </row>
        <row r="4078">
          <cell r="A4078">
            <v>411170</v>
          </cell>
          <cell r="B4078" t="str">
            <v>Jaboti</v>
          </cell>
          <cell r="C4078" t="str">
            <v>PR</v>
          </cell>
          <cell r="D4078" t="str">
            <v>Paraná</v>
          </cell>
          <cell r="E4078">
            <v>41</v>
          </cell>
          <cell r="F4078" t="str">
            <v>Sul</v>
          </cell>
        </row>
        <row r="4079">
          <cell r="A4079">
            <v>411180</v>
          </cell>
          <cell r="B4079" t="str">
            <v>Jacarezinho</v>
          </cell>
          <cell r="C4079" t="str">
            <v>PR</v>
          </cell>
          <cell r="D4079" t="str">
            <v>Paraná</v>
          </cell>
          <cell r="E4079">
            <v>41</v>
          </cell>
          <cell r="F4079" t="str">
            <v>Sul</v>
          </cell>
        </row>
        <row r="4080">
          <cell r="A4080">
            <v>411190</v>
          </cell>
          <cell r="B4080" t="str">
            <v>Jaguapitã</v>
          </cell>
          <cell r="C4080" t="str">
            <v>PR</v>
          </cell>
          <cell r="D4080" t="str">
            <v>Paraná</v>
          </cell>
          <cell r="E4080">
            <v>41</v>
          </cell>
          <cell r="F4080" t="str">
            <v>Sul</v>
          </cell>
        </row>
        <row r="4081">
          <cell r="A4081">
            <v>411200</v>
          </cell>
          <cell r="B4081" t="str">
            <v>Jaguariaíva</v>
          </cell>
          <cell r="C4081" t="str">
            <v>PR</v>
          </cell>
          <cell r="D4081" t="str">
            <v>Paraná</v>
          </cell>
          <cell r="E4081">
            <v>41</v>
          </cell>
          <cell r="F4081" t="str">
            <v>Sul</v>
          </cell>
        </row>
        <row r="4082">
          <cell r="A4082">
            <v>411210</v>
          </cell>
          <cell r="B4082" t="str">
            <v>Jandaia do Sul</v>
          </cell>
          <cell r="C4082" t="str">
            <v>PR</v>
          </cell>
          <cell r="D4082" t="str">
            <v>Paraná</v>
          </cell>
          <cell r="E4082">
            <v>41</v>
          </cell>
          <cell r="F4082" t="str">
            <v>Sul</v>
          </cell>
        </row>
        <row r="4083">
          <cell r="A4083">
            <v>411220</v>
          </cell>
          <cell r="B4083" t="str">
            <v>Janiópolis</v>
          </cell>
          <cell r="C4083" t="str">
            <v>PR</v>
          </cell>
          <cell r="D4083" t="str">
            <v>Paraná</v>
          </cell>
          <cell r="E4083">
            <v>41</v>
          </cell>
          <cell r="F4083" t="str">
            <v>Sul</v>
          </cell>
        </row>
        <row r="4084">
          <cell r="A4084">
            <v>411230</v>
          </cell>
          <cell r="B4084" t="str">
            <v>Japira</v>
          </cell>
          <cell r="C4084" t="str">
            <v>PR</v>
          </cell>
          <cell r="D4084" t="str">
            <v>Paraná</v>
          </cell>
          <cell r="E4084">
            <v>41</v>
          </cell>
          <cell r="F4084" t="str">
            <v>Sul</v>
          </cell>
        </row>
        <row r="4085">
          <cell r="A4085">
            <v>411240</v>
          </cell>
          <cell r="B4085" t="str">
            <v>Japurá</v>
          </cell>
          <cell r="C4085" t="str">
            <v>PR</v>
          </cell>
          <cell r="D4085" t="str">
            <v>Paraná</v>
          </cell>
          <cell r="E4085">
            <v>41</v>
          </cell>
          <cell r="F4085" t="str">
            <v>Sul</v>
          </cell>
        </row>
        <row r="4086">
          <cell r="A4086">
            <v>411250</v>
          </cell>
          <cell r="B4086" t="str">
            <v>Jardim Alegre</v>
          </cell>
          <cell r="C4086" t="str">
            <v>PR</v>
          </cell>
          <cell r="D4086" t="str">
            <v>Paraná</v>
          </cell>
          <cell r="E4086">
            <v>41</v>
          </cell>
          <cell r="F4086" t="str">
            <v>Sul</v>
          </cell>
        </row>
        <row r="4087">
          <cell r="A4087">
            <v>411260</v>
          </cell>
          <cell r="B4087" t="str">
            <v>Jardim Olinda</v>
          </cell>
          <cell r="C4087" t="str">
            <v>PR</v>
          </cell>
          <cell r="D4087" t="str">
            <v>Paraná</v>
          </cell>
          <cell r="E4087">
            <v>41</v>
          </cell>
          <cell r="F4087" t="str">
            <v>Sul</v>
          </cell>
        </row>
        <row r="4088">
          <cell r="A4088">
            <v>411270</v>
          </cell>
          <cell r="B4088" t="str">
            <v>Jataizinho</v>
          </cell>
          <cell r="C4088" t="str">
            <v>PR</v>
          </cell>
          <cell r="D4088" t="str">
            <v>Paraná</v>
          </cell>
          <cell r="E4088">
            <v>41</v>
          </cell>
          <cell r="F4088" t="str">
            <v>Sul</v>
          </cell>
        </row>
        <row r="4089">
          <cell r="A4089">
            <v>411275</v>
          </cell>
          <cell r="B4089" t="str">
            <v>Jesuítas</v>
          </cell>
          <cell r="C4089" t="str">
            <v>PR</v>
          </cell>
          <cell r="D4089" t="str">
            <v>Paraná</v>
          </cell>
          <cell r="E4089">
            <v>41</v>
          </cell>
          <cell r="F4089" t="str">
            <v>Sul</v>
          </cell>
        </row>
        <row r="4090">
          <cell r="A4090">
            <v>411280</v>
          </cell>
          <cell r="B4090" t="str">
            <v>Joaquim Távora</v>
          </cell>
          <cell r="C4090" t="str">
            <v>PR</v>
          </cell>
          <cell r="D4090" t="str">
            <v>Paraná</v>
          </cell>
          <cell r="E4090">
            <v>41</v>
          </cell>
          <cell r="F4090" t="str">
            <v>Sul</v>
          </cell>
        </row>
        <row r="4091">
          <cell r="A4091">
            <v>411290</v>
          </cell>
          <cell r="B4091" t="str">
            <v>Jundiaí do Sul</v>
          </cell>
          <cell r="C4091" t="str">
            <v>PR</v>
          </cell>
          <cell r="D4091" t="str">
            <v>Paraná</v>
          </cell>
          <cell r="E4091">
            <v>41</v>
          </cell>
          <cell r="F4091" t="str">
            <v>Sul</v>
          </cell>
        </row>
        <row r="4092">
          <cell r="A4092">
            <v>411295</v>
          </cell>
          <cell r="B4092" t="str">
            <v>Juranda</v>
          </cell>
          <cell r="C4092" t="str">
            <v>PR</v>
          </cell>
          <cell r="D4092" t="str">
            <v>Paraná</v>
          </cell>
          <cell r="E4092">
            <v>41</v>
          </cell>
          <cell r="F4092" t="str">
            <v>Sul</v>
          </cell>
        </row>
        <row r="4093">
          <cell r="A4093">
            <v>411300</v>
          </cell>
          <cell r="B4093" t="str">
            <v>Jussara</v>
          </cell>
          <cell r="C4093" t="str">
            <v>PR</v>
          </cell>
          <cell r="D4093" t="str">
            <v>Paraná</v>
          </cell>
          <cell r="E4093">
            <v>41</v>
          </cell>
          <cell r="F4093" t="str">
            <v>Sul</v>
          </cell>
        </row>
        <row r="4094">
          <cell r="A4094">
            <v>411310</v>
          </cell>
          <cell r="B4094" t="str">
            <v>Kaloré</v>
          </cell>
          <cell r="C4094" t="str">
            <v>PR</v>
          </cell>
          <cell r="D4094" t="str">
            <v>Paraná</v>
          </cell>
          <cell r="E4094">
            <v>41</v>
          </cell>
          <cell r="F4094" t="str">
            <v>Sul</v>
          </cell>
        </row>
        <row r="4095">
          <cell r="A4095">
            <v>411320</v>
          </cell>
          <cell r="B4095" t="str">
            <v>Lapa</v>
          </cell>
          <cell r="C4095" t="str">
            <v>PR</v>
          </cell>
          <cell r="D4095" t="str">
            <v>Paraná</v>
          </cell>
          <cell r="E4095">
            <v>41</v>
          </cell>
          <cell r="F4095" t="str">
            <v>Sul</v>
          </cell>
        </row>
        <row r="4096">
          <cell r="A4096">
            <v>411325</v>
          </cell>
          <cell r="B4096" t="str">
            <v>Laranjal</v>
          </cell>
          <cell r="C4096" t="str">
            <v>PR</v>
          </cell>
          <cell r="D4096" t="str">
            <v>Paraná</v>
          </cell>
          <cell r="E4096">
            <v>41</v>
          </cell>
          <cell r="F4096" t="str">
            <v>Sul</v>
          </cell>
        </row>
        <row r="4097">
          <cell r="A4097">
            <v>411330</v>
          </cell>
          <cell r="B4097" t="str">
            <v>Laranjeiras do Sul</v>
          </cell>
          <cell r="C4097" t="str">
            <v>PR</v>
          </cell>
          <cell r="D4097" t="str">
            <v>Paraná</v>
          </cell>
          <cell r="E4097">
            <v>41</v>
          </cell>
          <cell r="F4097" t="str">
            <v>Sul</v>
          </cell>
        </row>
        <row r="4098">
          <cell r="A4098">
            <v>411340</v>
          </cell>
          <cell r="B4098" t="str">
            <v>Leópolis</v>
          </cell>
          <cell r="C4098" t="str">
            <v>PR</v>
          </cell>
          <cell r="D4098" t="str">
            <v>Paraná</v>
          </cell>
          <cell r="E4098">
            <v>41</v>
          </cell>
          <cell r="F4098" t="str">
            <v>Sul</v>
          </cell>
        </row>
        <row r="4099">
          <cell r="A4099">
            <v>411342</v>
          </cell>
          <cell r="B4099" t="str">
            <v>Lidianópolis</v>
          </cell>
          <cell r="C4099" t="str">
            <v>PR</v>
          </cell>
          <cell r="D4099" t="str">
            <v>Paraná</v>
          </cell>
          <cell r="E4099">
            <v>41</v>
          </cell>
          <cell r="F4099" t="str">
            <v>Sul</v>
          </cell>
        </row>
        <row r="4100">
          <cell r="A4100">
            <v>411345</v>
          </cell>
          <cell r="B4100" t="str">
            <v>Lindoeste</v>
          </cell>
          <cell r="C4100" t="str">
            <v>PR</v>
          </cell>
          <cell r="D4100" t="str">
            <v>Paraná</v>
          </cell>
          <cell r="E4100">
            <v>41</v>
          </cell>
          <cell r="F4100" t="str">
            <v>Sul</v>
          </cell>
        </row>
        <row r="4101">
          <cell r="A4101">
            <v>411350</v>
          </cell>
          <cell r="B4101" t="str">
            <v>Loanda</v>
          </cell>
          <cell r="C4101" t="str">
            <v>PR</v>
          </cell>
          <cell r="D4101" t="str">
            <v>Paraná</v>
          </cell>
          <cell r="E4101">
            <v>41</v>
          </cell>
          <cell r="F4101" t="str">
            <v>Sul</v>
          </cell>
        </row>
        <row r="4102">
          <cell r="A4102">
            <v>411360</v>
          </cell>
          <cell r="B4102" t="str">
            <v>Lobato</v>
          </cell>
          <cell r="C4102" t="str">
            <v>PR</v>
          </cell>
          <cell r="D4102" t="str">
            <v>Paraná</v>
          </cell>
          <cell r="E4102">
            <v>41</v>
          </cell>
          <cell r="F4102" t="str">
            <v>Sul</v>
          </cell>
        </row>
        <row r="4103">
          <cell r="A4103">
            <v>411370</v>
          </cell>
          <cell r="B4103" t="str">
            <v>Londrina</v>
          </cell>
          <cell r="C4103" t="str">
            <v>PR</v>
          </cell>
          <cell r="D4103" t="str">
            <v>Paraná</v>
          </cell>
          <cell r="E4103">
            <v>41</v>
          </cell>
          <cell r="F4103" t="str">
            <v>Sul</v>
          </cell>
        </row>
        <row r="4104">
          <cell r="A4104">
            <v>411373</v>
          </cell>
          <cell r="B4104" t="str">
            <v>Luiziana</v>
          </cell>
          <cell r="C4104" t="str">
            <v>PR</v>
          </cell>
          <cell r="D4104" t="str">
            <v>Paraná</v>
          </cell>
          <cell r="E4104">
            <v>41</v>
          </cell>
          <cell r="F4104" t="str">
            <v>Sul</v>
          </cell>
        </row>
        <row r="4105">
          <cell r="A4105">
            <v>411375</v>
          </cell>
          <cell r="B4105" t="str">
            <v>Lunardelli</v>
          </cell>
          <cell r="C4105" t="str">
            <v>PR</v>
          </cell>
          <cell r="D4105" t="str">
            <v>Paraná</v>
          </cell>
          <cell r="E4105">
            <v>41</v>
          </cell>
          <cell r="F4105" t="str">
            <v>Sul</v>
          </cell>
        </row>
        <row r="4106">
          <cell r="A4106">
            <v>411380</v>
          </cell>
          <cell r="B4106" t="str">
            <v>Lupionópolis</v>
          </cell>
          <cell r="C4106" t="str">
            <v>PR</v>
          </cell>
          <cell r="D4106" t="str">
            <v>Paraná</v>
          </cell>
          <cell r="E4106">
            <v>41</v>
          </cell>
          <cell r="F4106" t="str">
            <v>Sul</v>
          </cell>
        </row>
        <row r="4107">
          <cell r="A4107">
            <v>411390</v>
          </cell>
          <cell r="B4107" t="str">
            <v>Mallet</v>
          </cell>
          <cell r="C4107" t="str">
            <v>PR</v>
          </cell>
          <cell r="D4107" t="str">
            <v>Paraná</v>
          </cell>
          <cell r="E4107">
            <v>41</v>
          </cell>
          <cell r="F4107" t="str">
            <v>Sul</v>
          </cell>
        </row>
        <row r="4108">
          <cell r="A4108">
            <v>411400</v>
          </cell>
          <cell r="B4108" t="str">
            <v>Mamborê</v>
          </cell>
          <cell r="C4108" t="str">
            <v>PR</v>
          </cell>
          <cell r="D4108" t="str">
            <v>Paraná</v>
          </cell>
          <cell r="E4108">
            <v>41</v>
          </cell>
          <cell r="F4108" t="str">
            <v>Sul</v>
          </cell>
        </row>
        <row r="4109">
          <cell r="A4109">
            <v>411410</v>
          </cell>
          <cell r="B4109" t="str">
            <v>Mandaguaçu</v>
          </cell>
          <cell r="C4109" t="str">
            <v>PR</v>
          </cell>
          <cell r="D4109" t="str">
            <v>Paraná</v>
          </cell>
          <cell r="E4109">
            <v>41</v>
          </cell>
          <cell r="F4109" t="str">
            <v>Sul</v>
          </cell>
        </row>
        <row r="4110">
          <cell r="A4110">
            <v>411420</v>
          </cell>
          <cell r="B4110" t="str">
            <v>Mandaguari</v>
          </cell>
          <cell r="C4110" t="str">
            <v>PR</v>
          </cell>
          <cell r="D4110" t="str">
            <v>Paraná</v>
          </cell>
          <cell r="E4110">
            <v>41</v>
          </cell>
          <cell r="F4110" t="str">
            <v>Sul</v>
          </cell>
        </row>
        <row r="4111">
          <cell r="A4111">
            <v>411430</v>
          </cell>
          <cell r="B4111" t="str">
            <v>Mandirituba</v>
          </cell>
          <cell r="C4111" t="str">
            <v>PR</v>
          </cell>
          <cell r="D4111" t="str">
            <v>Paraná</v>
          </cell>
          <cell r="E4111">
            <v>41</v>
          </cell>
          <cell r="F4111" t="str">
            <v>Sul</v>
          </cell>
        </row>
        <row r="4112">
          <cell r="A4112">
            <v>411435</v>
          </cell>
          <cell r="B4112" t="str">
            <v>Manfrinópolis</v>
          </cell>
          <cell r="C4112" t="str">
            <v>PR</v>
          </cell>
          <cell r="D4112" t="str">
            <v>Paraná</v>
          </cell>
          <cell r="E4112">
            <v>41</v>
          </cell>
          <cell r="F4112" t="str">
            <v>Sul</v>
          </cell>
        </row>
        <row r="4113">
          <cell r="A4113">
            <v>411440</v>
          </cell>
          <cell r="B4113" t="str">
            <v>Mangueirinha</v>
          </cell>
          <cell r="C4113" t="str">
            <v>PR</v>
          </cell>
          <cell r="D4113" t="str">
            <v>Paraná</v>
          </cell>
          <cell r="E4113">
            <v>41</v>
          </cell>
          <cell r="F4113" t="str">
            <v>Sul</v>
          </cell>
        </row>
        <row r="4114">
          <cell r="A4114">
            <v>411450</v>
          </cell>
          <cell r="B4114" t="str">
            <v>Manoel Ribas</v>
          </cell>
          <cell r="C4114" t="str">
            <v>PR</v>
          </cell>
          <cell r="D4114" t="str">
            <v>Paraná</v>
          </cell>
          <cell r="E4114">
            <v>41</v>
          </cell>
          <cell r="F4114" t="str">
            <v>Sul</v>
          </cell>
        </row>
        <row r="4115">
          <cell r="A4115">
            <v>411460</v>
          </cell>
          <cell r="B4115" t="str">
            <v>Marechal Cândido Rondon</v>
          </cell>
          <cell r="C4115" t="str">
            <v>PR</v>
          </cell>
          <cell r="D4115" t="str">
            <v>Paraná</v>
          </cell>
          <cell r="E4115">
            <v>41</v>
          </cell>
          <cell r="F4115" t="str">
            <v>Sul</v>
          </cell>
        </row>
        <row r="4116">
          <cell r="A4116">
            <v>411470</v>
          </cell>
          <cell r="B4116" t="str">
            <v>Maria Helena</v>
          </cell>
          <cell r="C4116" t="str">
            <v>PR</v>
          </cell>
          <cell r="D4116" t="str">
            <v>Paraná</v>
          </cell>
          <cell r="E4116">
            <v>41</v>
          </cell>
          <cell r="F4116" t="str">
            <v>Sul</v>
          </cell>
        </row>
        <row r="4117">
          <cell r="A4117">
            <v>411480</v>
          </cell>
          <cell r="B4117" t="str">
            <v>Marialva</v>
          </cell>
          <cell r="C4117" t="str">
            <v>PR</v>
          </cell>
          <cell r="D4117" t="str">
            <v>Paraná</v>
          </cell>
          <cell r="E4117">
            <v>41</v>
          </cell>
          <cell r="F4117" t="str">
            <v>Sul</v>
          </cell>
        </row>
        <row r="4118">
          <cell r="A4118">
            <v>411490</v>
          </cell>
          <cell r="B4118" t="str">
            <v>Marilândia do Sul</v>
          </cell>
          <cell r="C4118" t="str">
            <v>PR</v>
          </cell>
          <cell r="D4118" t="str">
            <v>Paraná</v>
          </cell>
          <cell r="E4118">
            <v>41</v>
          </cell>
          <cell r="F4118" t="str">
            <v>Sul</v>
          </cell>
        </row>
        <row r="4119">
          <cell r="A4119">
            <v>411500</v>
          </cell>
          <cell r="B4119" t="str">
            <v>Marilena</v>
          </cell>
          <cell r="C4119" t="str">
            <v>PR</v>
          </cell>
          <cell r="D4119" t="str">
            <v>Paraná</v>
          </cell>
          <cell r="E4119">
            <v>41</v>
          </cell>
          <cell r="F4119" t="str">
            <v>Sul</v>
          </cell>
        </row>
        <row r="4120">
          <cell r="A4120">
            <v>411510</v>
          </cell>
          <cell r="B4120" t="str">
            <v>Mariluz</v>
          </cell>
          <cell r="C4120" t="str">
            <v>PR</v>
          </cell>
          <cell r="D4120" t="str">
            <v>Paraná</v>
          </cell>
          <cell r="E4120">
            <v>41</v>
          </cell>
          <cell r="F4120" t="str">
            <v>Sul</v>
          </cell>
        </row>
        <row r="4121">
          <cell r="A4121">
            <v>411520</v>
          </cell>
          <cell r="B4121" t="str">
            <v>Maringá</v>
          </cell>
          <cell r="C4121" t="str">
            <v>PR</v>
          </cell>
          <cell r="D4121" t="str">
            <v>Paraná</v>
          </cell>
          <cell r="E4121">
            <v>41</v>
          </cell>
          <cell r="F4121" t="str">
            <v>Sul</v>
          </cell>
        </row>
        <row r="4122">
          <cell r="A4122">
            <v>411530</v>
          </cell>
          <cell r="B4122" t="str">
            <v>Mariópolis</v>
          </cell>
          <cell r="C4122" t="str">
            <v>PR</v>
          </cell>
          <cell r="D4122" t="str">
            <v>Paraná</v>
          </cell>
          <cell r="E4122">
            <v>41</v>
          </cell>
          <cell r="F4122" t="str">
            <v>Sul</v>
          </cell>
        </row>
        <row r="4123">
          <cell r="A4123">
            <v>411535</v>
          </cell>
          <cell r="B4123" t="str">
            <v>Maripá</v>
          </cell>
          <cell r="C4123" t="str">
            <v>PR</v>
          </cell>
          <cell r="D4123" t="str">
            <v>Paraná</v>
          </cell>
          <cell r="E4123">
            <v>41</v>
          </cell>
          <cell r="F4123" t="str">
            <v>Sul</v>
          </cell>
        </row>
        <row r="4124">
          <cell r="A4124">
            <v>411540</v>
          </cell>
          <cell r="B4124" t="str">
            <v>Marmeleiro</v>
          </cell>
          <cell r="C4124" t="str">
            <v>PR</v>
          </cell>
          <cell r="D4124" t="str">
            <v>Paraná</v>
          </cell>
          <cell r="E4124">
            <v>41</v>
          </cell>
          <cell r="F4124" t="str">
            <v>Sul</v>
          </cell>
        </row>
        <row r="4125">
          <cell r="A4125">
            <v>411545</v>
          </cell>
          <cell r="B4125" t="str">
            <v>Marquinho</v>
          </cell>
          <cell r="C4125" t="str">
            <v>PR</v>
          </cell>
          <cell r="D4125" t="str">
            <v>Paraná</v>
          </cell>
          <cell r="E4125">
            <v>41</v>
          </cell>
          <cell r="F4125" t="str">
            <v>Sul</v>
          </cell>
        </row>
        <row r="4126">
          <cell r="A4126">
            <v>411550</v>
          </cell>
          <cell r="B4126" t="str">
            <v>Marumbi</v>
          </cell>
          <cell r="C4126" t="str">
            <v>PR</v>
          </cell>
          <cell r="D4126" t="str">
            <v>Paraná</v>
          </cell>
          <cell r="E4126">
            <v>41</v>
          </cell>
          <cell r="F4126" t="str">
            <v>Sul</v>
          </cell>
        </row>
        <row r="4127">
          <cell r="A4127">
            <v>411560</v>
          </cell>
          <cell r="B4127" t="str">
            <v>Matelândia</v>
          </cell>
          <cell r="C4127" t="str">
            <v>PR</v>
          </cell>
          <cell r="D4127" t="str">
            <v>Paraná</v>
          </cell>
          <cell r="E4127">
            <v>41</v>
          </cell>
          <cell r="F4127" t="str">
            <v>Sul</v>
          </cell>
        </row>
        <row r="4128">
          <cell r="A4128">
            <v>411570</v>
          </cell>
          <cell r="B4128" t="str">
            <v>Matinhos</v>
          </cell>
          <cell r="C4128" t="str">
            <v>PR</v>
          </cell>
          <cell r="D4128" t="str">
            <v>Paraná</v>
          </cell>
          <cell r="E4128">
            <v>41</v>
          </cell>
          <cell r="F4128" t="str">
            <v>Sul</v>
          </cell>
        </row>
        <row r="4129">
          <cell r="A4129">
            <v>411573</v>
          </cell>
          <cell r="B4129" t="str">
            <v>Mato Rico</v>
          </cell>
          <cell r="C4129" t="str">
            <v>PR</v>
          </cell>
          <cell r="D4129" t="str">
            <v>Paraná</v>
          </cell>
          <cell r="E4129">
            <v>41</v>
          </cell>
          <cell r="F4129" t="str">
            <v>Sul</v>
          </cell>
        </row>
        <row r="4130">
          <cell r="A4130">
            <v>411575</v>
          </cell>
          <cell r="B4130" t="str">
            <v>Mauá da Serra</v>
          </cell>
          <cell r="C4130" t="str">
            <v>PR</v>
          </cell>
          <cell r="D4130" t="str">
            <v>Paraná</v>
          </cell>
          <cell r="E4130">
            <v>41</v>
          </cell>
          <cell r="F4130" t="str">
            <v>Sul</v>
          </cell>
        </row>
        <row r="4131">
          <cell r="A4131">
            <v>411580</v>
          </cell>
          <cell r="B4131" t="str">
            <v>Medianeira</v>
          </cell>
          <cell r="C4131" t="str">
            <v>PR</v>
          </cell>
          <cell r="D4131" t="str">
            <v>Paraná</v>
          </cell>
          <cell r="E4131">
            <v>41</v>
          </cell>
          <cell r="F4131" t="str">
            <v>Sul</v>
          </cell>
        </row>
        <row r="4132">
          <cell r="A4132">
            <v>411585</v>
          </cell>
          <cell r="B4132" t="str">
            <v>Mercedes</v>
          </cell>
          <cell r="C4132" t="str">
            <v>PR</v>
          </cell>
          <cell r="D4132" t="str">
            <v>Paraná</v>
          </cell>
          <cell r="E4132">
            <v>41</v>
          </cell>
          <cell r="F4132" t="str">
            <v>Sul</v>
          </cell>
        </row>
        <row r="4133">
          <cell r="A4133">
            <v>411590</v>
          </cell>
          <cell r="B4133" t="str">
            <v>Mirador</v>
          </cell>
          <cell r="C4133" t="str">
            <v>PR</v>
          </cell>
          <cell r="D4133" t="str">
            <v>Paraná</v>
          </cell>
          <cell r="E4133">
            <v>41</v>
          </cell>
          <cell r="F4133" t="str">
            <v>Sul</v>
          </cell>
        </row>
        <row r="4134">
          <cell r="A4134">
            <v>411600</v>
          </cell>
          <cell r="B4134" t="str">
            <v>Miraselva</v>
          </cell>
          <cell r="C4134" t="str">
            <v>PR</v>
          </cell>
          <cell r="D4134" t="str">
            <v>Paraná</v>
          </cell>
          <cell r="E4134">
            <v>41</v>
          </cell>
          <cell r="F4134" t="str">
            <v>Sul</v>
          </cell>
        </row>
        <row r="4135">
          <cell r="A4135">
            <v>411605</v>
          </cell>
          <cell r="B4135" t="str">
            <v>Missal</v>
          </cell>
          <cell r="C4135" t="str">
            <v>PR</v>
          </cell>
          <cell r="D4135" t="str">
            <v>Paraná</v>
          </cell>
          <cell r="E4135">
            <v>41</v>
          </cell>
          <cell r="F4135" t="str">
            <v>Sul</v>
          </cell>
        </row>
        <row r="4136">
          <cell r="A4136">
            <v>411610</v>
          </cell>
          <cell r="B4136" t="str">
            <v>Moreira Sales</v>
          </cell>
          <cell r="C4136" t="str">
            <v>PR</v>
          </cell>
          <cell r="D4136" t="str">
            <v>Paraná</v>
          </cell>
          <cell r="E4136">
            <v>41</v>
          </cell>
          <cell r="F4136" t="str">
            <v>Sul</v>
          </cell>
        </row>
        <row r="4137">
          <cell r="A4137">
            <v>411620</v>
          </cell>
          <cell r="B4137" t="str">
            <v>Morretes</v>
          </cell>
          <cell r="C4137" t="str">
            <v>PR</v>
          </cell>
          <cell r="D4137" t="str">
            <v>Paraná</v>
          </cell>
          <cell r="E4137">
            <v>41</v>
          </cell>
          <cell r="F4137" t="str">
            <v>Sul</v>
          </cell>
        </row>
        <row r="4138">
          <cell r="A4138">
            <v>411630</v>
          </cell>
          <cell r="B4138" t="str">
            <v>Munhoz de Melo</v>
          </cell>
          <cell r="C4138" t="str">
            <v>PR</v>
          </cell>
          <cell r="D4138" t="str">
            <v>Paraná</v>
          </cell>
          <cell r="E4138">
            <v>41</v>
          </cell>
          <cell r="F4138" t="str">
            <v>Sul</v>
          </cell>
        </row>
        <row r="4139">
          <cell r="A4139">
            <v>411640</v>
          </cell>
          <cell r="B4139" t="str">
            <v>Nossa Senhora das Graças</v>
          </cell>
          <cell r="C4139" t="str">
            <v>PR</v>
          </cell>
          <cell r="D4139" t="str">
            <v>Paraná</v>
          </cell>
          <cell r="E4139">
            <v>41</v>
          </cell>
          <cell r="F4139" t="str">
            <v>Sul</v>
          </cell>
        </row>
        <row r="4140">
          <cell r="A4140">
            <v>411650</v>
          </cell>
          <cell r="B4140" t="str">
            <v>Nova Aliança do Ivaí</v>
          </cell>
          <cell r="C4140" t="str">
            <v>PR</v>
          </cell>
          <cell r="D4140" t="str">
            <v>Paraná</v>
          </cell>
          <cell r="E4140">
            <v>41</v>
          </cell>
          <cell r="F4140" t="str">
            <v>Sul</v>
          </cell>
        </row>
        <row r="4141">
          <cell r="A4141">
            <v>411660</v>
          </cell>
          <cell r="B4141" t="str">
            <v>Nova América da Colina</v>
          </cell>
          <cell r="C4141" t="str">
            <v>PR</v>
          </cell>
          <cell r="D4141" t="str">
            <v>Paraná</v>
          </cell>
          <cell r="E4141">
            <v>41</v>
          </cell>
          <cell r="F4141" t="str">
            <v>Sul</v>
          </cell>
        </row>
        <row r="4142">
          <cell r="A4142">
            <v>411670</v>
          </cell>
          <cell r="B4142" t="str">
            <v>Nova Aurora</v>
          </cell>
          <cell r="C4142" t="str">
            <v>PR</v>
          </cell>
          <cell r="D4142" t="str">
            <v>Paraná</v>
          </cell>
          <cell r="E4142">
            <v>41</v>
          </cell>
          <cell r="F4142" t="str">
            <v>Sul</v>
          </cell>
        </row>
        <row r="4143">
          <cell r="A4143">
            <v>411680</v>
          </cell>
          <cell r="B4143" t="str">
            <v>Nova Cantu</v>
          </cell>
          <cell r="C4143" t="str">
            <v>PR</v>
          </cell>
          <cell r="D4143" t="str">
            <v>Paraná</v>
          </cell>
          <cell r="E4143">
            <v>41</v>
          </cell>
          <cell r="F4143" t="str">
            <v>Sul</v>
          </cell>
        </row>
        <row r="4144">
          <cell r="A4144">
            <v>411690</v>
          </cell>
          <cell r="B4144" t="str">
            <v>Nova Esperança</v>
          </cell>
          <cell r="C4144" t="str">
            <v>PR</v>
          </cell>
          <cell r="D4144" t="str">
            <v>Paraná</v>
          </cell>
          <cell r="E4144">
            <v>41</v>
          </cell>
          <cell r="F4144" t="str">
            <v>Sul</v>
          </cell>
        </row>
        <row r="4145">
          <cell r="A4145">
            <v>411695</v>
          </cell>
          <cell r="B4145" t="str">
            <v>Nova Esperança do Sudoeste</v>
          </cell>
          <cell r="C4145" t="str">
            <v>PR</v>
          </cell>
          <cell r="D4145" t="str">
            <v>Paraná</v>
          </cell>
          <cell r="E4145">
            <v>41</v>
          </cell>
          <cell r="F4145" t="str">
            <v>Sul</v>
          </cell>
        </row>
        <row r="4146">
          <cell r="A4146">
            <v>411700</v>
          </cell>
          <cell r="B4146" t="str">
            <v>Nova Fátima</v>
          </cell>
          <cell r="C4146" t="str">
            <v>PR</v>
          </cell>
          <cell r="D4146" t="str">
            <v>Paraná</v>
          </cell>
          <cell r="E4146">
            <v>41</v>
          </cell>
          <cell r="F4146" t="str">
            <v>Sul</v>
          </cell>
        </row>
        <row r="4147">
          <cell r="A4147">
            <v>411705</v>
          </cell>
          <cell r="B4147" t="str">
            <v>Nova Laranjeiras</v>
          </cell>
          <cell r="C4147" t="str">
            <v>PR</v>
          </cell>
          <cell r="D4147" t="str">
            <v>Paraná</v>
          </cell>
          <cell r="E4147">
            <v>41</v>
          </cell>
          <cell r="F4147" t="str">
            <v>Sul</v>
          </cell>
        </row>
        <row r="4148">
          <cell r="A4148">
            <v>411710</v>
          </cell>
          <cell r="B4148" t="str">
            <v>Nova Londrina</v>
          </cell>
          <cell r="C4148" t="str">
            <v>PR</v>
          </cell>
          <cell r="D4148" t="str">
            <v>Paraná</v>
          </cell>
          <cell r="E4148">
            <v>41</v>
          </cell>
          <cell r="F4148" t="str">
            <v>Sul</v>
          </cell>
        </row>
        <row r="4149">
          <cell r="A4149">
            <v>411720</v>
          </cell>
          <cell r="B4149" t="str">
            <v>Nova Olímpia</v>
          </cell>
          <cell r="C4149" t="str">
            <v>PR</v>
          </cell>
          <cell r="D4149" t="str">
            <v>Paraná</v>
          </cell>
          <cell r="E4149">
            <v>41</v>
          </cell>
          <cell r="F4149" t="str">
            <v>Sul</v>
          </cell>
        </row>
        <row r="4150">
          <cell r="A4150">
            <v>411721</v>
          </cell>
          <cell r="B4150" t="str">
            <v>Nova Santa Bárbara</v>
          </cell>
          <cell r="C4150" t="str">
            <v>PR</v>
          </cell>
          <cell r="D4150" t="str">
            <v>Paraná</v>
          </cell>
          <cell r="E4150">
            <v>41</v>
          </cell>
          <cell r="F4150" t="str">
            <v>Sul</v>
          </cell>
        </row>
        <row r="4151">
          <cell r="A4151">
            <v>411722</v>
          </cell>
          <cell r="B4151" t="str">
            <v>Nova Santa Rosa</v>
          </cell>
          <cell r="C4151" t="str">
            <v>PR</v>
          </cell>
          <cell r="D4151" t="str">
            <v>Paraná</v>
          </cell>
          <cell r="E4151">
            <v>41</v>
          </cell>
          <cell r="F4151" t="str">
            <v>Sul</v>
          </cell>
        </row>
        <row r="4152">
          <cell r="A4152">
            <v>411725</v>
          </cell>
          <cell r="B4152" t="str">
            <v>Nova Prata do Iguaçu</v>
          </cell>
          <cell r="C4152" t="str">
            <v>PR</v>
          </cell>
          <cell r="D4152" t="str">
            <v>Paraná</v>
          </cell>
          <cell r="E4152">
            <v>41</v>
          </cell>
          <cell r="F4152" t="str">
            <v>Sul</v>
          </cell>
        </row>
        <row r="4153">
          <cell r="A4153">
            <v>411727</v>
          </cell>
          <cell r="B4153" t="str">
            <v>Nova Tebas</v>
          </cell>
          <cell r="C4153" t="str">
            <v>PR</v>
          </cell>
          <cell r="D4153" t="str">
            <v>Paraná</v>
          </cell>
          <cell r="E4153">
            <v>41</v>
          </cell>
          <cell r="F4153" t="str">
            <v>Sul</v>
          </cell>
        </row>
        <row r="4154">
          <cell r="A4154">
            <v>411729</v>
          </cell>
          <cell r="B4154" t="str">
            <v>Novo Itacolomi</v>
          </cell>
          <cell r="C4154" t="str">
            <v>PR</v>
          </cell>
          <cell r="D4154" t="str">
            <v>Paraná</v>
          </cell>
          <cell r="E4154">
            <v>41</v>
          </cell>
          <cell r="F4154" t="str">
            <v>Sul</v>
          </cell>
        </row>
        <row r="4155">
          <cell r="A4155">
            <v>411730</v>
          </cell>
          <cell r="B4155" t="str">
            <v>Ortigueira</v>
          </cell>
          <cell r="C4155" t="str">
            <v>PR</v>
          </cell>
          <cell r="D4155" t="str">
            <v>Paraná</v>
          </cell>
          <cell r="E4155">
            <v>41</v>
          </cell>
          <cell r="F4155" t="str">
            <v>Sul</v>
          </cell>
        </row>
        <row r="4156">
          <cell r="A4156">
            <v>411740</v>
          </cell>
          <cell r="B4156" t="str">
            <v>Ourizona</v>
          </cell>
          <cell r="C4156" t="str">
            <v>PR</v>
          </cell>
          <cell r="D4156" t="str">
            <v>Paraná</v>
          </cell>
          <cell r="E4156">
            <v>41</v>
          </cell>
          <cell r="F4156" t="str">
            <v>Sul</v>
          </cell>
        </row>
        <row r="4157">
          <cell r="A4157">
            <v>411745</v>
          </cell>
          <cell r="B4157" t="str">
            <v>Ouro Verde do Oeste</v>
          </cell>
          <cell r="C4157" t="str">
            <v>PR</v>
          </cell>
          <cell r="D4157" t="str">
            <v>Paraná</v>
          </cell>
          <cell r="E4157">
            <v>41</v>
          </cell>
          <cell r="F4157" t="str">
            <v>Sul</v>
          </cell>
        </row>
        <row r="4158">
          <cell r="A4158">
            <v>411750</v>
          </cell>
          <cell r="B4158" t="str">
            <v>Paiçandu</v>
          </cell>
          <cell r="C4158" t="str">
            <v>PR</v>
          </cell>
          <cell r="D4158" t="str">
            <v>Paraná</v>
          </cell>
          <cell r="E4158">
            <v>41</v>
          </cell>
          <cell r="F4158" t="str">
            <v>Sul</v>
          </cell>
        </row>
        <row r="4159">
          <cell r="A4159">
            <v>411760</v>
          </cell>
          <cell r="B4159" t="str">
            <v>Palmas</v>
          </cell>
          <cell r="C4159" t="str">
            <v>PR</v>
          </cell>
          <cell r="D4159" t="str">
            <v>Paraná</v>
          </cell>
          <cell r="E4159">
            <v>41</v>
          </cell>
          <cell r="F4159" t="str">
            <v>Sul</v>
          </cell>
        </row>
        <row r="4160">
          <cell r="A4160">
            <v>411770</v>
          </cell>
          <cell r="B4160" t="str">
            <v>Palmeira</v>
          </cell>
          <cell r="C4160" t="str">
            <v>PR</v>
          </cell>
          <cell r="D4160" t="str">
            <v>Paraná</v>
          </cell>
          <cell r="E4160">
            <v>41</v>
          </cell>
          <cell r="F4160" t="str">
            <v>Sul</v>
          </cell>
        </row>
        <row r="4161">
          <cell r="A4161">
            <v>411780</v>
          </cell>
          <cell r="B4161" t="str">
            <v>Palmital</v>
          </cell>
          <cell r="C4161" t="str">
            <v>PR</v>
          </cell>
          <cell r="D4161" t="str">
            <v>Paraná</v>
          </cell>
          <cell r="E4161">
            <v>41</v>
          </cell>
          <cell r="F4161" t="str">
            <v>Sul</v>
          </cell>
        </row>
        <row r="4162">
          <cell r="A4162">
            <v>411790</v>
          </cell>
          <cell r="B4162" t="str">
            <v>Palotina</v>
          </cell>
          <cell r="C4162" t="str">
            <v>PR</v>
          </cell>
          <cell r="D4162" t="str">
            <v>Paraná</v>
          </cell>
          <cell r="E4162">
            <v>41</v>
          </cell>
          <cell r="F4162" t="str">
            <v>Sul</v>
          </cell>
        </row>
        <row r="4163">
          <cell r="A4163">
            <v>411800</v>
          </cell>
          <cell r="B4163" t="str">
            <v>Paraíso do Norte</v>
          </cell>
          <cell r="C4163" t="str">
            <v>PR</v>
          </cell>
          <cell r="D4163" t="str">
            <v>Paraná</v>
          </cell>
          <cell r="E4163">
            <v>41</v>
          </cell>
          <cell r="F4163" t="str">
            <v>Sul</v>
          </cell>
        </row>
        <row r="4164">
          <cell r="A4164">
            <v>411810</v>
          </cell>
          <cell r="B4164" t="str">
            <v>Paranacity</v>
          </cell>
          <cell r="C4164" t="str">
            <v>PR</v>
          </cell>
          <cell r="D4164" t="str">
            <v>Paraná</v>
          </cell>
          <cell r="E4164">
            <v>41</v>
          </cell>
          <cell r="F4164" t="str">
            <v>Sul</v>
          </cell>
        </row>
        <row r="4165">
          <cell r="A4165">
            <v>411820</v>
          </cell>
          <cell r="B4165" t="str">
            <v>Paranaguá</v>
          </cell>
          <cell r="C4165" t="str">
            <v>PR</v>
          </cell>
          <cell r="D4165" t="str">
            <v>Paraná</v>
          </cell>
          <cell r="E4165">
            <v>41</v>
          </cell>
          <cell r="F4165" t="str">
            <v>Sul</v>
          </cell>
        </row>
        <row r="4166">
          <cell r="A4166">
            <v>411830</v>
          </cell>
          <cell r="B4166" t="str">
            <v>Paranapoema</v>
          </cell>
          <cell r="C4166" t="str">
            <v>PR</v>
          </cell>
          <cell r="D4166" t="str">
            <v>Paraná</v>
          </cell>
          <cell r="E4166">
            <v>41</v>
          </cell>
          <cell r="F4166" t="str">
            <v>Sul</v>
          </cell>
        </row>
        <row r="4167">
          <cell r="A4167">
            <v>411840</v>
          </cell>
          <cell r="B4167" t="str">
            <v>Paranavaí</v>
          </cell>
          <cell r="C4167" t="str">
            <v>PR</v>
          </cell>
          <cell r="D4167" t="str">
            <v>Paraná</v>
          </cell>
          <cell r="E4167">
            <v>41</v>
          </cell>
          <cell r="F4167" t="str">
            <v>Sul</v>
          </cell>
        </row>
        <row r="4168">
          <cell r="A4168">
            <v>411845</v>
          </cell>
          <cell r="B4168" t="str">
            <v>Pato Bragado</v>
          </cell>
          <cell r="C4168" t="str">
            <v>PR</v>
          </cell>
          <cell r="D4168" t="str">
            <v>Paraná</v>
          </cell>
          <cell r="E4168">
            <v>41</v>
          </cell>
          <cell r="F4168" t="str">
            <v>Sul</v>
          </cell>
        </row>
        <row r="4169">
          <cell r="A4169">
            <v>411850</v>
          </cell>
          <cell r="B4169" t="str">
            <v>Pato Branco</v>
          </cell>
          <cell r="C4169" t="str">
            <v>PR</v>
          </cell>
          <cell r="D4169" t="str">
            <v>Paraná</v>
          </cell>
          <cell r="E4169">
            <v>41</v>
          </cell>
          <cell r="F4169" t="str">
            <v>Sul</v>
          </cell>
        </row>
        <row r="4170">
          <cell r="A4170">
            <v>411860</v>
          </cell>
          <cell r="B4170" t="str">
            <v>Paula Freitas</v>
          </cell>
          <cell r="C4170" t="str">
            <v>PR</v>
          </cell>
          <cell r="D4170" t="str">
            <v>Paraná</v>
          </cell>
          <cell r="E4170">
            <v>41</v>
          </cell>
          <cell r="F4170" t="str">
            <v>Sul</v>
          </cell>
        </row>
        <row r="4171">
          <cell r="A4171">
            <v>411870</v>
          </cell>
          <cell r="B4171" t="str">
            <v>Paulo Frontin</v>
          </cell>
          <cell r="C4171" t="str">
            <v>PR</v>
          </cell>
          <cell r="D4171" t="str">
            <v>Paraná</v>
          </cell>
          <cell r="E4171">
            <v>41</v>
          </cell>
          <cell r="F4171" t="str">
            <v>Sul</v>
          </cell>
        </row>
        <row r="4172">
          <cell r="A4172">
            <v>411880</v>
          </cell>
          <cell r="B4172" t="str">
            <v>Peabiru</v>
          </cell>
          <cell r="C4172" t="str">
            <v>PR</v>
          </cell>
          <cell r="D4172" t="str">
            <v>Paraná</v>
          </cell>
          <cell r="E4172">
            <v>41</v>
          </cell>
          <cell r="F4172" t="str">
            <v>Sul</v>
          </cell>
        </row>
        <row r="4173">
          <cell r="A4173">
            <v>411885</v>
          </cell>
          <cell r="B4173" t="str">
            <v>Perobal</v>
          </cell>
          <cell r="C4173" t="str">
            <v>PR</v>
          </cell>
          <cell r="D4173" t="str">
            <v>Paraná</v>
          </cell>
          <cell r="E4173">
            <v>41</v>
          </cell>
          <cell r="F4173" t="str">
            <v>Sul</v>
          </cell>
        </row>
        <row r="4174">
          <cell r="A4174">
            <v>411890</v>
          </cell>
          <cell r="B4174" t="str">
            <v>Pérola</v>
          </cell>
          <cell r="C4174" t="str">
            <v>PR</v>
          </cell>
          <cell r="D4174" t="str">
            <v>Paraná</v>
          </cell>
          <cell r="E4174">
            <v>41</v>
          </cell>
          <cell r="F4174" t="str">
            <v>Sul</v>
          </cell>
        </row>
        <row r="4175">
          <cell r="A4175">
            <v>411900</v>
          </cell>
          <cell r="B4175" t="str">
            <v>Pérola d'Oeste</v>
          </cell>
          <cell r="C4175" t="str">
            <v>PR</v>
          </cell>
          <cell r="D4175" t="str">
            <v>Paraná</v>
          </cell>
          <cell r="E4175">
            <v>41</v>
          </cell>
          <cell r="F4175" t="str">
            <v>Sul</v>
          </cell>
        </row>
        <row r="4176">
          <cell r="A4176">
            <v>411910</v>
          </cell>
          <cell r="B4176" t="str">
            <v>Piên</v>
          </cell>
          <cell r="C4176" t="str">
            <v>PR</v>
          </cell>
          <cell r="D4176" t="str">
            <v>Paraná</v>
          </cell>
          <cell r="E4176">
            <v>41</v>
          </cell>
          <cell r="F4176" t="str">
            <v>Sul</v>
          </cell>
        </row>
        <row r="4177">
          <cell r="A4177">
            <v>411915</v>
          </cell>
          <cell r="B4177" t="str">
            <v>Pinhais</v>
          </cell>
          <cell r="C4177" t="str">
            <v>PR</v>
          </cell>
          <cell r="D4177" t="str">
            <v>Paraná</v>
          </cell>
          <cell r="E4177">
            <v>41</v>
          </cell>
          <cell r="F4177" t="str">
            <v>Sul</v>
          </cell>
        </row>
        <row r="4178">
          <cell r="A4178">
            <v>411920</v>
          </cell>
          <cell r="B4178" t="str">
            <v>Pinhalão</v>
          </cell>
          <cell r="C4178" t="str">
            <v>PR</v>
          </cell>
          <cell r="D4178" t="str">
            <v>Paraná</v>
          </cell>
          <cell r="E4178">
            <v>41</v>
          </cell>
          <cell r="F4178" t="str">
            <v>Sul</v>
          </cell>
        </row>
        <row r="4179">
          <cell r="A4179">
            <v>411925</v>
          </cell>
          <cell r="B4179" t="str">
            <v>Pinhal de São Bento</v>
          </cell>
          <cell r="C4179" t="str">
            <v>PR</v>
          </cell>
          <cell r="D4179" t="str">
            <v>Paraná</v>
          </cell>
          <cell r="E4179">
            <v>41</v>
          </cell>
          <cell r="F4179" t="str">
            <v>Sul</v>
          </cell>
        </row>
        <row r="4180">
          <cell r="A4180">
            <v>411930</v>
          </cell>
          <cell r="B4180" t="str">
            <v>Pinhão</v>
          </cell>
          <cell r="C4180" t="str">
            <v>PR</v>
          </cell>
          <cell r="D4180" t="str">
            <v>Paraná</v>
          </cell>
          <cell r="E4180">
            <v>41</v>
          </cell>
          <cell r="F4180" t="str">
            <v>Sul</v>
          </cell>
        </row>
        <row r="4181">
          <cell r="A4181">
            <v>411940</v>
          </cell>
          <cell r="B4181" t="str">
            <v>Piraí do Sul</v>
          </cell>
          <cell r="C4181" t="str">
            <v>PR</v>
          </cell>
          <cell r="D4181" t="str">
            <v>Paraná</v>
          </cell>
          <cell r="E4181">
            <v>41</v>
          </cell>
          <cell r="F4181" t="str">
            <v>Sul</v>
          </cell>
        </row>
        <row r="4182">
          <cell r="A4182">
            <v>411950</v>
          </cell>
          <cell r="B4182" t="str">
            <v>Piraquara</v>
          </cell>
          <cell r="C4182" t="str">
            <v>PR</v>
          </cell>
          <cell r="D4182" t="str">
            <v>Paraná</v>
          </cell>
          <cell r="E4182">
            <v>41</v>
          </cell>
          <cell r="F4182" t="str">
            <v>Sul</v>
          </cell>
        </row>
        <row r="4183">
          <cell r="A4183">
            <v>411960</v>
          </cell>
          <cell r="B4183" t="str">
            <v>Pitanga</v>
          </cell>
          <cell r="C4183" t="str">
            <v>PR</v>
          </cell>
          <cell r="D4183" t="str">
            <v>Paraná</v>
          </cell>
          <cell r="E4183">
            <v>41</v>
          </cell>
          <cell r="F4183" t="str">
            <v>Sul</v>
          </cell>
        </row>
        <row r="4184">
          <cell r="A4184">
            <v>411965</v>
          </cell>
          <cell r="B4184" t="str">
            <v>Pitangueiras</v>
          </cell>
          <cell r="C4184" t="str">
            <v>PR</v>
          </cell>
          <cell r="D4184" t="str">
            <v>Paraná</v>
          </cell>
          <cell r="E4184">
            <v>41</v>
          </cell>
          <cell r="F4184" t="str">
            <v>Sul</v>
          </cell>
        </row>
        <row r="4185">
          <cell r="A4185">
            <v>411970</v>
          </cell>
          <cell r="B4185" t="str">
            <v>Planaltina do Paraná</v>
          </cell>
          <cell r="C4185" t="str">
            <v>PR</v>
          </cell>
          <cell r="D4185" t="str">
            <v>Paraná</v>
          </cell>
          <cell r="E4185">
            <v>41</v>
          </cell>
          <cell r="F4185" t="str">
            <v>Sul</v>
          </cell>
        </row>
        <row r="4186">
          <cell r="A4186">
            <v>411980</v>
          </cell>
          <cell r="B4186" t="str">
            <v>Planalto</v>
          </cell>
          <cell r="C4186" t="str">
            <v>PR</v>
          </cell>
          <cell r="D4186" t="str">
            <v>Paraná</v>
          </cell>
          <cell r="E4186">
            <v>41</v>
          </cell>
          <cell r="F4186" t="str">
            <v>Sul</v>
          </cell>
        </row>
        <row r="4187">
          <cell r="A4187">
            <v>411990</v>
          </cell>
          <cell r="B4187" t="str">
            <v>Ponta Grossa</v>
          </cell>
          <cell r="C4187" t="str">
            <v>PR</v>
          </cell>
          <cell r="D4187" t="str">
            <v>Paraná</v>
          </cell>
          <cell r="E4187">
            <v>41</v>
          </cell>
          <cell r="F4187" t="str">
            <v>Sul</v>
          </cell>
        </row>
        <row r="4188">
          <cell r="A4188">
            <v>411995</v>
          </cell>
          <cell r="B4188" t="str">
            <v>Pontal do Paraná</v>
          </cell>
          <cell r="C4188" t="str">
            <v>PR</v>
          </cell>
          <cell r="D4188" t="str">
            <v>Paraná</v>
          </cell>
          <cell r="E4188">
            <v>41</v>
          </cell>
          <cell r="F4188" t="str">
            <v>Sul</v>
          </cell>
        </row>
        <row r="4189">
          <cell r="A4189">
            <v>412000</v>
          </cell>
          <cell r="B4189" t="str">
            <v>Porecatu</v>
          </cell>
          <cell r="C4189" t="str">
            <v>PR</v>
          </cell>
          <cell r="D4189" t="str">
            <v>Paraná</v>
          </cell>
          <cell r="E4189">
            <v>41</v>
          </cell>
          <cell r="F4189" t="str">
            <v>Sul</v>
          </cell>
        </row>
        <row r="4190">
          <cell r="A4190">
            <v>412010</v>
          </cell>
          <cell r="B4190" t="str">
            <v>Porto Amazonas</v>
          </cell>
          <cell r="C4190" t="str">
            <v>PR</v>
          </cell>
          <cell r="D4190" t="str">
            <v>Paraná</v>
          </cell>
          <cell r="E4190">
            <v>41</v>
          </cell>
          <cell r="F4190" t="str">
            <v>Sul</v>
          </cell>
        </row>
        <row r="4191">
          <cell r="A4191">
            <v>412015</v>
          </cell>
          <cell r="B4191" t="str">
            <v>Porto Barreiro</v>
          </cell>
          <cell r="C4191" t="str">
            <v>PR</v>
          </cell>
          <cell r="D4191" t="str">
            <v>Paraná</v>
          </cell>
          <cell r="E4191">
            <v>41</v>
          </cell>
          <cell r="F4191" t="str">
            <v>Sul</v>
          </cell>
        </row>
        <row r="4192">
          <cell r="A4192">
            <v>412020</v>
          </cell>
          <cell r="B4192" t="str">
            <v>Porto Rico</v>
          </cell>
          <cell r="C4192" t="str">
            <v>PR</v>
          </cell>
          <cell r="D4192" t="str">
            <v>Paraná</v>
          </cell>
          <cell r="E4192">
            <v>41</v>
          </cell>
          <cell r="F4192" t="str">
            <v>Sul</v>
          </cell>
        </row>
        <row r="4193">
          <cell r="A4193">
            <v>412030</v>
          </cell>
          <cell r="B4193" t="str">
            <v>Porto Vitória</v>
          </cell>
          <cell r="C4193" t="str">
            <v>PR</v>
          </cell>
          <cell r="D4193" t="str">
            <v>Paraná</v>
          </cell>
          <cell r="E4193">
            <v>41</v>
          </cell>
          <cell r="F4193" t="str">
            <v>Sul</v>
          </cell>
        </row>
        <row r="4194">
          <cell r="A4194">
            <v>412033</v>
          </cell>
          <cell r="B4194" t="str">
            <v>Prado Ferreira</v>
          </cell>
          <cell r="C4194" t="str">
            <v>PR</v>
          </cell>
          <cell r="D4194" t="str">
            <v>Paraná</v>
          </cell>
          <cell r="E4194">
            <v>41</v>
          </cell>
          <cell r="F4194" t="str">
            <v>Sul</v>
          </cell>
        </row>
        <row r="4195">
          <cell r="A4195">
            <v>412035</v>
          </cell>
          <cell r="B4195" t="str">
            <v>Pranchita</v>
          </cell>
          <cell r="C4195" t="str">
            <v>PR</v>
          </cell>
          <cell r="D4195" t="str">
            <v>Paraná</v>
          </cell>
          <cell r="E4195">
            <v>41</v>
          </cell>
          <cell r="F4195" t="str">
            <v>Sul</v>
          </cell>
        </row>
        <row r="4196">
          <cell r="A4196">
            <v>412040</v>
          </cell>
          <cell r="B4196" t="str">
            <v>Presidente Castelo Branco</v>
          </cell>
          <cell r="C4196" t="str">
            <v>PR</v>
          </cell>
          <cell r="D4196" t="str">
            <v>Paraná</v>
          </cell>
          <cell r="E4196">
            <v>41</v>
          </cell>
          <cell r="F4196" t="str">
            <v>Sul</v>
          </cell>
        </row>
        <row r="4197">
          <cell r="A4197">
            <v>412050</v>
          </cell>
          <cell r="B4197" t="str">
            <v>Primeiro de Maio</v>
          </cell>
          <cell r="C4197" t="str">
            <v>PR</v>
          </cell>
          <cell r="D4197" t="str">
            <v>Paraná</v>
          </cell>
          <cell r="E4197">
            <v>41</v>
          </cell>
          <cell r="F4197" t="str">
            <v>Sul</v>
          </cell>
        </row>
        <row r="4198">
          <cell r="A4198">
            <v>412060</v>
          </cell>
          <cell r="B4198" t="str">
            <v>Prudentópolis</v>
          </cell>
          <cell r="C4198" t="str">
            <v>PR</v>
          </cell>
          <cell r="D4198" t="str">
            <v>Paraná</v>
          </cell>
          <cell r="E4198">
            <v>41</v>
          </cell>
          <cell r="F4198" t="str">
            <v>Sul</v>
          </cell>
        </row>
        <row r="4199">
          <cell r="A4199">
            <v>412065</v>
          </cell>
          <cell r="B4199" t="str">
            <v>Quarto Centenário</v>
          </cell>
          <cell r="C4199" t="str">
            <v>PR</v>
          </cell>
          <cell r="D4199" t="str">
            <v>Paraná</v>
          </cell>
          <cell r="E4199">
            <v>41</v>
          </cell>
          <cell r="F4199" t="str">
            <v>Sul</v>
          </cell>
        </row>
        <row r="4200">
          <cell r="A4200">
            <v>412070</v>
          </cell>
          <cell r="B4200" t="str">
            <v>Quatiguá</v>
          </cell>
          <cell r="C4200" t="str">
            <v>PR</v>
          </cell>
          <cell r="D4200" t="str">
            <v>Paraná</v>
          </cell>
          <cell r="E4200">
            <v>41</v>
          </cell>
          <cell r="F4200" t="str">
            <v>Sul</v>
          </cell>
        </row>
        <row r="4201">
          <cell r="A4201">
            <v>412080</v>
          </cell>
          <cell r="B4201" t="str">
            <v>Quatro Barras</v>
          </cell>
          <cell r="C4201" t="str">
            <v>PR</v>
          </cell>
          <cell r="D4201" t="str">
            <v>Paraná</v>
          </cell>
          <cell r="E4201">
            <v>41</v>
          </cell>
          <cell r="F4201" t="str">
            <v>Sul</v>
          </cell>
        </row>
        <row r="4202">
          <cell r="A4202">
            <v>412085</v>
          </cell>
          <cell r="B4202" t="str">
            <v>Quatro Pontes</v>
          </cell>
          <cell r="C4202" t="str">
            <v>PR</v>
          </cell>
          <cell r="D4202" t="str">
            <v>Paraná</v>
          </cell>
          <cell r="E4202">
            <v>41</v>
          </cell>
          <cell r="F4202" t="str">
            <v>Sul</v>
          </cell>
        </row>
        <row r="4203">
          <cell r="A4203">
            <v>412090</v>
          </cell>
          <cell r="B4203" t="str">
            <v>Quedas do Iguaçu</v>
          </cell>
          <cell r="C4203" t="str">
            <v>PR</v>
          </cell>
          <cell r="D4203" t="str">
            <v>Paraná</v>
          </cell>
          <cell r="E4203">
            <v>41</v>
          </cell>
          <cell r="F4203" t="str">
            <v>Sul</v>
          </cell>
        </row>
        <row r="4204">
          <cell r="A4204">
            <v>412100</v>
          </cell>
          <cell r="B4204" t="str">
            <v>Querência do Norte</v>
          </cell>
          <cell r="C4204" t="str">
            <v>PR</v>
          </cell>
          <cell r="D4204" t="str">
            <v>Paraná</v>
          </cell>
          <cell r="E4204">
            <v>41</v>
          </cell>
          <cell r="F4204" t="str">
            <v>Sul</v>
          </cell>
        </row>
        <row r="4205">
          <cell r="A4205">
            <v>412110</v>
          </cell>
          <cell r="B4205" t="str">
            <v>Quinta do Sol</v>
          </cell>
          <cell r="C4205" t="str">
            <v>PR</v>
          </cell>
          <cell r="D4205" t="str">
            <v>Paraná</v>
          </cell>
          <cell r="E4205">
            <v>41</v>
          </cell>
          <cell r="F4205" t="str">
            <v>Sul</v>
          </cell>
        </row>
        <row r="4206">
          <cell r="A4206">
            <v>412120</v>
          </cell>
          <cell r="B4206" t="str">
            <v>Quitandinha</v>
          </cell>
          <cell r="C4206" t="str">
            <v>PR</v>
          </cell>
          <cell r="D4206" t="str">
            <v>Paraná</v>
          </cell>
          <cell r="E4206">
            <v>41</v>
          </cell>
          <cell r="F4206" t="str">
            <v>Sul</v>
          </cell>
        </row>
        <row r="4207">
          <cell r="A4207">
            <v>412125</v>
          </cell>
          <cell r="B4207" t="str">
            <v>Ramilândia</v>
          </cell>
          <cell r="C4207" t="str">
            <v>PR</v>
          </cell>
          <cell r="D4207" t="str">
            <v>Paraná</v>
          </cell>
          <cell r="E4207">
            <v>41</v>
          </cell>
          <cell r="F4207" t="str">
            <v>Sul</v>
          </cell>
        </row>
        <row r="4208">
          <cell r="A4208">
            <v>412130</v>
          </cell>
          <cell r="B4208" t="str">
            <v>Rancho Alegre</v>
          </cell>
          <cell r="C4208" t="str">
            <v>PR</v>
          </cell>
          <cell r="D4208" t="str">
            <v>Paraná</v>
          </cell>
          <cell r="E4208">
            <v>41</v>
          </cell>
          <cell r="F4208" t="str">
            <v>Sul</v>
          </cell>
        </row>
        <row r="4209">
          <cell r="A4209">
            <v>412135</v>
          </cell>
          <cell r="B4209" t="str">
            <v>Rancho Alegre D'Oeste</v>
          </cell>
          <cell r="C4209" t="str">
            <v>PR</v>
          </cell>
          <cell r="D4209" t="str">
            <v>Paraná</v>
          </cell>
          <cell r="E4209">
            <v>41</v>
          </cell>
          <cell r="F4209" t="str">
            <v>Sul</v>
          </cell>
        </row>
        <row r="4210">
          <cell r="A4210">
            <v>412140</v>
          </cell>
          <cell r="B4210" t="str">
            <v>Realeza</v>
          </cell>
          <cell r="C4210" t="str">
            <v>PR</v>
          </cell>
          <cell r="D4210" t="str">
            <v>Paraná</v>
          </cell>
          <cell r="E4210">
            <v>41</v>
          </cell>
          <cell r="F4210" t="str">
            <v>Sul</v>
          </cell>
        </row>
        <row r="4211">
          <cell r="A4211">
            <v>412150</v>
          </cell>
          <cell r="B4211" t="str">
            <v>Rebouças</v>
          </cell>
          <cell r="C4211" t="str">
            <v>PR</v>
          </cell>
          <cell r="D4211" t="str">
            <v>Paraná</v>
          </cell>
          <cell r="E4211">
            <v>41</v>
          </cell>
          <cell r="F4211" t="str">
            <v>Sul</v>
          </cell>
        </row>
        <row r="4212">
          <cell r="A4212">
            <v>412160</v>
          </cell>
          <cell r="B4212" t="str">
            <v>Renascença</v>
          </cell>
          <cell r="C4212" t="str">
            <v>PR</v>
          </cell>
          <cell r="D4212" t="str">
            <v>Paraná</v>
          </cell>
          <cell r="E4212">
            <v>41</v>
          </cell>
          <cell r="F4212" t="str">
            <v>Sul</v>
          </cell>
        </row>
        <row r="4213">
          <cell r="A4213">
            <v>412170</v>
          </cell>
          <cell r="B4213" t="str">
            <v>Reserva</v>
          </cell>
          <cell r="C4213" t="str">
            <v>PR</v>
          </cell>
          <cell r="D4213" t="str">
            <v>Paraná</v>
          </cell>
          <cell r="E4213">
            <v>41</v>
          </cell>
          <cell r="F4213" t="str">
            <v>Sul</v>
          </cell>
        </row>
        <row r="4214">
          <cell r="A4214">
            <v>412175</v>
          </cell>
          <cell r="B4214" t="str">
            <v>Reserva do Iguaçu</v>
          </cell>
          <cell r="C4214" t="str">
            <v>PR</v>
          </cell>
          <cell r="D4214" t="str">
            <v>Paraná</v>
          </cell>
          <cell r="E4214">
            <v>41</v>
          </cell>
          <cell r="F4214" t="str">
            <v>Sul</v>
          </cell>
        </row>
        <row r="4215">
          <cell r="A4215">
            <v>412180</v>
          </cell>
          <cell r="B4215" t="str">
            <v>Ribeirão Claro</v>
          </cell>
          <cell r="C4215" t="str">
            <v>PR</v>
          </cell>
          <cell r="D4215" t="str">
            <v>Paraná</v>
          </cell>
          <cell r="E4215">
            <v>41</v>
          </cell>
          <cell r="F4215" t="str">
            <v>Sul</v>
          </cell>
        </row>
        <row r="4216">
          <cell r="A4216">
            <v>412190</v>
          </cell>
          <cell r="B4216" t="str">
            <v>Ribeirão do Pinhal</v>
          </cell>
          <cell r="C4216" t="str">
            <v>PR</v>
          </cell>
          <cell r="D4216" t="str">
            <v>Paraná</v>
          </cell>
          <cell r="E4216">
            <v>41</v>
          </cell>
          <cell r="F4216" t="str">
            <v>Sul</v>
          </cell>
        </row>
        <row r="4217">
          <cell r="A4217">
            <v>412200</v>
          </cell>
          <cell r="B4217" t="str">
            <v>Rio Azul</v>
          </cell>
          <cell r="C4217" t="str">
            <v>PR</v>
          </cell>
          <cell r="D4217" t="str">
            <v>Paraná</v>
          </cell>
          <cell r="E4217">
            <v>41</v>
          </cell>
          <cell r="F4217" t="str">
            <v>Sul</v>
          </cell>
        </row>
        <row r="4218">
          <cell r="A4218">
            <v>412210</v>
          </cell>
          <cell r="B4218" t="str">
            <v>Rio Bom</v>
          </cell>
          <cell r="C4218" t="str">
            <v>PR</v>
          </cell>
          <cell r="D4218" t="str">
            <v>Paraná</v>
          </cell>
          <cell r="E4218">
            <v>41</v>
          </cell>
          <cell r="F4218" t="str">
            <v>Sul</v>
          </cell>
        </row>
        <row r="4219">
          <cell r="A4219">
            <v>412215</v>
          </cell>
          <cell r="B4219" t="str">
            <v>Rio Bonito do Iguaçu</v>
          </cell>
          <cell r="C4219" t="str">
            <v>PR</v>
          </cell>
          <cell r="D4219" t="str">
            <v>Paraná</v>
          </cell>
          <cell r="E4219">
            <v>41</v>
          </cell>
          <cell r="F4219" t="str">
            <v>Sul</v>
          </cell>
        </row>
        <row r="4220">
          <cell r="A4220">
            <v>412217</v>
          </cell>
          <cell r="B4220" t="str">
            <v>Rio Branco do Ivaí</v>
          </cell>
          <cell r="C4220" t="str">
            <v>PR</v>
          </cell>
          <cell r="D4220" t="str">
            <v>Paraná</v>
          </cell>
          <cell r="E4220">
            <v>41</v>
          </cell>
          <cell r="F4220" t="str">
            <v>Sul</v>
          </cell>
        </row>
        <row r="4221">
          <cell r="A4221">
            <v>412220</v>
          </cell>
          <cell r="B4221" t="str">
            <v>Rio Branco do Sul</v>
          </cell>
          <cell r="C4221" t="str">
            <v>PR</v>
          </cell>
          <cell r="D4221" t="str">
            <v>Paraná</v>
          </cell>
          <cell r="E4221">
            <v>41</v>
          </cell>
          <cell r="F4221" t="str">
            <v>Sul</v>
          </cell>
        </row>
        <row r="4222">
          <cell r="A4222">
            <v>412230</v>
          </cell>
          <cell r="B4222" t="str">
            <v>Rio Negro</v>
          </cell>
          <cell r="C4222" t="str">
            <v>PR</v>
          </cell>
          <cell r="D4222" t="str">
            <v>Paraná</v>
          </cell>
          <cell r="E4222">
            <v>41</v>
          </cell>
          <cell r="F4222" t="str">
            <v>Sul</v>
          </cell>
        </row>
        <row r="4223">
          <cell r="A4223">
            <v>412240</v>
          </cell>
          <cell r="B4223" t="str">
            <v>Rolândia</v>
          </cell>
          <cell r="C4223" t="str">
            <v>PR</v>
          </cell>
          <cell r="D4223" t="str">
            <v>Paraná</v>
          </cell>
          <cell r="E4223">
            <v>41</v>
          </cell>
          <cell r="F4223" t="str">
            <v>Sul</v>
          </cell>
        </row>
        <row r="4224">
          <cell r="A4224">
            <v>412250</v>
          </cell>
          <cell r="B4224" t="str">
            <v>Roncador</v>
          </cell>
          <cell r="C4224" t="str">
            <v>PR</v>
          </cell>
          <cell r="D4224" t="str">
            <v>Paraná</v>
          </cell>
          <cell r="E4224">
            <v>41</v>
          </cell>
          <cell r="F4224" t="str">
            <v>Sul</v>
          </cell>
        </row>
        <row r="4225">
          <cell r="A4225">
            <v>412260</v>
          </cell>
          <cell r="B4225" t="str">
            <v>Rondon</v>
          </cell>
          <cell r="C4225" t="str">
            <v>PR</v>
          </cell>
          <cell r="D4225" t="str">
            <v>Paraná</v>
          </cell>
          <cell r="E4225">
            <v>41</v>
          </cell>
          <cell r="F4225" t="str">
            <v>Sul</v>
          </cell>
        </row>
        <row r="4226">
          <cell r="A4226">
            <v>412265</v>
          </cell>
          <cell r="B4226" t="str">
            <v>Rosário do Ivaí</v>
          </cell>
          <cell r="C4226" t="str">
            <v>PR</v>
          </cell>
          <cell r="D4226" t="str">
            <v>Paraná</v>
          </cell>
          <cell r="E4226">
            <v>41</v>
          </cell>
          <cell r="F4226" t="str">
            <v>Sul</v>
          </cell>
        </row>
        <row r="4227">
          <cell r="A4227">
            <v>412270</v>
          </cell>
          <cell r="B4227" t="str">
            <v>Sabáudia</v>
          </cell>
          <cell r="C4227" t="str">
            <v>PR</v>
          </cell>
          <cell r="D4227" t="str">
            <v>Paraná</v>
          </cell>
          <cell r="E4227">
            <v>41</v>
          </cell>
          <cell r="F4227" t="str">
            <v>Sul</v>
          </cell>
        </row>
        <row r="4228">
          <cell r="A4228">
            <v>412280</v>
          </cell>
          <cell r="B4228" t="str">
            <v>Salgado Filho</v>
          </cell>
          <cell r="C4228" t="str">
            <v>PR</v>
          </cell>
          <cell r="D4228" t="str">
            <v>Paraná</v>
          </cell>
          <cell r="E4228">
            <v>41</v>
          </cell>
          <cell r="F4228" t="str">
            <v>Sul</v>
          </cell>
        </row>
        <row r="4229">
          <cell r="A4229">
            <v>412290</v>
          </cell>
          <cell r="B4229" t="str">
            <v>Salto do Itararé</v>
          </cell>
          <cell r="C4229" t="str">
            <v>PR</v>
          </cell>
          <cell r="D4229" t="str">
            <v>Paraná</v>
          </cell>
          <cell r="E4229">
            <v>41</v>
          </cell>
          <cell r="F4229" t="str">
            <v>Sul</v>
          </cell>
        </row>
        <row r="4230">
          <cell r="A4230">
            <v>412300</v>
          </cell>
          <cell r="B4230" t="str">
            <v>Salto do Lontra</v>
          </cell>
          <cell r="C4230" t="str">
            <v>PR</v>
          </cell>
          <cell r="D4230" t="str">
            <v>Paraná</v>
          </cell>
          <cell r="E4230">
            <v>41</v>
          </cell>
          <cell r="F4230" t="str">
            <v>Sul</v>
          </cell>
        </row>
        <row r="4231">
          <cell r="A4231">
            <v>412310</v>
          </cell>
          <cell r="B4231" t="str">
            <v>Santa Amélia</v>
          </cell>
          <cell r="C4231" t="str">
            <v>PR</v>
          </cell>
          <cell r="D4231" t="str">
            <v>Paraná</v>
          </cell>
          <cell r="E4231">
            <v>41</v>
          </cell>
          <cell r="F4231" t="str">
            <v>Sul</v>
          </cell>
        </row>
        <row r="4232">
          <cell r="A4232">
            <v>412320</v>
          </cell>
          <cell r="B4232" t="str">
            <v>Santa Cecília do Pavão</v>
          </cell>
          <cell r="C4232" t="str">
            <v>PR</v>
          </cell>
          <cell r="D4232" t="str">
            <v>Paraná</v>
          </cell>
          <cell r="E4232">
            <v>41</v>
          </cell>
          <cell r="F4232" t="str">
            <v>Sul</v>
          </cell>
        </row>
        <row r="4233">
          <cell r="A4233">
            <v>412330</v>
          </cell>
          <cell r="B4233" t="str">
            <v>Santa Cruz de Monte Castelo</v>
          </cell>
          <cell r="C4233" t="str">
            <v>PR</v>
          </cell>
          <cell r="D4233" t="str">
            <v>Paraná</v>
          </cell>
          <cell r="E4233">
            <v>41</v>
          </cell>
          <cell r="F4233" t="str">
            <v>Sul</v>
          </cell>
        </row>
        <row r="4234">
          <cell r="A4234">
            <v>412340</v>
          </cell>
          <cell r="B4234" t="str">
            <v>Santa Fé</v>
          </cell>
          <cell r="C4234" t="str">
            <v>PR</v>
          </cell>
          <cell r="D4234" t="str">
            <v>Paraná</v>
          </cell>
          <cell r="E4234">
            <v>41</v>
          </cell>
          <cell r="F4234" t="str">
            <v>Sul</v>
          </cell>
        </row>
        <row r="4235">
          <cell r="A4235">
            <v>412350</v>
          </cell>
          <cell r="B4235" t="str">
            <v>Santa Helena</v>
          </cell>
          <cell r="C4235" t="str">
            <v>PR</v>
          </cell>
          <cell r="D4235" t="str">
            <v>Paraná</v>
          </cell>
          <cell r="E4235">
            <v>41</v>
          </cell>
          <cell r="F4235" t="str">
            <v>Sul</v>
          </cell>
        </row>
        <row r="4236">
          <cell r="A4236">
            <v>412360</v>
          </cell>
          <cell r="B4236" t="str">
            <v>Santa Inês</v>
          </cell>
          <cell r="C4236" t="str">
            <v>PR</v>
          </cell>
          <cell r="D4236" t="str">
            <v>Paraná</v>
          </cell>
          <cell r="E4236">
            <v>41</v>
          </cell>
          <cell r="F4236" t="str">
            <v>Sul</v>
          </cell>
        </row>
        <row r="4237">
          <cell r="A4237">
            <v>412370</v>
          </cell>
          <cell r="B4237" t="str">
            <v>Santa Isabel do Ivaí</v>
          </cell>
          <cell r="C4237" t="str">
            <v>PR</v>
          </cell>
          <cell r="D4237" t="str">
            <v>Paraná</v>
          </cell>
          <cell r="E4237">
            <v>41</v>
          </cell>
          <cell r="F4237" t="str">
            <v>Sul</v>
          </cell>
        </row>
        <row r="4238">
          <cell r="A4238">
            <v>412380</v>
          </cell>
          <cell r="B4238" t="str">
            <v>Santa Izabel do Oeste</v>
          </cell>
          <cell r="C4238" t="str">
            <v>PR</v>
          </cell>
          <cell r="D4238" t="str">
            <v>Paraná</v>
          </cell>
          <cell r="E4238">
            <v>41</v>
          </cell>
          <cell r="F4238" t="str">
            <v>Sul</v>
          </cell>
        </row>
        <row r="4239">
          <cell r="A4239">
            <v>412382</v>
          </cell>
          <cell r="B4239" t="str">
            <v>Santa Lúcia</v>
          </cell>
          <cell r="C4239" t="str">
            <v>PR</v>
          </cell>
          <cell r="D4239" t="str">
            <v>Paraná</v>
          </cell>
          <cell r="E4239">
            <v>41</v>
          </cell>
          <cell r="F4239" t="str">
            <v>Sul</v>
          </cell>
        </row>
        <row r="4240">
          <cell r="A4240">
            <v>412385</v>
          </cell>
          <cell r="B4240" t="str">
            <v>Santa Maria do Oeste</v>
          </cell>
          <cell r="C4240" t="str">
            <v>PR</v>
          </cell>
          <cell r="D4240" t="str">
            <v>Paraná</v>
          </cell>
          <cell r="E4240">
            <v>41</v>
          </cell>
          <cell r="F4240" t="str">
            <v>Sul</v>
          </cell>
        </row>
        <row r="4241">
          <cell r="A4241">
            <v>412390</v>
          </cell>
          <cell r="B4241" t="str">
            <v>Santa Mariana</v>
          </cell>
          <cell r="C4241" t="str">
            <v>PR</v>
          </cell>
          <cell r="D4241" t="str">
            <v>Paraná</v>
          </cell>
          <cell r="E4241">
            <v>41</v>
          </cell>
          <cell r="F4241" t="str">
            <v>Sul</v>
          </cell>
        </row>
        <row r="4242">
          <cell r="A4242">
            <v>412395</v>
          </cell>
          <cell r="B4242" t="str">
            <v>Santa Mônica</v>
          </cell>
          <cell r="C4242" t="str">
            <v>PR</v>
          </cell>
          <cell r="D4242" t="str">
            <v>Paraná</v>
          </cell>
          <cell r="E4242">
            <v>41</v>
          </cell>
          <cell r="F4242" t="str">
            <v>Sul</v>
          </cell>
        </row>
        <row r="4243">
          <cell r="A4243">
            <v>412400</v>
          </cell>
          <cell r="B4243" t="str">
            <v>Santana do Itararé</v>
          </cell>
          <cell r="C4243" t="str">
            <v>PR</v>
          </cell>
          <cell r="D4243" t="str">
            <v>Paraná</v>
          </cell>
          <cell r="E4243">
            <v>41</v>
          </cell>
          <cell r="F4243" t="str">
            <v>Sul</v>
          </cell>
        </row>
        <row r="4244">
          <cell r="A4244">
            <v>412402</v>
          </cell>
          <cell r="B4244" t="str">
            <v>Santa Tereza do Oeste</v>
          </cell>
          <cell r="C4244" t="str">
            <v>PR</v>
          </cell>
          <cell r="D4244" t="str">
            <v>Paraná</v>
          </cell>
          <cell r="E4244">
            <v>41</v>
          </cell>
          <cell r="F4244" t="str">
            <v>Sul</v>
          </cell>
        </row>
        <row r="4245">
          <cell r="A4245">
            <v>412405</v>
          </cell>
          <cell r="B4245" t="str">
            <v>Santa Terezinha de Itaipu</v>
          </cell>
          <cell r="C4245" t="str">
            <v>PR</v>
          </cell>
          <cell r="D4245" t="str">
            <v>Paraná</v>
          </cell>
          <cell r="E4245">
            <v>41</v>
          </cell>
          <cell r="F4245" t="str">
            <v>Sul</v>
          </cell>
        </row>
        <row r="4246">
          <cell r="A4246">
            <v>412410</v>
          </cell>
          <cell r="B4246" t="str">
            <v>Santo Antônio da Platina</v>
          </cell>
          <cell r="C4246" t="str">
            <v>PR</v>
          </cell>
          <cell r="D4246" t="str">
            <v>Paraná</v>
          </cell>
          <cell r="E4246">
            <v>41</v>
          </cell>
          <cell r="F4246" t="str">
            <v>Sul</v>
          </cell>
        </row>
        <row r="4247">
          <cell r="A4247">
            <v>412420</v>
          </cell>
          <cell r="B4247" t="str">
            <v>Santo Antônio do Caiuá</v>
          </cell>
          <cell r="C4247" t="str">
            <v>PR</v>
          </cell>
          <cell r="D4247" t="str">
            <v>Paraná</v>
          </cell>
          <cell r="E4247">
            <v>41</v>
          </cell>
          <cell r="F4247" t="str">
            <v>Sul</v>
          </cell>
        </row>
        <row r="4248">
          <cell r="A4248">
            <v>412430</v>
          </cell>
          <cell r="B4248" t="str">
            <v>Santo Antônio do Paraíso</v>
          </cell>
          <cell r="C4248" t="str">
            <v>PR</v>
          </cell>
          <cell r="D4248" t="str">
            <v>Paraná</v>
          </cell>
          <cell r="E4248">
            <v>41</v>
          </cell>
          <cell r="F4248" t="str">
            <v>Sul</v>
          </cell>
        </row>
        <row r="4249">
          <cell r="A4249">
            <v>412440</v>
          </cell>
          <cell r="B4249" t="str">
            <v>Santo Antônio do Sudoeste</v>
          </cell>
          <cell r="C4249" t="str">
            <v>PR</v>
          </cell>
          <cell r="D4249" t="str">
            <v>Paraná</v>
          </cell>
          <cell r="E4249">
            <v>41</v>
          </cell>
          <cell r="F4249" t="str">
            <v>Sul</v>
          </cell>
        </row>
        <row r="4250">
          <cell r="A4250">
            <v>412450</v>
          </cell>
          <cell r="B4250" t="str">
            <v>Santo Inácio</v>
          </cell>
          <cell r="C4250" t="str">
            <v>PR</v>
          </cell>
          <cell r="D4250" t="str">
            <v>Paraná</v>
          </cell>
          <cell r="E4250">
            <v>41</v>
          </cell>
          <cell r="F4250" t="str">
            <v>Sul</v>
          </cell>
        </row>
        <row r="4251">
          <cell r="A4251">
            <v>412460</v>
          </cell>
          <cell r="B4251" t="str">
            <v>São Carlos do Ivaí</v>
          </cell>
          <cell r="C4251" t="str">
            <v>PR</v>
          </cell>
          <cell r="D4251" t="str">
            <v>Paraná</v>
          </cell>
          <cell r="E4251">
            <v>41</v>
          </cell>
          <cell r="F4251" t="str">
            <v>Sul</v>
          </cell>
        </row>
        <row r="4252">
          <cell r="A4252">
            <v>412470</v>
          </cell>
          <cell r="B4252" t="str">
            <v>São Jerônimo da Serra</v>
          </cell>
          <cell r="C4252" t="str">
            <v>PR</v>
          </cell>
          <cell r="D4252" t="str">
            <v>Paraná</v>
          </cell>
          <cell r="E4252">
            <v>41</v>
          </cell>
          <cell r="F4252" t="str">
            <v>Sul</v>
          </cell>
        </row>
        <row r="4253">
          <cell r="A4253">
            <v>412480</v>
          </cell>
          <cell r="B4253" t="str">
            <v>São João</v>
          </cell>
          <cell r="C4253" t="str">
            <v>PR</v>
          </cell>
          <cell r="D4253" t="str">
            <v>Paraná</v>
          </cell>
          <cell r="E4253">
            <v>41</v>
          </cell>
          <cell r="F4253" t="str">
            <v>Sul</v>
          </cell>
        </row>
        <row r="4254">
          <cell r="A4254">
            <v>412490</v>
          </cell>
          <cell r="B4254" t="str">
            <v>São João do Caiuá</v>
          </cell>
          <cell r="C4254" t="str">
            <v>PR</v>
          </cell>
          <cell r="D4254" t="str">
            <v>Paraná</v>
          </cell>
          <cell r="E4254">
            <v>41</v>
          </cell>
          <cell r="F4254" t="str">
            <v>Sul</v>
          </cell>
        </row>
        <row r="4255">
          <cell r="A4255">
            <v>412500</v>
          </cell>
          <cell r="B4255" t="str">
            <v>São João do Ivaí</v>
          </cell>
          <cell r="C4255" t="str">
            <v>PR</v>
          </cell>
          <cell r="D4255" t="str">
            <v>Paraná</v>
          </cell>
          <cell r="E4255">
            <v>41</v>
          </cell>
          <cell r="F4255" t="str">
            <v>Sul</v>
          </cell>
        </row>
        <row r="4256">
          <cell r="A4256">
            <v>412510</v>
          </cell>
          <cell r="B4256" t="str">
            <v>São João do Triunfo</v>
          </cell>
          <cell r="C4256" t="str">
            <v>PR</v>
          </cell>
          <cell r="D4256" t="str">
            <v>Paraná</v>
          </cell>
          <cell r="E4256">
            <v>41</v>
          </cell>
          <cell r="F4256" t="str">
            <v>Sul</v>
          </cell>
        </row>
        <row r="4257">
          <cell r="A4257">
            <v>412520</v>
          </cell>
          <cell r="B4257" t="str">
            <v>São Jorge d'Oeste</v>
          </cell>
          <cell r="C4257" t="str">
            <v>PR</v>
          </cell>
          <cell r="D4257" t="str">
            <v>Paraná</v>
          </cell>
          <cell r="E4257">
            <v>41</v>
          </cell>
          <cell r="F4257" t="str">
            <v>Sul</v>
          </cell>
        </row>
        <row r="4258">
          <cell r="A4258">
            <v>412530</v>
          </cell>
          <cell r="B4258" t="str">
            <v>São Jorge do Ivaí</v>
          </cell>
          <cell r="C4258" t="str">
            <v>PR</v>
          </cell>
          <cell r="D4258" t="str">
            <v>Paraná</v>
          </cell>
          <cell r="E4258">
            <v>41</v>
          </cell>
          <cell r="F4258" t="str">
            <v>Sul</v>
          </cell>
        </row>
        <row r="4259">
          <cell r="A4259">
            <v>412535</v>
          </cell>
          <cell r="B4259" t="str">
            <v>São Jorge do Patrocínio</v>
          </cell>
          <cell r="C4259" t="str">
            <v>PR</v>
          </cell>
          <cell r="D4259" t="str">
            <v>Paraná</v>
          </cell>
          <cell r="E4259">
            <v>41</v>
          </cell>
          <cell r="F4259" t="str">
            <v>Sul</v>
          </cell>
        </row>
        <row r="4260">
          <cell r="A4260">
            <v>412540</v>
          </cell>
          <cell r="B4260" t="str">
            <v>São José da Boa Vista</v>
          </cell>
          <cell r="C4260" t="str">
            <v>PR</v>
          </cell>
          <cell r="D4260" t="str">
            <v>Paraná</v>
          </cell>
          <cell r="E4260">
            <v>41</v>
          </cell>
          <cell r="F4260" t="str">
            <v>Sul</v>
          </cell>
        </row>
        <row r="4261">
          <cell r="A4261">
            <v>412545</v>
          </cell>
          <cell r="B4261" t="str">
            <v>São José das Palmeiras</v>
          </cell>
          <cell r="C4261" t="str">
            <v>PR</v>
          </cell>
          <cell r="D4261" t="str">
            <v>Paraná</v>
          </cell>
          <cell r="E4261">
            <v>41</v>
          </cell>
          <cell r="F4261" t="str">
            <v>Sul</v>
          </cell>
        </row>
        <row r="4262">
          <cell r="A4262">
            <v>412550</v>
          </cell>
          <cell r="B4262" t="str">
            <v>São José dos Pinhais</v>
          </cell>
          <cell r="C4262" t="str">
            <v>PR</v>
          </cell>
          <cell r="D4262" t="str">
            <v>Paraná</v>
          </cell>
          <cell r="E4262">
            <v>41</v>
          </cell>
          <cell r="F4262" t="str">
            <v>Sul</v>
          </cell>
        </row>
        <row r="4263">
          <cell r="A4263">
            <v>412555</v>
          </cell>
          <cell r="B4263" t="str">
            <v>São Manoel do Paraná</v>
          </cell>
          <cell r="C4263" t="str">
            <v>PR</v>
          </cell>
          <cell r="D4263" t="str">
            <v>Paraná</v>
          </cell>
          <cell r="E4263">
            <v>41</v>
          </cell>
          <cell r="F4263" t="str">
            <v>Sul</v>
          </cell>
        </row>
        <row r="4264">
          <cell r="A4264">
            <v>412560</v>
          </cell>
          <cell r="B4264" t="str">
            <v>São Mateus do Sul</v>
          </cell>
          <cell r="C4264" t="str">
            <v>PR</v>
          </cell>
          <cell r="D4264" t="str">
            <v>Paraná</v>
          </cell>
          <cell r="E4264">
            <v>41</v>
          </cell>
          <cell r="F4264" t="str">
            <v>Sul</v>
          </cell>
        </row>
        <row r="4265">
          <cell r="A4265">
            <v>412570</v>
          </cell>
          <cell r="B4265" t="str">
            <v>São Miguel do Iguaçu</v>
          </cell>
          <cell r="C4265" t="str">
            <v>PR</v>
          </cell>
          <cell r="D4265" t="str">
            <v>Paraná</v>
          </cell>
          <cell r="E4265">
            <v>41</v>
          </cell>
          <cell r="F4265" t="str">
            <v>Sul</v>
          </cell>
        </row>
        <row r="4266">
          <cell r="A4266">
            <v>412575</v>
          </cell>
          <cell r="B4266" t="str">
            <v>São Pedro do Iguaçu</v>
          </cell>
          <cell r="C4266" t="str">
            <v>PR</v>
          </cell>
          <cell r="D4266" t="str">
            <v>Paraná</v>
          </cell>
          <cell r="E4266">
            <v>41</v>
          </cell>
          <cell r="F4266" t="str">
            <v>Sul</v>
          </cell>
        </row>
        <row r="4267">
          <cell r="A4267">
            <v>412580</v>
          </cell>
          <cell r="B4267" t="str">
            <v>São Pedro do Ivaí</v>
          </cell>
          <cell r="C4267" t="str">
            <v>PR</v>
          </cell>
          <cell r="D4267" t="str">
            <v>Paraná</v>
          </cell>
          <cell r="E4267">
            <v>41</v>
          </cell>
          <cell r="F4267" t="str">
            <v>Sul</v>
          </cell>
        </row>
        <row r="4268">
          <cell r="A4268">
            <v>412590</v>
          </cell>
          <cell r="B4268" t="str">
            <v>São Pedro do Paraná</v>
          </cell>
          <cell r="C4268" t="str">
            <v>PR</v>
          </cell>
          <cell r="D4268" t="str">
            <v>Paraná</v>
          </cell>
          <cell r="E4268">
            <v>41</v>
          </cell>
          <cell r="F4268" t="str">
            <v>Sul</v>
          </cell>
        </row>
        <row r="4269">
          <cell r="A4269">
            <v>412600</v>
          </cell>
          <cell r="B4269" t="str">
            <v>São Sebastião da Amoreira</v>
          </cell>
          <cell r="C4269" t="str">
            <v>PR</v>
          </cell>
          <cell r="D4269" t="str">
            <v>Paraná</v>
          </cell>
          <cell r="E4269">
            <v>41</v>
          </cell>
          <cell r="F4269" t="str">
            <v>Sul</v>
          </cell>
        </row>
        <row r="4270">
          <cell r="A4270">
            <v>412610</v>
          </cell>
          <cell r="B4270" t="str">
            <v>São Tomé</v>
          </cell>
          <cell r="C4270" t="str">
            <v>PR</v>
          </cell>
          <cell r="D4270" t="str">
            <v>Paraná</v>
          </cell>
          <cell r="E4270">
            <v>41</v>
          </cell>
          <cell r="F4270" t="str">
            <v>Sul</v>
          </cell>
        </row>
        <row r="4271">
          <cell r="A4271">
            <v>412620</v>
          </cell>
          <cell r="B4271" t="str">
            <v>Sapopema</v>
          </cell>
          <cell r="C4271" t="str">
            <v>PR</v>
          </cell>
          <cell r="D4271" t="str">
            <v>Paraná</v>
          </cell>
          <cell r="E4271">
            <v>41</v>
          </cell>
          <cell r="F4271" t="str">
            <v>Sul</v>
          </cell>
        </row>
        <row r="4272">
          <cell r="A4272">
            <v>412625</v>
          </cell>
          <cell r="B4272" t="str">
            <v>Sarandi</v>
          </cell>
          <cell r="C4272" t="str">
            <v>PR</v>
          </cell>
          <cell r="D4272" t="str">
            <v>Paraná</v>
          </cell>
          <cell r="E4272">
            <v>41</v>
          </cell>
          <cell r="F4272" t="str">
            <v>Sul</v>
          </cell>
        </row>
        <row r="4273">
          <cell r="A4273">
            <v>412627</v>
          </cell>
          <cell r="B4273" t="str">
            <v>Saudade do Iguaçu</v>
          </cell>
          <cell r="C4273" t="str">
            <v>PR</v>
          </cell>
          <cell r="D4273" t="str">
            <v>Paraná</v>
          </cell>
          <cell r="E4273">
            <v>41</v>
          </cell>
          <cell r="F4273" t="str">
            <v>Sul</v>
          </cell>
        </row>
        <row r="4274">
          <cell r="A4274">
            <v>412630</v>
          </cell>
          <cell r="B4274" t="str">
            <v>Sengés</v>
          </cell>
          <cell r="C4274" t="str">
            <v>PR</v>
          </cell>
          <cell r="D4274" t="str">
            <v>Paraná</v>
          </cell>
          <cell r="E4274">
            <v>41</v>
          </cell>
          <cell r="F4274" t="str">
            <v>Sul</v>
          </cell>
        </row>
        <row r="4275">
          <cell r="A4275">
            <v>412635</v>
          </cell>
          <cell r="B4275" t="str">
            <v>Serranópolis do Iguaçu</v>
          </cell>
          <cell r="C4275" t="str">
            <v>PR</v>
          </cell>
          <cell r="D4275" t="str">
            <v>Paraná</v>
          </cell>
          <cell r="E4275">
            <v>41</v>
          </cell>
          <cell r="F4275" t="str">
            <v>Sul</v>
          </cell>
        </row>
        <row r="4276">
          <cell r="A4276">
            <v>412640</v>
          </cell>
          <cell r="B4276" t="str">
            <v>Sertaneja</v>
          </cell>
          <cell r="C4276" t="str">
            <v>PR</v>
          </cell>
          <cell r="D4276" t="str">
            <v>Paraná</v>
          </cell>
          <cell r="E4276">
            <v>41</v>
          </cell>
          <cell r="F4276" t="str">
            <v>Sul</v>
          </cell>
        </row>
        <row r="4277">
          <cell r="A4277">
            <v>412650</v>
          </cell>
          <cell r="B4277" t="str">
            <v>Sertanópolis</v>
          </cell>
          <cell r="C4277" t="str">
            <v>PR</v>
          </cell>
          <cell r="D4277" t="str">
            <v>Paraná</v>
          </cell>
          <cell r="E4277">
            <v>41</v>
          </cell>
          <cell r="F4277" t="str">
            <v>Sul</v>
          </cell>
        </row>
        <row r="4278">
          <cell r="A4278">
            <v>412660</v>
          </cell>
          <cell r="B4278" t="str">
            <v>Siqueira Campos</v>
          </cell>
          <cell r="C4278" t="str">
            <v>PR</v>
          </cell>
          <cell r="D4278" t="str">
            <v>Paraná</v>
          </cell>
          <cell r="E4278">
            <v>41</v>
          </cell>
          <cell r="F4278" t="str">
            <v>Sul</v>
          </cell>
        </row>
        <row r="4279">
          <cell r="A4279">
            <v>412665</v>
          </cell>
          <cell r="B4279" t="str">
            <v>Sulina</v>
          </cell>
          <cell r="C4279" t="str">
            <v>PR</v>
          </cell>
          <cell r="D4279" t="str">
            <v>Paraná</v>
          </cell>
          <cell r="E4279">
            <v>41</v>
          </cell>
          <cell r="F4279" t="str">
            <v>Sul</v>
          </cell>
        </row>
        <row r="4280">
          <cell r="A4280">
            <v>412667</v>
          </cell>
          <cell r="B4280" t="str">
            <v>Tamarana</v>
          </cell>
          <cell r="C4280" t="str">
            <v>PR</v>
          </cell>
          <cell r="D4280" t="str">
            <v>Paraná</v>
          </cell>
          <cell r="E4280">
            <v>41</v>
          </cell>
          <cell r="F4280" t="str">
            <v>Sul</v>
          </cell>
        </row>
        <row r="4281">
          <cell r="A4281">
            <v>412670</v>
          </cell>
          <cell r="B4281" t="str">
            <v>Tamboara</v>
          </cell>
          <cell r="C4281" t="str">
            <v>PR</v>
          </cell>
          <cell r="D4281" t="str">
            <v>Paraná</v>
          </cell>
          <cell r="E4281">
            <v>41</v>
          </cell>
          <cell r="F4281" t="str">
            <v>Sul</v>
          </cell>
        </row>
        <row r="4282">
          <cell r="A4282">
            <v>412680</v>
          </cell>
          <cell r="B4282" t="str">
            <v>Tapejara</v>
          </cell>
          <cell r="C4282" t="str">
            <v>PR</v>
          </cell>
          <cell r="D4282" t="str">
            <v>Paraná</v>
          </cell>
          <cell r="E4282">
            <v>41</v>
          </cell>
          <cell r="F4282" t="str">
            <v>Sul</v>
          </cell>
        </row>
        <row r="4283">
          <cell r="A4283">
            <v>412690</v>
          </cell>
          <cell r="B4283" t="str">
            <v>Tapira</v>
          </cell>
          <cell r="C4283" t="str">
            <v>PR</v>
          </cell>
          <cell r="D4283" t="str">
            <v>Paraná</v>
          </cell>
          <cell r="E4283">
            <v>41</v>
          </cell>
          <cell r="F4283" t="str">
            <v>Sul</v>
          </cell>
        </row>
        <row r="4284">
          <cell r="A4284">
            <v>412700</v>
          </cell>
          <cell r="B4284" t="str">
            <v>Teixeira Soares</v>
          </cell>
          <cell r="C4284" t="str">
            <v>PR</v>
          </cell>
          <cell r="D4284" t="str">
            <v>Paraná</v>
          </cell>
          <cell r="E4284">
            <v>41</v>
          </cell>
          <cell r="F4284" t="str">
            <v>Sul</v>
          </cell>
        </row>
        <row r="4285">
          <cell r="A4285">
            <v>412710</v>
          </cell>
          <cell r="B4285" t="str">
            <v>Telêmaco Borba</v>
          </cell>
          <cell r="C4285" t="str">
            <v>PR</v>
          </cell>
          <cell r="D4285" t="str">
            <v>Paraná</v>
          </cell>
          <cell r="E4285">
            <v>41</v>
          </cell>
          <cell r="F4285" t="str">
            <v>Sul</v>
          </cell>
        </row>
        <row r="4286">
          <cell r="A4286">
            <v>412720</v>
          </cell>
          <cell r="B4286" t="str">
            <v>Terra Boa</v>
          </cell>
          <cell r="C4286" t="str">
            <v>PR</v>
          </cell>
          <cell r="D4286" t="str">
            <v>Paraná</v>
          </cell>
          <cell r="E4286">
            <v>41</v>
          </cell>
          <cell r="F4286" t="str">
            <v>Sul</v>
          </cell>
        </row>
        <row r="4287">
          <cell r="A4287">
            <v>412730</v>
          </cell>
          <cell r="B4287" t="str">
            <v>Terra Rica</v>
          </cell>
          <cell r="C4287" t="str">
            <v>PR</v>
          </cell>
          <cell r="D4287" t="str">
            <v>Paraná</v>
          </cell>
          <cell r="E4287">
            <v>41</v>
          </cell>
          <cell r="F4287" t="str">
            <v>Sul</v>
          </cell>
        </row>
        <row r="4288">
          <cell r="A4288">
            <v>412740</v>
          </cell>
          <cell r="B4288" t="str">
            <v>Terra Roxa</v>
          </cell>
          <cell r="C4288" t="str">
            <v>PR</v>
          </cell>
          <cell r="D4288" t="str">
            <v>Paraná</v>
          </cell>
          <cell r="E4288">
            <v>41</v>
          </cell>
          <cell r="F4288" t="str">
            <v>Sul</v>
          </cell>
        </row>
        <row r="4289">
          <cell r="A4289">
            <v>412750</v>
          </cell>
          <cell r="B4289" t="str">
            <v>Tibagi</v>
          </cell>
          <cell r="C4289" t="str">
            <v>PR</v>
          </cell>
          <cell r="D4289" t="str">
            <v>Paraná</v>
          </cell>
          <cell r="E4289">
            <v>41</v>
          </cell>
          <cell r="F4289" t="str">
            <v>Sul</v>
          </cell>
        </row>
        <row r="4290">
          <cell r="A4290">
            <v>412760</v>
          </cell>
          <cell r="B4290" t="str">
            <v>Tijucas do Sul</v>
          </cell>
          <cell r="C4290" t="str">
            <v>PR</v>
          </cell>
          <cell r="D4290" t="str">
            <v>Paraná</v>
          </cell>
          <cell r="E4290">
            <v>41</v>
          </cell>
          <cell r="F4290" t="str">
            <v>Sul</v>
          </cell>
        </row>
        <row r="4291">
          <cell r="A4291">
            <v>412770</v>
          </cell>
          <cell r="B4291" t="str">
            <v>Toledo</v>
          </cell>
          <cell r="C4291" t="str">
            <v>PR</v>
          </cell>
          <cell r="D4291" t="str">
            <v>Paraná</v>
          </cell>
          <cell r="E4291">
            <v>41</v>
          </cell>
          <cell r="F4291" t="str">
            <v>Sul</v>
          </cell>
        </row>
        <row r="4292">
          <cell r="A4292">
            <v>412780</v>
          </cell>
          <cell r="B4292" t="str">
            <v>Tomazina</v>
          </cell>
          <cell r="C4292" t="str">
            <v>PR</v>
          </cell>
          <cell r="D4292" t="str">
            <v>Paraná</v>
          </cell>
          <cell r="E4292">
            <v>41</v>
          </cell>
          <cell r="F4292" t="str">
            <v>Sul</v>
          </cell>
        </row>
        <row r="4293">
          <cell r="A4293">
            <v>412785</v>
          </cell>
          <cell r="B4293" t="str">
            <v>Três Barras do Paraná</v>
          </cell>
          <cell r="C4293" t="str">
            <v>PR</v>
          </cell>
          <cell r="D4293" t="str">
            <v>Paraná</v>
          </cell>
          <cell r="E4293">
            <v>41</v>
          </cell>
          <cell r="F4293" t="str">
            <v>Sul</v>
          </cell>
        </row>
        <row r="4294">
          <cell r="A4294">
            <v>412788</v>
          </cell>
          <cell r="B4294" t="str">
            <v>Tunas do Paraná</v>
          </cell>
          <cell r="C4294" t="str">
            <v>PR</v>
          </cell>
          <cell r="D4294" t="str">
            <v>Paraná</v>
          </cell>
          <cell r="E4294">
            <v>41</v>
          </cell>
          <cell r="F4294" t="str">
            <v>Sul</v>
          </cell>
        </row>
        <row r="4295">
          <cell r="A4295">
            <v>412790</v>
          </cell>
          <cell r="B4295" t="str">
            <v>Tuneiras do Oeste</v>
          </cell>
          <cell r="C4295" t="str">
            <v>PR</v>
          </cell>
          <cell r="D4295" t="str">
            <v>Paraná</v>
          </cell>
          <cell r="E4295">
            <v>41</v>
          </cell>
          <cell r="F4295" t="str">
            <v>Sul</v>
          </cell>
        </row>
        <row r="4296">
          <cell r="A4296">
            <v>412795</v>
          </cell>
          <cell r="B4296" t="str">
            <v>Tupãssi</v>
          </cell>
          <cell r="C4296" t="str">
            <v>PR</v>
          </cell>
          <cell r="D4296" t="str">
            <v>Paraná</v>
          </cell>
          <cell r="E4296">
            <v>41</v>
          </cell>
          <cell r="F4296" t="str">
            <v>Sul</v>
          </cell>
        </row>
        <row r="4297">
          <cell r="A4297">
            <v>412796</v>
          </cell>
          <cell r="B4297" t="str">
            <v>Turvo</v>
          </cell>
          <cell r="C4297" t="str">
            <v>PR</v>
          </cell>
          <cell r="D4297" t="str">
            <v>Paraná</v>
          </cell>
          <cell r="E4297">
            <v>41</v>
          </cell>
          <cell r="F4297" t="str">
            <v>Sul</v>
          </cell>
        </row>
        <row r="4298">
          <cell r="A4298">
            <v>412800</v>
          </cell>
          <cell r="B4298" t="str">
            <v>Ubiratã</v>
          </cell>
          <cell r="C4298" t="str">
            <v>PR</v>
          </cell>
          <cell r="D4298" t="str">
            <v>Paraná</v>
          </cell>
          <cell r="E4298">
            <v>41</v>
          </cell>
          <cell r="F4298" t="str">
            <v>Sul</v>
          </cell>
        </row>
        <row r="4299">
          <cell r="A4299">
            <v>412810</v>
          </cell>
          <cell r="B4299" t="str">
            <v>Umuarama</v>
          </cell>
          <cell r="C4299" t="str">
            <v>PR</v>
          </cell>
          <cell r="D4299" t="str">
            <v>Paraná</v>
          </cell>
          <cell r="E4299">
            <v>41</v>
          </cell>
          <cell r="F4299" t="str">
            <v>Sul</v>
          </cell>
        </row>
        <row r="4300">
          <cell r="A4300">
            <v>412820</v>
          </cell>
          <cell r="B4300" t="str">
            <v>União da Vitória</v>
          </cell>
          <cell r="C4300" t="str">
            <v>PR</v>
          </cell>
          <cell r="D4300" t="str">
            <v>Paraná</v>
          </cell>
          <cell r="E4300">
            <v>41</v>
          </cell>
          <cell r="F4300" t="str">
            <v>Sul</v>
          </cell>
        </row>
        <row r="4301">
          <cell r="A4301">
            <v>412830</v>
          </cell>
          <cell r="B4301" t="str">
            <v>Uniflor</v>
          </cell>
          <cell r="C4301" t="str">
            <v>PR</v>
          </cell>
          <cell r="D4301" t="str">
            <v>Paraná</v>
          </cell>
          <cell r="E4301">
            <v>41</v>
          </cell>
          <cell r="F4301" t="str">
            <v>Sul</v>
          </cell>
        </row>
        <row r="4302">
          <cell r="A4302">
            <v>412840</v>
          </cell>
          <cell r="B4302" t="str">
            <v>Uraí</v>
          </cell>
          <cell r="C4302" t="str">
            <v>PR</v>
          </cell>
          <cell r="D4302" t="str">
            <v>Paraná</v>
          </cell>
          <cell r="E4302">
            <v>41</v>
          </cell>
          <cell r="F4302" t="str">
            <v>Sul</v>
          </cell>
        </row>
        <row r="4303">
          <cell r="A4303">
            <v>412850</v>
          </cell>
          <cell r="B4303" t="str">
            <v>Wenceslau Braz</v>
          </cell>
          <cell r="C4303" t="str">
            <v>PR</v>
          </cell>
          <cell r="D4303" t="str">
            <v>Paraná</v>
          </cell>
          <cell r="E4303">
            <v>41</v>
          </cell>
          <cell r="F4303" t="str">
            <v>Sul</v>
          </cell>
        </row>
        <row r="4304">
          <cell r="A4304">
            <v>412853</v>
          </cell>
          <cell r="B4304" t="str">
            <v>Ventania</v>
          </cell>
          <cell r="C4304" t="str">
            <v>PR</v>
          </cell>
          <cell r="D4304" t="str">
            <v>Paraná</v>
          </cell>
          <cell r="E4304">
            <v>41</v>
          </cell>
          <cell r="F4304" t="str">
            <v>Sul</v>
          </cell>
        </row>
        <row r="4305">
          <cell r="A4305">
            <v>412855</v>
          </cell>
          <cell r="B4305" t="str">
            <v>Vera Cruz do Oeste</v>
          </cell>
          <cell r="C4305" t="str">
            <v>PR</v>
          </cell>
          <cell r="D4305" t="str">
            <v>Paraná</v>
          </cell>
          <cell r="E4305">
            <v>41</v>
          </cell>
          <cell r="F4305" t="str">
            <v>Sul</v>
          </cell>
        </row>
        <row r="4306">
          <cell r="A4306">
            <v>412860</v>
          </cell>
          <cell r="B4306" t="str">
            <v>Verê</v>
          </cell>
          <cell r="C4306" t="str">
            <v>PR</v>
          </cell>
          <cell r="D4306" t="str">
            <v>Paraná</v>
          </cell>
          <cell r="E4306">
            <v>41</v>
          </cell>
          <cell r="F4306" t="str">
            <v>Sul</v>
          </cell>
        </row>
        <row r="4307">
          <cell r="A4307">
            <v>412862</v>
          </cell>
          <cell r="B4307" t="str">
            <v>Alto Paraíso</v>
          </cell>
          <cell r="C4307" t="str">
            <v>PR</v>
          </cell>
          <cell r="D4307" t="str">
            <v>Paraná</v>
          </cell>
          <cell r="E4307">
            <v>41</v>
          </cell>
          <cell r="F4307" t="str">
            <v>Sul</v>
          </cell>
        </row>
        <row r="4308">
          <cell r="A4308">
            <v>412863</v>
          </cell>
          <cell r="B4308" t="str">
            <v>Doutor Ulysses</v>
          </cell>
          <cell r="C4308" t="str">
            <v>PR</v>
          </cell>
          <cell r="D4308" t="str">
            <v>Paraná</v>
          </cell>
          <cell r="E4308">
            <v>41</v>
          </cell>
          <cell r="F4308" t="str">
            <v>Sul</v>
          </cell>
        </row>
        <row r="4309">
          <cell r="A4309">
            <v>412865</v>
          </cell>
          <cell r="B4309" t="str">
            <v>Virmond</v>
          </cell>
          <cell r="C4309" t="str">
            <v>PR</v>
          </cell>
          <cell r="D4309" t="str">
            <v>Paraná</v>
          </cell>
          <cell r="E4309">
            <v>41</v>
          </cell>
          <cell r="F4309" t="str">
            <v>Sul</v>
          </cell>
        </row>
        <row r="4310">
          <cell r="A4310">
            <v>412870</v>
          </cell>
          <cell r="B4310" t="str">
            <v>Vitorino</v>
          </cell>
          <cell r="C4310" t="str">
            <v>PR</v>
          </cell>
          <cell r="D4310" t="str">
            <v>Paraná</v>
          </cell>
          <cell r="E4310">
            <v>41</v>
          </cell>
          <cell r="F4310" t="str">
            <v>Sul</v>
          </cell>
        </row>
        <row r="4311">
          <cell r="A4311">
            <v>412880</v>
          </cell>
          <cell r="B4311" t="str">
            <v>Xambrê</v>
          </cell>
          <cell r="C4311" t="str">
            <v>PR</v>
          </cell>
          <cell r="D4311" t="str">
            <v>Paraná</v>
          </cell>
          <cell r="E4311">
            <v>41</v>
          </cell>
          <cell r="F4311" t="str">
            <v>Sul</v>
          </cell>
        </row>
        <row r="4312">
          <cell r="A4312">
            <v>420005</v>
          </cell>
          <cell r="B4312" t="str">
            <v>Abdon Batista</v>
          </cell>
          <cell r="C4312" t="str">
            <v>SC</v>
          </cell>
          <cell r="D4312" t="str">
            <v>Santa Catarina</v>
          </cell>
          <cell r="E4312">
            <v>42</v>
          </cell>
          <cell r="F4312" t="str">
            <v>Sul</v>
          </cell>
        </row>
        <row r="4313">
          <cell r="A4313">
            <v>420010</v>
          </cell>
          <cell r="B4313" t="str">
            <v>Abelardo Luz</v>
          </cell>
          <cell r="C4313" t="str">
            <v>SC</v>
          </cell>
          <cell r="D4313" t="str">
            <v>Santa Catarina</v>
          </cell>
          <cell r="E4313">
            <v>42</v>
          </cell>
          <cell r="F4313" t="str">
            <v>Sul</v>
          </cell>
        </row>
        <row r="4314">
          <cell r="A4314">
            <v>420020</v>
          </cell>
          <cell r="B4314" t="str">
            <v>Agrolândia</v>
          </cell>
          <cell r="C4314" t="str">
            <v>SC</v>
          </cell>
          <cell r="D4314" t="str">
            <v>Santa Catarina</v>
          </cell>
          <cell r="E4314">
            <v>42</v>
          </cell>
          <cell r="F4314" t="str">
            <v>Sul</v>
          </cell>
        </row>
        <row r="4315">
          <cell r="A4315">
            <v>420030</v>
          </cell>
          <cell r="B4315" t="str">
            <v>Agronômica</v>
          </cell>
          <cell r="C4315" t="str">
            <v>SC</v>
          </cell>
          <cell r="D4315" t="str">
            <v>Santa Catarina</v>
          </cell>
          <cell r="E4315">
            <v>42</v>
          </cell>
          <cell r="F4315" t="str">
            <v>Sul</v>
          </cell>
        </row>
        <row r="4316">
          <cell r="A4316">
            <v>420040</v>
          </cell>
          <cell r="B4316" t="str">
            <v>Água Doce</v>
          </cell>
          <cell r="C4316" t="str">
            <v>SC</v>
          </cell>
          <cell r="D4316" t="str">
            <v>Santa Catarina</v>
          </cell>
          <cell r="E4316">
            <v>42</v>
          </cell>
          <cell r="F4316" t="str">
            <v>Sul</v>
          </cell>
        </row>
        <row r="4317">
          <cell r="A4317">
            <v>420050</v>
          </cell>
          <cell r="B4317" t="str">
            <v>Águas de Chapecó</v>
          </cell>
          <cell r="C4317" t="str">
            <v>SC</v>
          </cell>
          <cell r="D4317" t="str">
            <v>Santa Catarina</v>
          </cell>
          <cell r="E4317">
            <v>42</v>
          </cell>
          <cell r="F4317" t="str">
            <v>Sul</v>
          </cell>
        </row>
        <row r="4318">
          <cell r="A4318">
            <v>420055</v>
          </cell>
          <cell r="B4318" t="str">
            <v>Águas Frias</v>
          </cell>
          <cell r="C4318" t="str">
            <v>SC</v>
          </cell>
          <cell r="D4318" t="str">
            <v>Santa Catarina</v>
          </cell>
          <cell r="E4318">
            <v>42</v>
          </cell>
          <cell r="F4318" t="str">
            <v>Sul</v>
          </cell>
        </row>
        <row r="4319">
          <cell r="A4319">
            <v>420060</v>
          </cell>
          <cell r="B4319" t="str">
            <v>Águas Mornas</v>
          </cell>
          <cell r="C4319" t="str">
            <v>SC</v>
          </cell>
          <cell r="D4319" t="str">
            <v>Santa Catarina</v>
          </cell>
          <cell r="E4319">
            <v>42</v>
          </cell>
          <cell r="F4319" t="str">
            <v>Sul</v>
          </cell>
        </row>
        <row r="4320">
          <cell r="A4320">
            <v>420070</v>
          </cell>
          <cell r="B4320" t="str">
            <v>Alfredo Wagner</v>
          </cell>
          <cell r="C4320" t="str">
            <v>SC</v>
          </cell>
          <cell r="D4320" t="str">
            <v>Santa Catarina</v>
          </cell>
          <cell r="E4320">
            <v>42</v>
          </cell>
          <cell r="F4320" t="str">
            <v>Sul</v>
          </cell>
        </row>
        <row r="4321">
          <cell r="A4321">
            <v>420075</v>
          </cell>
          <cell r="B4321" t="str">
            <v>Alto Bela Vista</v>
          </cell>
          <cell r="C4321" t="str">
            <v>SC</v>
          </cell>
          <cell r="D4321" t="str">
            <v>Santa Catarina</v>
          </cell>
          <cell r="E4321">
            <v>42</v>
          </cell>
          <cell r="F4321" t="str">
            <v>Sul</v>
          </cell>
        </row>
        <row r="4322">
          <cell r="A4322">
            <v>420080</v>
          </cell>
          <cell r="B4322" t="str">
            <v>Anchieta</v>
          </cell>
          <cell r="C4322" t="str">
            <v>SC</v>
          </cell>
          <cell r="D4322" t="str">
            <v>Santa Catarina</v>
          </cell>
          <cell r="E4322">
            <v>42</v>
          </cell>
          <cell r="F4322" t="str">
            <v>Sul</v>
          </cell>
        </row>
        <row r="4323">
          <cell r="A4323">
            <v>420090</v>
          </cell>
          <cell r="B4323" t="str">
            <v>Angelina</v>
          </cell>
          <cell r="C4323" t="str">
            <v>SC</v>
          </cell>
          <cell r="D4323" t="str">
            <v>Santa Catarina</v>
          </cell>
          <cell r="E4323">
            <v>42</v>
          </cell>
          <cell r="F4323" t="str">
            <v>Sul</v>
          </cell>
        </row>
        <row r="4324">
          <cell r="A4324">
            <v>420100</v>
          </cell>
          <cell r="B4324" t="str">
            <v>Anita Garibaldi</v>
          </cell>
          <cell r="C4324" t="str">
            <v>SC</v>
          </cell>
          <cell r="D4324" t="str">
            <v>Santa Catarina</v>
          </cell>
          <cell r="E4324">
            <v>42</v>
          </cell>
          <cell r="F4324" t="str">
            <v>Sul</v>
          </cell>
        </row>
        <row r="4325">
          <cell r="A4325">
            <v>420110</v>
          </cell>
          <cell r="B4325" t="str">
            <v>Anitápolis</v>
          </cell>
          <cell r="C4325" t="str">
            <v>SC</v>
          </cell>
          <cell r="D4325" t="str">
            <v>Santa Catarina</v>
          </cell>
          <cell r="E4325">
            <v>42</v>
          </cell>
          <cell r="F4325" t="str">
            <v>Sul</v>
          </cell>
        </row>
        <row r="4326">
          <cell r="A4326">
            <v>420120</v>
          </cell>
          <cell r="B4326" t="str">
            <v>Antônio Carlos</v>
          </cell>
          <cell r="C4326" t="str">
            <v>SC</v>
          </cell>
          <cell r="D4326" t="str">
            <v>Santa Catarina</v>
          </cell>
          <cell r="E4326">
            <v>42</v>
          </cell>
          <cell r="F4326" t="str">
            <v>Sul</v>
          </cell>
        </row>
        <row r="4327">
          <cell r="A4327">
            <v>420125</v>
          </cell>
          <cell r="B4327" t="str">
            <v>Apiúna</v>
          </cell>
          <cell r="C4327" t="str">
            <v>SC</v>
          </cell>
          <cell r="D4327" t="str">
            <v>Santa Catarina</v>
          </cell>
          <cell r="E4327">
            <v>42</v>
          </cell>
          <cell r="F4327" t="str">
            <v>Sul</v>
          </cell>
        </row>
        <row r="4328">
          <cell r="A4328">
            <v>420127</v>
          </cell>
          <cell r="B4328" t="str">
            <v>Arabutã</v>
          </cell>
          <cell r="C4328" t="str">
            <v>SC</v>
          </cell>
          <cell r="D4328" t="str">
            <v>Santa Catarina</v>
          </cell>
          <cell r="E4328">
            <v>42</v>
          </cell>
          <cell r="F4328" t="str">
            <v>Sul</v>
          </cell>
        </row>
        <row r="4329">
          <cell r="A4329">
            <v>420130</v>
          </cell>
          <cell r="B4329" t="str">
            <v>Araquari</v>
          </cell>
          <cell r="C4329" t="str">
            <v>SC</v>
          </cell>
          <cell r="D4329" t="str">
            <v>Santa Catarina</v>
          </cell>
          <cell r="E4329">
            <v>42</v>
          </cell>
          <cell r="F4329" t="str">
            <v>Sul</v>
          </cell>
        </row>
        <row r="4330">
          <cell r="A4330">
            <v>420140</v>
          </cell>
          <cell r="B4330" t="str">
            <v>Araranguá</v>
          </cell>
          <cell r="C4330" t="str">
            <v>SC</v>
          </cell>
          <cell r="D4330" t="str">
            <v>Santa Catarina</v>
          </cell>
          <cell r="E4330">
            <v>42</v>
          </cell>
          <cell r="F4330" t="str">
            <v>Sul</v>
          </cell>
        </row>
        <row r="4331">
          <cell r="A4331">
            <v>420150</v>
          </cell>
          <cell r="B4331" t="str">
            <v>Armazém</v>
          </cell>
          <cell r="C4331" t="str">
            <v>SC</v>
          </cell>
          <cell r="D4331" t="str">
            <v>Santa Catarina</v>
          </cell>
          <cell r="E4331">
            <v>42</v>
          </cell>
          <cell r="F4331" t="str">
            <v>Sul</v>
          </cell>
        </row>
        <row r="4332">
          <cell r="A4332">
            <v>420160</v>
          </cell>
          <cell r="B4332" t="str">
            <v>Arroio Trinta</v>
          </cell>
          <cell r="C4332" t="str">
            <v>SC</v>
          </cell>
          <cell r="D4332" t="str">
            <v>Santa Catarina</v>
          </cell>
          <cell r="E4332">
            <v>42</v>
          </cell>
          <cell r="F4332" t="str">
            <v>Sul</v>
          </cell>
        </row>
        <row r="4333">
          <cell r="A4333">
            <v>420165</v>
          </cell>
          <cell r="B4333" t="str">
            <v>Arvoredo</v>
          </cell>
          <cell r="C4333" t="str">
            <v>SC</v>
          </cell>
          <cell r="D4333" t="str">
            <v>Santa Catarina</v>
          </cell>
          <cell r="E4333">
            <v>42</v>
          </cell>
          <cell r="F4333" t="str">
            <v>Sul</v>
          </cell>
        </row>
        <row r="4334">
          <cell r="A4334">
            <v>420170</v>
          </cell>
          <cell r="B4334" t="str">
            <v>Ascurra</v>
          </cell>
          <cell r="C4334" t="str">
            <v>SC</v>
          </cell>
          <cell r="D4334" t="str">
            <v>Santa Catarina</v>
          </cell>
          <cell r="E4334">
            <v>42</v>
          </cell>
          <cell r="F4334" t="str">
            <v>Sul</v>
          </cell>
        </row>
        <row r="4335">
          <cell r="A4335">
            <v>420180</v>
          </cell>
          <cell r="B4335" t="str">
            <v>Atalanta</v>
          </cell>
          <cell r="C4335" t="str">
            <v>SC</v>
          </cell>
          <cell r="D4335" t="str">
            <v>Santa Catarina</v>
          </cell>
          <cell r="E4335">
            <v>42</v>
          </cell>
          <cell r="F4335" t="str">
            <v>Sul</v>
          </cell>
        </row>
        <row r="4336">
          <cell r="A4336">
            <v>420190</v>
          </cell>
          <cell r="B4336" t="str">
            <v>Aurora</v>
          </cell>
          <cell r="C4336" t="str">
            <v>SC</v>
          </cell>
          <cell r="D4336" t="str">
            <v>Santa Catarina</v>
          </cell>
          <cell r="E4336">
            <v>42</v>
          </cell>
          <cell r="F4336" t="str">
            <v>Sul</v>
          </cell>
        </row>
        <row r="4337">
          <cell r="A4337">
            <v>420195</v>
          </cell>
          <cell r="B4337" t="str">
            <v>Balneário Arroio do Silva</v>
          </cell>
          <cell r="C4337" t="str">
            <v>SC</v>
          </cell>
          <cell r="D4337" t="str">
            <v>Santa Catarina</v>
          </cell>
          <cell r="E4337">
            <v>42</v>
          </cell>
          <cell r="F4337" t="str">
            <v>Sul</v>
          </cell>
        </row>
        <row r="4338">
          <cell r="A4338">
            <v>420200</v>
          </cell>
          <cell r="B4338" t="str">
            <v>Balneário Camboriú</v>
          </cell>
          <cell r="C4338" t="str">
            <v>SC</v>
          </cell>
          <cell r="D4338" t="str">
            <v>Santa Catarina</v>
          </cell>
          <cell r="E4338">
            <v>42</v>
          </cell>
          <cell r="F4338" t="str">
            <v>Sul</v>
          </cell>
        </row>
        <row r="4339">
          <cell r="A4339">
            <v>420205</v>
          </cell>
          <cell r="B4339" t="str">
            <v>Balneário Barra do Sul</v>
          </cell>
          <cell r="C4339" t="str">
            <v>SC</v>
          </cell>
          <cell r="D4339" t="str">
            <v>Santa Catarina</v>
          </cell>
          <cell r="E4339">
            <v>42</v>
          </cell>
          <cell r="F4339" t="str">
            <v>Sul</v>
          </cell>
        </row>
        <row r="4340">
          <cell r="A4340">
            <v>420207</v>
          </cell>
          <cell r="B4340" t="str">
            <v>Balneário Gaivota</v>
          </cell>
          <cell r="C4340" t="str">
            <v>SC</v>
          </cell>
          <cell r="D4340" t="str">
            <v>Santa Catarina</v>
          </cell>
          <cell r="E4340">
            <v>42</v>
          </cell>
          <cell r="F4340" t="str">
            <v>Sul</v>
          </cell>
        </row>
        <row r="4341">
          <cell r="A4341">
            <v>420208</v>
          </cell>
          <cell r="B4341" t="str">
            <v>Bandeirante</v>
          </cell>
          <cell r="C4341" t="str">
            <v>SC</v>
          </cell>
          <cell r="D4341" t="str">
            <v>Santa Catarina</v>
          </cell>
          <cell r="E4341">
            <v>42</v>
          </cell>
          <cell r="F4341" t="str">
            <v>Sul</v>
          </cell>
        </row>
        <row r="4342">
          <cell r="A4342">
            <v>420209</v>
          </cell>
          <cell r="B4342" t="str">
            <v>Barra Bonita</v>
          </cell>
          <cell r="C4342" t="str">
            <v>SC</v>
          </cell>
          <cell r="D4342" t="str">
            <v>Santa Catarina</v>
          </cell>
          <cell r="E4342">
            <v>42</v>
          </cell>
          <cell r="F4342" t="str">
            <v>Sul</v>
          </cell>
        </row>
        <row r="4343">
          <cell r="A4343">
            <v>420210</v>
          </cell>
          <cell r="B4343" t="str">
            <v>Barra Velha</v>
          </cell>
          <cell r="C4343" t="str">
            <v>SC</v>
          </cell>
          <cell r="D4343" t="str">
            <v>Santa Catarina</v>
          </cell>
          <cell r="E4343">
            <v>42</v>
          </cell>
          <cell r="F4343" t="str">
            <v>Sul</v>
          </cell>
        </row>
        <row r="4344">
          <cell r="A4344">
            <v>420213</v>
          </cell>
          <cell r="B4344" t="str">
            <v>Bela Vista do Toldo</v>
          </cell>
          <cell r="C4344" t="str">
            <v>SC</v>
          </cell>
          <cell r="D4344" t="str">
            <v>Santa Catarina</v>
          </cell>
          <cell r="E4344">
            <v>42</v>
          </cell>
          <cell r="F4344" t="str">
            <v>Sul</v>
          </cell>
        </row>
        <row r="4345">
          <cell r="A4345">
            <v>420215</v>
          </cell>
          <cell r="B4345" t="str">
            <v>Belmonte</v>
          </cell>
          <cell r="C4345" t="str">
            <v>SC</v>
          </cell>
          <cell r="D4345" t="str">
            <v>Santa Catarina</v>
          </cell>
          <cell r="E4345">
            <v>42</v>
          </cell>
          <cell r="F4345" t="str">
            <v>Sul</v>
          </cell>
        </row>
        <row r="4346">
          <cell r="A4346">
            <v>420220</v>
          </cell>
          <cell r="B4346" t="str">
            <v>Benedito Novo</v>
          </cell>
          <cell r="C4346" t="str">
            <v>SC</v>
          </cell>
          <cell r="D4346" t="str">
            <v>Santa Catarina</v>
          </cell>
          <cell r="E4346">
            <v>42</v>
          </cell>
          <cell r="F4346" t="str">
            <v>Sul</v>
          </cell>
        </row>
        <row r="4347">
          <cell r="A4347">
            <v>420230</v>
          </cell>
          <cell r="B4347" t="str">
            <v>Biguaçu</v>
          </cell>
          <cell r="C4347" t="str">
            <v>SC</v>
          </cell>
          <cell r="D4347" t="str">
            <v>Santa Catarina</v>
          </cell>
          <cell r="E4347">
            <v>42</v>
          </cell>
          <cell r="F4347" t="str">
            <v>Sul</v>
          </cell>
        </row>
        <row r="4348">
          <cell r="A4348">
            <v>420240</v>
          </cell>
          <cell r="B4348" t="str">
            <v>Blumenau</v>
          </cell>
          <cell r="C4348" t="str">
            <v>SC</v>
          </cell>
          <cell r="D4348" t="str">
            <v>Santa Catarina</v>
          </cell>
          <cell r="E4348">
            <v>42</v>
          </cell>
          <cell r="F4348" t="str">
            <v>Sul</v>
          </cell>
        </row>
        <row r="4349">
          <cell r="A4349">
            <v>420243</v>
          </cell>
          <cell r="B4349" t="str">
            <v>Bocaina do Sul</v>
          </cell>
          <cell r="C4349" t="str">
            <v>SC</v>
          </cell>
          <cell r="D4349" t="str">
            <v>Santa Catarina</v>
          </cell>
          <cell r="E4349">
            <v>42</v>
          </cell>
          <cell r="F4349" t="str">
            <v>Sul</v>
          </cell>
        </row>
        <row r="4350">
          <cell r="A4350">
            <v>420245</v>
          </cell>
          <cell r="B4350" t="str">
            <v>Bombinhas</v>
          </cell>
          <cell r="C4350" t="str">
            <v>SC</v>
          </cell>
          <cell r="D4350" t="str">
            <v>Santa Catarina</v>
          </cell>
          <cell r="E4350">
            <v>42</v>
          </cell>
          <cell r="F4350" t="str">
            <v>Sul</v>
          </cell>
        </row>
        <row r="4351">
          <cell r="A4351">
            <v>420250</v>
          </cell>
          <cell r="B4351" t="str">
            <v>Bom Jardim da Serra</v>
          </cell>
          <cell r="C4351" t="str">
            <v>SC</v>
          </cell>
          <cell r="D4351" t="str">
            <v>Santa Catarina</v>
          </cell>
          <cell r="E4351">
            <v>42</v>
          </cell>
          <cell r="F4351" t="str">
            <v>Sul</v>
          </cell>
        </row>
        <row r="4352">
          <cell r="A4352">
            <v>420253</v>
          </cell>
          <cell r="B4352" t="str">
            <v>Bom Jesus</v>
          </cell>
          <cell r="C4352" t="str">
            <v>SC</v>
          </cell>
          <cell r="D4352" t="str">
            <v>Santa Catarina</v>
          </cell>
          <cell r="E4352">
            <v>42</v>
          </cell>
          <cell r="F4352" t="str">
            <v>Sul</v>
          </cell>
        </row>
        <row r="4353">
          <cell r="A4353">
            <v>420257</v>
          </cell>
          <cell r="B4353" t="str">
            <v>Bom Jesus do Oeste</v>
          </cell>
          <cell r="C4353" t="str">
            <v>SC</v>
          </cell>
          <cell r="D4353" t="str">
            <v>Santa Catarina</v>
          </cell>
          <cell r="E4353">
            <v>42</v>
          </cell>
          <cell r="F4353" t="str">
            <v>Sul</v>
          </cell>
        </row>
        <row r="4354">
          <cell r="A4354">
            <v>420260</v>
          </cell>
          <cell r="B4354" t="str">
            <v>Bom Retiro</v>
          </cell>
          <cell r="C4354" t="str">
            <v>SC</v>
          </cell>
          <cell r="D4354" t="str">
            <v>Santa Catarina</v>
          </cell>
          <cell r="E4354">
            <v>42</v>
          </cell>
          <cell r="F4354" t="str">
            <v>Sul</v>
          </cell>
        </row>
        <row r="4355">
          <cell r="A4355">
            <v>420270</v>
          </cell>
          <cell r="B4355" t="str">
            <v>Botuverá</v>
          </cell>
          <cell r="C4355" t="str">
            <v>SC</v>
          </cell>
          <cell r="D4355" t="str">
            <v>Santa Catarina</v>
          </cell>
          <cell r="E4355">
            <v>42</v>
          </cell>
          <cell r="F4355" t="str">
            <v>Sul</v>
          </cell>
        </row>
        <row r="4356">
          <cell r="A4356">
            <v>420280</v>
          </cell>
          <cell r="B4356" t="str">
            <v>Braço do Norte</v>
          </cell>
          <cell r="C4356" t="str">
            <v>SC</v>
          </cell>
          <cell r="D4356" t="str">
            <v>Santa Catarina</v>
          </cell>
          <cell r="E4356">
            <v>42</v>
          </cell>
          <cell r="F4356" t="str">
            <v>Sul</v>
          </cell>
        </row>
        <row r="4357">
          <cell r="A4357">
            <v>420285</v>
          </cell>
          <cell r="B4357" t="str">
            <v>Braço do Trombudo</v>
          </cell>
          <cell r="C4357" t="str">
            <v>SC</v>
          </cell>
          <cell r="D4357" t="str">
            <v>Santa Catarina</v>
          </cell>
          <cell r="E4357">
            <v>42</v>
          </cell>
          <cell r="F4357" t="str">
            <v>Sul</v>
          </cell>
        </row>
        <row r="4358">
          <cell r="A4358">
            <v>420287</v>
          </cell>
          <cell r="B4358" t="str">
            <v>Brunópolis</v>
          </cell>
          <cell r="C4358" t="str">
            <v>SC</v>
          </cell>
          <cell r="D4358" t="str">
            <v>Santa Catarina</v>
          </cell>
          <cell r="E4358">
            <v>42</v>
          </cell>
          <cell r="F4358" t="str">
            <v>Sul</v>
          </cell>
        </row>
        <row r="4359">
          <cell r="A4359">
            <v>420290</v>
          </cell>
          <cell r="B4359" t="str">
            <v>Brusque</v>
          </cell>
          <cell r="C4359" t="str">
            <v>SC</v>
          </cell>
          <cell r="D4359" t="str">
            <v>Santa Catarina</v>
          </cell>
          <cell r="E4359">
            <v>42</v>
          </cell>
          <cell r="F4359" t="str">
            <v>Sul</v>
          </cell>
        </row>
        <row r="4360">
          <cell r="A4360">
            <v>420300</v>
          </cell>
          <cell r="B4360" t="str">
            <v>Caçador</v>
          </cell>
          <cell r="C4360" t="str">
            <v>SC</v>
          </cell>
          <cell r="D4360" t="str">
            <v>Santa Catarina</v>
          </cell>
          <cell r="E4360">
            <v>42</v>
          </cell>
          <cell r="F4360" t="str">
            <v>Sul</v>
          </cell>
        </row>
        <row r="4361">
          <cell r="A4361">
            <v>420310</v>
          </cell>
          <cell r="B4361" t="str">
            <v>Caibi</v>
          </cell>
          <cell r="C4361" t="str">
            <v>SC</v>
          </cell>
          <cell r="D4361" t="str">
            <v>Santa Catarina</v>
          </cell>
          <cell r="E4361">
            <v>42</v>
          </cell>
          <cell r="F4361" t="str">
            <v>Sul</v>
          </cell>
        </row>
        <row r="4362">
          <cell r="A4362">
            <v>420315</v>
          </cell>
          <cell r="B4362" t="str">
            <v>Calmon</v>
          </cell>
          <cell r="C4362" t="str">
            <v>SC</v>
          </cell>
          <cell r="D4362" t="str">
            <v>Santa Catarina</v>
          </cell>
          <cell r="E4362">
            <v>42</v>
          </cell>
          <cell r="F4362" t="str">
            <v>Sul</v>
          </cell>
        </row>
        <row r="4363">
          <cell r="A4363">
            <v>420320</v>
          </cell>
          <cell r="B4363" t="str">
            <v>Camboriú</v>
          </cell>
          <cell r="C4363" t="str">
            <v>SC</v>
          </cell>
          <cell r="D4363" t="str">
            <v>Santa Catarina</v>
          </cell>
          <cell r="E4363">
            <v>42</v>
          </cell>
          <cell r="F4363" t="str">
            <v>Sul</v>
          </cell>
        </row>
        <row r="4364">
          <cell r="A4364">
            <v>420325</v>
          </cell>
          <cell r="B4364" t="str">
            <v>Capão Alto</v>
          </cell>
          <cell r="C4364" t="str">
            <v>SC</v>
          </cell>
          <cell r="D4364" t="str">
            <v>Santa Catarina</v>
          </cell>
          <cell r="E4364">
            <v>42</v>
          </cell>
          <cell r="F4364" t="str">
            <v>Sul</v>
          </cell>
        </row>
        <row r="4365">
          <cell r="A4365">
            <v>420330</v>
          </cell>
          <cell r="B4365" t="str">
            <v>Campo Alegre</v>
          </cell>
          <cell r="C4365" t="str">
            <v>SC</v>
          </cell>
          <cell r="D4365" t="str">
            <v>Santa Catarina</v>
          </cell>
          <cell r="E4365">
            <v>42</v>
          </cell>
          <cell r="F4365" t="str">
            <v>Sul</v>
          </cell>
        </row>
        <row r="4366">
          <cell r="A4366">
            <v>420340</v>
          </cell>
          <cell r="B4366" t="str">
            <v>Campo Belo do Sul</v>
          </cell>
          <cell r="C4366" t="str">
            <v>SC</v>
          </cell>
          <cell r="D4366" t="str">
            <v>Santa Catarina</v>
          </cell>
          <cell r="E4366">
            <v>42</v>
          </cell>
          <cell r="F4366" t="str">
            <v>Sul</v>
          </cell>
        </row>
        <row r="4367">
          <cell r="A4367">
            <v>420350</v>
          </cell>
          <cell r="B4367" t="str">
            <v>Campo Erê</v>
          </cell>
          <cell r="C4367" t="str">
            <v>SC</v>
          </cell>
          <cell r="D4367" t="str">
            <v>Santa Catarina</v>
          </cell>
          <cell r="E4367">
            <v>42</v>
          </cell>
          <cell r="F4367" t="str">
            <v>Sul</v>
          </cell>
        </row>
        <row r="4368">
          <cell r="A4368">
            <v>420360</v>
          </cell>
          <cell r="B4368" t="str">
            <v>Campos Novos</v>
          </cell>
          <cell r="C4368" t="str">
            <v>SC</v>
          </cell>
          <cell r="D4368" t="str">
            <v>Santa Catarina</v>
          </cell>
          <cell r="E4368">
            <v>42</v>
          </cell>
          <cell r="F4368" t="str">
            <v>Sul</v>
          </cell>
        </row>
        <row r="4369">
          <cell r="A4369">
            <v>420370</v>
          </cell>
          <cell r="B4369" t="str">
            <v>Canelinha</v>
          </cell>
          <cell r="C4369" t="str">
            <v>SC</v>
          </cell>
          <cell r="D4369" t="str">
            <v>Santa Catarina</v>
          </cell>
          <cell r="E4369">
            <v>42</v>
          </cell>
          <cell r="F4369" t="str">
            <v>Sul</v>
          </cell>
        </row>
        <row r="4370">
          <cell r="A4370">
            <v>420380</v>
          </cell>
          <cell r="B4370" t="str">
            <v>Canoinhas</v>
          </cell>
          <cell r="C4370" t="str">
            <v>SC</v>
          </cell>
          <cell r="D4370" t="str">
            <v>Santa Catarina</v>
          </cell>
          <cell r="E4370">
            <v>42</v>
          </cell>
          <cell r="F4370" t="str">
            <v>Sul</v>
          </cell>
        </row>
        <row r="4371">
          <cell r="A4371">
            <v>420390</v>
          </cell>
          <cell r="B4371" t="str">
            <v>Capinzal</v>
          </cell>
          <cell r="C4371" t="str">
            <v>SC</v>
          </cell>
          <cell r="D4371" t="str">
            <v>Santa Catarina</v>
          </cell>
          <cell r="E4371">
            <v>42</v>
          </cell>
          <cell r="F4371" t="str">
            <v>Sul</v>
          </cell>
        </row>
        <row r="4372">
          <cell r="A4372">
            <v>420395</v>
          </cell>
          <cell r="B4372" t="str">
            <v>Capivari de Baixo</v>
          </cell>
          <cell r="C4372" t="str">
            <v>SC</v>
          </cell>
          <cell r="D4372" t="str">
            <v>Santa Catarina</v>
          </cell>
          <cell r="E4372">
            <v>42</v>
          </cell>
          <cell r="F4372" t="str">
            <v>Sul</v>
          </cell>
        </row>
        <row r="4373">
          <cell r="A4373">
            <v>420400</v>
          </cell>
          <cell r="B4373" t="str">
            <v>Catanduvas</v>
          </cell>
          <cell r="C4373" t="str">
            <v>SC</v>
          </cell>
          <cell r="D4373" t="str">
            <v>Santa Catarina</v>
          </cell>
          <cell r="E4373">
            <v>42</v>
          </cell>
          <cell r="F4373" t="str">
            <v>Sul</v>
          </cell>
        </row>
        <row r="4374">
          <cell r="A4374">
            <v>420410</v>
          </cell>
          <cell r="B4374" t="str">
            <v>Caxambu do Sul</v>
          </cell>
          <cell r="C4374" t="str">
            <v>SC</v>
          </cell>
          <cell r="D4374" t="str">
            <v>Santa Catarina</v>
          </cell>
          <cell r="E4374">
            <v>42</v>
          </cell>
          <cell r="F4374" t="str">
            <v>Sul</v>
          </cell>
        </row>
        <row r="4375">
          <cell r="A4375">
            <v>420415</v>
          </cell>
          <cell r="B4375" t="str">
            <v>Celso Ramos</v>
          </cell>
          <cell r="C4375" t="str">
            <v>SC</v>
          </cell>
          <cell r="D4375" t="str">
            <v>Santa Catarina</v>
          </cell>
          <cell r="E4375">
            <v>42</v>
          </cell>
          <cell r="F4375" t="str">
            <v>Sul</v>
          </cell>
        </row>
        <row r="4376">
          <cell r="A4376">
            <v>420417</v>
          </cell>
          <cell r="B4376" t="str">
            <v>Cerro Negro</v>
          </cell>
          <cell r="C4376" t="str">
            <v>SC</v>
          </cell>
          <cell r="D4376" t="str">
            <v>Santa Catarina</v>
          </cell>
          <cell r="E4376">
            <v>42</v>
          </cell>
          <cell r="F4376" t="str">
            <v>Sul</v>
          </cell>
        </row>
        <row r="4377">
          <cell r="A4377">
            <v>420419</v>
          </cell>
          <cell r="B4377" t="str">
            <v>Chapadão do Lageado</v>
          </cell>
          <cell r="C4377" t="str">
            <v>SC</v>
          </cell>
          <cell r="D4377" t="str">
            <v>Santa Catarina</v>
          </cell>
          <cell r="E4377">
            <v>42</v>
          </cell>
          <cell r="F4377" t="str">
            <v>Sul</v>
          </cell>
        </row>
        <row r="4378">
          <cell r="A4378">
            <v>420420</v>
          </cell>
          <cell r="B4378" t="str">
            <v>Chapecó</v>
          </cell>
          <cell r="C4378" t="str">
            <v>SC</v>
          </cell>
          <cell r="D4378" t="str">
            <v>Santa Catarina</v>
          </cell>
          <cell r="E4378">
            <v>42</v>
          </cell>
          <cell r="F4378" t="str">
            <v>Sul</v>
          </cell>
        </row>
        <row r="4379">
          <cell r="A4379">
            <v>420425</v>
          </cell>
          <cell r="B4379" t="str">
            <v>Cocal do Sul</v>
          </cell>
          <cell r="C4379" t="str">
            <v>SC</v>
          </cell>
          <cell r="D4379" t="str">
            <v>Santa Catarina</v>
          </cell>
          <cell r="E4379">
            <v>42</v>
          </cell>
          <cell r="F4379" t="str">
            <v>Sul</v>
          </cell>
        </row>
        <row r="4380">
          <cell r="A4380">
            <v>420430</v>
          </cell>
          <cell r="B4380" t="str">
            <v>Concórdia</v>
          </cell>
          <cell r="C4380" t="str">
            <v>SC</v>
          </cell>
          <cell r="D4380" t="str">
            <v>Santa Catarina</v>
          </cell>
          <cell r="E4380">
            <v>42</v>
          </cell>
          <cell r="F4380" t="str">
            <v>Sul</v>
          </cell>
        </row>
        <row r="4381">
          <cell r="A4381">
            <v>420435</v>
          </cell>
          <cell r="B4381" t="str">
            <v>Cordilheira Alta</v>
          </cell>
          <cell r="C4381" t="str">
            <v>SC</v>
          </cell>
          <cell r="D4381" t="str">
            <v>Santa Catarina</v>
          </cell>
          <cell r="E4381">
            <v>42</v>
          </cell>
          <cell r="F4381" t="str">
            <v>Sul</v>
          </cell>
        </row>
        <row r="4382">
          <cell r="A4382">
            <v>420440</v>
          </cell>
          <cell r="B4382" t="str">
            <v>Coronel Freitas</v>
          </cell>
          <cell r="C4382" t="str">
            <v>SC</v>
          </cell>
          <cell r="D4382" t="str">
            <v>Santa Catarina</v>
          </cell>
          <cell r="E4382">
            <v>42</v>
          </cell>
          <cell r="F4382" t="str">
            <v>Sul</v>
          </cell>
        </row>
        <row r="4383">
          <cell r="A4383">
            <v>420445</v>
          </cell>
          <cell r="B4383" t="str">
            <v>Coronel Martins</v>
          </cell>
          <cell r="C4383" t="str">
            <v>SC</v>
          </cell>
          <cell r="D4383" t="str">
            <v>Santa Catarina</v>
          </cell>
          <cell r="E4383">
            <v>42</v>
          </cell>
          <cell r="F4383" t="str">
            <v>Sul</v>
          </cell>
        </row>
        <row r="4384">
          <cell r="A4384">
            <v>420450</v>
          </cell>
          <cell r="B4384" t="str">
            <v>Corupá</v>
          </cell>
          <cell r="C4384" t="str">
            <v>SC</v>
          </cell>
          <cell r="D4384" t="str">
            <v>Santa Catarina</v>
          </cell>
          <cell r="E4384">
            <v>42</v>
          </cell>
          <cell r="F4384" t="str">
            <v>Sul</v>
          </cell>
        </row>
        <row r="4385">
          <cell r="A4385">
            <v>420455</v>
          </cell>
          <cell r="B4385" t="str">
            <v>Correia Pinto</v>
          </cell>
          <cell r="C4385" t="str">
            <v>SC</v>
          </cell>
          <cell r="D4385" t="str">
            <v>Santa Catarina</v>
          </cell>
          <cell r="E4385">
            <v>42</v>
          </cell>
          <cell r="F4385" t="str">
            <v>Sul</v>
          </cell>
        </row>
        <row r="4386">
          <cell r="A4386">
            <v>420460</v>
          </cell>
          <cell r="B4386" t="str">
            <v>Criciúma</v>
          </cell>
          <cell r="C4386" t="str">
            <v>SC</v>
          </cell>
          <cell r="D4386" t="str">
            <v>Santa Catarina</v>
          </cell>
          <cell r="E4386">
            <v>42</v>
          </cell>
          <cell r="F4386" t="str">
            <v>Sul</v>
          </cell>
        </row>
        <row r="4387">
          <cell r="A4387">
            <v>420470</v>
          </cell>
          <cell r="B4387" t="str">
            <v>Cunha Porã</v>
          </cell>
          <cell r="C4387" t="str">
            <v>SC</v>
          </cell>
          <cell r="D4387" t="str">
            <v>Santa Catarina</v>
          </cell>
          <cell r="E4387">
            <v>42</v>
          </cell>
          <cell r="F4387" t="str">
            <v>Sul</v>
          </cell>
        </row>
        <row r="4388">
          <cell r="A4388">
            <v>420475</v>
          </cell>
          <cell r="B4388" t="str">
            <v>Cunhataí</v>
          </cell>
          <cell r="C4388" t="str">
            <v>SC</v>
          </cell>
          <cell r="D4388" t="str">
            <v>Santa Catarina</v>
          </cell>
          <cell r="E4388">
            <v>42</v>
          </cell>
          <cell r="F4388" t="str">
            <v>Sul</v>
          </cell>
        </row>
        <row r="4389">
          <cell r="A4389">
            <v>420480</v>
          </cell>
          <cell r="B4389" t="str">
            <v>Curitibanos</v>
          </cell>
          <cell r="C4389" t="str">
            <v>SC</v>
          </cell>
          <cell r="D4389" t="str">
            <v>Santa Catarina</v>
          </cell>
          <cell r="E4389">
            <v>42</v>
          </cell>
          <cell r="F4389" t="str">
            <v>Sul</v>
          </cell>
        </row>
        <row r="4390">
          <cell r="A4390">
            <v>420490</v>
          </cell>
          <cell r="B4390" t="str">
            <v>Descanso</v>
          </cell>
          <cell r="C4390" t="str">
            <v>SC</v>
          </cell>
          <cell r="D4390" t="str">
            <v>Santa Catarina</v>
          </cell>
          <cell r="E4390">
            <v>42</v>
          </cell>
          <cell r="F4390" t="str">
            <v>Sul</v>
          </cell>
        </row>
        <row r="4391">
          <cell r="A4391">
            <v>420500</v>
          </cell>
          <cell r="B4391" t="str">
            <v>Dionísio Cerqueira</v>
          </cell>
          <cell r="C4391" t="str">
            <v>SC</v>
          </cell>
          <cell r="D4391" t="str">
            <v>Santa Catarina</v>
          </cell>
          <cell r="E4391">
            <v>42</v>
          </cell>
          <cell r="F4391" t="str">
            <v>Sul</v>
          </cell>
        </row>
        <row r="4392">
          <cell r="A4392">
            <v>420510</v>
          </cell>
          <cell r="B4392" t="str">
            <v>Dona Emma</v>
          </cell>
          <cell r="C4392" t="str">
            <v>SC</v>
          </cell>
          <cell r="D4392" t="str">
            <v>Santa Catarina</v>
          </cell>
          <cell r="E4392">
            <v>42</v>
          </cell>
          <cell r="F4392" t="str">
            <v>Sul</v>
          </cell>
        </row>
        <row r="4393">
          <cell r="A4393">
            <v>420515</v>
          </cell>
          <cell r="B4393" t="str">
            <v>Doutor Pedrinho</v>
          </cell>
          <cell r="C4393" t="str">
            <v>SC</v>
          </cell>
          <cell r="D4393" t="str">
            <v>Santa Catarina</v>
          </cell>
          <cell r="E4393">
            <v>42</v>
          </cell>
          <cell r="F4393" t="str">
            <v>Sul</v>
          </cell>
        </row>
        <row r="4394">
          <cell r="A4394">
            <v>420517</v>
          </cell>
          <cell r="B4394" t="str">
            <v>Entre Rios</v>
          </cell>
          <cell r="C4394" t="str">
            <v>SC</v>
          </cell>
          <cell r="D4394" t="str">
            <v>Santa Catarina</v>
          </cell>
          <cell r="E4394">
            <v>42</v>
          </cell>
          <cell r="F4394" t="str">
            <v>Sul</v>
          </cell>
        </row>
        <row r="4395">
          <cell r="A4395">
            <v>420519</v>
          </cell>
          <cell r="B4395" t="str">
            <v>Ermo</v>
          </cell>
          <cell r="C4395" t="str">
            <v>SC</v>
          </cell>
          <cell r="D4395" t="str">
            <v>Santa Catarina</v>
          </cell>
          <cell r="E4395">
            <v>42</v>
          </cell>
          <cell r="F4395" t="str">
            <v>Sul</v>
          </cell>
        </row>
        <row r="4396">
          <cell r="A4396">
            <v>420520</v>
          </cell>
          <cell r="B4396" t="str">
            <v>Erval Velho</v>
          </cell>
          <cell r="C4396" t="str">
            <v>SC</v>
          </cell>
          <cell r="D4396" t="str">
            <v>Santa Catarina</v>
          </cell>
          <cell r="E4396">
            <v>42</v>
          </cell>
          <cell r="F4396" t="str">
            <v>Sul</v>
          </cell>
        </row>
        <row r="4397">
          <cell r="A4397">
            <v>420530</v>
          </cell>
          <cell r="B4397" t="str">
            <v>Faxinal dos Guedes</v>
          </cell>
          <cell r="C4397" t="str">
            <v>SC</v>
          </cell>
          <cell r="D4397" t="str">
            <v>Santa Catarina</v>
          </cell>
          <cell r="E4397">
            <v>42</v>
          </cell>
          <cell r="F4397" t="str">
            <v>Sul</v>
          </cell>
        </row>
        <row r="4398">
          <cell r="A4398">
            <v>420535</v>
          </cell>
          <cell r="B4398" t="str">
            <v>Flor do Sertão</v>
          </cell>
          <cell r="C4398" t="str">
            <v>SC</v>
          </cell>
          <cell r="D4398" t="str">
            <v>Santa Catarina</v>
          </cell>
          <cell r="E4398">
            <v>42</v>
          </cell>
          <cell r="F4398" t="str">
            <v>Sul</v>
          </cell>
        </row>
        <row r="4399">
          <cell r="A4399">
            <v>420540</v>
          </cell>
          <cell r="B4399" t="str">
            <v>Florianópolis</v>
          </cell>
          <cell r="C4399" t="str">
            <v>SC</v>
          </cell>
          <cell r="D4399" t="str">
            <v>Santa Catarina</v>
          </cell>
          <cell r="E4399">
            <v>42</v>
          </cell>
          <cell r="F4399" t="str">
            <v>Sul</v>
          </cell>
        </row>
        <row r="4400">
          <cell r="A4400">
            <v>420543</v>
          </cell>
          <cell r="B4400" t="str">
            <v>Formosa do Sul</v>
          </cell>
          <cell r="C4400" t="str">
            <v>SC</v>
          </cell>
          <cell r="D4400" t="str">
            <v>Santa Catarina</v>
          </cell>
          <cell r="E4400">
            <v>42</v>
          </cell>
          <cell r="F4400" t="str">
            <v>Sul</v>
          </cell>
        </row>
        <row r="4401">
          <cell r="A4401">
            <v>420545</v>
          </cell>
          <cell r="B4401" t="str">
            <v>Forquilhinha</v>
          </cell>
          <cell r="C4401" t="str">
            <v>SC</v>
          </cell>
          <cell r="D4401" t="str">
            <v>Santa Catarina</v>
          </cell>
          <cell r="E4401">
            <v>42</v>
          </cell>
          <cell r="F4401" t="str">
            <v>Sul</v>
          </cell>
        </row>
        <row r="4402">
          <cell r="A4402">
            <v>420550</v>
          </cell>
          <cell r="B4402" t="str">
            <v>Fraiburgo</v>
          </cell>
          <cell r="C4402" t="str">
            <v>SC</v>
          </cell>
          <cell r="D4402" t="str">
            <v>Santa Catarina</v>
          </cell>
          <cell r="E4402">
            <v>42</v>
          </cell>
          <cell r="F4402" t="str">
            <v>Sul</v>
          </cell>
        </row>
        <row r="4403">
          <cell r="A4403">
            <v>420555</v>
          </cell>
          <cell r="B4403" t="str">
            <v>Frei Rogério</v>
          </cell>
          <cell r="C4403" t="str">
            <v>SC</v>
          </cell>
          <cell r="D4403" t="str">
            <v>Santa Catarina</v>
          </cell>
          <cell r="E4403">
            <v>42</v>
          </cell>
          <cell r="F4403" t="str">
            <v>Sul</v>
          </cell>
        </row>
        <row r="4404">
          <cell r="A4404">
            <v>420560</v>
          </cell>
          <cell r="B4404" t="str">
            <v>Galvão</v>
          </cell>
          <cell r="C4404" t="str">
            <v>SC</v>
          </cell>
          <cell r="D4404" t="str">
            <v>Santa Catarina</v>
          </cell>
          <cell r="E4404">
            <v>42</v>
          </cell>
          <cell r="F4404" t="str">
            <v>Sul</v>
          </cell>
        </row>
        <row r="4405">
          <cell r="A4405">
            <v>420570</v>
          </cell>
          <cell r="B4405" t="str">
            <v>Garopaba</v>
          </cell>
          <cell r="C4405" t="str">
            <v>SC</v>
          </cell>
          <cell r="D4405" t="str">
            <v>Santa Catarina</v>
          </cell>
          <cell r="E4405">
            <v>42</v>
          </cell>
          <cell r="F4405" t="str">
            <v>Sul</v>
          </cell>
        </row>
        <row r="4406">
          <cell r="A4406">
            <v>420580</v>
          </cell>
          <cell r="B4406" t="str">
            <v>Garuva</v>
          </cell>
          <cell r="C4406" t="str">
            <v>SC</v>
          </cell>
          <cell r="D4406" t="str">
            <v>Santa Catarina</v>
          </cell>
          <cell r="E4406">
            <v>42</v>
          </cell>
          <cell r="F4406" t="str">
            <v>Sul</v>
          </cell>
        </row>
        <row r="4407">
          <cell r="A4407">
            <v>420590</v>
          </cell>
          <cell r="B4407" t="str">
            <v>Gaspar</v>
          </cell>
          <cell r="C4407" t="str">
            <v>SC</v>
          </cell>
          <cell r="D4407" t="str">
            <v>Santa Catarina</v>
          </cell>
          <cell r="E4407">
            <v>42</v>
          </cell>
          <cell r="F4407" t="str">
            <v>Sul</v>
          </cell>
        </row>
        <row r="4408">
          <cell r="A4408">
            <v>420600</v>
          </cell>
          <cell r="B4408" t="str">
            <v>Governador Celso Ramos</v>
          </cell>
          <cell r="C4408" t="str">
            <v>SC</v>
          </cell>
          <cell r="D4408" t="str">
            <v>Santa Catarina</v>
          </cell>
          <cell r="E4408">
            <v>42</v>
          </cell>
          <cell r="F4408" t="str">
            <v>Sul</v>
          </cell>
        </row>
        <row r="4409">
          <cell r="A4409">
            <v>420610</v>
          </cell>
          <cell r="B4409" t="str">
            <v>Grão Pará</v>
          </cell>
          <cell r="C4409" t="str">
            <v>SC</v>
          </cell>
          <cell r="D4409" t="str">
            <v>Santa Catarina</v>
          </cell>
          <cell r="E4409">
            <v>42</v>
          </cell>
          <cell r="F4409" t="str">
            <v>Sul</v>
          </cell>
        </row>
        <row r="4410">
          <cell r="A4410">
            <v>420620</v>
          </cell>
          <cell r="B4410" t="str">
            <v>Gravatal</v>
          </cell>
          <cell r="C4410" t="str">
            <v>SC</v>
          </cell>
          <cell r="D4410" t="str">
            <v>Santa Catarina</v>
          </cell>
          <cell r="E4410">
            <v>42</v>
          </cell>
          <cell r="F4410" t="str">
            <v>Sul</v>
          </cell>
        </row>
        <row r="4411">
          <cell r="A4411">
            <v>420630</v>
          </cell>
          <cell r="B4411" t="str">
            <v>Guabiruba</v>
          </cell>
          <cell r="C4411" t="str">
            <v>SC</v>
          </cell>
          <cell r="D4411" t="str">
            <v>Santa Catarina</v>
          </cell>
          <cell r="E4411">
            <v>42</v>
          </cell>
          <cell r="F4411" t="str">
            <v>Sul</v>
          </cell>
        </row>
        <row r="4412">
          <cell r="A4412">
            <v>420640</v>
          </cell>
          <cell r="B4412" t="str">
            <v>Guaraciaba</v>
          </cell>
          <cell r="C4412" t="str">
            <v>SC</v>
          </cell>
          <cell r="D4412" t="str">
            <v>Santa Catarina</v>
          </cell>
          <cell r="E4412">
            <v>42</v>
          </cell>
          <cell r="F4412" t="str">
            <v>Sul</v>
          </cell>
        </row>
        <row r="4413">
          <cell r="A4413">
            <v>420650</v>
          </cell>
          <cell r="B4413" t="str">
            <v>Guaramirim</v>
          </cell>
          <cell r="C4413" t="str">
            <v>SC</v>
          </cell>
          <cell r="D4413" t="str">
            <v>Santa Catarina</v>
          </cell>
          <cell r="E4413">
            <v>42</v>
          </cell>
          <cell r="F4413" t="str">
            <v>Sul</v>
          </cell>
        </row>
        <row r="4414">
          <cell r="A4414">
            <v>420660</v>
          </cell>
          <cell r="B4414" t="str">
            <v>Guarujá do Sul</v>
          </cell>
          <cell r="C4414" t="str">
            <v>SC</v>
          </cell>
          <cell r="D4414" t="str">
            <v>Santa Catarina</v>
          </cell>
          <cell r="E4414">
            <v>42</v>
          </cell>
          <cell r="F4414" t="str">
            <v>Sul</v>
          </cell>
        </row>
        <row r="4415">
          <cell r="A4415">
            <v>420665</v>
          </cell>
          <cell r="B4415" t="str">
            <v>Guatambú</v>
          </cell>
          <cell r="C4415" t="str">
            <v>SC</v>
          </cell>
          <cell r="D4415" t="str">
            <v>Santa Catarina</v>
          </cell>
          <cell r="E4415">
            <v>42</v>
          </cell>
          <cell r="F4415" t="str">
            <v>Sul</v>
          </cell>
        </row>
        <row r="4416">
          <cell r="A4416">
            <v>420670</v>
          </cell>
          <cell r="B4416" t="str">
            <v>Herval d'Oeste</v>
          </cell>
          <cell r="C4416" t="str">
            <v>SC</v>
          </cell>
          <cell r="D4416" t="str">
            <v>Santa Catarina</v>
          </cell>
          <cell r="E4416">
            <v>42</v>
          </cell>
          <cell r="F4416" t="str">
            <v>Sul</v>
          </cell>
        </row>
        <row r="4417">
          <cell r="A4417">
            <v>420675</v>
          </cell>
          <cell r="B4417" t="str">
            <v>Ibiam</v>
          </cell>
          <cell r="C4417" t="str">
            <v>SC</v>
          </cell>
          <cell r="D4417" t="str">
            <v>Santa Catarina</v>
          </cell>
          <cell r="E4417">
            <v>42</v>
          </cell>
          <cell r="F4417" t="str">
            <v>Sul</v>
          </cell>
        </row>
        <row r="4418">
          <cell r="A4418">
            <v>420680</v>
          </cell>
          <cell r="B4418" t="str">
            <v>Ibicaré</v>
          </cell>
          <cell r="C4418" t="str">
            <v>SC</v>
          </cell>
          <cell r="D4418" t="str">
            <v>Santa Catarina</v>
          </cell>
          <cell r="E4418">
            <v>42</v>
          </cell>
          <cell r="F4418" t="str">
            <v>Sul</v>
          </cell>
        </row>
        <row r="4419">
          <cell r="A4419">
            <v>420690</v>
          </cell>
          <cell r="B4419" t="str">
            <v>Ibirama</v>
          </cell>
          <cell r="C4419" t="str">
            <v>SC</v>
          </cell>
          <cell r="D4419" t="str">
            <v>Santa Catarina</v>
          </cell>
          <cell r="E4419">
            <v>42</v>
          </cell>
          <cell r="F4419" t="str">
            <v>Sul</v>
          </cell>
        </row>
        <row r="4420">
          <cell r="A4420">
            <v>420700</v>
          </cell>
          <cell r="B4420" t="str">
            <v>Içara</v>
          </cell>
          <cell r="C4420" t="str">
            <v>SC</v>
          </cell>
          <cell r="D4420" t="str">
            <v>Santa Catarina</v>
          </cell>
          <cell r="E4420">
            <v>42</v>
          </cell>
          <cell r="F4420" t="str">
            <v>Sul</v>
          </cell>
        </row>
        <row r="4421">
          <cell r="A4421">
            <v>420710</v>
          </cell>
          <cell r="B4421" t="str">
            <v>Ilhota</v>
          </cell>
          <cell r="C4421" t="str">
            <v>SC</v>
          </cell>
          <cell r="D4421" t="str">
            <v>Santa Catarina</v>
          </cell>
          <cell r="E4421">
            <v>42</v>
          </cell>
          <cell r="F4421" t="str">
            <v>Sul</v>
          </cell>
        </row>
        <row r="4422">
          <cell r="A4422">
            <v>420720</v>
          </cell>
          <cell r="B4422" t="str">
            <v>Imaruí</v>
          </cell>
          <cell r="C4422" t="str">
            <v>SC</v>
          </cell>
          <cell r="D4422" t="str">
            <v>Santa Catarina</v>
          </cell>
          <cell r="E4422">
            <v>42</v>
          </cell>
          <cell r="F4422" t="str">
            <v>Sul</v>
          </cell>
        </row>
        <row r="4423">
          <cell r="A4423">
            <v>420730</v>
          </cell>
          <cell r="B4423" t="str">
            <v>Imbituba</v>
          </cell>
          <cell r="C4423" t="str">
            <v>SC</v>
          </cell>
          <cell r="D4423" t="str">
            <v>Santa Catarina</v>
          </cell>
          <cell r="E4423">
            <v>42</v>
          </cell>
          <cell r="F4423" t="str">
            <v>Sul</v>
          </cell>
        </row>
        <row r="4424">
          <cell r="A4424">
            <v>420740</v>
          </cell>
          <cell r="B4424" t="str">
            <v>Imbuia</v>
          </cell>
          <cell r="C4424" t="str">
            <v>SC</v>
          </cell>
          <cell r="D4424" t="str">
            <v>Santa Catarina</v>
          </cell>
          <cell r="E4424">
            <v>42</v>
          </cell>
          <cell r="F4424" t="str">
            <v>Sul</v>
          </cell>
        </row>
        <row r="4425">
          <cell r="A4425">
            <v>420750</v>
          </cell>
          <cell r="B4425" t="str">
            <v>Indaial</v>
          </cell>
          <cell r="C4425" t="str">
            <v>SC</v>
          </cell>
          <cell r="D4425" t="str">
            <v>Santa Catarina</v>
          </cell>
          <cell r="E4425">
            <v>42</v>
          </cell>
          <cell r="F4425" t="str">
            <v>Sul</v>
          </cell>
        </row>
        <row r="4426">
          <cell r="A4426">
            <v>420757</v>
          </cell>
          <cell r="B4426" t="str">
            <v>Iomerê</v>
          </cell>
          <cell r="C4426" t="str">
            <v>SC</v>
          </cell>
          <cell r="D4426" t="str">
            <v>Santa Catarina</v>
          </cell>
          <cell r="E4426">
            <v>42</v>
          </cell>
          <cell r="F4426" t="str">
            <v>Sul</v>
          </cell>
        </row>
        <row r="4427">
          <cell r="A4427">
            <v>420760</v>
          </cell>
          <cell r="B4427" t="str">
            <v>Ipira</v>
          </cell>
          <cell r="C4427" t="str">
            <v>SC</v>
          </cell>
          <cell r="D4427" t="str">
            <v>Santa Catarina</v>
          </cell>
          <cell r="E4427">
            <v>42</v>
          </cell>
          <cell r="F4427" t="str">
            <v>Sul</v>
          </cell>
        </row>
        <row r="4428">
          <cell r="A4428">
            <v>420765</v>
          </cell>
          <cell r="B4428" t="str">
            <v>Iporã do Oeste</v>
          </cell>
          <cell r="C4428" t="str">
            <v>SC</v>
          </cell>
          <cell r="D4428" t="str">
            <v>Santa Catarina</v>
          </cell>
          <cell r="E4428">
            <v>42</v>
          </cell>
          <cell r="F4428" t="str">
            <v>Sul</v>
          </cell>
        </row>
        <row r="4429">
          <cell r="A4429">
            <v>420768</v>
          </cell>
          <cell r="B4429" t="str">
            <v>Ipuaçu</v>
          </cell>
          <cell r="C4429" t="str">
            <v>SC</v>
          </cell>
          <cell r="D4429" t="str">
            <v>Santa Catarina</v>
          </cell>
          <cell r="E4429">
            <v>42</v>
          </cell>
          <cell r="F4429" t="str">
            <v>Sul</v>
          </cell>
        </row>
        <row r="4430">
          <cell r="A4430">
            <v>420770</v>
          </cell>
          <cell r="B4430" t="str">
            <v>Ipumirim</v>
          </cell>
          <cell r="C4430" t="str">
            <v>SC</v>
          </cell>
          <cell r="D4430" t="str">
            <v>Santa Catarina</v>
          </cell>
          <cell r="E4430">
            <v>42</v>
          </cell>
          <cell r="F4430" t="str">
            <v>Sul</v>
          </cell>
        </row>
        <row r="4431">
          <cell r="A4431">
            <v>420775</v>
          </cell>
          <cell r="B4431" t="str">
            <v>Iraceminha</v>
          </cell>
          <cell r="C4431" t="str">
            <v>SC</v>
          </cell>
          <cell r="D4431" t="str">
            <v>Santa Catarina</v>
          </cell>
          <cell r="E4431">
            <v>42</v>
          </cell>
          <cell r="F4431" t="str">
            <v>Sul</v>
          </cell>
        </row>
        <row r="4432">
          <cell r="A4432">
            <v>420780</v>
          </cell>
          <cell r="B4432" t="str">
            <v>Irani</v>
          </cell>
          <cell r="C4432" t="str">
            <v>SC</v>
          </cell>
          <cell r="D4432" t="str">
            <v>Santa Catarina</v>
          </cell>
          <cell r="E4432">
            <v>42</v>
          </cell>
          <cell r="F4432" t="str">
            <v>Sul</v>
          </cell>
        </row>
        <row r="4433">
          <cell r="A4433">
            <v>420785</v>
          </cell>
          <cell r="B4433" t="str">
            <v>Irati</v>
          </cell>
          <cell r="C4433" t="str">
            <v>SC</v>
          </cell>
          <cell r="D4433" t="str">
            <v>Santa Catarina</v>
          </cell>
          <cell r="E4433">
            <v>42</v>
          </cell>
          <cell r="F4433" t="str">
            <v>Sul</v>
          </cell>
        </row>
        <row r="4434">
          <cell r="A4434">
            <v>420790</v>
          </cell>
          <cell r="B4434" t="str">
            <v>Irineópolis</v>
          </cell>
          <cell r="C4434" t="str">
            <v>SC</v>
          </cell>
          <cell r="D4434" t="str">
            <v>Santa Catarina</v>
          </cell>
          <cell r="E4434">
            <v>42</v>
          </cell>
          <cell r="F4434" t="str">
            <v>Sul</v>
          </cell>
        </row>
        <row r="4435">
          <cell r="A4435">
            <v>420800</v>
          </cell>
          <cell r="B4435" t="str">
            <v>Itá</v>
          </cell>
          <cell r="C4435" t="str">
            <v>SC</v>
          </cell>
          <cell r="D4435" t="str">
            <v>Santa Catarina</v>
          </cell>
          <cell r="E4435">
            <v>42</v>
          </cell>
          <cell r="F4435" t="str">
            <v>Sul</v>
          </cell>
        </row>
        <row r="4436">
          <cell r="A4436">
            <v>420810</v>
          </cell>
          <cell r="B4436" t="str">
            <v>Itaiópolis</v>
          </cell>
          <cell r="C4436" t="str">
            <v>SC</v>
          </cell>
          <cell r="D4436" t="str">
            <v>Santa Catarina</v>
          </cell>
          <cell r="E4436">
            <v>42</v>
          </cell>
          <cell r="F4436" t="str">
            <v>Sul</v>
          </cell>
        </row>
        <row r="4437">
          <cell r="A4437">
            <v>420820</v>
          </cell>
          <cell r="B4437" t="str">
            <v>Itajaí</v>
          </cell>
          <cell r="C4437" t="str">
            <v>SC</v>
          </cell>
          <cell r="D4437" t="str">
            <v>Santa Catarina</v>
          </cell>
          <cell r="E4437">
            <v>42</v>
          </cell>
          <cell r="F4437" t="str">
            <v>Sul</v>
          </cell>
        </row>
        <row r="4438">
          <cell r="A4438">
            <v>420830</v>
          </cell>
          <cell r="B4438" t="str">
            <v>Itapema</v>
          </cell>
          <cell r="C4438" t="str">
            <v>SC</v>
          </cell>
          <cell r="D4438" t="str">
            <v>Santa Catarina</v>
          </cell>
          <cell r="E4438">
            <v>42</v>
          </cell>
          <cell r="F4438" t="str">
            <v>Sul</v>
          </cell>
        </row>
        <row r="4439">
          <cell r="A4439">
            <v>420840</v>
          </cell>
          <cell r="B4439" t="str">
            <v>Itapiranga</v>
          </cell>
          <cell r="C4439" t="str">
            <v>SC</v>
          </cell>
          <cell r="D4439" t="str">
            <v>Santa Catarina</v>
          </cell>
          <cell r="E4439">
            <v>42</v>
          </cell>
          <cell r="F4439" t="str">
            <v>Sul</v>
          </cell>
        </row>
        <row r="4440">
          <cell r="A4440">
            <v>420845</v>
          </cell>
          <cell r="B4440" t="str">
            <v>Itapoá</v>
          </cell>
          <cell r="C4440" t="str">
            <v>SC</v>
          </cell>
          <cell r="D4440" t="str">
            <v>Santa Catarina</v>
          </cell>
          <cell r="E4440">
            <v>42</v>
          </cell>
          <cell r="F4440" t="str">
            <v>Sul</v>
          </cell>
        </row>
        <row r="4441">
          <cell r="A4441">
            <v>420850</v>
          </cell>
          <cell r="B4441" t="str">
            <v>Ituporanga</v>
          </cell>
          <cell r="C4441" t="str">
            <v>SC</v>
          </cell>
          <cell r="D4441" t="str">
            <v>Santa Catarina</v>
          </cell>
          <cell r="E4441">
            <v>42</v>
          </cell>
          <cell r="F4441" t="str">
            <v>Sul</v>
          </cell>
        </row>
        <row r="4442">
          <cell r="A4442">
            <v>420860</v>
          </cell>
          <cell r="B4442" t="str">
            <v>Jaborá</v>
          </cell>
          <cell r="C4442" t="str">
            <v>SC</v>
          </cell>
          <cell r="D4442" t="str">
            <v>Santa Catarina</v>
          </cell>
          <cell r="E4442">
            <v>42</v>
          </cell>
          <cell r="F4442" t="str">
            <v>Sul</v>
          </cell>
        </row>
        <row r="4443">
          <cell r="A4443">
            <v>420870</v>
          </cell>
          <cell r="B4443" t="str">
            <v>Jacinto Machado</v>
          </cell>
          <cell r="C4443" t="str">
            <v>SC</v>
          </cell>
          <cell r="D4443" t="str">
            <v>Santa Catarina</v>
          </cell>
          <cell r="E4443">
            <v>42</v>
          </cell>
          <cell r="F4443" t="str">
            <v>Sul</v>
          </cell>
        </row>
        <row r="4444">
          <cell r="A4444">
            <v>420880</v>
          </cell>
          <cell r="B4444" t="str">
            <v>Jaguaruna</v>
          </cell>
          <cell r="C4444" t="str">
            <v>SC</v>
          </cell>
          <cell r="D4444" t="str">
            <v>Santa Catarina</v>
          </cell>
          <cell r="E4444">
            <v>42</v>
          </cell>
          <cell r="F4444" t="str">
            <v>Sul</v>
          </cell>
        </row>
        <row r="4445">
          <cell r="A4445">
            <v>420890</v>
          </cell>
          <cell r="B4445" t="str">
            <v>Jaraguá do Sul</v>
          </cell>
          <cell r="C4445" t="str">
            <v>SC</v>
          </cell>
          <cell r="D4445" t="str">
            <v>Santa Catarina</v>
          </cell>
          <cell r="E4445">
            <v>42</v>
          </cell>
          <cell r="F4445" t="str">
            <v>Sul</v>
          </cell>
        </row>
        <row r="4446">
          <cell r="A4446">
            <v>420895</v>
          </cell>
          <cell r="B4446" t="str">
            <v>Jardinópolis</v>
          </cell>
          <cell r="C4446" t="str">
            <v>SC</v>
          </cell>
          <cell r="D4446" t="str">
            <v>Santa Catarina</v>
          </cell>
          <cell r="E4446">
            <v>42</v>
          </cell>
          <cell r="F4446" t="str">
            <v>Sul</v>
          </cell>
        </row>
        <row r="4447">
          <cell r="A4447">
            <v>420900</v>
          </cell>
          <cell r="B4447" t="str">
            <v>Joaçaba</v>
          </cell>
          <cell r="C4447" t="str">
            <v>SC</v>
          </cell>
          <cell r="D4447" t="str">
            <v>Santa Catarina</v>
          </cell>
          <cell r="E4447">
            <v>42</v>
          </cell>
          <cell r="F4447" t="str">
            <v>Sul</v>
          </cell>
        </row>
        <row r="4448">
          <cell r="A4448">
            <v>420910</v>
          </cell>
          <cell r="B4448" t="str">
            <v>Joinville</v>
          </cell>
          <cell r="C4448" t="str">
            <v>SC</v>
          </cell>
          <cell r="D4448" t="str">
            <v>Santa Catarina</v>
          </cell>
          <cell r="E4448">
            <v>42</v>
          </cell>
          <cell r="F4448" t="str">
            <v>Sul</v>
          </cell>
        </row>
        <row r="4449">
          <cell r="A4449">
            <v>420915</v>
          </cell>
          <cell r="B4449" t="str">
            <v>José Boiteux</v>
          </cell>
          <cell r="C4449" t="str">
            <v>SC</v>
          </cell>
          <cell r="D4449" t="str">
            <v>Santa Catarina</v>
          </cell>
          <cell r="E4449">
            <v>42</v>
          </cell>
          <cell r="F4449" t="str">
            <v>Sul</v>
          </cell>
        </row>
        <row r="4450">
          <cell r="A4450">
            <v>420917</v>
          </cell>
          <cell r="B4450" t="str">
            <v>Jupiá</v>
          </cell>
          <cell r="C4450" t="str">
            <v>SC</v>
          </cell>
          <cell r="D4450" t="str">
            <v>Santa Catarina</v>
          </cell>
          <cell r="E4450">
            <v>42</v>
          </cell>
          <cell r="F4450" t="str">
            <v>Sul</v>
          </cell>
        </row>
        <row r="4451">
          <cell r="A4451">
            <v>420920</v>
          </cell>
          <cell r="B4451" t="str">
            <v>Lacerdópolis</v>
          </cell>
          <cell r="C4451" t="str">
            <v>SC</v>
          </cell>
          <cell r="D4451" t="str">
            <v>Santa Catarina</v>
          </cell>
          <cell r="E4451">
            <v>42</v>
          </cell>
          <cell r="F4451" t="str">
            <v>Sul</v>
          </cell>
        </row>
        <row r="4452">
          <cell r="A4452">
            <v>420930</v>
          </cell>
          <cell r="B4452" t="str">
            <v>Lages</v>
          </cell>
          <cell r="C4452" t="str">
            <v>SC</v>
          </cell>
          <cell r="D4452" t="str">
            <v>Santa Catarina</v>
          </cell>
          <cell r="E4452">
            <v>42</v>
          </cell>
          <cell r="F4452" t="str">
            <v>Sul</v>
          </cell>
        </row>
        <row r="4453">
          <cell r="A4453">
            <v>420940</v>
          </cell>
          <cell r="B4453" t="str">
            <v>Laguna</v>
          </cell>
          <cell r="C4453" t="str">
            <v>SC</v>
          </cell>
          <cell r="D4453" t="str">
            <v>Santa Catarina</v>
          </cell>
          <cell r="E4453">
            <v>42</v>
          </cell>
          <cell r="F4453" t="str">
            <v>Sul</v>
          </cell>
        </row>
        <row r="4454">
          <cell r="A4454">
            <v>420945</v>
          </cell>
          <cell r="B4454" t="str">
            <v>Lajeado Grande</v>
          </cell>
          <cell r="C4454" t="str">
            <v>SC</v>
          </cell>
          <cell r="D4454" t="str">
            <v>Santa Catarina</v>
          </cell>
          <cell r="E4454">
            <v>42</v>
          </cell>
          <cell r="F4454" t="str">
            <v>Sul</v>
          </cell>
        </row>
        <row r="4455">
          <cell r="A4455">
            <v>420950</v>
          </cell>
          <cell r="B4455" t="str">
            <v>Laurentino</v>
          </cell>
          <cell r="C4455" t="str">
            <v>SC</v>
          </cell>
          <cell r="D4455" t="str">
            <v>Santa Catarina</v>
          </cell>
          <cell r="E4455">
            <v>42</v>
          </cell>
          <cell r="F4455" t="str">
            <v>Sul</v>
          </cell>
        </row>
        <row r="4456">
          <cell r="A4456">
            <v>420960</v>
          </cell>
          <cell r="B4456" t="str">
            <v>Lauro Muller</v>
          </cell>
          <cell r="C4456" t="str">
            <v>SC</v>
          </cell>
          <cell r="D4456" t="str">
            <v>Santa Catarina</v>
          </cell>
          <cell r="E4456">
            <v>42</v>
          </cell>
          <cell r="F4456" t="str">
            <v>Sul</v>
          </cell>
        </row>
        <row r="4457">
          <cell r="A4457">
            <v>420970</v>
          </cell>
          <cell r="B4457" t="str">
            <v>Lebon Régis</v>
          </cell>
          <cell r="C4457" t="str">
            <v>SC</v>
          </cell>
          <cell r="D4457" t="str">
            <v>Santa Catarina</v>
          </cell>
          <cell r="E4457">
            <v>42</v>
          </cell>
          <cell r="F4457" t="str">
            <v>Sul</v>
          </cell>
        </row>
        <row r="4458">
          <cell r="A4458">
            <v>420980</v>
          </cell>
          <cell r="B4458" t="str">
            <v>Leoberto Leal</v>
          </cell>
          <cell r="C4458" t="str">
            <v>SC</v>
          </cell>
          <cell r="D4458" t="str">
            <v>Santa Catarina</v>
          </cell>
          <cell r="E4458">
            <v>42</v>
          </cell>
          <cell r="F4458" t="str">
            <v>Sul</v>
          </cell>
        </row>
        <row r="4459">
          <cell r="A4459">
            <v>420985</v>
          </cell>
          <cell r="B4459" t="str">
            <v>Lindóia do Sul</v>
          </cell>
          <cell r="C4459" t="str">
            <v>SC</v>
          </cell>
          <cell r="D4459" t="str">
            <v>Santa Catarina</v>
          </cell>
          <cell r="E4459">
            <v>42</v>
          </cell>
          <cell r="F4459" t="str">
            <v>Sul</v>
          </cell>
        </row>
        <row r="4460">
          <cell r="A4460">
            <v>420990</v>
          </cell>
          <cell r="B4460" t="str">
            <v>Lontras</v>
          </cell>
          <cell r="C4460" t="str">
            <v>SC</v>
          </cell>
          <cell r="D4460" t="str">
            <v>Santa Catarina</v>
          </cell>
          <cell r="E4460">
            <v>42</v>
          </cell>
          <cell r="F4460" t="str">
            <v>Sul</v>
          </cell>
        </row>
        <row r="4461">
          <cell r="A4461">
            <v>421000</v>
          </cell>
          <cell r="B4461" t="str">
            <v>Luiz Alves</v>
          </cell>
          <cell r="C4461" t="str">
            <v>SC</v>
          </cell>
          <cell r="D4461" t="str">
            <v>Santa Catarina</v>
          </cell>
          <cell r="E4461">
            <v>42</v>
          </cell>
          <cell r="F4461" t="str">
            <v>Sul</v>
          </cell>
        </row>
        <row r="4462">
          <cell r="A4462">
            <v>421003</v>
          </cell>
          <cell r="B4462" t="str">
            <v>Luzerna</v>
          </cell>
          <cell r="C4462" t="str">
            <v>SC</v>
          </cell>
          <cell r="D4462" t="str">
            <v>Santa Catarina</v>
          </cell>
          <cell r="E4462">
            <v>42</v>
          </cell>
          <cell r="F4462" t="str">
            <v>Sul</v>
          </cell>
        </row>
        <row r="4463">
          <cell r="A4463">
            <v>421005</v>
          </cell>
          <cell r="B4463" t="str">
            <v>Macieira</v>
          </cell>
          <cell r="C4463" t="str">
            <v>SC</v>
          </cell>
          <cell r="D4463" t="str">
            <v>Santa Catarina</v>
          </cell>
          <cell r="E4463">
            <v>42</v>
          </cell>
          <cell r="F4463" t="str">
            <v>Sul</v>
          </cell>
        </row>
        <row r="4464">
          <cell r="A4464">
            <v>421010</v>
          </cell>
          <cell r="B4464" t="str">
            <v>Mafra</v>
          </cell>
          <cell r="C4464" t="str">
            <v>SC</v>
          </cell>
          <cell r="D4464" t="str">
            <v>Santa Catarina</v>
          </cell>
          <cell r="E4464">
            <v>42</v>
          </cell>
          <cell r="F4464" t="str">
            <v>Sul</v>
          </cell>
        </row>
        <row r="4465">
          <cell r="A4465">
            <v>421020</v>
          </cell>
          <cell r="B4465" t="str">
            <v>Major Gercino</v>
          </cell>
          <cell r="C4465" t="str">
            <v>SC</v>
          </cell>
          <cell r="D4465" t="str">
            <v>Santa Catarina</v>
          </cell>
          <cell r="E4465">
            <v>42</v>
          </cell>
          <cell r="F4465" t="str">
            <v>Sul</v>
          </cell>
        </row>
        <row r="4466">
          <cell r="A4466">
            <v>421030</v>
          </cell>
          <cell r="B4466" t="str">
            <v>Major Vieira</v>
          </cell>
          <cell r="C4466" t="str">
            <v>SC</v>
          </cell>
          <cell r="D4466" t="str">
            <v>Santa Catarina</v>
          </cell>
          <cell r="E4466">
            <v>42</v>
          </cell>
          <cell r="F4466" t="str">
            <v>Sul</v>
          </cell>
        </row>
        <row r="4467">
          <cell r="A4467">
            <v>421040</v>
          </cell>
          <cell r="B4467" t="str">
            <v>Maracajá</v>
          </cell>
          <cell r="C4467" t="str">
            <v>SC</v>
          </cell>
          <cell r="D4467" t="str">
            <v>Santa Catarina</v>
          </cell>
          <cell r="E4467">
            <v>42</v>
          </cell>
          <cell r="F4467" t="str">
            <v>Sul</v>
          </cell>
        </row>
        <row r="4468">
          <cell r="A4468">
            <v>421050</v>
          </cell>
          <cell r="B4468" t="str">
            <v>Maravilha</v>
          </cell>
          <cell r="C4468" t="str">
            <v>SC</v>
          </cell>
          <cell r="D4468" t="str">
            <v>Santa Catarina</v>
          </cell>
          <cell r="E4468">
            <v>42</v>
          </cell>
          <cell r="F4468" t="str">
            <v>Sul</v>
          </cell>
        </row>
        <row r="4469">
          <cell r="A4469">
            <v>421055</v>
          </cell>
          <cell r="B4469" t="str">
            <v>Marema</v>
          </cell>
          <cell r="C4469" t="str">
            <v>SC</v>
          </cell>
          <cell r="D4469" t="str">
            <v>Santa Catarina</v>
          </cell>
          <cell r="E4469">
            <v>42</v>
          </cell>
          <cell r="F4469" t="str">
            <v>Sul</v>
          </cell>
        </row>
        <row r="4470">
          <cell r="A4470">
            <v>421060</v>
          </cell>
          <cell r="B4470" t="str">
            <v>Massaranduba</v>
          </cell>
          <cell r="C4470" t="str">
            <v>SC</v>
          </cell>
          <cell r="D4470" t="str">
            <v>Santa Catarina</v>
          </cell>
          <cell r="E4470">
            <v>42</v>
          </cell>
          <cell r="F4470" t="str">
            <v>Sul</v>
          </cell>
        </row>
        <row r="4471">
          <cell r="A4471">
            <v>421070</v>
          </cell>
          <cell r="B4471" t="str">
            <v>Matos Costa</v>
          </cell>
          <cell r="C4471" t="str">
            <v>SC</v>
          </cell>
          <cell r="D4471" t="str">
            <v>Santa Catarina</v>
          </cell>
          <cell r="E4471">
            <v>42</v>
          </cell>
          <cell r="F4471" t="str">
            <v>Sul</v>
          </cell>
        </row>
        <row r="4472">
          <cell r="A4472">
            <v>421080</v>
          </cell>
          <cell r="B4472" t="str">
            <v>Meleiro</v>
          </cell>
          <cell r="C4472" t="str">
            <v>SC</v>
          </cell>
          <cell r="D4472" t="str">
            <v>Santa Catarina</v>
          </cell>
          <cell r="E4472">
            <v>42</v>
          </cell>
          <cell r="F4472" t="str">
            <v>Sul</v>
          </cell>
        </row>
        <row r="4473">
          <cell r="A4473">
            <v>421085</v>
          </cell>
          <cell r="B4473" t="str">
            <v>Mirim Doce</v>
          </cell>
          <cell r="C4473" t="str">
            <v>SC</v>
          </cell>
          <cell r="D4473" t="str">
            <v>Santa Catarina</v>
          </cell>
          <cell r="E4473">
            <v>42</v>
          </cell>
          <cell r="F4473" t="str">
            <v>Sul</v>
          </cell>
        </row>
        <row r="4474">
          <cell r="A4474">
            <v>421090</v>
          </cell>
          <cell r="B4474" t="str">
            <v>Modelo</v>
          </cell>
          <cell r="C4474" t="str">
            <v>SC</v>
          </cell>
          <cell r="D4474" t="str">
            <v>Santa Catarina</v>
          </cell>
          <cell r="E4474">
            <v>42</v>
          </cell>
          <cell r="F4474" t="str">
            <v>Sul</v>
          </cell>
        </row>
        <row r="4475">
          <cell r="A4475">
            <v>421100</v>
          </cell>
          <cell r="B4475" t="str">
            <v>Mondaí</v>
          </cell>
          <cell r="C4475" t="str">
            <v>SC</v>
          </cell>
          <cell r="D4475" t="str">
            <v>Santa Catarina</v>
          </cell>
          <cell r="E4475">
            <v>42</v>
          </cell>
          <cell r="F4475" t="str">
            <v>Sul</v>
          </cell>
        </row>
        <row r="4476">
          <cell r="A4476">
            <v>421105</v>
          </cell>
          <cell r="B4476" t="str">
            <v>Monte Carlo</v>
          </cell>
          <cell r="C4476" t="str">
            <v>SC</v>
          </cell>
          <cell r="D4476" t="str">
            <v>Santa Catarina</v>
          </cell>
          <cell r="E4476">
            <v>42</v>
          </cell>
          <cell r="F4476" t="str">
            <v>Sul</v>
          </cell>
        </row>
        <row r="4477">
          <cell r="A4477">
            <v>421110</v>
          </cell>
          <cell r="B4477" t="str">
            <v>Monte Castelo</v>
          </cell>
          <cell r="C4477" t="str">
            <v>SC</v>
          </cell>
          <cell r="D4477" t="str">
            <v>Santa Catarina</v>
          </cell>
          <cell r="E4477">
            <v>42</v>
          </cell>
          <cell r="F4477" t="str">
            <v>Sul</v>
          </cell>
        </row>
        <row r="4478">
          <cell r="A4478">
            <v>421120</v>
          </cell>
          <cell r="B4478" t="str">
            <v>Morro da Fumaça</v>
          </cell>
          <cell r="C4478" t="str">
            <v>SC</v>
          </cell>
          <cell r="D4478" t="str">
            <v>Santa Catarina</v>
          </cell>
          <cell r="E4478">
            <v>42</v>
          </cell>
          <cell r="F4478" t="str">
            <v>Sul</v>
          </cell>
        </row>
        <row r="4479">
          <cell r="A4479">
            <v>421125</v>
          </cell>
          <cell r="B4479" t="str">
            <v>Morro Grande</v>
          </cell>
          <cell r="C4479" t="str">
            <v>SC</v>
          </cell>
          <cell r="D4479" t="str">
            <v>Santa Catarina</v>
          </cell>
          <cell r="E4479">
            <v>42</v>
          </cell>
          <cell r="F4479" t="str">
            <v>Sul</v>
          </cell>
        </row>
        <row r="4480">
          <cell r="A4480">
            <v>421130</v>
          </cell>
          <cell r="B4480" t="str">
            <v>Navegantes</v>
          </cell>
          <cell r="C4480" t="str">
            <v>SC</v>
          </cell>
          <cell r="D4480" t="str">
            <v>Santa Catarina</v>
          </cell>
          <cell r="E4480">
            <v>42</v>
          </cell>
          <cell r="F4480" t="str">
            <v>Sul</v>
          </cell>
        </row>
        <row r="4481">
          <cell r="A4481">
            <v>421140</v>
          </cell>
          <cell r="B4481" t="str">
            <v>Nova Erechim</v>
          </cell>
          <cell r="C4481" t="str">
            <v>SC</v>
          </cell>
          <cell r="D4481" t="str">
            <v>Santa Catarina</v>
          </cell>
          <cell r="E4481">
            <v>42</v>
          </cell>
          <cell r="F4481" t="str">
            <v>Sul</v>
          </cell>
        </row>
        <row r="4482">
          <cell r="A4482">
            <v>421145</v>
          </cell>
          <cell r="B4482" t="str">
            <v>Nova Itaberaba</v>
          </cell>
          <cell r="C4482" t="str">
            <v>SC</v>
          </cell>
          <cell r="D4482" t="str">
            <v>Santa Catarina</v>
          </cell>
          <cell r="E4482">
            <v>42</v>
          </cell>
          <cell r="F4482" t="str">
            <v>Sul</v>
          </cell>
        </row>
        <row r="4483">
          <cell r="A4483">
            <v>421150</v>
          </cell>
          <cell r="B4483" t="str">
            <v>Nova Trento</v>
          </cell>
          <cell r="C4483" t="str">
            <v>SC</v>
          </cell>
          <cell r="D4483" t="str">
            <v>Santa Catarina</v>
          </cell>
          <cell r="E4483">
            <v>42</v>
          </cell>
          <cell r="F4483" t="str">
            <v>Sul</v>
          </cell>
        </row>
        <row r="4484">
          <cell r="A4484">
            <v>421160</v>
          </cell>
          <cell r="B4484" t="str">
            <v>Nova Veneza</v>
          </cell>
          <cell r="C4484" t="str">
            <v>SC</v>
          </cell>
          <cell r="D4484" t="str">
            <v>Santa Catarina</v>
          </cell>
          <cell r="E4484">
            <v>42</v>
          </cell>
          <cell r="F4484" t="str">
            <v>Sul</v>
          </cell>
        </row>
        <row r="4485">
          <cell r="A4485">
            <v>421165</v>
          </cell>
          <cell r="B4485" t="str">
            <v>Novo Horizonte</v>
          </cell>
          <cell r="C4485" t="str">
            <v>SC</v>
          </cell>
          <cell r="D4485" t="str">
            <v>Santa Catarina</v>
          </cell>
          <cell r="E4485">
            <v>42</v>
          </cell>
          <cell r="F4485" t="str">
            <v>Sul</v>
          </cell>
        </row>
        <row r="4486">
          <cell r="A4486">
            <v>421170</v>
          </cell>
          <cell r="B4486" t="str">
            <v>Orleans</v>
          </cell>
          <cell r="C4486" t="str">
            <v>SC</v>
          </cell>
          <cell r="D4486" t="str">
            <v>Santa Catarina</v>
          </cell>
          <cell r="E4486">
            <v>42</v>
          </cell>
          <cell r="F4486" t="str">
            <v>Sul</v>
          </cell>
        </row>
        <row r="4487">
          <cell r="A4487">
            <v>421175</v>
          </cell>
          <cell r="B4487" t="str">
            <v>Otacílio Costa</v>
          </cell>
          <cell r="C4487" t="str">
            <v>SC</v>
          </cell>
          <cell r="D4487" t="str">
            <v>Santa Catarina</v>
          </cell>
          <cell r="E4487">
            <v>42</v>
          </cell>
          <cell r="F4487" t="str">
            <v>Sul</v>
          </cell>
        </row>
        <row r="4488">
          <cell r="A4488">
            <v>421180</v>
          </cell>
          <cell r="B4488" t="str">
            <v>Ouro</v>
          </cell>
          <cell r="C4488" t="str">
            <v>SC</v>
          </cell>
          <cell r="D4488" t="str">
            <v>Santa Catarina</v>
          </cell>
          <cell r="E4488">
            <v>42</v>
          </cell>
          <cell r="F4488" t="str">
            <v>Sul</v>
          </cell>
        </row>
        <row r="4489">
          <cell r="A4489">
            <v>421185</v>
          </cell>
          <cell r="B4489" t="str">
            <v>Ouro Verde</v>
          </cell>
          <cell r="C4489" t="str">
            <v>SC</v>
          </cell>
          <cell r="D4489" t="str">
            <v>Santa Catarina</v>
          </cell>
          <cell r="E4489">
            <v>42</v>
          </cell>
          <cell r="F4489" t="str">
            <v>Sul</v>
          </cell>
        </row>
        <row r="4490">
          <cell r="A4490">
            <v>421187</v>
          </cell>
          <cell r="B4490" t="str">
            <v>Paial</v>
          </cell>
          <cell r="C4490" t="str">
            <v>SC</v>
          </cell>
          <cell r="D4490" t="str">
            <v>Santa Catarina</v>
          </cell>
          <cell r="E4490">
            <v>42</v>
          </cell>
          <cell r="F4490" t="str">
            <v>Sul</v>
          </cell>
        </row>
        <row r="4491">
          <cell r="A4491">
            <v>421189</v>
          </cell>
          <cell r="B4491" t="str">
            <v>Painel</v>
          </cell>
          <cell r="C4491" t="str">
            <v>SC</v>
          </cell>
          <cell r="D4491" t="str">
            <v>Santa Catarina</v>
          </cell>
          <cell r="E4491">
            <v>42</v>
          </cell>
          <cell r="F4491" t="str">
            <v>Sul</v>
          </cell>
        </row>
        <row r="4492">
          <cell r="A4492">
            <v>421190</v>
          </cell>
          <cell r="B4492" t="str">
            <v>Palhoça</v>
          </cell>
          <cell r="C4492" t="str">
            <v>SC</v>
          </cell>
          <cell r="D4492" t="str">
            <v>Santa Catarina</v>
          </cell>
          <cell r="E4492">
            <v>42</v>
          </cell>
          <cell r="F4492" t="str">
            <v>Sul</v>
          </cell>
        </row>
        <row r="4493">
          <cell r="A4493">
            <v>421200</v>
          </cell>
          <cell r="B4493" t="str">
            <v>Palma Sola</v>
          </cell>
          <cell r="C4493" t="str">
            <v>SC</v>
          </cell>
          <cell r="D4493" t="str">
            <v>Santa Catarina</v>
          </cell>
          <cell r="E4493">
            <v>42</v>
          </cell>
          <cell r="F4493" t="str">
            <v>Sul</v>
          </cell>
        </row>
        <row r="4494">
          <cell r="A4494">
            <v>421205</v>
          </cell>
          <cell r="B4494" t="str">
            <v>Palmeira</v>
          </cell>
          <cell r="C4494" t="str">
            <v>SC</v>
          </cell>
          <cell r="D4494" t="str">
            <v>Santa Catarina</v>
          </cell>
          <cell r="E4494">
            <v>42</v>
          </cell>
          <cell r="F4494" t="str">
            <v>Sul</v>
          </cell>
        </row>
        <row r="4495">
          <cell r="A4495">
            <v>421210</v>
          </cell>
          <cell r="B4495" t="str">
            <v>Palmitos</v>
          </cell>
          <cell r="C4495" t="str">
            <v>SC</v>
          </cell>
          <cell r="D4495" t="str">
            <v>Santa Catarina</v>
          </cell>
          <cell r="E4495">
            <v>42</v>
          </cell>
          <cell r="F4495" t="str">
            <v>Sul</v>
          </cell>
        </row>
        <row r="4496">
          <cell r="A4496">
            <v>421220</v>
          </cell>
          <cell r="B4496" t="str">
            <v>Papanduva</v>
          </cell>
          <cell r="C4496" t="str">
            <v>SC</v>
          </cell>
          <cell r="D4496" t="str">
            <v>Santa Catarina</v>
          </cell>
          <cell r="E4496">
            <v>42</v>
          </cell>
          <cell r="F4496" t="str">
            <v>Sul</v>
          </cell>
        </row>
        <row r="4497">
          <cell r="A4497">
            <v>421223</v>
          </cell>
          <cell r="B4497" t="str">
            <v>Paraíso</v>
          </cell>
          <cell r="C4497" t="str">
            <v>SC</v>
          </cell>
          <cell r="D4497" t="str">
            <v>Santa Catarina</v>
          </cell>
          <cell r="E4497">
            <v>42</v>
          </cell>
          <cell r="F4497" t="str">
            <v>Sul</v>
          </cell>
        </row>
        <row r="4498">
          <cell r="A4498">
            <v>421225</v>
          </cell>
          <cell r="B4498" t="str">
            <v>Passo de Torres</v>
          </cell>
          <cell r="C4498" t="str">
            <v>SC</v>
          </cell>
          <cell r="D4498" t="str">
            <v>Santa Catarina</v>
          </cell>
          <cell r="E4498">
            <v>42</v>
          </cell>
          <cell r="F4498" t="str">
            <v>Sul</v>
          </cell>
        </row>
        <row r="4499">
          <cell r="A4499">
            <v>421227</v>
          </cell>
          <cell r="B4499" t="str">
            <v>Passos Maia</v>
          </cell>
          <cell r="C4499" t="str">
            <v>SC</v>
          </cell>
          <cell r="D4499" t="str">
            <v>Santa Catarina</v>
          </cell>
          <cell r="E4499">
            <v>42</v>
          </cell>
          <cell r="F4499" t="str">
            <v>Sul</v>
          </cell>
        </row>
        <row r="4500">
          <cell r="A4500">
            <v>421230</v>
          </cell>
          <cell r="B4500" t="str">
            <v>Paulo Lopes</v>
          </cell>
          <cell r="C4500" t="str">
            <v>SC</v>
          </cell>
          <cell r="D4500" t="str">
            <v>Santa Catarina</v>
          </cell>
          <cell r="E4500">
            <v>42</v>
          </cell>
          <cell r="F4500" t="str">
            <v>Sul</v>
          </cell>
        </row>
        <row r="4501">
          <cell r="A4501">
            <v>421240</v>
          </cell>
          <cell r="B4501" t="str">
            <v>Pedras Grandes</v>
          </cell>
          <cell r="C4501" t="str">
            <v>SC</v>
          </cell>
          <cell r="D4501" t="str">
            <v>Santa Catarina</v>
          </cell>
          <cell r="E4501">
            <v>42</v>
          </cell>
          <cell r="F4501" t="str">
            <v>Sul</v>
          </cell>
        </row>
        <row r="4502">
          <cell r="A4502">
            <v>421250</v>
          </cell>
          <cell r="B4502" t="str">
            <v>Penha</v>
          </cell>
          <cell r="C4502" t="str">
            <v>SC</v>
          </cell>
          <cell r="D4502" t="str">
            <v>Santa Catarina</v>
          </cell>
          <cell r="E4502">
            <v>42</v>
          </cell>
          <cell r="F4502" t="str">
            <v>Sul</v>
          </cell>
        </row>
        <row r="4503">
          <cell r="A4503">
            <v>421260</v>
          </cell>
          <cell r="B4503" t="str">
            <v>Peritiba</v>
          </cell>
          <cell r="C4503" t="str">
            <v>SC</v>
          </cell>
          <cell r="D4503" t="str">
            <v>Santa Catarina</v>
          </cell>
          <cell r="E4503">
            <v>42</v>
          </cell>
          <cell r="F4503" t="str">
            <v>Sul</v>
          </cell>
        </row>
        <row r="4504">
          <cell r="A4504">
            <v>421270</v>
          </cell>
          <cell r="B4504" t="str">
            <v>Petrolândia</v>
          </cell>
          <cell r="C4504" t="str">
            <v>SC</v>
          </cell>
          <cell r="D4504" t="str">
            <v>Santa Catarina</v>
          </cell>
          <cell r="E4504">
            <v>42</v>
          </cell>
          <cell r="F4504" t="str">
            <v>Sul</v>
          </cell>
        </row>
        <row r="4505">
          <cell r="A4505">
            <v>421280</v>
          </cell>
          <cell r="B4505" t="str">
            <v>Balneário Piçarras</v>
          </cell>
          <cell r="C4505" t="str">
            <v>SC</v>
          </cell>
          <cell r="D4505" t="str">
            <v>Santa Catarina</v>
          </cell>
          <cell r="E4505">
            <v>42</v>
          </cell>
          <cell r="F4505" t="str">
            <v>Sul</v>
          </cell>
        </row>
        <row r="4506">
          <cell r="A4506">
            <v>421290</v>
          </cell>
          <cell r="B4506" t="str">
            <v>Pinhalzinho</v>
          </cell>
          <cell r="C4506" t="str">
            <v>SC</v>
          </cell>
          <cell r="D4506" t="str">
            <v>Santa Catarina</v>
          </cell>
          <cell r="E4506">
            <v>42</v>
          </cell>
          <cell r="F4506" t="str">
            <v>Sul</v>
          </cell>
        </row>
        <row r="4507">
          <cell r="A4507">
            <v>421300</v>
          </cell>
          <cell r="B4507" t="str">
            <v>Pinheiro Preto</v>
          </cell>
          <cell r="C4507" t="str">
            <v>SC</v>
          </cell>
          <cell r="D4507" t="str">
            <v>Santa Catarina</v>
          </cell>
          <cell r="E4507">
            <v>42</v>
          </cell>
          <cell r="F4507" t="str">
            <v>Sul</v>
          </cell>
        </row>
        <row r="4508">
          <cell r="A4508">
            <v>421310</v>
          </cell>
          <cell r="B4508" t="str">
            <v>Piratuba</v>
          </cell>
          <cell r="C4508" t="str">
            <v>SC</v>
          </cell>
          <cell r="D4508" t="str">
            <v>Santa Catarina</v>
          </cell>
          <cell r="E4508">
            <v>42</v>
          </cell>
          <cell r="F4508" t="str">
            <v>Sul</v>
          </cell>
        </row>
        <row r="4509">
          <cell r="A4509">
            <v>421315</v>
          </cell>
          <cell r="B4509" t="str">
            <v>Planalto Alegre</v>
          </cell>
          <cell r="C4509" t="str">
            <v>SC</v>
          </cell>
          <cell r="D4509" t="str">
            <v>Santa Catarina</v>
          </cell>
          <cell r="E4509">
            <v>42</v>
          </cell>
          <cell r="F4509" t="str">
            <v>Sul</v>
          </cell>
        </row>
        <row r="4510">
          <cell r="A4510">
            <v>421320</v>
          </cell>
          <cell r="B4510" t="str">
            <v>Pomerode</v>
          </cell>
          <cell r="C4510" t="str">
            <v>SC</v>
          </cell>
          <cell r="D4510" t="str">
            <v>Santa Catarina</v>
          </cell>
          <cell r="E4510">
            <v>42</v>
          </cell>
          <cell r="F4510" t="str">
            <v>Sul</v>
          </cell>
        </row>
        <row r="4511">
          <cell r="A4511">
            <v>421330</v>
          </cell>
          <cell r="B4511" t="str">
            <v>Ponte Alta</v>
          </cell>
          <cell r="C4511" t="str">
            <v>SC</v>
          </cell>
          <cell r="D4511" t="str">
            <v>Santa Catarina</v>
          </cell>
          <cell r="E4511">
            <v>42</v>
          </cell>
          <cell r="F4511" t="str">
            <v>Sul</v>
          </cell>
        </row>
        <row r="4512">
          <cell r="A4512">
            <v>421335</v>
          </cell>
          <cell r="B4512" t="str">
            <v>Ponte Alta do Norte</v>
          </cell>
          <cell r="C4512" t="str">
            <v>SC</v>
          </cell>
          <cell r="D4512" t="str">
            <v>Santa Catarina</v>
          </cell>
          <cell r="E4512">
            <v>42</v>
          </cell>
          <cell r="F4512" t="str">
            <v>Sul</v>
          </cell>
        </row>
        <row r="4513">
          <cell r="A4513">
            <v>421340</v>
          </cell>
          <cell r="B4513" t="str">
            <v>Ponte Serrada</v>
          </cell>
          <cell r="C4513" t="str">
            <v>SC</v>
          </cell>
          <cell r="D4513" t="str">
            <v>Santa Catarina</v>
          </cell>
          <cell r="E4513">
            <v>42</v>
          </cell>
          <cell r="F4513" t="str">
            <v>Sul</v>
          </cell>
        </row>
        <row r="4514">
          <cell r="A4514">
            <v>421350</v>
          </cell>
          <cell r="B4514" t="str">
            <v>Porto Belo</v>
          </cell>
          <cell r="C4514" t="str">
            <v>SC</v>
          </cell>
          <cell r="D4514" t="str">
            <v>Santa Catarina</v>
          </cell>
          <cell r="E4514">
            <v>42</v>
          </cell>
          <cell r="F4514" t="str">
            <v>Sul</v>
          </cell>
        </row>
        <row r="4515">
          <cell r="A4515">
            <v>421360</v>
          </cell>
          <cell r="B4515" t="str">
            <v>Porto União</v>
          </cell>
          <cell r="C4515" t="str">
            <v>SC</v>
          </cell>
          <cell r="D4515" t="str">
            <v>Santa Catarina</v>
          </cell>
          <cell r="E4515">
            <v>42</v>
          </cell>
          <cell r="F4515" t="str">
            <v>Sul</v>
          </cell>
        </row>
        <row r="4516">
          <cell r="A4516">
            <v>421370</v>
          </cell>
          <cell r="B4516" t="str">
            <v>Pouso Redondo</v>
          </cell>
          <cell r="C4516" t="str">
            <v>SC</v>
          </cell>
          <cell r="D4516" t="str">
            <v>Santa Catarina</v>
          </cell>
          <cell r="E4516">
            <v>42</v>
          </cell>
          <cell r="F4516" t="str">
            <v>Sul</v>
          </cell>
        </row>
        <row r="4517">
          <cell r="A4517">
            <v>421380</v>
          </cell>
          <cell r="B4517" t="str">
            <v>Praia Grande</v>
          </cell>
          <cell r="C4517" t="str">
            <v>SC</v>
          </cell>
          <cell r="D4517" t="str">
            <v>Santa Catarina</v>
          </cell>
          <cell r="E4517">
            <v>42</v>
          </cell>
          <cell r="F4517" t="str">
            <v>Sul</v>
          </cell>
        </row>
        <row r="4518">
          <cell r="A4518">
            <v>421390</v>
          </cell>
          <cell r="B4518" t="str">
            <v>Presidente Castello Branco</v>
          </cell>
          <cell r="C4518" t="str">
            <v>SC</v>
          </cell>
          <cell r="D4518" t="str">
            <v>Santa Catarina</v>
          </cell>
          <cell r="E4518">
            <v>42</v>
          </cell>
          <cell r="F4518" t="str">
            <v>Sul</v>
          </cell>
        </row>
        <row r="4519">
          <cell r="A4519">
            <v>421400</v>
          </cell>
          <cell r="B4519" t="str">
            <v>Presidente Getúlio</v>
          </cell>
          <cell r="C4519" t="str">
            <v>SC</v>
          </cell>
          <cell r="D4519" t="str">
            <v>Santa Catarina</v>
          </cell>
          <cell r="E4519">
            <v>42</v>
          </cell>
          <cell r="F4519" t="str">
            <v>Sul</v>
          </cell>
        </row>
        <row r="4520">
          <cell r="A4520">
            <v>421410</v>
          </cell>
          <cell r="B4520" t="str">
            <v>Presidente Nereu</v>
          </cell>
          <cell r="C4520" t="str">
            <v>SC</v>
          </cell>
          <cell r="D4520" t="str">
            <v>Santa Catarina</v>
          </cell>
          <cell r="E4520">
            <v>42</v>
          </cell>
          <cell r="F4520" t="str">
            <v>Sul</v>
          </cell>
        </row>
        <row r="4521">
          <cell r="A4521">
            <v>421415</v>
          </cell>
          <cell r="B4521" t="str">
            <v>Princesa</v>
          </cell>
          <cell r="C4521" t="str">
            <v>SC</v>
          </cell>
          <cell r="D4521" t="str">
            <v>Santa Catarina</v>
          </cell>
          <cell r="E4521">
            <v>42</v>
          </cell>
          <cell r="F4521" t="str">
            <v>Sul</v>
          </cell>
        </row>
        <row r="4522">
          <cell r="A4522">
            <v>421420</v>
          </cell>
          <cell r="B4522" t="str">
            <v>Quilombo</v>
          </cell>
          <cell r="C4522" t="str">
            <v>SC</v>
          </cell>
          <cell r="D4522" t="str">
            <v>Santa Catarina</v>
          </cell>
          <cell r="E4522">
            <v>42</v>
          </cell>
          <cell r="F4522" t="str">
            <v>Sul</v>
          </cell>
        </row>
        <row r="4523">
          <cell r="A4523">
            <v>421430</v>
          </cell>
          <cell r="B4523" t="str">
            <v>Rancho Queimado</v>
          </cell>
          <cell r="C4523" t="str">
            <v>SC</v>
          </cell>
          <cell r="D4523" t="str">
            <v>Santa Catarina</v>
          </cell>
          <cell r="E4523">
            <v>42</v>
          </cell>
          <cell r="F4523" t="str">
            <v>Sul</v>
          </cell>
        </row>
        <row r="4524">
          <cell r="A4524">
            <v>421440</v>
          </cell>
          <cell r="B4524" t="str">
            <v>Rio das Antas</v>
          </cell>
          <cell r="C4524" t="str">
            <v>SC</v>
          </cell>
          <cell r="D4524" t="str">
            <v>Santa Catarina</v>
          </cell>
          <cell r="E4524">
            <v>42</v>
          </cell>
          <cell r="F4524" t="str">
            <v>Sul</v>
          </cell>
        </row>
        <row r="4525">
          <cell r="A4525">
            <v>421450</v>
          </cell>
          <cell r="B4525" t="str">
            <v>Rio do Campo</v>
          </cell>
          <cell r="C4525" t="str">
            <v>SC</v>
          </cell>
          <cell r="D4525" t="str">
            <v>Santa Catarina</v>
          </cell>
          <cell r="E4525">
            <v>42</v>
          </cell>
          <cell r="F4525" t="str">
            <v>Sul</v>
          </cell>
        </row>
        <row r="4526">
          <cell r="A4526">
            <v>421460</v>
          </cell>
          <cell r="B4526" t="str">
            <v>Rio do Oeste</v>
          </cell>
          <cell r="C4526" t="str">
            <v>SC</v>
          </cell>
          <cell r="D4526" t="str">
            <v>Santa Catarina</v>
          </cell>
          <cell r="E4526">
            <v>42</v>
          </cell>
          <cell r="F4526" t="str">
            <v>Sul</v>
          </cell>
        </row>
        <row r="4527">
          <cell r="A4527">
            <v>421470</v>
          </cell>
          <cell r="B4527" t="str">
            <v>Rio dos Cedros</v>
          </cell>
          <cell r="C4527" t="str">
            <v>SC</v>
          </cell>
          <cell r="D4527" t="str">
            <v>Santa Catarina</v>
          </cell>
          <cell r="E4527">
            <v>42</v>
          </cell>
          <cell r="F4527" t="str">
            <v>Sul</v>
          </cell>
        </row>
        <row r="4528">
          <cell r="A4528">
            <v>421480</v>
          </cell>
          <cell r="B4528" t="str">
            <v>Rio do Sul</v>
          </cell>
          <cell r="C4528" t="str">
            <v>SC</v>
          </cell>
          <cell r="D4528" t="str">
            <v>Santa Catarina</v>
          </cell>
          <cell r="E4528">
            <v>42</v>
          </cell>
          <cell r="F4528" t="str">
            <v>Sul</v>
          </cell>
        </row>
        <row r="4529">
          <cell r="A4529">
            <v>421490</v>
          </cell>
          <cell r="B4529" t="str">
            <v>Rio Fortuna</v>
          </cell>
          <cell r="C4529" t="str">
            <v>SC</v>
          </cell>
          <cell r="D4529" t="str">
            <v>Santa Catarina</v>
          </cell>
          <cell r="E4529">
            <v>42</v>
          </cell>
          <cell r="F4529" t="str">
            <v>Sul</v>
          </cell>
        </row>
        <row r="4530">
          <cell r="A4530">
            <v>421500</v>
          </cell>
          <cell r="B4530" t="str">
            <v>Rio Negrinho</v>
          </cell>
          <cell r="C4530" t="str">
            <v>SC</v>
          </cell>
          <cell r="D4530" t="str">
            <v>Santa Catarina</v>
          </cell>
          <cell r="E4530">
            <v>42</v>
          </cell>
          <cell r="F4530" t="str">
            <v>Sul</v>
          </cell>
        </row>
        <row r="4531">
          <cell r="A4531">
            <v>421505</v>
          </cell>
          <cell r="B4531" t="str">
            <v>Rio Rufino</v>
          </cell>
          <cell r="C4531" t="str">
            <v>SC</v>
          </cell>
          <cell r="D4531" t="str">
            <v>Santa Catarina</v>
          </cell>
          <cell r="E4531">
            <v>42</v>
          </cell>
          <cell r="F4531" t="str">
            <v>Sul</v>
          </cell>
        </row>
        <row r="4532">
          <cell r="A4532">
            <v>421507</v>
          </cell>
          <cell r="B4532" t="str">
            <v>Riqueza</v>
          </cell>
          <cell r="C4532" t="str">
            <v>SC</v>
          </cell>
          <cell r="D4532" t="str">
            <v>Santa Catarina</v>
          </cell>
          <cell r="E4532">
            <v>42</v>
          </cell>
          <cell r="F4532" t="str">
            <v>Sul</v>
          </cell>
        </row>
        <row r="4533">
          <cell r="A4533">
            <v>421510</v>
          </cell>
          <cell r="B4533" t="str">
            <v>Rodeio</v>
          </cell>
          <cell r="C4533" t="str">
            <v>SC</v>
          </cell>
          <cell r="D4533" t="str">
            <v>Santa Catarina</v>
          </cell>
          <cell r="E4533">
            <v>42</v>
          </cell>
          <cell r="F4533" t="str">
            <v>Sul</v>
          </cell>
        </row>
        <row r="4534">
          <cell r="A4534">
            <v>421520</v>
          </cell>
          <cell r="B4534" t="str">
            <v>Romelândia</v>
          </cell>
          <cell r="C4534" t="str">
            <v>SC</v>
          </cell>
          <cell r="D4534" t="str">
            <v>Santa Catarina</v>
          </cell>
          <cell r="E4534">
            <v>42</v>
          </cell>
          <cell r="F4534" t="str">
            <v>Sul</v>
          </cell>
        </row>
        <row r="4535">
          <cell r="A4535">
            <v>421530</v>
          </cell>
          <cell r="B4535" t="str">
            <v>Salete</v>
          </cell>
          <cell r="C4535" t="str">
            <v>SC</v>
          </cell>
          <cell r="D4535" t="str">
            <v>Santa Catarina</v>
          </cell>
          <cell r="E4535">
            <v>42</v>
          </cell>
          <cell r="F4535" t="str">
            <v>Sul</v>
          </cell>
        </row>
        <row r="4536">
          <cell r="A4536">
            <v>421535</v>
          </cell>
          <cell r="B4536" t="str">
            <v>Saltinho</v>
          </cell>
          <cell r="C4536" t="str">
            <v>SC</v>
          </cell>
          <cell r="D4536" t="str">
            <v>Santa Catarina</v>
          </cell>
          <cell r="E4536">
            <v>42</v>
          </cell>
          <cell r="F4536" t="str">
            <v>Sul</v>
          </cell>
        </row>
        <row r="4537">
          <cell r="A4537">
            <v>421540</v>
          </cell>
          <cell r="B4537" t="str">
            <v>Salto Veloso</v>
          </cell>
          <cell r="C4537" t="str">
            <v>SC</v>
          </cell>
          <cell r="D4537" t="str">
            <v>Santa Catarina</v>
          </cell>
          <cell r="E4537">
            <v>42</v>
          </cell>
          <cell r="F4537" t="str">
            <v>Sul</v>
          </cell>
        </row>
        <row r="4538">
          <cell r="A4538">
            <v>421545</v>
          </cell>
          <cell r="B4538" t="str">
            <v>Sangão</v>
          </cell>
          <cell r="C4538" t="str">
            <v>SC</v>
          </cell>
          <cell r="D4538" t="str">
            <v>Santa Catarina</v>
          </cell>
          <cell r="E4538">
            <v>42</v>
          </cell>
          <cell r="F4538" t="str">
            <v>Sul</v>
          </cell>
        </row>
        <row r="4539">
          <cell r="A4539">
            <v>421550</v>
          </cell>
          <cell r="B4539" t="str">
            <v>Santa Cecília</v>
          </cell>
          <cell r="C4539" t="str">
            <v>SC</v>
          </cell>
          <cell r="D4539" t="str">
            <v>Santa Catarina</v>
          </cell>
          <cell r="E4539">
            <v>42</v>
          </cell>
          <cell r="F4539" t="str">
            <v>Sul</v>
          </cell>
        </row>
        <row r="4540">
          <cell r="A4540">
            <v>421555</v>
          </cell>
          <cell r="B4540" t="str">
            <v>Santa Helena</v>
          </cell>
          <cell r="C4540" t="str">
            <v>SC</v>
          </cell>
          <cell r="D4540" t="str">
            <v>Santa Catarina</v>
          </cell>
          <cell r="E4540">
            <v>42</v>
          </cell>
          <cell r="F4540" t="str">
            <v>Sul</v>
          </cell>
        </row>
        <row r="4541">
          <cell r="A4541">
            <v>421560</v>
          </cell>
          <cell r="B4541" t="str">
            <v>Santa Rosa de Lima</v>
          </cell>
          <cell r="C4541" t="str">
            <v>SC</v>
          </cell>
          <cell r="D4541" t="str">
            <v>Santa Catarina</v>
          </cell>
          <cell r="E4541">
            <v>42</v>
          </cell>
          <cell r="F4541" t="str">
            <v>Sul</v>
          </cell>
        </row>
        <row r="4542">
          <cell r="A4542">
            <v>421565</v>
          </cell>
          <cell r="B4542" t="str">
            <v>Santa Rosa do Sul</v>
          </cell>
          <cell r="C4542" t="str">
            <v>SC</v>
          </cell>
          <cell r="D4542" t="str">
            <v>Santa Catarina</v>
          </cell>
          <cell r="E4542">
            <v>42</v>
          </cell>
          <cell r="F4542" t="str">
            <v>Sul</v>
          </cell>
        </row>
        <row r="4543">
          <cell r="A4543">
            <v>421567</v>
          </cell>
          <cell r="B4543" t="str">
            <v>Santa Terezinha</v>
          </cell>
          <cell r="C4543" t="str">
            <v>SC</v>
          </cell>
          <cell r="D4543" t="str">
            <v>Santa Catarina</v>
          </cell>
          <cell r="E4543">
            <v>42</v>
          </cell>
          <cell r="F4543" t="str">
            <v>Sul</v>
          </cell>
        </row>
        <row r="4544">
          <cell r="A4544">
            <v>421568</v>
          </cell>
          <cell r="B4544" t="str">
            <v>Santa Terezinha do Progresso</v>
          </cell>
          <cell r="C4544" t="str">
            <v>SC</v>
          </cell>
          <cell r="D4544" t="str">
            <v>Santa Catarina</v>
          </cell>
          <cell r="E4544">
            <v>42</v>
          </cell>
          <cell r="F4544" t="str">
            <v>Sul</v>
          </cell>
        </row>
        <row r="4545">
          <cell r="A4545">
            <v>421569</v>
          </cell>
          <cell r="B4545" t="str">
            <v>Santiago do Sul</v>
          </cell>
          <cell r="C4545" t="str">
            <v>SC</v>
          </cell>
          <cell r="D4545" t="str">
            <v>Santa Catarina</v>
          </cell>
          <cell r="E4545">
            <v>42</v>
          </cell>
          <cell r="F4545" t="str">
            <v>Sul</v>
          </cell>
        </row>
        <row r="4546">
          <cell r="A4546">
            <v>421570</v>
          </cell>
          <cell r="B4546" t="str">
            <v>Santo Amaro da Imperatriz</v>
          </cell>
          <cell r="C4546" t="str">
            <v>SC</v>
          </cell>
          <cell r="D4546" t="str">
            <v>Santa Catarina</v>
          </cell>
          <cell r="E4546">
            <v>42</v>
          </cell>
          <cell r="F4546" t="str">
            <v>Sul</v>
          </cell>
        </row>
        <row r="4547">
          <cell r="A4547">
            <v>421575</v>
          </cell>
          <cell r="B4547" t="str">
            <v>São Bernardino</v>
          </cell>
          <cell r="C4547" t="str">
            <v>SC</v>
          </cell>
          <cell r="D4547" t="str">
            <v>Santa Catarina</v>
          </cell>
          <cell r="E4547">
            <v>42</v>
          </cell>
          <cell r="F4547" t="str">
            <v>Sul</v>
          </cell>
        </row>
        <row r="4548">
          <cell r="A4548">
            <v>421580</v>
          </cell>
          <cell r="B4548" t="str">
            <v>São Bento do Sul</v>
          </cell>
          <cell r="C4548" t="str">
            <v>SC</v>
          </cell>
          <cell r="D4548" t="str">
            <v>Santa Catarina</v>
          </cell>
          <cell r="E4548">
            <v>42</v>
          </cell>
          <cell r="F4548" t="str">
            <v>Sul</v>
          </cell>
        </row>
        <row r="4549">
          <cell r="A4549">
            <v>421590</v>
          </cell>
          <cell r="B4549" t="str">
            <v>São Bonifácio</v>
          </cell>
          <cell r="C4549" t="str">
            <v>SC</v>
          </cell>
          <cell r="D4549" t="str">
            <v>Santa Catarina</v>
          </cell>
          <cell r="E4549">
            <v>42</v>
          </cell>
          <cell r="F4549" t="str">
            <v>Sul</v>
          </cell>
        </row>
        <row r="4550">
          <cell r="A4550">
            <v>421600</v>
          </cell>
          <cell r="B4550" t="str">
            <v>São Carlos</v>
          </cell>
          <cell r="C4550" t="str">
            <v>SC</v>
          </cell>
          <cell r="D4550" t="str">
            <v>Santa Catarina</v>
          </cell>
          <cell r="E4550">
            <v>42</v>
          </cell>
          <cell r="F4550" t="str">
            <v>Sul</v>
          </cell>
        </row>
        <row r="4551">
          <cell r="A4551">
            <v>421605</v>
          </cell>
          <cell r="B4551" t="str">
            <v>São Cristovão do Sul</v>
          </cell>
          <cell r="C4551" t="str">
            <v>SC</v>
          </cell>
          <cell r="D4551" t="str">
            <v>Santa Catarina</v>
          </cell>
          <cell r="E4551">
            <v>42</v>
          </cell>
          <cell r="F4551" t="str">
            <v>Sul</v>
          </cell>
        </row>
        <row r="4552">
          <cell r="A4552">
            <v>421610</v>
          </cell>
          <cell r="B4552" t="str">
            <v>São Domingos</v>
          </cell>
          <cell r="C4552" t="str">
            <v>SC</v>
          </cell>
          <cell r="D4552" t="str">
            <v>Santa Catarina</v>
          </cell>
          <cell r="E4552">
            <v>42</v>
          </cell>
          <cell r="F4552" t="str">
            <v>Sul</v>
          </cell>
        </row>
        <row r="4553">
          <cell r="A4553">
            <v>421620</v>
          </cell>
          <cell r="B4553" t="str">
            <v>São Francisco do Sul</v>
          </cell>
          <cell r="C4553" t="str">
            <v>SC</v>
          </cell>
          <cell r="D4553" t="str">
            <v>Santa Catarina</v>
          </cell>
          <cell r="E4553">
            <v>42</v>
          </cell>
          <cell r="F4553" t="str">
            <v>Sul</v>
          </cell>
        </row>
        <row r="4554">
          <cell r="A4554">
            <v>421625</v>
          </cell>
          <cell r="B4554" t="str">
            <v>São João do Oeste</v>
          </cell>
          <cell r="C4554" t="str">
            <v>SC</v>
          </cell>
          <cell r="D4554" t="str">
            <v>Santa Catarina</v>
          </cell>
          <cell r="E4554">
            <v>42</v>
          </cell>
          <cell r="F4554" t="str">
            <v>Sul</v>
          </cell>
        </row>
        <row r="4555">
          <cell r="A4555">
            <v>421630</v>
          </cell>
          <cell r="B4555" t="str">
            <v>São João Batista</v>
          </cell>
          <cell r="C4555" t="str">
            <v>SC</v>
          </cell>
          <cell r="D4555" t="str">
            <v>Santa Catarina</v>
          </cell>
          <cell r="E4555">
            <v>42</v>
          </cell>
          <cell r="F4555" t="str">
            <v>Sul</v>
          </cell>
        </row>
        <row r="4556">
          <cell r="A4556">
            <v>421635</v>
          </cell>
          <cell r="B4556" t="str">
            <v>São João do Itaperiú</v>
          </cell>
          <cell r="C4556" t="str">
            <v>SC</v>
          </cell>
          <cell r="D4556" t="str">
            <v>Santa Catarina</v>
          </cell>
          <cell r="E4556">
            <v>42</v>
          </cell>
          <cell r="F4556" t="str">
            <v>Sul</v>
          </cell>
        </row>
        <row r="4557">
          <cell r="A4557">
            <v>421640</v>
          </cell>
          <cell r="B4557" t="str">
            <v>São João do Sul</v>
          </cell>
          <cell r="C4557" t="str">
            <v>SC</v>
          </cell>
          <cell r="D4557" t="str">
            <v>Santa Catarina</v>
          </cell>
          <cell r="E4557">
            <v>42</v>
          </cell>
          <cell r="F4557" t="str">
            <v>Sul</v>
          </cell>
        </row>
        <row r="4558">
          <cell r="A4558">
            <v>421650</v>
          </cell>
          <cell r="B4558" t="str">
            <v>São Joaquim</v>
          </cell>
          <cell r="C4558" t="str">
            <v>SC</v>
          </cell>
          <cell r="D4558" t="str">
            <v>Santa Catarina</v>
          </cell>
          <cell r="E4558">
            <v>42</v>
          </cell>
          <cell r="F4558" t="str">
            <v>Sul</v>
          </cell>
        </row>
        <row r="4559">
          <cell r="A4559">
            <v>421660</v>
          </cell>
          <cell r="B4559" t="str">
            <v>São José</v>
          </cell>
          <cell r="C4559" t="str">
            <v>SC</v>
          </cell>
          <cell r="D4559" t="str">
            <v>Santa Catarina</v>
          </cell>
          <cell r="E4559">
            <v>42</v>
          </cell>
          <cell r="F4559" t="str">
            <v>Sul</v>
          </cell>
        </row>
        <row r="4560">
          <cell r="A4560">
            <v>421670</v>
          </cell>
          <cell r="B4560" t="str">
            <v>São José do Cedro</v>
          </cell>
          <cell r="C4560" t="str">
            <v>SC</v>
          </cell>
          <cell r="D4560" t="str">
            <v>Santa Catarina</v>
          </cell>
          <cell r="E4560">
            <v>42</v>
          </cell>
          <cell r="F4560" t="str">
            <v>Sul</v>
          </cell>
        </row>
        <row r="4561">
          <cell r="A4561">
            <v>421680</v>
          </cell>
          <cell r="B4561" t="str">
            <v>São José do Cerrito</v>
          </cell>
          <cell r="C4561" t="str">
            <v>SC</v>
          </cell>
          <cell r="D4561" t="str">
            <v>Santa Catarina</v>
          </cell>
          <cell r="E4561">
            <v>42</v>
          </cell>
          <cell r="F4561" t="str">
            <v>Sul</v>
          </cell>
        </row>
        <row r="4562">
          <cell r="A4562">
            <v>421690</v>
          </cell>
          <cell r="B4562" t="str">
            <v>São Lourenço do Oeste</v>
          </cell>
          <cell r="C4562" t="str">
            <v>SC</v>
          </cell>
          <cell r="D4562" t="str">
            <v>Santa Catarina</v>
          </cell>
          <cell r="E4562">
            <v>42</v>
          </cell>
          <cell r="F4562" t="str">
            <v>Sul</v>
          </cell>
        </row>
        <row r="4563">
          <cell r="A4563">
            <v>421700</v>
          </cell>
          <cell r="B4563" t="str">
            <v>São Ludgero</v>
          </cell>
          <cell r="C4563" t="str">
            <v>SC</v>
          </cell>
          <cell r="D4563" t="str">
            <v>Santa Catarina</v>
          </cell>
          <cell r="E4563">
            <v>42</v>
          </cell>
          <cell r="F4563" t="str">
            <v>Sul</v>
          </cell>
        </row>
        <row r="4564">
          <cell r="A4564">
            <v>421710</v>
          </cell>
          <cell r="B4564" t="str">
            <v>São Martinho</v>
          </cell>
          <cell r="C4564" t="str">
            <v>SC</v>
          </cell>
          <cell r="D4564" t="str">
            <v>Santa Catarina</v>
          </cell>
          <cell r="E4564">
            <v>42</v>
          </cell>
          <cell r="F4564" t="str">
            <v>Sul</v>
          </cell>
        </row>
        <row r="4565">
          <cell r="A4565">
            <v>421715</v>
          </cell>
          <cell r="B4565" t="str">
            <v>São Miguel da Boa Vista</v>
          </cell>
          <cell r="C4565" t="str">
            <v>SC</v>
          </cell>
          <cell r="D4565" t="str">
            <v>Santa Catarina</v>
          </cell>
          <cell r="E4565">
            <v>42</v>
          </cell>
          <cell r="F4565" t="str">
            <v>Sul</v>
          </cell>
        </row>
        <row r="4566">
          <cell r="A4566">
            <v>421720</v>
          </cell>
          <cell r="B4566" t="str">
            <v>São Miguel do Oeste</v>
          </cell>
          <cell r="C4566" t="str">
            <v>SC</v>
          </cell>
          <cell r="D4566" t="str">
            <v>Santa Catarina</v>
          </cell>
          <cell r="E4566">
            <v>42</v>
          </cell>
          <cell r="F4566" t="str">
            <v>Sul</v>
          </cell>
        </row>
        <row r="4567">
          <cell r="A4567">
            <v>421725</v>
          </cell>
          <cell r="B4567" t="str">
            <v>São Pedro de Alcântara</v>
          </cell>
          <cell r="C4567" t="str">
            <v>SC</v>
          </cell>
          <cell r="D4567" t="str">
            <v>Santa Catarina</v>
          </cell>
          <cell r="E4567">
            <v>42</v>
          </cell>
          <cell r="F4567" t="str">
            <v>Sul</v>
          </cell>
        </row>
        <row r="4568">
          <cell r="A4568">
            <v>421730</v>
          </cell>
          <cell r="B4568" t="str">
            <v>Saudades</v>
          </cell>
          <cell r="C4568" t="str">
            <v>SC</v>
          </cell>
          <cell r="D4568" t="str">
            <v>Santa Catarina</v>
          </cell>
          <cell r="E4568">
            <v>42</v>
          </cell>
          <cell r="F4568" t="str">
            <v>Sul</v>
          </cell>
        </row>
        <row r="4569">
          <cell r="A4569">
            <v>421740</v>
          </cell>
          <cell r="B4569" t="str">
            <v>Schroeder</v>
          </cell>
          <cell r="C4569" t="str">
            <v>SC</v>
          </cell>
          <cell r="D4569" t="str">
            <v>Santa Catarina</v>
          </cell>
          <cell r="E4569">
            <v>42</v>
          </cell>
          <cell r="F4569" t="str">
            <v>Sul</v>
          </cell>
        </row>
        <row r="4570">
          <cell r="A4570">
            <v>421750</v>
          </cell>
          <cell r="B4570" t="str">
            <v>Seara</v>
          </cell>
          <cell r="C4570" t="str">
            <v>SC</v>
          </cell>
          <cell r="D4570" t="str">
            <v>Santa Catarina</v>
          </cell>
          <cell r="E4570">
            <v>42</v>
          </cell>
          <cell r="F4570" t="str">
            <v>Sul</v>
          </cell>
        </row>
        <row r="4571">
          <cell r="A4571">
            <v>421755</v>
          </cell>
          <cell r="B4571" t="str">
            <v>Serra Alta</v>
          </cell>
          <cell r="C4571" t="str">
            <v>SC</v>
          </cell>
          <cell r="D4571" t="str">
            <v>Santa Catarina</v>
          </cell>
          <cell r="E4571">
            <v>42</v>
          </cell>
          <cell r="F4571" t="str">
            <v>Sul</v>
          </cell>
        </row>
        <row r="4572">
          <cell r="A4572">
            <v>421760</v>
          </cell>
          <cell r="B4572" t="str">
            <v>Siderópolis</v>
          </cell>
          <cell r="C4572" t="str">
            <v>SC</v>
          </cell>
          <cell r="D4572" t="str">
            <v>Santa Catarina</v>
          </cell>
          <cell r="E4572">
            <v>42</v>
          </cell>
          <cell r="F4572" t="str">
            <v>Sul</v>
          </cell>
        </row>
        <row r="4573">
          <cell r="A4573">
            <v>421770</v>
          </cell>
          <cell r="B4573" t="str">
            <v>Sombrio</v>
          </cell>
          <cell r="C4573" t="str">
            <v>SC</v>
          </cell>
          <cell r="D4573" t="str">
            <v>Santa Catarina</v>
          </cell>
          <cell r="E4573">
            <v>42</v>
          </cell>
          <cell r="F4573" t="str">
            <v>Sul</v>
          </cell>
        </row>
        <row r="4574">
          <cell r="A4574">
            <v>421775</v>
          </cell>
          <cell r="B4574" t="str">
            <v>Sul Brasil</v>
          </cell>
          <cell r="C4574" t="str">
            <v>SC</v>
          </cell>
          <cell r="D4574" t="str">
            <v>Santa Catarina</v>
          </cell>
          <cell r="E4574">
            <v>42</v>
          </cell>
          <cell r="F4574" t="str">
            <v>Sul</v>
          </cell>
        </row>
        <row r="4575">
          <cell r="A4575">
            <v>421780</v>
          </cell>
          <cell r="B4575" t="str">
            <v>Taió</v>
          </cell>
          <cell r="C4575" t="str">
            <v>SC</v>
          </cell>
          <cell r="D4575" t="str">
            <v>Santa Catarina</v>
          </cell>
          <cell r="E4575">
            <v>42</v>
          </cell>
          <cell r="F4575" t="str">
            <v>Sul</v>
          </cell>
        </row>
        <row r="4576">
          <cell r="A4576">
            <v>421790</v>
          </cell>
          <cell r="B4576" t="str">
            <v>Tangará</v>
          </cell>
          <cell r="C4576" t="str">
            <v>SC</v>
          </cell>
          <cell r="D4576" t="str">
            <v>Santa Catarina</v>
          </cell>
          <cell r="E4576">
            <v>42</v>
          </cell>
          <cell r="F4576" t="str">
            <v>Sul</v>
          </cell>
        </row>
        <row r="4577">
          <cell r="A4577">
            <v>421795</v>
          </cell>
          <cell r="B4577" t="str">
            <v>Tigrinhos</v>
          </cell>
          <cell r="C4577" t="str">
            <v>SC</v>
          </cell>
          <cell r="D4577" t="str">
            <v>Santa Catarina</v>
          </cell>
          <cell r="E4577">
            <v>42</v>
          </cell>
          <cell r="F4577" t="str">
            <v>Sul</v>
          </cell>
        </row>
        <row r="4578">
          <cell r="A4578">
            <v>421800</v>
          </cell>
          <cell r="B4578" t="str">
            <v>Tijucas</v>
          </cell>
          <cell r="C4578" t="str">
            <v>SC</v>
          </cell>
          <cell r="D4578" t="str">
            <v>Santa Catarina</v>
          </cell>
          <cell r="E4578">
            <v>42</v>
          </cell>
          <cell r="F4578" t="str">
            <v>Sul</v>
          </cell>
        </row>
        <row r="4579">
          <cell r="A4579">
            <v>421810</v>
          </cell>
          <cell r="B4579" t="str">
            <v>Timbé do Sul</v>
          </cell>
          <cell r="C4579" t="str">
            <v>SC</v>
          </cell>
          <cell r="D4579" t="str">
            <v>Santa Catarina</v>
          </cell>
          <cell r="E4579">
            <v>42</v>
          </cell>
          <cell r="F4579" t="str">
            <v>Sul</v>
          </cell>
        </row>
        <row r="4580">
          <cell r="A4580">
            <v>421820</v>
          </cell>
          <cell r="B4580" t="str">
            <v>Timbó</v>
          </cell>
          <cell r="C4580" t="str">
            <v>SC</v>
          </cell>
          <cell r="D4580" t="str">
            <v>Santa Catarina</v>
          </cell>
          <cell r="E4580">
            <v>42</v>
          </cell>
          <cell r="F4580" t="str">
            <v>Sul</v>
          </cell>
        </row>
        <row r="4581">
          <cell r="A4581">
            <v>421825</v>
          </cell>
          <cell r="B4581" t="str">
            <v>Timbó Grande</v>
          </cell>
          <cell r="C4581" t="str">
            <v>SC</v>
          </cell>
          <cell r="D4581" t="str">
            <v>Santa Catarina</v>
          </cell>
          <cell r="E4581">
            <v>42</v>
          </cell>
          <cell r="F4581" t="str">
            <v>Sul</v>
          </cell>
        </row>
        <row r="4582">
          <cell r="A4582">
            <v>421830</v>
          </cell>
          <cell r="B4582" t="str">
            <v>Três Barras</v>
          </cell>
          <cell r="C4582" t="str">
            <v>SC</v>
          </cell>
          <cell r="D4582" t="str">
            <v>Santa Catarina</v>
          </cell>
          <cell r="E4582">
            <v>42</v>
          </cell>
          <cell r="F4582" t="str">
            <v>Sul</v>
          </cell>
        </row>
        <row r="4583">
          <cell r="A4583">
            <v>421835</v>
          </cell>
          <cell r="B4583" t="str">
            <v>Treviso</v>
          </cell>
          <cell r="C4583" t="str">
            <v>SC</v>
          </cell>
          <cell r="D4583" t="str">
            <v>Santa Catarina</v>
          </cell>
          <cell r="E4583">
            <v>42</v>
          </cell>
          <cell r="F4583" t="str">
            <v>Sul</v>
          </cell>
        </row>
        <row r="4584">
          <cell r="A4584">
            <v>421840</v>
          </cell>
          <cell r="B4584" t="str">
            <v>Treze de Maio</v>
          </cell>
          <cell r="C4584" t="str">
            <v>SC</v>
          </cell>
          <cell r="D4584" t="str">
            <v>Santa Catarina</v>
          </cell>
          <cell r="E4584">
            <v>42</v>
          </cell>
          <cell r="F4584" t="str">
            <v>Sul</v>
          </cell>
        </row>
        <row r="4585">
          <cell r="A4585">
            <v>421850</v>
          </cell>
          <cell r="B4585" t="str">
            <v>Treze Tílias</v>
          </cell>
          <cell r="C4585" t="str">
            <v>SC</v>
          </cell>
          <cell r="D4585" t="str">
            <v>Santa Catarina</v>
          </cell>
          <cell r="E4585">
            <v>42</v>
          </cell>
          <cell r="F4585" t="str">
            <v>Sul</v>
          </cell>
        </row>
        <row r="4586">
          <cell r="A4586">
            <v>421860</v>
          </cell>
          <cell r="B4586" t="str">
            <v>Trombudo Central</v>
          </cell>
          <cell r="C4586" t="str">
            <v>SC</v>
          </cell>
          <cell r="D4586" t="str">
            <v>Santa Catarina</v>
          </cell>
          <cell r="E4586">
            <v>42</v>
          </cell>
          <cell r="F4586" t="str">
            <v>Sul</v>
          </cell>
        </row>
        <row r="4587">
          <cell r="A4587">
            <v>421870</v>
          </cell>
          <cell r="B4587" t="str">
            <v>Tubarão</v>
          </cell>
          <cell r="C4587" t="str">
            <v>SC</v>
          </cell>
          <cell r="D4587" t="str">
            <v>Santa Catarina</v>
          </cell>
          <cell r="E4587">
            <v>42</v>
          </cell>
          <cell r="F4587" t="str">
            <v>Sul</v>
          </cell>
        </row>
        <row r="4588">
          <cell r="A4588">
            <v>421875</v>
          </cell>
          <cell r="B4588" t="str">
            <v>Tunápolis</v>
          </cell>
          <cell r="C4588" t="str">
            <v>SC</v>
          </cell>
          <cell r="D4588" t="str">
            <v>Santa Catarina</v>
          </cell>
          <cell r="E4588">
            <v>42</v>
          </cell>
          <cell r="F4588" t="str">
            <v>Sul</v>
          </cell>
        </row>
        <row r="4589">
          <cell r="A4589">
            <v>421880</v>
          </cell>
          <cell r="B4589" t="str">
            <v>Turvo</v>
          </cell>
          <cell r="C4589" t="str">
            <v>SC</v>
          </cell>
          <cell r="D4589" t="str">
            <v>Santa Catarina</v>
          </cell>
          <cell r="E4589">
            <v>42</v>
          </cell>
          <cell r="F4589" t="str">
            <v>Sul</v>
          </cell>
        </row>
        <row r="4590">
          <cell r="A4590">
            <v>421885</v>
          </cell>
          <cell r="B4590" t="str">
            <v>União do Oeste</v>
          </cell>
          <cell r="C4590" t="str">
            <v>SC</v>
          </cell>
          <cell r="D4590" t="str">
            <v>Santa Catarina</v>
          </cell>
          <cell r="E4590">
            <v>42</v>
          </cell>
          <cell r="F4590" t="str">
            <v>Sul</v>
          </cell>
        </row>
        <row r="4591">
          <cell r="A4591">
            <v>421890</v>
          </cell>
          <cell r="B4591" t="str">
            <v>Urubici</v>
          </cell>
          <cell r="C4591" t="str">
            <v>SC</v>
          </cell>
          <cell r="D4591" t="str">
            <v>Santa Catarina</v>
          </cell>
          <cell r="E4591">
            <v>42</v>
          </cell>
          <cell r="F4591" t="str">
            <v>Sul</v>
          </cell>
        </row>
        <row r="4592">
          <cell r="A4592">
            <v>421895</v>
          </cell>
          <cell r="B4592" t="str">
            <v>Urupema</v>
          </cell>
          <cell r="C4592" t="str">
            <v>SC</v>
          </cell>
          <cell r="D4592" t="str">
            <v>Santa Catarina</v>
          </cell>
          <cell r="E4592">
            <v>42</v>
          </cell>
          <cell r="F4592" t="str">
            <v>Sul</v>
          </cell>
        </row>
        <row r="4593">
          <cell r="A4593">
            <v>421900</v>
          </cell>
          <cell r="B4593" t="str">
            <v>Urussanga</v>
          </cell>
          <cell r="C4593" t="str">
            <v>SC</v>
          </cell>
          <cell r="D4593" t="str">
            <v>Santa Catarina</v>
          </cell>
          <cell r="E4593">
            <v>42</v>
          </cell>
          <cell r="F4593" t="str">
            <v>Sul</v>
          </cell>
        </row>
        <row r="4594">
          <cell r="A4594">
            <v>421910</v>
          </cell>
          <cell r="B4594" t="str">
            <v>Vargeão</v>
          </cell>
          <cell r="C4594" t="str">
            <v>SC</v>
          </cell>
          <cell r="D4594" t="str">
            <v>Santa Catarina</v>
          </cell>
          <cell r="E4594">
            <v>42</v>
          </cell>
          <cell r="F4594" t="str">
            <v>Sul</v>
          </cell>
        </row>
        <row r="4595">
          <cell r="A4595">
            <v>421915</v>
          </cell>
          <cell r="B4595" t="str">
            <v>Vargem</v>
          </cell>
          <cell r="C4595" t="str">
            <v>SC</v>
          </cell>
          <cell r="D4595" t="str">
            <v>Santa Catarina</v>
          </cell>
          <cell r="E4595">
            <v>42</v>
          </cell>
          <cell r="F4595" t="str">
            <v>Sul</v>
          </cell>
        </row>
        <row r="4596">
          <cell r="A4596">
            <v>421917</v>
          </cell>
          <cell r="B4596" t="str">
            <v>Vargem Bonita</v>
          </cell>
          <cell r="C4596" t="str">
            <v>SC</v>
          </cell>
          <cell r="D4596" t="str">
            <v>Santa Catarina</v>
          </cell>
          <cell r="E4596">
            <v>42</v>
          </cell>
          <cell r="F4596" t="str">
            <v>Sul</v>
          </cell>
        </row>
        <row r="4597">
          <cell r="A4597">
            <v>421920</v>
          </cell>
          <cell r="B4597" t="str">
            <v>Vidal Ramos</v>
          </cell>
          <cell r="C4597" t="str">
            <v>SC</v>
          </cell>
          <cell r="D4597" t="str">
            <v>Santa Catarina</v>
          </cell>
          <cell r="E4597">
            <v>42</v>
          </cell>
          <cell r="F4597" t="str">
            <v>Sul</v>
          </cell>
        </row>
        <row r="4598">
          <cell r="A4598">
            <v>421930</v>
          </cell>
          <cell r="B4598" t="str">
            <v>Videira</v>
          </cell>
          <cell r="C4598" t="str">
            <v>SC</v>
          </cell>
          <cell r="D4598" t="str">
            <v>Santa Catarina</v>
          </cell>
          <cell r="E4598">
            <v>42</v>
          </cell>
          <cell r="F4598" t="str">
            <v>Sul</v>
          </cell>
        </row>
        <row r="4599">
          <cell r="A4599">
            <v>421935</v>
          </cell>
          <cell r="B4599" t="str">
            <v>Vitor Meireles</v>
          </cell>
          <cell r="C4599" t="str">
            <v>SC</v>
          </cell>
          <cell r="D4599" t="str">
            <v>Santa Catarina</v>
          </cell>
          <cell r="E4599">
            <v>42</v>
          </cell>
          <cell r="F4599" t="str">
            <v>Sul</v>
          </cell>
        </row>
        <row r="4600">
          <cell r="A4600">
            <v>421940</v>
          </cell>
          <cell r="B4600" t="str">
            <v>Witmarsum</v>
          </cell>
          <cell r="C4600" t="str">
            <v>SC</v>
          </cell>
          <cell r="D4600" t="str">
            <v>Santa Catarina</v>
          </cell>
          <cell r="E4600">
            <v>42</v>
          </cell>
          <cell r="F4600" t="str">
            <v>Sul</v>
          </cell>
        </row>
        <row r="4601">
          <cell r="A4601">
            <v>421950</v>
          </cell>
          <cell r="B4601" t="str">
            <v>Xanxerê</v>
          </cell>
          <cell r="C4601" t="str">
            <v>SC</v>
          </cell>
          <cell r="D4601" t="str">
            <v>Santa Catarina</v>
          </cell>
          <cell r="E4601">
            <v>42</v>
          </cell>
          <cell r="F4601" t="str">
            <v>Sul</v>
          </cell>
        </row>
        <row r="4602">
          <cell r="A4602">
            <v>421960</v>
          </cell>
          <cell r="B4602" t="str">
            <v>Xavantina</v>
          </cell>
          <cell r="C4602" t="str">
            <v>SC</v>
          </cell>
          <cell r="D4602" t="str">
            <v>Santa Catarina</v>
          </cell>
          <cell r="E4602">
            <v>42</v>
          </cell>
          <cell r="F4602" t="str">
            <v>Sul</v>
          </cell>
        </row>
        <row r="4603">
          <cell r="A4603">
            <v>421970</v>
          </cell>
          <cell r="B4603" t="str">
            <v>Xaxim</v>
          </cell>
          <cell r="C4603" t="str">
            <v>SC</v>
          </cell>
          <cell r="D4603" t="str">
            <v>Santa Catarina</v>
          </cell>
          <cell r="E4603">
            <v>42</v>
          </cell>
          <cell r="F4603" t="str">
            <v>Sul</v>
          </cell>
        </row>
        <row r="4604">
          <cell r="A4604">
            <v>421985</v>
          </cell>
          <cell r="B4604" t="str">
            <v>Zortéa</v>
          </cell>
          <cell r="C4604" t="str">
            <v>SC</v>
          </cell>
          <cell r="D4604" t="str">
            <v>Santa Catarina</v>
          </cell>
          <cell r="E4604">
            <v>42</v>
          </cell>
          <cell r="F4604" t="str">
            <v>Sul</v>
          </cell>
        </row>
        <row r="4605">
          <cell r="A4605">
            <v>430003</v>
          </cell>
          <cell r="B4605" t="str">
            <v>Aceguá</v>
          </cell>
          <cell r="C4605" t="str">
            <v>RS</v>
          </cell>
          <cell r="D4605" t="str">
            <v>Rio Grande do Sul</v>
          </cell>
          <cell r="E4605">
            <v>43</v>
          </cell>
          <cell r="F4605" t="str">
            <v>Sul</v>
          </cell>
        </row>
        <row r="4606">
          <cell r="A4606">
            <v>430005</v>
          </cell>
          <cell r="B4606" t="str">
            <v>Água Santa</v>
          </cell>
          <cell r="C4606" t="str">
            <v>RS</v>
          </cell>
          <cell r="D4606" t="str">
            <v>Rio Grande do Sul</v>
          </cell>
          <cell r="E4606">
            <v>43</v>
          </cell>
          <cell r="F4606" t="str">
            <v>Sul</v>
          </cell>
        </row>
        <row r="4607">
          <cell r="A4607">
            <v>430010</v>
          </cell>
          <cell r="B4607" t="str">
            <v>Agudo</v>
          </cell>
          <cell r="C4607" t="str">
            <v>RS</v>
          </cell>
          <cell r="D4607" t="str">
            <v>Rio Grande do Sul</v>
          </cell>
          <cell r="E4607">
            <v>43</v>
          </cell>
          <cell r="F4607" t="str">
            <v>Sul</v>
          </cell>
        </row>
        <row r="4608">
          <cell r="A4608">
            <v>430020</v>
          </cell>
          <cell r="B4608" t="str">
            <v>Ajuricaba</v>
          </cell>
          <cell r="C4608" t="str">
            <v>RS</v>
          </cell>
          <cell r="D4608" t="str">
            <v>Rio Grande do Sul</v>
          </cell>
          <cell r="E4608">
            <v>43</v>
          </cell>
          <cell r="F4608" t="str">
            <v>Sul</v>
          </cell>
        </row>
        <row r="4609">
          <cell r="A4609">
            <v>430030</v>
          </cell>
          <cell r="B4609" t="str">
            <v>Alecrim</v>
          </cell>
          <cell r="C4609" t="str">
            <v>RS</v>
          </cell>
          <cell r="D4609" t="str">
            <v>Rio Grande do Sul</v>
          </cell>
          <cell r="E4609">
            <v>43</v>
          </cell>
          <cell r="F4609" t="str">
            <v>Sul</v>
          </cell>
        </row>
        <row r="4610">
          <cell r="A4610">
            <v>430040</v>
          </cell>
          <cell r="B4610" t="str">
            <v>Alegrete</v>
          </cell>
          <cell r="C4610" t="str">
            <v>RS</v>
          </cell>
          <cell r="D4610" t="str">
            <v>Rio Grande do Sul</v>
          </cell>
          <cell r="E4610">
            <v>43</v>
          </cell>
          <cell r="F4610" t="str">
            <v>Sul</v>
          </cell>
        </row>
        <row r="4611">
          <cell r="A4611">
            <v>430045</v>
          </cell>
          <cell r="B4611" t="str">
            <v>Alegria</v>
          </cell>
          <cell r="C4611" t="str">
            <v>RS</v>
          </cell>
          <cell r="D4611" t="str">
            <v>Rio Grande do Sul</v>
          </cell>
          <cell r="E4611">
            <v>43</v>
          </cell>
          <cell r="F4611" t="str">
            <v>Sul</v>
          </cell>
        </row>
        <row r="4612">
          <cell r="A4612">
            <v>430047</v>
          </cell>
          <cell r="B4612" t="str">
            <v>Almirante Tamandaré do Sul</v>
          </cell>
          <cell r="C4612" t="str">
            <v>RS</v>
          </cell>
          <cell r="D4612" t="str">
            <v>Rio Grande do Sul</v>
          </cell>
          <cell r="E4612">
            <v>43</v>
          </cell>
          <cell r="F4612" t="str">
            <v>Sul</v>
          </cell>
        </row>
        <row r="4613">
          <cell r="A4613">
            <v>430050</v>
          </cell>
          <cell r="B4613" t="str">
            <v>Alpestre</v>
          </cell>
          <cell r="C4613" t="str">
            <v>RS</v>
          </cell>
          <cell r="D4613" t="str">
            <v>Rio Grande do Sul</v>
          </cell>
          <cell r="E4613">
            <v>43</v>
          </cell>
          <cell r="F4613" t="str">
            <v>Sul</v>
          </cell>
        </row>
        <row r="4614">
          <cell r="A4614">
            <v>430055</v>
          </cell>
          <cell r="B4614" t="str">
            <v>Alto Alegre</v>
          </cell>
          <cell r="C4614" t="str">
            <v>RS</v>
          </cell>
          <cell r="D4614" t="str">
            <v>Rio Grande do Sul</v>
          </cell>
          <cell r="E4614">
            <v>43</v>
          </cell>
          <cell r="F4614" t="str">
            <v>Sul</v>
          </cell>
        </row>
        <row r="4615">
          <cell r="A4615">
            <v>430057</v>
          </cell>
          <cell r="B4615" t="str">
            <v>Alto Feliz</v>
          </cell>
          <cell r="C4615" t="str">
            <v>RS</v>
          </cell>
          <cell r="D4615" t="str">
            <v>Rio Grande do Sul</v>
          </cell>
          <cell r="E4615">
            <v>43</v>
          </cell>
          <cell r="F4615" t="str">
            <v>Sul</v>
          </cell>
        </row>
        <row r="4616">
          <cell r="A4616">
            <v>430060</v>
          </cell>
          <cell r="B4616" t="str">
            <v>Alvorada</v>
          </cell>
          <cell r="C4616" t="str">
            <v>RS</v>
          </cell>
          <cell r="D4616" t="str">
            <v>Rio Grande do Sul</v>
          </cell>
          <cell r="E4616">
            <v>43</v>
          </cell>
          <cell r="F4616" t="str">
            <v>Sul</v>
          </cell>
        </row>
        <row r="4617">
          <cell r="A4617">
            <v>430063</v>
          </cell>
          <cell r="B4617" t="str">
            <v>Amaral Ferrador</v>
          </cell>
          <cell r="C4617" t="str">
            <v>RS</v>
          </cell>
          <cell r="D4617" t="str">
            <v>Rio Grande do Sul</v>
          </cell>
          <cell r="E4617">
            <v>43</v>
          </cell>
          <cell r="F4617" t="str">
            <v>Sul</v>
          </cell>
        </row>
        <row r="4618">
          <cell r="A4618">
            <v>430064</v>
          </cell>
          <cell r="B4618" t="str">
            <v>Ametista do Sul</v>
          </cell>
          <cell r="C4618" t="str">
            <v>RS</v>
          </cell>
          <cell r="D4618" t="str">
            <v>Rio Grande do Sul</v>
          </cell>
          <cell r="E4618">
            <v>43</v>
          </cell>
          <cell r="F4618" t="str">
            <v>Sul</v>
          </cell>
        </row>
        <row r="4619">
          <cell r="A4619">
            <v>430066</v>
          </cell>
          <cell r="B4619" t="str">
            <v>André da Rocha</v>
          </cell>
          <cell r="C4619" t="str">
            <v>RS</v>
          </cell>
          <cell r="D4619" t="str">
            <v>Rio Grande do Sul</v>
          </cell>
          <cell r="E4619">
            <v>43</v>
          </cell>
          <cell r="F4619" t="str">
            <v>Sul</v>
          </cell>
        </row>
        <row r="4620">
          <cell r="A4620">
            <v>430070</v>
          </cell>
          <cell r="B4620" t="str">
            <v>Anta Gorda</v>
          </cell>
          <cell r="C4620" t="str">
            <v>RS</v>
          </cell>
          <cell r="D4620" t="str">
            <v>Rio Grande do Sul</v>
          </cell>
          <cell r="E4620">
            <v>43</v>
          </cell>
          <cell r="F4620" t="str">
            <v>Sul</v>
          </cell>
        </row>
        <row r="4621">
          <cell r="A4621">
            <v>430080</v>
          </cell>
          <cell r="B4621" t="str">
            <v>Antônio Prado</v>
          </cell>
          <cell r="C4621" t="str">
            <v>RS</v>
          </cell>
          <cell r="D4621" t="str">
            <v>Rio Grande do Sul</v>
          </cell>
          <cell r="E4621">
            <v>43</v>
          </cell>
          <cell r="F4621" t="str">
            <v>Sul</v>
          </cell>
        </row>
        <row r="4622">
          <cell r="A4622">
            <v>430085</v>
          </cell>
          <cell r="B4622" t="str">
            <v>Arambaré</v>
          </cell>
          <cell r="C4622" t="str">
            <v>RS</v>
          </cell>
          <cell r="D4622" t="str">
            <v>Rio Grande do Sul</v>
          </cell>
          <cell r="E4622">
            <v>43</v>
          </cell>
          <cell r="F4622" t="str">
            <v>Sul</v>
          </cell>
        </row>
        <row r="4623">
          <cell r="A4623">
            <v>430087</v>
          </cell>
          <cell r="B4623" t="str">
            <v>Araricá</v>
          </cell>
          <cell r="C4623" t="str">
            <v>RS</v>
          </cell>
          <cell r="D4623" t="str">
            <v>Rio Grande do Sul</v>
          </cell>
          <cell r="E4623">
            <v>43</v>
          </cell>
          <cell r="F4623" t="str">
            <v>Sul</v>
          </cell>
        </row>
        <row r="4624">
          <cell r="A4624">
            <v>430090</v>
          </cell>
          <cell r="B4624" t="str">
            <v>Aratiba</v>
          </cell>
          <cell r="C4624" t="str">
            <v>RS</v>
          </cell>
          <cell r="D4624" t="str">
            <v>Rio Grande do Sul</v>
          </cell>
          <cell r="E4624">
            <v>43</v>
          </cell>
          <cell r="F4624" t="str">
            <v>Sul</v>
          </cell>
        </row>
        <row r="4625">
          <cell r="A4625">
            <v>430100</v>
          </cell>
          <cell r="B4625" t="str">
            <v>Arroio do Meio</v>
          </cell>
          <cell r="C4625" t="str">
            <v>RS</v>
          </cell>
          <cell r="D4625" t="str">
            <v>Rio Grande do Sul</v>
          </cell>
          <cell r="E4625">
            <v>43</v>
          </cell>
          <cell r="F4625" t="str">
            <v>Sul</v>
          </cell>
        </row>
        <row r="4626">
          <cell r="A4626">
            <v>430105</v>
          </cell>
          <cell r="B4626" t="str">
            <v>Arroio do Sal</v>
          </cell>
          <cell r="C4626" t="str">
            <v>RS</v>
          </cell>
          <cell r="D4626" t="str">
            <v>Rio Grande do Sul</v>
          </cell>
          <cell r="E4626">
            <v>43</v>
          </cell>
          <cell r="F4626" t="str">
            <v>Sul</v>
          </cell>
        </row>
        <row r="4627">
          <cell r="A4627">
            <v>430107</v>
          </cell>
          <cell r="B4627" t="str">
            <v>Arroio do Padre</v>
          </cell>
          <cell r="C4627" t="str">
            <v>RS</v>
          </cell>
          <cell r="D4627" t="str">
            <v>Rio Grande do Sul</v>
          </cell>
          <cell r="E4627">
            <v>43</v>
          </cell>
          <cell r="F4627" t="str">
            <v>Sul</v>
          </cell>
        </row>
        <row r="4628">
          <cell r="A4628">
            <v>430110</v>
          </cell>
          <cell r="B4628" t="str">
            <v>Arroio dos Ratos</v>
          </cell>
          <cell r="C4628" t="str">
            <v>RS</v>
          </cell>
          <cell r="D4628" t="str">
            <v>Rio Grande do Sul</v>
          </cell>
          <cell r="E4628">
            <v>43</v>
          </cell>
          <cell r="F4628" t="str">
            <v>Sul</v>
          </cell>
        </row>
        <row r="4629">
          <cell r="A4629">
            <v>430120</v>
          </cell>
          <cell r="B4629" t="str">
            <v>Arroio do Tigre</v>
          </cell>
          <cell r="C4629" t="str">
            <v>RS</v>
          </cell>
          <cell r="D4629" t="str">
            <v>Rio Grande do Sul</v>
          </cell>
          <cell r="E4629">
            <v>43</v>
          </cell>
          <cell r="F4629" t="str">
            <v>Sul</v>
          </cell>
        </row>
        <row r="4630">
          <cell r="A4630">
            <v>430130</v>
          </cell>
          <cell r="B4630" t="str">
            <v>Arroio Grande</v>
          </cell>
          <cell r="C4630" t="str">
            <v>RS</v>
          </cell>
          <cell r="D4630" t="str">
            <v>Rio Grande do Sul</v>
          </cell>
          <cell r="E4630">
            <v>43</v>
          </cell>
          <cell r="F4630" t="str">
            <v>Sul</v>
          </cell>
        </row>
        <row r="4631">
          <cell r="A4631">
            <v>430140</v>
          </cell>
          <cell r="B4631" t="str">
            <v>Arvorezinha</v>
          </cell>
          <cell r="C4631" t="str">
            <v>RS</v>
          </cell>
          <cell r="D4631" t="str">
            <v>Rio Grande do Sul</v>
          </cell>
          <cell r="E4631">
            <v>43</v>
          </cell>
          <cell r="F4631" t="str">
            <v>Sul</v>
          </cell>
        </row>
        <row r="4632">
          <cell r="A4632">
            <v>430150</v>
          </cell>
          <cell r="B4632" t="str">
            <v>Augusto Pestana</v>
          </cell>
          <cell r="C4632" t="str">
            <v>RS</v>
          </cell>
          <cell r="D4632" t="str">
            <v>Rio Grande do Sul</v>
          </cell>
          <cell r="E4632">
            <v>43</v>
          </cell>
          <cell r="F4632" t="str">
            <v>Sul</v>
          </cell>
        </row>
        <row r="4633">
          <cell r="A4633">
            <v>430155</v>
          </cell>
          <cell r="B4633" t="str">
            <v>Áurea</v>
          </cell>
          <cell r="C4633" t="str">
            <v>RS</v>
          </cell>
          <cell r="D4633" t="str">
            <v>Rio Grande do Sul</v>
          </cell>
          <cell r="E4633">
            <v>43</v>
          </cell>
          <cell r="F4633" t="str">
            <v>Sul</v>
          </cell>
        </row>
        <row r="4634">
          <cell r="A4634">
            <v>430160</v>
          </cell>
          <cell r="B4634" t="str">
            <v>Bagé</v>
          </cell>
          <cell r="C4634" t="str">
            <v>RS</v>
          </cell>
          <cell r="D4634" t="str">
            <v>Rio Grande do Sul</v>
          </cell>
          <cell r="E4634">
            <v>43</v>
          </cell>
          <cell r="F4634" t="str">
            <v>Sul</v>
          </cell>
        </row>
        <row r="4635">
          <cell r="A4635">
            <v>430163</v>
          </cell>
          <cell r="B4635" t="str">
            <v>Balneário Pinhal</v>
          </cell>
          <cell r="C4635" t="str">
            <v>RS</v>
          </cell>
          <cell r="D4635" t="str">
            <v>Rio Grande do Sul</v>
          </cell>
          <cell r="E4635">
            <v>43</v>
          </cell>
          <cell r="F4635" t="str">
            <v>Sul</v>
          </cell>
        </row>
        <row r="4636">
          <cell r="A4636">
            <v>430165</v>
          </cell>
          <cell r="B4636" t="str">
            <v>Barão</v>
          </cell>
          <cell r="C4636" t="str">
            <v>RS</v>
          </cell>
          <cell r="D4636" t="str">
            <v>Rio Grande do Sul</v>
          </cell>
          <cell r="E4636">
            <v>43</v>
          </cell>
          <cell r="F4636" t="str">
            <v>Sul</v>
          </cell>
        </row>
        <row r="4637">
          <cell r="A4637">
            <v>430170</v>
          </cell>
          <cell r="B4637" t="str">
            <v>Barão de Cotegipe</v>
          </cell>
          <cell r="C4637" t="str">
            <v>RS</v>
          </cell>
          <cell r="D4637" t="str">
            <v>Rio Grande do Sul</v>
          </cell>
          <cell r="E4637">
            <v>43</v>
          </cell>
          <cell r="F4637" t="str">
            <v>Sul</v>
          </cell>
        </row>
        <row r="4638">
          <cell r="A4638">
            <v>430175</v>
          </cell>
          <cell r="B4638" t="str">
            <v>Barão do Triunfo</v>
          </cell>
          <cell r="C4638" t="str">
            <v>RS</v>
          </cell>
          <cell r="D4638" t="str">
            <v>Rio Grande do Sul</v>
          </cell>
          <cell r="E4638">
            <v>43</v>
          </cell>
          <cell r="F4638" t="str">
            <v>Sul</v>
          </cell>
        </row>
        <row r="4639">
          <cell r="A4639">
            <v>430180</v>
          </cell>
          <cell r="B4639" t="str">
            <v>Barracão</v>
          </cell>
          <cell r="C4639" t="str">
            <v>RS</v>
          </cell>
          <cell r="D4639" t="str">
            <v>Rio Grande do Sul</v>
          </cell>
          <cell r="E4639">
            <v>43</v>
          </cell>
          <cell r="F4639" t="str">
            <v>Sul</v>
          </cell>
        </row>
        <row r="4640">
          <cell r="A4640">
            <v>430185</v>
          </cell>
          <cell r="B4640" t="str">
            <v>Barra do Guarita</v>
          </cell>
          <cell r="C4640" t="str">
            <v>RS</v>
          </cell>
          <cell r="D4640" t="str">
            <v>Rio Grande do Sul</v>
          </cell>
          <cell r="E4640">
            <v>43</v>
          </cell>
          <cell r="F4640" t="str">
            <v>Sul</v>
          </cell>
        </row>
        <row r="4641">
          <cell r="A4641">
            <v>430187</v>
          </cell>
          <cell r="B4641" t="str">
            <v>Barra do Quaraí</v>
          </cell>
          <cell r="C4641" t="str">
            <v>RS</v>
          </cell>
          <cell r="D4641" t="str">
            <v>Rio Grande do Sul</v>
          </cell>
          <cell r="E4641">
            <v>43</v>
          </cell>
          <cell r="F4641" t="str">
            <v>Sul</v>
          </cell>
        </row>
        <row r="4642">
          <cell r="A4642">
            <v>430190</v>
          </cell>
          <cell r="B4642" t="str">
            <v>Barra do Ribeiro</v>
          </cell>
          <cell r="C4642" t="str">
            <v>RS</v>
          </cell>
          <cell r="D4642" t="str">
            <v>Rio Grande do Sul</v>
          </cell>
          <cell r="E4642">
            <v>43</v>
          </cell>
          <cell r="F4642" t="str">
            <v>Sul</v>
          </cell>
        </row>
        <row r="4643">
          <cell r="A4643">
            <v>430192</v>
          </cell>
          <cell r="B4643" t="str">
            <v>Barra do Rio Azul</v>
          </cell>
          <cell r="C4643" t="str">
            <v>RS</v>
          </cell>
          <cell r="D4643" t="str">
            <v>Rio Grande do Sul</v>
          </cell>
          <cell r="E4643">
            <v>43</v>
          </cell>
          <cell r="F4643" t="str">
            <v>Sul</v>
          </cell>
        </row>
        <row r="4644">
          <cell r="A4644">
            <v>430195</v>
          </cell>
          <cell r="B4644" t="str">
            <v>Barra Funda</v>
          </cell>
          <cell r="C4644" t="str">
            <v>RS</v>
          </cell>
          <cell r="D4644" t="str">
            <v>Rio Grande do Sul</v>
          </cell>
          <cell r="E4644">
            <v>43</v>
          </cell>
          <cell r="F4644" t="str">
            <v>Sul</v>
          </cell>
        </row>
        <row r="4645">
          <cell r="A4645">
            <v>430200</v>
          </cell>
          <cell r="B4645" t="str">
            <v>Barros Cassal</v>
          </cell>
          <cell r="C4645" t="str">
            <v>RS</v>
          </cell>
          <cell r="D4645" t="str">
            <v>Rio Grande do Sul</v>
          </cell>
          <cell r="E4645">
            <v>43</v>
          </cell>
          <cell r="F4645" t="str">
            <v>Sul</v>
          </cell>
        </row>
        <row r="4646">
          <cell r="A4646">
            <v>430205</v>
          </cell>
          <cell r="B4646" t="str">
            <v>Benjamin Constant do Sul</v>
          </cell>
          <cell r="C4646" t="str">
            <v>RS</v>
          </cell>
          <cell r="D4646" t="str">
            <v>Rio Grande do Sul</v>
          </cell>
          <cell r="E4646">
            <v>43</v>
          </cell>
          <cell r="F4646" t="str">
            <v>Sul</v>
          </cell>
        </row>
        <row r="4647">
          <cell r="A4647">
            <v>430210</v>
          </cell>
          <cell r="B4647" t="str">
            <v>Bento Gonçalves</v>
          </cell>
          <cell r="C4647" t="str">
            <v>RS</v>
          </cell>
          <cell r="D4647" t="str">
            <v>Rio Grande do Sul</v>
          </cell>
          <cell r="E4647">
            <v>43</v>
          </cell>
          <cell r="F4647" t="str">
            <v>Sul</v>
          </cell>
        </row>
        <row r="4648">
          <cell r="A4648">
            <v>430215</v>
          </cell>
          <cell r="B4648" t="str">
            <v>Boa Vista das Missões</v>
          </cell>
          <cell r="C4648" t="str">
            <v>RS</v>
          </cell>
          <cell r="D4648" t="str">
            <v>Rio Grande do Sul</v>
          </cell>
          <cell r="E4648">
            <v>43</v>
          </cell>
          <cell r="F4648" t="str">
            <v>Sul</v>
          </cell>
        </row>
        <row r="4649">
          <cell r="A4649">
            <v>430220</v>
          </cell>
          <cell r="B4649" t="str">
            <v>Boa Vista do Buricá</v>
          </cell>
          <cell r="C4649" t="str">
            <v>RS</v>
          </cell>
          <cell r="D4649" t="str">
            <v>Rio Grande do Sul</v>
          </cell>
          <cell r="E4649">
            <v>43</v>
          </cell>
          <cell r="F4649" t="str">
            <v>Sul</v>
          </cell>
        </row>
        <row r="4650">
          <cell r="A4650">
            <v>430222</v>
          </cell>
          <cell r="B4650" t="str">
            <v>Boa Vista do Cadeado</v>
          </cell>
          <cell r="C4650" t="str">
            <v>RS</v>
          </cell>
          <cell r="D4650" t="str">
            <v>Rio Grande do Sul</v>
          </cell>
          <cell r="E4650">
            <v>43</v>
          </cell>
          <cell r="F4650" t="str">
            <v>Sul</v>
          </cell>
        </row>
        <row r="4651">
          <cell r="A4651">
            <v>430223</v>
          </cell>
          <cell r="B4651" t="str">
            <v>Boa Vista do Incra</v>
          </cell>
          <cell r="C4651" t="str">
            <v>RS</v>
          </cell>
          <cell r="D4651" t="str">
            <v>Rio Grande do Sul</v>
          </cell>
          <cell r="E4651">
            <v>43</v>
          </cell>
          <cell r="F4651" t="str">
            <v>Sul</v>
          </cell>
        </row>
        <row r="4652">
          <cell r="A4652">
            <v>430225</v>
          </cell>
          <cell r="B4652" t="str">
            <v>Boa Vista do Sul</v>
          </cell>
          <cell r="C4652" t="str">
            <v>RS</v>
          </cell>
          <cell r="D4652" t="str">
            <v>Rio Grande do Sul</v>
          </cell>
          <cell r="E4652">
            <v>43</v>
          </cell>
          <cell r="F4652" t="str">
            <v>Sul</v>
          </cell>
        </row>
        <row r="4653">
          <cell r="A4653">
            <v>430230</v>
          </cell>
          <cell r="B4653" t="str">
            <v>Bom Jesus</v>
          </cell>
          <cell r="C4653" t="str">
            <v>RS</v>
          </cell>
          <cell r="D4653" t="str">
            <v>Rio Grande do Sul</v>
          </cell>
          <cell r="E4653">
            <v>43</v>
          </cell>
          <cell r="F4653" t="str">
            <v>Sul</v>
          </cell>
        </row>
        <row r="4654">
          <cell r="A4654">
            <v>430235</v>
          </cell>
          <cell r="B4654" t="str">
            <v>Bom Princípio</v>
          </cell>
          <cell r="C4654" t="str">
            <v>RS</v>
          </cell>
          <cell r="D4654" t="str">
            <v>Rio Grande do Sul</v>
          </cell>
          <cell r="E4654">
            <v>43</v>
          </cell>
          <cell r="F4654" t="str">
            <v>Sul</v>
          </cell>
        </row>
        <row r="4655">
          <cell r="A4655">
            <v>430237</v>
          </cell>
          <cell r="B4655" t="str">
            <v>Bom Progresso</v>
          </cell>
          <cell r="C4655" t="str">
            <v>RS</v>
          </cell>
          <cell r="D4655" t="str">
            <v>Rio Grande do Sul</v>
          </cell>
          <cell r="E4655">
            <v>43</v>
          </cell>
          <cell r="F4655" t="str">
            <v>Sul</v>
          </cell>
        </row>
        <row r="4656">
          <cell r="A4656">
            <v>430240</v>
          </cell>
          <cell r="B4656" t="str">
            <v>Bom Retiro do Sul</v>
          </cell>
          <cell r="C4656" t="str">
            <v>RS</v>
          </cell>
          <cell r="D4656" t="str">
            <v>Rio Grande do Sul</v>
          </cell>
          <cell r="E4656">
            <v>43</v>
          </cell>
          <cell r="F4656" t="str">
            <v>Sul</v>
          </cell>
        </row>
        <row r="4657">
          <cell r="A4657">
            <v>430245</v>
          </cell>
          <cell r="B4657" t="str">
            <v>Boqueirão do Leão</v>
          </cell>
          <cell r="C4657" t="str">
            <v>RS</v>
          </cell>
          <cell r="D4657" t="str">
            <v>Rio Grande do Sul</v>
          </cell>
          <cell r="E4657">
            <v>43</v>
          </cell>
          <cell r="F4657" t="str">
            <v>Sul</v>
          </cell>
        </row>
        <row r="4658">
          <cell r="A4658">
            <v>430250</v>
          </cell>
          <cell r="B4658" t="str">
            <v>Bossoroca</v>
          </cell>
          <cell r="C4658" t="str">
            <v>RS</v>
          </cell>
          <cell r="D4658" t="str">
            <v>Rio Grande do Sul</v>
          </cell>
          <cell r="E4658">
            <v>43</v>
          </cell>
          <cell r="F4658" t="str">
            <v>Sul</v>
          </cell>
        </row>
        <row r="4659">
          <cell r="A4659">
            <v>430258</v>
          </cell>
          <cell r="B4659" t="str">
            <v>Bozano</v>
          </cell>
          <cell r="C4659" t="str">
            <v>RS</v>
          </cell>
          <cell r="D4659" t="str">
            <v>Rio Grande do Sul</v>
          </cell>
          <cell r="E4659">
            <v>43</v>
          </cell>
          <cell r="F4659" t="str">
            <v>Sul</v>
          </cell>
        </row>
        <row r="4660">
          <cell r="A4660">
            <v>430260</v>
          </cell>
          <cell r="B4660" t="str">
            <v>Braga</v>
          </cell>
          <cell r="C4660" t="str">
            <v>RS</v>
          </cell>
          <cell r="D4660" t="str">
            <v>Rio Grande do Sul</v>
          </cell>
          <cell r="E4660">
            <v>43</v>
          </cell>
          <cell r="F4660" t="str">
            <v>Sul</v>
          </cell>
        </row>
        <row r="4661">
          <cell r="A4661">
            <v>430265</v>
          </cell>
          <cell r="B4661" t="str">
            <v>Brochier</v>
          </cell>
          <cell r="C4661" t="str">
            <v>RS</v>
          </cell>
          <cell r="D4661" t="str">
            <v>Rio Grande do Sul</v>
          </cell>
          <cell r="E4661">
            <v>43</v>
          </cell>
          <cell r="F4661" t="str">
            <v>Sul</v>
          </cell>
        </row>
        <row r="4662">
          <cell r="A4662">
            <v>430270</v>
          </cell>
          <cell r="B4662" t="str">
            <v>Butiá</v>
          </cell>
          <cell r="C4662" t="str">
            <v>RS</v>
          </cell>
          <cell r="D4662" t="str">
            <v>Rio Grande do Sul</v>
          </cell>
          <cell r="E4662">
            <v>43</v>
          </cell>
          <cell r="F4662" t="str">
            <v>Sul</v>
          </cell>
        </row>
        <row r="4663">
          <cell r="A4663">
            <v>430280</v>
          </cell>
          <cell r="B4663" t="str">
            <v>Caçapava do Sul</v>
          </cell>
          <cell r="C4663" t="str">
            <v>RS</v>
          </cell>
          <cell r="D4663" t="str">
            <v>Rio Grande do Sul</v>
          </cell>
          <cell r="E4663">
            <v>43</v>
          </cell>
          <cell r="F4663" t="str">
            <v>Sul</v>
          </cell>
        </row>
        <row r="4664">
          <cell r="A4664">
            <v>430290</v>
          </cell>
          <cell r="B4664" t="str">
            <v>Cacequi</v>
          </cell>
          <cell r="C4664" t="str">
            <v>RS</v>
          </cell>
          <cell r="D4664" t="str">
            <v>Rio Grande do Sul</v>
          </cell>
          <cell r="E4664">
            <v>43</v>
          </cell>
          <cell r="F4664" t="str">
            <v>Sul</v>
          </cell>
        </row>
        <row r="4665">
          <cell r="A4665">
            <v>430300</v>
          </cell>
          <cell r="B4665" t="str">
            <v>Cachoeira do Sul</v>
          </cell>
          <cell r="C4665" t="str">
            <v>RS</v>
          </cell>
          <cell r="D4665" t="str">
            <v>Rio Grande do Sul</v>
          </cell>
          <cell r="E4665">
            <v>43</v>
          </cell>
          <cell r="F4665" t="str">
            <v>Sul</v>
          </cell>
        </row>
        <row r="4666">
          <cell r="A4666">
            <v>430310</v>
          </cell>
          <cell r="B4666" t="str">
            <v>Cachoeirinha</v>
          </cell>
          <cell r="C4666" t="str">
            <v>RS</v>
          </cell>
          <cell r="D4666" t="str">
            <v>Rio Grande do Sul</v>
          </cell>
          <cell r="E4666">
            <v>43</v>
          </cell>
          <cell r="F4666" t="str">
            <v>Sul</v>
          </cell>
        </row>
        <row r="4667">
          <cell r="A4667">
            <v>430320</v>
          </cell>
          <cell r="B4667" t="str">
            <v>Cacique Doble</v>
          </cell>
          <cell r="C4667" t="str">
            <v>RS</v>
          </cell>
          <cell r="D4667" t="str">
            <v>Rio Grande do Sul</v>
          </cell>
          <cell r="E4667">
            <v>43</v>
          </cell>
          <cell r="F4667" t="str">
            <v>Sul</v>
          </cell>
        </row>
        <row r="4668">
          <cell r="A4668">
            <v>430330</v>
          </cell>
          <cell r="B4668" t="str">
            <v>Caibaté</v>
          </cell>
          <cell r="C4668" t="str">
            <v>RS</v>
          </cell>
          <cell r="D4668" t="str">
            <v>Rio Grande do Sul</v>
          </cell>
          <cell r="E4668">
            <v>43</v>
          </cell>
          <cell r="F4668" t="str">
            <v>Sul</v>
          </cell>
        </row>
        <row r="4669">
          <cell r="A4669">
            <v>430340</v>
          </cell>
          <cell r="B4669" t="str">
            <v>Caiçara</v>
          </cell>
          <cell r="C4669" t="str">
            <v>RS</v>
          </cell>
          <cell r="D4669" t="str">
            <v>Rio Grande do Sul</v>
          </cell>
          <cell r="E4669">
            <v>43</v>
          </cell>
          <cell r="F4669" t="str">
            <v>Sul</v>
          </cell>
        </row>
        <row r="4670">
          <cell r="A4670">
            <v>430350</v>
          </cell>
          <cell r="B4670" t="str">
            <v>Camaquã</v>
          </cell>
          <cell r="C4670" t="str">
            <v>RS</v>
          </cell>
          <cell r="D4670" t="str">
            <v>Rio Grande do Sul</v>
          </cell>
          <cell r="E4670">
            <v>43</v>
          </cell>
          <cell r="F4670" t="str">
            <v>Sul</v>
          </cell>
        </row>
        <row r="4671">
          <cell r="A4671">
            <v>430355</v>
          </cell>
          <cell r="B4671" t="str">
            <v>Camargo</v>
          </cell>
          <cell r="C4671" t="str">
            <v>RS</v>
          </cell>
          <cell r="D4671" t="str">
            <v>Rio Grande do Sul</v>
          </cell>
          <cell r="E4671">
            <v>43</v>
          </cell>
          <cell r="F4671" t="str">
            <v>Sul</v>
          </cell>
        </row>
        <row r="4672">
          <cell r="A4672">
            <v>430360</v>
          </cell>
          <cell r="B4672" t="str">
            <v>Cambará do Sul</v>
          </cell>
          <cell r="C4672" t="str">
            <v>RS</v>
          </cell>
          <cell r="D4672" t="str">
            <v>Rio Grande do Sul</v>
          </cell>
          <cell r="E4672">
            <v>43</v>
          </cell>
          <cell r="F4672" t="str">
            <v>Sul</v>
          </cell>
        </row>
        <row r="4673">
          <cell r="A4673">
            <v>430367</v>
          </cell>
          <cell r="B4673" t="str">
            <v>Campestre da Serra</v>
          </cell>
          <cell r="C4673" t="str">
            <v>RS</v>
          </cell>
          <cell r="D4673" t="str">
            <v>Rio Grande do Sul</v>
          </cell>
          <cell r="E4673">
            <v>43</v>
          </cell>
          <cell r="F4673" t="str">
            <v>Sul</v>
          </cell>
        </row>
        <row r="4674">
          <cell r="A4674">
            <v>430370</v>
          </cell>
          <cell r="B4674" t="str">
            <v>Campina das Missões</v>
          </cell>
          <cell r="C4674" t="str">
            <v>RS</v>
          </cell>
          <cell r="D4674" t="str">
            <v>Rio Grande do Sul</v>
          </cell>
          <cell r="E4674">
            <v>43</v>
          </cell>
          <cell r="F4674" t="str">
            <v>Sul</v>
          </cell>
        </row>
        <row r="4675">
          <cell r="A4675">
            <v>430380</v>
          </cell>
          <cell r="B4675" t="str">
            <v>Campinas do Sul</v>
          </cell>
          <cell r="C4675" t="str">
            <v>RS</v>
          </cell>
          <cell r="D4675" t="str">
            <v>Rio Grande do Sul</v>
          </cell>
          <cell r="E4675">
            <v>43</v>
          </cell>
          <cell r="F4675" t="str">
            <v>Sul</v>
          </cell>
        </row>
        <row r="4676">
          <cell r="A4676">
            <v>430390</v>
          </cell>
          <cell r="B4676" t="str">
            <v>Campo Bom</v>
          </cell>
          <cell r="C4676" t="str">
            <v>RS</v>
          </cell>
          <cell r="D4676" t="str">
            <v>Rio Grande do Sul</v>
          </cell>
          <cell r="E4676">
            <v>43</v>
          </cell>
          <cell r="F4676" t="str">
            <v>Sul</v>
          </cell>
        </row>
        <row r="4677">
          <cell r="A4677">
            <v>430400</v>
          </cell>
          <cell r="B4677" t="str">
            <v>Campo Novo</v>
          </cell>
          <cell r="C4677" t="str">
            <v>RS</v>
          </cell>
          <cell r="D4677" t="str">
            <v>Rio Grande do Sul</v>
          </cell>
          <cell r="E4677">
            <v>43</v>
          </cell>
          <cell r="F4677" t="str">
            <v>Sul</v>
          </cell>
        </row>
        <row r="4678">
          <cell r="A4678">
            <v>430410</v>
          </cell>
          <cell r="B4678" t="str">
            <v>Campos Borges</v>
          </cell>
          <cell r="C4678" t="str">
            <v>RS</v>
          </cell>
          <cell r="D4678" t="str">
            <v>Rio Grande do Sul</v>
          </cell>
          <cell r="E4678">
            <v>43</v>
          </cell>
          <cell r="F4678" t="str">
            <v>Sul</v>
          </cell>
        </row>
        <row r="4679">
          <cell r="A4679">
            <v>430420</v>
          </cell>
          <cell r="B4679" t="str">
            <v>Candelária</v>
          </cell>
          <cell r="C4679" t="str">
            <v>RS</v>
          </cell>
          <cell r="D4679" t="str">
            <v>Rio Grande do Sul</v>
          </cell>
          <cell r="E4679">
            <v>43</v>
          </cell>
          <cell r="F4679" t="str">
            <v>Sul</v>
          </cell>
        </row>
        <row r="4680">
          <cell r="A4680">
            <v>430430</v>
          </cell>
          <cell r="B4680" t="str">
            <v>Cândido Godói</v>
          </cell>
          <cell r="C4680" t="str">
            <v>RS</v>
          </cell>
          <cell r="D4680" t="str">
            <v>Rio Grande do Sul</v>
          </cell>
          <cell r="E4680">
            <v>43</v>
          </cell>
          <cell r="F4680" t="str">
            <v>Sul</v>
          </cell>
        </row>
        <row r="4681">
          <cell r="A4681">
            <v>430435</v>
          </cell>
          <cell r="B4681" t="str">
            <v>Candiota</v>
          </cell>
          <cell r="C4681" t="str">
            <v>RS</v>
          </cell>
          <cell r="D4681" t="str">
            <v>Rio Grande do Sul</v>
          </cell>
          <cell r="E4681">
            <v>43</v>
          </cell>
          <cell r="F4681" t="str">
            <v>Sul</v>
          </cell>
        </row>
        <row r="4682">
          <cell r="A4682">
            <v>430440</v>
          </cell>
          <cell r="B4682" t="str">
            <v>Canela</v>
          </cell>
          <cell r="C4682" t="str">
            <v>RS</v>
          </cell>
          <cell r="D4682" t="str">
            <v>Rio Grande do Sul</v>
          </cell>
          <cell r="E4682">
            <v>43</v>
          </cell>
          <cell r="F4682" t="str">
            <v>Sul</v>
          </cell>
        </row>
        <row r="4683">
          <cell r="A4683">
            <v>430450</v>
          </cell>
          <cell r="B4683" t="str">
            <v>Canguçu</v>
          </cell>
          <cell r="C4683" t="str">
            <v>RS</v>
          </cell>
          <cell r="D4683" t="str">
            <v>Rio Grande do Sul</v>
          </cell>
          <cell r="E4683">
            <v>43</v>
          </cell>
          <cell r="F4683" t="str">
            <v>Sul</v>
          </cell>
        </row>
        <row r="4684">
          <cell r="A4684">
            <v>430460</v>
          </cell>
          <cell r="B4684" t="str">
            <v>Canoas</v>
          </cell>
          <cell r="C4684" t="str">
            <v>RS</v>
          </cell>
          <cell r="D4684" t="str">
            <v>Rio Grande do Sul</v>
          </cell>
          <cell r="E4684">
            <v>43</v>
          </cell>
          <cell r="F4684" t="str">
            <v>Sul</v>
          </cell>
        </row>
        <row r="4685">
          <cell r="A4685">
            <v>430461</v>
          </cell>
          <cell r="B4685" t="str">
            <v>Canudos do Vale</v>
          </cell>
          <cell r="C4685" t="str">
            <v>RS</v>
          </cell>
          <cell r="D4685" t="str">
            <v>Rio Grande do Sul</v>
          </cell>
          <cell r="E4685">
            <v>43</v>
          </cell>
          <cell r="F4685" t="str">
            <v>Sul</v>
          </cell>
        </row>
        <row r="4686">
          <cell r="A4686">
            <v>430462</v>
          </cell>
          <cell r="B4686" t="str">
            <v>Capão Bonito do Sul</v>
          </cell>
          <cell r="C4686" t="str">
            <v>RS</v>
          </cell>
          <cell r="D4686" t="str">
            <v>Rio Grande do Sul</v>
          </cell>
          <cell r="E4686">
            <v>43</v>
          </cell>
          <cell r="F4686" t="str">
            <v>Sul</v>
          </cell>
        </row>
        <row r="4687">
          <cell r="A4687">
            <v>430463</v>
          </cell>
          <cell r="B4687" t="str">
            <v>Capão da Canoa</v>
          </cell>
          <cell r="C4687" t="str">
            <v>RS</v>
          </cell>
          <cell r="D4687" t="str">
            <v>Rio Grande do Sul</v>
          </cell>
          <cell r="E4687">
            <v>43</v>
          </cell>
          <cell r="F4687" t="str">
            <v>Sul</v>
          </cell>
        </row>
        <row r="4688">
          <cell r="A4688">
            <v>430465</v>
          </cell>
          <cell r="B4688" t="str">
            <v>Capão do Cipó</v>
          </cell>
          <cell r="C4688" t="str">
            <v>RS</v>
          </cell>
          <cell r="D4688" t="str">
            <v>Rio Grande do Sul</v>
          </cell>
          <cell r="E4688">
            <v>43</v>
          </cell>
          <cell r="F4688" t="str">
            <v>Sul</v>
          </cell>
        </row>
        <row r="4689">
          <cell r="A4689">
            <v>430466</v>
          </cell>
          <cell r="B4689" t="str">
            <v>Capão do Leão</v>
          </cell>
          <cell r="C4689" t="str">
            <v>RS</v>
          </cell>
          <cell r="D4689" t="str">
            <v>Rio Grande do Sul</v>
          </cell>
          <cell r="E4689">
            <v>43</v>
          </cell>
          <cell r="F4689" t="str">
            <v>Sul</v>
          </cell>
        </row>
        <row r="4690">
          <cell r="A4690">
            <v>430467</v>
          </cell>
          <cell r="B4690" t="str">
            <v>Capivari do Sul</v>
          </cell>
          <cell r="C4690" t="str">
            <v>RS</v>
          </cell>
          <cell r="D4690" t="str">
            <v>Rio Grande do Sul</v>
          </cell>
          <cell r="E4690">
            <v>43</v>
          </cell>
          <cell r="F4690" t="str">
            <v>Sul</v>
          </cell>
        </row>
        <row r="4691">
          <cell r="A4691">
            <v>430468</v>
          </cell>
          <cell r="B4691" t="str">
            <v>Capela de Santana</v>
          </cell>
          <cell r="C4691" t="str">
            <v>RS</v>
          </cell>
          <cell r="D4691" t="str">
            <v>Rio Grande do Sul</v>
          </cell>
          <cell r="E4691">
            <v>43</v>
          </cell>
          <cell r="F4691" t="str">
            <v>Sul</v>
          </cell>
        </row>
        <row r="4692">
          <cell r="A4692">
            <v>430469</v>
          </cell>
          <cell r="B4692" t="str">
            <v>Capitão</v>
          </cell>
          <cell r="C4692" t="str">
            <v>RS</v>
          </cell>
          <cell r="D4692" t="str">
            <v>Rio Grande do Sul</v>
          </cell>
          <cell r="E4692">
            <v>43</v>
          </cell>
          <cell r="F4692" t="str">
            <v>Sul</v>
          </cell>
        </row>
        <row r="4693">
          <cell r="A4693">
            <v>430470</v>
          </cell>
          <cell r="B4693" t="str">
            <v>Carazinho</v>
          </cell>
          <cell r="C4693" t="str">
            <v>RS</v>
          </cell>
          <cell r="D4693" t="str">
            <v>Rio Grande do Sul</v>
          </cell>
          <cell r="E4693">
            <v>43</v>
          </cell>
          <cell r="F4693" t="str">
            <v>Sul</v>
          </cell>
        </row>
        <row r="4694">
          <cell r="A4694">
            <v>430471</v>
          </cell>
          <cell r="B4694" t="str">
            <v>Caraá</v>
          </cell>
          <cell r="C4694" t="str">
            <v>RS</v>
          </cell>
          <cell r="D4694" t="str">
            <v>Rio Grande do Sul</v>
          </cell>
          <cell r="E4694">
            <v>43</v>
          </cell>
          <cell r="F4694" t="str">
            <v>Sul</v>
          </cell>
        </row>
        <row r="4695">
          <cell r="A4695">
            <v>430480</v>
          </cell>
          <cell r="B4695" t="str">
            <v>Carlos Barbosa</v>
          </cell>
          <cell r="C4695" t="str">
            <v>RS</v>
          </cell>
          <cell r="D4695" t="str">
            <v>Rio Grande do Sul</v>
          </cell>
          <cell r="E4695">
            <v>43</v>
          </cell>
          <cell r="F4695" t="str">
            <v>Sul</v>
          </cell>
        </row>
        <row r="4696">
          <cell r="A4696">
            <v>430485</v>
          </cell>
          <cell r="B4696" t="str">
            <v>Carlos Gomes</v>
          </cell>
          <cell r="C4696" t="str">
            <v>RS</v>
          </cell>
          <cell r="D4696" t="str">
            <v>Rio Grande do Sul</v>
          </cell>
          <cell r="E4696">
            <v>43</v>
          </cell>
          <cell r="F4696" t="str">
            <v>Sul</v>
          </cell>
        </row>
        <row r="4697">
          <cell r="A4697">
            <v>430490</v>
          </cell>
          <cell r="B4697" t="str">
            <v>Casca</v>
          </cell>
          <cell r="C4697" t="str">
            <v>RS</v>
          </cell>
          <cell r="D4697" t="str">
            <v>Rio Grande do Sul</v>
          </cell>
          <cell r="E4697">
            <v>43</v>
          </cell>
          <cell r="F4697" t="str">
            <v>Sul</v>
          </cell>
        </row>
        <row r="4698">
          <cell r="A4698">
            <v>430495</v>
          </cell>
          <cell r="B4698" t="str">
            <v>Caseiros</v>
          </cell>
          <cell r="C4698" t="str">
            <v>RS</v>
          </cell>
          <cell r="D4698" t="str">
            <v>Rio Grande do Sul</v>
          </cell>
          <cell r="E4698">
            <v>43</v>
          </cell>
          <cell r="F4698" t="str">
            <v>Sul</v>
          </cell>
        </row>
        <row r="4699">
          <cell r="A4699">
            <v>430500</v>
          </cell>
          <cell r="B4699" t="str">
            <v>Catuípe</v>
          </cell>
          <cell r="C4699" t="str">
            <v>RS</v>
          </cell>
          <cell r="D4699" t="str">
            <v>Rio Grande do Sul</v>
          </cell>
          <cell r="E4699">
            <v>43</v>
          </cell>
          <cell r="F4699" t="str">
            <v>Sul</v>
          </cell>
        </row>
        <row r="4700">
          <cell r="A4700">
            <v>430510</v>
          </cell>
          <cell r="B4700" t="str">
            <v>Caxias do Sul</v>
          </cell>
          <cell r="C4700" t="str">
            <v>RS</v>
          </cell>
          <cell r="D4700" t="str">
            <v>Rio Grande do Sul</v>
          </cell>
          <cell r="E4700">
            <v>43</v>
          </cell>
          <cell r="F4700" t="str">
            <v>Sul</v>
          </cell>
        </row>
        <row r="4701">
          <cell r="A4701">
            <v>430511</v>
          </cell>
          <cell r="B4701" t="str">
            <v>Centenário</v>
          </cell>
          <cell r="C4701" t="str">
            <v>RS</v>
          </cell>
          <cell r="D4701" t="str">
            <v>Rio Grande do Sul</v>
          </cell>
          <cell r="E4701">
            <v>43</v>
          </cell>
          <cell r="F4701" t="str">
            <v>Sul</v>
          </cell>
        </row>
        <row r="4702">
          <cell r="A4702">
            <v>430512</v>
          </cell>
          <cell r="B4702" t="str">
            <v>Cerrito</v>
          </cell>
          <cell r="C4702" t="str">
            <v>RS</v>
          </cell>
          <cell r="D4702" t="str">
            <v>Rio Grande do Sul</v>
          </cell>
          <cell r="E4702">
            <v>43</v>
          </cell>
          <cell r="F4702" t="str">
            <v>Sul</v>
          </cell>
        </row>
        <row r="4703">
          <cell r="A4703">
            <v>430513</v>
          </cell>
          <cell r="B4703" t="str">
            <v>Cerro Branco</v>
          </cell>
          <cell r="C4703" t="str">
            <v>RS</v>
          </cell>
          <cell r="D4703" t="str">
            <v>Rio Grande do Sul</v>
          </cell>
          <cell r="E4703">
            <v>43</v>
          </cell>
          <cell r="F4703" t="str">
            <v>Sul</v>
          </cell>
        </row>
        <row r="4704">
          <cell r="A4704">
            <v>430515</v>
          </cell>
          <cell r="B4704" t="str">
            <v>Cerro Grande</v>
          </cell>
          <cell r="C4704" t="str">
            <v>RS</v>
          </cell>
          <cell r="D4704" t="str">
            <v>Rio Grande do Sul</v>
          </cell>
          <cell r="E4704">
            <v>43</v>
          </cell>
          <cell r="F4704" t="str">
            <v>Sul</v>
          </cell>
        </row>
        <row r="4705">
          <cell r="A4705">
            <v>430517</v>
          </cell>
          <cell r="B4705" t="str">
            <v>Cerro Grande do Sul</v>
          </cell>
          <cell r="C4705" t="str">
            <v>RS</v>
          </cell>
          <cell r="D4705" t="str">
            <v>Rio Grande do Sul</v>
          </cell>
          <cell r="E4705">
            <v>43</v>
          </cell>
          <cell r="F4705" t="str">
            <v>Sul</v>
          </cell>
        </row>
        <row r="4706">
          <cell r="A4706">
            <v>430520</v>
          </cell>
          <cell r="B4706" t="str">
            <v>Cerro Largo</v>
          </cell>
          <cell r="C4706" t="str">
            <v>RS</v>
          </cell>
          <cell r="D4706" t="str">
            <v>Rio Grande do Sul</v>
          </cell>
          <cell r="E4706">
            <v>43</v>
          </cell>
          <cell r="F4706" t="str">
            <v>Sul</v>
          </cell>
        </row>
        <row r="4707">
          <cell r="A4707">
            <v>430530</v>
          </cell>
          <cell r="B4707" t="str">
            <v>Chapada</v>
          </cell>
          <cell r="C4707" t="str">
            <v>RS</v>
          </cell>
          <cell r="D4707" t="str">
            <v>Rio Grande do Sul</v>
          </cell>
          <cell r="E4707">
            <v>43</v>
          </cell>
          <cell r="F4707" t="str">
            <v>Sul</v>
          </cell>
        </row>
        <row r="4708">
          <cell r="A4708">
            <v>430535</v>
          </cell>
          <cell r="B4708" t="str">
            <v>Charqueadas</v>
          </cell>
          <cell r="C4708" t="str">
            <v>RS</v>
          </cell>
          <cell r="D4708" t="str">
            <v>Rio Grande do Sul</v>
          </cell>
          <cell r="E4708">
            <v>43</v>
          </cell>
          <cell r="F4708" t="str">
            <v>Sul</v>
          </cell>
        </row>
        <row r="4709">
          <cell r="A4709">
            <v>430537</v>
          </cell>
          <cell r="B4709" t="str">
            <v>Charrua</v>
          </cell>
          <cell r="C4709" t="str">
            <v>RS</v>
          </cell>
          <cell r="D4709" t="str">
            <v>Rio Grande do Sul</v>
          </cell>
          <cell r="E4709">
            <v>43</v>
          </cell>
          <cell r="F4709" t="str">
            <v>Sul</v>
          </cell>
        </row>
        <row r="4710">
          <cell r="A4710">
            <v>430540</v>
          </cell>
          <cell r="B4710" t="str">
            <v>Chiapetta</v>
          </cell>
          <cell r="C4710" t="str">
            <v>RS</v>
          </cell>
          <cell r="D4710" t="str">
            <v>Rio Grande do Sul</v>
          </cell>
          <cell r="E4710">
            <v>43</v>
          </cell>
          <cell r="F4710" t="str">
            <v>Sul</v>
          </cell>
        </row>
        <row r="4711">
          <cell r="A4711">
            <v>430543</v>
          </cell>
          <cell r="B4711" t="str">
            <v>Chuí</v>
          </cell>
          <cell r="C4711" t="str">
            <v>RS</v>
          </cell>
          <cell r="D4711" t="str">
            <v>Rio Grande do Sul</v>
          </cell>
          <cell r="E4711">
            <v>43</v>
          </cell>
          <cell r="F4711" t="str">
            <v>Sul</v>
          </cell>
        </row>
        <row r="4712">
          <cell r="A4712">
            <v>430544</v>
          </cell>
          <cell r="B4712" t="str">
            <v>Chuvisca</v>
          </cell>
          <cell r="C4712" t="str">
            <v>RS</v>
          </cell>
          <cell r="D4712" t="str">
            <v>Rio Grande do Sul</v>
          </cell>
          <cell r="E4712">
            <v>43</v>
          </cell>
          <cell r="F4712" t="str">
            <v>Sul</v>
          </cell>
        </row>
        <row r="4713">
          <cell r="A4713">
            <v>430545</v>
          </cell>
          <cell r="B4713" t="str">
            <v>Cidreira</v>
          </cell>
          <cell r="C4713" t="str">
            <v>RS</v>
          </cell>
          <cell r="D4713" t="str">
            <v>Rio Grande do Sul</v>
          </cell>
          <cell r="E4713">
            <v>43</v>
          </cell>
          <cell r="F4713" t="str">
            <v>Sul</v>
          </cell>
        </row>
        <row r="4714">
          <cell r="A4714">
            <v>430550</v>
          </cell>
          <cell r="B4714" t="str">
            <v>Ciríaco</v>
          </cell>
          <cell r="C4714" t="str">
            <v>RS</v>
          </cell>
          <cell r="D4714" t="str">
            <v>Rio Grande do Sul</v>
          </cell>
          <cell r="E4714">
            <v>43</v>
          </cell>
          <cell r="F4714" t="str">
            <v>Sul</v>
          </cell>
        </row>
        <row r="4715">
          <cell r="A4715">
            <v>430558</v>
          </cell>
          <cell r="B4715" t="str">
            <v>Colinas</v>
          </cell>
          <cell r="C4715" t="str">
            <v>RS</v>
          </cell>
          <cell r="D4715" t="str">
            <v>Rio Grande do Sul</v>
          </cell>
          <cell r="E4715">
            <v>43</v>
          </cell>
          <cell r="F4715" t="str">
            <v>Sul</v>
          </cell>
        </row>
        <row r="4716">
          <cell r="A4716">
            <v>430560</v>
          </cell>
          <cell r="B4716" t="str">
            <v>Colorado</v>
          </cell>
          <cell r="C4716" t="str">
            <v>RS</v>
          </cell>
          <cell r="D4716" t="str">
            <v>Rio Grande do Sul</v>
          </cell>
          <cell r="E4716">
            <v>43</v>
          </cell>
          <cell r="F4716" t="str">
            <v>Sul</v>
          </cell>
        </row>
        <row r="4717">
          <cell r="A4717">
            <v>430570</v>
          </cell>
          <cell r="B4717" t="str">
            <v>Condor</v>
          </cell>
          <cell r="C4717" t="str">
            <v>RS</v>
          </cell>
          <cell r="D4717" t="str">
            <v>Rio Grande do Sul</v>
          </cell>
          <cell r="E4717">
            <v>43</v>
          </cell>
          <cell r="F4717" t="str">
            <v>Sul</v>
          </cell>
        </row>
        <row r="4718">
          <cell r="A4718">
            <v>430580</v>
          </cell>
          <cell r="B4718" t="str">
            <v>Constantina</v>
          </cell>
          <cell r="C4718" t="str">
            <v>RS</v>
          </cell>
          <cell r="D4718" t="str">
            <v>Rio Grande do Sul</v>
          </cell>
          <cell r="E4718">
            <v>43</v>
          </cell>
          <cell r="F4718" t="str">
            <v>Sul</v>
          </cell>
        </row>
        <row r="4719">
          <cell r="A4719">
            <v>430583</v>
          </cell>
          <cell r="B4719" t="str">
            <v>Coqueiro Baixo</v>
          </cell>
          <cell r="C4719" t="str">
            <v>RS</v>
          </cell>
          <cell r="D4719" t="str">
            <v>Rio Grande do Sul</v>
          </cell>
          <cell r="E4719">
            <v>43</v>
          </cell>
          <cell r="F4719" t="str">
            <v>Sul</v>
          </cell>
        </row>
        <row r="4720">
          <cell r="A4720">
            <v>430585</v>
          </cell>
          <cell r="B4720" t="str">
            <v>Coqueiros do Sul</v>
          </cell>
          <cell r="C4720" t="str">
            <v>RS</v>
          </cell>
          <cell r="D4720" t="str">
            <v>Rio Grande do Sul</v>
          </cell>
          <cell r="E4720">
            <v>43</v>
          </cell>
          <cell r="F4720" t="str">
            <v>Sul</v>
          </cell>
        </row>
        <row r="4721">
          <cell r="A4721">
            <v>430587</v>
          </cell>
          <cell r="B4721" t="str">
            <v>Coronel Barros</v>
          </cell>
          <cell r="C4721" t="str">
            <v>RS</v>
          </cell>
          <cell r="D4721" t="str">
            <v>Rio Grande do Sul</v>
          </cell>
          <cell r="E4721">
            <v>43</v>
          </cell>
          <cell r="F4721" t="str">
            <v>Sul</v>
          </cell>
        </row>
        <row r="4722">
          <cell r="A4722">
            <v>430590</v>
          </cell>
          <cell r="B4722" t="str">
            <v>Coronel Bicaco</v>
          </cell>
          <cell r="C4722" t="str">
            <v>RS</v>
          </cell>
          <cell r="D4722" t="str">
            <v>Rio Grande do Sul</v>
          </cell>
          <cell r="E4722">
            <v>43</v>
          </cell>
          <cell r="F4722" t="str">
            <v>Sul</v>
          </cell>
        </row>
        <row r="4723">
          <cell r="A4723">
            <v>430593</v>
          </cell>
          <cell r="B4723" t="str">
            <v>Coronel Pilar</v>
          </cell>
          <cell r="C4723" t="str">
            <v>RS</v>
          </cell>
          <cell r="D4723" t="str">
            <v>Rio Grande do Sul</v>
          </cell>
          <cell r="E4723">
            <v>43</v>
          </cell>
          <cell r="F4723" t="str">
            <v>Sul</v>
          </cell>
        </row>
        <row r="4724">
          <cell r="A4724">
            <v>430595</v>
          </cell>
          <cell r="B4724" t="str">
            <v>Cotiporã</v>
          </cell>
          <cell r="C4724" t="str">
            <v>RS</v>
          </cell>
          <cell r="D4724" t="str">
            <v>Rio Grande do Sul</v>
          </cell>
          <cell r="E4724">
            <v>43</v>
          </cell>
          <cell r="F4724" t="str">
            <v>Sul</v>
          </cell>
        </row>
        <row r="4725">
          <cell r="A4725">
            <v>430597</v>
          </cell>
          <cell r="B4725" t="str">
            <v>Coxilha</v>
          </cell>
          <cell r="C4725" t="str">
            <v>RS</v>
          </cell>
          <cell r="D4725" t="str">
            <v>Rio Grande do Sul</v>
          </cell>
          <cell r="E4725">
            <v>43</v>
          </cell>
          <cell r="F4725" t="str">
            <v>Sul</v>
          </cell>
        </row>
        <row r="4726">
          <cell r="A4726">
            <v>430600</v>
          </cell>
          <cell r="B4726" t="str">
            <v>Crissiumal</v>
          </cell>
          <cell r="C4726" t="str">
            <v>RS</v>
          </cell>
          <cell r="D4726" t="str">
            <v>Rio Grande do Sul</v>
          </cell>
          <cell r="E4726">
            <v>43</v>
          </cell>
          <cell r="F4726" t="str">
            <v>Sul</v>
          </cell>
        </row>
        <row r="4727">
          <cell r="A4727">
            <v>430605</v>
          </cell>
          <cell r="B4727" t="str">
            <v>Cristal</v>
          </cell>
          <cell r="C4727" t="str">
            <v>RS</v>
          </cell>
          <cell r="D4727" t="str">
            <v>Rio Grande do Sul</v>
          </cell>
          <cell r="E4727">
            <v>43</v>
          </cell>
          <cell r="F4727" t="str">
            <v>Sul</v>
          </cell>
        </row>
        <row r="4728">
          <cell r="A4728">
            <v>430607</v>
          </cell>
          <cell r="B4728" t="str">
            <v>Cristal do Sul</v>
          </cell>
          <cell r="C4728" t="str">
            <v>RS</v>
          </cell>
          <cell r="D4728" t="str">
            <v>Rio Grande do Sul</v>
          </cell>
          <cell r="E4728">
            <v>43</v>
          </cell>
          <cell r="F4728" t="str">
            <v>Sul</v>
          </cell>
        </row>
        <row r="4729">
          <cell r="A4729">
            <v>430610</v>
          </cell>
          <cell r="B4729" t="str">
            <v>Cruz Alta</v>
          </cell>
          <cell r="C4729" t="str">
            <v>RS</v>
          </cell>
          <cell r="D4729" t="str">
            <v>Rio Grande do Sul</v>
          </cell>
          <cell r="E4729">
            <v>43</v>
          </cell>
          <cell r="F4729" t="str">
            <v>Sul</v>
          </cell>
        </row>
        <row r="4730">
          <cell r="A4730">
            <v>430613</v>
          </cell>
          <cell r="B4730" t="str">
            <v>Cruzaltense</v>
          </cell>
          <cell r="C4730" t="str">
            <v>RS</v>
          </cell>
          <cell r="D4730" t="str">
            <v>Rio Grande do Sul</v>
          </cell>
          <cell r="E4730">
            <v>43</v>
          </cell>
          <cell r="F4730" t="str">
            <v>Sul</v>
          </cell>
        </row>
        <row r="4731">
          <cell r="A4731">
            <v>430620</v>
          </cell>
          <cell r="B4731" t="str">
            <v>Cruzeiro do Sul</v>
          </cell>
          <cell r="C4731" t="str">
            <v>RS</v>
          </cell>
          <cell r="D4731" t="str">
            <v>Rio Grande do Sul</v>
          </cell>
          <cell r="E4731">
            <v>43</v>
          </cell>
          <cell r="F4731" t="str">
            <v>Sul</v>
          </cell>
        </row>
        <row r="4732">
          <cell r="A4732">
            <v>430630</v>
          </cell>
          <cell r="B4732" t="str">
            <v>David Canabarro</v>
          </cell>
          <cell r="C4732" t="str">
            <v>RS</v>
          </cell>
          <cell r="D4732" t="str">
            <v>Rio Grande do Sul</v>
          </cell>
          <cell r="E4732">
            <v>43</v>
          </cell>
          <cell r="F4732" t="str">
            <v>Sul</v>
          </cell>
        </row>
        <row r="4733">
          <cell r="A4733">
            <v>430632</v>
          </cell>
          <cell r="B4733" t="str">
            <v>Derrubadas</v>
          </cell>
          <cell r="C4733" t="str">
            <v>RS</v>
          </cell>
          <cell r="D4733" t="str">
            <v>Rio Grande do Sul</v>
          </cell>
          <cell r="E4733">
            <v>43</v>
          </cell>
          <cell r="F4733" t="str">
            <v>Sul</v>
          </cell>
        </row>
        <row r="4734">
          <cell r="A4734">
            <v>430635</v>
          </cell>
          <cell r="B4734" t="str">
            <v>Dezesseis de Novembro</v>
          </cell>
          <cell r="C4734" t="str">
            <v>RS</v>
          </cell>
          <cell r="D4734" t="str">
            <v>Rio Grande do Sul</v>
          </cell>
          <cell r="E4734">
            <v>43</v>
          </cell>
          <cell r="F4734" t="str">
            <v>Sul</v>
          </cell>
        </row>
        <row r="4735">
          <cell r="A4735">
            <v>430637</v>
          </cell>
          <cell r="B4735" t="str">
            <v>Dilermando de Aguiar</v>
          </cell>
          <cell r="C4735" t="str">
            <v>RS</v>
          </cell>
          <cell r="D4735" t="str">
            <v>Rio Grande do Sul</v>
          </cell>
          <cell r="E4735">
            <v>43</v>
          </cell>
          <cell r="F4735" t="str">
            <v>Sul</v>
          </cell>
        </row>
        <row r="4736">
          <cell r="A4736">
            <v>430640</v>
          </cell>
          <cell r="B4736" t="str">
            <v>Dois Irmãos</v>
          </cell>
          <cell r="C4736" t="str">
            <v>RS</v>
          </cell>
          <cell r="D4736" t="str">
            <v>Rio Grande do Sul</v>
          </cell>
          <cell r="E4736">
            <v>43</v>
          </cell>
          <cell r="F4736" t="str">
            <v>Sul</v>
          </cell>
        </row>
        <row r="4737">
          <cell r="A4737">
            <v>430642</v>
          </cell>
          <cell r="B4737" t="str">
            <v>Dois Irmãos das Missões</v>
          </cell>
          <cell r="C4737" t="str">
            <v>RS</v>
          </cell>
          <cell r="D4737" t="str">
            <v>Rio Grande do Sul</v>
          </cell>
          <cell r="E4737">
            <v>43</v>
          </cell>
          <cell r="F4737" t="str">
            <v>Sul</v>
          </cell>
        </row>
        <row r="4738">
          <cell r="A4738">
            <v>430645</v>
          </cell>
          <cell r="B4738" t="str">
            <v>Dois Lajeados</v>
          </cell>
          <cell r="C4738" t="str">
            <v>RS</v>
          </cell>
          <cell r="D4738" t="str">
            <v>Rio Grande do Sul</v>
          </cell>
          <cell r="E4738">
            <v>43</v>
          </cell>
          <cell r="F4738" t="str">
            <v>Sul</v>
          </cell>
        </row>
        <row r="4739">
          <cell r="A4739">
            <v>430650</v>
          </cell>
          <cell r="B4739" t="str">
            <v>Dom Feliciano</v>
          </cell>
          <cell r="C4739" t="str">
            <v>RS</v>
          </cell>
          <cell r="D4739" t="str">
            <v>Rio Grande do Sul</v>
          </cell>
          <cell r="E4739">
            <v>43</v>
          </cell>
          <cell r="F4739" t="str">
            <v>Sul</v>
          </cell>
        </row>
        <row r="4740">
          <cell r="A4740">
            <v>430655</v>
          </cell>
          <cell r="B4740" t="str">
            <v>Dom Pedro de Alcântara</v>
          </cell>
          <cell r="C4740" t="str">
            <v>RS</v>
          </cell>
          <cell r="D4740" t="str">
            <v>Rio Grande do Sul</v>
          </cell>
          <cell r="E4740">
            <v>43</v>
          </cell>
          <cell r="F4740" t="str">
            <v>Sul</v>
          </cell>
        </row>
        <row r="4741">
          <cell r="A4741">
            <v>430660</v>
          </cell>
          <cell r="B4741" t="str">
            <v>Dom Pedrito</v>
          </cell>
          <cell r="C4741" t="str">
            <v>RS</v>
          </cell>
          <cell r="D4741" t="str">
            <v>Rio Grande do Sul</v>
          </cell>
          <cell r="E4741">
            <v>43</v>
          </cell>
          <cell r="F4741" t="str">
            <v>Sul</v>
          </cell>
        </row>
        <row r="4742">
          <cell r="A4742">
            <v>430670</v>
          </cell>
          <cell r="B4742" t="str">
            <v>Dona Francisca</v>
          </cell>
          <cell r="C4742" t="str">
            <v>RS</v>
          </cell>
          <cell r="D4742" t="str">
            <v>Rio Grande do Sul</v>
          </cell>
          <cell r="E4742">
            <v>43</v>
          </cell>
          <cell r="F4742" t="str">
            <v>Sul</v>
          </cell>
        </row>
        <row r="4743">
          <cell r="A4743">
            <v>430673</v>
          </cell>
          <cell r="B4743" t="str">
            <v>Doutor Maurício Cardoso</v>
          </cell>
          <cell r="C4743" t="str">
            <v>RS</v>
          </cell>
          <cell r="D4743" t="str">
            <v>Rio Grande do Sul</v>
          </cell>
          <cell r="E4743">
            <v>43</v>
          </cell>
          <cell r="F4743" t="str">
            <v>Sul</v>
          </cell>
        </row>
        <row r="4744">
          <cell r="A4744">
            <v>430675</v>
          </cell>
          <cell r="B4744" t="str">
            <v>Doutor Ricardo</v>
          </cell>
          <cell r="C4744" t="str">
            <v>RS</v>
          </cell>
          <cell r="D4744" t="str">
            <v>Rio Grande do Sul</v>
          </cell>
          <cell r="E4744">
            <v>43</v>
          </cell>
          <cell r="F4744" t="str">
            <v>Sul</v>
          </cell>
        </row>
        <row r="4745">
          <cell r="A4745">
            <v>430676</v>
          </cell>
          <cell r="B4745" t="str">
            <v>Eldorado do Sul</v>
          </cell>
          <cell r="C4745" t="str">
            <v>RS</v>
          </cell>
          <cell r="D4745" t="str">
            <v>Rio Grande do Sul</v>
          </cell>
          <cell r="E4745">
            <v>43</v>
          </cell>
          <cell r="F4745" t="str">
            <v>Sul</v>
          </cell>
        </row>
        <row r="4746">
          <cell r="A4746">
            <v>430680</v>
          </cell>
          <cell r="B4746" t="str">
            <v>Encantado</v>
          </cell>
          <cell r="C4746" t="str">
            <v>RS</v>
          </cell>
          <cell r="D4746" t="str">
            <v>Rio Grande do Sul</v>
          </cell>
          <cell r="E4746">
            <v>43</v>
          </cell>
          <cell r="F4746" t="str">
            <v>Sul</v>
          </cell>
        </row>
        <row r="4747">
          <cell r="A4747">
            <v>430690</v>
          </cell>
          <cell r="B4747" t="str">
            <v>Encruzilhada do Sul</v>
          </cell>
          <cell r="C4747" t="str">
            <v>RS</v>
          </cell>
          <cell r="D4747" t="str">
            <v>Rio Grande do Sul</v>
          </cell>
          <cell r="E4747">
            <v>43</v>
          </cell>
          <cell r="F4747" t="str">
            <v>Sul</v>
          </cell>
        </row>
        <row r="4748">
          <cell r="A4748">
            <v>430692</v>
          </cell>
          <cell r="B4748" t="str">
            <v>Engenho Velho</v>
          </cell>
          <cell r="C4748" t="str">
            <v>RS</v>
          </cell>
          <cell r="D4748" t="str">
            <v>Rio Grande do Sul</v>
          </cell>
          <cell r="E4748">
            <v>43</v>
          </cell>
          <cell r="F4748" t="str">
            <v>Sul</v>
          </cell>
        </row>
        <row r="4749">
          <cell r="A4749">
            <v>430693</v>
          </cell>
          <cell r="B4749" t="str">
            <v>Entre-Ijuís</v>
          </cell>
          <cell r="C4749" t="str">
            <v>RS</v>
          </cell>
          <cell r="D4749" t="str">
            <v>Rio Grande do Sul</v>
          </cell>
          <cell r="E4749">
            <v>43</v>
          </cell>
          <cell r="F4749" t="str">
            <v>Sul</v>
          </cell>
        </row>
        <row r="4750">
          <cell r="A4750">
            <v>430695</v>
          </cell>
          <cell r="B4750" t="str">
            <v>Entre Rios do Sul</v>
          </cell>
          <cell r="C4750" t="str">
            <v>RS</v>
          </cell>
          <cell r="D4750" t="str">
            <v>Rio Grande do Sul</v>
          </cell>
          <cell r="E4750">
            <v>43</v>
          </cell>
          <cell r="F4750" t="str">
            <v>Sul</v>
          </cell>
        </row>
        <row r="4751">
          <cell r="A4751">
            <v>430697</v>
          </cell>
          <cell r="B4751" t="str">
            <v>Erebango</v>
          </cell>
          <cell r="C4751" t="str">
            <v>RS</v>
          </cell>
          <cell r="D4751" t="str">
            <v>Rio Grande do Sul</v>
          </cell>
          <cell r="E4751">
            <v>43</v>
          </cell>
          <cell r="F4751" t="str">
            <v>Sul</v>
          </cell>
        </row>
        <row r="4752">
          <cell r="A4752">
            <v>430700</v>
          </cell>
          <cell r="B4752" t="str">
            <v>Erechim</v>
          </cell>
          <cell r="C4752" t="str">
            <v>RS</v>
          </cell>
          <cell r="D4752" t="str">
            <v>Rio Grande do Sul</v>
          </cell>
          <cell r="E4752">
            <v>43</v>
          </cell>
          <cell r="F4752" t="str">
            <v>Sul</v>
          </cell>
        </row>
        <row r="4753">
          <cell r="A4753">
            <v>430705</v>
          </cell>
          <cell r="B4753" t="str">
            <v>Ernestina</v>
          </cell>
          <cell r="C4753" t="str">
            <v>RS</v>
          </cell>
          <cell r="D4753" t="str">
            <v>Rio Grande do Sul</v>
          </cell>
          <cell r="E4753">
            <v>43</v>
          </cell>
          <cell r="F4753" t="str">
            <v>Sul</v>
          </cell>
        </row>
        <row r="4754">
          <cell r="A4754">
            <v>430710</v>
          </cell>
          <cell r="B4754" t="str">
            <v>Herval</v>
          </cell>
          <cell r="C4754" t="str">
            <v>RS</v>
          </cell>
          <cell r="D4754" t="str">
            <v>Rio Grande do Sul</v>
          </cell>
          <cell r="E4754">
            <v>43</v>
          </cell>
          <cell r="F4754" t="str">
            <v>Sul</v>
          </cell>
        </row>
        <row r="4755">
          <cell r="A4755">
            <v>430720</v>
          </cell>
          <cell r="B4755" t="str">
            <v>Erval Grande</v>
          </cell>
          <cell r="C4755" t="str">
            <v>RS</v>
          </cell>
          <cell r="D4755" t="str">
            <v>Rio Grande do Sul</v>
          </cell>
          <cell r="E4755">
            <v>43</v>
          </cell>
          <cell r="F4755" t="str">
            <v>Sul</v>
          </cell>
        </row>
        <row r="4756">
          <cell r="A4756">
            <v>430730</v>
          </cell>
          <cell r="B4756" t="str">
            <v>Erval Seco</v>
          </cell>
          <cell r="C4756" t="str">
            <v>RS</v>
          </cell>
          <cell r="D4756" t="str">
            <v>Rio Grande do Sul</v>
          </cell>
          <cell r="E4756">
            <v>43</v>
          </cell>
          <cell r="F4756" t="str">
            <v>Sul</v>
          </cell>
        </row>
        <row r="4757">
          <cell r="A4757">
            <v>430740</v>
          </cell>
          <cell r="B4757" t="str">
            <v>Esmeralda</v>
          </cell>
          <cell r="C4757" t="str">
            <v>RS</v>
          </cell>
          <cell r="D4757" t="str">
            <v>Rio Grande do Sul</v>
          </cell>
          <cell r="E4757">
            <v>43</v>
          </cell>
          <cell r="F4757" t="str">
            <v>Sul</v>
          </cell>
        </row>
        <row r="4758">
          <cell r="A4758">
            <v>430745</v>
          </cell>
          <cell r="B4758" t="str">
            <v>Esperança do Sul</v>
          </cell>
          <cell r="C4758" t="str">
            <v>RS</v>
          </cell>
          <cell r="D4758" t="str">
            <v>Rio Grande do Sul</v>
          </cell>
          <cell r="E4758">
            <v>43</v>
          </cell>
          <cell r="F4758" t="str">
            <v>Sul</v>
          </cell>
        </row>
        <row r="4759">
          <cell r="A4759">
            <v>430750</v>
          </cell>
          <cell r="B4759" t="str">
            <v>Espumoso</v>
          </cell>
          <cell r="C4759" t="str">
            <v>RS</v>
          </cell>
          <cell r="D4759" t="str">
            <v>Rio Grande do Sul</v>
          </cell>
          <cell r="E4759">
            <v>43</v>
          </cell>
          <cell r="F4759" t="str">
            <v>Sul</v>
          </cell>
        </row>
        <row r="4760">
          <cell r="A4760">
            <v>430755</v>
          </cell>
          <cell r="B4760" t="str">
            <v>Estação</v>
          </cell>
          <cell r="C4760" t="str">
            <v>RS</v>
          </cell>
          <cell r="D4760" t="str">
            <v>Rio Grande do Sul</v>
          </cell>
          <cell r="E4760">
            <v>43</v>
          </cell>
          <cell r="F4760" t="str">
            <v>Sul</v>
          </cell>
        </row>
        <row r="4761">
          <cell r="A4761">
            <v>430760</v>
          </cell>
          <cell r="B4761" t="str">
            <v>Estância Velha</v>
          </cell>
          <cell r="C4761" t="str">
            <v>RS</v>
          </cell>
          <cell r="D4761" t="str">
            <v>Rio Grande do Sul</v>
          </cell>
          <cell r="E4761">
            <v>43</v>
          </cell>
          <cell r="F4761" t="str">
            <v>Sul</v>
          </cell>
        </row>
        <row r="4762">
          <cell r="A4762">
            <v>430770</v>
          </cell>
          <cell r="B4762" t="str">
            <v>Esteio</v>
          </cell>
          <cell r="C4762" t="str">
            <v>RS</v>
          </cell>
          <cell r="D4762" t="str">
            <v>Rio Grande do Sul</v>
          </cell>
          <cell r="E4762">
            <v>43</v>
          </cell>
          <cell r="F4762" t="str">
            <v>Sul</v>
          </cell>
        </row>
        <row r="4763">
          <cell r="A4763">
            <v>430780</v>
          </cell>
          <cell r="B4763" t="str">
            <v>Estrela</v>
          </cell>
          <cell r="C4763" t="str">
            <v>RS</v>
          </cell>
          <cell r="D4763" t="str">
            <v>Rio Grande do Sul</v>
          </cell>
          <cell r="E4763">
            <v>43</v>
          </cell>
          <cell r="F4763" t="str">
            <v>Sul</v>
          </cell>
        </row>
        <row r="4764">
          <cell r="A4764">
            <v>430781</v>
          </cell>
          <cell r="B4764" t="str">
            <v>Estrela Velha</v>
          </cell>
          <cell r="C4764" t="str">
            <v>RS</v>
          </cell>
          <cell r="D4764" t="str">
            <v>Rio Grande do Sul</v>
          </cell>
          <cell r="E4764">
            <v>43</v>
          </cell>
          <cell r="F4764" t="str">
            <v>Sul</v>
          </cell>
        </row>
        <row r="4765">
          <cell r="A4765">
            <v>430783</v>
          </cell>
          <cell r="B4765" t="str">
            <v>Eugênio de Castro</v>
          </cell>
          <cell r="C4765" t="str">
            <v>RS</v>
          </cell>
          <cell r="D4765" t="str">
            <v>Rio Grande do Sul</v>
          </cell>
          <cell r="E4765">
            <v>43</v>
          </cell>
          <cell r="F4765" t="str">
            <v>Sul</v>
          </cell>
        </row>
        <row r="4766">
          <cell r="A4766">
            <v>430786</v>
          </cell>
          <cell r="B4766" t="str">
            <v>Fagundes Varela</v>
          </cell>
          <cell r="C4766" t="str">
            <v>RS</v>
          </cell>
          <cell r="D4766" t="str">
            <v>Rio Grande do Sul</v>
          </cell>
          <cell r="E4766">
            <v>43</v>
          </cell>
          <cell r="F4766" t="str">
            <v>Sul</v>
          </cell>
        </row>
        <row r="4767">
          <cell r="A4767">
            <v>430790</v>
          </cell>
          <cell r="B4767" t="str">
            <v>Farroupilha</v>
          </cell>
          <cell r="C4767" t="str">
            <v>RS</v>
          </cell>
          <cell r="D4767" t="str">
            <v>Rio Grande do Sul</v>
          </cell>
          <cell r="E4767">
            <v>43</v>
          </cell>
          <cell r="F4767" t="str">
            <v>Sul</v>
          </cell>
        </row>
        <row r="4768">
          <cell r="A4768">
            <v>430800</v>
          </cell>
          <cell r="B4768" t="str">
            <v>Faxinal do Soturno</v>
          </cell>
          <cell r="C4768" t="str">
            <v>RS</v>
          </cell>
          <cell r="D4768" t="str">
            <v>Rio Grande do Sul</v>
          </cell>
          <cell r="E4768">
            <v>43</v>
          </cell>
          <cell r="F4768" t="str">
            <v>Sul</v>
          </cell>
        </row>
        <row r="4769">
          <cell r="A4769">
            <v>430805</v>
          </cell>
          <cell r="B4769" t="str">
            <v>Faxinalzinho</v>
          </cell>
          <cell r="C4769" t="str">
            <v>RS</v>
          </cell>
          <cell r="D4769" t="str">
            <v>Rio Grande do Sul</v>
          </cell>
          <cell r="E4769">
            <v>43</v>
          </cell>
          <cell r="F4769" t="str">
            <v>Sul</v>
          </cell>
        </row>
        <row r="4770">
          <cell r="A4770">
            <v>430807</v>
          </cell>
          <cell r="B4770" t="str">
            <v>Fazenda Vilanova</v>
          </cell>
          <cell r="C4770" t="str">
            <v>RS</v>
          </cell>
          <cell r="D4770" t="str">
            <v>Rio Grande do Sul</v>
          </cell>
          <cell r="E4770">
            <v>43</v>
          </cell>
          <cell r="F4770" t="str">
            <v>Sul</v>
          </cell>
        </row>
        <row r="4771">
          <cell r="A4771">
            <v>430810</v>
          </cell>
          <cell r="B4771" t="str">
            <v>Feliz</v>
          </cell>
          <cell r="C4771" t="str">
            <v>RS</v>
          </cell>
          <cell r="D4771" t="str">
            <v>Rio Grande do Sul</v>
          </cell>
          <cell r="E4771">
            <v>43</v>
          </cell>
          <cell r="F4771" t="str">
            <v>Sul</v>
          </cell>
        </row>
        <row r="4772">
          <cell r="A4772">
            <v>430820</v>
          </cell>
          <cell r="B4772" t="str">
            <v>Flores da Cunha</v>
          </cell>
          <cell r="C4772" t="str">
            <v>RS</v>
          </cell>
          <cell r="D4772" t="str">
            <v>Rio Grande do Sul</v>
          </cell>
          <cell r="E4772">
            <v>43</v>
          </cell>
          <cell r="F4772" t="str">
            <v>Sul</v>
          </cell>
        </row>
        <row r="4773">
          <cell r="A4773">
            <v>430825</v>
          </cell>
          <cell r="B4773" t="str">
            <v>Floriano Peixoto</v>
          </cell>
          <cell r="C4773" t="str">
            <v>RS</v>
          </cell>
          <cell r="D4773" t="str">
            <v>Rio Grande do Sul</v>
          </cell>
          <cell r="E4773">
            <v>43</v>
          </cell>
          <cell r="F4773" t="str">
            <v>Sul</v>
          </cell>
        </row>
        <row r="4774">
          <cell r="A4774">
            <v>430830</v>
          </cell>
          <cell r="B4774" t="str">
            <v>Fontoura Xavier</v>
          </cell>
          <cell r="C4774" t="str">
            <v>RS</v>
          </cell>
          <cell r="D4774" t="str">
            <v>Rio Grande do Sul</v>
          </cell>
          <cell r="E4774">
            <v>43</v>
          </cell>
          <cell r="F4774" t="str">
            <v>Sul</v>
          </cell>
        </row>
        <row r="4775">
          <cell r="A4775">
            <v>430840</v>
          </cell>
          <cell r="B4775" t="str">
            <v>Formigueiro</v>
          </cell>
          <cell r="C4775" t="str">
            <v>RS</v>
          </cell>
          <cell r="D4775" t="str">
            <v>Rio Grande do Sul</v>
          </cell>
          <cell r="E4775">
            <v>43</v>
          </cell>
          <cell r="F4775" t="str">
            <v>Sul</v>
          </cell>
        </row>
        <row r="4776">
          <cell r="A4776">
            <v>430843</v>
          </cell>
          <cell r="B4776" t="str">
            <v>Forquetinha</v>
          </cell>
          <cell r="C4776" t="str">
            <v>RS</v>
          </cell>
          <cell r="D4776" t="str">
            <v>Rio Grande do Sul</v>
          </cell>
          <cell r="E4776">
            <v>43</v>
          </cell>
          <cell r="F4776" t="str">
            <v>Sul</v>
          </cell>
        </row>
        <row r="4777">
          <cell r="A4777">
            <v>430845</v>
          </cell>
          <cell r="B4777" t="str">
            <v>Fortaleza dos Valos</v>
          </cell>
          <cell r="C4777" t="str">
            <v>RS</v>
          </cell>
          <cell r="D4777" t="str">
            <v>Rio Grande do Sul</v>
          </cell>
          <cell r="E4777">
            <v>43</v>
          </cell>
          <cell r="F4777" t="str">
            <v>Sul</v>
          </cell>
        </row>
        <row r="4778">
          <cell r="A4778">
            <v>430850</v>
          </cell>
          <cell r="B4778" t="str">
            <v>Frederico Westphalen</v>
          </cell>
          <cell r="C4778" t="str">
            <v>RS</v>
          </cell>
          <cell r="D4778" t="str">
            <v>Rio Grande do Sul</v>
          </cell>
          <cell r="E4778">
            <v>43</v>
          </cell>
          <cell r="F4778" t="str">
            <v>Sul</v>
          </cell>
        </row>
        <row r="4779">
          <cell r="A4779">
            <v>430860</v>
          </cell>
          <cell r="B4779" t="str">
            <v>Garibaldi</v>
          </cell>
          <cell r="C4779" t="str">
            <v>RS</v>
          </cell>
          <cell r="D4779" t="str">
            <v>Rio Grande do Sul</v>
          </cell>
          <cell r="E4779">
            <v>43</v>
          </cell>
          <cell r="F4779" t="str">
            <v>Sul</v>
          </cell>
        </row>
        <row r="4780">
          <cell r="A4780">
            <v>430865</v>
          </cell>
          <cell r="B4780" t="str">
            <v>Garruchos</v>
          </cell>
          <cell r="C4780" t="str">
            <v>RS</v>
          </cell>
          <cell r="D4780" t="str">
            <v>Rio Grande do Sul</v>
          </cell>
          <cell r="E4780">
            <v>43</v>
          </cell>
          <cell r="F4780" t="str">
            <v>Sul</v>
          </cell>
        </row>
        <row r="4781">
          <cell r="A4781">
            <v>430870</v>
          </cell>
          <cell r="B4781" t="str">
            <v>Gaurama</v>
          </cell>
          <cell r="C4781" t="str">
            <v>RS</v>
          </cell>
          <cell r="D4781" t="str">
            <v>Rio Grande do Sul</v>
          </cell>
          <cell r="E4781">
            <v>43</v>
          </cell>
          <cell r="F4781" t="str">
            <v>Sul</v>
          </cell>
        </row>
        <row r="4782">
          <cell r="A4782">
            <v>430880</v>
          </cell>
          <cell r="B4782" t="str">
            <v>General Câmara</v>
          </cell>
          <cell r="C4782" t="str">
            <v>RS</v>
          </cell>
          <cell r="D4782" t="str">
            <v>Rio Grande do Sul</v>
          </cell>
          <cell r="E4782">
            <v>43</v>
          </cell>
          <cell r="F4782" t="str">
            <v>Sul</v>
          </cell>
        </row>
        <row r="4783">
          <cell r="A4783">
            <v>430885</v>
          </cell>
          <cell r="B4783" t="str">
            <v>Gentil</v>
          </cell>
          <cell r="C4783" t="str">
            <v>RS</v>
          </cell>
          <cell r="D4783" t="str">
            <v>Rio Grande do Sul</v>
          </cell>
          <cell r="E4783">
            <v>43</v>
          </cell>
          <cell r="F4783" t="str">
            <v>Sul</v>
          </cell>
        </row>
        <row r="4784">
          <cell r="A4784">
            <v>430890</v>
          </cell>
          <cell r="B4784" t="str">
            <v>Getúlio Vargas</v>
          </cell>
          <cell r="C4784" t="str">
            <v>RS</v>
          </cell>
          <cell r="D4784" t="str">
            <v>Rio Grande do Sul</v>
          </cell>
          <cell r="E4784">
            <v>43</v>
          </cell>
          <cell r="F4784" t="str">
            <v>Sul</v>
          </cell>
        </row>
        <row r="4785">
          <cell r="A4785">
            <v>430900</v>
          </cell>
          <cell r="B4785" t="str">
            <v>Giruá</v>
          </cell>
          <cell r="C4785" t="str">
            <v>RS</v>
          </cell>
          <cell r="D4785" t="str">
            <v>Rio Grande do Sul</v>
          </cell>
          <cell r="E4785">
            <v>43</v>
          </cell>
          <cell r="F4785" t="str">
            <v>Sul</v>
          </cell>
        </row>
        <row r="4786">
          <cell r="A4786">
            <v>430905</v>
          </cell>
          <cell r="B4786" t="str">
            <v>Glorinha</v>
          </cell>
          <cell r="C4786" t="str">
            <v>RS</v>
          </cell>
          <cell r="D4786" t="str">
            <v>Rio Grande do Sul</v>
          </cell>
          <cell r="E4786">
            <v>43</v>
          </cell>
          <cell r="F4786" t="str">
            <v>Sul</v>
          </cell>
        </row>
        <row r="4787">
          <cell r="A4787">
            <v>430910</v>
          </cell>
          <cell r="B4787" t="str">
            <v>Gramado</v>
          </cell>
          <cell r="C4787" t="str">
            <v>RS</v>
          </cell>
          <cell r="D4787" t="str">
            <v>Rio Grande do Sul</v>
          </cell>
          <cell r="E4787">
            <v>43</v>
          </cell>
          <cell r="F4787" t="str">
            <v>Sul</v>
          </cell>
        </row>
        <row r="4788">
          <cell r="A4788">
            <v>430912</v>
          </cell>
          <cell r="B4788" t="str">
            <v>Gramado dos Loureiros</v>
          </cell>
          <cell r="C4788" t="str">
            <v>RS</v>
          </cell>
          <cell r="D4788" t="str">
            <v>Rio Grande do Sul</v>
          </cell>
          <cell r="E4788">
            <v>43</v>
          </cell>
          <cell r="F4788" t="str">
            <v>Sul</v>
          </cell>
        </row>
        <row r="4789">
          <cell r="A4789">
            <v>430915</v>
          </cell>
          <cell r="B4789" t="str">
            <v>Gramado Xavier</v>
          </cell>
          <cell r="C4789" t="str">
            <v>RS</v>
          </cell>
          <cell r="D4789" t="str">
            <v>Rio Grande do Sul</v>
          </cell>
          <cell r="E4789">
            <v>43</v>
          </cell>
          <cell r="F4789" t="str">
            <v>Sul</v>
          </cell>
        </row>
        <row r="4790">
          <cell r="A4790">
            <v>430920</v>
          </cell>
          <cell r="B4790" t="str">
            <v>Gravataí</v>
          </cell>
          <cell r="C4790" t="str">
            <v>RS</v>
          </cell>
          <cell r="D4790" t="str">
            <v>Rio Grande do Sul</v>
          </cell>
          <cell r="E4790">
            <v>43</v>
          </cell>
          <cell r="F4790" t="str">
            <v>Sul</v>
          </cell>
        </row>
        <row r="4791">
          <cell r="A4791">
            <v>430925</v>
          </cell>
          <cell r="B4791" t="str">
            <v>Guabiju</v>
          </cell>
          <cell r="C4791" t="str">
            <v>RS</v>
          </cell>
          <cell r="D4791" t="str">
            <v>Rio Grande do Sul</v>
          </cell>
          <cell r="E4791">
            <v>43</v>
          </cell>
          <cell r="F4791" t="str">
            <v>Sul</v>
          </cell>
        </row>
        <row r="4792">
          <cell r="A4792">
            <v>430930</v>
          </cell>
          <cell r="B4792" t="str">
            <v>Guaíba</v>
          </cell>
          <cell r="C4792" t="str">
            <v>RS</v>
          </cell>
          <cell r="D4792" t="str">
            <v>Rio Grande do Sul</v>
          </cell>
          <cell r="E4792">
            <v>43</v>
          </cell>
          <cell r="F4792" t="str">
            <v>Sul</v>
          </cell>
        </row>
        <row r="4793">
          <cell r="A4793">
            <v>430940</v>
          </cell>
          <cell r="B4793" t="str">
            <v>Guaporé</v>
          </cell>
          <cell r="C4793" t="str">
            <v>RS</v>
          </cell>
          <cell r="D4793" t="str">
            <v>Rio Grande do Sul</v>
          </cell>
          <cell r="E4793">
            <v>43</v>
          </cell>
          <cell r="F4793" t="str">
            <v>Sul</v>
          </cell>
        </row>
        <row r="4794">
          <cell r="A4794">
            <v>430950</v>
          </cell>
          <cell r="B4794" t="str">
            <v>Guarani das Missões</v>
          </cell>
          <cell r="C4794" t="str">
            <v>RS</v>
          </cell>
          <cell r="D4794" t="str">
            <v>Rio Grande do Sul</v>
          </cell>
          <cell r="E4794">
            <v>43</v>
          </cell>
          <cell r="F4794" t="str">
            <v>Sul</v>
          </cell>
        </row>
        <row r="4795">
          <cell r="A4795">
            <v>430955</v>
          </cell>
          <cell r="B4795" t="str">
            <v>Harmonia</v>
          </cell>
          <cell r="C4795" t="str">
            <v>RS</v>
          </cell>
          <cell r="D4795" t="str">
            <v>Rio Grande do Sul</v>
          </cell>
          <cell r="E4795">
            <v>43</v>
          </cell>
          <cell r="F4795" t="str">
            <v>Sul</v>
          </cell>
        </row>
        <row r="4796">
          <cell r="A4796">
            <v>430957</v>
          </cell>
          <cell r="B4796" t="str">
            <v>Herveiras</v>
          </cell>
          <cell r="C4796" t="str">
            <v>RS</v>
          </cell>
          <cell r="D4796" t="str">
            <v>Rio Grande do Sul</v>
          </cell>
          <cell r="E4796">
            <v>43</v>
          </cell>
          <cell r="F4796" t="str">
            <v>Sul</v>
          </cell>
        </row>
        <row r="4797">
          <cell r="A4797">
            <v>430960</v>
          </cell>
          <cell r="B4797" t="str">
            <v>Horizontina</v>
          </cell>
          <cell r="C4797" t="str">
            <v>RS</v>
          </cell>
          <cell r="D4797" t="str">
            <v>Rio Grande do Sul</v>
          </cell>
          <cell r="E4797">
            <v>43</v>
          </cell>
          <cell r="F4797" t="str">
            <v>Sul</v>
          </cell>
        </row>
        <row r="4798">
          <cell r="A4798">
            <v>430965</v>
          </cell>
          <cell r="B4798" t="str">
            <v>Hulha Negra</v>
          </cell>
          <cell r="C4798" t="str">
            <v>RS</v>
          </cell>
          <cell r="D4798" t="str">
            <v>Rio Grande do Sul</v>
          </cell>
          <cell r="E4798">
            <v>43</v>
          </cell>
          <cell r="F4798" t="str">
            <v>Sul</v>
          </cell>
        </row>
        <row r="4799">
          <cell r="A4799">
            <v>430970</v>
          </cell>
          <cell r="B4799" t="str">
            <v>Humaitá</v>
          </cell>
          <cell r="C4799" t="str">
            <v>RS</v>
          </cell>
          <cell r="D4799" t="str">
            <v>Rio Grande do Sul</v>
          </cell>
          <cell r="E4799">
            <v>43</v>
          </cell>
          <cell r="F4799" t="str">
            <v>Sul</v>
          </cell>
        </row>
        <row r="4800">
          <cell r="A4800">
            <v>430975</v>
          </cell>
          <cell r="B4800" t="str">
            <v>Ibarama</v>
          </cell>
          <cell r="C4800" t="str">
            <v>RS</v>
          </cell>
          <cell r="D4800" t="str">
            <v>Rio Grande do Sul</v>
          </cell>
          <cell r="E4800">
            <v>43</v>
          </cell>
          <cell r="F4800" t="str">
            <v>Sul</v>
          </cell>
        </row>
        <row r="4801">
          <cell r="A4801">
            <v>430980</v>
          </cell>
          <cell r="B4801" t="str">
            <v>Ibiaçá</v>
          </cell>
          <cell r="C4801" t="str">
            <v>RS</v>
          </cell>
          <cell r="D4801" t="str">
            <v>Rio Grande do Sul</v>
          </cell>
          <cell r="E4801">
            <v>43</v>
          </cell>
          <cell r="F4801" t="str">
            <v>Sul</v>
          </cell>
        </row>
        <row r="4802">
          <cell r="A4802">
            <v>430990</v>
          </cell>
          <cell r="B4802" t="str">
            <v>Ibiraiaras</v>
          </cell>
          <cell r="C4802" t="str">
            <v>RS</v>
          </cell>
          <cell r="D4802" t="str">
            <v>Rio Grande do Sul</v>
          </cell>
          <cell r="E4802">
            <v>43</v>
          </cell>
          <cell r="F4802" t="str">
            <v>Sul</v>
          </cell>
        </row>
        <row r="4803">
          <cell r="A4803">
            <v>430995</v>
          </cell>
          <cell r="B4803" t="str">
            <v>Ibirapuitã</v>
          </cell>
          <cell r="C4803" t="str">
            <v>RS</v>
          </cell>
          <cell r="D4803" t="str">
            <v>Rio Grande do Sul</v>
          </cell>
          <cell r="E4803">
            <v>43</v>
          </cell>
          <cell r="F4803" t="str">
            <v>Sul</v>
          </cell>
        </row>
        <row r="4804">
          <cell r="A4804">
            <v>431000</v>
          </cell>
          <cell r="B4804" t="str">
            <v>Ibirubá</v>
          </cell>
          <cell r="C4804" t="str">
            <v>RS</v>
          </cell>
          <cell r="D4804" t="str">
            <v>Rio Grande do Sul</v>
          </cell>
          <cell r="E4804">
            <v>43</v>
          </cell>
          <cell r="F4804" t="str">
            <v>Sul</v>
          </cell>
        </row>
        <row r="4805">
          <cell r="A4805">
            <v>431010</v>
          </cell>
          <cell r="B4805" t="str">
            <v>Igrejinha</v>
          </cell>
          <cell r="C4805" t="str">
            <v>RS</v>
          </cell>
          <cell r="D4805" t="str">
            <v>Rio Grande do Sul</v>
          </cell>
          <cell r="E4805">
            <v>43</v>
          </cell>
          <cell r="F4805" t="str">
            <v>Sul</v>
          </cell>
        </row>
        <row r="4806">
          <cell r="A4806">
            <v>431020</v>
          </cell>
          <cell r="B4806" t="str">
            <v>Ijuí</v>
          </cell>
          <cell r="C4806" t="str">
            <v>RS</v>
          </cell>
          <cell r="D4806" t="str">
            <v>Rio Grande do Sul</v>
          </cell>
          <cell r="E4806">
            <v>43</v>
          </cell>
          <cell r="F4806" t="str">
            <v>Sul</v>
          </cell>
        </row>
        <row r="4807">
          <cell r="A4807">
            <v>431030</v>
          </cell>
          <cell r="B4807" t="str">
            <v>Ilópolis</v>
          </cell>
          <cell r="C4807" t="str">
            <v>RS</v>
          </cell>
          <cell r="D4807" t="str">
            <v>Rio Grande do Sul</v>
          </cell>
          <cell r="E4807">
            <v>43</v>
          </cell>
          <cell r="F4807" t="str">
            <v>Sul</v>
          </cell>
        </row>
        <row r="4808">
          <cell r="A4808">
            <v>431033</v>
          </cell>
          <cell r="B4808" t="str">
            <v>Imbé</v>
          </cell>
          <cell r="C4808" t="str">
            <v>RS</v>
          </cell>
          <cell r="D4808" t="str">
            <v>Rio Grande do Sul</v>
          </cell>
          <cell r="E4808">
            <v>43</v>
          </cell>
          <cell r="F4808" t="str">
            <v>Sul</v>
          </cell>
        </row>
        <row r="4809">
          <cell r="A4809">
            <v>431036</v>
          </cell>
          <cell r="B4809" t="str">
            <v>Imigrante</v>
          </cell>
          <cell r="C4809" t="str">
            <v>RS</v>
          </cell>
          <cell r="D4809" t="str">
            <v>Rio Grande do Sul</v>
          </cell>
          <cell r="E4809">
            <v>43</v>
          </cell>
          <cell r="F4809" t="str">
            <v>Sul</v>
          </cell>
        </row>
        <row r="4810">
          <cell r="A4810">
            <v>431040</v>
          </cell>
          <cell r="B4810" t="str">
            <v>Independência</v>
          </cell>
          <cell r="C4810" t="str">
            <v>RS</v>
          </cell>
          <cell r="D4810" t="str">
            <v>Rio Grande do Sul</v>
          </cell>
          <cell r="E4810">
            <v>43</v>
          </cell>
          <cell r="F4810" t="str">
            <v>Sul</v>
          </cell>
        </row>
        <row r="4811">
          <cell r="A4811">
            <v>431041</v>
          </cell>
          <cell r="B4811" t="str">
            <v>Inhacorá</v>
          </cell>
          <cell r="C4811" t="str">
            <v>RS</v>
          </cell>
          <cell r="D4811" t="str">
            <v>Rio Grande do Sul</v>
          </cell>
          <cell r="E4811">
            <v>43</v>
          </cell>
          <cell r="F4811" t="str">
            <v>Sul</v>
          </cell>
        </row>
        <row r="4812">
          <cell r="A4812">
            <v>431043</v>
          </cell>
          <cell r="B4812" t="str">
            <v>Ipê</v>
          </cell>
          <cell r="C4812" t="str">
            <v>RS</v>
          </cell>
          <cell r="D4812" t="str">
            <v>Rio Grande do Sul</v>
          </cell>
          <cell r="E4812">
            <v>43</v>
          </cell>
          <cell r="F4812" t="str">
            <v>Sul</v>
          </cell>
        </row>
        <row r="4813">
          <cell r="A4813">
            <v>431046</v>
          </cell>
          <cell r="B4813" t="str">
            <v>Ipiranga do Sul</v>
          </cell>
          <cell r="C4813" t="str">
            <v>RS</v>
          </cell>
          <cell r="D4813" t="str">
            <v>Rio Grande do Sul</v>
          </cell>
          <cell r="E4813">
            <v>43</v>
          </cell>
          <cell r="F4813" t="str">
            <v>Sul</v>
          </cell>
        </row>
        <row r="4814">
          <cell r="A4814">
            <v>431050</v>
          </cell>
          <cell r="B4814" t="str">
            <v>Iraí</v>
          </cell>
          <cell r="C4814" t="str">
            <v>RS</v>
          </cell>
          <cell r="D4814" t="str">
            <v>Rio Grande do Sul</v>
          </cell>
          <cell r="E4814">
            <v>43</v>
          </cell>
          <cell r="F4814" t="str">
            <v>Sul</v>
          </cell>
        </row>
        <row r="4815">
          <cell r="A4815">
            <v>431053</v>
          </cell>
          <cell r="B4815" t="str">
            <v>Itaara</v>
          </cell>
          <cell r="C4815" t="str">
            <v>RS</v>
          </cell>
          <cell r="D4815" t="str">
            <v>Rio Grande do Sul</v>
          </cell>
          <cell r="E4815">
            <v>43</v>
          </cell>
          <cell r="F4815" t="str">
            <v>Sul</v>
          </cell>
        </row>
        <row r="4816">
          <cell r="A4816">
            <v>431055</v>
          </cell>
          <cell r="B4816" t="str">
            <v>Itacurubi</v>
          </cell>
          <cell r="C4816" t="str">
            <v>RS</v>
          </cell>
          <cell r="D4816" t="str">
            <v>Rio Grande do Sul</v>
          </cell>
          <cell r="E4816">
            <v>43</v>
          </cell>
          <cell r="F4816" t="str">
            <v>Sul</v>
          </cell>
        </row>
        <row r="4817">
          <cell r="A4817">
            <v>431057</v>
          </cell>
          <cell r="B4817" t="str">
            <v>Itapuca</v>
          </cell>
          <cell r="C4817" t="str">
            <v>RS</v>
          </cell>
          <cell r="D4817" t="str">
            <v>Rio Grande do Sul</v>
          </cell>
          <cell r="E4817">
            <v>43</v>
          </cell>
          <cell r="F4817" t="str">
            <v>Sul</v>
          </cell>
        </row>
        <row r="4818">
          <cell r="A4818">
            <v>431060</v>
          </cell>
          <cell r="B4818" t="str">
            <v>Itaqui</v>
          </cell>
          <cell r="C4818" t="str">
            <v>RS</v>
          </cell>
          <cell r="D4818" t="str">
            <v>Rio Grande do Sul</v>
          </cell>
          <cell r="E4818">
            <v>43</v>
          </cell>
          <cell r="F4818" t="str">
            <v>Sul</v>
          </cell>
        </row>
        <row r="4819">
          <cell r="A4819">
            <v>431065</v>
          </cell>
          <cell r="B4819" t="str">
            <v>Itati</v>
          </cell>
          <cell r="C4819" t="str">
            <v>RS</v>
          </cell>
          <cell r="D4819" t="str">
            <v>Rio Grande do Sul</v>
          </cell>
          <cell r="E4819">
            <v>43</v>
          </cell>
          <cell r="F4819" t="str">
            <v>Sul</v>
          </cell>
        </row>
        <row r="4820">
          <cell r="A4820">
            <v>431070</v>
          </cell>
          <cell r="B4820" t="str">
            <v>Itatiba do Sul</v>
          </cell>
          <cell r="C4820" t="str">
            <v>RS</v>
          </cell>
          <cell r="D4820" t="str">
            <v>Rio Grande do Sul</v>
          </cell>
          <cell r="E4820">
            <v>43</v>
          </cell>
          <cell r="F4820" t="str">
            <v>Sul</v>
          </cell>
        </row>
        <row r="4821">
          <cell r="A4821">
            <v>431075</v>
          </cell>
          <cell r="B4821" t="str">
            <v>Ivorá</v>
          </cell>
          <cell r="C4821" t="str">
            <v>RS</v>
          </cell>
          <cell r="D4821" t="str">
            <v>Rio Grande do Sul</v>
          </cell>
          <cell r="E4821">
            <v>43</v>
          </cell>
          <cell r="F4821" t="str">
            <v>Sul</v>
          </cell>
        </row>
        <row r="4822">
          <cell r="A4822">
            <v>431080</v>
          </cell>
          <cell r="B4822" t="str">
            <v>Ivoti</v>
          </cell>
          <cell r="C4822" t="str">
            <v>RS</v>
          </cell>
          <cell r="D4822" t="str">
            <v>Rio Grande do Sul</v>
          </cell>
          <cell r="E4822">
            <v>43</v>
          </cell>
          <cell r="F4822" t="str">
            <v>Sul</v>
          </cell>
        </row>
        <row r="4823">
          <cell r="A4823">
            <v>431085</v>
          </cell>
          <cell r="B4823" t="str">
            <v>Jaboticaba</v>
          </cell>
          <cell r="C4823" t="str">
            <v>RS</v>
          </cell>
          <cell r="D4823" t="str">
            <v>Rio Grande do Sul</v>
          </cell>
          <cell r="E4823">
            <v>43</v>
          </cell>
          <cell r="F4823" t="str">
            <v>Sul</v>
          </cell>
        </row>
        <row r="4824">
          <cell r="A4824">
            <v>431087</v>
          </cell>
          <cell r="B4824" t="str">
            <v>Jacuizinho</v>
          </cell>
          <cell r="C4824" t="str">
            <v>RS</v>
          </cell>
          <cell r="D4824" t="str">
            <v>Rio Grande do Sul</v>
          </cell>
          <cell r="E4824">
            <v>43</v>
          </cell>
          <cell r="F4824" t="str">
            <v>Sul</v>
          </cell>
        </row>
        <row r="4825">
          <cell r="A4825">
            <v>431090</v>
          </cell>
          <cell r="B4825" t="str">
            <v>Jacutinga</v>
          </cell>
          <cell r="C4825" t="str">
            <v>RS</v>
          </cell>
          <cell r="D4825" t="str">
            <v>Rio Grande do Sul</v>
          </cell>
          <cell r="E4825">
            <v>43</v>
          </cell>
          <cell r="F4825" t="str">
            <v>Sul</v>
          </cell>
        </row>
        <row r="4826">
          <cell r="A4826">
            <v>431100</v>
          </cell>
          <cell r="B4826" t="str">
            <v>Jaguarão</v>
          </cell>
          <cell r="C4826" t="str">
            <v>RS</v>
          </cell>
          <cell r="D4826" t="str">
            <v>Rio Grande do Sul</v>
          </cell>
          <cell r="E4826">
            <v>43</v>
          </cell>
          <cell r="F4826" t="str">
            <v>Sul</v>
          </cell>
        </row>
        <row r="4827">
          <cell r="A4827">
            <v>431110</v>
          </cell>
          <cell r="B4827" t="str">
            <v>Jaguari</v>
          </cell>
          <cell r="C4827" t="str">
            <v>RS</v>
          </cell>
          <cell r="D4827" t="str">
            <v>Rio Grande do Sul</v>
          </cell>
          <cell r="E4827">
            <v>43</v>
          </cell>
          <cell r="F4827" t="str">
            <v>Sul</v>
          </cell>
        </row>
        <row r="4828">
          <cell r="A4828">
            <v>431112</v>
          </cell>
          <cell r="B4828" t="str">
            <v>Jaquirana</v>
          </cell>
          <cell r="C4828" t="str">
            <v>RS</v>
          </cell>
          <cell r="D4828" t="str">
            <v>Rio Grande do Sul</v>
          </cell>
          <cell r="E4828">
            <v>43</v>
          </cell>
          <cell r="F4828" t="str">
            <v>Sul</v>
          </cell>
        </row>
        <row r="4829">
          <cell r="A4829">
            <v>431113</v>
          </cell>
          <cell r="B4829" t="str">
            <v>Jari</v>
          </cell>
          <cell r="C4829" t="str">
            <v>RS</v>
          </cell>
          <cell r="D4829" t="str">
            <v>Rio Grande do Sul</v>
          </cell>
          <cell r="E4829">
            <v>43</v>
          </cell>
          <cell r="F4829" t="str">
            <v>Sul</v>
          </cell>
        </row>
        <row r="4830">
          <cell r="A4830">
            <v>431115</v>
          </cell>
          <cell r="B4830" t="str">
            <v>Jóia</v>
          </cell>
          <cell r="C4830" t="str">
            <v>RS</v>
          </cell>
          <cell r="D4830" t="str">
            <v>Rio Grande do Sul</v>
          </cell>
          <cell r="E4830">
            <v>43</v>
          </cell>
          <cell r="F4830" t="str">
            <v>Sul</v>
          </cell>
        </row>
        <row r="4831">
          <cell r="A4831">
            <v>431120</v>
          </cell>
          <cell r="B4831" t="str">
            <v>Júlio de Castilhos</v>
          </cell>
          <cell r="C4831" t="str">
            <v>RS</v>
          </cell>
          <cell r="D4831" t="str">
            <v>Rio Grande do Sul</v>
          </cell>
          <cell r="E4831">
            <v>43</v>
          </cell>
          <cell r="F4831" t="str">
            <v>Sul</v>
          </cell>
        </row>
        <row r="4832">
          <cell r="A4832">
            <v>431123</v>
          </cell>
          <cell r="B4832" t="str">
            <v>Lagoa Bonita do Sul</v>
          </cell>
          <cell r="C4832" t="str">
            <v>RS</v>
          </cell>
          <cell r="D4832" t="str">
            <v>Rio Grande do Sul</v>
          </cell>
          <cell r="E4832">
            <v>43</v>
          </cell>
          <cell r="F4832" t="str">
            <v>Sul</v>
          </cell>
        </row>
        <row r="4833">
          <cell r="A4833">
            <v>431125</v>
          </cell>
          <cell r="B4833" t="str">
            <v>Lagoão</v>
          </cell>
          <cell r="C4833" t="str">
            <v>RS</v>
          </cell>
          <cell r="D4833" t="str">
            <v>Rio Grande do Sul</v>
          </cell>
          <cell r="E4833">
            <v>43</v>
          </cell>
          <cell r="F4833" t="str">
            <v>Sul</v>
          </cell>
        </row>
        <row r="4834">
          <cell r="A4834">
            <v>431127</v>
          </cell>
          <cell r="B4834" t="str">
            <v>Lagoa dos Três Cantos</v>
          </cell>
          <cell r="C4834" t="str">
            <v>RS</v>
          </cell>
          <cell r="D4834" t="str">
            <v>Rio Grande do Sul</v>
          </cell>
          <cell r="E4834">
            <v>43</v>
          </cell>
          <cell r="F4834" t="str">
            <v>Sul</v>
          </cell>
        </row>
        <row r="4835">
          <cell r="A4835">
            <v>431130</v>
          </cell>
          <cell r="B4835" t="str">
            <v>Lagoa Vermelha</v>
          </cell>
          <cell r="C4835" t="str">
            <v>RS</v>
          </cell>
          <cell r="D4835" t="str">
            <v>Rio Grande do Sul</v>
          </cell>
          <cell r="E4835">
            <v>43</v>
          </cell>
          <cell r="F4835" t="str">
            <v>Sul</v>
          </cell>
        </row>
        <row r="4836">
          <cell r="A4836">
            <v>431140</v>
          </cell>
          <cell r="B4836" t="str">
            <v>Lajeado</v>
          </cell>
          <cell r="C4836" t="str">
            <v>RS</v>
          </cell>
          <cell r="D4836" t="str">
            <v>Rio Grande do Sul</v>
          </cell>
          <cell r="E4836">
            <v>43</v>
          </cell>
          <cell r="F4836" t="str">
            <v>Sul</v>
          </cell>
        </row>
        <row r="4837">
          <cell r="A4837">
            <v>431142</v>
          </cell>
          <cell r="B4837" t="str">
            <v>Lajeado do Bugre</v>
          </cell>
          <cell r="C4837" t="str">
            <v>RS</v>
          </cell>
          <cell r="D4837" t="str">
            <v>Rio Grande do Sul</v>
          </cell>
          <cell r="E4837">
            <v>43</v>
          </cell>
          <cell r="F4837" t="str">
            <v>Sul</v>
          </cell>
        </row>
        <row r="4838">
          <cell r="A4838">
            <v>431150</v>
          </cell>
          <cell r="B4838" t="str">
            <v>Lavras do Sul</v>
          </cell>
          <cell r="C4838" t="str">
            <v>RS</v>
          </cell>
          <cell r="D4838" t="str">
            <v>Rio Grande do Sul</v>
          </cell>
          <cell r="E4838">
            <v>43</v>
          </cell>
          <cell r="F4838" t="str">
            <v>Sul</v>
          </cell>
        </row>
        <row r="4839">
          <cell r="A4839">
            <v>431160</v>
          </cell>
          <cell r="B4839" t="str">
            <v>Liberato Salzano</v>
          </cell>
          <cell r="C4839" t="str">
            <v>RS</v>
          </cell>
          <cell r="D4839" t="str">
            <v>Rio Grande do Sul</v>
          </cell>
          <cell r="E4839">
            <v>43</v>
          </cell>
          <cell r="F4839" t="str">
            <v>Sul</v>
          </cell>
        </row>
        <row r="4840">
          <cell r="A4840">
            <v>431162</v>
          </cell>
          <cell r="B4840" t="str">
            <v>Lindolfo Collor</v>
          </cell>
          <cell r="C4840" t="str">
            <v>RS</v>
          </cell>
          <cell r="D4840" t="str">
            <v>Rio Grande do Sul</v>
          </cell>
          <cell r="E4840">
            <v>43</v>
          </cell>
          <cell r="F4840" t="str">
            <v>Sul</v>
          </cell>
        </row>
        <row r="4841">
          <cell r="A4841">
            <v>431164</v>
          </cell>
          <cell r="B4841" t="str">
            <v>Linha Nova</v>
          </cell>
          <cell r="C4841" t="str">
            <v>RS</v>
          </cell>
          <cell r="D4841" t="str">
            <v>Rio Grande do Sul</v>
          </cell>
          <cell r="E4841">
            <v>43</v>
          </cell>
          <cell r="F4841" t="str">
            <v>Sul</v>
          </cell>
        </row>
        <row r="4842">
          <cell r="A4842">
            <v>431170</v>
          </cell>
          <cell r="B4842" t="str">
            <v>Machadinho</v>
          </cell>
          <cell r="C4842" t="str">
            <v>RS</v>
          </cell>
          <cell r="D4842" t="str">
            <v>Rio Grande do Sul</v>
          </cell>
          <cell r="E4842">
            <v>43</v>
          </cell>
          <cell r="F4842" t="str">
            <v>Sul</v>
          </cell>
        </row>
        <row r="4843">
          <cell r="A4843">
            <v>431171</v>
          </cell>
          <cell r="B4843" t="str">
            <v>Maçambará</v>
          </cell>
          <cell r="C4843" t="str">
            <v>RS</v>
          </cell>
          <cell r="D4843" t="str">
            <v>Rio Grande do Sul</v>
          </cell>
          <cell r="E4843">
            <v>43</v>
          </cell>
          <cell r="F4843" t="str">
            <v>Sul</v>
          </cell>
        </row>
        <row r="4844">
          <cell r="A4844">
            <v>431173</v>
          </cell>
          <cell r="B4844" t="str">
            <v>Mampituba</v>
          </cell>
          <cell r="C4844" t="str">
            <v>RS</v>
          </cell>
          <cell r="D4844" t="str">
            <v>Rio Grande do Sul</v>
          </cell>
          <cell r="E4844">
            <v>43</v>
          </cell>
          <cell r="F4844" t="str">
            <v>Sul</v>
          </cell>
        </row>
        <row r="4845">
          <cell r="A4845">
            <v>431175</v>
          </cell>
          <cell r="B4845" t="str">
            <v>Manoel Viana</v>
          </cell>
          <cell r="C4845" t="str">
            <v>RS</v>
          </cell>
          <cell r="D4845" t="str">
            <v>Rio Grande do Sul</v>
          </cell>
          <cell r="E4845">
            <v>43</v>
          </cell>
          <cell r="F4845" t="str">
            <v>Sul</v>
          </cell>
        </row>
        <row r="4846">
          <cell r="A4846">
            <v>431177</v>
          </cell>
          <cell r="B4846" t="str">
            <v>Maquiné</v>
          </cell>
          <cell r="C4846" t="str">
            <v>RS</v>
          </cell>
          <cell r="D4846" t="str">
            <v>Rio Grande do Sul</v>
          </cell>
          <cell r="E4846">
            <v>43</v>
          </cell>
          <cell r="F4846" t="str">
            <v>Sul</v>
          </cell>
        </row>
        <row r="4847">
          <cell r="A4847">
            <v>431179</v>
          </cell>
          <cell r="B4847" t="str">
            <v>Maratá</v>
          </cell>
          <cell r="C4847" t="str">
            <v>RS</v>
          </cell>
          <cell r="D4847" t="str">
            <v>Rio Grande do Sul</v>
          </cell>
          <cell r="E4847">
            <v>43</v>
          </cell>
          <cell r="F4847" t="str">
            <v>Sul</v>
          </cell>
        </row>
        <row r="4848">
          <cell r="A4848">
            <v>431180</v>
          </cell>
          <cell r="B4848" t="str">
            <v>Marau</v>
          </cell>
          <cell r="C4848" t="str">
            <v>RS</v>
          </cell>
          <cell r="D4848" t="str">
            <v>Rio Grande do Sul</v>
          </cell>
          <cell r="E4848">
            <v>43</v>
          </cell>
          <cell r="F4848" t="str">
            <v>Sul</v>
          </cell>
        </row>
        <row r="4849">
          <cell r="A4849">
            <v>431190</v>
          </cell>
          <cell r="B4849" t="str">
            <v>Marcelino Ramos</v>
          </cell>
          <cell r="C4849" t="str">
            <v>RS</v>
          </cell>
          <cell r="D4849" t="str">
            <v>Rio Grande do Sul</v>
          </cell>
          <cell r="E4849">
            <v>43</v>
          </cell>
          <cell r="F4849" t="str">
            <v>Sul</v>
          </cell>
        </row>
        <row r="4850">
          <cell r="A4850">
            <v>431198</v>
          </cell>
          <cell r="B4850" t="str">
            <v>Mariana Pimentel</v>
          </cell>
          <cell r="C4850" t="str">
            <v>RS</v>
          </cell>
          <cell r="D4850" t="str">
            <v>Rio Grande do Sul</v>
          </cell>
          <cell r="E4850">
            <v>43</v>
          </cell>
          <cell r="F4850" t="str">
            <v>Sul</v>
          </cell>
        </row>
        <row r="4851">
          <cell r="A4851">
            <v>431200</v>
          </cell>
          <cell r="B4851" t="str">
            <v>Mariano Moro</v>
          </cell>
          <cell r="C4851" t="str">
            <v>RS</v>
          </cell>
          <cell r="D4851" t="str">
            <v>Rio Grande do Sul</v>
          </cell>
          <cell r="E4851">
            <v>43</v>
          </cell>
          <cell r="F4851" t="str">
            <v>Sul</v>
          </cell>
        </row>
        <row r="4852">
          <cell r="A4852">
            <v>431205</v>
          </cell>
          <cell r="B4852" t="str">
            <v>Marques de Souza</v>
          </cell>
          <cell r="C4852" t="str">
            <v>RS</v>
          </cell>
          <cell r="D4852" t="str">
            <v>Rio Grande do Sul</v>
          </cell>
          <cell r="E4852">
            <v>43</v>
          </cell>
          <cell r="F4852" t="str">
            <v>Sul</v>
          </cell>
        </row>
        <row r="4853">
          <cell r="A4853">
            <v>431210</v>
          </cell>
          <cell r="B4853" t="str">
            <v>Mata</v>
          </cell>
          <cell r="C4853" t="str">
            <v>RS</v>
          </cell>
          <cell r="D4853" t="str">
            <v>Rio Grande do Sul</v>
          </cell>
          <cell r="E4853">
            <v>43</v>
          </cell>
          <cell r="F4853" t="str">
            <v>Sul</v>
          </cell>
        </row>
        <row r="4854">
          <cell r="A4854">
            <v>431213</v>
          </cell>
          <cell r="B4854" t="str">
            <v>Mato Castelhano</v>
          </cell>
          <cell r="C4854" t="str">
            <v>RS</v>
          </cell>
          <cell r="D4854" t="str">
            <v>Rio Grande do Sul</v>
          </cell>
          <cell r="E4854">
            <v>43</v>
          </cell>
          <cell r="F4854" t="str">
            <v>Sul</v>
          </cell>
        </row>
        <row r="4855">
          <cell r="A4855">
            <v>431215</v>
          </cell>
          <cell r="B4855" t="str">
            <v>Mato Leitão</v>
          </cell>
          <cell r="C4855" t="str">
            <v>RS</v>
          </cell>
          <cell r="D4855" t="str">
            <v>Rio Grande do Sul</v>
          </cell>
          <cell r="E4855">
            <v>43</v>
          </cell>
          <cell r="F4855" t="str">
            <v>Sul</v>
          </cell>
        </row>
        <row r="4856">
          <cell r="A4856">
            <v>431217</v>
          </cell>
          <cell r="B4856" t="str">
            <v>Mato Queimado</v>
          </cell>
          <cell r="C4856" t="str">
            <v>RS</v>
          </cell>
          <cell r="D4856" t="str">
            <v>Rio Grande do Sul</v>
          </cell>
          <cell r="E4856">
            <v>43</v>
          </cell>
          <cell r="F4856" t="str">
            <v>Sul</v>
          </cell>
        </row>
        <row r="4857">
          <cell r="A4857">
            <v>431220</v>
          </cell>
          <cell r="B4857" t="str">
            <v>Maximiliano de Almeida</v>
          </cell>
          <cell r="C4857" t="str">
            <v>RS</v>
          </cell>
          <cell r="D4857" t="str">
            <v>Rio Grande do Sul</v>
          </cell>
          <cell r="E4857">
            <v>43</v>
          </cell>
          <cell r="F4857" t="str">
            <v>Sul</v>
          </cell>
        </row>
        <row r="4858">
          <cell r="A4858">
            <v>431225</v>
          </cell>
          <cell r="B4858" t="str">
            <v>Minas do Leão</v>
          </cell>
          <cell r="C4858" t="str">
            <v>RS</v>
          </cell>
          <cell r="D4858" t="str">
            <v>Rio Grande do Sul</v>
          </cell>
          <cell r="E4858">
            <v>43</v>
          </cell>
          <cell r="F4858" t="str">
            <v>Sul</v>
          </cell>
        </row>
        <row r="4859">
          <cell r="A4859">
            <v>431230</v>
          </cell>
          <cell r="B4859" t="str">
            <v>Miraguaí</v>
          </cell>
          <cell r="C4859" t="str">
            <v>RS</v>
          </cell>
          <cell r="D4859" t="str">
            <v>Rio Grande do Sul</v>
          </cell>
          <cell r="E4859">
            <v>43</v>
          </cell>
          <cell r="F4859" t="str">
            <v>Sul</v>
          </cell>
        </row>
        <row r="4860">
          <cell r="A4860">
            <v>431235</v>
          </cell>
          <cell r="B4860" t="str">
            <v>Montauri</v>
          </cell>
          <cell r="C4860" t="str">
            <v>RS</v>
          </cell>
          <cell r="D4860" t="str">
            <v>Rio Grande do Sul</v>
          </cell>
          <cell r="E4860">
            <v>43</v>
          </cell>
          <cell r="F4860" t="str">
            <v>Sul</v>
          </cell>
        </row>
        <row r="4861">
          <cell r="A4861">
            <v>431237</v>
          </cell>
          <cell r="B4861" t="str">
            <v>Monte Alegre dos Campos</v>
          </cell>
          <cell r="C4861" t="str">
            <v>RS</v>
          </cell>
          <cell r="D4861" t="str">
            <v>Rio Grande do Sul</v>
          </cell>
          <cell r="E4861">
            <v>43</v>
          </cell>
          <cell r="F4861" t="str">
            <v>Sul</v>
          </cell>
        </row>
        <row r="4862">
          <cell r="A4862">
            <v>431238</v>
          </cell>
          <cell r="B4862" t="str">
            <v>Monte Belo do Sul</v>
          </cell>
          <cell r="C4862" t="str">
            <v>RS</v>
          </cell>
          <cell r="D4862" t="str">
            <v>Rio Grande do Sul</v>
          </cell>
          <cell r="E4862">
            <v>43</v>
          </cell>
          <cell r="F4862" t="str">
            <v>Sul</v>
          </cell>
        </row>
        <row r="4863">
          <cell r="A4863">
            <v>431240</v>
          </cell>
          <cell r="B4863" t="str">
            <v>Montenegro</v>
          </cell>
          <cell r="C4863" t="str">
            <v>RS</v>
          </cell>
          <cell r="D4863" t="str">
            <v>Rio Grande do Sul</v>
          </cell>
          <cell r="E4863">
            <v>43</v>
          </cell>
          <cell r="F4863" t="str">
            <v>Sul</v>
          </cell>
        </row>
        <row r="4864">
          <cell r="A4864">
            <v>431242</v>
          </cell>
          <cell r="B4864" t="str">
            <v>Mormaço</v>
          </cell>
          <cell r="C4864" t="str">
            <v>RS</v>
          </cell>
          <cell r="D4864" t="str">
            <v>Rio Grande do Sul</v>
          </cell>
          <cell r="E4864">
            <v>43</v>
          </cell>
          <cell r="F4864" t="str">
            <v>Sul</v>
          </cell>
        </row>
        <row r="4865">
          <cell r="A4865">
            <v>431244</v>
          </cell>
          <cell r="B4865" t="str">
            <v>Morrinhos do Sul</v>
          </cell>
          <cell r="C4865" t="str">
            <v>RS</v>
          </cell>
          <cell r="D4865" t="str">
            <v>Rio Grande do Sul</v>
          </cell>
          <cell r="E4865">
            <v>43</v>
          </cell>
          <cell r="F4865" t="str">
            <v>Sul</v>
          </cell>
        </row>
        <row r="4866">
          <cell r="A4866">
            <v>431245</v>
          </cell>
          <cell r="B4866" t="str">
            <v>Morro Redondo</v>
          </cell>
          <cell r="C4866" t="str">
            <v>RS</v>
          </cell>
          <cell r="D4866" t="str">
            <v>Rio Grande do Sul</v>
          </cell>
          <cell r="E4866">
            <v>43</v>
          </cell>
          <cell r="F4866" t="str">
            <v>Sul</v>
          </cell>
        </row>
        <row r="4867">
          <cell r="A4867">
            <v>431247</v>
          </cell>
          <cell r="B4867" t="str">
            <v>Morro Reuter</v>
          </cell>
          <cell r="C4867" t="str">
            <v>RS</v>
          </cell>
          <cell r="D4867" t="str">
            <v>Rio Grande do Sul</v>
          </cell>
          <cell r="E4867">
            <v>43</v>
          </cell>
          <cell r="F4867" t="str">
            <v>Sul</v>
          </cell>
        </row>
        <row r="4868">
          <cell r="A4868">
            <v>431250</v>
          </cell>
          <cell r="B4868" t="str">
            <v>Mostardas</v>
          </cell>
          <cell r="C4868" t="str">
            <v>RS</v>
          </cell>
          <cell r="D4868" t="str">
            <v>Rio Grande do Sul</v>
          </cell>
          <cell r="E4868">
            <v>43</v>
          </cell>
          <cell r="F4868" t="str">
            <v>Sul</v>
          </cell>
        </row>
        <row r="4869">
          <cell r="A4869">
            <v>431260</v>
          </cell>
          <cell r="B4869" t="str">
            <v>Muçum</v>
          </cell>
          <cell r="C4869" t="str">
            <v>RS</v>
          </cell>
          <cell r="D4869" t="str">
            <v>Rio Grande do Sul</v>
          </cell>
          <cell r="E4869">
            <v>43</v>
          </cell>
          <cell r="F4869" t="str">
            <v>Sul</v>
          </cell>
        </row>
        <row r="4870">
          <cell r="A4870">
            <v>431261</v>
          </cell>
          <cell r="B4870" t="str">
            <v>Muitos Capões</v>
          </cell>
          <cell r="C4870" t="str">
            <v>RS</v>
          </cell>
          <cell r="D4870" t="str">
            <v>Rio Grande do Sul</v>
          </cell>
          <cell r="E4870">
            <v>43</v>
          </cell>
          <cell r="F4870" t="str">
            <v>Sul</v>
          </cell>
        </row>
        <row r="4871">
          <cell r="A4871">
            <v>431262</v>
          </cell>
          <cell r="B4871" t="str">
            <v>Muliterno</v>
          </cell>
          <cell r="C4871" t="str">
            <v>RS</v>
          </cell>
          <cell r="D4871" t="str">
            <v>Rio Grande do Sul</v>
          </cell>
          <cell r="E4871">
            <v>43</v>
          </cell>
          <cell r="F4871" t="str">
            <v>Sul</v>
          </cell>
        </row>
        <row r="4872">
          <cell r="A4872">
            <v>431265</v>
          </cell>
          <cell r="B4872" t="str">
            <v>Não-Me-Toque</v>
          </cell>
          <cell r="C4872" t="str">
            <v>RS</v>
          </cell>
          <cell r="D4872" t="str">
            <v>Rio Grande do Sul</v>
          </cell>
          <cell r="E4872">
            <v>43</v>
          </cell>
          <cell r="F4872" t="str">
            <v>Sul</v>
          </cell>
        </row>
        <row r="4873">
          <cell r="A4873">
            <v>431267</v>
          </cell>
          <cell r="B4873" t="str">
            <v>Nicolau Vergueiro</v>
          </cell>
          <cell r="C4873" t="str">
            <v>RS</v>
          </cell>
          <cell r="D4873" t="str">
            <v>Rio Grande do Sul</v>
          </cell>
          <cell r="E4873">
            <v>43</v>
          </cell>
          <cell r="F4873" t="str">
            <v>Sul</v>
          </cell>
        </row>
        <row r="4874">
          <cell r="A4874">
            <v>431270</v>
          </cell>
          <cell r="B4874" t="str">
            <v>Nonoai</v>
          </cell>
          <cell r="C4874" t="str">
            <v>RS</v>
          </cell>
          <cell r="D4874" t="str">
            <v>Rio Grande do Sul</v>
          </cell>
          <cell r="E4874">
            <v>43</v>
          </cell>
          <cell r="F4874" t="str">
            <v>Sul</v>
          </cell>
        </row>
        <row r="4875">
          <cell r="A4875">
            <v>431275</v>
          </cell>
          <cell r="B4875" t="str">
            <v>Nova Alvorada</v>
          </cell>
          <cell r="C4875" t="str">
            <v>RS</v>
          </cell>
          <cell r="D4875" t="str">
            <v>Rio Grande do Sul</v>
          </cell>
          <cell r="E4875">
            <v>43</v>
          </cell>
          <cell r="F4875" t="str">
            <v>Sul</v>
          </cell>
        </row>
        <row r="4876">
          <cell r="A4876">
            <v>431280</v>
          </cell>
          <cell r="B4876" t="str">
            <v>Nova Araçá</v>
          </cell>
          <cell r="C4876" t="str">
            <v>RS</v>
          </cell>
          <cell r="D4876" t="str">
            <v>Rio Grande do Sul</v>
          </cell>
          <cell r="E4876">
            <v>43</v>
          </cell>
          <cell r="F4876" t="str">
            <v>Sul</v>
          </cell>
        </row>
        <row r="4877">
          <cell r="A4877">
            <v>431290</v>
          </cell>
          <cell r="B4877" t="str">
            <v>Nova Bassano</v>
          </cell>
          <cell r="C4877" t="str">
            <v>RS</v>
          </cell>
          <cell r="D4877" t="str">
            <v>Rio Grande do Sul</v>
          </cell>
          <cell r="E4877">
            <v>43</v>
          </cell>
          <cell r="F4877" t="str">
            <v>Sul</v>
          </cell>
        </row>
        <row r="4878">
          <cell r="A4878">
            <v>431295</v>
          </cell>
          <cell r="B4878" t="str">
            <v>Nova Boa Vista</v>
          </cell>
          <cell r="C4878" t="str">
            <v>RS</v>
          </cell>
          <cell r="D4878" t="str">
            <v>Rio Grande do Sul</v>
          </cell>
          <cell r="E4878">
            <v>43</v>
          </cell>
          <cell r="F4878" t="str">
            <v>Sul</v>
          </cell>
        </row>
        <row r="4879">
          <cell r="A4879">
            <v>431300</v>
          </cell>
          <cell r="B4879" t="str">
            <v>Nova Bréscia</v>
          </cell>
          <cell r="C4879" t="str">
            <v>RS</v>
          </cell>
          <cell r="D4879" t="str">
            <v>Rio Grande do Sul</v>
          </cell>
          <cell r="E4879">
            <v>43</v>
          </cell>
          <cell r="F4879" t="str">
            <v>Sul</v>
          </cell>
        </row>
        <row r="4880">
          <cell r="A4880">
            <v>431301</v>
          </cell>
          <cell r="B4880" t="str">
            <v>Nova Candelária</v>
          </cell>
          <cell r="C4880" t="str">
            <v>RS</v>
          </cell>
          <cell r="D4880" t="str">
            <v>Rio Grande do Sul</v>
          </cell>
          <cell r="E4880">
            <v>43</v>
          </cell>
          <cell r="F4880" t="str">
            <v>Sul</v>
          </cell>
        </row>
        <row r="4881">
          <cell r="A4881">
            <v>431303</v>
          </cell>
          <cell r="B4881" t="str">
            <v>Nova Esperança do Sul</v>
          </cell>
          <cell r="C4881" t="str">
            <v>RS</v>
          </cell>
          <cell r="D4881" t="str">
            <v>Rio Grande do Sul</v>
          </cell>
          <cell r="E4881">
            <v>43</v>
          </cell>
          <cell r="F4881" t="str">
            <v>Sul</v>
          </cell>
        </row>
        <row r="4882">
          <cell r="A4882">
            <v>431306</v>
          </cell>
          <cell r="B4882" t="str">
            <v>Nova Hartz</v>
          </cell>
          <cell r="C4882" t="str">
            <v>RS</v>
          </cell>
          <cell r="D4882" t="str">
            <v>Rio Grande do Sul</v>
          </cell>
          <cell r="E4882">
            <v>43</v>
          </cell>
          <cell r="F4882" t="str">
            <v>Sul</v>
          </cell>
        </row>
        <row r="4883">
          <cell r="A4883">
            <v>431308</v>
          </cell>
          <cell r="B4883" t="str">
            <v>Nova Pádua</v>
          </cell>
          <cell r="C4883" t="str">
            <v>RS</v>
          </cell>
          <cell r="D4883" t="str">
            <v>Rio Grande do Sul</v>
          </cell>
          <cell r="E4883">
            <v>43</v>
          </cell>
          <cell r="F4883" t="str">
            <v>Sul</v>
          </cell>
        </row>
        <row r="4884">
          <cell r="A4884">
            <v>431310</v>
          </cell>
          <cell r="B4884" t="str">
            <v>Nova Palma</v>
          </cell>
          <cell r="C4884" t="str">
            <v>RS</v>
          </cell>
          <cell r="D4884" t="str">
            <v>Rio Grande do Sul</v>
          </cell>
          <cell r="E4884">
            <v>43</v>
          </cell>
          <cell r="F4884" t="str">
            <v>Sul</v>
          </cell>
        </row>
        <row r="4885">
          <cell r="A4885">
            <v>431320</v>
          </cell>
          <cell r="B4885" t="str">
            <v>Nova Petrópolis</v>
          </cell>
          <cell r="C4885" t="str">
            <v>RS</v>
          </cell>
          <cell r="D4885" t="str">
            <v>Rio Grande do Sul</v>
          </cell>
          <cell r="E4885">
            <v>43</v>
          </cell>
          <cell r="F4885" t="str">
            <v>Sul</v>
          </cell>
        </row>
        <row r="4886">
          <cell r="A4886">
            <v>431330</v>
          </cell>
          <cell r="B4886" t="str">
            <v>Nova Prata</v>
          </cell>
          <cell r="C4886" t="str">
            <v>RS</v>
          </cell>
          <cell r="D4886" t="str">
            <v>Rio Grande do Sul</v>
          </cell>
          <cell r="E4886">
            <v>43</v>
          </cell>
          <cell r="F4886" t="str">
            <v>Sul</v>
          </cell>
        </row>
        <row r="4887">
          <cell r="A4887">
            <v>431333</v>
          </cell>
          <cell r="B4887" t="str">
            <v>Nova Ramada</v>
          </cell>
          <cell r="C4887" t="str">
            <v>RS</v>
          </cell>
          <cell r="D4887" t="str">
            <v>Rio Grande do Sul</v>
          </cell>
          <cell r="E4887">
            <v>43</v>
          </cell>
          <cell r="F4887" t="str">
            <v>Sul</v>
          </cell>
        </row>
        <row r="4888">
          <cell r="A4888">
            <v>431335</v>
          </cell>
          <cell r="B4888" t="str">
            <v>Nova Roma do Sul</v>
          </cell>
          <cell r="C4888" t="str">
            <v>RS</v>
          </cell>
          <cell r="D4888" t="str">
            <v>Rio Grande do Sul</v>
          </cell>
          <cell r="E4888">
            <v>43</v>
          </cell>
          <cell r="F4888" t="str">
            <v>Sul</v>
          </cell>
        </row>
        <row r="4889">
          <cell r="A4889">
            <v>431337</v>
          </cell>
          <cell r="B4889" t="str">
            <v>Nova Santa Rita</v>
          </cell>
          <cell r="C4889" t="str">
            <v>RS</v>
          </cell>
          <cell r="D4889" t="str">
            <v>Rio Grande do Sul</v>
          </cell>
          <cell r="E4889">
            <v>43</v>
          </cell>
          <cell r="F4889" t="str">
            <v>Sul</v>
          </cell>
        </row>
        <row r="4890">
          <cell r="A4890">
            <v>431339</v>
          </cell>
          <cell r="B4890" t="str">
            <v>Novo Cabrais</v>
          </cell>
          <cell r="C4890" t="str">
            <v>RS</v>
          </cell>
          <cell r="D4890" t="str">
            <v>Rio Grande do Sul</v>
          </cell>
          <cell r="E4890">
            <v>43</v>
          </cell>
          <cell r="F4890" t="str">
            <v>Sul</v>
          </cell>
        </row>
        <row r="4891">
          <cell r="A4891">
            <v>431340</v>
          </cell>
          <cell r="B4891" t="str">
            <v>Novo Hamburgo</v>
          </cell>
          <cell r="C4891" t="str">
            <v>RS</v>
          </cell>
          <cell r="D4891" t="str">
            <v>Rio Grande do Sul</v>
          </cell>
          <cell r="E4891">
            <v>43</v>
          </cell>
          <cell r="F4891" t="str">
            <v>Sul</v>
          </cell>
        </row>
        <row r="4892">
          <cell r="A4892">
            <v>431342</v>
          </cell>
          <cell r="B4892" t="str">
            <v>Novo Machado</v>
          </cell>
          <cell r="C4892" t="str">
            <v>RS</v>
          </cell>
          <cell r="D4892" t="str">
            <v>Rio Grande do Sul</v>
          </cell>
          <cell r="E4892">
            <v>43</v>
          </cell>
          <cell r="F4892" t="str">
            <v>Sul</v>
          </cell>
        </row>
        <row r="4893">
          <cell r="A4893">
            <v>431344</v>
          </cell>
          <cell r="B4893" t="str">
            <v>Novo Tiradentes</v>
          </cell>
          <cell r="C4893" t="str">
            <v>RS</v>
          </cell>
          <cell r="D4893" t="str">
            <v>Rio Grande do Sul</v>
          </cell>
          <cell r="E4893">
            <v>43</v>
          </cell>
          <cell r="F4893" t="str">
            <v>Sul</v>
          </cell>
        </row>
        <row r="4894">
          <cell r="A4894">
            <v>431346</v>
          </cell>
          <cell r="B4894" t="str">
            <v>Novo Xingu</v>
          </cell>
          <cell r="C4894" t="str">
            <v>RS</v>
          </cell>
          <cell r="D4894" t="str">
            <v>Rio Grande do Sul</v>
          </cell>
          <cell r="E4894">
            <v>43</v>
          </cell>
          <cell r="F4894" t="str">
            <v>Sul</v>
          </cell>
        </row>
        <row r="4895">
          <cell r="A4895">
            <v>431349</v>
          </cell>
          <cell r="B4895" t="str">
            <v>Novo Barreiro</v>
          </cell>
          <cell r="C4895" t="str">
            <v>RS</v>
          </cell>
          <cell r="D4895" t="str">
            <v>Rio Grande do Sul</v>
          </cell>
          <cell r="E4895">
            <v>43</v>
          </cell>
          <cell r="F4895" t="str">
            <v>Sul</v>
          </cell>
        </row>
        <row r="4896">
          <cell r="A4896">
            <v>431350</v>
          </cell>
          <cell r="B4896" t="str">
            <v>Osório</v>
          </cell>
          <cell r="C4896" t="str">
            <v>RS</v>
          </cell>
          <cell r="D4896" t="str">
            <v>Rio Grande do Sul</v>
          </cell>
          <cell r="E4896">
            <v>43</v>
          </cell>
          <cell r="F4896" t="str">
            <v>Sul</v>
          </cell>
        </row>
        <row r="4897">
          <cell r="A4897">
            <v>431360</v>
          </cell>
          <cell r="B4897" t="str">
            <v>Paim Filho</v>
          </cell>
          <cell r="C4897" t="str">
            <v>RS</v>
          </cell>
          <cell r="D4897" t="str">
            <v>Rio Grande do Sul</v>
          </cell>
          <cell r="E4897">
            <v>43</v>
          </cell>
          <cell r="F4897" t="str">
            <v>Sul</v>
          </cell>
        </row>
        <row r="4898">
          <cell r="A4898">
            <v>431365</v>
          </cell>
          <cell r="B4898" t="str">
            <v>Palmares do Sul</v>
          </cell>
          <cell r="C4898" t="str">
            <v>RS</v>
          </cell>
          <cell r="D4898" t="str">
            <v>Rio Grande do Sul</v>
          </cell>
          <cell r="E4898">
            <v>43</v>
          </cell>
          <cell r="F4898" t="str">
            <v>Sul</v>
          </cell>
        </row>
        <row r="4899">
          <cell r="A4899">
            <v>431370</v>
          </cell>
          <cell r="B4899" t="str">
            <v>Palmeira das Missões</v>
          </cell>
          <cell r="C4899" t="str">
            <v>RS</v>
          </cell>
          <cell r="D4899" t="str">
            <v>Rio Grande do Sul</v>
          </cell>
          <cell r="E4899">
            <v>43</v>
          </cell>
          <cell r="F4899" t="str">
            <v>Sul</v>
          </cell>
        </row>
        <row r="4900">
          <cell r="A4900">
            <v>431380</v>
          </cell>
          <cell r="B4900" t="str">
            <v>Palmitinho</v>
          </cell>
          <cell r="C4900" t="str">
            <v>RS</v>
          </cell>
          <cell r="D4900" t="str">
            <v>Rio Grande do Sul</v>
          </cell>
          <cell r="E4900">
            <v>43</v>
          </cell>
          <cell r="F4900" t="str">
            <v>Sul</v>
          </cell>
        </row>
        <row r="4901">
          <cell r="A4901">
            <v>431390</v>
          </cell>
          <cell r="B4901" t="str">
            <v>Panambi</v>
          </cell>
          <cell r="C4901" t="str">
            <v>RS</v>
          </cell>
          <cell r="D4901" t="str">
            <v>Rio Grande do Sul</v>
          </cell>
          <cell r="E4901">
            <v>43</v>
          </cell>
          <cell r="F4901" t="str">
            <v>Sul</v>
          </cell>
        </row>
        <row r="4902">
          <cell r="A4902">
            <v>431395</v>
          </cell>
          <cell r="B4902" t="str">
            <v>Pantano Grande</v>
          </cell>
          <cell r="C4902" t="str">
            <v>RS</v>
          </cell>
          <cell r="D4902" t="str">
            <v>Rio Grande do Sul</v>
          </cell>
          <cell r="E4902">
            <v>43</v>
          </cell>
          <cell r="F4902" t="str">
            <v>Sul</v>
          </cell>
        </row>
        <row r="4903">
          <cell r="A4903">
            <v>431400</v>
          </cell>
          <cell r="B4903" t="str">
            <v>Paraí</v>
          </cell>
          <cell r="C4903" t="str">
            <v>RS</v>
          </cell>
          <cell r="D4903" t="str">
            <v>Rio Grande do Sul</v>
          </cell>
          <cell r="E4903">
            <v>43</v>
          </cell>
          <cell r="F4903" t="str">
            <v>Sul</v>
          </cell>
        </row>
        <row r="4904">
          <cell r="A4904">
            <v>431402</v>
          </cell>
          <cell r="B4904" t="str">
            <v>Paraíso do Sul</v>
          </cell>
          <cell r="C4904" t="str">
            <v>RS</v>
          </cell>
          <cell r="D4904" t="str">
            <v>Rio Grande do Sul</v>
          </cell>
          <cell r="E4904">
            <v>43</v>
          </cell>
          <cell r="F4904" t="str">
            <v>Sul</v>
          </cell>
        </row>
        <row r="4905">
          <cell r="A4905">
            <v>431403</v>
          </cell>
          <cell r="B4905" t="str">
            <v>Pareci Novo</v>
          </cell>
          <cell r="C4905" t="str">
            <v>RS</v>
          </cell>
          <cell r="D4905" t="str">
            <v>Rio Grande do Sul</v>
          </cell>
          <cell r="E4905">
            <v>43</v>
          </cell>
          <cell r="F4905" t="str">
            <v>Sul</v>
          </cell>
        </row>
        <row r="4906">
          <cell r="A4906">
            <v>431405</v>
          </cell>
          <cell r="B4906" t="str">
            <v>Parobé</v>
          </cell>
          <cell r="C4906" t="str">
            <v>RS</v>
          </cell>
          <cell r="D4906" t="str">
            <v>Rio Grande do Sul</v>
          </cell>
          <cell r="E4906">
            <v>43</v>
          </cell>
          <cell r="F4906" t="str">
            <v>Sul</v>
          </cell>
        </row>
        <row r="4907">
          <cell r="A4907">
            <v>431406</v>
          </cell>
          <cell r="B4907" t="str">
            <v>Passa Sete</v>
          </cell>
          <cell r="C4907" t="str">
            <v>RS</v>
          </cell>
          <cell r="D4907" t="str">
            <v>Rio Grande do Sul</v>
          </cell>
          <cell r="E4907">
            <v>43</v>
          </cell>
          <cell r="F4907" t="str">
            <v>Sul</v>
          </cell>
        </row>
        <row r="4908">
          <cell r="A4908">
            <v>431407</v>
          </cell>
          <cell r="B4908" t="str">
            <v>Passo do Sobrado</v>
          </cell>
          <cell r="C4908" t="str">
            <v>RS</v>
          </cell>
          <cell r="D4908" t="str">
            <v>Rio Grande do Sul</v>
          </cell>
          <cell r="E4908">
            <v>43</v>
          </cell>
          <cell r="F4908" t="str">
            <v>Sul</v>
          </cell>
        </row>
        <row r="4909">
          <cell r="A4909">
            <v>431410</v>
          </cell>
          <cell r="B4909" t="str">
            <v>Passo Fundo</v>
          </cell>
          <cell r="C4909" t="str">
            <v>RS</v>
          </cell>
          <cell r="D4909" t="str">
            <v>Rio Grande do Sul</v>
          </cell>
          <cell r="E4909">
            <v>43</v>
          </cell>
          <cell r="F4909" t="str">
            <v>Sul</v>
          </cell>
        </row>
        <row r="4910">
          <cell r="A4910">
            <v>431413</v>
          </cell>
          <cell r="B4910" t="str">
            <v>Paulo Bento</v>
          </cell>
          <cell r="C4910" t="str">
            <v>RS</v>
          </cell>
          <cell r="D4910" t="str">
            <v>Rio Grande do Sul</v>
          </cell>
          <cell r="E4910">
            <v>43</v>
          </cell>
          <cell r="F4910" t="str">
            <v>Sul</v>
          </cell>
        </row>
        <row r="4911">
          <cell r="A4911">
            <v>431415</v>
          </cell>
          <cell r="B4911" t="str">
            <v>Paverama</v>
          </cell>
          <cell r="C4911" t="str">
            <v>RS</v>
          </cell>
          <cell r="D4911" t="str">
            <v>Rio Grande do Sul</v>
          </cell>
          <cell r="E4911">
            <v>43</v>
          </cell>
          <cell r="F4911" t="str">
            <v>Sul</v>
          </cell>
        </row>
        <row r="4912">
          <cell r="A4912">
            <v>431417</v>
          </cell>
          <cell r="B4912" t="str">
            <v>Pedras Altas</v>
          </cell>
          <cell r="C4912" t="str">
            <v>RS</v>
          </cell>
          <cell r="D4912" t="str">
            <v>Rio Grande do Sul</v>
          </cell>
          <cell r="E4912">
            <v>43</v>
          </cell>
          <cell r="F4912" t="str">
            <v>Sul</v>
          </cell>
        </row>
        <row r="4913">
          <cell r="A4913">
            <v>431420</v>
          </cell>
          <cell r="B4913" t="str">
            <v>Pedro Osório</v>
          </cell>
          <cell r="C4913" t="str">
            <v>RS</v>
          </cell>
          <cell r="D4913" t="str">
            <v>Rio Grande do Sul</v>
          </cell>
          <cell r="E4913">
            <v>43</v>
          </cell>
          <cell r="F4913" t="str">
            <v>Sul</v>
          </cell>
        </row>
        <row r="4914">
          <cell r="A4914">
            <v>431430</v>
          </cell>
          <cell r="B4914" t="str">
            <v>Pejuçara</v>
          </cell>
          <cell r="C4914" t="str">
            <v>RS</v>
          </cell>
          <cell r="D4914" t="str">
            <v>Rio Grande do Sul</v>
          </cell>
          <cell r="E4914">
            <v>43</v>
          </cell>
          <cell r="F4914" t="str">
            <v>Sul</v>
          </cell>
        </row>
        <row r="4915">
          <cell r="A4915">
            <v>431440</v>
          </cell>
          <cell r="B4915" t="str">
            <v>Pelotas</v>
          </cell>
          <cell r="C4915" t="str">
            <v>RS</v>
          </cell>
          <cell r="D4915" t="str">
            <v>Rio Grande do Sul</v>
          </cell>
          <cell r="E4915">
            <v>43</v>
          </cell>
          <cell r="F4915" t="str">
            <v>Sul</v>
          </cell>
        </row>
        <row r="4916">
          <cell r="A4916">
            <v>431442</v>
          </cell>
          <cell r="B4916" t="str">
            <v>Picada Café</v>
          </cell>
          <cell r="C4916" t="str">
            <v>RS</v>
          </cell>
          <cell r="D4916" t="str">
            <v>Rio Grande do Sul</v>
          </cell>
          <cell r="E4916">
            <v>43</v>
          </cell>
          <cell r="F4916" t="str">
            <v>Sul</v>
          </cell>
        </row>
        <row r="4917">
          <cell r="A4917">
            <v>431445</v>
          </cell>
          <cell r="B4917" t="str">
            <v>Pinhal</v>
          </cell>
          <cell r="C4917" t="str">
            <v>RS</v>
          </cell>
          <cell r="D4917" t="str">
            <v>Rio Grande do Sul</v>
          </cell>
          <cell r="E4917">
            <v>43</v>
          </cell>
          <cell r="F4917" t="str">
            <v>Sul</v>
          </cell>
        </row>
        <row r="4918">
          <cell r="A4918">
            <v>431446</v>
          </cell>
          <cell r="B4918" t="str">
            <v>Pinhal da Serra</v>
          </cell>
          <cell r="C4918" t="str">
            <v>RS</v>
          </cell>
          <cell r="D4918" t="str">
            <v>Rio Grande do Sul</v>
          </cell>
          <cell r="E4918">
            <v>43</v>
          </cell>
          <cell r="F4918" t="str">
            <v>Sul</v>
          </cell>
        </row>
        <row r="4919">
          <cell r="A4919">
            <v>431447</v>
          </cell>
          <cell r="B4919" t="str">
            <v>Pinhal Grande</v>
          </cell>
          <cell r="C4919" t="str">
            <v>RS</v>
          </cell>
          <cell r="D4919" t="str">
            <v>Rio Grande do Sul</v>
          </cell>
          <cell r="E4919">
            <v>43</v>
          </cell>
          <cell r="F4919" t="str">
            <v>Sul</v>
          </cell>
        </row>
        <row r="4920">
          <cell r="A4920">
            <v>431449</v>
          </cell>
          <cell r="B4920" t="str">
            <v>Pinheirinho do Vale</v>
          </cell>
          <cell r="C4920" t="str">
            <v>RS</v>
          </cell>
          <cell r="D4920" t="str">
            <v>Rio Grande do Sul</v>
          </cell>
          <cell r="E4920">
            <v>43</v>
          </cell>
          <cell r="F4920" t="str">
            <v>Sul</v>
          </cell>
        </row>
        <row r="4921">
          <cell r="A4921">
            <v>431450</v>
          </cell>
          <cell r="B4921" t="str">
            <v>Pinheiro Machado</v>
          </cell>
          <cell r="C4921" t="str">
            <v>RS</v>
          </cell>
          <cell r="D4921" t="str">
            <v>Rio Grande do Sul</v>
          </cell>
          <cell r="E4921">
            <v>43</v>
          </cell>
          <cell r="F4921" t="str">
            <v>Sul</v>
          </cell>
        </row>
        <row r="4922">
          <cell r="A4922">
            <v>431455</v>
          </cell>
          <cell r="B4922" t="str">
            <v>Pirapó</v>
          </cell>
          <cell r="C4922" t="str">
            <v>RS</v>
          </cell>
          <cell r="D4922" t="str">
            <v>Rio Grande do Sul</v>
          </cell>
          <cell r="E4922">
            <v>43</v>
          </cell>
          <cell r="F4922" t="str">
            <v>Sul</v>
          </cell>
        </row>
        <row r="4923">
          <cell r="A4923">
            <v>431460</v>
          </cell>
          <cell r="B4923" t="str">
            <v>Piratini</v>
          </cell>
          <cell r="C4923" t="str">
            <v>RS</v>
          </cell>
          <cell r="D4923" t="str">
            <v>Rio Grande do Sul</v>
          </cell>
          <cell r="E4923">
            <v>43</v>
          </cell>
          <cell r="F4923" t="str">
            <v>Sul</v>
          </cell>
        </row>
        <row r="4924">
          <cell r="A4924">
            <v>431470</v>
          </cell>
          <cell r="B4924" t="str">
            <v>Planalto</v>
          </cell>
          <cell r="C4924" t="str">
            <v>RS</v>
          </cell>
          <cell r="D4924" t="str">
            <v>Rio Grande do Sul</v>
          </cell>
          <cell r="E4924">
            <v>43</v>
          </cell>
          <cell r="F4924" t="str">
            <v>Sul</v>
          </cell>
        </row>
        <row r="4925">
          <cell r="A4925">
            <v>431475</v>
          </cell>
          <cell r="B4925" t="str">
            <v>Poço das Antas</v>
          </cell>
          <cell r="C4925" t="str">
            <v>RS</v>
          </cell>
          <cell r="D4925" t="str">
            <v>Rio Grande do Sul</v>
          </cell>
          <cell r="E4925">
            <v>43</v>
          </cell>
          <cell r="F4925" t="str">
            <v>Sul</v>
          </cell>
        </row>
        <row r="4926">
          <cell r="A4926">
            <v>431477</v>
          </cell>
          <cell r="B4926" t="str">
            <v>Pontão</v>
          </cell>
          <cell r="C4926" t="str">
            <v>RS</v>
          </cell>
          <cell r="D4926" t="str">
            <v>Rio Grande do Sul</v>
          </cell>
          <cell r="E4926">
            <v>43</v>
          </cell>
          <cell r="F4926" t="str">
            <v>Sul</v>
          </cell>
        </row>
        <row r="4927">
          <cell r="A4927">
            <v>431478</v>
          </cell>
          <cell r="B4927" t="str">
            <v>Ponte Preta</v>
          </cell>
          <cell r="C4927" t="str">
            <v>RS</v>
          </cell>
          <cell r="D4927" t="str">
            <v>Rio Grande do Sul</v>
          </cell>
          <cell r="E4927">
            <v>43</v>
          </cell>
          <cell r="F4927" t="str">
            <v>Sul</v>
          </cell>
        </row>
        <row r="4928">
          <cell r="A4928">
            <v>431480</v>
          </cell>
          <cell r="B4928" t="str">
            <v>Portão</v>
          </cell>
          <cell r="C4928" t="str">
            <v>RS</v>
          </cell>
          <cell r="D4928" t="str">
            <v>Rio Grande do Sul</v>
          </cell>
          <cell r="E4928">
            <v>43</v>
          </cell>
          <cell r="F4928" t="str">
            <v>Sul</v>
          </cell>
        </row>
        <row r="4929">
          <cell r="A4929">
            <v>431490</v>
          </cell>
          <cell r="B4929" t="str">
            <v>Porto Alegre</v>
          </cell>
          <cell r="C4929" t="str">
            <v>RS</v>
          </cell>
          <cell r="D4929" t="str">
            <v>Rio Grande do Sul</v>
          </cell>
          <cell r="E4929">
            <v>43</v>
          </cell>
          <cell r="F4929" t="str">
            <v>Sul</v>
          </cell>
        </row>
        <row r="4930">
          <cell r="A4930">
            <v>431500</v>
          </cell>
          <cell r="B4930" t="str">
            <v>Porto Lucena</v>
          </cell>
          <cell r="C4930" t="str">
            <v>RS</v>
          </cell>
          <cell r="D4930" t="str">
            <v>Rio Grande do Sul</v>
          </cell>
          <cell r="E4930">
            <v>43</v>
          </cell>
          <cell r="F4930" t="str">
            <v>Sul</v>
          </cell>
        </row>
        <row r="4931">
          <cell r="A4931">
            <v>431505</v>
          </cell>
          <cell r="B4931" t="str">
            <v>Porto Mauá</v>
          </cell>
          <cell r="C4931" t="str">
            <v>RS</v>
          </cell>
          <cell r="D4931" t="str">
            <v>Rio Grande do Sul</v>
          </cell>
          <cell r="E4931">
            <v>43</v>
          </cell>
          <cell r="F4931" t="str">
            <v>Sul</v>
          </cell>
        </row>
        <row r="4932">
          <cell r="A4932">
            <v>431507</v>
          </cell>
          <cell r="B4932" t="str">
            <v>Porto Vera Cruz</v>
          </cell>
          <cell r="C4932" t="str">
            <v>RS</v>
          </cell>
          <cell r="D4932" t="str">
            <v>Rio Grande do Sul</v>
          </cell>
          <cell r="E4932">
            <v>43</v>
          </cell>
          <cell r="F4932" t="str">
            <v>Sul</v>
          </cell>
        </row>
        <row r="4933">
          <cell r="A4933">
            <v>431510</v>
          </cell>
          <cell r="B4933" t="str">
            <v>Porto Xavier</v>
          </cell>
          <cell r="C4933" t="str">
            <v>RS</v>
          </cell>
          <cell r="D4933" t="str">
            <v>Rio Grande do Sul</v>
          </cell>
          <cell r="E4933">
            <v>43</v>
          </cell>
          <cell r="F4933" t="str">
            <v>Sul</v>
          </cell>
        </row>
        <row r="4934">
          <cell r="A4934">
            <v>431513</v>
          </cell>
          <cell r="B4934" t="str">
            <v>Pouso Novo</v>
          </cell>
          <cell r="C4934" t="str">
            <v>RS</v>
          </cell>
          <cell r="D4934" t="str">
            <v>Rio Grande do Sul</v>
          </cell>
          <cell r="E4934">
            <v>43</v>
          </cell>
          <cell r="F4934" t="str">
            <v>Sul</v>
          </cell>
        </row>
        <row r="4935">
          <cell r="A4935">
            <v>431514</v>
          </cell>
          <cell r="B4935" t="str">
            <v>Presidente Lucena</v>
          </cell>
          <cell r="C4935" t="str">
            <v>RS</v>
          </cell>
          <cell r="D4935" t="str">
            <v>Rio Grande do Sul</v>
          </cell>
          <cell r="E4935">
            <v>43</v>
          </cell>
          <cell r="F4935" t="str">
            <v>Sul</v>
          </cell>
        </row>
        <row r="4936">
          <cell r="A4936">
            <v>431515</v>
          </cell>
          <cell r="B4936" t="str">
            <v>Progresso</v>
          </cell>
          <cell r="C4936" t="str">
            <v>RS</v>
          </cell>
          <cell r="D4936" t="str">
            <v>Rio Grande do Sul</v>
          </cell>
          <cell r="E4936">
            <v>43</v>
          </cell>
          <cell r="F4936" t="str">
            <v>Sul</v>
          </cell>
        </row>
        <row r="4937">
          <cell r="A4937">
            <v>431517</v>
          </cell>
          <cell r="B4937" t="str">
            <v>Protásio Alves</v>
          </cell>
          <cell r="C4937" t="str">
            <v>RS</v>
          </cell>
          <cell r="D4937" t="str">
            <v>Rio Grande do Sul</v>
          </cell>
          <cell r="E4937">
            <v>43</v>
          </cell>
          <cell r="F4937" t="str">
            <v>Sul</v>
          </cell>
        </row>
        <row r="4938">
          <cell r="A4938">
            <v>431520</v>
          </cell>
          <cell r="B4938" t="str">
            <v>Putinga</v>
          </cell>
          <cell r="C4938" t="str">
            <v>RS</v>
          </cell>
          <cell r="D4938" t="str">
            <v>Rio Grande do Sul</v>
          </cell>
          <cell r="E4938">
            <v>43</v>
          </cell>
          <cell r="F4938" t="str">
            <v>Sul</v>
          </cell>
        </row>
        <row r="4939">
          <cell r="A4939">
            <v>431530</v>
          </cell>
          <cell r="B4939" t="str">
            <v>Quaraí</v>
          </cell>
          <cell r="C4939" t="str">
            <v>RS</v>
          </cell>
          <cell r="D4939" t="str">
            <v>Rio Grande do Sul</v>
          </cell>
          <cell r="E4939">
            <v>43</v>
          </cell>
          <cell r="F4939" t="str">
            <v>Sul</v>
          </cell>
        </row>
        <row r="4940">
          <cell r="A4940">
            <v>431531</v>
          </cell>
          <cell r="B4940" t="str">
            <v>Quatro Irmãos</v>
          </cell>
          <cell r="C4940" t="str">
            <v>RS</v>
          </cell>
          <cell r="D4940" t="str">
            <v>Rio Grande do Sul</v>
          </cell>
          <cell r="E4940">
            <v>43</v>
          </cell>
          <cell r="F4940" t="str">
            <v>Sul</v>
          </cell>
        </row>
        <row r="4941">
          <cell r="A4941">
            <v>431532</v>
          </cell>
          <cell r="B4941" t="str">
            <v>Quevedos</v>
          </cell>
          <cell r="C4941" t="str">
            <v>RS</v>
          </cell>
          <cell r="D4941" t="str">
            <v>Rio Grande do Sul</v>
          </cell>
          <cell r="E4941">
            <v>43</v>
          </cell>
          <cell r="F4941" t="str">
            <v>Sul</v>
          </cell>
        </row>
        <row r="4942">
          <cell r="A4942">
            <v>431535</v>
          </cell>
          <cell r="B4942" t="str">
            <v>Quinze de Novembro</v>
          </cell>
          <cell r="C4942" t="str">
            <v>RS</v>
          </cell>
          <cell r="D4942" t="str">
            <v>Rio Grande do Sul</v>
          </cell>
          <cell r="E4942">
            <v>43</v>
          </cell>
          <cell r="F4942" t="str">
            <v>Sul</v>
          </cell>
        </row>
        <row r="4943">
          <cell r="A4943">
            <v>431540</v>
          </cell>
          <cell r="B4943" t="str">
            <v>Redentora</v>
          </cell>
          <cell r="C4943" t="str">
            <v>RS</v>
          </cell>
          <cell r="D4943" t="str">
            <v>Rio Grande do Sul</v>
          </cell>
          <cell r="E4943">
            <v>43</v>
          </cell>
          <cell r="F4943" t="str">
            <v>Sul</v>
          </cell>
        </row>
        <row r="4944">
          <cell r="A4944">
            <v>431545</v>
          </cell>
          <cell r="B4944" t="str">
            <v>Relvado</v>
          </cell>
          <cell r="C4944" t="str">
            <v>RS</v>
          </cell>
          <cell r="D4944" t="str">
            <v>Rio Grande do Sul</v>
          </cell>
          <cell r="E4944">
            <v>43</v>
          </cell>
          <cell r="F4944" t="str">
            <v>Sul</v>
          </cell>
        </row>
        <row r="4945">
          <cell r="A4945">
            <v>431550</v>
          </cell>
          <cell r="B4945" t="str">
            <v>Restinga Seca</v>
          </cell>
          <cell r="C4945" t="str">
            <v>RS</v>
          </cell>
          <cell r="D4945" t="str">
            <v>Rio Grande do Sul</v>
          </cell>
          <cell r="E4945">
            <v>43</v>
          </cell>
          <cell r="F4945" t="str">
            <v>Sul</v>
          </cell>
        </row>
        <row r="4946">
          <cell r="A4946">
            <v>431555</v>
          </cell>
          <cell r="B4946" t="str">
            <v>Rio dos Índios</v>
          </cell>
          <cell r="C4946" t="str">
            <v>RS</v>
          </cell>
          <cell r="D4946" t="str">
            <v>Rio Grande do Sul</v>
          </cell>
          <cell r="E4946">
            <v>43</v>
          </cell>
          <cell r="F4946" t="str">
            <v>Sul</v>
          </cell>
        </row>
        <row r="4947">
          <cell r="A4947">
            <v>431560</v>
          </cell>
          <cell r="B4947" t="str">
            <v>Rio Grande</v>
          </cell>
          <cell r="C4947" t="str">
            <v>RS</v>
          </cell>
          <cell r="D4947" t="str">
            <v>Rio Grande do Sul</v>
          </cell>
          <cell r="E4947">
            <v>43</v>
          </cell>
          <cell r="F4947" t="str">
            <v>Sul</v>
          </cell>
        </row>
        <row r="4948">
          <cell r="A4948">
            <v>431570</v>
          </cell>
          <cell r="B4948" t="str">
            <v>Rio Pardo</v>
          </cell>
          <cell r="C4948" t="str">
            <v>RS</v>
          </cell>
          <cell r="D4948" t="str">
            <v>Rio Grande do Sul</v>
          </cell>
          <cell r="E4948">
            <v>43</v>
          </cell>
          <cell r="F4948" t="str">
            <v>Sul</v>
          </cell>
        </row>
        <row r="4949">
          <cell r="A4949">
            <v>431575</v>
          </cell>
          <cell r="B4949" t="str">
            <v>Riozinho</v>
          </cell>
          <cell r="C4949" t="str">
            <v>RS</v>
          </cell>
          <cell r="D4949" t="str">
            <v>Rio Grande do Sul</v>
          </cell>
          <cell r="E4949">
            <v>43</v>
          </cell>
          <cell r="F4949" t="str">
            <v>Sul</v>
          </cell>
        </row>
        <row r="4950">
          <cell r="A4950">
            <v>431580</v>
          </cell>
          <cell r="B4950" t="str">
            <v>Roca Sales</v>
          </cell>
          <cell r="C4950" t="str">
            <v>RS</v>
          </cell>
          <cell r="D4950" t="str">
            <v>Rio Grande do Sul</v>
          </cell>
          <cell r="E4950">
            <v>43</v>
          </cell>
          <cell r="F4950" t="str">
            <v>Sul</v>
          </cell>
        </row>
        <row r="4951">
          <cell r="A4951">
            <v>431590</v>
          </cell>
          <cell r="B4951" t="str">
            <v>Rodeio Bonito</v>
          </cell>
          <cell r="C4951" t="str">
            <v>RS</v>
          </cell>
          <cell r="D4951" t="str">
            <v>Rio Grande do Sul</v>
          </cell>
          <cell r="E4951">
            <v>43</v>
          </cell>
          <cell r="F4951" t="str">
            <v>Sul</v>
          </cell>
        </row>
        <row r="4952">
          <cell r="A4952">
            <v>431595</v>
          </cell>
          <cell r="B4952" t="str">
            <v>Rolador</v>
          </cell>
          <cell r="C4952" t="str">
            <v>RS</v>
          </cell>
          <cell r="D4952" t="str">
            <v>Rio Grande do Sul</v>
          </cell>
          <cell r="E4952">
            <v>43</v>
          </cell>
          <cell r="F4952" t="str">
            <v>Sul</v>
          </cell>
        </row>
        <row r="4953">
          <cell r="A4953">
            <v>431600</v>
          </cell>
          <cell r="B4953" t="str">
            <v>Rolante</v>
          </cell>
          <cell r="C4953" t="str">
            <v>RS</v>
          </cell>
          <cell r="D4953" t="str">
            <v>Rio Grande do Sul</v>
          </cell>
          <cell r="E4953">
            <v>43</v>
          </cell>
          <cell r="F4953" t="str">
            <v>Sul</v>
          </cell>
        </row>
        <row r="4954">
          <cell r="A4954">
            <v>431610</v>
          </cell>
          <cell r="B4954" t="str">
            <v>Ronda Alta</v>
          </cell>
          <cell r="C4954" t="str">
            <v>RS</v>
          </cell>
          <cell r="D4954" t="str">
            <v>Rio Grande do Sul</v>
          </cell>
          <cell r="E4954">
            <v>43</v>
          </cell>
          <cell r="F4954" t="str">
            <v>Sul</v>
          </cell>
        </row>
        <row r="4955">
          <cell r="A4955">
            <v>431620</v>
          </cell>
          <cell r="B4955" t="str">
            <v>Rondinha</v>
          </cell>
          <cell r="C4955" t="str">
            <v>RS</v>
          </cell>
          <cell r="D4955" t="str">
            <v>Rio Grande do Sul</v>
          </cell>
          <cell r="E4955">
            <v>43</v>
          </cell>
          <cell r="F4955" t="str">
            <v>Sul</v>
          </cell>
        </row>
        <row r="4956">
          <cell r="A4956">
            <v>431630</v>
          </cell>
          <cell r="B4956" t="str">
            <v>Roque Gonzales</v>
          </cell>
          <cell r="C4956" t="str">
            <v>RS</v>
          </cell>
          <cell r="D4956" t="str">
            <v>Rio Grande do Sul</v>
          </cell>
          <cell r="E4956">
            <v>43</v>
          </cell>
          <cell r="F4956" t="str">
            <v>Sul</v>
          </cell>
        </row>
        <row r="4957">
          <cell r="A4957">
            <v>431640</v>
          </cell>
          <cell r="B4957" t="str">
            <v>Rosário do Sul</v>
          </cell>
          <cell r="C4957" t="str">
            <v>RS</v>
          </cell>
          <cell r="D4957" t="str">
            <v>Rio Grande do Sul</v>
          </cell>
          <cell r="E4957">
            <v>43</v>
          </cell>
          <cell r="F4957" t="str">
            <v>Sul</v>
          </cell>
        </row>
        <row r="4958">
          <cell r="A4958">
            <v>431642</v>
          </cell>
          <cell r="B4958" t="str">
            <v>Sagrada Família</v>
          </cell>
          <cell r="C4958" t="str">
            <v>RS</v>
          </cell>
          <cell r="D4958" t="str">
            <v>Rio Grande do Sul</v>
          </cell>
          <cell r="E4958">
            <v>43</v>
          </cell>
          <cell r="F4958" t="str">
            <v>Sul</v>
          </cell>
        </row>
        <row r="4959">
          <cell r="A4959">
            <v>431643</v>
          </cell>
          <cell r="B4959" t="str">
            <v>Saldanha Marinho</v>
          </cell>
          <cell r="C4959" t="str">
            <v>RS</v>
          </cell>
          <cell r="D4959" t="str">
            <v>Rio Grande do Sul</v>
          </cell>
          <cell r="E4959">
            <v>43</v>
          </cell>
          <cell r="F4959" t="str">
            <v>Sul</v>
          </cell>
        </row>
        <row r="4960">
          <cell r="A4960">
            <v>431645</v>
          </cell>
          <cell r="B4960" t="str">
            <v>Salto do Jacuí</v>
          </cell>
          <cell r="C4960" t="str">
            <v>RS</v>
          </cell>
          <cell r="D4960" t="str">
            <v>Rio Grande do Sul</v>
          </cell>
          <cell r="E4960">
            <v>43</v>
          </cell>
          <cell r="F4960" t="str">
            <v>Sul</v>
          </cell>
        </row>
        <row r="4961">
          <cell r="A4961">
            <v>431647</v>
          </cell>
          <cell r="B4961" t="str">
            <v>Salvador das Missões</v>
          </cell>
          <cell r="C4961" t="str">
            <v>RS</v>
          </cell>
          <cell r="D4961" t="str">
            <v>Rio Grande do Sul</v>
          </cell>
          <cell r="E4961">
            <v>43</v>
          </cell>
          <cell r="F4961" t="str">
            <v>Sul</v>
          </cell>
        </row>
        <row r="4962">
          <cell r="A4962">
            <v>431650</v>
          </cell>
          <cell r="B4962" t="str">
            <v>Salvador do Sul</v>
          </cell>
          <cell r="C4962" t="str">
            <v>RS</v>
          </cell>
          <cell r="D4962" t="str">
            <v>Rio Grande do Sul</v>
          </cell>
          <cell r="E4962">
            <v>43</v>
          </cell>
          <cell r="F4962" t="str">
            <v>Sul</v>
          </cell>
        </row>
        <row r="4963">
          <cell r="A4963">
            <v>431660</v>
          </cell>
          <cell r="B4963" t="str">
            <v>Sananduva</v>
          </cell>
          <cell r="C4963" t="str">
            <v>RS</v>
          </cell>
          <cell r="D4963" t="str">
            <v>Rio Grande do Sul</v>
          </cell>
          <cell r="E4963">
            <v>43</v>
          </cell>
          <cell r="F4963" t="str">
            <v>Sul</v>
          </cell>
        </row>
        <row r="4964">
          <cell r="A4964">
            <v>431670</v>
          </cell>
          <cell r="B4964" t="str">
            <v>Santa Bárbara do Sul</v>
          </cell>
          <cell r="C4964" t="str">
            <v>RS</v>
          </cell>
          <cell r="D4964" t="str">
            <v>Rio Grande do Sul</v>
          </cell>
          <cell r="E4964">
            <v>43</v>
          </cell>
          <cell r="F4964" t="str">
            <v>Sul</v>
          </cell>
        </row>
        <row r="4965">
          <cell r="A4965">
            <v>431673</v>
          </cell>
          <cell r="B4965" t="str">
            <v>Santa Cecília do Sul</v>
          </cell>
          <cell r="C4965" t="str">
            <v>RS</v>
          </cell>
          <cell r="D4965" t="str">
            <v>Rio Grande do Sul</v>
          </cell>
          <cell r="E4965">
            <v>43</v>
          </cell>
          <cell r="F4965" t="str">
            <v>Sul</v>
          </cell>
        </row>
        <row r="4966">
          <cell r="A4966">
            <v>431675</v>
          </cell>
          <cell r="B4966" t="str">
            <v>Santa Clara do Sul</v>
          </cell>
          <cell r="C4966" t="str">
            <v>RS</v>
          </cell>
          <cell r="D4966" t="str">
            <v>Rio Grande do Sul</v>
          </cell>
          <cell r="E4966">
            <v>43</v>
          </cell>
          <cell r="F4966" t="str">
            <v>Sul</v>
          </cell>
        </row>
        <row r="4967">
          <cell r="A4967">
            <v>431680</v>
          </cell>
          <cell r="B4967" t="str">
            <v>Santa Cruz do Sul</v>
          </cell>
          <cell r="C4967" t="str">
            <v>RS</v>
          </cell>
          <cell r="D4967" t="str">
            <v>Rio Grande do Sul</v>
          </cell>
          <cell r="E4967">
            <v>43</v>
          </cell>
          <cell r="F4967" t="str">
            <v>Sul</v>
          </cell>
        </row>
        <row r="4968">
          <cell r="A4968">
            <v>431690</v>
          </cell>
          <cell r="B4968" t="str">
            <v>Santa Maria</v>
          </cell>
          <cell r="C4968" t="str">
            <v>RS</v>
          </cell>
          <cell r="D4968" t="str">
            <v>Rio Grande do Sul</v>
          </cell>
          <cell r="E4968">
            <v>43</v>
          </cell>
          <cell r="F4968" t="str">
            <v>Sul</v>
          </cell>
        </row>
        <row r="4969">
          <cell r="A4969">
            <v>431695</v>
          </cell>
          <cell r="B4969" t="str">
            <v>Santa Maria do Herval</v>
          </cell>
          <cell r="C4969" t="str">
            <v>RS</v>
          </cell>
          <cell r="D4969" t="str">
            <v>Rio Grande do Sul</v>
          </cell>
          <cell r="E4969">
            <v>43</v>
          </cell>
          <cell r="F4969" t="str">
            <v>Sul</v>
          </cell>
        </row>
        <row r="4970">
          <cell r="A4970">
            <v>431697</v>
          </cell>
          <cell r="B4970" t="str">
            <v>Santa Margarida do Sul</v>
          </cell>
          <cell r="C4970" t="str">
            <v>RS</v>
          </cell>
          <cell r="D4970" t="str">
            <v>Rio Grande do Sul</v>
          </cell>
          <cell r="E4970">
            <v>43</v>
          </cell>
          <cell r="F4970" t="str">
            <v>Sul</v>
          </cell>
        </row>
        <row r="4971">
          <cell r="A4971">
            <v>431700</v>
          </cell>
          <cell r="B4971" t="str">
            <v>Santana da Boa Vista</v>
          </cell>
          <cell r="C4971" t="str">
            <v>RS</v>
          </cell>
          <cell r="D4971" t="str">
            <v>Rio Grande do Sul</v>
          </cell>
          <cell r="E4971">
            <v>43</v>
          </cell>
          <cell r="F4971" t="str">
            <v>Sul</v>
          </cell>
        </row>
        <row r="4972">
          <cell r="A4972">
            <v>431710</v>
          </cell>
          <cell r="B4972" t="str">
            <v>Sant'Ana do Livramento</v>
          </cell>
          <cell r="C4972" t="str">
            <v>RS</v>
          </cell>
          <cell r="D4972" t="str">
            <v>Rio Grande do Sul</v>
          </cell>
          <cell r="E4972">
            <v>43</v>
          </cell>
          <cell r="F4972" t="str">
            <v>Sul</v>
          </cell>
        </row>
        <row r="4973">
          <cell r="A4973">
            <v>431720</v>
          </cell>
          <cell r="B4973" t="str">
            <v>Santa Rosa</v>
          </cell>
          <cell r="C4973" t="str">
            <v>RS</v>
          </cell>
          <cell r="D4973" t="str">
            <v>Rio Grande do Sul</v>
          </cell>
          <cell r="E4973">
            <v>43</v>
          </cell>
          <cell r="F4973" t="str">
            <v>Sul</v>
          </cell>
        </row>
        <row r="4974">
          <cell r="A4974">
            <v>431725</v>
          </cell>
          <cell r="B4974" t="str">
            <v>Santa Tereza</v>
          </cell>
          <cell r="C4974" t="str">
            <v>RS</v>
          </cell>
          <cell r="D4974" t="str">
            <v>Rio Grande do Sul</v>
          </cell>
          <cell r="E4974">
            <v>43</v>
          </cell>
          <cell r="F4974" t="str">
            <v>Sul</v>
          </cell>
        </row>
        <row r="4975">
          <cell r="A4975">
            <v>431730</v>
          </cell>
          <cell r="B4975" t="str">
            <v>Santa Vitória do Palmar</v>
          </cell>
          <cell r="C4975" t="str">
            <v>RS</v>
          </cell>
          <cell r="D4975" t="str">
            <v>Rio Grande do Sul</v>
          </cell>
          <cell r="E4975">
            <v>43</v>
          </cell>
          <cell r="F4975" t="str">
            <v>Sul</v>
          </cell>
        </row>
        <row r="4976">
          <cell r="A4976">
            <v>431740</v>
          </cell>
          <cell r="B4976" t="str">
            <v>Santiago</v>
          </cell>
          <cell r="C4976" t="str">
            <v>RS</v>
          </cell>
          <cell r="D4976" t="str">
            <v>Rio Grande do Sul</v>
          </cell>
          <cell r="E4976">
            <v>43</v>
          </cell>
          <cell r="F4976" t="str">
            <v>Sul</v>
          </cell>
        </row>
        <row r="4977">
          <cell r="A4977">
            <v>431750</v>
          </cell>
          <cell r="B4977" t="str">
            <v>Santo Ângelo</v>
          </cell>
          <cell r="C4977" t="str">
            <v>RS</v>
          </cell>
          <cell r="D4977" t="str">
            <v>Rio Grande do Sul</v>
          </cell>
          <cell r="E4977">
            <v>43</v>
          </cell>
          <cell r="F4977" t="str">
            <v>Sul</v>
          </cell>
        </row>
        <row r="4978">
          <cell r="A4978">
            <v>431755</v>
          </cell>
          <cell r="B4978" t="str">
            <v>Santo Antônio do Palma</v>
          </cell>
          <cell r="C4978" t="str">
            <v>RS</v>
          </cell>
          <cell r="D4978" t="str">
            <v>Rio Grande do Sul</v>
          </cell>
          <cell r="E4978">
            <v>43</v>
          </cell>
          <cell r="F4978" t="str">
            <v>Sul</v>
          </cell>
        </row>
        <row r="4979">
          <cell r="A4979">
            <v>431760</v>
          </cell>
          <cell r="B4979" t="str">
            <v>Santo Antônio da Patrulha</v>
          </cell>
          <cell r="C4979" t="str">
            <v>RS</v>
          </cell>
          <cell r="D4979" t="str">
            <v>Rio Grande do Sul</v>
          </cell>
          <cell r="E4979">
            <v>43</v>
          </cell>
          <cell r="F4979" t="str">
            <v>Sul</v>
          </cell>
        </row>
        <row r="4980">
          <cell r="A4980">
            <v>431770</v>
          </cell>
          <cell r="B4980" t="str">
            <v>Santo Antônio das Missões</v>
          </cell>
          <cell r="C4980" t="str">
            <v>RS</v>
          </cell>
          <cell r="D4980" t="str">
            <v>Rio Grande do Sul</v>
          </cell>
          <cell r="E4980">
            <v>43</v>
          </cell>
          <cell r="F4980" t="str">
            <v>Sul</v>
          </cell>
        </row>
        <row r="4981">
          <cell r="A4981">
            <v>431775</v>
          </cell>
          <cell r="B4981" t="str">
            <v>Santo Antônio do Planalto</v>
          </cell>
          <cell r="C4981" t="str">
            <v>RS</v>
          </cell>
          <cell r="D4981" t="str">
            <v>Rio Grande do Sul</v>
          </cell>
          <cell r="E4981">
            <v>43</v>
          </cell>
          <cell r="F4981" t="str">
            <v>Sul</v>
          </cell>
        </row>
        <row r="4982">
          <cell r="A4982">
            <v>431780</v>
          </cell>
          <cell r="B4982" t="str">
            <v>Santo Augusto</v>
          </cell>
          <cell r="C4982" t="str">
            <v>RS</v>
          </cell>
          <cell r="D4982" t="str">
            <v>Rio Grande do Sul</v>
          </cell>
          <cell r="E4982">
            <v>43</v>
          </cell>
          <cell r="F4982" t="str">
            <v>Sul</v>
          </cell>
        </row>
        <row r="4983">
          <cell r="A4983">
            <v>431790</v>
          </cell>
          <cell r="B4983" t="str">
            <v>Santo Cristo</v>
          </cell>
          <cell r="C4983" t="str">
            <v>RS</v>
          </cell>
          <cell r="D4983" t="str">
            <v>Rio Grande do Sul</v>
          </cell>
          <cell r="E4983">
            <v>43</v>
          </cell>
          <cell r="F4983" t="str">
            <v>Sul</v>
          </cell>
        </row>
        <row r="4984">
          <cell r="A4984">
            <v>431795</v>
          </cell>
          <cell r="B4984" t="str">
            <v>Santo Expedito do Sul</v>
          </cell>
          <cell r="C4984" t="str">
            <v>RS</v>
          </cell>
          <cell r="D4984" t="str">
            <v>Rio Grande do Sul</v>
          </cell>
          <cell r="E4984">
            <v>43</v>
          </cell>
          <cell r="F4984" t="str">
            <v>Sul</v>
          </cell>
        </row>
        <row r="4985">
          <cell r="A4985">
            <v>431800</v>
          </cell>
          <cell r="B4985" t="str">
            <v>São Borja</v>
          </cell>
          <cell r="C4985" t="str">
            <v>RS</v>
          </cell>
          <cell r="D4985" t="str">
            <v>Rio Grande do Sul</v>
          </cell>
          <cell r="E4985">
            <v>43</v>
          </cell>
          <cell r="F4985" t="str">
            <v>Sul</v>
          </cell>
        </row>
        <row r="4986">
          <cell r="A4986">
            <v>431805</v>
          </cell>
          <cell r="B4986" t="str">
            <v>São Domingos do Sul</v>
          </cell>
          <cell r="C4986" t="str">
            <v>RS</v>
          </cell>
          <cell r="D4986" t="str">
            <v>Rio Grande do Sul</v>
          </cell>
          <cell r="E4986">
            <v>43</v>
          </cell>
          <cell r="F4986" t="str">
            <v>Sul</v>
          </cell>
        </row>
        <row r="4987">
          <cell r="A4987">
            <v>431810</v>
          </cell>
          <cell r="B4987" t="str">
            <v>São Francisco de Assis</v>
          </cell>
          <cell r="C4987" t="str">
            <v>RS</v>
          </cell>
          <cell r="D4987" t="str">
            <v>Rio Grande do Sul</v>
          </cell>
          <cell r="E4987">
            <v>43</v>
          </cell>
          <cell r="F4987" t="str">
            <v>Sul</v>
          </cell>
        </row>
        <row r="4988">
          <cell r="A4988">
            <v>431820</v>
          </cell>
          <cell r="B4988" t="str">
            <v>São Francisco de Paula</v>
          </cell>
          <cell r="C4988" t="str">
            <v>RS</v>
          </cell>
          <cell r="D4988" t="str">
            <v>Rio Grande do Sul</v>
          </cell>
          <cell r="E4988">
            <v>43</v>
          </cell>
          <cell r="F4988" t="str">
            <v>Sul</v>
          </cell>
        </row>
        <row r="4989">
          <cell r="A4989">
            <v>431830</v>
          </cell>
          <cell r="B4989" t="str">
            <v>São Gabriel</v>
          </cell>
          <cell r="C4989" t="str">
            <v>RS</v>
          </cell>
          <cell r="D4989" t="str">
            <v>Rio Grande do Sul</v>
          </cell>
          <cell r="E4989">
            <v>43</v>
          </cell>
          <cell r="F4989" t="str">
            <v>Sul</v>
          </cell>
        </row>
        <row r="4990">
          <cell r="A4990">
            <v>431840</v>
          </cell>
          <cell r="B4990" t="str">
            <v>São Jerônimo</v>
          </cell>
          <cell r="C4990" t="str">
            <v>RS</v>
          </cell>
          <cell r="D4990" t="str">
            <v>Rio Grande do Sul</v>
          </cell>
          <cell r="E4990">
            <v>43</v>
          </cell>
          <cell r="F4990" t="str">
            <v>Sul</v>
          </cell>
        </row>
        <row r="4991">
          <cell r="A4991">
            <v>431842</v>
          </cell>
          <cell r="B4991" t="str">
            <v>São João da Urtiga</v>
          </cell>
          <cell r="C4991" t="str">
            <v>RS</v>
          </cell>
          <cell r="D4991" t="str">
            <v>Rio Grande do Sul</v>
          </cell>
          <cell r="E4991">
            <v>43</v>
          </cell>
          <cell r="F4991" t="str">
            <v>Sul</v>
          </cell>
        </row>
        <row r="4992">
          <cell r="A4992">
            <v>431843</v>
          </cell>
          <cell r="B4992" t="str">
            <v>São João do Polêsine</v>
          </cell>
          <cell r="C4992" t="str">
            <v>RS</v>
          </cell>
          <cell r="D4992" t="str">
            <v>Rio Grande do Sul</v>
          </cell>
          <cell r="E4992">
            <v>43</v>
          </cell>
          <cell r="F4992" t="str">
            <v>Sul</v>
          </cell>
        </row>
        <row r="4993">
          <cell r="A4993">
            <v>431844</v>
          </cell>
          <cell r="B4993" t="str">
            <v>São Jorge</v>
          </cell>
          <cell r="C4993" t="str">
            <v>RS</v>
          </cell>
          <cell r="D4993" t="str">
            <v>Rio Grande do Sul</v>
          </cell>
          <cell r="E4993">
            <v>43</v>
          </cell>
          <cell r="F4993" t="str">
            <v>Sul</v>
          </cell>
        </row>
        <row r="4994">
          <cell r="A4994">
            <v>431845</v>
          </cell>
          <cell r="B4994" t="str">
            <v>São José das Missões</v>
          </cell>
          <cell r="C4994" t="str">
            <v>RS</v>
          </cell>
          <cell r="D4994" t="str">
            <v>Rio Grande do Sul</v>
          </cell>
          <cell r="E4994">
            <v>43</v>
          </cell>
          <cell r="F4994" t="str">
            <v>Sul</v>
          </cell>
        </row>
        <row r="4995">
          <cell r="A4995">
            <v>431846</v>
          </cell>
          <cell r="B4995" t="str">
            <v>São José do Herval</v>
          </cell>
          <cell r="C4995" t="str">
            <v>RS</v>
          </cell>
          <cell r="D4995" t="str">
            <v>Rio Grande do Sul</v>
          </cell>
          <cell r="E4995">
            <v>43</v>
          </cell>
          <cell r="F4995" t="str">
            <v>Sul</v>
          </cell>
        </row>
        <row r="4996">
          <cell r="A4996">
            <v>431848</v>
          </cell>
          <cell r="B4996" t="str">
            <v>São José do Hortêncio</v>
          </cell>
          <cell r="C4996" t="str">
            <v>RS</v>
          </cell>
          <cell r="D4996" t="str">
            <v>Rio Grande do Sul</v>
          </cell>
          <cell r="E4996">
            <v>43</v>
          </cell>
          <cell r="F4996" t="str">
            <v>Sul</v>
          </cell>
        </row>
        <row r="4997">
          <cell r="A4997">
            <v>431849</v>
          </cell>
          <cell r="B4997" t="str">
            <v>São José do Inhacorá</v>
          </cell>
          <cell r="C4997" t="str">
            <v>RS</v>
          </cell>
          <cell r="D4997" t="str">
            <v>Rio Grande do Sul</v>
          </cell>
          <cell r="E4997">
            <v>43</v>
          </cell>
          <cell r="F4997" t="str">
            <v>Sul</v>
          </cell>
        </row>
        <row r="4998">
          <cell r="A4998">
            <v>431850</v>
          </cell>
          <cell r="B4998" t="str">
            <v>São José do Norte</v>
          </cell>
          <cell r="C4998" t="str">
            <v>RS</v>
          </cell>
          <cell r="D4998" t="str">
            <v>Rio Grande do Sul</v>
          </cell>
          <cell r="E4998">
            <v>43</v>
          </cell>
          <cell r="F4998" t="str">
            <v>Sul</v>
          </cell>
        </row>
        <row r="4999">
          <cell r="A4999">
            <v>431860</v>
          </cell>
          <cell r="B4999" t="str">
            <v>São José do Ouro</v>
          </cell>
          <cell r="C4999" t="str">
            <v>RS</v>
          </cell>
          <cell r="D4999" t="str">
            <v>Rio Grande do Sul</v>
          </cell>
          <cell r="E4999">
            <v>43</v>
          </cell>
          <cell r="F4999" t="str">
            <v>Sul</v>
          </cell>
        </row>
        <row r="5000">
          <cell r="A5000">
            <v>431861</v>
          </cell>
          <cell r="B5000" t="str">
            <v>São José do Sul</v>
          </cell>
          <cell r="C5000" t="str">
            <v>RS</v>
          </cell>
          <cell r="D5000" t="str">
            <v>Rio Grande do Sul</v>
          </cell>
          <cell r="E5000">
            <v>43</v>
          </cell>
          <cell r="F5000" t="str">
            <v>Sul</v>
          </cell>
        </row>
        <row r="5001">
          <cell r="A5001">
            <v>431862</v>
          </cell>
          <cell r="B5001" t="str">
            <v>São José dos Ausentes</v>
          </cell>
          <cell r="C5001" t="str">
            <v>RS</v>
          </cell>
          <cell r="D5001" t="str">
            <v>Rio Grande do Sul</v>
          </cell>
          <cell r="E5001">
            <v>43</v>
          </cell>
          <cell r="F5001" t="str">
            <v>Sul</v>
          </cell>
        </row>
        <row r="5002">
          <cell r="A5002">
            <v>431870</v>
          </cell>
          <cell r="B5002" t="str">
            <v>São Leopoldo</v>
          </cell>
          <cell r="C5002" t="str">
            <v>RS</v>
          </cell>
          <cell r="D5002" t="str">
            <v>Rio Grande do Sul</v>
          </cell>
          <cell r="E5002">
            <v>43</v>
          </cell>
          <cell r="F5002" t="str">
            <v>Sul</v>
          </cell>
        </row>
        <row r="5003">
          <cell r="A5003">
            <v>431880</v>
          </cell>
          <cell r="B5003" t="str">
            <v>São Lourenço do Sul</v>
          </cell>
          <cell r="C5003" t="str">
            <v>RS</v>
          </cell>
          <cell r="D5003" t="str">
            <v>Rio Grande do Sul</v>
          </cell>
          <cell r="E5003">
            <v>43</v>
          </cell>
          <cell r="F5003" t="str">
            <v>Sul</v>
          </cell>
        </row>
        <row r="5004">
          <cell r="A5004">
            <v>431890</v>
          </cell>
          <cell r="B5004" t="str">
            <v>São Luiz Gonzaga</v>
          </cell>
          <cell r="C5004" t="str">
            <v>RS</v>
          </cell>
          <cell r="D5004" t="str">
            <v>Rio Grande do Sul</v>
          </cell>
          <cell r="E5004">
            <v>43</v>
          </cell>
          <cell r="F5004" t="str">
            <v>Sul</v>
          </cell>
        </row>
        <row r="5005">
          <cell r="A5005">
            <v>431900</v>
          </cell>
          <cell r="B5005" t="str">
            <v>São Marcos</v>
          </cell>
          <cell r="C5005" t="str">
            <v>RS</v>
          </cell>
          <cell r="D5005" t="str">
            <v>Rio Grande do Sul</v>
          </cell>
          <cell r="E5005">
            <v>43</v>
          </cell>
          <cell r="F5005" t="str">
            <v>Sul</v>
          </cell>
        </row>
        <row r="5006">
          <cell r="A5006">
            <v>431910</v>
          </cell>
          <cell r="B5006" t="str">
            <v>São Martinho</v>
          </cell>
          <cell r="C5006" t="str">
            <v>RS</v>
          </cell>
          <cell r="D5006" t="str">
            <v>Rio Grande do Sul</v>
          </cell>
          <cell r="E5006">
            <v>43</v>
          </cell>
          <cell r="F5006" t="str">
            <v>Sul</v>
          </cell>
        </row>
        <row r="5007">
          <cell r="A5007">
            <v>431912</v>
          </cell>
          <cell r="B5007" t="str">
            <v>São Martinho da Serra</v>
          </cell>
          <cell r="C5007" t="str">
            <v>RS</v>
          </cell>
          <cell r="D5007" t="str">
            <v>Rio Grande do Sul</v>
          </cell>
          <cell r="E5007">
            <v>43</v>
          </cell>
          <cell r="F5007" t="str">
            <v>Sul</v>
          </cell>
        </row>
        <row r="5008">
          <cell r="A5008">
            <v>431915</v>
          </cell>
          <cell r="B5008" t="str">
            <v>São Miguel das Missões</v>
          </cell>
          <cell r="C5008" t="str">
            <v>RS</v>
          </cell>
          <cell r="D5008" t="str">
            <v>Rio Grande do Sul</v>
          </cell>
          <cell r="E5008">
            <v>43</v>
          </cell>
          <cell r="F5008" t="str">
            <v>Sul</v>
          </cell>
        </row>
        <row r="5009">
          <cell r="A5009">
            <v>431920</v>
          </cell>
          <cell r="B5009" t="str">
            <v>São Nicolau</v>
          </cell>
          <cell r="C5009" t="str">
            <v>RS</v>
          </cell>
          <cell r="D5009" t="str">
            <v>Rio Grande do Sul</v>
          </cell>
          <cell r="E5009">
            <v>43</v>
          </cell>
          <cell r="F5009" t="str">
            <v>Sul</v>
          </cell>
        </row>
        <row r="5010">
          <cell r="A5010">
            <v>431930</v>
          </cell>
          <cell r="B5010" t="str">
            <v>São Paulo das Missões</v>
          </cell>
          <cell r="C5010" t="str">
            <v>RS</v>
          </cell>
          <cell r="D5010" t="str">
            <v>Rio Grande do Sul</v>
          </cell>
          <cell r="E5010">
            <v>43</v>
          </cell>
          <cell r="F5010" t="str">
            <v>Sul</v>
          </cell>
        </row>
        <row r="5011">
          <cell r="A5011">
            <v>431935</v>
          </cell>
          <cell r="B5011" t="str">
            <v>São Pedro da Serra</v>
          </cell>
          <cell r="C5011" t="str">
            <v>RS</v>
          </cell>
          <cell r="D5011" t="str">
            <v>Rio Grande do Sul</v>
          </cell>
          <cell r="E5011">
            <v>43</v>
          </cell>
          <cell r="F5011" t="str">
            <v>Sul</v>
          </cell>
        </row>
        <row r="5012">
          <cell r="A5012">
            <v>431936</v>
          </cell>
          <cell r="B5012" t="str">
            <v>São Pedro das Missões</v>
          </cell>
          <cell r="C5012" t="str">
            <v>RS</v>
          </cell>
          <cell r="D5012" t="str">
            <v>Rio Grande do Sul</v>
          </cell>
          <cell r="E5012">
            <v>43</v>
          </cell>
          <cell r="F5012" t="str">
            <v>Sul</v>
          </cell>
        </row>
        <row r="5013">
          <cell r="A5013">
            <v>431937</v>
          </cell>
          <cell r="B5013" t="str">
            <v>São Pedro do Butiá</v>
          </cell>
          <cell r="C5013" t="str">
            <v>RS</v>
          </cell>
          <cell r="D5013" t="str">
            <v>Rio Grande do Sul</v>
          </cell>
          <cell r="E5013">
            <v>43</v>
          </cell>
          <cell r="F5013" t="str">
            <v>Sul</v>
          </cell>
        </row>
        <row r="5014">
          <cell r="A5014">
            <v>431940</v>
          </cell>
          <cell r="B5014" t="str">
            <v>São Pedro do Sul</v>
          </cell>
          <cell r="C5014" t="str">
            <v>RS</v>
          </cell>
          <cell r="D5014" t="str">
            <v>Rio Grande do Sul</v>
          </cell>
          <cell r="E5014">
            <v>43</v>
          </cell>
          <cell r="F5014" t="str">
            <v>Sul</v>
          </cell>
        </row>
        <row r="5015">
          <cell r="A5015">
            <v>431950</v>
          </cell>
          <cell r="B5015" t="str">
            <v>São Sebastião do Caí</v>
          </cell>
          <cell r="C5015" t="str">
            <v>RS</v>
          </cell>
          <cell r="D5015" t="str">
            <v>Rio Grande do Sul</v>
          </cell>
          <cell r="E5015">
            <v>43</v>
          </cell>
          <cell r="F5015" t="str">
            <v>Sul</v>
          </cell>
        </row>
        <row r="5016">
          <cell r="A5016">
            <v>431960</v>
          </cell>
          <cell r="B5016" t="str">
            <v>São Sepé</v>
          </cell>
          <cell r="C5016" t="str">
            <v>RS</v>
          </cell>
          <cell r="D5016" t="str">
            <v>Rio Grande do Sul</v>
          </cell>
          <cell r="E5016">
            <v>43</v>
          </cell>
          <cell r="F5016" t="str">
            <v>Sul</v>
          </cell>
        </row>
        <row r="5017">
          <cell r="A5017">
            <v>431970</v>
          </cell>
          <cell r="B5017" t="str">
            <v>São Valentim</v>
          </cell>
          <cell r="C5017" t="str">
            <v>RS</v>
          </cell>
          <cell r="D5017" t="str">
            <v>Rio Grande do Sul</v>
          </cell>
          <cell r="E5017">
            <v>43</v>
          </cell>
          <cell r="F5017" t="str">
            <v>Sul</v>
          </cell>
        </row>
        <row r="5018">
          <cell r="A5018">
            <v>431971</v>
          </cell>
          <cell r="B5018" t="str">
            <v>São Valentim do Sul</v>
          </cell>
          <cell r="C5018" t="str">
            <v>RS</v>
          </cell>
          <cell r="D5018" t="str">
            <v>Rio Grande do Sul</v>
          </cell>
          <cell r="E5018">
            <v>43</v>
          </cell>
          <cell r="F5018" t="str">
            <v>Sul</v>
          </cell>
        </row>
        <row r="5019">
          <cell r="A5019">
            <v>431973</v>
          </cell>
          <cell r="B5019" t="str">
            <v>São Valério do Sul</v>
          </cell>
          <cell r="C5019" t="str">
            <v>RS</v>
          </cell>
          <cell r="D5019" t="str">
            <v>Rio Grande do Sul</v>
          </cell>
          <cell r="E5019">
            <v>43</v>
          </cell>
          <cell r="F5019" t="str">
            <v>Sul</v>
          </cell>
        </row>
        <row r="5020">
          <cell r="A5020">
            <v>431975</v>
          </cell>
          <cell r="B5020" t="str">
            <v>São Vendelino</v>
          </cell>
          <cell r="C5020" t="str">
            <v>RS</v>
          </cell>
          <cell r="D5020" t="str">
            <v>Rio Grande do Sul</v>
          </cell>
          <cell r="E5020">
            <v>43</v>
          </cell>
          <cell r="F5020" t="str">
            <v>Sul</v>
          </cell>
        </row>
        <row r="5021">
          <cell r="A5021">
            <v>431980</v>
          </cell>
          <cell r="B5021" t="str">
            <v>São Vicente do Sul</v>
          </cell>
          <cell r="C5021" t="str">
            <v>RS</v>
          </cell>
          <cell r="D5021" t="str">
            <v>Rio Grande do Sul</v>
          </cell>
          <cell r="E5021">
            <v>43</v>
          </cell>
          <cell r="F5021" t="str">
            <v>Sul</v>
          </cell>
        </row>
        <row r="5022">
          <cell r="A5022">
            <v>431990</v>
          </cell>
          <cell r="B5022" t="str">
            <v>Sapiranga</v>
          </cell>
          <cell r="C5022" t="str">
            <v>RS</v>
          </cell>
          <cell r="D5022" t="str">
            <v>Rio Grande do Sul</v>
          </cell>
          <cell r="E5022">
            <v>43</v>
          </cell>
          <cell r="F5022" t="str">
            <v>Sul</v>
          </cell>
        </row>
        <row r="5023">
          <cell r="A5023">
            <v>432000</v>
          </cell>
          <cell r="B5023" t="str">
            <v>Sapucaia do Sul</v>
          </cell>
          <cell r="C5023" t="str">
            <v>RS</v>
          </cell>
          <cell r="D5023" t="str">
            <v>Rio Grande do Sul</v>
          </cell>
          <cell r="E5023">
            <v>43</v>
          </cell>
          <cell r="F5023" t="str">
            <v>Sul</v>
          </cell>
        </row>
        <row r="5024">
          <cell r="A5024">
            <v>432010</v>
          </cell>
          <cell r="B5024" t="str">
            <v>Sarandi</v>
          </cell>
          <cell r="C5024" t="str">
            <v>RS</v>
          </cell>
          <cell r="D5024" t="str">
            <v>Rio Grande do Sul</v>
          </cell>
          <cell r="E5024">
            <v>43</v>
          </cell>
          <cell r="F5024" t="str">
            <v>Sul</v>
          </cell>
        </row>
        <row r="5025">
          <cell r="A5025">
            <v>432020</v>
          </cell>
          <cell r="B5025" t="str">
            <v>Seberi</v>
          </cell>
          <cell r="C5025" t="str">
            <v>RS</v>
          </cell>
          <cell r="D5025" t="str">
            <v>Rio Grande do Sul</v>
          </cell>
          <cell r="E5025">
            <v>43</v>
          </cell>
          <cell r="F5025" t="str">
            <v>Sul</v>
          </cell>
        </row>
        <row r="5026">
          <cell r="A5026">
            <v>432023</v>
          </cell>
          <cell r="B5026" t="str">
            <v>Sede Nova</v>
          </cell>
          <cell r="C5026" t="str">
            <v>RS</v>
          </cell>
          <cell r="D5026" t="str">
            <v>Rio Grande do Sul</v>
          </cell>
          <cell r="E5026">
            <v>43</v>
          </cell>
          <cell r="F5026" t="str">
            <v>Sul</v>
          </cell>
        </row>
        <row r="5027">
          <cell r="A5027">
            <v>432026</v>
          </cell>
          <cell r="B5027" t="str">
            <v>Segredo</v>
          </cell>
          <cell r="C5027" t="str">
            <v>RS</v>
          </cell>
          <cell r="D5027" t="str">
            <v>Rio Grande do Sul</v>
          </cell>
          <cell r="E5027">
            <v>43</v>
          </cell>
          <cell r="F5027" t="str">
            <v>Sul</v>
          </cell>
        </row>
        <row r="5028">
          <cell r="A5028">
            <v>432030</v>
          </cell>
          <cell r="B5028" t="str">
            <v>Selbach</v>
          </cell>
          <cell r="C5028" t="str">
            <v>RS</v>
          </cell>
          <cell r="D5028" t="str">
            <v>Rio Grande do Sul</v>
          </cell>
          <cell r="E5028">
            <v>43</v>
          </cell>
          <cell r="F5028" t="str">
            <v>Sul</v>
          </cell>
        </row>
        <row r="5029">
          <cell r="A5029">
            <v>432032</v>
          </cell>
          <cell r="B5029" t="str">
            <v>Senador Salgado Filho</v>
          </cell>
          <cell r="C5029" t="str">
            <v>RS</v>
          </cell>
          <cell r="D5029" t="str">
            <v>Rio Grande do Sul</v>
          </cell>
          <cell r="E5029">
            <v>43</v>
          </cell>
          <cell r="F5029" t="str">
            <v>Sul</v>
          </cell>
        </row>
        <row r="5030">
          <cell r="A5030">
            <v>432035</v>
          </cell>
          <cell r="B5030" t="str">
            <v>Sentinela do Sul</v>
          </cell>
          <cell r="C5030" t="str">
            <v>RS</v>
          </cell>
          <cell r="D5030" t="str">
            <v>Rio Grande do Sul</v>
          </cell>
          <cell r="E5030">
            <v>43</v>
          </cell>
          <cell r="F5030" t="str">
            <v>Sul</v>
          </cell>
        </row>
        <row r="5031">
          <cell r="A5031">
            <v>432040</v>
          </cell>
          <cell r="B5031" t="str">
            <v>Serafina Corrêa</v>
          </cell>
          <cell r="C5031" t="str">
            <v>RS</v>
          </cell>
          <cell r="D5031" t="str">
            <v>Rio Grande do Sul</v>
          </cell>
          <cell r="E5031">
            <v>43</v>
          </cell>
          <cell r="F5031" t="str">
            <v>Sul</v>
          </cell>
        </row>
        <row r="5032">
          <cell r="A5032">
            <v>432045</v>
          </cell>
          <cell r="B5032" t="str">
            <v>Sério</v>
          </cell>
          <cell r="C5032" t="str">
            <v>RS</v>
          </cell>
          <cell r="D5032" t="str">
            <v>Rio Grande do Sul</v>
          </cell>
          <cell r="E5032">
            <v>43</v>
          </cell>
          <cell r="F5032" t="str">
            <v>Sul</v>
          </cell>
        </row>
        <row r="5033">
          <cell r="A5033">
            <v>432050</v>
          </cell>
          <cell r="B5033" t="str">
            <v>Sertão</v>
          </cell>
          <cell r="C5033" t="str">
            <v>RS</v>
          </cell>
          <cell r="D5033" t="str">
            <v>Rio Grande do Sul</v>
          </cell>
          <cell r="E5033">
            <v>43</v>
          </cell>
          <cell r="F5033" t="str">
            <v>Sul</v>
          </cell>
        </row>
        <row r="5034">
          <cell r="A5034">
            <v>432055</v>
          </cell>
          <cell r="B5034" t="str">
            <v>Sertão Santana</v>
          </cell>
          <cell r="C5034" t="str">
            <v>RS</v>
          </cell>
          <cell r="D5034" t="str">
            <v>Rio Grande do Sul</v>
          </cell>
          <cell r="E5034">
            <v>43</v>
          </cell>
          <cell r="F5034" t="str">
            <v>Sul</v>
          </cell>
        </row>
        <row r="5035">
          <cell r="A5035">
            <v>432057</v>
          </cell>
          <cell r="B5035" t="str">
            <v>Sete de Setembro</v>
          </cell>
          <cell r="C5035" t="str">
            <v>RS</v>
          </cell>
          <cell r="D5035" t="str">
            <v>Rio Grande do Sul</v>
          </cell>
          <cell r="E5035">
            <v>43</v>
          </cell>
          <cell r="F5035" t="str">
            <v>Sul</v>
          </cell>
        </row>
        <row r="5036">
          <cell r="A5036">
            <v>432060</v>
          </cell>
          <cell r="B5036" t="str">
            <v>Severiano de Almeida</v>
          </cell>
          <cell r="C5036" t="str">
            <v>RS</v>
          </cell>
          <cell r="D5036" t="str">
            <v>Rio Grande do Sul</v>
          </cell>
          <cell r="E5036">
            <v>43</v>
          </cell>
          <cell r="F5036" t="str">
            <v>Sul</v>
          </cell>
        </row>
        <row r="5037">
          <cell r="A5037">
            <v>432065</v>
          </cell>
          <cell r="B5037" t="str">
            <v>Silveira Martins</v>
          </cell>
          <cell r="C5037" t="str">
            <v>RS</v>
          </cell>
          <cell r="D5037" t="str">
            <v>Rio Grande do Sul</v>
          </cell>
          <cell r="E5037">
            <v>43</v>
          </cell>
          <cell r="F5037" t="str">
            <v>Sul</v>
          </cell>
        </row>
        <row r="5038">
          <cell r="A5038">
            <v>432067</v>
          </cell>
          <cell r="B5038" t="str">
            <v>Sinimbu</v>
          </cell>
          <cell r="C5038" t="str">
            <v>RS</v>
          </cell>
          <cell r="D5038" t="str">
            <v>Rio Grande do Sul</v>
          </cell>
          <cell r="E5038">
            <v>43</v>
          </cell>
          <cell r="F5038" t="str">
            <v>Sul</v>
          </cell>
        </row>
        <row r="5039">
          <cell r="A5039">
            <v>432070</v>
          </cell>
          <cell r="B5039" t="str">
            <v>Sobradinho</v>
          </cell>
          <cell r="C5039" t="str">
            <v>RS</v>
          </cell>
          <cell r="D5039" t="str">
            <v>Rio Grande do Sul</v>
          </cell>
          <cell r="E5039">
            <v>43</v>
          </cell>
          <cell r="F5039" t="str">
            <v>Sul</v>
          </cell>
        </row>
        <row r="5040">
          <cell r="A5040">
            <v>432080</v>
          </cell>
          <cell r="B5040" t="str">
            <v>Soledade</v>
          </cell>
          <cell r="C5040" t="str">
            <v>RS</v>
          </cell>
          <cell r="D5040" t="str">
            <v>Rio Grande do Sul</v>
          </cell>
          <cell r="E5040">
            <v>43</v>
          </cell>
          <cell r="F5040" t="str">
            <v>Sul</v>
          </cell>
        </row>
        <row r="5041">
          <cell r="A5041">
            <v>432085</v>
          </cell>
          <cell r="B5041" t="str">
            <v>Tabaí</v>
          </cell>
          <cell r="C5041" t="str">
            <v>RS</v>
          </cell>
          <cell r="D5041" t="str">
            <v>Rio Grande do Sul</v>
          </cell>
          <cell r="E5041">
            <v>43</v>
          </cell>
          <cell r="F5041" t="str">
            <v>Sul</v>
          </cell>
        </row>
        <row r="5042">
          <cell r="A5042">
            <v>432090</v>
          </cell>
          <cell r="B5042" t="str">
            <v>Tapejara</v>
          </cell>
          <cell r="C5042" t="str">
            <v>RS</v>
          </cell>
          <cell r="D5042" t="str">
            <v>Rio Grande do Sul</v>
          </cell>
          <cell r="E5042">
            <v>43</v>
          </cell>
          <cell r="F5042" t="str">
            <v>Sul</v>
          </cell>
        </row>
        <row r="5043">
          <cell r="A5043">
            <v>432100</v>
          </cell>
          <cell r="B5043" t="str">
            <v>Tapera</v>
          </cell>
          <cell r="C5043" t="str">
            <v>RS</v>
          </cell>
          <cell r="D5043" t="str">
            <v>Rio Grande do Sul</v>
          </cell>
          <cell r="E5043">
            <v>43</v>
          </cell>
          <cell r="F5043" t="str">
            <v>Sul</v>
          </cell>
        </row>
        <row r="5044">
          <cell r="A5044">
            <v>432110</v>
          </cell>
          <cell r="B5044" t="str">
            <v>Tapes</v>
          </cell>
          <cell r="C5044" t="str">
            <v>RS</v>
          </cell>
          <cell r="D5044" t="str">
            <v>Rio Grande do Sul</v>
          </cell>
          <cell r="E5044">
            <v>43</v>
          </cell>
          <cell r="F5044" t="str">
            <v>Sul</v>
          </cell>
        </row>
        <row r="5045">
          <cell r="A5045">
            <v>432120</v>
          </cell>
          <cell r="B5045" t="str">
            <v>Taquara</v>
          </cell>
          <cell r="C5045" t="str">
            <v>RS</v>
          </cell>
          <cell r="D5045" t="str">
            <v>Rio Grande do Sul</v>
          </cell>
          <cell r="E5045">
            <v>43</v>
          </cell>
          <cell r="F5045" t="str">
            <v>Sul</v>
          </cell>
        </row>
        <row r="5046">
          <cell r="A5046">
            <v>432130</v>
          </cell>
          <cell r="B5046" t="str">
            <v>Taquari</v>
          </cell>
          <cell r="C5046" t="str">
            <v>RS</v>
          </cell>
          <cell r="D5046" t="str">
            <v>Rio Grande do Sul</v>
          </cell>
          <cell r="E5046">
            <v>43</v>
          </cell>
          <cell r="F5046" t="str">
            <v>Sul</v>
          </cell>
        </row>
        <row r="5047">
          <cell r="A5047">
            <v>432132</v>
          </cell>
          <cell r="B5047" t="str">
            <v>Taquaruçu do Sul</v>
          </cell>
          <cell r="C5047" t="str">
            <v>RS</v>
          </cell>
          <cell r="D5047" t="str">
            <v>Rio Grande do Sul</v>
          </cell>
          <cell r="E5047">
            <v>43</v>
          </cell>
          <cell r="F5047" t="str">
            <v>Sul</v>
          </cell>
        </row>
        <row r="5048">
          <cell r="A5048">
            <v>432135</v>
          </cell>
          <cell r="B5048" t="str">
            <v>Tavares</v>
          </cell>
          <cell r="C5048" t="str">
            <v>RS</v>
          </cell>
          <cell r="D5048" t="str">
            <v>Rio Grande do Sul</v>
          </cell>
          <cell r="E5048">
            <v>43</v>
          </cell>
          <cell r="F5048" t="str">
            <v>Sul</v>
          </cell>
        </row>
        <row r="5049">
          <cell r="A5049">
            <v>432140</v>
          </cell>
          <cell r="B5049" t="str">
            <v>Tenente Portela</v>
          </cell>
          <cell r="C5049" t="str">
            <v>RS</v>
          </cell>
          <cell r="D5049" t="str">
            <v>Rio Grande do Sul</v>
          </cell>
          <cell r="E5049">
            <v>43</v>
          </cell>
          <cell r="F5049" t="str">
            <v>Sul</v>
          </cell>
        </row>
        <row r="5050">
          <cell r="A5050">
            <v>432143</v>
          </cell>
          <cell r="B5050" t="str">
            <v>Terra de Areia</v>
          </cell>
          <cell r="C5050" t="str">
            <v>RS</v>
          </cell>
          <cell r="D5050" t="str">
            <v>Rio Grande do Sul</v>
          </cell>
          <cell r="E5050">
            <v>43</v>
          </cell>
          <cell r="F5050" t="str">
            <v>Sul</v>
          </cell>
        </row>
        <row r="5051">
          <cell r="A5051">
            <v>432145</v>
          </cell>
          <cell r="B5051" t="str">
            <v>Teutônia</v>
          </cell>
          <cell r="C5051" t="str">
            <v>RS</v>
          </cell>
          <cell r="D5051" t="str">
            <v>Rio Grande do Sul</v>
          </cell>
          <cell r="E5051">
            <v>43</v>
          </cell>
          <cell r="F5051" t="str">
            <v>Sul</v>
          </cell>
        </row>
        <row r="5052">
          <cell r="A5052">
            <v>432146</v>
          </cell>
          <cell r="B5052" t="str">
            <v>Tio Hugo</v>
          </cell>
          <cell r="C5052" t="str">
            <v>RS</v>
          </cell>
          <cell r="D5052" t="str">
            <v>Rio Grande do Sul</v>
          </cell>
          <cell r="E5052">
            <v>43</v>
          </cell>
          <cell r="F5052" t="str">
            <v>Sul</v>
          </cell>
        </row>
        <row r="5053">
          <cell r="A5053">
            <v>432147</v>
          </cell>
          <cell r="B5053" t="str">
            <v>Tiradentes do Sul</v>
          </cell>
          <cell r="C5053" t="str">
            <v>RS</v>
          </cell>
          <cell r="D5053" t="str">
            <v>Rio Grande do Sul</v>
          </cell>
          <cell r="E5053">
            <v>43</v>
          </cell>
          <cell r="F5053" t="str">
            <v>Sul</v>
          </cell>
        </row>
        <row r="5054">
          <cell r="A5054">
            <v>432149</v>
          </cell>
          <cell r="B5054" t="str">
            <v>Toropi</v>
          </cell>
          <cell r="C5054" t="str">
            <v>RS</v>
          </cell>
          <cell r="D5054" t="str">
            <v>Rio Grande do Sul</v>
          </cell>
          <cell r="E5054">
            <v>43</v>
          </cell>
          <cell r="F5054" t="str">
            <v>Sul</v>
          </cell>
        </row>
        <row r="5055">
          <cell r="A5055">
            <v>432150</v>
          </cell>
          <cell r="B5055" t="str">
            <v>Torres</v>
          </cell>
          <cell r="C5055" t="str">
            <v>RS</v>
          </cell>
          <cell r="D5055" t="str">
            <v>Rio Grande do Sul</v>
          </cell>
          <cell r="E5055">
            <v>43</v>
          </cell>
          <cell r="F5055" t="str">
            <v>Sul</v>
          </cell>
        </row>
        <row r="5056">
          <cell r="A5056">
            <v>432160</v>
          </cell>
          <cell r="B5056" t="str">
            <v>Tramandaí</v>
          </cell>
          <cell r="C5056" t="str">
            <v>RS</v>
          </cell>
          <cell r="D5056" t="str">
            <v>Rio Grande do Sul</v>
          </cell>
          <cell r="E5056">
            <v>43</v>
          </cell>
          <cell r="F5056" t="str">
            <v>Sul</v>
          </cell>
        </row>
        <row r="5057">
          <cell r="A5057">
            <v>432162</v>
          </cell>
          <cell r="B5057" t="str">
            <v>Travesseiro</v>
          </cell>
          <cell r="C5057" t="str">
            <v>RS</v>
          </cell>
          <cell r="D5057" t="str">
            <v>Rio Grande do Sul</v>
          </cell>
          <cell r="E5057">
            <v>43</v>
          </cell>
          <cell r="F5057" t="str">
            <v>Sul</v>
          </cell>
        </row>
        <row r="5058">
          <cell r="A5058">
            <v>432163</v>
          </cell>
          <cell r="B5058" t="str">
            <v>Três Arroios</v>
          </cell>
          <cell r="C5058" t="str">
            <v>RS</v>
          </cell>
          <cell r="D5058" t="str">
            <v>Rio Grande do Sul</v>
          </cell>
          <cell r="E5058">
            <v>43</v>
          </cell>
          <cell r="F5058" t="str">
            <v>Sul</v>
          </cell>
        </row>
        <row r="5059">
          <cell r="A5059">
            <v>432166</v>
          </cell>
          <cell r="B5059" t="str">
            <v>Três Cachoeiras</v>
          </cell>
          <cell r="C5059" t="str">
            <v>RS</v>
          </cell>
          <cell r="D5059" t="str">
            <v>Rio Grande do Sul</v>
          </cell>
          <cell r="E5059">
            <v>43</v>
          </cell>
          <cell r="F5059" t="str">
            <v>Sul</v>
          </cell>
        </row>
        <row r="5060">
          <cell r="A5060">
            <v>432170</v>
          </cell>
          <cell r="B5060" t="str">
            <v>Três Coroas</v>
          </cell>
          <cell r="C5060" t="str">
            <v>RS</v>
          </cell>
          <cell r="D5060" t="str">
            <v>Rio Grande do Sul</v>
          </cell>
          <cell r="E5060">
            <v>43</v>
          </cell>
          <cell r="F5060" t="str">
            <v>Sul</v>
          </cell>
        </row>
        <row r="5061">
          <cell r="A5061">
            <v>432180</v>
          </cell>
          <cell r="B5061" t="str">
            <v>Três de Maio</v>
          </cell>
          <cell r="C5061" t="str">
            <v>RS</v>
          </cell>
          <cell r="D5061" t="str">
            <v>Rio Grande do Sul</v>
          </cell>
          <cell r="E5061">
            <v>43</v>
          </cell>
          <cell r="F5061" t="str">
            <v>Sul</v>
          </cell>
        </row>
        <row r="5062">
          <cell r="A5062">
            <v>432183</v>
          </cell>
          <cell r="B5062" t="str">
            <v>Três Forquilhas</v>
          </cell>
          <cell r="C5062" t="str">
            <v>RS</v>
          </cell>
          <cell r="D5062" t="str">
            <v>Rio Grande do Sul</v>
          </cell>
          <cell r="E5062">
            <v>43</v>
          </cell>
          <cell r="F5062" t="str">
            <v>Sul</v>
          </cell>
        </row>
        <row r="5063">
          <cell r="A5063">
            <v>432185</v>
          </cell>
          <cell r="B5063" t="str">
            <v>Três Palmeiras</v>
          </cell>
          <cell r="C5063" t="str">
            <v>RS</v>
          </cell>
          <cell r="D5063" t="str">
            <v>Rio Grande do Sul</v>
          </cell>
          <cell r="E5063">
            <v>43</v>
          </cell>
          <cell r="F5063" t="str">
            <v>Sul</v>
          </cell>
        </row>
        <row r="5064">
          <cell r="A5064">
            <v>432190</v>
          </cell>
          <cell r="B5064" t="str">
            <v>Três Passos</v>
          </cell>
          <cell r="C5064" t="str">
            <v>RS</v>
          </cell>
          <cell r="D5064" t="str">
            <v>Rio Grande do Sul</v>
          </cell>
          <cell r="E5064">
            <v>43</v>
          </cell>
          <cell r="F5064" t="str">
            <v>Sul</v>
          </cell>
        </row>
        <row r="5065">
          <cell r="A5065">
            <v>432195</v>
          </cell>
          <cell r="B5065" t="str">
            <v>Trindade do Sul</v>
          </cell>
          <cell r="C5065" t="str">
            <v>RS</v>
          </cell>
          <cell r="D5065" t="str">
            <v>Rio Grande do Sul</v>
          </cell>
          <cell r="E5065">
            <v>43</v>
          </cell>
          <cell r="F5065" t="str">
            <v>Sul</v>
          </cell>
        </row>
        <row r="5066">
          <cell r="A5066">
            <v>432200</v>
          </cell>
          <cell r="B5066" t="str">
            <v>Triunfo</v>
          </cell>
          <cell r="C5066" t="str">
            <v>RS</v>
          </cell>
          <cell r="D5066" t="str">
            <v>Rio Grande do Sul</v>
          </cell>
          <cell r="E5066">
            <v>43</v>
          </cell>
          <cell r="F5066" t="str">
            <v>Sul</v>
          </cell>
        </row>
        <row r="5067">
          <cell r="A5067">
            <v>432210</v>
          </cell>
          <cell r="B5067" t="str">
            <v>Tucunduva</v>
          </cell>
          <cell r="C5067" t="str">
            <v>RS</v>
          </cell>
          <cell r="D5067" t="str">
            <v>Rio Grande do Sul</v>
          </cell>
          <cell r="E5067">
            <v>43</v>
          </cell>
          <cell r="F5067" t="str">
            <v>Sul</v>
          </cell>
        </row>
        <row r="5068">
          <cell r="A5068">
            <v>432215</v>
          </cell>
          <cell r="B5068" t="str">
            <v>Tunas</v>
          </cell>
          <cell r="C5068" t="str">
            <v>RS</v>
          </cell>
          <cell r="D5068" t="str">
            <v>Rio Grande do Sul</v>
          </cell>
          <cell r="E5068">
            <v>43</v>
          </cell>
          <cell r="F5068" t="str">
            <v>Sul</v>
          </cell>
        </row>
        <row r="5069">
          <cell r="A5069">
            <v>432218</v>
          </cell>
          <cell r="B5069" t="str">
            <v>Tupanci do Sul</v>
          </cell>
          <cell r="C5069" t="str">
            <v>RS</v>
          </cell>
          <cell r="D5069" t="str">
            <v>Rio Grande do Sul</v>
          </cell>
          <cell r="E5069">
            <v>43</v>
          </cell>
          <cell r="F5069" t="str">
            <v>Sul</v>
          </cell>
        </row>
        <row r="5070">
          <cell r="A5070">
            <v>432220</v>
          </cell>
          <cell r="B5070" t="str">
            <v>Tupanciretã</v>
          </cell>
          <cell r="C5070" t="str">
            <v>RS</v>
          </cell>
          <cell r="D5070" t="str">
            <v>Rio Grande do Sul</v>
          </cell>
          <cell r="E5070">
            <v>43</v>
          </cell>
          <cell r="F5070" t="str">
            <v>Sul</v>
          </cell>
        </row>
        <row r="5071">
          <cell r="A5071">
            <v>432225</v>
          </cell>
          <cell r="B5071" t="str">
            <v>Tupandi</v>
          </cell>
          <cell r="C5071" t="str">
            <v>RS</v>
          </cell>
          <cell r="D5071" t="str">
            <v>Rio Grande do Sul</v>
          </cell>
          <cell r="E5071">
            <v>43</v>
          </cell>
          <cell r="F5071" t="str">
            <v>Sul</v>
          </cell>
        </row>
        <row r="5072">
          <cell r="A5072">
            <v>432230</v>
          </cell>
          <cell r="B5072" t="str">
            <v>Tuparendi</v>
          </cell>
          <cell r="C5072" t="str">
            <v>RS</v>
          </cell>
          <cell r="D5072" t="str">
            <v>Rio Grande do Sul</v>
          </cell>
          <cell r="E5072">
            <v>43</v>
          </cell>
          <cell r="F5072" t="str">
            <v>Sul</v>
          </cell>
        </row>
        <row r="5073">
          <cell r="A5073">
            <v>432232</v>
          </cell>
          <cell r="B5073" t="str">
            <v>Turuçu</v>
          </cell>
          <cell r="C5073" t="str">
            <v>RS</v>
          </cell>
          <cell r="D5073" t="str">
            <v>Rio Grande do Sul</v>
          </cell>
          <cell r="E5073">
            <v>43</v>
          </cell>
          <cell r="F5073" t="str">
            <v>Sul</v>
          </cell>
        </row>
        <row r="5074">
          <cell r="A5074">
            <v>432234</v>
          </cell>
          <cell r="B5074" t="str">
            <v>Ubiretama</v>
          </cell>
          <cell r="C5074" t="str">
            <v>RS</v>
          </cell>
          <cell r="D5074" t="str">
            <v>Rio Grande do Sul</v>
          </cell>
          <cell r="E5074">
            <v>43</v>
          </cell>
          <cell r="F5074" t="str">
            <v>Sul</v>
          </cell>
        </row>
        <row r="5075">
          <cell r="A5075">
            <v>432235</v>
          </cell>
          <cell r="B5075" t="str">
            <v>União da Serra</v>
          </cell>
          <cell r="C5075" t="str">
            <v>RS</v>
          </cell>
          <cell r="D5075" t="str">
            <v>Rio Grande do Sul</v>
          </cell>
          <cell r="E5075">
            <v>43</v>
          </cell>
          <cell r="F5075" t="str">
            <v>Sul</v>
          </cell>
        </row>
        <row r="5076">
          <cell r="A5076">
            <v>432237</v>
          </cell>
          <cell r="B5076" t="str">
            <v>Unistalda</v>
          </cell>
          <cell r="C5076" t="str">
            <v>RS</v>
          </cell>
          <cell r="D5076" t="str">
            <v>Rio Grande do Sul</v>
          </cell>
          <cell r="E5076">
            <v>43</v>
          </cell>
          <cell r="F5076" t="str">
            <v>Sul</v>
          </cell>
        </row>
        <row r="5077">
          <cell r="A5077">
            <v>432240</v>
          </cell>
          <cell r="B5077" t="str">
            <v>Uruguaiana</v>
          </cell>
          <cell r="C5077" t="str">
            <v>RS</v>
          </cell>
          <cell r="D5077" t="str">
            <v>Rio Grande do Sul</v>
          </cell>
          <cell r="E5077">
            <v>43</v>
          </cell>
          <cell r="F5077" t="str">
            <v>Sul</v>
          </cell>
        </row>
        <row r="5078">
          <cell r="A5078">
            <v>432250</v>
          </cell>
          <cell r="B5078" t="str">
            <v>Vacaria</v>
          </cell>
          <cell r="C5078" t="str">
            <v>RS</v>
          </cell>
          <cell r="D5078" t="str">
            <v>Rio Grande do Sul</v>
          </cell>
          <cell r="E5078">
            <v>43</v>
          </cell>
          <cell r="F5078" t="str">
            <v>Sul</v>
          </cell>
        </row>
        <row r="5079">
          <cell r="A5079">
            <v>432252</v>
          </cell>
          <cell r="B5079" t="str">
            <v>Vale Verde</v>
          </cell>
          <cell r="C5079" t="str">
            <v>RS</v>
          </cell>
          <cell r="D5079" t="str">
            <v>Rio Grande do Sul</v>
          </cell>
          <cell r="E5079">
            <v>43</v>
          </cell>
          <cell r="F5079" t="str">
            <v>Sul</v>
          </cell>
        </row>
        <row r="5080">
          <cell r="A5080">
            <v>432253</v>
          </cell>
          <cell r="B5080" t="str">
            <v>Vale do Sol</v>
          </cell>
          <cell r="C5080" t="str">
            <v>RS</v>
          </cell>
          <cell r="D5080" t="str">
            <v>Rio Grande do Sul</v>
          </cell>
          <cell r="E5080">
            <v>43</v>
          </cell>
          <cell r="F5080" t="str">
            <v>Sul</v>
          </cell>
        </row>
        <row r="5081">
          <cell r="A5081">
            <v>432254</v>
          </cell>
          <cell r="B5081" t="str">
            <v>Vale Real</v>
          </cell>
          <cell r="C5081" t="str">
            <v>RS</v>
          </cell>
          <cell r="D5081" t="str">
            <v>Rio Grande do Sul</v>
          </cell>
          <cell r="E5081">
            <v>43</v>
          </cell>
          <cell r="F5081" t="str">
            <v>Sul</v>
          </cell>
        </row>
        <row r="5082">
          <cell r="A5082">
            <v>432255</v>
          </cell>
          <cell r="B5082" t="str">
            <v>Vanini</v>
          </cell>
          <cell r="C5082" t="str">
            <v>RS</v>
          </cell>
          <cell r="D5082" t="str">
            <v>Rio Grande do Sul</v>
          </cell>
          <cell r="E5082">
            <v>43</v>
          </cell>
          <cell r="F5082" t="str">
            <v>Sul</v>
          </cell>
        </row>
        <row r="5083">
          <cell r="A5083">
            <v>432260</v>
          </cell>
          <cell r="B5083" t="str">
            <v>Venâncio Aires</v>
          </cell>
          <cell r="C5083" t="str">
            <v>RS</v>
          </cell>
          <cell r="D5083" t="str">
            <v>Rio Grande do Sul</v>
          </cell>
          <cell r="E5083">
            <v>43</v>
          </cell>
          <cell r="F5083" t="str">
            <v>Sul</v>
          </cell>
        </row>
        <row r="5084">
          <cell r="A5084">
            <v>432270</v>
          </cell>
          <cell r="B5084" t="str">
            <v>Vera Cruz</v>
          </cell>
          <cell r="C5084" t="str">
            <v>RS</v>
          </cell>
          <cell r="D5084" t="str">
            <v>Rio Grande do Sul</v>
          </cell>
          <cell r="E5084">
            <v>43</v>
          </cell>
          <cell r="F5084" t="str">
            <v>Sul</v>
          </cell>
        </row>
        <row r="5085">
          <cell r="A5085">
            <v>432280</v>
          </cell>
          <cell r="B5085" t="str">
            <v>Veranópolis</v>
          </cell>
          <cell r="C5085" t="str">
            <v>RS</v>
          </cell>
          <cell r="D5085" t="str">
            <v>Rio Grande do Sul</v>
          </cell>
          <cell r="E5085">
            <v>43</v>
          </cell>
          <cell r="F5085" t="str">
            <v>Sul</v>
          </cell>
        </row>
        <row r="5086">
          <cell r="A5086">
            <v>432285</v>
          </cell>
          <cell r="B5086" t="str">
            <v>Vespasiano Correa</v>
          </cell>
          <cell r="C5086" t="str">
            <v>RS</v>
          </cell>
          <cell r="D5086" t="str">
            <v>Rio Grande do Sul</v>
          </cell>
          <cell r="E5086">
            <v>43</v>
          </cell>
          <cell r="F5086" t="str">
            <v>Sul</v>
          </cell>
        </row>
        <row r="5087">
          <cell r="A5087">
            <v>432290</v>
          </cell>
          <cell r="B5087" t="str">
            <v>Viadutos</v>
          </cell>
          <cell r="C5087" t="str">
            <v>RS</v>
          </cell>
          <cell r="D5087" t="str">
            <v>Rio Grande do Sul</v>
          </cell>
          <cell r="E5087">
            <v>43</v>
          </cell>
          <cell r="F5087" t="str">
            <v>Sul</v>
          </cell>
        </row>
        <row r="5088">
          <cell r="A5088">
            <v>432300</v>
          </cell>
          <cell r="B5088" t="str">
            <v>Viamão</v>
          </cell>
          <cell r="C5088" t="str">
            <v>RS</v>
          </cell>
          <cell r="D5088" t="str">
            <v>Rio Grande do Sul</v>
          </cell>
          <cell r="E5088">
            <v>43</v>
          </cell>
          <cell r="F5088" t="str">
            <v>Sul</v>
          </cell>
        </row>
        <row r="5089">
          <cell r="A5089">
            <v>432310</v>
          </cell>
          <cell r="B5089" t="str">
            <v>Vicente Dutra</v>
          </cell>
          <cell r="C5089" t="str">
            <v>RS</v>
          </cell>
          <cell r="D5089" t="str">
            <v>Rio Grande do Sul</v>
          </cell>
          <cell r="E5089">
            <v>43</v>
          </cell>
          <cell r="F5089" t="str">
            <v>Sul</v>
          </cell>
        </row>
        <row r="5090">
          <cell r="A5090">
            <v>432320</v>
          </cell>
          <cell r="B5090" t="str">
            <v>Victor Graeff</v>
          </cell>
          <cell r="C5090" t="str">
            <v>RS</v>
          </cell>
          <cell r="D5090" t="str">
            <v>Rio Grande do Sul</v>
          </cell>
          <cell r="E5090">
            <v>43</v>
          </cell>
          <cell r="F5090" t="str">
            <v>Sul</v>
          </cell>
        </row>
        <row r="5091">
          <cell r="A5091">
            <v>432330</v>
          </cell>
          <cell r="B5091" t="str">
            <v>Vila Flores</v>
          </cell>
          <cell r="C5091" t="str">
            <v>RS</v>
          </cell>
          <cell r="D5091" t="str">
            <v>Rio Grande do Sul</v>
          </cell>
          <cell r="E5091">
            <v>43</v>
          </cell>
          <cell r="F5091" t="str">
            <v>Sul</v>
          </cell>
        </row>
        <row r="5092">
          <cell r="A5092">
            <v>432335</v>
          </cell>
          <cell r="B5092" t="str">
            <v>Vila Lângaro</v>
          </cell>
          <cell r="C5092" t="str">
            <v>RS</v>
          </cell>
          <cell r="D5092" t="str">
            <v>Rio Grande do Sul</v>
          </cell>
          <cell r="E5092">
            <v>43</v>
          </cell>
          <cell r="F5092" t="str">
            <v>Sul</v>
          </cell>
        </row>
        <row r="5093">
          <cell r="A5093">
            <v>432340</v>
          </cell>
          <cell r="B5093" t="str">
            <v>Vila Maria</v>
          </cell>
          <cell r="C5093" t="str">
            <v>RS</v>
          </cell>
          <cell r="D5093" t="str">
            <v>Rio Grande do Sul</v>
          </cell>
          <cell r="E5093">
            <v>43</v>
          </cell>
          <cell r="F5093" t="str">
            <v>Sul</v>
          </cell>
        </row>
        <row r="5094">
          <cell r="A5094">
            <v>432345</v>
          </cell>
          <cell r="B5094" t="str">
            <v>Vila Nova do Sul</v>
          </cell>
          <cell r="C5094" t="str">
            <v>RS</v>
          </cell>
          <cell r="D5094" t="str">
            <v>Rio Grande do Sul</v>
          </cell>
          <cell r="E5094">
            <v>43</v>
          </cell>
          <cell r="F5094" t="str">
            <v>Sul</v>
          </cell>
        </row>
        <row r="5095">
          <cell r="A5095">
            <v>432350</v>
          </cell>
          <cell r="B5095" t="str">
            <v>Vista Alegre</v>
          </cell>
          <cell r="C5095" t="str">
            <v>RS</v>
          </cell>
          <cell r="D5095" t="str">
            <v>Rio Grande do Sul</v>
          </cell>
          <cell r="E5095">
            <v>43</v>
          </cell>
          <cell r="F5095" t="str">
            <v>Sul</v>
          </cell>
        </row>
        <row r="5096">
          <cell r="A5096">
            <v>432360</v>
          </cell>
          <cell r="B5096" t="str">
            <v>Vista Alegre do Prata</v>
          </cell>
          <cell r="C5096" t="str">
            <v>RS</v>
          </cell>
          <cell r="D5096" t="str">
            <v>Rio Grande do Sul</v>
          </cell>
          <cell r="E5096">
            <v>43</v>
          </cell>
          <cell r="F5096" t="str">
            <v>Sul</v>
          </cell>
        </row>
        <row r="5097">
          <cell r="A5097">
            <v>432370</v>
          </cell>
          <cell r="B5097" t="str">
            <v>Vista Gaúcha</v>
          </cell>
          <cell r="C5097" t="str">
            <v>RS</v>
          </cell>
          <cell r="D5097" t="str">
            <v>Rio Grande do Sul</v>
          </cell>
          <cell r="E5097">
            <v>43</v>
          </cell>
          <cell r="F5097" t="str">
            <v>Sul</v>
          </cell>
        </row>
        <row r="5098">
          <cell r="A5098">
            <v>432375</v>
          </cell>
          <cell r="B5098" t="str">
            <v>Vitória das Missões</v>
          </cell>
          <cell r="C5098" t="str">
            <v>RS</v>
          </cell>
          <cell r="D5098" t="str">
            <v>Rio Grande do Sul</v>
          </cell>
          <cell r="E5098">
            <v>43</v>
          </cell>
          <cell r="F5098" t="str">
            <v>Sul</v>
          </cell>
        </row>
        <row r="5099">
          <cell r="A5099">
            <v>432377</v>
          </cell>
          <cell r="B5099" t="str">
            <v>Westfalia</v>
          </cell>
          <cell r="C5099" t="str">
            <v>RS</v>
          </cell>
          <cell r="D5099" t="str">
            <v>Rio Grande do Sul</v>
          </cell>
          <cell r="E5099">
            <v>43</v>
          </cell>
          <cell r="F5099" t="str">
            <v>Sul</v>
          </cell>
        </row>
        <row r="5100">
          <cell r="A5100">
            <v>432380</v>
          </cell>
          <cell r="B5100" t="str">
            <v>Xangri-lá</v>
          </cell>
          <cell r="C5100" t="str">
            <v>RS</v>
          </cell>
          <cell r="D5100" t="str">
            <v>Rio Grande do Sul</v>
          </cell>
          <cell r="E5100">
            <v>43</v>
          </cell>
          <cell r="F5100" t="str">
            <v>Sul</v>
          </cell>
        </row>
        <row r="5101">
          <cell r="A5101">
            <v>500020</v>
          </cell>
          <cell r="B5101" t="str">
            <v>Água Clara</v>
          </cell>
          <cell r="C5101" t="str">
            <v>MS</v>
          </cell>
          <cell r="D5101" t="str">
            <v>Mato Grosso do Sul</v>
          </cell>
          <cell r="E5101">
            <v>50</v>
          </cell>
          <cell r="F5101" t="str">
            <v>Centro-Oeste</v>
          </cell>
        </row>
        <row r="5102">
          <cell r="A5102">
            <v>500025</v>
          </cell>
          <cell r="B5102" t="str">
            <v>Alcinópolis</v>
          </cell>
          <cell r="C5102" t="str">
            <v>MS</v>
          </cell>
          <cell r="D5102" t="str">
            <v>Mato Grosso do Sul</v>
          </cell>
          <cell r="E5102">
            <v>50</v>
          </cell>
          <cell r="F5102" t="str">
            <v>Centro-Oeste</v>
          </cell>
        </row>
        <row r="5103">
          <cell r="A5103">
            <v>500060</v>
          </cell>
          <cell r="B5103" t="str">
            <v>Amambai</v>
          </cell>
          <cell r="C5103" t="str">
            <v>MS</v>
          </cell>
          <cell r="D5103" t="str">
            <v>Mato Grosso do Sul</v>
          </cell>
          <cell r="E5103">
            <v>50</v>
          </cell>
          <cell r="F5103" t="str">
            <v>Centro-Oeste</v>
          </cell>
        </row>
        <row r="5104">
          <cell r="A5104">
            <v>500070</v>
          </cell>
          <cell r="B5104" t="str">
            <v>Anastácio</v>
          </cell>
          <cell r="C5104" t="str">
            <v>MS</v>
          </cell>
          <cell r="D5104" t="str">
            <v>Mato Grosso do Sul</v>
          </cell>
          <cell r="E5104">
            <v>50</v>
          </cell>
          <cell r="F5104" t="str">
            <v>Centro-Oeste</v>
          </cell>
        </row>
        <row r="5105">
          <cell r="A5105">
            <v>500080</v>
          </cell>
          <cell r="B5105" t="str">
            <v>Anaurilândia</v>
          </cell>
          <cell r="C5105" t="str">
            <v>MS</v>
          </cell>
          <cell r="D5105" t="str">
            <v>Mato Grosso do Sul</v>
          </cell>
          <cell r="E5105">
            <v>50</v>
          </cell>
          <cell r="F5105" t="str">
            <v>Centro-Oeste</v>
          </cell>
        </row>
        <row r="5106">
          <cell r="A5106">
            <v>500085</v>
          </cell>
          <cell r="B5106" t="str">
            <v>Angélica</v>
          </cell>
          <cell r="C5106" t="str">
            <v>MS</v>
          </cell>
          <cell r="D5106" t="str">
            <v>Mato Grosso do Sul</v>
          </cell>
          <cell r="E5106">
            <v>50</v>
          </cell>
          <cell r="F5106" t="str">
            <v>Centro-Oeste</v>
          </cell>
        </row>
        <row r="5107">
          <cell r="A5107">
            <v>500090</v>
          </cell>
          <cell r="B5107" t="str">
            <v>Antônio João</v>
          </cell>
          <cell r="C5107" t="str">
            <v>MS</v>
          </cell>
          <cell r="D5107" t="str">
            <v>Mato Grosso do Sul</v>
          </cell>
          <cell r="E5107">
            <v>50</v>
          </cell>
          <cell r="F5107" t="str">
            <v>Centro-Oeste</v>
          </cell>
        </row>
        <row r="5108">
          <cell r="A5108">
            <v>500100</v>
          </cell>
          <cell r="B5108" t="str">
            <v>Aparecida do Taboado</v>
          </cell>
          <cell r="C5108" t="str">
            <v>MS</v>
          </cell>
          <cell r="D5108" t="str">
            <v>Mato Grosso do Sul</v>
          </cell>
          <cell r="E5108">
            <v>50</v>
          </cell>
          <cell r="F5108" t="str">
            <v>Centro-Oeste</v>
          </cell>
        </row>
        <row r="5109">
          <cell r="A5109">
            <v>500110</v>
          </cell>
          <cell r="B5109" t="str">
            <v>Aquidauana</v>
          </cell>
          <cell r="C5109" t="str">
            <v>MS</v>
          </cell>
          <cell r="D5109" t="str">
            <v>Mato Grosso do Sul</v>
          </cell>
          <cell r="E5109">
            <v>50</v>
          </cell>
          <cell r="F5109" t="str">
            <v>Centro-Oeste</v>
          </cell>
        </row>
        <row r="5110">
          <cell r="A5110">
            <v>500124</v>
          </cell>
          <cell r="B5110" t="str">
            <v>Aral Moreira</v>
          </cell>
          <cell r="C5110" t="str">
            <v>MS</v>
          </cell>
          <cell r="D5110" t="str">
            <v>Mato Grosso do Sul</v>
          </cell>
          <cell r="E5110">
            <v>50</v>
          </cell>
          <cell r="F5110" t="str">
            <v>Centro-Oeste</v>
          </cell>
        </row>
        <row r="5111">
          <cell r="A5111">
            <v>500150</v>
          </cell>
          <cell r="B5111" t="str">
            <v>Bandeirantes</v>
          </cell>
          <cell r="C5111" t="str">
            <v>MS</v>
          </cell>
          <cell r="D5111" t="str">
            <v>Mato Grosso do Sul</v>
          </cell>
          <cell r="E5111">
            <v>50</v>
          </cell>
          <cell r="F5111" t="str">
            <v>Centro-Oeste</v>
          </cell>
        </row>
        <row r="5112">
          <cell r="A5112">
            <v>500190</v>
          </cell>
          <cell r="B5112" t="str">
            <v>Bataguassu</v>
          </cell>
          <cell r="C5112" t="str">
            <v>MS</v>
          </cell>
          <cell r="D5112" t="str">
            <v>Mato Grosso do Sul</v>
          </cell>
          <cell r="E5112">
            <v>50</v>
          </cell>
          <cell r="F5112" t="str">
            <v>Centro-Oeste</v>
          </cell>
        </row>
        <row r="5113">
          <cell r="A5113">
            <v>500200</v>
          </cell>
          <cell r="B5113" t="str">
            <v>Batayporã</v>
          </cell>
          <cell r="C5113" t="str">
            <v>MS</v>
          </cell>
          <cell r="D5113" t="str">
            <v>Mato Grosso do Sul</v>
          </cell>
          <cell r="E5113">
            <v>50</v>
          </cell>
          <cell r="F5113" t="str">
            <v>Centro-Oeste</v>
          </cell>
        </row>
        <row r="5114">
          <cell r="A5114">
            <v>500210</v>
          </cell>
          <cell r="B5114" t="str">
            <v>Bela Vista</v>
          </cell>
          <cell r="C5114" t="str">
            <v>MS</v>
          </cell>
          <cell r="D5114" t="str">
            <v>Mato Grosso do Sul</v>
          </cell>
          <cell r="E5114">
            <v>50</v>
          </cell>
          <cell r="F5114" t="str">
            <v>Centro-Oeste</v>
          </cell>
        </row>
        <row r="5115">
          <cell r="A5115">
            <v>500215</v>
          </cell>
          <cell r="B5115" t="str">
            <v>Bodoquena</v>
          </cell>
          <cell r="C5115" t="str">
            <v>MS</v>
          </cell>
          <cell r="D5115" t="str">
            <v>Mato Grosso do Sul</v>
          </cell>
          <cell r="E5115">
            <v>50</v>
          </cell>
          <cell r="F5115" t="str">
            <v>Centro-Oeste</v>
          </cell>
        </row>
        <row r="5116">
          <cell r="A5116">
            <v>500220</v>
          </cell>
          <cell r="B5116" t="str">
            <v>Bonito</v>
          </cell>
          <cell r="C5116" t="str">
            <v>MS</v>
          </cell>
          <cell r="D5116" t="str">
            <v>Mato Grosso do Sul</v>
          </cell>
          <cell r="E5116">
            <v>50</v>
          </cell>
          <cell r="F5116" t="str">
            <v>Centro-Oeste</v>
          </cell>
        </row>
        <row r="5117">
          <cell r="A5117">
            <v>500230</v>
          </cell>
          <cell r="B5117" t="str">
            <v>Brasilândia</v>
          </cell>
          <cell r="C5117" t="str">
            <v>MS</v>
          </cell>
          <cell r="D5117" t="str">
            <v>Mato Grosso do Sul</v>
          </cell>
          <cell r="E5117">
            <v>50</v>
          </cell>
          <cell r="F5117" t="str">
            <v>Centro-Oeste</v>
          </cell>
        </row>
        <row r="5118">
          <cell r="A5118">
            <v>500240</v>
          </cell>
          <cell r="B5118" t="str">
            <v>Caarapó</v>
          </cell>
          <cell r="C5118" t="str">
            <v>MS</v>
          </cell>
          <cell r="D5118" t="str">
            <v>Mato Grosso do Sul</v>
          </cell>
          <cell r="E5118">
            <v>50</v>
          </cell>
          <cell r="F5118" t="str">
            <v>Centro-Oeste</v>
          </cell>
        </row>
        <row r="5119">
          <cell r="A5119">
            <v>500260</v>
          </cell>
          <cell r="B5119" t="str">
            <v>Camapuã</v>
          </cell>
          <cell r="C5119" t="str">
            <v>MS</v>
          </cell>
          <cell r="D5119" t="str">
            <v>Mato Grosso do Sul</v>
          </cell>
          <cell r="E5119">
            <v>50</v>
          </cell>
          <cell r="F5119" t="str">
            <v>Centro-Oeste</v>
          </cell>
        </row>
        <row r="5120">
          <cell r="A5120">
            <v>500270</v>
          </cell>
          <cell r="B5120" t="str">
            <v>Campo Grande</v>
          </cell>
          <cell r="C5120" t="str">
            <v>MS</v>
          </cell>
          <cell r="D5120" t="str">
            <v>Mato Grosso do Sul</v>
          </cell>
          <cell r="E5120">
            <v>50</v>
          </cell>
          <cell r="F5120" t="str">
            <v>Centro-Oeste</v>
          </cell>
        </row>
        <row r="5121">
          <cell r="A5121">
            <v>500280</v>
          </cell>
          <cell r="B5121" t="str">
            <v>Caracol</v>
          </cell>
          <cell r="C5121" t="str">
            <v>MS</v>
          </cell>
          <cell r="D5121" t="str">
            <v>Mato Grosso do Sul</v>
          </cell>
          <cell r="E5121">
            <v>50</v>
          </cell>
          <cell r="F5121" t="str">
            <v>Centro-Oeste</v>
          </cell>
        </row>
        <row r="5122">
          <cell r="A5122">
            <v>500290</v>
          </cell>
          <cell r="B5122" t="str">
            <v>Cassilândia</v>
          </cell>
          <cell r="C5122" t="str">
            <v>MS</v>
          </cell>
          <cell r="D5122" t="str">
            <v>Mato Grosso do Sul</v>
          </cell>
          <cell r="E5122">
            <v>50</v>
          </cell>
          <cell r="F5122" t="str">
            <v>Centro-Oeste</v>
          </cell>
        </row>
        <row r="5123">
          <cell r="A5123">
            <v>500295</v>
          </cell>
          <cell r="B5123" t="str">
            <v>Chapadão do Sul</v>
          </cell>
          <cell r="C5123" t="str">
            <v>MS</v>
          </cell>
          <cell r="D5123" t="str">
            <v>Mato Grosso do Sul</v>
          </cell>
          <cell r="E5123">
            <v>50</v>
          </cell>
          <cell r="F5123" t="str">
            <v>Centro-Oeste</v>
          </cell>
        </row>
        <row r="5124">
          <cell r="A5124">
            <v>500310</v>
          </cell>
          <cell r="B5124" t="str">
            <v>Corguinho</v>
          </cell>
          <cell r="C5124" t="str">
            <v>MS</v>
          </cell>
          <cell r="D5124" t="str">
            <v>Mato Grosso do Sul</v>
          </cell>
          <cell r="E5124">
            <v>50</v>
          </cell>
          <cell r="F5124" t="str">
            <v>Centro-Oeste</v>
          </cell>
        </row>
        <row r="5125">
          <cell r="A5125">
            <v>500315</v>
          </cell>
          <cell r="B5125" t="str">
            <v>Coronel Sapucaia</v>
          </cell>
          <cell r="C5125" t="str">
            <v>MS</v>
          </cell>
          <cell r="D5125" t="str">
            <v>Mato Grosso do Sul</v>
          </cell>
          <cell r="E5125">
            <v>50</v>
          </cell>
          <cell r="F5125" t="str">
            <v>Centro-Oeste</v>
          </cell>
        </row>
        <row r="5126">
          <cell r="A5126">
            <v>500320</v>
          </cell>
          <cell r="B5126" t="str">
            <v>Corumbá</v>
          </cell>
          <cell r="C5126" t="str">
            <v>MS</v>
          </cell>
          <cell r="D5126" t="str">
            <v>Mato Grosso do Sul</v>
          </cell>
          <cell r="E5126">
            <v>50</v>
          </cell>
          <cell r="F5126" t="str">
            <v>Centro-Oeste</v>
          </cell>
        </row>
        <row r="5127">
          <cell r="A5127">
            <v>500325</v>
          </cell>
          <cell r="B5127" t="str">
            <v>Costa Rica</v>
          </cell>
          <cell r="C5127" t="str">
            <v>MS</v>
          </cell>
          <cell r="D5127" t="str">
            <v>Mato Grosso do Sul</v>
          </cell>
          <cell r="E5127">
            <v>50</v>
          </cell>
          <cell r="F5127" t="str">
            <v>Centro-Oeste</v>
          </cell>
        </row>
        <row r="5128">
          <cell r="A5128">
            <v>500330</v>
          </cell>
          <cell r="B5128" t="str">
            <v>Coxim</v>
          </cell>
          <cell r="C5128" t="str">
            <v>MS</v>
          </cell>
          <cell r="D5128" t="str">
            <v>Mato Grosso do Sul</v>
          </cell>
          <cell r="E5128">
            <v>50</v>
          </cell>
          <cell r="F5128" t="str">
            <v>Centro-Oeste</v>
          </cell>
        </row>
        <row r="5129">
          <cell r="A5129">
            <v>500345</v>
          </cell>
          <cell r="B5129" t="str">
            <v>Deodápolis</v>
          </cell>
          <cell r="C5129" t="str">
            <v>MS</v>
          </cell>
          <cell r="D5129" t="str">
            <v>Mato Grosso do Sul</v>
          </cell>
          <cell r="E5129">
            <v>50</v>
          </cell>
          <cell r="F5129" t="str">
            <v>Centro-Oeste</v>
          </cell>
        </row>
        <row r="5130">
          <cell r="A5130">
            <v>500348</v>
          </cell>
          <cell r="B5130" t="str">
            <v>Dois Irmãos do Buriti</v>
          </cell>
          <cell r="C5130" t="str">
            <v>MS</v>
          </cell>
          <cell r="D5130" t="str">
            <v>Mato Grosso do Sul</v>
          </cell>
          <cell r="E5130">
            <v>50</v>
          </cell>
          <cell r="F5130" t="str">
            <v>Centro-Oeste</v>
          </cell>
        </row>
        <row r="5131">
          <cell r="A5131">
            <v>500350</v>
          </cell>
          <cell r="B5131" t="str">
            <v>Douradina</v>
          </cell>
          <cell r="C5131" t="str">
            <v>MS</v>
          </cell>
          <cell r="D5131" t="str">
            <v>Mato Grosso do Sul</v>
          </cell>
          <cell r="E5131">
            <v>50</v>
          </cell>
          <cell r="F5131" t="str">
            <v>Centro-Oeste</v>
          </cell>
        </row>
        <row r="5132">
          <cell r="A5132">
            <v>500370</v>
          </cell>
          <cell r="B5132" t="str">
            <v>Dourados</v>
          </cell>
          <cell r="C5132" t="str">
            <v>MS</v>
          </cell>
          <cell r="D5132" t="str">
            <v>Mato Grosso do Sul</v>
          </cell>
          <cell r="E5132">
            <v>50</v>
          </cell>
          <cell r="F5132" t="str">
            <v>Centro-Oeste</v>
          </cell>
        </row>
        <row r="5133">
          <cell r="A5133">
            <v>500375</v>
          </cell>
          <cell r="B5133" t="str">
            <v>Eldorado</v>
          </cell>
          <cell r="C5133" t="str">
            <v>MS</v>
          </cell>
          <cell r="D5133" t="str">
            <v>Mato Grosso do Sul</v>
          </cell>
          <cell r="E5133">
            <v>50</v>
          </cell>
          <cell r="F5133" t="str">
            <v>Centro-Oeste</v>
          </cell>
        </row>
        <row r="5134">
          <cell r="A5134">
            <v>500380</v>
          </cell>
          <cell r="B5134" t="str">
            <v>Fátima do Sul</v>
          </cell>
          <cell r="C5134" t="str">
            <v>MS</v>
          </cell>
          <cell r="D5134" t="str">
            <v>Mato Grosso do Sul</v>
          </cell>
          <cell r="E5134">
            <v>50</v>
          </cell>
          <cell r="F5134" t="str">
            <v>Centro-Oeste</v>
          </cell>
        </row>
        <row r="5135">
          <cell r="A5135">
            <v>500390</v>
          </cell>
          <cell r="B5135" t="str">
            <v>Figueirão</v>
          </cell>
          <cell r="C5135" t="str">
            <v>MS</v>
          </cell>
          <cell r="D5135" t="str">
            <v>Mato Grosso do Sul</v>
          </cell>
          <cell r="E5135">
            <v>50</v>
          </cell>
          <cell r="F5135" t="str">
            <v>Centro-Oeste</v>
          </cell>
        </row>
        <row r="5136">
          <cell r="A5136">
            <v>500400</v>
          </cell>
          <cell r="B5136" t="str">
            <v>Glória de Dourados</v>
          </cell>
          <cell r="C5136" t="str">
            <v>MS</v>
          </cell>
          <cell r="D5136" t="str">
            <v>Mato Grosso do Sul</v>
          </cell>
          <cell r="E5136">
            <v>50</v>
          </cell>
          <cell r="F5136" t="str">
            <v>Centro-Oeste</v>
          </cell>
        </row>
        <row r="5137">
          <cell r="A5137">
            <v>500410</v>
          </cell>
          <cell r="B5137" t="str">
            <v>Guia Lopes da Laguna</v>
          </cell>
          <cell r="C5137" t="str">
            <v>MS</v>
          </cell>
          <cell r="D5137" t="str">
            <v>Mato Grosso do Sul</v>
          </cell>
          <cell r="E5137">
            <v>50</v>
          </cell>
          <cell r="F5137" t="str">
            <v>Centro-Oeste</v>
          </cell>
        </row>
        <row r="5138">
          <cell r="A5138">
            <v>500430</v>
          </cell>
          <cell r="B5138" t="str">
            <v>Iguatemi</v>
          </cell>
          <cell r="C5138" t="str">
            <v>MS</v>
          </cell>
          <cell r="D5138" t="str">
            <v>Mato Grosso do Sul</v>
          </cell>
          <cell r="E5138">
            <v>50</v>
          </cell>
          <cell r="F5138" t="str">
            <v>Centro-Oeste</v>
          </cell>
        </row>
        <row r="5139">
          <cell r="A5139">
            <v>500440</v>
          </cell>
          <cell r="B5139" t="str">
            <v>Inocência</v>
          </cell>
          <cell r="C5139" t="str">
            <v>MS</v>
          </cell>
          <cell r="D5139" t="str">
            <v>Mato Grosso do Sul</v>
          </cell>
          <cell r="E5139">
            <v>50</v>
          </cell>
          <cell r="F5139" t="str">
            <v>Centro-Oeste</v>
          </cell>
        </row>
        <row r="5140">
          <cell r="A5140">
            <v>500450</v>
          </cell>
          <cell r="B5140" t="str">
            <v>Itaporã</v>
          </cell>
          <cell r="C5140" t="str">
            <v>MS</v>
          </cell>
          <cell r="D5140" t="str">
            <v>Mato Grosso do Sul</v>
          </cell>
          <cell r="E5140">
            <v>50</v>
          </cell>
          <cell r="F5140" t="str">
            <v>Centro-Oeste</v>
          </cell>
        </row>
        <row r="5141">
          <cell r="A5141">
            <v>500460</v>
          </cell>
          <cell r="B5141" t="str">
            <v>Itaquiraí</v>
          </cell>
          <cell r="C5141" t="str">
            <v>MS</v>
          </cell>
          <cell r="D5141" t="str">
            <v>Mato Grosso do Sul</v>
          </cell>
          <cell r="E5141">
            <v>50</v>
          </cell>
          <cell r="F5141" t="str">
            <v>Centro-Oeste</v>
          </cell>
        </row>
        <row r="5142">
          <cell r="A5142">
            <v>500470</v>
          </cell>
          <cell r="B5142" t="str">
            <v>Ivinhema</v>
          </cell>
          <cell r="C5142" t="str">
            <v>MS</v>
          </cell>
          <cell r="D5142" t="str">
            <v>Mato Grosso do Sul</v>
          </cell>
          <cell r="E5142">
            <v>50</v>
          </cell>
          <cell r="F5142" t="str">
            <v>Centro-Oeste</v>
          </cell>
        </row>
        <row r="5143">
          <cell r="A5143">
            <v>500480</v>
          </cell>
          <cell r="B5143" t="str">
            <v>Japorã</v>
          </cell>
          <cell r="C5143" t="str">
            <v>MS</v>
          </cell>
          <cell r="D5143" t="str">
            <v>Mato Grosso do Sul</v>
          </cell>
          <cell r="E5143">
            <v>50</v>
          </cell>
          <cell r="F5143" t="str">
            <v>Centro-Oeste</v>
          </cell>
        </row>
        <row r="5144">
          <cell r="A5144">
            <v>500490</v>
          </cell>
          <cell r="B5144" t="str">
            <v>Jaraguari</v>
          </cell>
          <cell r="C5144" t="str">
            <v>MS</v>
          </cell>
          <cell r="D5144" t="str">
            <v>Mato Grosso do Sul</v>
          </cell>
          <cell r="E5144">
            <v>50</v>
          </cell>
          <cell r="F5144" t="str">
            <v>Centro-Oeste</v>
          </cell>
        </row>
        <row r="5145">
          <cell r="A5145">
            <v>500500</v>
          </cell>
          <cell r="B5145" t="str">
            <v>Jardim</v>
          </cell>
          <cell r="C5145" t="str">
            <v>MS</v>
          </cell>
          <cell r="D5145" t="str">
            <v>Mato Grosso do Sul</v>
          </cell>
          <cell r="E5145">
            <v>50</v>
          </cell>
          <cell r="F5145" t="str">
            <v>Centro-Oeste</v>
          </cell>
        </row>
        <row r="5146">
          <cell r="A5146">
            <v>500510</v>
          </cell>
          <cell r="B5146" t="str">
            <v>Jateí</v>
          </cell>
          <cell r="C5146" t="str">
            <v>MS</v>
          </cell>
          <cell r="D5146" t="str">
            <v>Mato Grosso do Sul</v>
          </cell>
          <cell r="E5146">
            <v>50</v>
          </cell>
          <cell r="F5146" t="str">
            <v>Centro-Oeste</v>
          </cell>
        </row>
        <row r="5147">
          <cell r="A5147">
            <v>500515</v>
          </cell>
          <cell r="B5147" t="str">
            <v>Juti</v>
          </cell>
          <cell r="C5147" t="str">
            <v>MS</v>
          </cell>
          <cell r="D5147" t="str">
            <v>Mato Grosso do Sul</v>
          </cell>
          <cell r="E5147">
            <v>50</v>
          </cell>
          <cell r="F5147" t="str">
            <v>Centro-Oeste</v>
          </cell>
        </row>
        <row r="5148">
          <cell r="A5148">
            <v>500520</v>
          </cell>
          <cell r="B5148" t="str">
            <v>Ladário</v>
          </cell>
          <cell r="C5148" t="str">
            <v>MS</v>
          </cell>
          <cell r="D5148" t="str">
            <v>Mato Grosso do Sul</v>
          </cell>
          <cell r="E5148">
            <v>50</v>
          </cell>
          <cell r="F5148" t="str">
            <v>Centro-Oeste</v>
          </cell>
        </row>
        <row r="5149">
          <cell r="A5149">
            <v>500525</v>
          </cell>
          <cell r="B5149" t="str">
            <v>Laguna Carapã</v>
          </cell>
          <cell r="C5149" t="str">
            <v>MS</v>
          </cell>
          <cell r="D5149" t="str">
            <v>Mato Grosso do Sul</v>
          </cell>
          <cell r="E5149">
            <v>50</v>
          </cell>
          <cell r="F5149" t="str">
            <v>Centro-Oeste</v>
          </cell>
        </row>
        <row r="5150">
          <cell r="A5150">
            <v>500540</v>
          </cell>
          <cell r="B5150" t="str">
            <v>Maracaju</v>
          </cell>
          <cell r="C5150" t="str">
            <v>MS</v>
          </cell>
          <cell r="D5150" t="str">
            <v>Mato Grosso do Sul</v>
          </cell>
          <cell r="E5150">
            <v>50</v>
          </cell>
          <cell r="F5150" t="str">
            <v>Centro-Oeste</v>
          </cell>
        </row>
        <row r="5151">
          <cell r="A5151">
            <v>500560</v>
          </cell>
          <cell r="B5151" t="str">
            <v>Miranda</v>
          </cell>
          <cell r="C5151" t="str">
            <v>MS</v>
          </cell>
          <cell r="D5151" t="str">
            <v>Mato Grosso do Sul</v>
          </cell>
          <cell r="E5151">
            <v>50</v>
          </cell>
          <cell r="F5151" t="str">
            <v>Centro-Oeste</v>
          </cell>
        </row>
        <row r="5152">
          <cell r="A5152">
            <v>500568</v>
          </cell>
          <cell r="B5152" t="str">
            <v>Mundo Novo</v>
          </cell>
          <cell r="C5152" t="str">
            <v>MS</v>
          </cell>
          <cell r="D5152" t="str">
            <v>Mato Grosso do Sul</v>
          </cell>
          <cell r="E5152">
            <v>50</v>
          </cell>
          <cell r="F5152" t="str">
            <v>Centro-Oeste</v>
          </cell>
        </row>
        <row r="5153">
          <cell r="A5153">
            <v>500570</v>
          </cell>
          <cell r="B5153" t="str">
            <v>Naviraí</v>
          </cell>
          <cell r="C5153" t="str">
            <v>MS</v>
          </cell>
          <cell r="D5153" t="str">
            <v>Mato Grosso do Sul</v>
          </cell>
          <cell r="E5153">
            <v>50</v>
          </cell>
          <cell r="F5153" t="str">
            <v>Centro-Oeste</v>
          </cell>
        </row>
        <row r="5154">
          <cell r="A5154">
            <v>500580</v>
          </cell>
          <cell r="B5154" t="str">
            <v>Nioaque</v>
          </cell>
          <cell r="C5154" t="str">
            <v>MS</v>
          </cell>
          <cell r="D5154" t="str">
            <v>Mato Grosso do Sul</v>
          </cell>
          <cell r="E5154">
            <v>50</v>
          </cell>
          <cell r="F5154" t="str">
            <v>Centro-Oeste</v>
          </cell>
        </row>
        <row r="5155">
          <cell r="A5155">
            <v>500600</v>
          </cell>
          <cell r="B5155" t="str">
            <v>Nova Alvorada do Sul</v>
          </cell>
          <cell r="C5155" t="str">
            <v>MS</v>
          </cell>
          <cell r="D5155" t="str">
            <v>Mato Grosso do Sul</v>
          </cell>
          <cell r="E5155">
            <v>50</v>
          </cell>
          <cell r="F5155" t="str">
            <v>Centro-Oeste</v>
          </cell>
        </row>
        <row r="5156">
          <cell r="A5156">
            <v>500620</v>
          </cell>
          <cell r="B5156" t="str">
            <v>Nova Andradina</v>
          </cell>
          <cell r="C5156" t="str">
            <v>MS</v>
          </cell>
          <cell r="D5156" t="str">
            <v>Mato Grosso do Sul</v>
          </cell>
          <cell r="E5156">
            <v>50</v>
          </cell>
          <cell r="F5156" t="str">
            <v>Centro-Oeste</v>
          </cell>
        </row>
        <row r="5157">
          <cell r="A5157">
            <v>500625</v>
          </cell>
          <cell r="B5157" t="str">
            <v>Novo Horizonte do Sul</v>
          </cell>
          <cell r="C5157" t="str">
            <v>MS</v>
          </cell>
          <cell r="D5157" t="str">
            <v>Mato Grosso do Sul</v>
          </cell>
          <cell r="E5157">
            <v>50</v>
          </cell>
          <cell r="F5157" t="str">
            <v>Centro-Oeste</v>
          </cell>
        </row>
        <row r="5158">
          <cell r="A5158">
            <v>500630</v>
          </cell>
          <cell r="B5158" t="str">
            <v>Paranaíba</v>
          </cell>
          <cell r="C5158" t="str">
            <v>MS</v>
          </cell>
          <cell r="D5158" t="str">
            <v>Mato Grosso do Sul</v>
          </cell>
          <cell r="E5158">
            <v>50</v>
          </cell>
          <cell r="F5158" t="str">
            <v>Centro-Oeste</v>
          </cell>
        </row>
        <row r="5159">
          <cell r="A5159">
            <v>500635</v>
          </cell>
          <cell r="B5159" t="str">
            <v>Paranhos</v>
          </cell>
          <cell r="C5159" t="str">
            <v>MS</v>
          </cell>
          <cell r="D5159" t="str">
            <v>Mato Grosso do Sul</v>
          </cell>
          <cell r="E5159">
            <v>50</v>
          </cell>
          <cell r="F5159" t="str">
            <v>Centro-Oeste</v>
          </cell>
        </row>
        <row r="5160">
          <cell r="A5160">
            <v>500640</v>
          </cell>
          <cell r="B5160" t="str">
            <v>Pedro Gomes</v>
          </cell>
          <cell r="C5160" t="str">
            <v>MS</v>
          </cell>
          <cell r="D5160" t="str">
            <v>Mato Grosso do Sul</v>
          </cell>
          <cell r="E5160">
            <v>50</v>
          </cell>
          <cell r="F5160" t="str">
            <v>Centro-Oeste</v>
          </cell>
        </row>
        <row r="5161">
          <cell r="A5161">
            <v>500660</v>
          </cell>
          <cell r="B5161" t="str">
            <v>Ponta Porã</v>
          </cell>
          <cell r="C5161" t="str">
            <v>MS</v>
          </cell>
          <cell r="D5161" t="str">
            <v>Mato Grosso do Sul</v>
          </cell>
          <cell r="E5161">
            <v>50</v>
          </cell>
          <cell r="F5161" t="str">
            <v>Centro-Oeste</v>
          </cell>
        </row>
        <row r="5162">
          <cell r="A5162">
            <v>500690</v>
          </cell>
          <cell r="B5162" t="str">
            <v>Porto Murtinho</v>
          </cell>
          <cell r="C5162" t="str">
            <v>MS</v>
          </cell>
          <cell r="D5162" t="str">
            <v>Mato Grosso do Sul</v>
          </cell>
          <cell r="E5162">
            <v>50</v>
          </cell>
          <cell r="F5162" t="str">
            <v>Centro-Oeste</v>
          </cell>
        </row>
        <row r="5163">
          <cell r="A5163">
            <v>500710</v>
          </cell>
          <cell r="B5163" t="str">
            <v>Ribas do Rio Pardo</v>
          </cell>
          <cell r="C5163" t="str">
            <v>MS</v>
          </cell>
          <cell r="D5163" t="str">
            <v>Mato Grosso do Sul</v>
          </cell>
          <cell r="E5163">
            <v>50</v>
          </cell>
          <cell r="F5163" t="str">
            <v>Centro-Oeste</v>
          </cell>
        </row>
        <row r="5164">
          <cell r="A5164">
            <v>500720</v>
          </cell>
          <cell r="B5164" t="str">
            <v>Rio Brilhante</v>
          </cell>
          <cell r="C5164" t="str">
            <v>MS</v>
          </cell>
          <cell r="D5164" t="str">
            <v>Mato Grosso do Sul</v>
          </cell>
          <cell r="E5164">
            <v>50</v>
          </cell>
          <cell r="F5164" t="str">
            <v>Centro-Oeste</v>
          </cell>
        </row>
        <row r="5165">
          <cell r="A5165">
            <v>500730</v>
          </cell>
          <cell r="B5165" t="str">
            <v>Rio Negro</v>
          </cell>
          <cell r="C5165" t="str">
            <v>MS</v>
          </cell>
          <cell r="D5165" t="str">
            <v>Mato Grosso do Sul</v>
          </cell>
          <cell r="E5165">
            <v>50</v>
          </cell>
          <cell r="F5165" t="str">
            <v>Centro-Oeste</v>
          </cell>
        </row>
        <row r="5166">
          <cell r="A5166">
            <v>500740</v>
          </cell>
          <cell r="B5166" t="str">
            <v>Rio Verde de Mato Grosso</v>
          </cell>
          <cell r="C5166" t="str">
            <v>MS</v>
          </cell>
          <cell r="D5166" t="str">
            <v>Mato Grosso do Sul</v>
          </cell>
          <cell r="E5166">
            <v>50</v>
          </cell>
          <cell r="F5166" t="str">
            <v>Centro-Oeste</v>
          </cell>
        </row>
        <row r="5167">
          <cell r="A5167">
            <v>500750</v>
          </cell>
          <cell r="B5167" t="str">
            <v>Rochedo</v>
          </cell>
          <cell r="C5167" t="str">
            <v>MS</v>
          </cell>
          <cell r="D5167" t="str">
            <v>Mato Grosso do Sul</v>
          </cell>
          <cell r="E5167">
            <v>50</v>
          </cell>
          <cell r="F5167" t="str">
            <v>Centro-Oeste</v>
          </cell>
        </row>
        <row r="5168">
          <cell r="A5168">
            <v>500755</v>
          </cell>
          <cell r="B5168" t="str">
            <v>Santa Rita do Pardo</v>
          </cell>
          <cell r="C5168" t="str">
            <v>MS</v>
          </cell>
          <cell r="D5168" t="str">
            <v>Mato Grosso do Sul</v>
          </cell>
          <cell r="E5168">
            <v>50</v>
          </cell>
          <cell r="F5168" t="str">
            <v>Centro-Oeste</v>
          </cell>
        </row>
        <row r="5169">
          <cell r="A5169">
            <v>500769</v>
          </cell>
          <cell r="B5169" t="str">
            <v>São Gabriel do Oeste</v>
          </cell>
          <cell r="C5169" t="str">
            <v>MS</v>
          </cell>
          <cell r="D5169" t="str">
            <v>Mato Grosso do Sul</v>
          </cell>
          <cell r="E5169">
            <v>50</v>
          </cell>
          <cell r="F5169" t="str">
            <v>Centro-Oeste</v>
          </cell>
        </row>
        <row r="5170">
          <cell r="A5170">
            <v>500770</v>
          </cell>
          <cell r="B5170" t="str">
            <v>Sete Quedas</v>
          </cell>
          <cell r="C5170" t="str">
            <v>MS</v>
          </cell>
          <cell r="D5170" t="str">
            <v>Mato Grosso do Sul</v>
          </cell>
          <cell r="E5170">
            <v>50</v>
          </cell>
          <cell r="F5170" t="str">
            <v>Centro-Oeste</v>
          </cell>
        </row>
        <row r="5171">
          <cell r="A5171">
            <v>500780</v>
          </cell>
          <cell r="B5171" t="str">
            <v>Selvíria</v>
          </cell>
          <cell r="C5171" t="str">
            <v>MS</v>
          </cell>
          <cell r="D5171" t="str">
            <v>Mato Grosso do Sul</v>
          </cell>
          <cell r="E5171">
            <v>50</v>
          </cell>
          <cell r="F5171" t="str">
            <v>Centro-Oeste</v>
          </cell>
        </row>
        <row r="5172">
          <cell r="A5172">
            <v>500790</v>
          </cell>
          <cell r="B5172" t="str">
            <v>Sidrolândia</v>
          </cell>
          <cell r="C5172" t="str">
            <v>MS</v>
          </cell>
          <cell r="D5172" t="str">
            <v>Mato Grosso do Sul</v>
          </cell>
          <cell r="E5172">
            <v>50</v>
          </cell>
          <cell r="F5172" t="str">
            <v>Centro-Oeste</v>
          </cell>
        </row>
        <row r="5173">
          <cell r="A5173">
            <v>500793</v>
          </cell>
          <cell r="B5173" t="str">
            <v>Sonora</v>
          </cell>
          <cell r="C5173" t="str">
            <v>MS</v>
          </cell>
          <cell r="D5173" t="str">
            <v>Mato Grosso do Sul</v>
          </cell>
          <cell r="E5173">
            <v>50</v>
          </cell>
          <cell r="F5173" t="str">
            <v>Centro-Oeste</v>
          </cell>
        </row>
        <row r="5174">
          <cell r="A5174">
            <v>500795</v>
          </cell>
          <cell r="B5174" t="str">
            <v>Tacuru</v>
          </cell>
          <cell r="C5174" t="str">
            <v>MS</v>
          </cell>
          <cell r="D5174" t="str">
            <v>Mato Grosso do Sul</v>
          </cell>
          <cell r="E5174">
            <v>50</v>
          </cell>
          <cell r="F5174" t="str">
            <v>Centro-Oeste</v>
          </cell>
        </row>
        <row r="5175">
          <cell r="A5175">
            <v>500797</v>
          </cell>
          <cell r="B5175" t="str">
            <v>Taquarussu</v>
          </cell>
          <cell r="C5175" t="str">
            <v>MS</v>
          </cell>
          <cell r="D5175" t="str">
            <v>Mato Grosso do Sul</v>
          </cell>
          <cell r="E5175">
            <v>50</v>
          </cell>
          <cell r="F5175" t="str">
            <v>Centro-Oeste</v>
          </cell>
        </row>
        <row r="5176">
          <cell r="A5176">
            <v>500800</v>
          </cell>
          <cell r="B5176" t="str">
            <v>Terenos</v>
          </cell>
          <cell r="C5176" t="str">
            <v>MS</v>
          </cell>
          <cell r="D5176" t="str">
            <v>Mato Grosso do Sul</v>
          </cell>
          <cell r="E5176">
            <v>50</v>
          </cell>
          <cell r="F5176" t="str">
            <v>Centro-Oeste</v>
          </cell>
        </row>
        <row r="5177">
          <cell r="A5177">
            <v>500830</v>
          </cell>
          <cell r="B5177" t="str">
            <v>Três Lagoas</v>
          </cell>
          <cell r="C5177" t="str">
            <v>MS</v>
          </cell>
          <cell r="D5177" t="str">
            <v>Mato Grosso do Sul</v>
          </cell>
          <cell r="E5177">
            <v>50</v>
          </cell>
          <cell r="F5177" t="str">
            <v>Centro-Oeste</v>
          </cell>
        </row>
        <row r="5178">
          <cell r="A5178">
            <v>500840</v>
          </cell>
          <cell r="B5178" t="str">
            <v>Vicentina</v>
          </cell>
          <cell r="C5178" t="str">
            <v>MS</v>
          </cell>
          <cell r="D5178" t="str">
            <v>Mato Grosso do Sul</v>
          </cell>
          <cell r="E5178">
            <v>50</v>
          </cell>
          <cell r="F5178" t="str">
            <v>Centro-Oeste</v>
          </cell>
        </row>
        <row r="5179">
          <cell r="A5179">
            <v>510010</v>
          </cell>
          <cell r="B5179" t="str">
            <v>Acorizal</v>
          </cell>
          <cell r="C5179" t="str">
            <v>MT</v>
          </cell>
          <cell r="D5179" t="str">
            <v>Mato Grosso</v>
          </cell>
          <cell r="E5179">
            <v>51</v>
          </cell>
          <cell r="F5179" t="str">
            <v>Centro-Oeste</v>
          </cell>
        </row>
        <row r="5180">
          <cell r="A5180">
            <v>510020</v>
          </cell>
          <cell r="B5180" t="str">
            <v>Água Boa</v>
          </cell>
          <cell r="C5180" t="str">
            <v>MT</v>
          </cell>
          <cell r="D5180" t="str">
            <v>Mato Grosso</v>
          </cell>
          <cell r="E5180">
            <v>51</v>
          </cell>
          <cell r="F5180" t="str">
            <v>Centro-Oeste</v>
          </cell>
        </row>
        <row r="5181">
          <cell r="A5181">
            <v>510025</v>
          </cell>
          <cell r="B5181" t="str">
            <v>Alta Floresta</v>
          </cell>
          <cell r="C5181" t="str">
            <v>MT</v>
          </cell>
          <cell r="D5181" t="str">
            <v>Mato Grosso</v>
          </cell>
          <cell r="E5181">
            <v>51</v>
          </cell>
          <cell r="F5181" t="str">
            <v>Centro-Oeste</v>
          </cell>
        </row>
        <row r="5182">
          <cell r="A5182">
            <v>510030</v>
          </cell>
          <cell r="B5182" t="str">
            <v>Alto Araguaia</v>
          </cell>
          <cell r="C5182" t="str">
            <v>MT</v>
          </cell>
          <cell r="D5182" t="str">
            <v>Mato Grosso</v>
          </cell>
          <cell r="E5182">
            <v>51</v>
          </cell>
          <cell r="F5182" t="str">
            <v>Centro-Oeste</v>
          </cell>
        </row>
        <row r="5183">
          <cell r="A5183">
            <v>510035</v>
          </cell>
          <cell r="B5183" t="str">
            <v>Alto Boa Vista</v>
          </cell>
          <cell r="C5183" t="str">
            <v>MT</v>
          </cell>
          <cell r="D5183" t="str">
            <v>Mato Grosso</v>
          </cell>
          <cell r="E5183">
            <v>51</v>
          </cell>
          <cell r="F5183" t="str">
            <v>Centro-Oeste</v>
          </cell>
        </row>
        <row r="5184">
          <cell r="A5184">
            <v>510040</v>
          </cell>
          <cell r="B5184" t="str">
            <v>Alto Garças</v>
          </cell>
          <cell r="C5184" t="str">
            <v>MT</v>
          </cell>
          <cell r="D5184" t="str">
            <v>Mato Grosso</v>
          </cell>
          <cell r="E5184">
            <v>51</v>
          </cell>
          <cell r="F5184" t="str">
            <v>Centro-Oeste</v>
          </cell>
        </row>
        <row r="5185">
          <cell r="A5185">
            <v>510050</v>
          </cell>
          <cell r="B5185" t="str">
            <v>Alto Paraguai</v>
          </cell>
          <cell r="C5185" t="str">
            <v>MT</v>
          </cell>
          <cell r="D5185" t="str">
            <v>Mato Grosso</v>
          </cell>
          <cell r="E5185">
            <v>51</v>
          </cell>
          <cell r="F5185" t="str">
            <v>Centro-Oeste</v>
          </cell>
        </row>
        <row r="5186">
          <cell r="A5186">
            <v>510060</v>
          </cell>
          <cell r="B5186" t="str">
            <v>Alto Taquari</v>
          </cell>
          <cell r="C5186" t="str">
            <v>MT</v>
          </cell>
          <cell r="D5186" t="str">
            <v>Mato Grosso</v>
          </cell>
          <cell r="E5186">
            <v>51</v>
          </cell>
          <cell r="F5186" t="str">
            <v>Centro-Oeste</v>
          </cell>
        </row>
        <row r="5187">
          <cell r="A5187">
            <v>510080</v>
          </cell>
          <cell r="B5187" t="str">
            <v>Apiacás</v>
          </cell>
          <cell r="C5187" t="str">
            <v>MT</v>
          </cell>
          <cell r="D5187" t="str">
            <v>Mato Grosso</v>
          </cell>
          <cell r="E5187">
            <v>51</v>
          </cell>
          <cell r="F5187" t="str">
            <v>Centro-Oeste</v>
          </cell>
        </row>
        <row r="5188">
          <cell r="A5188">
            <v>510100</v>
          </cell>
          <cell r="B5188" t="str">
            <v>Araguaiana</v>
          </cell>
          <cell r="C5188" t="str">
            <v>MT</v>
          </cell>
          <cell r="D5188" t="str">
            <v>Mato Grosso</v>
          </cell>
          <cell r="E5188">
            <v>51</v>
          </cell>
          <cell r="F5188" t="str">
            <v>Centro-Oeste</v>
          </cell>
        </row>
        <row r="5189">
          <cell r="A5189">
            <v>510120</v>
          </cell>
          <cell r="B5189" t="str">
            <v>Araguainha</v>
          </cell>
          <cell r="C5189" t="str">
            <v>MT</v>
          </cell>
          <cell r="D5189" t="str">
            <v>Mato Grosso</v>
          </cell>
          <cell r="E5189">
            <v>51</v>
          </cell>
          <cell r="F5189" t="str">
            <v>Centro-Oeste</v>
          </cell>
        </row>
        <row r="5190">
          <cell r="A5190">
            <v>510125</v>
          </cell>
          <cell r="B5190" t="str">
            <v>Araputanga</v>
          </cell>
          <cell r="C5190" t="str">
            <v>MT</v>
          </cell>
          <cell r="D5190" t="str">
            <v>Mato Grosso</v>
          </cell>
          <cell r="E5190">
            <v>51</v>
          </cell>
          <cell r="F5190" t="str">
            <v>Centro-Oeste</v>
          </cell>
        </row>
        <row r="5191">
          <cell r="A5191">
            <v>510130</v>
          </cell>
          <cell r="B5191" t="str">
            <v>Arenápolis</v>
          </cell>
          <cell r="C5191" t="str">
            <v>MT</v>
          </cell>
          <cell r="D5191" t="str">
            <v>Mato Grosso</v>
          </cell>
          <cell r="E5191">
            <v>51</v>
          </cell>
          <cell r="F5191" t="str">
            <v>Centro-Oeste</v>
          </cell>
        </row>
        <row r="5192">
          <cell r="A5192">
            <v>510140</v>
          </cell>
          <cell r="B5192" t="str">
            <v>Aripuanã</v>
          </cell>
          <cell r="C5192" t="str">
            <v>MT</v>
          </cell>
          <cell r="D5192" t="str">
            <v>Mato Grosso</v>
          </cell>
          <cell r="E5192">
            <v>51</v>
          </cell>
          <cell r="F5192" t="str">
            <v>Centro-Oeste</v>
          </cell>
        </row>
        <row r="5193">
          <cell r="A5193">
            <v>510160</v>
          </cell>
          <cell r="B5193" t="str">
            <v>Barão de Melgaço</v>
          </cell>
          <cell r="C5193" t="str">
            <v>MT</v>
          </cell>
          <cell r="D5193" t="str">
            <v>Mato Grosso</v>
          </cell>
          <cell r="E5193">
            <v>51</v>
          </cell>
          <cell r="F5193" t="str">
            <v>Centro-Oeste</v>
          </cell>
        </row>
        <row r="5194">
          <cell r="A5194">
            <v>510170</v>
          </cell>
          <cell r="B5194" t="str">
            <v>Barra do Bugres</v>
          </cell>
          <cell r="C5194" t="str">
            <v>MT</v>
          </cell>
          <cell r="D5194" t="str">
            <v>Mato Grosso</v>
          </cell>
          <cell r="E5194">
            <v>51</v>
          </cell>
          <cell r="F5194" t="str">
            <v>Centro-Oeste</v>
          </cell>
        </row>
        <row r="5195">
          <cell r="A5195">
            <v>510180</v>
          </cell>
          <cell r="B5195" t="str">
            <v>Barra do Garças</v>
          </cell>
          <cell r="C5195" t="str">
            <v>MT</v>
          </cell>
          <cell r="D5195" t="str">
            <v>Mato Grosso</v>
          </cell>
          <cell r="E5195">
            <v>51</v>
          </cell>
          <cell r="F5195" t="str">
            <v>Centro-Oeste</v>
          </cell>
        </row>
        <row r="5196">
          <cell r="A5196">
            <v>510185</v>
          </cell>
          <cell r="B5196" t="str">
            <v>Bom Jesus do Araguaia</v>
          </cell>
          <cell r="C5196" t="str">
            <v>MT</v>
          </cell>
          <cell r="D5196" t="str">
            <v>Mato Grosso</v>
          </cell>
          <cell r="E5196">
            <v>51</v>
          </cell>
          <cell r="F5196" t="str">
            <v>Centro-Oeste</v>
          </cell>
        </row>
        <row r="5197">
          <cell r="A5197">
            <v>510190</v>
          </cell>
          <cell r="B5197" t="str">
            <v>Brasnorte</v>
          </cell>
          <cell r="C5197" t="str">
            <v>MT</v>
          </cell>
          <cell r="D5197" t="str">
            <v>Mato Grosso</v>
          </cell>
          <cell r="E5197">
            <v>51</v>
          </cell>
          <cell r="F5197" t="str">
            <v>Centro-Oeste</v>
          </cell>
        </row>
        <row r="5198">
          <cell r="A5198">
            <v>510250</v>
          </cell>
          <cell r="B5198" t="str">
            <v>Cáceres</v>
          </cell>
          <cell r="C5198" t="str">
            <v>MT</v>
          </cell>
          <cell r="D5198" t="str">
            <v>Mato Grosso</v>
          </cell>
          <cell r="E5198">
            <v>51</v>
          </cell>
          <cell r="F5198" t="str">
            <v>Centro-Oeste</v>
          </cell>
        </row>
        <row r="5199">
          <cell r="A5199">
            <v>510260</v>
          </cell>
          <cell r="B5199" t="str">
            <v>Campinápolis</v>
          </cell>
          <cell r="C5199" t="str">
            <v>MT</v>
          </cell>
          <cell r="D5199" t="str">
            <v>Mato Grosso</v>
          </cell>
          <cell r="E5199">
            <v>51</v>
          </cell>
          <cell r="F5199" t="str">
            <v>Centro-Oeste</v>
          </cell>
        </row>
        <row r="5200">
          <cell r="A5200">
            <v>510263</v>
          </cell>
          <cell r="B5200" t="str">
            <v>Campo Novo do Parecis</v>
          </cell>
          <cell r="C5200" t="str">
            <v>MT</v>
          </cell>
          <cell r="D5200" t="str">
            <v>Mato Grosso</v>
          </cell>
          <cell r="E5200">
            <v>51</v>
          </cell>
          <cell r="F5200" t="str">
            <v>Centro-Oeste</v>
          </cell>
        </row>
        <row r="5201">
          <cell r="A5201">
            <v>510267</v>
          </cell>
          <cell r="B5201" t="str">
            <v>Campo Verde</v>
          </cell>
          <cell r="C5201" t="str">
            <v>MT</v>
          </cell>
          <cell r="D5201" t="str">
            <v>Mato Grosso</v>
          </cell>
          <cell r="E5201">
            <v>51</v>
          </cell>
          <cell r="F5201" t="str">
            <v>Centro-Oeste</v>
          </cell>
        </row>
        <row r="5202">
          <cell r="A5202">
            <v>510268</v>
          </cell>
          <cell r="B5202" t="str">
            <v>Campos de Júlio</v>
          </cell>
          <cell r="C5202" t="str">
            <v>MT</v>
          </cell>
          <cell r="D5202" t="str">
            <v>Mato Grosso</v>
          </cell>
          <cell r="E5202">
            <v>51</v>
          </cell>
          <cell r="F5202" t="str">
            <v>Centro-Oeste</v>
          </cell>
        </row>
        <row r="5203">
          <cell r="A5203">
            <v>510269</v>
          </cell>
          <cell r="B5203" t="str">
            <v>Canabrava do Norte</v>
          </cell>
          <cell r="C5203" t="str">
            <v>MT</v>
          </cell>
          <cell r="D5203" t="str">
            <v>Mato Grosso</v>
          </cell>
          <cell r="E5203">
            <v>51</v>
          </cell>
          <cell r="F5203" t="str">
            <v>Centro-Oeste</v>
          </cell>
        </row>
        <row r="5204">
          <cell r="A5204">
            <v>510270</v>
          </cell>
          <cell r="B5204" t="str">
            <v>Canarana</v>
          </cell>
          <cell r="C5204" t="str">
            <v>MT</v>
          </cell>
          <cell r="D5204" t="str">
            <v>Mato Grosso</v>
          </cell>
          <cell r="E5204">
            <v>51</v>
          </cell>
          <cell r="F5204" t="str">
            <v>Centro-Oeste</v>
          </cell>
        </row>
        <row r="5205">
          <cell r="A5205">
            <v>510279</v>
          </cell>
          <cell r="B5205" t="str">
            <v>Carlinda</v>
          </cell>
          <cell r="C5205" t="str">
            <v>MT</v>
          </cell>
          <cell r="D5205" t="str">
            <v>Mato Grosso</v>
          </cell>
          <cell r="E5205">
            <v>51</v>
          </cell>
          <cell r="F5205" t="str">
            <v>Centro-Oeste</v>
          </cell>
        </row>
        <row r="5206">
          <cell r="A5206">
            <v>510285</v>
          </cell>
          <cell r="B5206" t="str">
            <v>Castanheira</v>
          </cell>
          <cell r="C5206" t="str">
            <v>MT</v>
          </cell>
          <cell r="D5206" t="str">
            <v>Mato Grosso</v>
          </cell>
          <cell r="E5206">
            <v>51</v>
          </cell>
          <cell r="F5206" t="str">
            <v>Centro-Oeste</v>
          </cell>
        </row>
        <row r="5207">
          <cell r="A5207">
            <v>510300</v>
          </cell>
          <cell r="B5207" t="str">
            <v>Chapada dos Guimarães</v>
          </cell>
          <cell r="C5207" t="str">
            <v>MT</v>
          </cell>
          <cell r="D5207" t="str">
            <v>Mato Grosso</v>
          </cell>
          <cell r="E5207">
            <v>51</v>
          </cell>
          <cell r="F5207" t="str">
            <v>Centro-Oeste</v>
          </cell>
        </row>
        <row r="5208">
          <cell r="A5208">
            <v>510305</v>
          </cell>
          <cell r="B5208" t="str">
            <v>Cláudia</v>
          </cell>
          <cell r="C5208" t="str">
            <v>MT</v>
          </cell>
          <cell r="D5208" t="str">
            <v>Mato Grosso</v>
          </cell>
          <cell r="E5208">
            <v>51</v>
          </cell>
          <cell r="F5208" t="str">
            <v>Centro-Oeste</v>
          </cell>
        </row>
        <row r="5209">
          <cell r="A5209">
            <v>510310</v>
          </cell>
          <cell r="B5209" t="str">
            <v>Cocalinho</v>
          </cell>
          <cell r="C5209" t="str">
            <v>MT</v>
          </cell>
          <cell r="D5209" t="str">
            <v>Mato Grosso</v>
          </cell>
          <cell r="E5209">
            <v>51</v>
          </cell>
          <cell r="F5209" t="str">
            <v>Centro-Oeste</v>
          </cell>
        </row>
        <row r="5210">
          <cell r="A5210">
            <v>510320</v>
          </cell>
          <cell r="B5210" t="str">
            <v>Colíder</v>
          </cell>
          <cell r="C5210" t="str">
            <v>MT</v>
          </cell>
          <cell r="D5210" t="str">
            <v>Mato Grosso</v>
          </cell>
          <cell r="E5210">
            <v>51</v>
          </cell>
          <cell r="F5210" t="str">
            <v>Centro-Oeste</v>
          </cell>
        </row>
        <row r="5211">
          <cell r="A5211">
            <v>510325</v>
          </cell>
          <cell r="B5211" t="str">
            <v>Colniza</v>
          </cell>
          <cell r="C5211" t="str">
            <v>MT</v>
          </cell>
          <cell r="D5211" t="str">
            <v>Mato Grosso</v>
          </cell>
          <cell r="E5211">
            <v>51</v>
          </cell>
          <cell r="F5211" t="str">
            <v>Centro-Oeste</v>
          </cell>
        </row>
        <row r="5212">
          <cell r="A5212">
            <v>510330</v>
          </cell>
          <cell r="B5212" t="str">
            <v>Comodoro</v>
          </cell>
          <cell r="C5212" t="str">
            <v>MT</v>
          </cell>
          <cell r="D5212" t="str">
            <v>Mato Grosso</v>
          </cell>
          <cell r="E5212">
            <v>51</v>
          </cell>
          <cell r="F5212" t="str">
            <v>Centro-Oeste</v>
          </cell>
        </row>
        <row r="5213">
          <cell r="A5213">
            <v>510335</v>
          </cell>
          <cell r="B5213" t="str">
            <v>Confresa</v>
          </cell>
          <cell r="C5213" t="str">
            <v>MT</v>
          </cell>
          <cell r="D5213" t="str">
            <v>Mato Grosso</v>
          </cell>
          <cell r="E5213">
            <v>51</v>
          </cell>
          <cell r="F5213" t="str">
            <v>Centro-Oeste</v>
          </cell>
        </row>
        <row r="5214">
          <cell r="A5214">
            <v>510336</v>
          </cell>
          <cell r="B5214" t="str">
            <v>Conquista D'Oeste</v>
          </cell>
          <cell r="C5214" t="str">
            <v>MT</v>
          </cell>
          <cell r="D5214" t="str">
            <v>Mato Grosso</v>
          </cell>
          <cell r="E5214">
            <v>51</v>
          </cell>
          <cell r="F5214" t="str">
            <v>Centro-Oeste</v>
          </cell>
        </row>
        <row r="5215">
          <cell r="A5215">
            <v>510337</v>
          </cell>
          <cell r="B5215" t="str">
            <v>Cotriguaçu</v>
          </cell>
          <cell r="C5215" t="str">
            <v>MT</v>
          </cell>
          <cell r="D5215" t="str">
            <v>Mato Grosso</v>
          </cell>
          <cell r="E5215">
            <v>51</v>
          </cell>
          <cell r="F5215" t="str">
            <v>Centro-Oeste</v>
          </cell>
        </row>
        <row r="5216">
          <cell r="A5216">
            <v>510340</v>
          </cell>
          <cell r="B5216" t="str">
            <v>Cuiabá</v>
          </cell>
          <cell r="C5216" t="str">
            <v>MT</v>
          </cell>
          <cell r="D5216" t="str">
            <v>Mato Grosso</v>
          </cell>
          <cell r="E5216">
            <v>51</v>
          </cell>
          <cell r="F5216" t="str">
            <v>Centro-Oeste</v>
          </cell>
        </row>
        <row r="5217">
          <cell r="A5217">
            <v>510343</v>
          </cell>
          <cell r="B5217" t="str">
            <v>Curvelândia</v>
          </cell>
          <cell r="C5217" t="str">
            <v>MT</v>
          </cell>
          <cell r="D5217" t="str">
            <v>Mato Grosso</v>
          </cell>
          <cell r="E5217">
            <v>51</v>
          </cell>
          <cell r="F5217" t="str">
            <v>Centro-Oeste</v>
          </cell>
        </row>
        <row r="5218">
          <cell r="A5218">
            <v>510345</v>
          </cell>
          <cell r="B5218" t="str">
            <v>Denise</v>
          </cell>
          <cell r="C5218" t="str">
            <v>MT</v>
          </cell>
          <cell r="D5218" t="str">
            <v>Mato Grosso</v>
          </cell>
          <cell r="E5218">
            <v>51</v>
          </cell>
          <cell r="F5218" t="str">
            <v>Centro-Oeste</v>
          </cell>
        </row>
        <row r="5219">
          <cell r="A5219">
            <v>510350</v>
          </cell>
          <cell r="B5219" t="str">
            <v>Diamantino</v>
          </cell>
          <cell r="C5219" t="str">
            <v>MT</v>
          </cell>
          <cell r="D5219" t="str">
            <v>Mato Grosso</v>
          </cell>
          <cell r="E5219">
            <v>51</v>
          </cell>
          <cell r="F5219" t="str">
            <v>Centro-Oeste</v>
          </cell>
        </row>
        <row r="5220">
          <cell r="A5220">
            <v>510360</v>
          </cell>
          <cell r="B5220" t="str">
            <v>Dom Aquino</v>
          </cell>
          <cell r="C5220" t="str">
            <v>MT</v>
          </cell>
          <cell r="D5220" t="str">
            <v>Mato Grosso</v>
          </cell>
          <cell r="E5220">
            <v>51</v>
          </cell>
          <cell r="F5220" t="str">
            <v>Centro-Oeste</v>
          </cell>
        </row>
        <row r="5221">
          <cell r="A5221">
            <v>510370</v>
          </cell>
          <cell r="B5221" t="str">
            <v>Feliz Natal</v>
          </cell>
          <cell r="C5221" t="str">
            <v>MT</v>
          </cell>
          <cell r="D5221" t="str">
            <v>Mato Grosso</v>
          </cell>
          <cell r="E5221">
            <v>51</v>
          </cell>
          <cell r="F5221" t="str">
            <v>Centro-Oeste</v>
          </cell>
        </row>
        <row r="5222">
          <cell r="A5222">
            <v>510380</v>
          </cell>
          <cell r="B5222" t="str">
            <v>Figueirópolis D'Oeste</v>
          </cell>
          <cell r="C5222" t="str">
            <v>MT</v>
          </cell>
          <cell r="D5222" t="str">
            <v>Mato Grosso</v>
          </cell>
          <cell r="E5222">
            <v>51</v>
          </cell>
          <cell r="F5222" t="str">
            <v>Centro-Oeste</v>
          </cell>
        </row>
        <row r="5223">
          <cell r="A5223">
            <v>510385</v>
          </cell>
          <cell r="B5223" t="str">
            <v>Gaúcha do Norte</v>
          </cell>
          <cell r="C5223" t="str">
            <v>MT</v>
          </cell>
          <cell r="D5223" t="str">
            <v>Mato Grosso</v>
          </cell>
          <cell r="E5223">
            <v>51</v>
          </cell>
          <cell r="F5223" t="str">
            <v>Centro-Oeste</v>
          </cell>
        </row>
        <row r="5224">
          <cell r="A5224">
            <v>510390</v>
          </cell>
          <cell r="B5224" t="str">
            <v>General Carneiro</v>
          </cell>
          <cell r="C5224" t="str">
            <v>MT</v>
          </cell>
          <cell r="D5224" t="str">
            <v>Mato Grosso</v>
          </cell>
          <cell r="E5224">
            <v>51</v>
          </cell>
          <cell r="F5224" t="str">
            <v>Centro-Oeste</v>
          </cell>
        </row>
        <row r="5225">
          <cell r="A5225">
            <v>510395</v>
          </cell>
          <cell r="B5225" t="str">
            <v>Glória D'Oeste</v>
          </cell>
          <cell r="C5225" t="str">
            <v>MT</v>
          </cell>
          <cell r="D5225" t="str">
            <v>Mato Grosso</v>
          </cell>
          <cell r="E5225">
            <v>51</v>
          </cell>
          <cell r="F5225" t="str">
            <v>Centro-Oeste</v>
          </cell>
        </row>
        <row r="5226">
          <cell r="A5226">
            <v>510410</v>
          </cell>
          <cell r="B5226" t="str">
            <v>Guarantã do Norte</v>
          </cell>
          <cell r="C5226" t="str">
            <v>MT</v>
          </cell>
          <cell r="D5226" t="str">
            <v>Mato Grosso</v>
          </cell>
          <cell r="E5226">
            <v>51</v>
          </cell>
          <cell r="F5226" t="str">
            <v>Centro-Oeste</v>
          </cell>
        </row>
        <row r="5227">
          <cell r="A5227">
            <v>510420</v>
          </cell>
          <cell r="B5227" t="str">
            <v>Guiratinga</v>
          </cell>
          <cell r="C5227" t="str">
            <v>MT</v>
          </cell>
          <cell r="D5227" t="str">
            <v>Mato Grosso</v>
          </cell>
          <cell r="E5227">
            <v>51</v>
          </cell>
          <cell r="F5227" t="str">
            <v>Centro-Oeste</v>
          </cell>
        </row>
        <row r="5228">
          <cell r="A5228">
            <v>510450</v>
          </cell>
          <cell r="B5228" t="str">
            <v>Indiavaí</v>
          </cell>
          <cell r="C5228" t="str">
            <v>MT</v>
          </cell>
          <cell r="D5228" t="str">
            <v>Mato Grosso</v>
          </cell>
          <cell r="E5228">
            <v>51</v>
          </cell>
          <cell r="F5228" t="str">
            <v>Centro-Oeste</v>
          </cell>
        </row>
        <row r="5229">
          <cell r="A5229">
            <v>510452</v>
          </cell>
          <cell r="B5229" t="str">
            <v>Ipiranga do Norte</v>
          </cell>
          <cell r="C5229" t="str">
            <v>MT</v>
          </cell>
          <cell r="D5229" t="str">
            <v>Mato Grosso</v>
          </cell>
          <cell r="E5229">
            <v>51</v>
          </cell>
          <cell r="F5229" t="str">
            <v>Centro-Oeste</v>
          </cell>
        </row>
        <row r="5230">
          <cell r="A5230">
            <v>510454</v>
          </cell>
          <cell r="B5230" t="str">
            <v>Itanhangá</v>
          </cell>
          <cell r="C5230" t="str">
            <v>MT</v>
          </cell>
          <cell r="D5230" t="str">
            <v>Mato Grosso</v>
          </cell>
          <cell r="E5230">
            <v>51</v>
          </cell>
          <cell r="F5230" t="str">
            <v>Centro-Oeste</v>
          </cell>
        </row>
        <row r="5231">
          <cell r="A5231">
            <v>510455</v>
          </cell>
          <cell r="B5231" t="str">
            <v>Itaúba</v>
          </cell>
          <cell r="C5231" t="str">
            <v>MT</v>
          </cell>
          <cell r="D5231" t="str">
            <v>Mato Grosso</v>
          </cell>
          <cell r="E5231">
            <v>51</v>
          </cell>
          <cell r="F5231" t="str">
            <v>Centro-Oeste</v>
          </cell>
        </row>
        <row r="5232">
          <cell r="A5232">
            <v>510460</v>
          </cell>
          <cell r="B5232" t="str">
            <v>Itiquira</v>
          </cell>
          <cell r="C5232" t="str">
            <v>MT</v>
          </cell>
          <cell r="D5232" t="str">
            <v>Mato Grosso</v>
          </cell>
          <cell r="E5232">
            <v>51</v>
          </cell>
          <cell r="F5232" t="str">
            <v>Centro-Oeste</v>
          </cell>
        </row>
        <row r="5233">
          <cell r="A5233">
            <v>510480</v>
          </cell>
          <cell r="B5233" t="str">
            <v>Jaciara</v>
          </cell>
          <cell r="C5233" t="str">
            <v>MT</v>
          </cell>
          <cell r="D5233" t="str">
            <v>Mato Grosso</v>
          </cell>
          <cell r="E5233">
            <v>51</v>
          </cell>
          <cell r="F5233" t="str">
            <v>Centro-Oeste</v>
          </cell>
        </row>
        <row r="5234">
          <cell r="A5234">
            <v>510490</v>
          </cell>
          <cell r="B5234" t="str">
            <v>Jangada</v>
          </cell>
          <cell r="C5234" t="str">
            <v>MT</v>
          </cell>
          <cell r="D5234" t="str">
            <v>Mato Grosso</v>
          </cell>
          <cell r="E5234">
            <v>51</v>
          </cell>
          <cell r="F5234" t="str">
            <v>Centro-Oeste</v>
          </cell>
        </row>
        <row r="5235">
          <cell r="A5235">
            <v>510500</v>
          </cell>
          <cell r="B5235" t="str">
            <v>Jauru</v>
          </cell>
          <cell r="C5235" t="str">
            <v>MT</v>
          </cell>
          <cell r="D5235" t="str">
            <v>Mato Grosso</v>
          </cell>
          <cell r="E5235">
            <v>51</v>
          </cell>
          <cell r="F5235" t="str">
            <v>Centro-Oeste</v>
          </cell>
        </row>
        <row r="5236">
          <cell r="A5236">
            <v>510510</v>
          </cell>
          <cell r="B5236" t="str">
            <v>Juara</v>
          </cell>
          <cell r="C5236" t="str">
            <v>MT</v>
          </cell>
          <cell r="D5236" t="str">
            <v>Mato Grosso</v>
          </cell>
          <cell r="E5236">
            <v>51</v>
          </cell>
          <cell r="F5236" t="str">
            <v>Centro-Oeste</v>
          </cell>
        </row>
        <row r="5237">
          <cell r="A5237">
            <v>510515</v>
          </cell>
          <cell r="B5237" t="str">
            <v>Juína</v>
          </cell>
          <cell r="C5237" t="str">
            <v>MT</v>
          </cell>
          <cell r="D5237" t="str">
            <v>Mato Grosso</v>
          </cell>
          <cell r="E5237">
            <v>51</v>
          </cell>
          <cell r="F5237" t="str">
            <v>Centro-Oeste</v>
          </cell>
        </row>
        <row r="5238">
          <cell r="A5238">
            <v>510517</v>
          </cell>
          <cell r="B5238" t="str">
            <v>Juruena</v>
          </cell>
          <cell r="C5238" t="str">
            <v>MT</v>
          </cell>
          <cell r="D5238" t="str">
            <v>Mato Grosso</v>
          </cell>
          <cell r="E5238">
            <v>51</v>
          </cell>
          <cell r="F5238" t="str">
            <v>Centro-Oeste</v>
          </cell>
        </row>
        <row r="5239">
          <cell r="A5239">
            <v>510520</v>
          </cell>
          <cell r="B5239" t="str">
            <v>Juscimeira</v>
          </cell>
          <cell r="C5239" t="str">
            <v>MT</v>
          </cell>
          <cell r="D5239" t="str">
            <v>Mato Grosso</v>
          </cell>
          <cell r="E5239">
            <v>51</v>
          </cell>
          <cell r="F5239" t="str">
            <v>Centro-Oeste</v>
          </cell>
        </row>
        <row r="5240">
          <cell r="A5240">
            <v>510523</v>
          </cell>
          <cell r="B5240" t="str">
            <v>Lambari D'Oeste</v>
          </cell>
          <cell r="C5240" t="str">
            <v>MT</v>
          </cell>
          <cell r="D5240" t="str">
            <v>Mato Grosso</v>
          </cell>
          <cell r="E5240">
            <v>51</v>
          </cell>
          <cell r="F5240" t="str">
            <v>Centro-Oeste</v>
          </cell>
        </row>
        <row r="5241">
          <cell r="A5241">
            <v>510525</v>
          </cell>
          <cell r="B5241" t="str">
            <v>Lucas do Rio Verde</v>
          </cell>
          <cell r="C5241" t="str">
            <v>MT</v>
          </cell>
          <cell r="D5241" t="str">
            <v>Mato Grosso</v>
          </cell>
          <cell r="E5241">
            <v>51</v>
          </cell>
          <cell r="F5241" t="str">
            <v>Centro-Oeste</v>
          </cell>
        </row>
        <row r="5242">
          <cell r="A5242">
            <v>510530</v>
          </cell>
          <cell r="B5242" t="str">
            <v>Luciara</v>
          </cell>
          <cell r="C5242" t="str">
            <v>MT</v>
          </cell>
          <cell r="D5242" t="str">
            <v>Mato Grosso</v>
          </cell>
          <cell r="E5242">
            <v>51</v>
          </cell>
          <cell r="F5242" t="str">
            <v>Centro-Oeste</v>
          </cell>
        </row>
        <row r="5243">
          <cell r="A5243">
            <v>510550</v>
          </cell>
          <cell r="B5243" t="str">
            <v>Vila Bela da Santíssima Trindade</v>
          </cell>
          <cell r="C5243" t="str">
            <v>MT</v>
          </cell>
          <cell r="D5243" t="str">
            <v>Mato Grosso</v>
          </cell>
          <cell r="E5243">
            <v>51</v>
          </cell>
          <cell r="F5243" t="str">
            <v>Centro-Oeste</v>
          </cell>
        </row>
        <row r="5244">
          <cell r="A5244">
            <v>510558</v>
          </cell>
          <cell r="B5244" t="str">
            <v>Marcelândia</v>
          </cell>
          <cell r="C5244" t="str">
            <v>MT</v>
          </cell>
          <cell r="D5244" t="str">
            <v>Mato Grosso</v>
          </cell>
          <cell r="E5244">
            <v>51</v>
          </cell>
          <cell r="F5244" t="str">
            <v>Centro-Oeste</v>
          </cell>
        </row>
        <row r="5245">
          <cell r="A5245">
            <v>510560</v>
          </cell>
          <cell r="B5245" t="str">
            <v>Matupá</v>
          </cell>
          <cell r="C5245" t="str">
            <v>MT</v>
          </cell>
          <cell r="D5245" t="str">
            <v>Mato Grosso</v>
          </cell>
          <cell r="E5245">
            <v>51</v>
          </cell>
          <cell r="F5245" t="str">
            <v>Centro-Oeste</v>
          </cell>
        </row>
        <row r="5246">
          <cell r="A5246">
            <v>510562</v>
          </cell>
          <cell r="B5246" t="str">
            <v>Mirassol d'Oeste</v>
          </cell>
          <cell r="C5246" t="str">
            <v>MT</v>
          </cell>
          <cell r="D5246" t="str">
            <v>Mato Grosso</v>
          </cell>
          <cell r="E5246">
            <v>51</v>
          </cell>
          <cell r="F5246" t="str">
            <v>Centro-Oeste</v>
          </cell>
        </row>
        <row r="5247">
          <cell r="A5247">
            <v>510590</v>
          </cell>
          <cell r="B5247" t="str">
            <v>Nobres</v>
          </cell>
          <cell r="C5247" t="str">
            <v>MT</v>
          </cell>
          <cell r="D5247" t="str">
            <v>Mato Grosso</v>
          </cell>
          <cell r="E5247">
            <v>51</v>
          </cell>
          <cell r="F5247" t="str">
            <v>Centro-Oeste</v>
          </cell>
        </row>
        <row r="5248">
          <cell r="A5248">
            <v>510600</v>
          </cell>
          <cell r="B5248" t="str">
            <v>Nortelândia</v>
          </cell>
          <cell r="C5248" t="str">
            <v>MT</v>
          </cell>
          <cell r="D5248" t="str">
            <v>Mato Grosso</v>
          </cell>
          <cell r="E5248">
            <v>51</v>
          </cell>
          <cell r="F5248" t="str">
            <v>Centro-Oeste</v>
          </cell>
        </row>
        <row r="5249">
          <cell r="A5249">
            <v>510610</v>
          </cell>
          <cell r="B5249" t="str">
            <v>Nossa Senhora do Livramento</v>
          </cell>
          <cell r="C5249" t="str">
            <v>MT</v>
          </cell>
          <cell r="D5249" t="str">
            <v>Mato Grosso</v>
          </cell>
          <cell r="E5249">
            <v>51</v>
          </cell>
          <cell r="F5249" t="str">
            <v>Centro-Oeste</v>
          </cell>
        </row>
        <row r="5250">
          <cell r="A5250">
            <v>510615</v>
          </cell>
          <cell r="B5250" t="str">
            <v>Nova Bandeirantes</v>
          </cell>
          <cell r="C5250" t="str">
            <v>MT</v>
          </cell>
          <cell r="D5250" t="str">
            <v>Mato Grosso</v>
          </cell>
          <cell r="E5250">
            <v>51</v>
          </cell>
          <cell r="F5250" t="str">
            <v>Centro-Oeste</v>
          </cell>
        </row>
        <row r="5251">
          <cell r="A5251">
            <v>510617</v>
          </cell>
          <cell r="B5251" t="str">
            <v>Nova Nazaré</v>
          </cell>
          <cell r="C5251" t="str">
            <v>MT</v>
          </cell>
          <cell r="D5251" t="str">
            <v>Mato Grosso</v>
          </cell>
          <cell r="E5251">
            <v>51</v>
          </cell>
          <cell r="F5251" t="str">
            <v>Centro-Oeste</v>
          </cell>
        </row>
        <row r="5252">
          <cell r="A5252">
            <v>510618</v>
          </cell>
          <cell r="B5252" t="str">
            <v>Nova Lacerda</v>
          </cell>
          <cell r="C5252" t="str">
            <v>MT</v>
          </cell>
          <cell r="D5252" t="str">
            <v>Mato Grosso</v>
          </cell>
          <cell r="E5252">
            <v>51</v>
          </cell>
          <cell r="F5252" t="str">
            <v>Centro-Oeste</v>
          </cell>
        </row>
        <row r="5253">
          <cell r="A5253">
            <v>510619</v>
          </cell>
          <cell r="B5253" t="str">
            <v>Nova Santa Helena</v>
          </cell>
          <cell r="C5253" t="str">
            <v>MT</v>
          </cell>
          <cell r="D5253" t="str">
            <v>Mato Grosso</v>
          </cell>
          <cell r="E5253">
            <v>51</v>
          </cell>
          <cell r="F5253" t="str">
            <v>Centro-Oeste</v>
          </cell>
        </row>
        <row r="5254">
          <cell r="A5254">
            <v>510620</v>
          </cell>
          <cell r="B5254" t="str">
            <v>Nova Brasilândia</v>
          </cell>
          <cell r="C5254" t="str">
            <v>MT</v>
          </cell>
          <cell r="D5254" t="str">
            <v>Mato Grosso</v>
          </cell>
          <cell r="E5254">
            <v>51</v>
          </cell>
          <cell r="F5254" t="str">
            <v>Centro-Oeste</v>
          </cell>
        </row>
        <row r="5255">
          <cell r="A5255">
            <v>510621</v>
          </cell>
          <cell r="B5255" t="str">
            <v>Nova Canaã do Norte</v>
          </cell>
          <cell r="C5255" t="str">
            <v>MT</v>
          </cell>
          <cell r="D5255" t="str">
            <v>Mato Grosso</v>
          </cell>
          <cell r="E5255">
            <v>51</v>
          </cell>
          <cell r="F5255" t="str">
            <v>Centro-Oeste</v>
          </cell>
        </row>
        <row r="5256">
          <cell r="A5256">
            <v>510622</v>
          </cell>
          <cell r="B5256" t="str">
            <v>Nova Mutum</v>
          </cell>
          <cell r="C5256" t="str">
            <v>MT</v>
          </cell>
          <cell r="D5256" t="str">
            <v>Mato Grosso</v>
          </cell>
          <cell r="E5256">
            <v>51</v>
          </cell>
          <cell r="F5256" t="str">
            <v>Centro-Oeste</v>
          </cell>
        </row>
        <row r="5257">
          <cell r="A5257">
            <v>510623</v>
          </cell>
          <cell r="B5257" t="str">
            <v>Nova Olímpia</v>
          </cell>
          <cell r="C5257" t="str">
            <v>MT</v>
          </cell>
          <cell r="D5257" t="str">
            <v>Mato Grosso</v>
          </cell>
          <cell r="E5257">
            <v>51</v>
          </cell>
          <cell r="F5257" t="str">
            <v>Centro-Oeste</v>
          </cell>
        </row>
        <row r="5258">
          <cell r="A5258">
            <v>510624</v>
          </cell>
          <cell r="B5258" t="str">
            <v>Nova Ubiratã</v>
          </cell>
          <cell r="C5258" t="str">
            <v>MT</v>
          </cell>
          <cell r="D5258" t="str">
            <v>Mato Grosso</v>
          </cell>
          <cell r="E5258">
            <v>51</v>
          </cell>
          <cell r="F5258" t="str">
            <v>Centro-Oeste</v>
          </cell>
        </row>
        <row r="5259">
          <cell r="A5259">
            <v>510625</v>
          </cell>
          <cell r="B5259" t="str">
            <v>Nova Xavantina</v>
          </cell>
          <cell r="C5259" t="str">
            <v>MT</v>
          </cell>
          <cell r="D5259" t="str">
            <v>Mato Grosso</v>
          </cell>
          <cell r="E5259">
            <v>51</v>
          </cell>
          <cell r="F5259" t="str">
            <v>Centro-Oeste</v>
          </cell>
        </row>
        <row r="5260">
          <cell r="A5260">
            <v>510626</v>
          </cell>
          <cell r="B5260" t="str">
            <v>Novo Mundo</v>
          </cell>
          <cell r="C5260" t="str">
            <v>MT</v>
          </cell>
          <cell r="D5260" t="str">
            <v>Mato Grosso</v>
          </cell>
          <cell r="E5260">
            <v>51</v>
          </cell>
          <cell r="F5260" t="str">
            <v>Centro-Oeste</v>
          </cell>
        </row>
        <row r="5261">
          <cell r="A5261">
            <v>510627</v>
          </cell>
          <cell r="B5261" t="str">
            <v>Novo Horizonte do Norte</v>
          </cell>
          <cell r="C5261" t="str">
            <v>MT</v>
          </cell>
          <cell r="D5261" t="str">
            <v>Mato Grosso</v>
          </cell>
          <cell r="E5261">
            <v>51</v>
          </cell>
          <cell r="F5261" t="str">
            <v>Centro-Oeste</v>
          </cell>
        </row>
        <row r="5262">
          <cell r="A5262">
            <v>510628</v>
          </cell>
          <cell r="B5262" t="str">
            <v>Novo São Joaquim</v>
          </cell>
          <cell r="C5262" t="str">
            <v>MT</v>
          </cell>
          <cell r="D5262" t="str">
            <v>Mato Grosso</v>
          </cell>
          <cell r="E5262">
            <v>51</v>
          </cell>
          <cell r="F5262" t="str">
            <v>Centro-Oeste</v>
          </cell>
        </row>
        <row r="5263">
          <cell r="A5263">
            <v>510629</v>
          </cell>
          <cell r="B5263" t="str">
            <v>Paranaíta</v>
          </cell>
          <cell r="C5263" t="str">
            <v>MT</v>
          </cell>
          <cell r="D5263" t="str">
            <v>Mato Grosso</v>
          </cell>
          <cell r="E5263">
            <v>51</v>
          </cell>
          <cell r="F5263" t="str">
            <v>Centro-Oeste</v>
          </cell>
        </row>
        <row r="5264">
          <cell r="A5264">
            <v>510630</v>
          </cell>
          <cell r="B5264" t="str">
            <v>Paranatinga</v>
          </cell>
          <cell r="C5264" t="str">
            <v>MT</v>
          </cell>
          <cell r="D5264" t="str">
            <v>Mato Grosso</v>
          </cell>
          <cell r="E5264">
            <v>51</v>
          </cell>
          <cell r="F5264" t="str">
            <v>Centro-Oeste</v>
          </cell>
        </row>
        <row r="5265">
          <cell r="A5265">
            <v>510631</v>
          </cell>
          <cell r="B5265" t="str">
            <v>Novo Santo Antônio</v>
          </cell>
          <cell r="C5265" t="str">
            <v>MT</v>
          </cell>
          <cell r="D5265" t="str">
            <v>Mato Grosso</v>
          </cell>
          <cell r="E5265">
            <v>51</v>
          </cell>
          <cell r="F5265" t="str">
            <v>Centro-Oeste</v>
          </cell>
        </row>
        <row r="5266">
          <cell r="A5266">
            <v>510637</v>
          </cell>
          <cell r="B5266" t="str">
            <v>Pedra Preta</v>
          </cell>
          <cell r="C5266" t="str">
            <v>MT</v>
          </cell>
          <cell r="D5266" t="str">
            <v>Mato Grosso</v>
          </cell>
          <cell r="E5266">
            <v>51</v>
          </cell>
          <cell r="F5266" t="str">
            <v>Centro-Oeste</v>
          </cell>
        </row>
        <row r="5267">
          <cell r="A5267">
            <v>510642</v>
          </cell>
          <cell r="B5267" t="str">
            <v>Peixoto de Azevedo</v>
          </cell>
          <cell r="C5267" t="str">
            <v>MT</v>
          </cell>
          <cell r="D5267" t="str">
            <v>Mato Grosso</v>
          </cell>
          <cell r="E5267">
            <v>51</v>
          </cell>
          <cell r="F5267" t="str">
            <v>Centro-Oeste</v>
          </cell>
        </row>
        <row r="5268">
          <cell r="A5268">
            <v>510645</v>
          </cell>
          <cell r="B5268" t="str">
            <v>Planalto da Serra</v>
          </cell>
          <cell r="C5268" t="str">
            <v>MT</v>
          </cell>
          <cell r="D5268" t="str">
            <v>Mato Grosso</v>
          </cell>
          <cell r="E5268">
            <v>51</v>
          </cell>
          <cell r="F5268" t="str">
            <v>Centro-Oeste</v>
          </cell>
        </row>
        <row r="5269">
          <cell r="A5269">
            <v>510650</v>
          </cell>
          <cell r="B5269" t="str">
            <v>Poconé</v>
          </cell>
          <cell r="C5269" t="str">
            <v>MT</v>
          </cell>
          <cell r="D5269" t="str">
            <v>Mato Grosso</v>
          </cell>
          <cell r="E5269">
            <v>51</v>
          </cell>
          <cell r="F5269" t="str">
            <v>Centro-Oeste</v>
          </cell>
        </row>
        <row r="5270">
          <cell r="A5270">
            <v>510665</v>
          </cell>
          <cell r="B5270" t="str">
            <v>Pontal do Araguaia</v>
          </cell>
          <cell r="C5270" t="str">
            <v>MT</v>
          </cell>
          <cell r="D5270" t="str">
            <v>Mato Grosso</v>
          </cell>
          <cell r="E5270">
            <v>51</v>
          </cell>
          <cell r="F5270" t="str">
            <v>Centro-Oeste</v>
          </cell>
        </row>
        <row r="5271">
          <cell r="A5271">
            <v>510670</v>
          </cell>
          <cell r="B5271" t="str">
            <v>Ponte Branca</v>
          </cell>
          <cell r="C5271" t="str">
            <v>MT</v>
          </cell>
          <cell r="D5271" t="str">
            <v>Mato Grosso</v>
          </cell>
          <cell r="E5271">
            <v>51</v>
          </cell>
          <cell r="F5271" t="str">
            <v>Centro-Oeste</v>
          </cell>
        </row>
        <row r="5272">
          <cell r="A5272">
            <v>510675</v>
          </cell>
          <cell r="B5272" t="str">
            <v>Pontes e Lacerda</v>
          </cell>
          <cell r="C5272" t="str">
            <v>MT</v>
          </cell>
          <cell r="D5272" t="str">
            <v>Mato Grosso</v>
          </cell>
          <cell r="E5272">
            <v>51</v>
          </cell>
          <cell r="F5272" t="str">
            <v>Centro-Oeste</v>
          </cell>
        </row>
        <row r="5273">
          <cell r="A5273">
            <v>510677</v>
          </cell>
          <cell r="B5273" t="str">
            <v>Porto Alegre do Norte</v>
          </cell>
          <cell r="C5273" t="str">
            <v>MT</v>
          </cell>
          <cell r="D5273" t="str">
            <v>Mato Grosso</v>
          </cell>
          <cell r="E5273">
            <v>51</v>
          </cell>
          <cell r="F5273" t="str">
            <v>Centro-Oeste</v>
          </cell>
        </row>
        <row r="5274">
          <cell r="A5274">
            <v>510680</v>
          </cell>
          <cell r="B5274" t="str">
            <v>Porto dos Gaúchos</v>
          </cell>
          <cell r="C5274" t="str">
            <v>MT</v>
          </cell>
          <cell r="D5274" t="str">
            <v>Mato Grosso</v>
          </cell>
          <cell r="E5274">
            <v>51</v>
          </cell>
          <cell r="F5274" t="str">
            <v>Centro-Oeste</v>
          </cell>
        </row>
        <row r="5275">
          <cell r="A5275">
            <v>510682</v>
          </cell>
          <cell r="B5275" t="str">
            <v>Porto Esperidião</v>
          </cell>
          <cell r="C5275" t="str">
            <v>MT</v>
          </cell>
          <cell r="D5275" t="str">
            <v>Mato Grosso</v>
          </cell>
          <cell r="E5275">
            <v>51</v>
          </cell>
          <cell r="F5275" t="str">
            <v>Centro-Oeste</v>
          </cell>
        </row>
        <row r="5276">
          <cell r="A5276">
            <v>510685</v>
          </cell>
          <cell r="B5276" t="str">
            <v>Porto Estrela</v>
          </cell>
          <cell r="C5276" t="str">
            <v>MT</v>
          </cell>
          <cell r="D5276" t="str">
            <v>Mato Grosso</v>
          </cell>
          <cell r="E5276">
            <v>51</v>
          </cell>
          <cell r="F5276" t="str">
            <v>Centro-Oeste</v>
          </cell>
        </row>
        <row r="5277">
          <cell r="A5277">
            <v>510700</v>
          </cell>
          <cell r="B5277" t="str">
            <v>Poxoréo</v>
          </cell>
          <cell r="C5277" t="str">
            <v>MT</v>
          </cell>
          <cell r="D5277" t="str">
            <v>Mato Grosso</v>
          </cell>
          <cell r="E5277">
            <v>51</v>
          </cell>
          <cell r="F5277" t="str">
            <v>Centro-Oeste</v>
          </cell>
        </row>
        <row r="5278">
          <cell r="A5278">
            <v>510704</v>
          </cell>
          <cell r="B5278" t="str">
            <v>Primavera do Leste</v>
          </cell>
          <cell r="C5278" t="str">
            <v>MT</v>
          </cell>
          <cell r="D5278" t="str">
            <v>Mato Grosso</v>
          </cell>
          <cell r="E5278">
            <v>51</v>
          </cell>
          <cell r="F5278" t="str">
            <v>Centro-Oeste</v>
          </cell>
        </row>
        <row r="5279">
          <cell r="A5279">
            <v>510706</v>
          </cell>
          <cell r="B5279" t="str">
            <v>Querência</v>
          </cell>
          <cell r="C5279" t="str">
            <v>MT</v>
          </cell>
          <cell r="D5279" t="str">
            <v>Mato Grosso</v>
          </cell>
          <cell r="E5279">
            <v>51</v>
          </cell>
          <cell r="F5279" t="str">
            <v>Centro-Oeste</v>
          </cell>
        </row>
        <row r="5280">
          <cell r="A5280">
            <v>510710</v>
          </cell>
          <cell r="B5280" t="str">
            <v>São José dos Quatro Marcos</v>
          </cell>
          <cell r="C5280" t="str">
            <v>MT</v>
          </cell>
          <cell r="D5280" t="str">
            <v>Mato Grosso</v>
          </cell>
          <cell r="E5280">
            <v>51</v>
          </cell>
          <cell r="F5280" t="str">
            <v>Centro-Oeste</v>
          </cell>
        </row>
        <row r="5281">
          <cell r="A5281">
            <v>510715</v>
          </cell>
          <cell r="B5281" t="str">
            <v>Reserva do Cabaçal</v>
          </cell>
          <cell r="C5281" t="str">
            <v>MT</v>
          </cell>
          <cell r="D5281" t="str">
            <v>Mato Grosso</v>
          </cell>
          <cell r="E5281">
            <v>51</v>
          </cell>
          <cell r="F5281" t="str">
            <v>Centro-Oeste</v>
          </cell>
        </row>
        <row r="5282">
          <cell r="A5282">
            <v>510718</v>
          </cell>
          <cell r="B5282" t="str">
            <v>Ribeirão Cascalheira</v>
          </cell>
          <cell r="C5282" t="str">
            <v>MT</v>
          </cell>
          <cell r="D5282" t="str">
            <v>Mato Grosso</v>
          </cell>
          <cell r="E5282">
            <v>51</v>
          </cell>
          <cell r="F5282" t="str">
            <v>Centro-Oeste</v>
          </cell>
        </row>
        <row r="5283">
          <cell r="A5283">
            <v>510719</v>
          </cell>
          <cell r="B5283" t="str">
            <v>Ribeirãozinho</v>
          </cell>
          <cell r="C5283" t="str">
            <v>MT</v>
          </cell>
          <cell r="D5283" t="str">
            <v>Mato Grosso</v>
          </cell>
          <cell r="E5283">
            <v>51</v>
          </cell>
          <cell r="F5283" t="str">
            <v>Centro-Oeste</v>
          </cell>
        </row>
        <row r="5284">
          <cell r="A5284">
            <v>510720</v>
          </cell>
          <cell r="B5284" t="str">
            <v>Rio Branco</v>
          </cell>
          <cell r="C5284" t="str">
            <v>MT</v>
          </cell>
          <cell r="D5284" t="str">
            <v>Mato Grosso</v>
          </cell>
          <cell r="E5284">
            <v>51</v>
          </cell>
          <cell r="F5284" t="str">
            <v>Centro-Oeste</v>
          </cell>
        </row>
        <row r="5285">
          <cell r="A5285">
            <v>510724</v>
          </cell>
          <cell r="B5285" t="str">
            <v>Santa Carmem</v>
          </cell>
          <cell r="C5285" t="str">
            <v>MT</v>
          </cell>
          <cell r="D5285" t="str">
            <v>Mato Grosso</v>
          </cell>
          <cell r="E5285">
            <v>51</v>
          </cell>
          <cell r="F5285" t="str">
            <v>Centro-Oeste</v>
          </cell>
        </row>
        <row r="5286">
          <cell r="A5286">
            <v>510726</v>
          </cell>
          <cell r="B5286" t="str">
            <v>Santo Afonso</v>
          </cell>
          <cell r="C5286" t="str">
            <v>MT</v>
          </cell>
          <cell r="D5286" t="str">
            <v>Mato Grosso</v>
          </cell>
          <cell r="E5286">
            <v>51</v>
          </cell>
          <cell r="F5286" t="str">
            <v>Centro-Oeste</v>
          </cell>
        </row>
        <row r="5287">
          <cell r="A5287">
            <v>510729</v>
          </cell>
          <cell r="B5287" t="str">
            <v>São José do Povo</v>
          </cell>
          <cell r="C5287" t="str">
            <v>MT</v>
          </cell>
          <cell r="D5287" t="str">
            <v>Mato Grosso</v>
          </cell>
          <cell r="E5287">
            <v>51</v>
          </cell>
          <cell r="F5287" t="str">
            <v>Centro-Oeste</v>
          </cell>
        </row>
        <row r="5288">
          <cell r="A5288">
            <v>510730</v>
          </cell>
          <cell r="B5288" t="str">
            <v>São José do Rio Claro</v>
          </cell>
          <cell r="C5288" t="str">
            <v>MT</v>
          </cell>
          <cell r="D5288" t="str">
            <v>Mato Grosso</v>
          </cell>
          <cell r="E5288">
            <v>51</v>
          </cell>
          <cell r="F5288" t="str">
            <v>Centro-Oeste</v>
          </cell>
        </row>
        <row r="5289">
          <cell r="A5289">
            <v>510735</v>
          </cell>
          <cell r="B5289" t="str">
            <v>São José do Xingu</v>
          </cell>
          <cell r="C5289" t="str">
            <v>MT</v>
          </cell>
          <cell r="D5289" t="str">
            <v>Mato Grosso</v>
          </cell>
          <cell r="E5289">
            <v>51</v>
          </cell>
          <cell r="F5289" t="str">
            <v>Centro-Oeste</v>
          </cell>
        </row>
        <row r="5290">
          <cell r="A5290">
            <v>510740</v>
          </cell>
          <cell r="B5290" t="str">
            <v>São Pedro da Cipa</v>
          </cell>
          <cell r="C5290" t="str">
            <v>MT</v>
          </cell>
          <cell r="D5290" t="str">
            <v>Mato Grosso</v>
          </cell>
          <cell r="E5290">
            <v>51</v>
          </cell>
          <cell r="F5290" t="str">
            <v>Centro-Oeste</v>
          </cell>
        </row>
        <row r="5291">
          <cell r="A5291">
            <v>510757</v>
          </cell>
          <cell r="B5291" t="str">
            <v>Rondolândia</v>
          </cell>
          <cell r="C5291" t="str">
            <v>MT</v>
          </cell>
          <cell r="D5291" t="str">
            <v>Mato Grosso</v>
          </cell>
          <cell r="E5291">
            <v>51</v>
          </cell>
          <cell r="F5291" t="str">
            <v>Centro-Oeste</v>
          </cell>
        </row>
        <row r="5292">
          <cell r="A5292">
            <v>510760</v>
          </cell>
          <cell r="B5292" t="str">
            <v>Rondonópolis</v>
          </cell>
          <cell r="C5292" t="str">
            <v>MT</v>
          </cell>
          <cell r="D5292" t="str">
            <v>Mato Grosso</v>
          </cell>
          <cell r="E5292">
            <v>51</v>
          </cell>
          <cell r="F5292" t="str">
            <v>Centro-Oeste</v>
          </cell>
        </row>
        <row r="5293">
          <cell r="A5293">
            <v>510770</v>
          </cell>
          <cell r="B5293" t="str">
            <v>Rosário Oeste</v>
          </cell>
          <cell r="C5293" t="str">
            <v>MT</v>
          </cell>
          <cell r="D5293" t="str">
            <v>Mato Grosso</v>
          </cell>
          <cell r="E5293">
            <v>51</v>
          </cell>
          <cell r="F5293" t="str">
            <v>Centro-Oeste</v>
          </cell>
        </row>
        <row r="5294">
          <cell r="A5294">
            <v>510774</v>
          </cell>
          <cell r="B5294" t="str">
            <v>Santa Cruz do Xingu</v>
          </cell>
          <cell r="C5294" t="str">
            <v>MT</v>
          </cell>
          <cell r="D5294" t="str">
            <v>Mato Grosso</v>
          </cell>
          <cell r="E5294">
            <v>51</v>
          </cell>
          <cell r="F5294" t="str">
            <v>Centro-Oeste</v>
          </cell>
        </row>
        <row r="5295">
          <cell r="A5295">
            <v>510775</v>
          </cell>
          <cell r="B5295" t="str">
            <v>Salto do Céu</v>
          </cell>
          <cell r="C5295" t="str">
            <v>MT</v>
          </cell>
          <cell r="D5295" t="str">
            <v>Mato Grosso</v>
          </cell>
          <cell r="E5295">
            <v>51</v>
          </cell>
          <cell r="F5295" t="str">
            <v>Centro-Oeste</v>
          </cell>
        </row>
        <row r="5296">
          <cell r="A5296">
            <v>510776</v>
          </cell>
          <cell r="B5296" t="str">
            <v>Santa Rita do Trivelato</v>
          </cell>
          <cell r="C5296" t="str">
            <v>MT</v>
          </cell>
          <cell r="D5296" t="str">
            <v>Mato Grosso</v>
          </cell>
          <cell r="E5296">
            <v>51</v>
          </cell>
          <cell r="F5296" t="str">
            <v>Centro-Oeste</v>
          </cell>
        </row>
        <row r="5297">
          <cell r="A5297">
            <v>510777</v>
          </cell>
          <cell r="B5297" t="str">
            <v>Santa Terezinha</v>
          </cell>
          <cell r="C5297" t="str">
            <v>MT</v>
          </cell>
          <cell r="D5297" t="str">
            <v>Mato Grosso</v>
          </cell>
          <cell r="E5297">
            <v>51</v>
          </cell>
          <cell r="F5297" t="str">
            <v>Centro-Oeste</v>
          </cell>
        </row>
        <row r="5298">
          <cell r="A5298">
            <v>510779</v>
          </cell>
          <cell r="B5298" t="str">
            <v>Santo Antônio do Leste</v>
          </cell>
          <cell r="C5298" t="str">
            <v>MT</v>
          </cell>
          <cell r="D5298" t="str">
            <v>Mato Grosso</v>
          </cell>
          <cell r="E5298">
            <v>51</v>
          </cell>
          <cell r="F5298" t="str">
            <v>Centro-Oeste</v>
          </cell>
        </row>
        <row r="5299">
          <cell r="A5299">
            <v>510780</v>
          </cell>
          <cell r="B5299" t="str">
            <v>Santo Antônio do Leverger</v>
          </cell>
          <cell r="C5299" t="str">
            <v>MT</v>
          </cell>
          <cell r="D5299" t="str">
            <v>Mato Grosso</v>
          </cell>
          <cell r="E5299">
            <v>51</v>
          </cell>
          <cell r="F5299" t="str">
            <v>Centro-Oeste</v>
          </cell>
        </row>
        <row r="5300">
          <cell r="A5300">
            <v>510785</v>
          </cell>
          <cell r="B5300" t="str">
            <v>São Félix do Araguaia</v>
          </cell>
          <cell r="C5300" t="str">
            <v>MT</v>
          </cell>
          <cell r="D5300" t="str">
            <v>Mato Grosso</v>
          </cell>
          <cell r="E5300">
            <v>51</v>
          </cell>
          <cell r="F5300" t="str">
            <v>Centro-Oeste</v>
          </cell>
        </row>
        <row r="5301">
          <cell r="A5301">
            <v>510787</v>
          </cell>
          <cell r="B5301" t="str">
            <v>Sapezal</v>
          </cell>
          <cell r="C5301" t="str">
            <v>MT</v>
          </cell>
          <cell r="D5301" t="str">
            <v>Mato Grosso</v>
          </cell>
          <cell r="E5301">
            <v>51</v>
          </cell>
          <cell r="F5301" t="str">
            <v>Centro-Oeste</v>
          </cell>
        </row>
        <row r="5302">
          <cell r="A5302">
            <v>510788</v>
          </cell>
          <cell r="B5302" t="str">
            <v>Serra Nova Dourada</v>
          </cell>
          <cell r="C5302" t="str">
            <v>MT</v>
          </cell>
          <cell r="D5302" t="str">
            <v>Mato Grosso</v>
          </cell>
          <cell r="E5302">
            <v>51</v>
          </cell>
          <cell r="F5302" t="str">
            <v>Centro-Oeste</v>
          </cell>
        </row>
        <row r="5303">
          <cell r="A5303">
            <v>510790</v>
          </cell>
          <cell r="B5303" t="str">
            <v>Sinop</v>
          </cell>
          <cell r="C5303" t="str">
            <v>MT</v>
          </cell>
          <cell r="D5303" t="str">
            <v>Mato Grosso</v>
          </cell>
          <cell r="E5303">
            <v>51</v>
          </cell>
          <cell r="F5303" t="str">
            <v>Centro-Oeste</v>
          </cell>
        </row>
        <row r="5304">
          <cell r="A5304">
            <v>510792</v>
          </cell>
          <cell r="B5304" t="str">
            <v>Sorriso</v>
          </cell>
          <cell r="C5304" t="str">
            <v>MT</v>
          </cell>
          <cell r="D5304" t="str">
            <v>Mato Grosso</v>
          </cell>
          <cell r="E5304">
            <v>51</v>
          </cell>
          <cell r="F5304" t="str">
            <v>Centro-Oeste</v>
          </cell>
        </row>
        <row r="5305">
          <cell r="A5305">
            <v>510794</v>
          </cell>
          <cell r="B5305" t="str">
            <v>Tabaporã</v>
          </cell>
          <cell r="C5305" t="str">
            <v>MT</v>
          </cell>
          <cell r="D5305" t="str">
            <v>Mato Grosso</v>
          </cell>
          <cell r="E5305">
            <v>51</v>
          </cell>
          <cell r="F5305" t="str">
            <v>Centro-Oeste</v>
          </cell>
        </row>
        <row r="5306">
          <cell r="A5306">
            <v>510795</v>
          </cell>
          <cell r="B5306" t="str">
            <v>Tangará da Serra</v>
          </cell>
          <cell r="C5306" t="str">
            <v>MT</v>
          </cell>
          <cell r="D5306" t="str">
            <v>Mato Grosso</v>
          </cell>
          <cell r="E5306">
            <v>51</v>
          </cell>
          <cell r="F5306" t="str">
            <v>Centro-Oeste</v>
          </cell>
        </row>
        <row r="5307">
          <cell r="A5307">
            <v>510800</v>
          </cell>
          <cell r="B5307" t="str">
            <v>Tapurah</v>
          </cell>
          <cell r="C5307" t="str">
            <v>MT</v>
          </cell>
          <cell r="D5307" t="str">
            <v>Mato Grosso</v>
          </cell>
          <cell r="E5307">
            <v>51</v>
          </cell>
          <cell r="F5307" t="str">
            <v>Centro-Oeste</v>
          </cell>
        </row>
        <row r="5308">
          <cell r="A5308">
            <v>510805</v>
          </cell>
          <cell r="B5308" t="str">
            <v>Terra Nova do Norte</v>
          </cell>
          <cell r="C5308" t="str">
            <v>MT</v>
          </cell>
          <cell r="D5308" t="str">
            <v>Mato Grosso</v>
          </cell>
          <cell r="E5308">
            <v>51</v>
          </cell>
          <cell r="F5308" t="str">
            <v>Centro-Oeste</v>
          </cell>
        </row>
        <row r="5309">
          <cell r="A5309">
            <v>510810</v>
          </cell>
          <cell r="B5309" t="str">
            <v>Tesouro</v>
          </cell>
          <cell r="C5309" t="str">
            <v>MT</v>
          </cell>
          <cell r="D5309" t="str">
            <v>Mato Grosso</v>
          </cell>
          <cell r="E5309">
            <v>51</v>
          </cell>
          <cell r="F5309" t="str">
            <v>Centro-Oeste</v>
          </cell>
        </row>
        <row r="5310">
          <cell r="A5310">
            <v>510820</v>
          </cell>
          <cell r="B5310" t="str">
            <v>Torixoréu</v>
          </cell>
          <cell r="C5310" t="str">
            <v>MT</v>
          </cell>
          <cell r="D5310" t="str">
            <v>Mato Grosso</v>
          </cell>
          <cell r="E5310">
            <v>51</v>
          </cell>
          <cell r="F5310" t="str">
            <v>Centro-Oeste</v>
          </cell>
        </row>
        <row r="5311">
          <cell r="A5311">
            <v>510830</v>
          </cell>
          <cell r="B5311" t="str">
            <v>União do Sul</v>
          </cell>
          <cell r="C5311" t="str">
            <v>MT</v>
          </cell>
          <cell r="D5311" t="str">
            <v>Mato Grosso</v>
          </cell>
          <cell r="E5311">
            <v>51</v>
          </cell>
          <cell r="F5311" t="str">
            <v>Centro-Oeste</v>
          </cell>
        </row>
        <row r="5312">
          <cell r="A5312">
            <v>510835</v>
          </cell>
          <cell r="B5312" t="str">
            <v>Vale de São Domingos</v>
          </cell>
          <cell r="C5312" t="str">
            <v>MT</v>
          </cell>
          <cell r="D5312" t="str">
            <v>Mato Grosso</v>
          </cell>
          <cell r="E5312">
            <v>51</v>
          </cell>
          <cell r="F5312" t="str">
            <v>Centro-Oeste</v>
          </cell>
        </row>
        <row r="5313">
          <cell r="A5313">
            <v>510840</v>
          </cell>
          <cell r="B5313" t="str">
            <v>Várzea Grande</v>
          </cell>
          <cell r="C5313" t="str">
            <v>MT</v>
          </cell>
          <cell r="D5313" t="str">
            <v>Mato Grosso</v>
          </cell>
          <cell r="E5313">
            <v>51</v>
          </cell>
          <cell r="F5313" t="str">
            <v>Centro-Oeste</v>
          </cell>
        </row>
        <row r="5314">
          <cell r="A5314">
            <v>510850</v>
          </cell>
          <cell r="B5314" t="str">
            <v>Vera</v>
          </cell>
          <cell r="C5314" t="str">
            <v>MT</v>
          </cell>
          <cell r="D5314" t="str">
            <v>Mato Grosso</v>
          </cell>
          <cell r="E5314">
            <v>51</v>
          </cell>
          <cell r="F5314" t="str">
            <v>Centro-Oeste</v>
          </cell>
        </row>
        <row r="5315">
          <cell r="A5315">
            <v>510860</v>
          </cell>
          <cell r="B5315" t="str">
            <v>Vila Rica</v>
          </cell>
          <cell r="C5315" t="str">
            <v>MT</v>
          </cell>
          <cell r="D5315" t="str">
            <v>Mato Grosso</v>
          </cell>
          <cell r="E5315">
            <v>51</v>
          </cell>
          <cell r="F5315" t="str">
            <v>Centro-Oeste</v>
          </cell>
        </row>
        <row r="5316">
          <cell r="A5316">
            <v>510880</v>
          </cell>
          <cell r="B5316" t="str">
            <v>Nova Guarita</v>
          </cell>
          <cell r="C5316" t="str">
            <v>MT</v>
          </cell>
          <cell r="D5316" t="str">
            <v>Mato Grosso</v>
          </cell>
          <cell r="E5316">
            <v>51</v>
          </cell>
          <cell r="F5316" t="str">
            <v>Centro-Oeste</v>
          </cell>
        </row>
        <row r="5317">
          <cell r="A5317">
            <v>510885</v>
          </cell>
          <cell r="B5317" t="str">
            <v>Nova Marilândia</v>
          </cell>
          <cell r="C5317" t="str">
            <v>MT</v>
          </cell>
          <cell r="D5317" t="str">
            <v>Mato Grosso</v>
          </cell>
          <cell r="E5317">
            <v>51</v>
          </cell>
          <cell r="F5317" t="str">
            <v>Centro-Oeste</v>
          </cell>
        </row>
        <row r="5318">
          <cell r="A5318">
            <v>510890</v>
          </cell>
          <cell r="B5318" t="str">
            <v>Nova Maringá</v>
          </cell>
          <cell r="C5318" t="str">
            <v>MT</v>
          </cell>
          <cell r="D5318" t="str">
            <v>Mato Grosso</v>
          </cell>
          <cell r="E5318">
            <v>51</v>
          </cell>
          <cell r="F5318" t="str">
            <v>Centro-Oeste</v>
          </cell>
        </row>
        <row r="5319">
          <cell r="A5319">
            <v>510895</v>
          </cell>
          <cell r="B5319" t="str">
            <v>Nova Monte Verde</v>
          </cell>
          <cell r="C5319" t="str">
            <v>MT</v>
          </cell>
          <cell r="D5319" t="str">
            <v>Mato Grosso</v>
          </cell>
          <cell r="E5319">
            <v>51</v>
          </cell>
          <cell r="F5319" t="str">
            <v>Centro-Oeste</v>
          </cell>
        </row>
        <row r="5320">
          <cell r="A5320">
            <v>520005</v>
          </cell>
          <cell r="B5320" t="str">
            <v>Abadia de Goiás</v>
          </cell>
          <cell r="C5320" t="str">
            <v>GO</v>
          </cell>
          <cell r="D5320" t="str">
            <v>Goiás</v>
          </cell>
          <cell r="E5320">
            <v>52</v>
          </cell>
          <cell r="F5320" t="str">
            <v>Centro-Oeste</v>
          </cell>
        </row>
        <row r="5321">
          <cell r="A5321">
            <v>520010</v>
          </cell>
          <cell r="B5321" t="str">
            <v>Abadiânia</v>
          </cell>
          <cell r="C5321" t="str">
            <v>GO</v>
          </cell>
          <cell r="D5321" t="str">
            <v>Goiás</v>
          </cell>
          <cell r="E5321">
            <v>52</v>
          </cell>
          <cell r="F5321" t="str">
            <v>Centro-Oeste</v>
          </cell>
        </row>
        <row r="5322">
          <cell r="A5322">
            <v>520013</v>
          </cell>
          <cell r="B5322" t="str">
            <v>Acreúna</v>
          </cell>
          <cell r="C5322" t="str">
            <v>GO</v>
          </cell>
          <cell r="D5322" t="str">
            <v>Goiás</v>
          </cell>
          <cell r="E5322">
            <v>52</v>
          </cell>
          <cell r="F5322" t="str">
            <v>Centro-Oeste</v>
          </cell>
        </row>
        <row r="5323">
          <cell r="A5323">
            <v>520015</v>
          </cell>
          <cell r="B5323" t="str">
            <v>Adelândia</v>
          </cell>
          <cell r="C5323" t="str">
            <v>GO</v>
          </cell>
          <cell r="D5323" t="str">
            <v>Goiás</v>
          </cell>
          <cell r="E5323">
            <v>52</v>
          </cell>
          <cell r="F5323" t="str">
            <v>Centro-Oeste</v>
          </cell>
        </row>
        <row r="5324">
          <cell r="A5324">
            <v>520017</v>
          </cell>
          <cell r="B5324" t="str">
            <v>Água Fria de Goiás</v>
          </cell>
          <cell r="C5324" t="str">
            <v>GO</v>
          </cell>
          <cell r="D5324" t="str">
            <v>Goiás</v>
          </cell>
          <cell r="E5324">
            <v>52</v>
          </cell>
          <cell r="F5324" t="str">
            <v>Centro-Oeste</v>
          </cell>
        </row>
        <row r="5325">
          <cell r="A5325">
            <v>520020</v>
          </cell>
          <cell r="B5325" t="str">
            <v>Água Limpa</v>
          </cell>
          <cell r="C5325" t="str">
            <v>GO</v>
          </cell>
          <cell r="D5325" t="str">
            <v>Goiás</v>
          </cell>
          <cell r="E5325">
            <v>52</v>
          </cell>
          <cell r="F5325" t="str">
            <v>Centro-Oeste</v>
          </cell>
        </row>
        <row r="5326">
          <cell r="A5326">
            <v>520025</v>
          </cell>
          <cell r="B5326" t="str">
            <v>Águas Lindas de Goiás</v>
          </cell>
          <cell r="C5326" t="str">
            <v>GO</v>
          </cell>
          <cell r="D5326" t="str">
            <v>Goiás</v>
          </cell>
          <cell r="E5326">
            <v>52</v>
          </cell>
          <cell r="F5326" t="str">
            <v>Centro-Oeste</v>
          </cell>
        </row>
        <row r="5327">
          <cell r="A5327">
            <v>520030</v>
          </cell>
          <cell r="B5327" t="str">
            <v>Alexânia</v>
          </cell>
          <cell r="C5327" t="str">
            <v>GO</v>
          </cell>
          <cell r="D5327" t="str">
            <v>Goiás</v>
          </cell>
          <cell r="E5327">
            <v>52</v>
          </cell>
          <cell r="F5327" t="str">
            <v>Centro-Oeste</v>
          </cell>
        </row>
        <row r="5328">
          <cell r="A5328">
            <v>520050</v>
          </cell>
          <cell r="B5328" t="str">
            <v>Aloândia</v>
          </cell>
          <cell r="C5328" t="str">
            <v>GO</v>
          </cell>
          <cell r="D5328" t="str">
            <v>Goiás</v>
          </cell>
          <cell r="E5328">
            <v>52</v>
          </cell>
          <cell r="F5328" t="str">
            <v>Centro-Oeste</v>
          </cell>
        </row>
        <row r="5329">
          <cell r="A5329">
            <v>520055</v>
          </cell>
          <cell r="B5329" t="str">
            <v>Alto Horizonte</v>
          </cell>
          <cell r="C5329" t="str">
            <v>GO</v>
          </cell>
          <cell r="D5329" t="str">
            <v>Goiás</v>
          </cell>
          <cell r="E5329">
            <v>52</v>
          </cell>
          <cell r="F5329" t="str">
            <v>Centro-Oeste</v>
          </cell>
        </row>
        <row r="5330">
          <cell r="A5330">
            <v>520060</v>
          </cell>
          <cell r="B5330" t="str">
            <v>Alto Paraíso de Goiás</v>
          </cell>
          <cell r="C5330" t="str">
            <v>GO</v>
          </cell>
          <cell r="D5330" t="str">
            <v>Goiás</v>
          </cell>
          <cell r="E5330">
            <v>52</v>
          </cell>
          <cell r="F5330" t="str">
            <v>Centro-Oeste</v>
          </cell>
        </row>
        <row r="5331">
          <cell r="A5331">
            <v>520080</v>
          </cell>
          <cell r="B5331" t="str">
            <v>Alvorada do Norte</v>
          </cell>
          <cell r="C5331" t="str">
            <v>GO</v>
          </cell>
          <cell r="D5331" t="str">
            <v>Goiás</v>
          </cell>
          <cell r="E5331">
            <v>52</v>
          </cell>
          <cell r="F5331" t="str">
            <v>Centro-Oeste</v>
          </cell>
        </row>
        <row r="5332">
          <cell r="A5332">
            <v>520082</v>
          </cell>
          <cell r="B5332" t="str">
            <v>Amaralina</v>
          </cell>
          <cell r="C5332" t="str">
            <v>GO</v>
          </cell>
          <cell r="D5332" t="str">
            <v>Goiás</v>
          </cell>
          <cell r="E5332">
            <v>52</v>
          </cell>
          <cell r="F5332" t="str">
            <v>Centro-Oeste</v>
          </cell>
        </row>
        <row r="5333">
          <cell r="A5333">
            <v>520085</v>
          </cell>
          <cell r="B5333" t="str">
            <v>Americano do Brasil</v>
          </cell>
          <cell r="C5333" t="str">
            <v>GO</v>
          </cell>
          <cell r="D5333" t="str">
            <v>Goiás</v>
          </cell>
          <cell r="E5333">
            <v>52</v>
          </cell>
          <cell r="F5333" t="str">
            <v>Centro-Oeste</v>
          </cell>
        </row>
        <row r="5334">
          <cell r="A5334">
            <v>520090</v>
          </cell>
          <cell r="B5334" t="str">
            <v>Amorinópolis</v>
          </cell>
          <cell r="C5334" t="str">
            <v>GO</v>
          </cell>
          <cell r="D5334" t="str">
            <v>Goiás</v>
          </cell>
          <cell r="E5334">
            <v>52</v>
          </cell>
          <cell r="F5334" t="str">
            <v>Centro-Oeste</v>
          </cell>
        </row>
        <row r="5335">
          <cell r="A5335">
            <v>520110</v>
          </cell>
          <cell r="B5335" t="str">
            <v>Anápolis</v>
          </cell>
          <cell r="C5335" t="str">
            <v>GO</v>
          </cell>
          <cell r="D5335" t="str">
            <v>Goiás</v>
          </cell>
          <cell r="E5335">
            <v>52</v>
          </cell>
          <cell r="F5335" t="str">
            <v>Centro-Oeste</v>
          </cell>
        </row>
        <row r="5336">
          <cell r="A5336">
            <v>520120</v>
          </cell>
          <cell r="B5336" t="str">
            <v>Anhanguera</v>
          </cell>
          <cell r="C5336" t="str">
            <v>GO</v>
          </cell>
          <cell r="D5336" t="str">
            <v>Goiás</v>
          </cell>
          <cell r="E5336">
            <v>52</v>
          </cell>
          <cell r="F5336" t="str">
            <v>Centro-Oeste</v>
          </cell>
        </row>
        <row r="5337">
          <cell r="A5337">
            <v>520130</v>
          </cell>
          <cell r="B5337" t="str">
            <v>Anicuns</v>
          </cell>
          <cell r="C5337" t="str">
            <v>GO</v>
          </cell>
          <cell r="D5337" t="str">
            <v>Goiás</v>
          </cell>
          <cell r="E5337">
            <v>52</v>
          </cell>
          <cell r="F5337" t="str">
            <v>Centro-Oeste</v>
          </cell>
        </row>
        <row r="5338">
          <cell r="A5338">
            <v>520140</v>
          </cell>
          <cell r="B5338" t="str">
            <v>Aparecida de Goiânia</v>
          </cell>
          <cell r="C5338" t="str">
            <v>GO</v>
          </cell>
          <cell r="D5338" t="str">
            <v>Goiás</v>
          </cell>
          <cell r="E5338">
            <v>52</v>
          </cell>
          <cell r="F5338" t="str">
            <v>Centro-Oeste</v>
          </cell>
        </row>
        <row r="5339">
          <cell r="A5339">
            <v>520145</v>
          </cell>
          <cell r="B5339" t="str">
            <v>Aparecida do Rio Doce</v>
          </cell>
          <cell r="C5339" t="str">
            <v>GO</v>
          </cell>
          <cell r="D5339" t="str">
            <v>Goiás</v>
          </cell>
          <cell r="E5339">
            <v>52</v>
          </cell>
          <cell r="F5339" t="str">
            <v>Centro-Oeste</v>
          </cell>
        </row>
        <row r="5340">
          <cell r="A5340">
            <v>520150</v>
          </cell>
          <cell r="B5340" t="str">
            <v>Aporé</v>
          </cell>
          <cell r="C5340" t="str">
            <v>GO</v>
          </cell>
          <cell r="D5340" t="str">
            <v>Goiás</v>
          </cell>
          <cell r="E5340">
            <v>52</v>
          </cell>
          <cell r="F5340" t="str">
            <v>Centro-Oeste</v>
          </cell>
        </row>
        <row r="5341">
          <cell r="A5341">
            <v>520160</v>
          </cell>
          <cell r="B5341" t="str">
            <v>Araçu</v>
          </cell>
          <cell r="C5341" t="str">
            <v>GO</v>
          </cell>
          <cell r="D5341" t="str">
            <v>Goiás</v>
          </cell>
          <cell r="E5341">
            <v>52</v>
          </cell>
          <cell r="F5341" t="str">
            <v>Centro-Oeste</v>
          </cell>
        </row>
        <row r="5342">
          <cell r="A5342">
            <v>520170</v>
          </cell>
          <cell r="B5342" t="str">
            <v>Aragarças</v>
          </cell>
          <cell r="C5342" t="str">
            <v>GO</v>
          </cell>
          <cell r="D5342" t="str">
            <v>Goiás</v>
          </cell>
          <cell r="E5342">
            <v>52</v>
          </cell>
          <cell r="F5342" t="str">
            <v>Centro-Oeste</v>
          </cell>
        </row>
        <row r="5343">
          <cell r="A5343">
            <v>520180</v>
          </cell>
          <cell r="B5343" t="str">
            <v>Aragoiânia</v>
          </cell>
          <cell r="C5343" t="str">
            <v>GO</v>
          </cell>
          <cell r="D5343" t="str">
            <v>Goiás</v>
          </cell>
          <cell r="E5343">
            <v>52</v>
          </cell>
          <cell r="F5343" t="str">
            <v>Centro-Oeste</v>
          </cell>
        </row>
        <row r="5344">
          <cell r="A5344">
            <v>520215</v>
          </cell>
          <cell r="B5344" t="str">
            <v>Araguapaz</v>
          </cell>
          <cell r="C5344" t="str">
            <v>GO</v>
          </cell>
          <cell r="D5344" t="str">
            <v>Goiás</v>
          </cell>
          <cell r="E5344">
            <v>52</v>
          </cell>
          <cell r="F5344" t="str">
            <v>Centro-Oeste</v>
          </cell>
        </row>
        <row r="5345">
          <cell r="A5345">
            <v>520235</v>
          </cell>
          <cell r="B5345" t="str">
            <v>Arenópolis</v>
          </cell>
          <cell r="C5345" t="str">
            <v>GO</v>
          </cell>
          <cell r="D5345" t="str">
            <v>Goiás</v>
          </cell>
          <cell r="E5345">
            <v>52</v>
          </cell>
          <cell r="F5345" t="str">
            <v>Centro-Oeste</v>
          </cell>
        </row>
        <row r="5346">
          <cell r="A5346">
            <v>520250</v>
          </cell>
          <cell r="B5346" t="str">
            <v>Aruanã</v>
          </cell>
          <cell r="C5346" t="str">
            <v>GO</v>
          </cell>
          <cell r="D5346" t="str">
            <v>Goiás</v>
          </cell>
          <cell r="E5346">
            <v>52</v>
          </cell>
          <cell r="F5346" t="str">
            <v>Centro-Oeste</v>
          </cell>
        </row>
        <row r="5347">
          <cell r="A5347">
            <v>520260</v>
          </cell>
          <cell r="B5347" t="str">
            <v>Aurilândia</v>
          </cell>
          <cell r="C5347" t="str">
            <v>GO</v>
          </cell>
          <cell r="D5347" t="str">
            <v>Goiás</v>
          </cell>
          <cell r="E5347">
            <v>52</v>
          </cell>
          <cell r="F5347" t="str">
            <v>Centro-Oeste</v>
          </cell>
        </row>
        <row r="5348">
          <cell r="A5348">
            <v>520280</v>
          </cell>
          <cell r="B5348" t="str">
            <v>Avelinópolis</v>
          </cell>
          <cell r="C5348" t="str">
            <v>GO</v>
          </cell>
          <cell r="D5348" t="str">
            <v>Goiás</v>
          </cell>
          <cell r="E5348">
            <v>52</v>
          </cell>
          <cell r="F5348" t="str">
            <v>Centro-Oeste</v>
          </cell>
        </row>
        <row r="5349">
          <cell r="A5349">
            <v>520310</v>
          </cell>
          <cell r="B5349" t="str">
            <v>Baliza</v>
          </cell>
          <cell r="C5349" t="str">
            <v>GO</v>
          </cell>
          <cell r="D5349" t="str">
            <v>Goiás</v>
          </cell>
          <cell r="E5349">
            <v>52</v>
          </cell>
          <cell r="F5349" t="str">
            <v>Centro-Oeste</v>
          </cell>
        </row>
        <row r="5350">
          <cell r="A5350">
            <v>520320</v>
          </cell>
          <cell r="B5350" t="str">
            <v>Barro Alto</v>
          </cell>
          <cell r="C5350" t="str">
            <v>GO</v>
          </cell>
          <cell r="D5350" t="str">
            <v>Goiás</v>
          </cell>
          <cell r="E5350">
            <v>52</v>
          </cell>
          <cell r="F5350" t="str">
            <v>Centro-Oeste</v>
          </cell>
        </row>
        <row r="5351">
          <cell r="A5351">
            <v>520330</v>
          </cell>
          <cell r="B5351" t="str">
            <v>Bela Vista de Goiás</v>
          </cell>
          <cell r="C5351" t="str">
            <v>GO</v>
          </cell>
          <cell r="D5351" t="str">
            <v>Goiás</v>
          </cell>
          <cell r="E5351">
            <v>52</v>
          </cell>
          <cell r="F5351" t="str">
            <v>Centro-Oeste</v>
          </cell>
        </row>
        <row r="5352">
          <cell r="A5352">
            <v>520340</v>
          </cell>
          <cell r="B5352" t="str">
            <v>Bom Jardim de Goiás</v>
          </cell>
          <cell r="C5352" t="str">
            <v>GO</v>
          </cell>
          <cell r="D5352" t="str">
            <v>Goiás</v>
          </cell>
          <cell r="E5352">
            <v>52</v>
          </cell>
          <cell r="F5352" t="str">
            <v>Centro-Oeste</v>
          </cell>
        </row>
        <row r="5353">
          <cell r="A5353">
            <v>520350</v>
          </cell>
          <cell r="B5353" t="str">
            <v>Bom Jesus de Goiás</v>
          </cell>
          <cell r="C5353" t="str">
            <v>GO</v>
          </cell>
          <cell r="D5353" t="str">
            <v>Goiás</v>
          </cell>
          <cell r="E5353">
            <v>52</v>
          </cell>
          <cell r="F5353" t="str">
            <v>Centro-Oeste</v>
          </cell>
        </row>
        <row r="5354">
          <cell r="A5354">
            <v>520355</v>
          </cell>
          <cell r="B5354" t="str">
            <v>Bonfinópolis</v>
          </cell>
          <cell r="C5354" t="str">
            <v>GO</v>
          </cell>
          <cell r="D5354" t="str">
            <v>Goiás</v>
          </cell>
          <cell r="E5354">
            <v>52</v>
          </cell>
          <cell r="F5354" t="str">
            <v>Centro-Oeste</v>
          </cell>
        </row>
        <row r="5355">
          <cell r="A5355">
            <v>520357</v>
          </cell>
          <cell r="B5355" t="str">
            <v>Bonópolis</v>
          </cell>
          <cell r="C5355" t="str">
            <v>GO</v>
          </cell>
          <cell r="D5355" t="str">
            <v>Goiás</v>
          </cell>
          <cell r="E5355">
            <v>52</v>
          </cell>
          <cell r="F5355" t="str">
            <v>Centro-Oeste</v>
          </cell>
        </row>
        <row r="5356">
          <cell r="A5356">
            <v>520360</v>
          </cell>
          <cell r="B5356" t="str">
            <v>Brazabrantes</v>
          </cell>
          <cell r="C5356" t="str">
            <v>GO</v>
          </cell>
          <cell r="D5356" t="str">
            <v>Goiás</v>
          </cell>
          <cell r="E5356">
            <v>52</v>
          </cell>
          <cell r="F5356" t="str">
            <v>Centro-Oeste</v>
          </cell>
        </row>
        <row r="5357">
          <cell r="A5357">
            <v>520380</v>
          </cell>
          <cell r="B5357" t="str">
            <v>Britânia</v>
          </cell>
          <cell r="C5357" t="str">
            <v>GO</v>
          </cell>
          <cell r="D5357" t="str">
            <v>Goiás</v>
          </cell>
          <cell r="E5357">
            <v>52</v>
          </cell>
          <cell r="F5357" t="str">
            <v>Centro-Oeste</v>
          </cell>
        </row>
        <row r="5358">
          <cell r="A5358">
            <v>520390</v>
          </cell>
          <cell r="B5358" t="str">
            <v>Buriti Alegre</v>
          </cell>
          <cell r="C5358" t="str">
            <v>GO</v>
          </cell>
          <cell r="D5358" t="str">
            <v>Goiás</v>
          </cell>
          <cell r="E5358">
            <v>52</v>
          </cell>
          <cell r="F5358" t="str">
            <v>Centro-Oeste</v>
          </cell>
        </row>
        <row r="5359">
          <cell r="A5359">
            <v>520393</v>
          </cell>
          <cell r="B5359" t="str">
            <v>Buriti de Goiás</v>
          </cell>
          <cell r="C5359" t="str">
            <v>GO</v>
          </cell>
          <cell r="D5359" t="str">
            <v>Goiás</v>
          </cell>
          <cell r="E5359">
            <v>52</v>
          </cell>
          <cell r="F5359" t="str">
            <v>Centro-Oeste</v>
          </cell>
        </row>
        <row r="5360">
          <cell r="A5360">
            <v>520396</v>
          </cell>
          <cell r="B5360" t="str">
            <v>Buritinópolis</v>
          </cell>
          <cell r="C5360" t="str">
            <v>GO</v>
          </cell>
          <cell r="D5360" t="str">
            <v>Goiás</v>
          </cell>
          <cell r="E5360">
            <v>52</v>
          </cell>
          <cell r="F5360" t="str">
            <v>Centro-Oeste</v>
          </cell>
        </row>
        <row r="5361">
          <cell r="A5361">
            <v>520400</v>
          </cell>
          <cell r="B5361" t="str">
            <v>Cabeceiras</v>
          </cell>
          <cell r="C5361" t="str">
            <v>GO</v>
          </cell>
          <cell r="D5361" t="str">
            <v>Goiás</v>
          </cell>
          <cell r="E5361">
            <v>52</v>
          </cell>
          <cell r="F5361" t="str">
            <v>Centro-Oeste</v>
          </cell>
        </row>
        <row r="5362">
          <cell r="A5362">
            <v>520410</v>
          </cell>
          <cell r="B5362" t="str">
            <v>Cachoeira Alta</v>
          </cell>
          <cell r="C5362" t="str">
            <v>GO</v>
          </cell>
          <cell r="D5362" t="str">
            <v>Goiás</v>
          </cell>
          <cell r="E5362">
            <v>52</v>
          </cell>
          <cell r="F5362" t="str">
            <v>Centro-Oeste</v>
          </cell>
        </row>
        <row r="5363">
          <cell r="A5363">
            <v>520420</v>
          </cell>
          <cell r="B5363" t="str">
            <v>Cachoeira de Goiás</v>
          </cell>
          <cell r="C5363" t="str">
            <v>GO</v>
          </cell>
          <cell r="D5363" t="str">
            <v>Goiás</v>
          </cell>
          <cell r="E5363">
            <v>52</v>
          </cell>
          <cell r="F5363" t="str">
            <v>Centro-Oeste</v>
          </cell>
        </row>
        <row r="5364">
          <cell r="A5364">
            <v>520425</v>
          </cell>
          <cell r="B5364" t="str">
            <v>Cachoeira Dourada</v>
          </cell>
          <cell r="C5364" t="str">
            <v>GO</v>
          </cell>
          <cell r="D5364" t="str">
            <v>Goiás</v>
          </cell>
          <cell r="E5364">
            <v>52</v>
          </cell>
          <cell r="F5364" t="str">
            <v>Centro-Oeste</v>
          </cell>
        </row>
        <row r="5365">
          <cell r="A5365">
            <v>520430</v>
          </cell>
          <cell r="B5365" t="str">
            <v>Caçu</v>
          </cell>
          <cell r="C5365" t="str">
            <v>GO</v>
          </cell>
          <cell r="D5365" t="str">
            <v>Goiás</v>
          </cell>
          <cell r="E5365">
            <v>52</v>
          </cell>
          <cell r="F5365" t="str">
            <v>Centro-Oeste</v>
          </cell>
        </row>
        <row r="5366">
          <cell r="A5366">
            <v>520440</v>
          </cell>
          <cell r="B5366" t="str">
            <v>Caiapônia</v>
          </cell>
          <cell r="C5366" t="str">
            <v>GO</v>
          </cell>
          <cell r="D5366" t="str">
            <v>Goiás</v>
          </cell>
          <cell r="E5366">
            <v>52</v>
          </cell>
          <cell r="F5366" t="str">
            <v>Centro-Oeste</v>
          </cell>
        </row>
        <row r="5367">
          <cell r="A5367">
            <v>520450</v>
          </cell>
          <cell r="B5367" t="str">
            <v>Caldas Novas</v>
          </cell>
          <cell r="C5367" t="str">
            <v>GO</v>
          </cell>
          <cell r="D5367" t="str">
            <v>Goiás</v>
          </cell>
          <cell r="E5367">
            <v>52</v>
          </cell>
          <cell r="F5367" t="str">
            <v>Centro-Oeste</v>
          </cell>
        </row>
        <row r="5368">
          <cell r="A5368">
            <v>520455</v>
          </cell>
          <cell r="B5368" t="str">
            <v>Caldazinha</v>
          </cell>
          <cell r="C5368" t="str">
            <v>GO</v>
          </cell>
          <cell r="D5368" t="str">
            <v>Goiás</v>
          </cell>
          <cell r="E5368">
            <v>52</v>
          </cell>
          <cell r="F5368" t="str">
            <v>Centro-Oeste</v>
          </cell>
        </row>
        <row r="5369">
          <cell r="A5369">
            <v>520460</v>
          </cell>
          <cell r="B5369" t="str">
            <v>Campestre de Goiás</v>
          </cell>
          <cell r="C5369" t="str">
            <v>GO</v>
          </cell>
          <cell r="D5369" t="str">
            <v>Goiás</v>
          </cell>
          <cell r="E5369">
            <v>52</v>
          </cell>
          <cell r="F5369" t="str">
            <v>Centro-Oeste</v>
          </cell>
        </row>
        <row r="5370">
          <cell r="A5370">
            <v>520465</v>
          </cell>
          <cell r="B5370" t="str">
            <v>Campinaçu</v>
          </cell>
          <cell r="C5370" t="str">
            <v>GO</v>
          </cell>
          <cell r="D5370" t="str">
            <v>Goiás</v>
          </cell>
          <cell r="E5370">
            <v>52</v>
          </cell>
          <cell r="F5370" t="str">
            <v>Centro-Oeste</v>
          </cell>
        </row>
        <row r="5371">
          <cell r="A5371">
            <v>520470</v>
          </cell>
          <cell r="B5371" t="str">
            <v>Campinorte</v>
          </cell>
          <cell r="C5371" t="str">
            <v>GO</v>
          </cell>
          <cell r="D5371" t="str">
            <v>Goiás</v>
          </cell>
          <cell r="E5371">
            <v>52</v>
          </cell>
          <cell r="F5371" t="str">
            <v>Centro-Oeste</v>
          </cell>
        </row>
        <row r="5372">
          <cell r="A5372">
            <v>520480</v>
          </cell>
          <cell r="B5372" t="str">
            <v>Campo Alegre de Goiás</v>
          </cell>
          <cell r="C5372" t="str">
            <v>GO</v>
          </cell>
          <cell r="D5372" t="str">
            <v>Goiás</v>
          </cell>
          <cell r="E5372">
            <v>52</v>
          </cell>
          <cell r="F5372" t="str">
            <v>Centro-Oeste</v>
          </cell>
        </row>
        <row r="5373">
          <cell r="A5373">
            <v>520485</v>
          </cell>
          <cell r="B5373" t="str">
            <v>Campo Limpo de Goiás</v>
          </cell>
          <cell r="C5373" t="str">
            <v>GO</v>
          </cell>
          <cell r="D5373" t="str">
            <v>Goiás</v>
          </cell>
          <cell r="E5373">
            <v>52</v>
          </cell>
          <cell r="F5373" t="str">
            <v>Centro-Oeste</v>
          </cell>
        </row>
        <row r="5374">
          <cell r="A5374">
            <v>520490</v>
          </cell>
          <cell r="B5374" t="str">
            <v>Campos Belos</v>
          </cell>
          <cell r="C5374" t="str">
            <v>GO</v>
          </cell>
          <cell r="D5374" t="str">
            <v>Goiás</v>
          </cell>
          <cell r="E5374">
            <v>52</v>
          </cell>
          <cell r="F5374" t="str">
            <v>Centro-Oeste</v>
          </cell>
        </row>
        <row r="5375">
          <cell r="A5375">
            <v>520495</v>
          </cell>
          <cell r="B5375" t="str">
            <v>Campos Verdes</v>
          </cell>
          <cell r="C5375" t="str">
            <v>GO</v>
          </cell>
          <cell r="D5375" t="str">
            <v>Goiás</v>
          </cell>
          <cell r="E5375">
            <v>52</v>
          </cell>
          <cell r="F5375" t="str">
            <v>Centro-Oeste</v>
          </cell>
        </row>
        <row r="5376">
          <cell r="A5376">
            <v>520500</v>
          </cell>
          <cell r="B5376" t="str">
            <v>Carmo do Rio Verde</v>
          </cell>
          <cell r="C5376" t="str">
            <v>GO</v>
          </cell>
          <cell r="D5376" t="str">
            <v>Goiás</v>
          </cell>
          <cell r="E5376">
            <v>52</v>
          </cell>
          <cell r="F5376" t="str">
            <v>Centro-Oeste</v>
          </cell>
        </row>
        <row r="5377">
          <cell r="A5377">
            <v>520505</v>
          </cell>
          <cell r="B5377" t="str">
            <v>Castelândia</v>
          </cell>
          <cell r="C5377" t="str">
            <v>GO</v>
          </cell>
          <cell r="D5377" t="str">
            <v>Goiás</v>
          </cell>
          <cell r="E5377">
            <v>52</v>
          </cell>
          <cell r="F5377" t="str">
            <v>Centro-Oeste</v>
          </cell>
        </row>
        <row r="5378">
          <cell r="A5378">
            <v>520510</v>
          </cell>
          <cell r="B5378" t="str">
            <v>Catalão</v>
          </cell>
          <cell r="C5378" t="str">
            <v>GO</v>
          </cell>
          <cell r="D5378" t="str">
            <v>Goiás</v>
          </cell>
          <cell r="E5378">
            <v>52</v>
          </cell>
          <cell r="F5378" t="str">
            <v>Centro-Oeste</v>
          </cell>
        </row>
        <row r="5379">
          <cell r="A5379">
            <v>520520</v>
          </cell>
          <cell r="B5379" t="str">
            <v>Caturaí</v>
          </cell>
          <cell r="C5379" t="str">
            <v>GO</v>
          </cell>
          <cell r="D5379" t="str">
            <v>Goiás</v>
          </cell>
          <cell r="E5379">
            <v>52</v>
          </cell>
          <cell r="F5379" t="str">
            <v>Centro-Oeste</v>
          </cell>
        </row>
        <row r="5380">
          <cell r="A5380">
            <v>520530</v>
          </cell>
          <cell r="B5380" t="str">
            <v>Cavalcante</v>
          </cell>
          <cell r="C5380" t="str">
            <v>GO</v>
          </cell>
          <cell r="D5380" t="str">
            <v>Goiás</v>
          </cell>
          <cell r="E5380">
            <v>52</v>
          </cell>
          <cell r="F5380" t="str">
            <v>Centro-Oeste</v>
          </cell>
        </row>
        <row r="5381">
          <cell r="A5381">
            <v>520540</v>
          </cell>
          <cell r="B5381" t="str">
            <v>Ceres</v>
          </cell>
          <cell r="C5381" t="str">
            <v>GO</v>
          </cell>
          <cell r="D5381" t="str">
            <v>Goiás</v>
          </cell>
          <cell r="E5381">
            <v>52</v>
          </cell>
          <cell r="F5381" t="str">
            <v>Centro-Oeste</v>
          </cell>
        </row>
        <row r="5382">
          <cell r="A5382">
            <v>520545</v>
          </cell>
          <cell r="B5382" t="str">
            <v>Cezarina</v>
          </cell>
          <cell r="C5382" t="str">
            <v>GO</v>
          </cell>
          <cell r="D5382" t="str">
            <v>Goiás</v>
          </cell>
          <cell r="E5382">
            <v>52</v>
          </cell>
          <cell r="F5382" t="str">
            <v>Centro-Oeste</v>
          </cell>
        </row>
        <row r="5383">
          <cell r="A5383">
            <v>520547</v>
          </cell>
          <cell r="B5383" t="str">
            <v>Chapadão do Céu</v>
          </cell>
          <cell r="C5383" t="str">
            <v>GO</v>
          </cell>
          <cell r="D5383" t="str">
            <v>Goiás</v>
          </cell>
          <cell r="E5383">
            <v>52</v>
          </cell>
          <cell r="F5383" t="str">
            <v>Centro-Oeste</v>
          </cell>
        </row>
        <row r="5384">
          <cell r="A5384">
            <v>520549</v>
          </cell>
          <cell r="B5384" t="str">
            <v>Cidade Ocidental</v>
          </cell>
          <cell r="C5384" t="str">
            <v>GO</v>
          </cell>
          <cell r="D5384" t="str">
            <v>Goiás</v>
          </cell>
          <cell r="E5384">
            <v>52</v>
          </cell>
          <cell r="F5384" t="str">
            <v>Centro-Oeste</v>
          </cell>
        </row>
        <row r="5385">
          <cell r="A5385">
            <v>520551</v>
          </cell>
          <cell r="B5385" t="str">
            <v>Cocalzinho de Goiás</v>
          </cell>
          <cell r="C5385" t="str">
            <v>GO</v>
          </cell>
          <cell r="D5385" t="str">
            <v>Goiás</v>
          </cell>
          <cell r="E5385">
            <v>52</v>
          </cell>
          <cell r="F5385" t="str">
            <v>Centro-Oeste</v>
          </cell>
        </row>
        <row r="5386">
          <cell r="A5386">
            <v>520552</v>
          </cell>
          <cell r="B5386" t="str">
            <v>Colinas do Sul</v>
          </cell>
          <cell r="C5386" t="str">
            <v>GO</v>
          </cell>
          <cell r="D5386" t="str">
            <v>Goiás</v>
          </cell>
          <cell r="E5386">
            <v>52</v>
          </cell>
          <cell r="F5386" t="str">
            <v>Centro-Oeste</v>
          </cell>
        </row>
        <row r="5387">
          <cell r="A5387">
            <v>520570</v>
          </cell>
          <cell r="B5387" t="str">
            <v>Córrego do Ouro</v>
          </cell>
          <cell r="C5387" t="str">
            <v>GO</v>
          </cell>
          <cell r="D5387" t="str">
            <v>Goiás</v>
          </cell>
          <cell r="E5387">
            <v>52</v>
          </cell>
          <cell r="F5387" t="str">
            <v>Centro-Oeste</v>
          </cell>
        </row>
        <row r="5388">
          <cell r="A5388">
            <v>520580</v>
          </cell>
          <cell r="B5388" t="str">
            <v>Corumbá de Goiás</v>
          </cell>
          <cell r="C5388" t="str">
            <v>GO</v>
          </cell>
          <cell r="D5388" t="str">
            <v>Goiás</v>
          </cell>
          <cell r="E5388">
            <v>52</v>
          </cell>
          <cell r="F5388" t="str">
            <v>Centro-Oeste</v>
          </cell>
        </row>
        <row r="5389">
          <cell r="A5389">
            <v>520590</v>
          </cell>
          <cell r="B5389" t="str">
            <v>Corumbaíba</v>
          </cell>
          <cell r="C5389" t="str">
            <v>GO</v>
          </cell>
          <cell r="D5389" t="str">
            <v>Goiás</v>
          </cell>
          <cell r="E5389">
            <v>52</v>
          </cell>
          <cell r="F5389" t="str">
            <v>Centro-Oeste</v>
          </cell>
        </row>
        <row r="5390">
          <cell r="A5390">
            <v>520620</v>
          </cell>
          <cell r="B5390" t="str">
            <v>Cristalina</v>
          </cell>
          <cell r="C5390" t="str">
            <v>GO</v>
          </cell>
          <cell r="D5390" t="str">
            <v>Goiás</v>
          </cell>
          <cell r="E5390">
            <v>52</v>
          </cell>
          <cell r="F5390" t="str">
            <v>Centro-Oeste</v>
          </cell>
        </row>
        <row r="5391">
          <cell r="A5391">
            <v>520630</v>
          </cell>
          <cell r="B5391" t="str">
            <v>Cristianópolis</v>
          </cell>
          <cell r="C5391" t="str">
            <v>GO</v>
          </cell>
          <cell r="D5391" t="str">
            <v>Goiás</v>
          </cell>
          <cell r="E5391">
            <v>52</v>
          </cell>
          <cell r="F5391" t="str">
            <v>Centro-Oeste</v>
          </cell>
        </row>
        <row r="5392">
          <cell r="A5392">
            <v>520640</v>
          </cell>
          <cell r="B5392" t="str">
            <v>Crixás</v>
          </cell>
          <cell r="C5392" t="str">
            <v>GO</v>
          </cell>
          <cell r="D5392" t="str">
            <v>Goiás</v>
          </cell>
          <cell r="E5392">
            <v>52</v>
          </cell>
          <cell r="F5392" t="str">
            <v>Centro-Oeste</v>
          </cell>
        </row>
        <row r="5393">
          <cell r="A5393">
            <v>520650</v>
          </cell>
          <cell r="B5393" t="str">
            <v>Cromínia</v>
          </cell>
          <cell r="C5393" t="str">
            <v>GO</v>
          </cell>
          <cell r="D5393" t="str">
            <v>Goiás</v>
          </cell>
          <cell r="E5393">
            <v>52</v>
          </cell>
          <cell r="F5393" t="str">
            <v>Centro-Oeste</v>
          </cell>
        </row>
        <row r="5394">
          <cell r="A5394">
            <v>520660</v>
          </cell>
          <cell r="B5394" t="str">
            <v>Cumari</v>
          </cell>
          <cell r="C5394" t="str">
            <v>GO</v>
          </cell>
          <cell r="D5394" t="str">
            <v>Goiás</v>
          </cell>
          <cell r="E5394">
            <v>52</v>
          </cell>
          <cell r="F5394" t="str">
            <v>Centro-Oeste</v>
          </cell>
        </row>
        <row r="5395">
          <cell r="A5395">
            <v>520670</v>
          </cell>
          <cell r="B5395" t="str">
            <v>Damianópolis</v>
          </cell>
          <cell r="C5395" t="str">
            <v>GO</v>
          </cell>
          <cell r="D5395" t="str">
            <v>Goiás</v>
          </cell>
          <cell r="E5395">
            <v>52</v>
          </cell>
          <cell r="F5395" t="str">
            <v>Centro-Oeste</v>
          </cell>
        </row>
        <row r="5396">
          <cell r="A5396">
            <v>520680</v>
          </cell>
          <cell r="B5396" t="str">
            <v>Damolândia</v>
          </cell>
          <cell r="C5396" t="str">
            <v>GO</v>
          </cell>
          <cell r="D5396" t="str">
            <v>Goiás</v>
          </cell>
          <cell r="E5396">
            <v>52</v>
          </cell>
          <cell r="F5396" t="str">
            <v>Centro-Oeste</v>
          </cell>
        </row>
        <row r="5397">
          <cell r="A5397">
            <v>520690</v>
          </cell>
          <cell r="B5397" t="str">
            <v>Davinópolis</v>
          </cell>
          <cell r="C5397" t="str">
            <v>GO</v>
          </cell>
          <cell r="D5397" t="str">
            <v>Goiás</v>
          </cell>
          <cell r="E5397">
            <v>52</v>
          </cell>
          <cell r="F5397" t="str">
            <v>Centro-Oeste</v>
          </cell>
        </row>
        <row r="5398">
          <cell r="A5398">
            <v>520710</v>
          </cell>
          <cell r="B5398" t="str">
            <v>Diorama</v>
          </cell>
          <cell r="C5398" t="str">
            <v>GO</v>
          </cell>
          <cell r="D5398" t="str">
            <v>Goiás</v>
          </cell>
          <cell r="E5398">
            <v>52</v>
          </cell>
          <cell r="F5398" t="str">
            <v>Centro-Oeste</v>
          </cell>
        </row>
        <row r="5399">
          <cell r="A5399">
            <v>520725</v>
          </cell>
          <cell r="B5399" t="str">
            <v>Doverlândia</v>
          </cell>
          <cell r="C5399" t="str">
            <v>GO</v>
          </cell>
          <cell r="D5399" t="str">
            <v>Goiás</v>
          </cell>
          <cell r="E5399">
            <v>52</v>
          </cell>
          <cell r="F5399" t="str">
            <v>Centro-Oeste</v>
          </cell>
        </row>
        <row r="5400">
          <cell r="A5400">
            <v>520735</v>
          </cell>
          <cell r="B5400" t="str">
            <v>Edealina</v>
          </cell>
          <cell r="C5400" t="str">
            <v>GO</v>
          </cell>
          <cell r="D5400" t="str">
            <v>Goiás</v>
          </cell>
          <cell r="E5400">
            <v>52</v>
          </cell>
          <cell r="F5400" t="str">
            <v>Centro-Oeste</v>
          </cell>
        </row>
        <row r="5401">
          <cell r="A5401">
            <v>520740</v>
          </cell>
          <cell r="B5401" t="str">
            <v>Edéia</v>
          </cell>
          <cell r="C5401" t="str">
            <v>GO</v>
          </cell>
          <cell r="D5401" t="str">
            <v>Goiás</v>
          </cell>
          <cell r="E5401">
            <v>52</v>
          </cell>
          <cell r="F5401" t="str">
            <v>Centro-Oeste</v>
          </cell>
        </row>
        <row r="5402">
          <cell r="A5402">
            <v>520750</v>
          </cell>
          <cell r="B5402" t="str">
            <v>Estrela do Norte</v>
          </cell>
          <cell r="C5402" t="str">
            <v>GO</v>
          </cell>
          <cell r="D5402" t="str">
            <v>Goiás</v>
          </cell>
          <cell r="E5402">
            <v>52</v>
          </cell>
          <cell r="F5402" t="str">
            <v>Centro-Oeste</v>
          </cell>
        </row>
        <row r="5403">
          <cell r="A5403">
            <v>520753</v>
          </cell>
          <cell r="B5403" t="str">
            <v>Faina</v>
          </cell>
          <cell r="C5403" t="str">
            <v>GO</v>
          </cell>
          <cell r="D5403" t="str">
            <v>Goiás</v>
          </cell>
          <cell r="E5403">
            <v>52</v>
          </cell>
          <cell r="F5403" t="str">
            <v>Centro-Oeste</v>
          </cell>
        </row>
        <row r="5404">
          <cell r="A5404">
            <v>520760</v>
          </cell>
          <cell r="B5404" t="str">
            <v>Fazenda Nova</v>
          </cell>
          <cell r="C5404" t="str">
            <v>GO</v>
          </cell>
          <cell r="D5404" t="str">
            <v>Goiás</v>
          </cell>
          <cell r="E5404">
            <v>52</v>
          </cell>
          <cell r="F5404" t="str">
            <v>Centro-Oeste</v>
          </cell>
        </row>
        <row r="5405">
          <cell r="A5405">
            <v>520780</v>
          </cell>
          <cell r="B5405" t="str">
            <v>Firminópolis</v>
          </cell>
          <cell r="C5405" t="str">
            <v>GO</v>
          </cell>
          <cell r="D5405" t="str">
            <v>Goiás</v>
          </cell>
          <cell r="E5405">
            <v>52</v>
          </cell>
          <cell r="F5405" t="str">
            <v>Centro-Oeste</v>
          </cell>
        </row>
        <row r="5406">
          <cell r="A5406">
            <v>520790</v>
          </cell>
          <cell r="B5406" t="str">
            <v>Flores de Goiás</v>
          </cell>
          <cell r="C5406" t="str">
            <v>GO</v>
          </cell>
          <cell r="D5406" t="str">
            <v>Goiás</v>
          </cell>
          <cell r="E5406">
            <v>52</v>
          </cell>
          <cell r="F5406" t="str">
            <v>Centro-Oeste</v>
          </cell>
        </row>
        <row r="5407">
          <cell r="A5407">
            <v>520800</v>
          </cell>
          <cell r="B5407" t="str">
            <v>Formosa</v>
          </cell>
          <cell r="C5407" t="str">
            <v>GO</v>
          </cell>
          <cell r="D5407" t="str">
            <v>Goiás</v>
          </cell>
          <cell r="E5407">
            <v>52</v>
          </cell>
          <cell r="F5407" t="str">
            <v>Centro-Oeste</v>
          </cell>
        </row>
        <row r="5408">
          <cell r="A5408">
            <v>520810</v>
          </cell>
          <cell r="B5408" t="str">
            <v>Formoso</v>
          </cell>
          <cell r="C5408" t="str">
            <v>GO</v>
          </cell>
          <cell r="D5408" t="str">
            <v>Goiás</v>
          </cell>
          <cell r="E5408">
            <v>52</v>
          </cell>
          <cell r="F5408" t="str">
            <v>Centro-Oeste</v>
          </cell>
        </row>
        <row r="5409">
          <cell r="A5409">
            <v>520815</v>
          </cell>
          <cell r="B5409" t="str">
            <v>Gameleira de Goiás</v>
          </cell>
          <cell r="C5409" t="str">
            <v>GO</v>
          </cell>
          <cell r="D5409" t="str">
            <v>Goiás</v>
          </cell>
          <cell r="E5409">
            <v>52</v>
          </cell>
          <cell r="F5409" t="str">
            <v>Centro-Oeste</v>
          </cell>
        </row>
        <row r="5410">
          <cell r="A5410">
            <v>520830</v>
          </cell>
          <cell r="B5410" t="str">
            <v>Divinópolis de Goiás</v>
          </cell>
          <cell r="C5410" t="str">
            <v>GO</v>
          </cell>
          <cell r="D5410" t="str">
            <v>Goiás</v>
          </cell>
          <cell r="E5410">
            <v>52</v>
          </cell>
          <cell r="F5410" t="str">
            <v>Centro-Oeste</v>
          </cell>
        </row>
        <row r="5411">
          <cell r="A5411">
            <v>520840</v>
          </cell>
          <cell r="B5411" t="str">
            <v>Goianápolis</v>
          </cell>
          <cell r="C5411" t="str">
            <v>GO</v>
          </cell>
          <cell r="D5411" t="str">
            <v>Goiás</v>
          </cell>
          <cell r="E5411">
            <v>52</v>
          </cell>
          <cell r="F5411" t="str">
            <v>Centro-Oeste</v>
          </cell>
        </row>
        <row r="5412">
          <cell r="A5412">
            <v>520850</v>
          </cell>
          <cell r="B5412" t="str">
            <v>Goiandira</v>
          </cell>
          <cell r="C5412" t="str">
            <v>GO</v>
          </cell>
          <cell r="D5412" t="str">
            <v>Goiás</v>
          </cell>
          <cell r="E5412">
            <v>52</v>
          </cell>
          <cell r="F5412" t="str">
            <v>Centro-Oeste</v>
          </cell>
        </row>
        <row r="5413">
          <cell r="A5413">
            <v>520860</v>
          </cell>
          <cell r="B5413" t="str">
            <v>Goianésia</v>
          </cell>
          <cell r="C5413" t="str">
            <v>GO</v>
          </cell>
          <cell r="D5413" t="str">
            <v>Goiás</v>
          </cell>
          <cell r="E5413">
            <v>52</v>
          </cell>
          <cell r="F5413" t="str">
            <v>Centro-Oeste</v>
          </cell>
        </row>
        <row r="5414">
          <cell r="A5414">
            <v>520870</v>
          </cell>
          <cell r="B5414" t="str">
            <v>Goiânia</v>
          </cell>
          <cell r="C5414" t="str">
            <v>GO</v>
          </cell>
          <cell r="D5414" t="str">
            <v>Goiás</v>
          </cell>
          <cell r="E5414">
            <v>52</v>
          </cell>
          <cell r="F5414" t="str">
            <v>Centro-Oeste</v>
          </cell>
        </row>
        <row r="5415">
          <cell r="A5415">
            <v>520880</v>
          </cell>
          <cell r="B5415" t="str">
            <v>Goianira</v>
          </cell>
          <cell r="C5415" t="str">
            <v>GO</v>
          </cell>
          <cell r="D5415" t="str">
            <v>Goiás</v>
          </cell>
          <cell r="E5415">
            <v>52</v>
          </cell>
          <cell r="F5415" t="str">
            <v>Centro-Oeste</v>
          </cell>
        </row>
        <row r="5416">
          <cell r="A5416">
            <v>520890</v>
          </cell>
          <cell r="B5416" t="str">
            <v>Goiás</v>
          </cell>
          <cell r="C5416" t="str">
            <v>GO</v>
          </cell>
          <cell r="D5416" t="str">
            <v>Goiás</v>
          </cell>
          <cell r="E5416">
            <v>52</v>
          </cell>
          <cell r="F5416" t="str">
            <v>Centro-Oeste</v>
          </cell>
        </row>
        <row r="5417">
          <cell r="A5417">
            <v>520910</v>
          </cell>
          <cell r="B5417" t="str">
            <v>Goiatuba</v>
          </cell>
          <cell r="C5417" t="str">
            <v>GO</v>
          </cell>
          <cell r="D5417" t="str">
            <v>Goiás</v>
          </cell>
          <cell r="E5417">
            <v>52</v>
          </cell>
          <cell r="F5417" t="str">
            <v>Centro-Oeste</v>
          </cell>
        </row>
        <row r="5418">
          <cell r="A5418">
            <v>520915</v>
          </cell>
          <cell r="B5418" t="str">
            <v>Gouvelândia</v>
          </cell>
          <cell r="C5418" t="str">
            <v>GO</v>
          </cell>
          <cell r="D5418" t="str">
            <v>Goiás</v>
          </cell>
          <cell r="E5418">
            <v>52</v>
          </cell>
          <cell r="F5418" t="str">
            <v>Centro-Oeste</v>
          </cell>
        </row>
        <row r="5419">
          <cell r="A5419">
            <v>520920</v>
          </cell>
          <cell r="B5419" t="str">
            <v>Guapó</v>
          </cell>
          <cell r="C5419" t="str">
            <v>GO</v>
          </cell>
          <cell r="D5419" t="str">
            <v>Goiás</v>
          </cell>
          <cell r="E5419">
            <v>52</v>
          </cell>
          <cell r="F5419" t="str">
            <v>Centro-Oeste</v>
          </cell>
        </row>
        <row r="5420">
          <cell r="A5420">
            <v>520929</v>
          </cell>
          <cell r="B5420" t="str">
            <v>Guaraíta</v>
          </cell>
          <cell r="C5420" t="str">
            <v>GO</v>
          </cell>
          <cell r="D5420" t="str">
            <v>Goiás</v>
          </cell>
          <cell r="E5420">
            <v>52</v>
          </cell>
          <cell r="F5420" t="str">
            <v>Centro-Oeste</v>
          </cell>
        </row>
        <row r="5421">
          <cell r="A5421">
            <v>520940</v>
          </cell>
          <cell r="B5421" t="str">
            <v>Guarani de Goiás</v>
          </cell>
          <cell r="C5421" t="str">
            <v>GO</v>
          </cell>
          <cell r="D5421" t="str">
            <v>Goiás</v>
          </cell>
          <cell r="E5421">
            <v>52</v>
          </cell>
          <cell r="F5421" t="str">
            <v>Centro-Oeste</v>
          </cell>
        </row>
        <row r="5422">
          <cell r="A5422">
            <v>520945</v>
          </cell>
          <cell r="B5422" t="str">
            <v>Guarinos</v>
          </cell>
          <cell r="C5422" t="str">
            <v>GO</v>
          </cell>
          <cell r="D5422" t="str">
            <v>Goiás</v>
          </cell>
          <cell r="E5422">
            <v>52</v>
          </cell>
          <cell r="F5422" t="str">
            <v>Centro-Oeste</v>
          </cell>
        </row>
        <row r="5423">
          <cell r="A5423">
            <v>520960</v>
          </cell>
          <cell r="B5423" t="str">
            <v>Heitoraí</v>
          </cell>
          <cell r="C5423" t="str">
            <v>GO</v>
          </cell>
          <cell r="D5423" t="str">
            <v>Goiás</v>
          </cell>
          <cell r="E5423">
            <v>52</v>
          </cell>
          <cell r="F5423" t="str">
            <v>Centro-Oeste</v>
          </cell>
        </row>
        <row r="5424">
          <cell r="A5424">
            <v>520970</v>
          </cell>
          <cell r="B5424" t="str">
            <v>Hidrolândia</v>
          </cell>
          <cell r="C5424" t="str">
            <v>GO</v>
          </cell>
          <cell r="D5424" t="str">
            <v>Goiás</v>
          </cell>
          <cell r="E5424">
            <v>52</v>
          </cell>
          <cell r="F5424" t="str">
            <v>Centro-Oeste</v>
          </cell>
        </row>
        <row r="5425">
          <cell r="A5425">
            <v>520980</v>
          </cell>
          <cell r="B5425" t="str">
            <v>Hidrolina</v>
          </cell>
          <cell r="C5425" t="str">
            <v>GO</v>
          </cell>
          <cell r="D5425" t="str">
            <v>Goiás</v>
          </cell>
          <cell r="E5425">
            <v>52</v>
          </cell>
          <cell r="F5425" t="str">
            <v>Centro-Oeste</v>
          </cell>
        </row>
        <row r="5426">
          <cell r="A5426">
            <v>520990</v>
          </cell>
          <cell r="B5426" t="str">
            <v>Iaciara</v>
          </cell>
          <cell r="C5426" t="str">
            <v>GO</v>
          </cell>
          <cell r="D5426" t="str">
            <v>Goiás</v>
          </cell>
          <cell r="E5426">
            <v>52</v>
          </cell>
          <cell r="F5426" t="str">
            <v>Centro-Oeste</v>
          </cell>
        </row>
        <row r="5427">
          <cell r="A5427">
            <v>520993</v>
          </cell>
          <cell r="B5427" t="str">
            <v>Inaciolândia</v>
          </cell>
          <cell r="C5427" t="str">
            <v>GO</v>
          </cell>
          <cell r="D5427" t="str">
            <v>Goiás</v>
          </cell>
          <cell r="E5427">
            <v>52</v>
          </cell>
          <cell r="F5427" t="str">
            <v>Centro-Oeste</v>
          </cell>
        </row>
        <row r="5428">
          <cell r="A5428">
            <v>520995</v>
          </cell>
          <cell r="B5428" t="str">
            <v>Indiara</v>
          </cell>
          <cell r="C5428" t="str">
            <v>GO</v>
          </cell>
          <cell r="D5428" t="str">
            <v>Goiás</v>
          </cell>
          <cell r="E5428">
            <v>52</v>
          </cell>
          <cell r="F5428" t="str">
            <v>Centro-Oeste</v>
          </cell>
        </row>
        <row r="5429">
          <cell r="A5429">
            <v>521000</v>
          </cell>
          <cell r="B5429" t="str">
            <v>Inhumas</v>
          </cell>
          <cell r="C5429" t="str">
            <v>GO</v>
          </cell>
          <cell r="D5429" t="str">
            <v>Goiás</v>
          </cell>
          <cell r="E5429">
            <v>52</v>
          </cell>
          <cell r="F5429" t="str">
            <v>Centro-Oeste</v>
          </cell>
        </row>
        <row r="5430">
          <cell r="A5430">
            <v>521010</v>
          </cell>
          <cell r="B5430" t="str">
            <v>Ipameri</v>
          </cell>
          <cell r="C5430" t="str">
            <v>GO</v>
          </cell>
          <cell r="D5430" t="str">
            <v>Goiás</v>
          </cell>
          <cell r="E5430">
            <v>52</v>
          </cell>
          <cell r="F5430" t="str">
            <v>Centro-Oeste</v>
          </cell>
        </row>
        <row r="5431">
          <cell r="A5431">
            <v>521015</v>
          </cell>
          <cell r="B5431" t="str">
            <v>Ipiranga de Goiás</v>
          </cell>
          <cell r="C5431" t="str">
            <v>GO</v>
          </cell>
          <cell r="D5431" t="str">
            <v>Goiás</v>
          </cell>
          <cell r="E5431">
            <v>52</v>
          </cell>
          <cell r="F5431" t="str">
            <v>Centro-Oeste</v>
          </cell>
        </row>
        <row r="5432">
          <cell r="A5432">
            <v>521020</v>
          </cell>
          <cell r="B5432" t="str">
            <v>Iporá</v>
          </cell>
          <cell r="C5432" t="str">
            <v>GO</v>
          </cell>
          <cell r="D5432" t="str">
            <v>Goiás</v>
          </cell>
          <cell r="E5432">
            <v>52</v>
          </cell>
          <cell r="F5432" t="str">
            <v>Centro-Oeste</v>
          </cell>
        </row>
        <row r="5433">
          <cell r="A5433">
            <v>521030</v>
          </cell>
          <cell r="B5433" t="str">
            <v>Israelândia</v>
          </cell>
          <cell r="C5433" t="str">
            <v>GO</v>
          </cell>
          <cell r="D5433" t="str">
            <v>Goiás</v>
          </cell>
          <cell r="E5433">
            <v>52</v>
          </cell>
          <cell r="F5433" t="str">
            <v>Centro-Oeste</v>
          </cell>
        </row>
        <row r="5434">
          <cell r="A5434">
            <v>521040</v>
          </cell>
          <cell r="B5434" t="str">
            <v>Itaberaí</v>
          </cell>
          <cell r="C5434" t="str">
            <v>GO</v>
          </cell>
          <cell r="D5434" t="str">
            <v>Goiás</v>
          </cell>
          <cell r="E5434">
            <v>52</v>
          </cell>
          <cell r="F5434" t="str">
            <v>Centro-Oeste</v>
          </cell>
        </row>
        <row r="5435">
          <cell r="A5435">
            <v>521056</v>
          </cell>
          <cell r="B5435" t="str">
            <v>Itaguari</v>
          </cell>
          <cell r="C5435" t="str">
            <v>GO</v>
          </cell>
          <cell r="D5435" t="str">
            <v>Goiás</v>
          </cell>
          <cell r="E5435">
            <v>52</v>
          </cell>
          <cell r="F5435" t="str">
            <v>Centro-Oeste</v>
          </cell>
        </row>
        <row r="5436">
          <cell r="A5436">
            <v>521060</v>
          </cell>
          <cell r="B5436" t="str">
            <v>Itaguaru</v>
          </cell>
          <cell r="C5436" t="str">
            <v>GO</v>
          </cell>
          <cell r="D5436" t="str">
            <v>Goiás</v>
          </cell>
          <cell r="E5436">
            <v>52</v>
          </cell>
          <cell r="F5436" t="str">
            <v>Centro-Oeste</v>
          </cell>
        </row>
        <row r="5437">
          <cell r="A5437">
            <v>521080</v>
          </cell>
          <cell r="B5437" t="str">
            <v>Itajá</v>
          </cell>
          <cell r="C5437" t="str">
            <v>GO</v>
          </cell>
          <cell r="D5437" t="str">
            <v>Goiás</v>
          </cell>
          <cell r="E5437">
            <v>52</v>
          </cell>
          <cell r="F5437" t="str">
            <v>Centro-Oeste</v>
          </cell>
        </row>
        <row r="5438">
          <cell r="A5438">
            <v>521090</v>
          </cell>
          <cell r="B5438" t="str">
            <v>Itapaci</v>
          </cell>
          <cell r="C5438" t="str">
            <v>GO</v>
          </cell>
          <cell r="D5438" t="str">
            <v>Goiás</v>
          </cell>
          <cell r="E5438">
            <v>52</v>
          </cell>
          <cell r="F5438" t="str">
            <v>Centro-Oeste</v>
          </cell>
        </row>
        <row r="5439">
          <cell r="A5439">
            <v>521100</v>
          </cell>
          <cell r="B5439" t="str">
            <v>Itapirapuã</v>
          </cell>
          <cell r="C5439" t="str">
            <v>GO</v>
          </cell>
          <cell r="D5439" t="str">
            <v>Goiás</v>
          </cell>
          <cell r="E5439">
            <v>52</v>
          </cell>
          <cell r="F5439" t="str">
            <v>Centro-Oeste</v>
          </cell>
        </row>
        <row r="5440">
          <cell r="A5440">
            <v>521120</v>
          </cell>
          <cell r="B5440" t="str">
            <v>Itapuranga</v>
          </cell>
          <cell r="C5440" t="str">
            <v>GO</v>
          </cell>
          <cell r="D5440" t="str">
            <v>Goiás</v>
          </cell>
          <cell r="E5440">
            <v>52</v>
          </cell>
          <cell r="F5440" t="str">
            <v>Centro-Oeste</v>
          </cell>
        </row>
        <row r="5441">
          <cell r="A5441">
            <v>521130</v>
          </cell>
          <cell r="B5441" t="str">
            <v>Itarumã</v>
          </cell>
          <cell r="C5441" t="str">
            <v>GO</v>
          </cell>
          <cell r="D5441" t="str">
            <v>Goiás</v>
          </cell>
          <cell r="E5441">
            <v>52</v>
          </cell>
          <cell r="F5441" t="str">
            <v>Centro-Oeste</v>
          </cell>
        </row>
        <row r="5442">
          <cell r="A5442">
            <v>521140</v>
          </cell>
          <cell r="B5442" t="str">
            <v>Itauçu</v>
          </cell>
          <cell r="C5442" t="str">
            <v>GO</v>
          </cell>
          <cell r="D5442" t="str">
            <v>Goiás</v>
          </cell>
          <cell r="E5442">
            <v>52</v>
          </cell>
          <cell r="F5442" t="str">
            <v>Centro-Oeste</v>
          </cell>
        </row>
        <row r="5443">
          <cell r="A5443">
            <v>521150</v>
          </cell>
          <cell r="B5443" t="str">
            <v>Itumbiara</v>
          </cell>
          <cell r="C5443" t="str">
            <v>GO</v>
          </cell>
          <cell r="D5443" t="str">
            <v>Goiás</v>
          </cell>
          <cell r="E5443">
            <v>52</v>
          </cell>
          <cell r="F5443" t="str">
            <v>Centro-Oeste</v>
          </cell>
        </row>
        <row r="5444">
          <cell r="A5444">
            <v>521160</v>
          </cell>
          <cell r="B5444" t="str">
            <v>Ivolândia</v>
          </cell>
          <cell r="C5444" t="str">
            <v>GO</v>
          </cell>
          <cell r="D5444" t="str">
            <v>Goiás</v>
          </cell>
          <cell r="E5444">
            <v>52</v>
          </cell>
          <cell r="F5444" t="str">
            <v>Centro-Oeste</v>
          </cell>
        </row>
        <row r="5445">
          <cell r="A5445">
            <v>521170</v>
          </cell>
          <cell r="B5445" t="str">
            <v>Jandaia</v>
          </cell>
          <cell r="C5445" t="str">
            <v>GO</v>
          </cell>
          <cell r="D5445" t="str">
            <v>Goiás</v>
          </cell>
          <cell r="E5445">
            <v>52</v>
          </cell>
          <cell r="F5445" t="str">
            <v>Centro-Oeste</v>
          </cell>
        </row>
        <row r="5446">
          <cell r="A5446">
            <v>521180</v>
          </cell>
          <cell r="B5446" t="str">
            <v>Jaraguá</v>
          </cell>
          <cell r="C5446" t="str">
            <v>GO</v>
          </cell>
          <cell r="D5446" t="str">
            <v>Goiás</v>
          </cell>
          <cell r="E5446">
            <v>52</v>
          </cell>
          <cell r="F5446" t="str">
            <v>Centro-Oeste</v>
          </cell>
        </row>
        <row r="5447">
          <cell r="A5447">
            <v>521190</v>
          </cell>
          <cell r="B5447" t="str">
            <v>Jataí</v>
          </cell>
          <cell r="C5447" t="str">
            <v>GO</v>
          </cell>
          <cell r="D5447" t="str">
            <v>Goiás</v>
          </cell>
          <cell r="E5447">
            <v>52</v>
          </cell>
          <cell r="F5447" t="str">
            <v>Centro-Oeste</v>
          </cell>
        </row>
        <row r="5448">
          <cell r="A5448">
            <v>521200</v>
          </cell>
          <cell r="B5448" t="str">
            <v>Jaupaci</v>
          </cell>
          <cell r="C5448" t="str">
            <v>GO</v>
          </cell>
          <cell r="D5448" t="str">
            <v>Goiás</v>
          </cell>
          <cell r="E5448">
            <v>52</v>
          </cell>
          <cell r="F5448" t="str">
            <v>Centro-Oeste</v>
          </cell>
        </row>
        <row r="5449">
          <cell r="A5449">
            <v>521205</v>
          </cell>
          <cell r="B5449" t="str">
            <v>Jesúpolis</v>
          </cell>
          <cell r="C5449" t="str">
            <v>GO</v>
          </cell>
          <cell r="D5449" t="str">
            <v>Goiás</v>
          </cell>
          <cell r="E5449">
            <v>52</v>
          </cell>
          <cell r="F5449" t="str">
            <v>Centro-Oeste</v>
          </cell>
        </row>
        <row r="5450">
          <cell r="A5450">
            <v>521210</v>
          </cell>
          <cell r="B5450" t="str">
            <v>Joviânia</v>
          </cell>
          <cell r="C5450" t="str">
            <v>GO</v>
          </cell>
          <cell r="D5450" t="str">
            <v>Goiás</v>
          </cell>
          <cell r="E5450">
            <v>52</v>
          </cell>
          <cell r="F5450" t="str">
            <v>Centro-Oeste</v>
          </cell>
        </row>
        <row r="5451">
          <cell r="A5451">
            <v>521220</v>
          </cell>
          <cell r="B5451" t="str">
            <v>Jussara</v>
          </cell>
          <cell r="C5451" t="str">
            <v>GO</v>
          </cell>
          <cell r="D5451" t="str">
            <v>Goiás</v>
          </cell>
          <cell r="E5451">
            <v>52</v>
          </cell>
          <cell r="F5451" t="str">
            <v>Centro-Oeste</v>
          </cell>
        </row>
        <row r="5452">
          <cell r="A5452">
            <v>521225</v>
          </cell>
          <cell r="B5452" t="str">
            <v>Lagoa Santa</v>
          </cell>
          <cell r="C5452" t="str">
            <v>GO</v>
          </cell>
          <cell r="D5452" t="str">
            <v>Goiás</v>
          </cell>
          <cell r="E5452">
            <v>52</v>
          </cell>
          <cell r="F5452" t="str">
            <v>Centro-Oeste</v>
          </cell>
        </row>
        <row r="5453">
          <cell r="A5453">
            <v>521230</v>
          </cell>
          <cell r="B5453" t="str">
            <v>Leopoldo de Bulhões</v>
          </cell>
          <cell r="C5453" t="str">
            <v>GO</v>
          </cell>
          <cell r="D5453" t="str">
            <v>Goiás</v>
          </cell>
          <cell r="E5453">
            <v>52</v>
          </cell>
          <cell r="F5453" t="str">
            <v>Centro-Oeste</v>
          </cell>
        </row>
        <row r="5454">
          <cell r="A5454">
            <v>521250</v>
          </cell>
          <cell r="B5454" t="str">
            <v>Luziânia</v>
          </cell>
          <cell r="C5454" t="str">
            <v>GO</v>
          </cell>
          <cell r="D5454" t="str">
            <v>Goiás</v>
          </cell>
          <cell r="E5454">
            <v>52</v>
          </cell>
          <cell r="F5454" t="str">
            <v>Centro-Oeste</v>
          </cell>
        </row>
        <row r="5455">
          <cell r="A5455">
            <v>521260</v>
          </cell>
          <cell r="B5455" t="str">
            <v>Mairipotaba</v>
          </cell>
          <cell r="C5455" t="str">
            <v>GO</v>
          </cell>
          <cell r="D5455" t="str">
            <v>Goiás</v>
          </cell>
          <cell r="E5455">
            <v>52</v>
          </cell>
          <cell r="F5455" t="str">
            <v>Centro-Oeste</v>
          </cell>
        </row>
        <row r="5456">
          <cell r="A5456">
            <v>521270</v>
          </cell>
          <cell r="B5456" t="str">
            <v>Mambaí</v>
          </cell>
          <cell r="C5456" t="str">
            <v>GO</v>
          </cell>
          <cell r="D5456" t="str">
            <v>Goiás</v>
          </cell>
          <cell r="E5456">
            <v>52</v>
          </cell>
          <cell r="F5456" t="str">
            <v>Centro-Oeste</v>
          </cell>
        </row>
        <row r="5457">
          <cell r="A5457">
            <v>521280</v>
          </cell>
          <cell r="B5457" t="str">
            <v>Mara Rosa</v>
          </cell>
          <cell r="C5457" t="str">
            <v>GO</v>
          </cell>
          <cell r="D5457" t="str">
            <v>Goiás</v>
          </cell>
          <cell r="E5457">
            <v>52</v>
          </cell>
          <cell r="F5457" t="str">
            <v>Centro-Oeste</v>
          </cell>
        </row>
        <row r="5458">
          <cell r="A5458">
            <v>521290</v>
          </cell>
          <cell r="B5458" t="str">
            <v>Marzagão</v>
          </cell>
          <cell r="C5458" t="str">
            <v>GO</v>
          </cell>
          <cell r="D5458" t="str">
            <v>Goiás</v>
          </cell>
          <cell r="E5458">
            <v>52</v>
          </cell>
          <cell r="F5458" t="str">
            <v>Centro-Oeste</v>
          </cell>
        </row>
        <row r="5459">
          <cell r="A5459">
            <v>521295</v>
          </cell>
          <cell r="B5459" t="str">
            <v>Matrinchã</v>
          </cell>
          <cell r="C5459" t="str">
            <v>GO</v>
          </cell>
          <cell r="D5459" t="str">
            <v>Goiás</v>
          </cell>
          <cell r="E5459">
            <v>52</v>
          </cell>
          <cell r="F5459" t="str">
            <v>Centro-Oeste</v>
          </cell>
        </row>
        <row r="5460">
          <cell r="A5460">
            <v>521300</v>
          </cell>
          <cell r="B5460" t="str">
            <v>Maurilândia</v>
          </cell>
          <cell r="C5460" t="str">
            <v>GO</v>
          </cell>
          <cell r="D5460" t="str">
            <v>Goiás</v>
          </cell>
          <cell r="E5460">
            <v>52</v>
          </cell>
          <cell r="F5460" t="str">
            <v>Centro-Oeste</v>
          </cell>
        </row>
        <row r="5461">
          <cell r="A5461">
            <v>521305</v>
          </cell>
          <cell r="B5461" t="str">
            <v>Mimoso de Goiás</v>
          </cell>
          <cell r="C5461" t="str">
            <v>GO</v>
          </cell>
          <cell r="D5461" t="str">
            <v>Goiás</v>
          </cell>
          <cell r="E5461">
            <v>52</v>
          </cell>
          <cell r="F5461" t="str">
            <v>Centro-Oeste</v>
          </cell>
        </row>
        <row r="5462">
          <cell r="A5462">
            <v>521308</v>
          </cell>
          <cell r="B5462" t="str">
            <v>Minaçu</v>
          </cell>
          <cell r="C5462" t="str">
            <v>GO</v>
          </cell>
          <cell r="D5462" t="str">
            <v>Goiás</v>
          </cell>
          <cell r="E5462">
            <v>52</v>
          </cell>
          <cell r="F5462" t="str">
            <v>Centro-Oeste</v>
          </cell>
        </row>
        <row r="5463">
          <cell r="A5463">
            <v>521310</v>
          </cell>
          <cell r="B5463" t="str">
            <v>Mineiros</v>
          </cell>
          <cell r="C5463" t="str">
            <v>GO</v>
          </cell>
          <cell r="D5463" t="str">
            <v>Goiás</v>
          </cell>
          <cell r="E5463">
            <v>52</v>
          </cell>
          <cell r="F5463" t="str">
            <v>Centro-Oeste</v>
          </cell>
        </row>
        <row r="5464">
          <cell r="A5464">
            <v>521340</v>
          </cell>
          <cell r="B5464" t="str">
            <v>Moiporá</v>
          </cell>
          <cell r="C5464" t="str">
            <v>GO</v>
          </cell>
          <cell r="D5464" t="str">
            <v>Goiás</v>
          </cell>
          <cell r="E5464">
            <v>52</v>
          </cell>
          <cell r="F5464" t="str">
            <v>Centro-Oeste</v>
          </cell>
        </row>
        <row r="5465">
          <cell r="A5465">
            <v>521350</v>
          </cell>
          <cell r="B5465" t="str">
            <v>Monte Alegre de Goiás</v>
          </cell>
          <cell r="C5465" t="str">
            <v>GO</v>
          </cell>
          <cell r="D5465" t="str">
            <v>Goiás</v>
          </cell>
          <cell r="E5465">
            <v>52</v>
          </cell>
          <cell r="F5465" t="str">
            <v>Centro-Oeste</v>
          </cell>
        </row>
        <row r="5466">
          <cell r="A5466">
            <v>521370</v>
          </cell>
          <cell r="B5466" t="str">
            <v>Montes Claros de Goiás</v>
          </cell>
          <cell r="C5466" t="str">
            <v>GO</v>
          </cell>
          <cell r="D5466" t="str">
            <v>Goiás</v>
          </cell>
          <cell r="E5466">
            <v>52</v>
          </cell>
          <cell r="F5466" t="str">
            <v>Centro-Oeste</v>
          </cell>
        </row>
        <row r="5467">
          <cell r="A5467">
            <v>521375</v>
          </cell>
          <cell r="B5467" t="str">
            <v>Montividiu</v>
          </cell>
          <cell r="C5467" t="str">
            <v>GO</v>
          </cell>
          <cell r="D5467" t="str">
            <v>Goiás</v>
          </cell>
          <cell r="E5467">
            <v>52</v>
          </cell>
          <cell r="F5467" t="str">
            <v>Centro-Oeste</v>
          </cell>
        </row>
        <row r="5468">
          <cell r="A5468">
            <v>521377</v>
          </cell>
          <cell r="B5468" t="str">
            <v>Montividiu do Norte</v>
          </cell>
          <cell r="C5468" t="str">
            <v>GO</v>
          </cell>
          <cell r="D5468" t="str">
            <v>Goiás</v>
          </cell>
          <cell r="E5468">
            <v>52</v>
          </cell>
          <cell r="F5468" t="str">
            <v>Centro-Oeste</v>
          </cell>
        </row>
        <row r="5469">
          <cell r="A5469">
            <v>521380</v>
          </cell>
          <cell r="B5469" t="str">
            <v>Morrinhos</v>
          </cell>
          <cell r="C5469" t="str">
            <v>GO</v>
          </cell>
          <cell r="D5469" t="str">
            <v>Goiás</v>
          </cell>
          <cell r="E5469">
            <v>52</v>
          </cell>
          <cell r="F5469" t="str">
            <v>Centro-Oeste</v>
          </cell>
        </row>
        <row r="5470">
          <cell r="A5470">
            <v>521385</v>
          </cell>
          <cell r="B5470" t="str">
            <v>Morro Agudo de Goiás</v>
          </cell>
          <cell r="C5470" t="str">
            <v>GO</v>
          </cell>
          <cell r="D5470" t="str">
            <v>Goiás</v>
          </cell>
          <cell r="E5470">
            <v>52</v>
          </cell>
          <cell r="F5470" t="str">
            <v>Centro-Oeste</v>
          </cell>
        </row>
        <row r="5471">
          <cell r="A5471">
            <v>521390</v>
          </cell>
          <cell r="B5471" t="str">
            <v>Mossâmedes</v>
          </cell>
          <cell r="C5471" t="str">
            <v>GO</v>
          </cell>
          <cell r="D5471" t="str">
            <v>Goiás</v>
          </cell>
          <cell r="E5471">
            <v>52</v>
          </cell>
          <cell r="F5471" t="str">
            <v>Centro-Oeste</v>
          </cell>
        </row>
        <row r="5472">
          <cell r="A5472">
            <v>521400</v>
          </cell>
          <cell r="B5472" t="str">
            <v>Mozarlândia</v>
          </cell>
          <cell r="C5472" t="str">
            <v>GO</v>
          </cell>
          <cell r="D5472" t="str">
            <v>Goiás</v>
          </cell>
          <cell r="E5472">
            <v>52</v>
          </cell>
          <cell r="F5472" t="str">
            <v>Centro-Oeste</v>
          </cell>
        </row>
        <row r="5473">
          <cell r="A5473">
            <v>521405</v>
          </cell>
          <cell r="B5473" t="str">
            <v>Mundo Novo</v>
          </cell>
          <cell r="C5473" t="str">
            <v>GO</v>
          </cell>
          <cell r="D5473" t="str">
            <v>Goiás</v>
          </cell>
          <cell r="E5473">
            <v>52</v>
          </cell>
          <cell r="F5473" t="str">
            <v>Centro-Oeste</v>
          </cell>
        </row>
        <row r="5474">
          <cell r="A5474">
            <v>521410</v>
          </cell>
          <cell r="B5474" t="str">
            <v>Mutunópolis</v>
          </cell>
          <cell r="C5474" t="str">
            <v>GO</v>
          </cell>
          <cell r="D5474" t="str">
            <v>Goiás</v>
          </cell>
          <cell r="E5474">
            <v>52</v>
          </cell>
          <cell r="F5474" t="str">
            <v>Centro-Oeste</v>
          </cell>
        </row>
        <row r="5475">
          <cell r="A5475">
            <v>521440</v>
          </cell>
          <cell r="B5475" t="str">
            <v>Nazário</v>
          </cell>
          <cell r="C5475" t="str">
            <v>GO</v>
          </cell>
          <cell r="D5475" t="str">
            <v>Goiás</v>
          </cell>
          <cell r="E5475">
            <v>52</v>
          </cell>
          <cell r="F5475" t="str">
            <v>Centro-Oeste</v>
          </cell>
        </row>
        <row r="5476">
          <cell r="A5476">
            <v>521450</v>
          </cell>
          <cell r="B5476" t="str">
            <v>Nerópolis</v>
          </cell>
          <cell r="C5476" t="str">
            <v>GO</v>
          </cell>
          <cell r="D5476" t="str">
            <v>Goiás</v>
          </cell>
          <cell r="E5476">
            <v>52</v>
          </cell>
          <cell r="F5476" t="str">
            <v>Centro-Oeste</v>
          </cell>
        </row>
        <row r="5477">
          <cell r="A5477">
            <v>521460</v>
          </cell>
          <cell r="B5477" t="str">
            <v>Niquelândia</v>
          </cell>
          <cell r="C5477" t="str">
            <v>GO</v>
          </cell>
          <cell r="D5477" t="str">
            <v>Goiás</v>
          </cell>
          <cell r="E5477">
            <v>52</v>
          </cell>
          <cell r="F5477" t="str">
            <v>Centro-Oeste</v>
          </cell>
        </row>
        <row r="5478">
          <cell r="A5478">
            <v>521470</v>
          </cell>
          <cell r="B5478" t="str">
            <v>Nova América</v>
          </cell>
          <cell r="C5478" t="str">
            <v>GO</v>
          </cell>
          <cell r="D5478" t="str">
            <v>Goiás</v>
          </cell>
          <cell r="E5478">
            <v>52</v>
          </cell>
          <cell r="F5478" t="str">
            <v>Centro-Oeste</v>
          </cell>
        </row>
        <row r="5479">
          <cell r="A5479">
            <v>521480</v>
          </cell>
          <cell r="B5479" t="str">
            <v>Nova Aurora</v>
          </cell>
          <cell r="C5479" t="str">
            <v>GO</v>
          </cell>
          <cell r="D5479" t="str">
            <v>Goiás</v>
          </cell>
          <cell r="E5479">
            <v>52</v>
          </cell>
          <cell r="F5479" t="str">
            <v>Centro-Oeste</v>
          </cell>
        </row>
        <row r="5480">
          <cell r="A5480">
            <v>521483</v>
          </cell>
          <cell r="B5480" t="str">
            <v>Nova Crixás</v>
          </cell>
          <cell r="C5480" t="str">
            <v>GO</v>
          </cell>
          <cell r="D5480" t="str">
            <v>Goiás</v>
          </cell>
          <cell r="E5480">
            <v>52</v>
          </cell>
          <cell r="F5480" t="str">
            <v>Centro-Oeste</v>
          </cell>
        </row>
        <row r="5481">
          <cell r="A5481">
            <v>521486</v>
          </cell>
          <cell r="B5481" t="str">
            <v>Nova Glória</v>
          </cell>
          <cell r="C5481" t="str">
            <v>GO</v>
          </cell>
          <cell r="D5481" t="str">
            <v>Goiás</v>
          </cell>
          <cell r="E5481">
            <v>52</v>
          </cell>
          <cell r="F5481" t="str">
            <v>Centro-Oeste</v>
          </cell>
        </row>
        <row r="5482">
          <cell r="A5482">
            <v>521487</v>
          </cell>
          <cell r="B5482" t="str">
            <v>Nova Iguaçu de Goiás</v>
          </cell>
          <cell r="C5482" t="str">
            <v>GO</v>
          </cell>
          <cell r="D5482" t="str">
            <v>Goiás</v>
          </cell>
          <cell r="E5482">
            <v>52</v>
          </cell>
          <cell r="F5482" t="str">
            <v>Centro-Oeste</v>
          </cell>
        </row>
        <row r="5483">
          <cell r="A5483">
            <v>521490</v>
          </cell>
          <cell r="B5483" t="str">
            <v>Nova Roma</v>
          </cell>
          <cell r="C5483" t="str">
            <v>GO</v>
          </cell>
          <cell r="D5483" t="str">
            <v>Goiás</v>
          </cell>
          <cell r="E5483">
            <v>52</v>
          </cell>
          <cell r="F5483" t="str">
            <v>Centro-Oeste</v>
          </cell>
        </row>
        <row r="5484">
          <cell r="A5484">
            <v>521500</v>
          </cell>
          <cell r="B5484" t="str">
            <v>Nova Veneza</v>
          </cell>
          <cell r="C5484" t="str">
            <v>GO</v>
          </cell>
          <cell r="D5484" t="str">
            <v>Goiás</v>
          </cell>
          <cell r="E5484">
            <v>52</v>
          </cell>
          <cell r="F5484" t="str">
            <v>Centro-Oeste</v>
          </cell>
        </row>
        <row r="5485">
          <cell r="A5485">
            <v>521520</v>
          </cell>
          <cell r="B5485" t="str">
            <v>Novo Brasil</v>
          </cell>
          <cell r="C5485" t="str">
            <v>GO</v>
          </cell>
          <cell r="D5485" t="str">
            <v>Goiás</v>
          </cell>
          <cell r="E5485">
            <v>52</v>
          </cell>
          <cell r="F5485" t="str">
            <v>Centro-Oeste</v>
          </cell>
        </row>
        <row r="5486">
          <cell r="A5486">
            <v>521523</v>
          </cell>
          <cell r="B5486" t="str">
            <v>Novo Gama</v>
          </cell>
          <cell r="C5486" t="str">
            <v>GO</v>
          </cell>
          <cell r="D5486" t="str">
            <v>Goiás</v>
          </cell>
          <cell r="E5486">
            <v>52</v>
          </cell>
          <cell r="F5486" t="str">
            <v>Centro-Oeste</v>
          </cell>
        </row>
        <row r="5487">
          <cell r="A5487">
            <v>521525</v>
          </cell>
          <cell r="B5487" t="str">
            <v>Novo Planalto</v>
          </cell>
          <cell r="C5487" t="str">
            <v>GO</v>
          </cell>
          <cell r="D5487" t="str">
            <v>Goiás</v>
          </cell>
          <cell r="E5487">
            <v>52</v>
          </cell>
          <cell r="F5487" t="str">
            <v>Centro-Oeste</v>
          </cell>
        </row>
        <row r="5488">
          <cell r="A5488">
            <v>521530</v>
          </cell>
          <cell r="B5488" t="str">
            <v>Orizona</v>
          </cell>
          <cell r="C5488" t="str">
            <v>GO</v>
          </cell>
          <cell r="D5488" t="str">
            <v>Goiás</v>
          </cell>
          <cell r="E5488">
            <v>52</v>
          </cell>
          <cell r="F5488" t="str">
            <v>Centro-Oeste</v>
          </cell>
        </row>
        <row r="5489">
          <cell r="A5489">
            <v>521540</v>
          </cell>
          <cell r="B5489" t="str">
            <v>Ouro Verde de Goiás</v>
          </cell>
          <cell r="C5489" t="str">
            <v>GO</v>
          </cell>
          <cell r="D5489" t="str">
            <v>Goiás</v>
          </cell>
          <cell r="E5489">
            <v>52</v>
          </cell>
          <cell r="F5489" t="str">
            <v>Centro-Oeste</v>
          </cell>
        </row>
        <row r="5490">
          <cell r="A5490">
            <v>521550</v>
          </cell>
          <cell r="B5490" t="str">
            <v>Ouvidor</v>
          </cell>
          <cell r="C5490" t="str">
            <v>GO</v>
          </cell>
          <cell r="D5490" t="str">
            <v>Goiás</v>
          </cell>
          <cell r="E5490">
            <v>52</v>
          </cell>
          <cell r="F5490" t="str">
            <v>Centro-Oeste</v>
          </cell>
        </row>
        <row r="5491">
          <cell r="A5491">
            <v>521560</v>
          </cell>
          <cell r="B5491" t="str">
            <v>Padre Bernardo</v>
          </cell>
          <cell r="C5491" t="str">
            <v>GO</v>
          </cell>
          <cell r="D5491" t="str">
            <v>Goiás</v>
          </cell>
          <cell r="E5491">
            <v>52</v>
          </cell>
          <cell r="F5491" t="str">
            <v>Centro-Oeste</v>
          </cell>
        </row>
        <row r="5492">
          <cell r="A5492">
            <v>521565</v>
          </cell>
          <cell r="B5492" t="str">
            <v>Palestina de Goiás</v>
          </cell>
          <cell r="C5492" t="str">
            <v>GO</v>
          </cell>
          <cell r="D5492" t="str">
            <v>Goiás</v>
          </cell>
          <cell r="E5492">
            <v>52</v>
          </cell>
          <cell r="F5492" t="str">
            <v>Centro-Oeste</v>
          </cell>
        </row>
        <row r="5493">
          <cell r="A5493">
            <v>521570</v>
          </cell>
          <cell r="B5493" t="str">
            <v>Palmeiras de Goiás</v>
          </cell>
          <cell r="C5493" t="str">
            <v>GO</v>
          </cell>
          <cell r="D5493" t="str">
            <v>Goiás</v>
          </cell>
          <cell r="E5493">
            <v>52</v>
          </cell>
          <cell r="F5493" t="str">
            <v>Centro-Oeste</v>
          </cell>
        </row>
        <row r="5494">
          <cell r="A5494">
            <v>521580</v>
          </cell>
          <cell r="B5494" t="str">
            <v>Palmelo</v>
          </cell>
          <cell r="C5494" t="str">
            <v>GO</v>
          </cell>
          <cell r="D5494" t="str">
            <v>Goiás</v>
          </cell>
          <cell r="E5494">
            <v>52</v>
          </cell>
          <cell r="F5494" t="str">
            <v>Centro-Oeste</v>
          </cell>
        </row>
        <row r="5495">
          <cell r="A5495">
            <v>521590</v>
          </cell>
          <cell r="B5495" t="str">
            <v>Palminópolis</v>
          </cell>
          <cell r="C5495" t="str">
            <v>GO</v>
          </cell>
          <cell r="D5495" t="str">
            <v>Goiás</v>
          </cell>
          <cell r="E5495">
            <v>52</v>
          </cell>
          <cell r="F5495" t="str">
            <v>Centro-Oeste</v>
          </cell>
        </row>
        <row r="5496">
          <cell r="A5496">
            <v>521600</v>
          </cell>
          <cell r="B5496" t="str">
            <v>Panamá</v>
          </cell>
          <cell r="C5496" t="str">
            <v>GO</v>
          </cell>
          <cell r="D5496" t="str">
            <v>Goiás</v>
          </cell>
          <cell r="E5496">
            <v>52</v>
          </cell>
          <cell r="F5496" t="str">
            <v>Centro-Oeste</v>
          </cell>
        </row>
        <row r="5497">
          <cell r="A5497">
            <v>521630</v>
          </cell>
          <cell r="B5497" t="str">
            <v>Paranaiguara</v>
          </cell>
          <cell r="C5497" t="str">
            <v>GO</v>
          </cell>
          <cell r="D5497" t="str">
            <v>Goiás</v>
          </cell>
          <cell r="E5497">
            <v>52</v>
          </cell>
          <cell r="F5497" t="str">
            <v>Centro-Oeste</v>
          </cell>
        </row>
        <row r="5498">
          <cell r="A5498">
            <v>521640</v>
          </cell>
          <cell r="B5498" t="str">
            <v>Paraúna</v>
          </cell>
          <cell r="C5498" t="str">
            <v>GO</v>
          </cell>
          <cell r="D5498" t="str">
            <v>Goiás</v>
          </cell>
          <cell r="E5498">
            <v>52</v>
          </cell>
          <cell r="F5498" t="str">
            <v>Centro-Oeste</v>
          </cell>
        </row>
        <row r="5499">
          <cell r="A5499">
            <v>521645</v>
          </cell>
          <cell r="B5499" t="str">
            <v>Perolândia</v>
          </cell>
          <cell r="C5499" t="str">
            <v>GO</v>
          </cell>
          <cell r="D5499" t="str">
            <v>Goiás</v>
          </cell>
          <cell r="E5499">
            <v>52</v>
          </cell>
          <cell r="F5499" t="str">
            <v>Centro-Oeste</v>
          </cell>
        </row>
        <row r="5500">
          <cell r="A5500">
            <v>521680</v>
          </cell>
          <cell r="B5500" t="str">
            <v>Petrolina de Goiás</v>
          </cell>
          <cell r="C5500" t="str">
            <v>GO</v>
          </cell>
          <cell r="D5500" t="str">
            <v>Goiás</v>
          </cell>
          <cell r="E5500">
            <v>52</v>
          </cell>
          <cell r="F5500" t="str">
            <v>Centro-Oeste</v>
          </cell>
        </row>
        <row r="5501">
          <cell r="A5501">
            <v>521690</v>
          </cell>
          <cell r="B5501" t="str">
            <v>Pilar de Goiás</v>
          </cell>
          <cell r="C5501" t="str">
            <v>GO</v>
          </cell>
          <cell r="D5501" t="str">
            <v>Goiás</v>
          </cell>
          <cell r="E5501">
            <v>52</v>
          </cell>
          <cell r="F5501" t="str">
            <v>Centro-Oeste</v>
          </cell>
        </row>
        <row r="5502">
          <cell r="A5502">
            <v>521710</v>
          </cell>
          <cell r="B5502" t="str">
            <v>Piracanjuba</v>
          </cell>
          <cell r="C5502" t="str">
            <v>GO</v>
          </cell>
          <cell r="D5502" t="str">
            <v>Goiás</v>
          </cell>
          <cell r="E5502">
            <v>52</v>
          </cell>
          <cell r="F5502" t="str">
            <v>Centro-Oeste</v>
          </cell>
        </row>
        <row r="5503">
          <cell r="A5503">
            <v>521720</v>
          </cell>
          <cell r="B5503" t="str">
            <v>Piranhas</v>
          </cell>
          <cell r="C5503" t="str">
            <v>GO</v>
          </cell>
          <cell r="D5503" t="str">
            <v>Goiás</v>
          </cell>
          <cell r="E5503">
            <v>52</v>
          </cell>
          <cell r="F5503" t="str">
            <v>Centro-Oeste</v>
          </cell>
        </row>
        <row r="5504">
          <cell r="A5504">
            <v>521730</v>
          </cell>
          <cell r="B5504" t="str">
            <v>Pirenópolis</v>
          </cell>
          <cell r="C5504" t="str">
            <v>GO</v>
          </cell>
          <cell r="D5504" t="str">
            <v>Goiás</v>
          </cell>
          <cell r="E5504">
            <v>52</v>
          </cell>
          <cell r="F5504" t="str">
            <v>Centro-Oeste</v>
          </cell>
        </row>
        <row r="5505">
          <cell r="A5505">
            <v>521740</v>
          </cell>
          <cell r="B5505" t="str">
            <v>Pires do Rio</v>
          </cell>
          <cell r="C5505" t="str">
            <v>GO</v>
          </cell>
          <cell r="D5505" t="str">
            <v>Goiás</v>
          </cell>
          <cell r="E5505">
            <v>52</v>
          </cell>
          <cell r="F5505" t="str">
            <v>Centro-Oeste</v>
          </cell>
        </row>
        <row r="5506">
          <cell r="A5506">
            <v>521760</v>
          </cell>
          <cell r="B5506" t="str">
            <v>Planaltina</v>
          </cell>
          <cell r="C5506" t="str">
            <v>GO</v>
          </cell>
          <cell r="D5506" t="str">
            <v>Goiás</v>
          </cell>
          <cell r="E5506">
            <v>52</v>
          </cell>
          <cell r="F5506" t="str">
            <v>Centro-Oeste</v>
          </cell>
        </row>
        <row r="5507">
          <cell r="A5507">
            <v>521770</v>
          </cell>
          <cell r="B5507" t="str">
            <v>Pontalina</v>
          </cell>
          <cell r="C5507" t="str">
            <v>GO</v>
          </cell>
          <cell r="D5507" t="str">
            <v>Goiás</v>
          </cell>
          <cell r="E5507">
            <v>52</v>
          </cell>
          <cell r="F5507" t="str">
            <v>Centro-Oeste</v>
          </cell>
        </row>
        <row r="5508">
          <cell r="A5508">
            <v>521800</v>
          </cell>
          <cell r="B5508" t="str">
            <v>Porangatu</v>
          </cell>
          <cell r="C5508" t="str">
            <v>GO</v>
          </cell>
          <cell r="D5508" t="str">
            <v>Goiás</v>
          </cell>
          <cell r="E5508">
            <v>52</v>
          </cell>
          <cell r="F5508" t="str">
            <v>Centro-Oeste</v>
          </cell>
        </row>
        <row r="5509">
          <cell r="A5509">
            <v>521805</v>
          </cell>
          <cell r="B5509" t="str">
            <v>Porteirão</v>
          </cell>
          <cell r="C5509" t="str">
            <v>GO</v>
          </cell>
          <cell r="D5509" t="str">
            <v>Goiás</v>
          </cell>
          <cell r="E5509">
            <v>52</v>
          </cell>
          <cell r="F5509" t="str">
            <v>Centro-Oeste</v>
          </cell>
        </row>
        <row r="5510">
          <cell r="A5510">
            <v>521810</v>
          </cell>
          <cell r="B5510" t="str">
            <v>Portelândia</v>
          </cell>
          <cell r="C5510" t="str">
            <v>GO</v>
          </cell>
          <cell r="D5510" t="str">
            <v>Goiás</v>
          </cell>
          <cell r="E5510">
            <v>52</v>
          </cell>
          <cell r="F5510" t="str">
            <v>Centro-Oeste</v>
          </cell>
        </row>
        <row r="5511">
          <cell r="A5511">
            <v>521830</v>
          </cell>
          <cell r="B5511" t="str">
            <v>Posse</v>
          </cell>
          <cell r="C5511" t="str">
            <v>GO</v>
          </cell>
          <cell r="D5511" t="str">
            <v>Goiás</v>
          </cell>
          <cell r="E5511">
            <v>52</v>
          </cell>
          <cell r="F5511" t="str">
            <v>Centro-Oeste</v>
          </cell>
        </row>
        <row r="5512">
          <cell r="A5512">
            <v>521839</v>
          </cell>
          <cell r="B5512" t="str">
            <v>Professor Jamil</v>
          </cell>
          <cell r="C5512" t="str">
            <v>GO</v>
          </cell>
          <cell r="D5512" t="str">
            <v>Goiás</v>
          </cell>
          <cell r="E5512">
            <v>52</v>
          </cell>
          <cell r="F5512" t="str">
            <v>Centro-Oeste</v>
          </cell>
        </row>
        <row r="5513">
          <cell r="A5513">
            <v>521850</v>
          </cell>
          <cell r="B5513" t="str">
            <v>Quirinópolis</v>
          </cell>
          <cell r="C5513" t="str">
            <v>GO</v>
          </cell>
          <cell r="D5513" t="str">
            <v>Goiás</v>
          </cell>
          <cell r="E5513">
            <v>52</v>
          </cell>
          <cell r="F5513" t="str">
            <v>Centro-Oeste</v>
          </cell>
        </row>
        <row r="5514">
          <cell r="A5514">
            <v>521860</v>
          </cell>
          <cell r="B5514" t="str">
            <v>Rialma</v>
          </cell>
          <cell r="C5514" t="str">
            <v>GO</v>
          </cell>
          <cell r="D5514" t="str">
            <v>Goiás</v>
          </cell>
          <cell r="E5514">
            <v>52</v>
          </cell>
          <cell r="F5514" t="str">
            <v>Centro-Oeste</v>
          </cell>
        </row>
        <row r="5515">
          <cell r="A5515">
            <v>521870</v>
          </cell>
          <cell r="B5515" t="str">
            <v>Rianápolis</v>
          </cell>
          <cell r="C5515" t="str">
            <v>GO</v>
          </cell>
          <cell r="D5515" t="str">
            <v>Goiás</v>
          </cell>
          <cell r="E5515">
            <v>52</v>
          </cell>
          <cell r="F5515" t="str">
            <v>Centro-Oeste</v>
          </cell>
        </row>
        <row r="5516">
          <cell r="A5516">
            <v>521878</v>
          </cell>
          <cell r="B5516" t="str">
            <v>Rio Quente</v>
          </cell>
          <cell r="C5516" t="str">
            <v>GO</v>
          </cell>
          <cell r="D5516" t="str">
            <v>Goiás</v>
          </cell>
          <cell r="E5516">
            <v>52</v>
          </cell>
          <cell r="F5516" t="str">
            <v>Centro-Oeste</v>
          </cell>
        </row>
        <row r="5517">
          <cell r="A5517">
            <v>521880</v>
          </cell>
          <cell r="B5517" t="str">
            <v>Rio Verde</v>
          </cell>
          <cell r="C5517" t="str">
            <v>GO</v>
          </cell>
          <cell r="D5517" t="str">
            <v>Goiás</v>
          </cell>
          <cell r="E5517">
            <v>52</v>
          </cell>
          <cell r="F5517" t="str">
            <v>Centro-Oeste</v>
          </cell>
        </row>
        <row r="5518">
          <cell r="A5518">
            <v>521890</v>
          </cell>
          <cell r="B5518" t="str">
            <v>Rubiataba</v>
          </cell>
          <cell r="C5518" t="str">
            <v>GO</v>
          </cell>
          <cell r="D5518" t="str">
            <v>Goiás</v>
          </cell>
          <cell r="E5518">
            <v>52</v>
          </cell>
          <cell r="F5518" t="str">
            <v>Centro-Oeste</v>
          </cell>
        </row>
        <row r="5519">
          <cell r="A5519">
            <v>521900</v>
          </cell>
          <cell r="B5519" t="str">
            <v>Sanclerlândia</v>
          </cell>
          <cell r="C5519" t="str">
            <v>GO</v>
          </cell>
          <cell r="D5519" t="str">
            <v>Goiás</v>
          </cell>
          <cell r="E5519">
            <v>52</v>
          </cell>
          <cell r="F5519" t="str">
            <v>Centro-Oeste</v>
          </cell>
        </row>
        <row r="5520">
          <cell r="A5520">
            <v>521910</v>
          </cell>
          <cell r="B5520" t="str">
            <v>Santa Bárbara de Goiás</v>
          </cell>
          <cell r="C5520" t="str">
            <v>GO</v>
          </cell>
          <cell r="D5520" t="str">
            <v>Goiás</v>
          </cell>
          <cell r="E5520">
            <v>52</v>
          </cell>
          <cell r="F5520" t="str">
            <v>Centro-Oeste</v>
          </cell>
        </row>
        <row r="5521">
          <cell r="A5521">
            <v>521920</v>
          </cell>
          <cell r="B5521" t="str">
            <v>Santa Cruz de Goiás</v>
          </cell>
          <cell r="C5521" t="str">
            <v>GO</v>
          </cell>
          <cell r="D5521" t="str">
            <v>Goiás</v>
          </cell>
          <cell r="E5521">
            <v>52</v>
          </cell>
          <cell r="F5521" t="str">
            <v>Centro-Oeste</v>
          </cell>
        </row>
        <row r="5522">
          <cell r="A5522">
            <v>521925</v>
          </cell>
          <cell r="B5522" t="str">
            <v>Santa Fé de Goiás</v>
          </cell>
          <cell r="C5522" t="str">
            <v>GO</v>
          </cell>
          <cell r="D5522" t="str">
            <v>Goiás</v>
          </cell>
          <cell r="E5522">
            <v>52</v>
          </cell>
          <cell r="F5522" t="str">
            <v>Centro-Oeste</v>
          </cell>
        </row>
        <row r="5523">
          <cell r="A5523">
            <v>521930</v>
          </cell>
          <cell r="B5523" t="str">
            <v>Santa Helena de Goiás</v>
          </cell>
          <cell r="C5523" t="str">
            <v>GO</v>
          </cell>
          <cell r="D5523" t="str">
            <v>Goiás</v>
          </cell>
          <cell r="E5523">
            <v>52</v>
          </cell>
          <cell r="F5523" t="str">
            <v>Centro-Oeste</v>
          </cell>
        </row>
        <row r="5524">
          <cell r="A5524">
            <v>521935</v>
          </cell>
          <cell r="B5524" t="str">
            <v>Santa Isabel</v>
          </cell>
          <cell r="C5524" t="str">
            <v>GO</v>
          </cell>
          <cell r="D5524" t="str">
            <v>Goiás</v>
          </cell>
          <cell r="E5524">
            <v>52</v>
          </cell>
          <cell r="F5524" t="str">
            <v>Centro-Oeste</v>
          </cell>
        </row>
        <row r="5525">
          <cell r="A5525">
            <v>521940</v>
          </cell>
          <cell r="B5525" t="str">
            <v>Santa Rita do Araguaia</v>
          </cell>
          <cell r="C5525" t="str">
            <v>GO</v>
          </cell>
          <cell r="D5525" t="str">
            <v>Goiás</v>
          </cell>
          <cell r="E5525">
            <v>52</v>
          </cell>
          <cell r="F5525" t="str">
            <v>Centro-Oeste</v>
          </cell>
        </row>
        <row r="5526">
          <cell r="A5526">
            <v>521945</v>
          </cell>
          <cell r="B5526" t="str">
            <v>Santa Rita do Novo Destino</v>
          </cell>
          <cell r="C5526" t="str">
            <v>GO</v>
          </cell>
          <cell r="D5526" t="str">
            <v>Goiás</v>
          </cell>
          <cell r="E5526">
            <v>52</v>
          </cell>
          <cell r="F5526" t="str">
            <v>Centro-Oeste</v>
          </cell>
        </row>
        <row r="5527">
          <cell r="A5527">
            <v>521950</v>
          </cell>
          <cell r="B5527" t="str">
            <v>Santa Rosa de Goiás</v>
          </cell>
          <cell r="C5527" t="str">
            <v>GO</v>
          </cell>
          <cell r="D5527" t="str">
            <v>Goiás</v>
          </cell>
          <cell r="E5527">
            <v>52</v>
          </cell>
          <cell r="F5527" t="str">
            <v>Centro-Oeste</v>
          </cell>
        </row>
        <row r="5528">
          <cell r="A5528">
            <v>521960</v>
          </cell>
          <cell r="B5528" t="str">
            <v>Santa Tereza de Goiás</v>
          </cell>
          <cell r="C5528" t="str">
            <v>GO</v>
          </cell>
          <cell r="D5528" t="str">
            <v>Goiás</v>
          </cell>
          <cell r="E5528">
            <v>52</v>
          </cell>
          <cell r="F5528" t="str">
            <v>Centro-Oeste</v>
          </cell>
        </row>
        <row r="5529">
          <cell r="A5529">
            <v>521970</v>
          </cell>
          <cell r="B5529" t="str">
            <v>Santa Terezinha de Goiás</v>
          </cell>
          <cell r="C5529" t="str">
            <v>GO</v>
          </cell>
          <cell r="D5529" t="str">
            <v>Goiás</v>
          </cell>
          <cell r="E5529">
            <v>52</v>
          </cell>
          <cell r="F5529" t="str">
            <v>Centro-Oeste</v>
          </cell>
        </row>
        <row r="5530">
          <cell r="A5530">
            <v>521971</v>
          </cell>
          <cell r="B5530" t="str">
            <v>Santo Antônio da Barra</v>
          </cell>
          <cell r="C5530" t="str">
            <v>GO</v>
          </cell>
          <cell r="D5530" t="str">
            <v>Goiás</v>
          </cell>
          <cell r="E5530">
            <v>52</v>
          </cell>
          <cell r="F5530" t="str">
            <v>Centro-Oeste</v>
          </cell>
        </row>
        <row r="5531">
          <cell r="A5531">
            <v>521973</v>
          </cell>
          <cell r="B5531" t="str">
            <v>Santo Antônio de Goiás</v>
          </cell>
          <cell r="C5531" t="str">
            <v>GO</v>
          </cell>
          <cell r="D5531" t="str">
            <v>Goiás</v>
          </cell>
          <cell r="E5531">
            <v>52</v>
          </cell>
          <cell r="F5531" t="str">
            <v>Centro-Oeste</v>
          </cell>
        </row>
        <row r="5532">
          <cell r="A5532">
            <v>521975</v>
          </cell>
          <cell r="B5532" t="str">
            <v>Santo Antônio do Descoberto</v>
          </cell>
          <cell r="C5532" t="str">
            <v>GO</v>
          </cell>
          <cell r="D5532" t="str">
            <v>Goiás</v>
          </cell>
          <cell r="E5532">
            <v>52</v>
          </cell>
          <cell r="F5532" t="str">
            <v>Centro-Oeste</v>
          </cell>
        </row>
        <row r="5533">
          <cell r="A5533">
            <v>521980</v>
          </cell>
          <cell r="B5533" t="str">
            <v>São Domingos</v>
          </cell>
          <cell r="C5533" t="str">
            <v>GO</v>
          </cell>
          <cell r="D5533" t="str">
            <v>Goiás</v>
          </cell>
          <cell r="E5533">
            <v>52</v>
          </cell>
          <cell r="F5533" t="str">
            <v>Centro-Oeste</v>
          </cell>
        </row>
        <row r="5534">
          <cell r="A5534">
            <v>521990</v>
          </cell>
          <cell r="B5534" t="str">
            <v>São Francisco de Goiás</v>
          </cell>
          <cell r="C5534" t="str">
            <v>GO</v>
          </cell>
          <cell r="D5534" t="str">
            <v>Goiás</v>
          </cell>
          <cell r="E5534">
            <v>52</v>
          </cell>
          <cell r="F5534" t="str">
            <v>Centro-Oeste</v>
          </cell>
        </row>
        <row r="5535">
          <cell r="A5535">
            <v>522000</v>
          </cell>
          <cell r="B5535" t="str">
            <v>São João d'Aliança</v>
          </cell>
          <cell r="C5535" t="str">
            <v>GO</v>
          </cell>
          <cell r="D5535" t="str">
            <v>Goiás</v>
          </cell>
          <cell r="E5535">
            <v>52</v>
          </cell>
          <cell r="F5535" t="str">
            <v>Centro-Oeste</v>
          </cell>
        </row>
        <row r="5536">
          <cell r="A5536">
            <v>522005</v>
          </cell>
          <cell r="B5536" t="str">
            <v>São João da Paraúna</v>
          </cell>
          <cell r="C5536" t="str">
            <v>GO</v>
          </cell>
          <cell r="D5536" t="str">
            <v>Goiás</v>
          </cell>
          <cell r="E5536">
            <v>52</v>
          </cell>
          <cell r="F5536" t="str">
            <v>Centro-Oeste</v>
          </cell>
        </row>
        <row r="5537">
          <cell r="A5537">
            <v>522010</v>
          </cell>
          <cell r="B5537" t="str">
            <v>São Luís de Montes Belos</v>
          </cell>
          <cell r="C5537" t="str">
            <v>GO</v>
          </cell>
          <cell r="D5537" t="str">
            <v>Goiás</v>
          </cell>
          <cell r="E5537">
            <v>52</v>
          </cell>
          <cell r="F5537" t="str">
            <v>Centro-Oeste</v>
          </cell>
        </row>
        <row r="5538">
          <cell r="A5538">
            <v>522015</v>
          </cell>
          <cell r="B5538" t="str">
            <v>São Luíz do Norte</v>
          </cell>
          <cell r="C5538" t="str">
            <v>GO</v>
          </cell>
          <cell r="D5538" t="str">
            <v>Goiás</v>
          </cell>
          <cell r="E5538">
            <v>52</v>
          </cell>
          <cell r="F5538" t="str">
            <v>Centro-Oeste</v>
          </cell>
        </row>
        <row r="5539">
          <cell r="A5539">
            <v>522020</v>
          </cell>
          <cell r="B5539" t="str">
            <v>São Miguel do Araguaia</v>
          </cell>
          <cell r="C5539" t="str">
            <v>GO</v>
          </cell>
          <cell r="D5539" t="str">
            <v>Goiás</v>
          </cell>
          <cell r="E5539">
            <v>52</v>
          </cell>
          <cell r="F5539" t="str">
            <v>Centro-Oeste</v>
          </cell>
        </row>
        <row r="5540">
          <cell r="A5540">
            <v>522026</v>
          </cell>
          <cell r="B5540" t="str">
            <v>São Miguel do Passa Quatro</v>
          </cell>
          <cell r="C5540" t="str">
            <v>GO</v>
          </cell>
          <cell r="D5540" t="str">
            <v>Goiás</v>
          </cell>
          <cell r="E5540">
            <v>52</v>
          </cell>
          <cell r="F5540" t="str">
            <v>Centro-Oeste</v>
          </cell>
        </row>
        <row r="5541">
          <cell r="A5541">
            <v>522028</v>
          </cell>
          <cell r="B5541" t="str">
            <v>São Patrício</v>
          </cell>
          <cell r="C5541" t="str">
            <v>GO</v>
          </cell>
          <cell r="D5541" t="str">
            <v>Goiás</v>
          </cell>
          <cell r="E5541">
            <v>52</v>
          </cell>
          <cell r="F5541" t="str">
            <v>Centro-Oeste</v>
          </cell>
        </row>
        <row r="5542">
          <cell r="A5542">
            <v>522040</v>
          </cell>
          <cell r="B5542" t="str">
            <v>São Simão</v>
          </cell>
          <cell r="C5542" t="str">
            <v>GO</v>
          </cell>
          <cell r="D5542" t="str">
            <v>Goiás</v>
          </cell>
          <cell r="E5542">
            <v>52</v>
          </cell>
          <cell r="F5542" t="str">
            <v>Centro-Oeste</v>
          </cell>
        </row>
        <row r="5543">
          <cell r="A5543">
            <v>522045</v>
          </cell>
          <cell r="B5543" t="str">
            <v>Senador Canedo</v>
          </cell>
          <cell r="C5543" t="str">
            <v>GO</v>
          </cell>
          <cell r="D5543" t="str">
            <v>Goiás</v>
          </cell>
          <cell r="E5543">
            <v>52</v>
          </cell>
          <cell r="F5543" t="str">
            <v>Centro-Oeste</v>
          </cell>
        </row>
        <row r="5544">
          <cell r="A5544">
            <v>522050</v>
          </cell>
          <cell r="B5544" t="str">
            <v>Serranópolis</v>
          </cell>
          <cell r="C5544" t="str">
            <v>GO</v>
          </cell>
          <cell r="D5544" t="str">
            <v>Goiás</v>
          </cell>
          <cell r="E5544">
            <v>52</v>
          </cell>
          <cell r="F5544" t="str">
            <v>Centro-Oeste</v>
          </cell>
        </row>
        <row r="5545">
          <cell r="A5545">
            <v>522060</v>
          </cell>
          <cell r="B5545" t="str">
            <v>Silvânia</v>
          </cell>
          <cell r="C5545" t="str">
            <v>GO</v>
          </cell>
          <cell r="D5545" t="str">
            <v>Goiás</v>
          </cell>
          <cell r="E5545">
            <v>52</v>
          </cell>
          <cell r="F5545" t="str">
            <v>Centro-Oeste</v>
          </cell>
        </row>
        <row r="5546">
          <cell r="A5546">
            <v>522068</v>
          </cell>
          <cell r="B5546" t="str">
            <v>Simolândia</v>
          </cell>
          <cell r="C5546" t="str">
            <v>GO</v>
          </cell>
          <cell r="D5546" t="str">
            <v>Goiás</v>
          </cell>
          <cell r="E5546">
            <v>52</v>
          </cell>
          <cell r="F5546" t="str">
            <v>Centro-Oeste</v>
          </cell>
        </row>
        <row r="5547">
          <cell r="A5547">
            <v>522070</v>
          </cell>
          <cell r="B5547" t="str">
            <v>Sítio d'Abadia</v>
          </cell>
          <cell r="C5547" t="str">
            <v>GO</v>
          </cell>
          <cell r="D5547" t="str">
            <v>Goiás</v>
          </cell>
          <cell r="E5547">
            <v>52</v>
          </cell>
          <cell r="F5547" t="str">
            <v>Centro-Oeste</v>
          </cell>
        </row>
        <row r="5548">
          <cell r="A5548">
            <v>522100</v>
          </cell>
          <cell r="B5548" t="str">
            <v>Taquaral de Goiás</v>
          </cell>
          <cell r="C5548" t="str">
            <v>GO</v>
          </cell>
          <cell r="D5548" t="str">
            <v>Goiás</v>
          </cell>
          <cell r="E5548">
            <v>52</v>
          </cell>
          <cell r="F5548" t="str">
            <v>Centro-Oeste</v>
          </cell>
        </row>
        <row r="5549">
          <cell r="A5549">
            <v>522108</v>
          </cell>
          <cell r="B5549" t="str">
            <v>Teresina de Goiás</v>
          </cell>
          <cell r="C5549" t="str">
            <v>GO</v>
          </cell>
          <cell r="D5549" t="str">
            <v>Goiás</v>
          </cell>
          <cell r="E5549">
            <v>52</v>
          </cell>
          <cell r="F5549" t="str">
            <v>Centro-Oeste</v>
          </cell>
        </row>
        <row r="5550">
          <cell r="A5550">
            <v>522119</v>
          </cell>
          <cell r="B5550" t="str">
            <v>Terezópolis de Goiás</v>
          </cell>
          <cell r="C5550" t="str">
            <v>GO</v>
          </cell>
          <cell r="D5550" t="str">
            <v>Goiás</v>
          </cell>
          <cell r="E5550">
            <v>52</v>
          </cell>
          <cell r="F5550" t="str">
            <v>Centro-Oeste</v>
          </cell>
        </row>
        <row r="5551">
          <cell r="A5551">
            <v>522130</v>
          </cell>
          <cell r="B5551" t="str">
            <v>Três Ranchos</v>
          </cell>
          <cell r="C5551" t="str">
            <v>GO</v>
          </cell>
          <cell r="D5551" t="str">
            <v>Goiás</v>
          </cell>
          <cell r="E5551">
            <v>52</v>
          </cell>
          <cell r="F5551" t="str">
            <v>Centro-Oeste</v>
          </cell>
        </row>
        <row r="5552">
          <cell r="A5552">
            <v>522140</v>
          </cell>
          <cell r="B5552" t="str">
            <v>Trindade</v>
          </cell>
          <cell r="C5552" t="str">
            <v>GO</v>
          </cell>
          <cell r="D5552" t="str">
            <v>Goiás</v>
          </cell>
          <cell r="E5552">
            <v>52</v>
          </cell>
          <cell r="F5552" t="str">
            <v>Centro-Oeste</v>
          </cell>
        </row>
        <row r="5553">
          <cell r="A5553">
            <v>522145</v>
          </cell>
          <cell r="B5553" t="str">
            <v>Trombas</v>
          </cell>
          <cell r="C5553" t="str">
            <v>GO</v>
          </cell>
          <cell r="D5553" t="str">
            <v>Goiás</v>
          </cell>
          <cell r="E5553">
            <v>52</v>
          </cell>
          <cell r="F5553" t="str">
            <v>Centro-Oeste</v>
          </cell>
        </row>
        <row r="5554">
          <cell r="A5554">
            <v>522150</v>
          </cell>
          <cell r="B5554" t="str">
            <v>Turvânia</v>
          </cell>
          <cell r="C5554" t="str">
            <v>GO</v>
          </cell>
          <cell r="D5554" t="str">
            <v>Goiás</v>
          </cell>
          <cell r="E5554">
            <v>52</v>
          </cell>
          <cell r="F5554" t="str">
            <v>Centro-Oeste</v>
          </cell>
        </row>
        <row r="5555">
          <cell r="A5555">
            <v>522155</v>
          </cell>
          <cell r="B5555" t="str">
            <v>Turvelândia</v>
          </cell>
          <cell r="C5555" t="str">
            <v>GO</v>
          </cell>
          <cell r="D5555" t="str">
            <v>Goiás</v>
          </cell>
          <cell r="E5555">
            <v>52</v>
          </cell>
          <cell r="F5555" t="str">
            <v>Centro-Oeste</v>
          </cell>
        </row>
        <row r="5556">
          <cell r="A5556">
            <v>522157</v>
          </cell>
          <cell r="B5556" t="str">
            <v>Uirapuru</v>
          </cell>
          <cell r="C5556" t="str">
            <v>GO</v>
          </cell>
          <cell r="D5556" t="str">
            <v>Goiás</v>
          </cell>
          <cell r="E5556">
            <v>52</v>
          </cell>
          <cell r="F5556" t="str">
            <v>Centro-Oeste</v>
          </cell>
        </row>
        <row r="5557">
          <cell r="A5557">
            <v>522160</v>
          </cell>
          <cell r="B5557" t="str">
            <v>Uruaçu</v>
          </cell>
          <cell r="C5557" t="str">
            <v>GO</v>
          </cell>
          <cell r="D5557" t="str">
            <v>Goiás</v>
          </cell>
          <cell r="E5557">
            <v>52</v>
          </cell>
          <cell r="F5557" t="str">
            <v>Centro-Oeste</v>
          </cell>
        </row>
        <row r="5558">
          <cell r="A5558">
            <v>522170</v>
          </cell>
          <cell r="B5558" t="str">
            <v>Uruana</v>
          </cell>
          <cell r="C5558" t="str">
            <v>GO</v>
          </cell>
          <cell r="D5558" t="str">
            <v>Goiás</v>
          </cell>
          <cell r="E5558">
            <v>52</v>
          </cell>
          <cell r="F5558" t="str">
            <v>Centro-Oeste</v>
          </cell>
        </row>
        <row r="5559">
          <cell r="A5559">
            <v>522180</v>
          </cell>
          <cell r="B5559" t="str">
            <v>Urutaí</v>
          </cell>
          <cell r="C5559" t="str">
            <v>GO</v>
          </cell>
          <cell r="D5559" t="str">
            <v>Goiás</v>
          </cell>
          <cell r="E5559">
            <v>52</v>
          </cell>
          <cell r="F5559" t="str">
            <v>Centro-Oeste</v>
          </cell>
        </row>
        <row r="5560">
          <cell r="A5560">
            <v>522185</v>
          </cell>
          <cell r="B5560" t="str">
            <v>Valparaíso de Goiás</v>
          </cell>
          <cell r="C5560" t="str">
            <v>GO</v>
          </cell>
          <cell r="D5560" t="str">
            <v>Goiás</v>
          </cell>
          <cell r="E5560">
            <v>52</v>
          </cell>
          <cell r="F5560" t="str">
            <v>Centro-Oeste</v>
          </cell>
        </row>
        <row r="5561">
          <cell r="A5561">
            <v>522190</v>
          </cell>
          <cell r="B5561" t="str">
            <v>Varjão</v>
          </cell>
          <cell r="C5561" t="str">
            <v>GO</v>
          </cell>
          <cell r="D5561" t="str">
            <v>Goiás</v>
          </cell>
          <cell r="E5561">
            <v>52</v>
          </cell>
          <cell r="F5561" t="str">
            <v>Centro-Oeste</v>
          </cell>
        </row>
        <row r="5562">
          <cell r="A5562">
            <v>522200</v>
          </cell>
          <cell r="B5562" t="str">
            <v>Vianópolis</v>
          </cell>
          <cell r="C5562" t="str">
            <v>GO</v>
          </cell>
          <cell r="D5562" t="str">
            <v>Goiás</v>
          </cell>
          <cell r="E5562">
            <v>52</v>
          </cell>
          <cell r="F5562" t="str">
            <v>Centro-Oeste</v>
          </cell>
        </row>
        <row r="5563">
          <cell r="A5563">
            <v>522205</v>
          </cell>
          <cell r="B5563" t="str">
            <v>Vicentinópolis</v>
          </cell>
          <cell r="C5563" t="str">
            <v>GO</v>
          </cell>
          <cell r="D5563" t="str">
            <v>Goiás</v>
          </cell>
          <cell r="E5563">
            <v>52</v>
          </cell>
          <cell r="F5563" t="str">
            <v>Centro-Oeste</v>
          </cell>
        </row>
        <row r="5564">
          <cell r="A5564">
            <v>522220</v>
          </cell>
          <cell r="B5564" t="str">
            <v>Vila Boa</v>
          </cell>
          <cell r="C5564" t="str">
            <v>GO</v>
          </cell>
          <cell r="D5564" t="str">
            <v>Goiás</v>
          </cell>
          <cell r="E5564">
            <v>52</v>
          </cell>
          <cell r="F5564" t="str">
            <v>Centro-Oeste</v>
          </cell>
        </row>
        <row r="5565">
          <cell r="A5565">
            <v>522230</v>
          </cell>
          <cell r="B5565" t="str">
            <v>Vila Propício</v>
          </cell>
          <cell r="C5565" t="str">
            <v>GO</v>
          </cell>
          <cell r="D5565" t="str">
            <v>Goiás</v>
          </cell>
          <cell r="E5565">
            <v>52</v>
          </cell>
          <cell r="F5565" t="str">
            <v>Centro-Oeste</v>
          </cell>
        </row>
        <row r="5566">
          <cell r="A5566">
            <v>530010</v>
          </cell>
          <cell r="B5566" t="str">
            <v>Brasília</v>
          </cell>
          <cell r="C5566" t="str">
            <v>DF</v>
          </cell>
          <cell r="D5566" t="str">
            <v>Distrito Federal</v>
          </cell>
          <cell r="E5566">
            <v>53</v>
          </cell>
          <cell r="F5566" t="str">
            <v>Centro-Oeste</v>
          </cell>
        </row>
        <row r="5567">
          <cell r="A5567">
            <v>11</v>
          </cell>
          <cell r="B5567" t="str">
            <v>Rondônia</v>
          </cell>
          <cell r="C5567" t="str">
            <v>RO</v>
          </cell>
          <cell r="D5567" t="str">
            <v>Rondônia</v>
          </cell>
          <cell r="E5567">
            <v>11</v>
          </cell>
          <cell r="F5567" t="str">
            <v>Norte</v>
          </cell>
        </row>
        <row r="5568">
          <cell r="A5568">
            <v>12</v>
          </cell>
          <cell r="B5568" t="str">
            <v>Acre</v>
          </cell>
          <cell r="C5568" t="str">
            <v>AC</v>
          </cell>
          <cell r="D5568" t="str">
            <v>Acre</v>
          </cell>
          <cell r="E5568">
            <v>12</v>
          </cell>
          <cell r="F5568" t="str">
            <v>Norte</v>
          </cell>
        </row>
        <row r="5569">
          <cell r="A5569">
            <v>13</v>
          </cell>
          <cell r="B5569" t="str">
            <v>Amazonas</v>
          </cell>
          <cell r="C5569" t="str">
            <v>AM</v>
          </cell>
          <cell r="D5569" t="str">
            <v>Amazonas</v>
          </cell>
          <cell r="E5569">
            <v>13</v>
          </cell>
          <cell r="F5569" t="str">
            <v>Norte</v>
          </cell>
        </row>
        <row r="5570">
          <cell r="A5570">
            <v>14</v>
          </cell>
          <cell r="B5570" t="str">
            <v>Roraima</v>
          </cell>
          <cell r="C5570" t="str">
            <v>RR</v>
          </cell>
          <cell r="D5570" t="str">
            <v>Roraima</v>
          </cell>
          <cell r="E5570">
            <v>14</v>
          </cell>
          <cell r="F5570" t="str">
            <v>Norte</v>
          </cell>
        </row>
        <row r="5571">
          <cell r="A5571">
            <v>15</v>
          </cell>
          <cell r="B5571" t="str">
            <v>Pará</v>
          </cell>
          <cell r="C5571" t="str">
            <v>PA</v>
          </cell>
          <cell r="D5571" t="str">
            <v>Pará</v>
          </cell>
          <cell r="E5571">
            <v>15</v>
          </cell>
          <cell r="F5571" t="str">
            <v>Norte</v>
          </cell>
        </row>
        <row r="5572">
          <cell r="A5572">
            <v>16</v>
          </cell>
          <cell r="B5572" t="str">
            <v>Amapá</v>
          </cell>
          <cell r="C5572" t="str">
            <v>AP</v>
          </cell>
          <cell r="D5572" t="str">
            <v>Amapá</v>
          </cell>
          <cell r="E5572">
            <v>16</v>
          </cell>
          <cell r="F5572" t="str">
            <v>Norte</v>
          </cell>
        </row>
        <row r="5573">
          <cell r="A5573">
            <v>17</v>
          </cell>
          <cell r="B5573" t="str">
            <v>Tocantins</v>
          </cell>
          <cell r="C5573" t="str">
            <v>TO</v>
          </cell>
          <cell r="D5573" t="str">
            <v>Tocantins</v>
          </cell>
          <cell r="E5573">
            <v>17</v>
          </cell>
          <cell r="F5573" t="str">
            <v>Norte</v>
          </cell>
        </row>
        <row r="5574">
          <cell r="A5574">
            <v>21</v>
          </cell>
          <cell r="B5574" t="str">
            <v>Maranhão</v>
          </cell>
          <cell r="C5574" t="str">
            <v>MA</v>
          </cell>
          <cell r="D5574" t="str">
            <v>Maranhão</v>
          </cell>
          <cell r="E5574">
            <v>21</v>
          </cell>
          <cell r="F5574" t="str">
            <v>Nordeste</v>
          </cell>
        </row>
        <row r="5575">
          <cell r="A5575">
            <v>22</v>
          </cell>
          <cell r="B5575" t="str">
            <v>Piauí</v>
          </cell>
          <cell r="C5575" t="str">
            <v>PI</v>
          </cell>
          <cell r="D5575" t="str">
            <v>Piauí</v>
          </cell>
          <cell r="E5575">
            <v>22</v>
          </cell>
          <cell r="F5575" t="str">
            <v>Nordeste</v>
          </cell>
        </row>
        <row r="5576">
          <cell r="A5576">
            <v>23</v>
          </cell>
          <cell r="B5576" t="str">
            <v>Ceará</v>
          </cell>
          <cell r="C5576" t="str">
            <v>CE</v>
          </cell>
          <cell r="D5576" t="str">
            <v>Ceará</v>
          </cell>
          <cell r="E5576">
            <v>23</v>
          </cell>
          <cell r="F5576" t="str">
            <v>Nordeste</v>
          </cell>
        </row>
        <row r="5577">
          <cell r="A5577">
            <v>24</v>
          </cell>
          <cell r="B5577" t="str">
            <v>Rio Grande do Norte</v>
          </cell>
          <cell r="C5577" t="str">
            <v>RN</v>
          </cell>
          <cell r="D5577" t="str">
            <v>Rio Grande do Norte</v>
          </cell>
          <cell r="E5577">
            <v>24</v>
          </cell>
          <cell r="F5577" t="str">
            <v>Nordeste</v>
          </cell>
        </row>
        <row r="5578">
          <cell r="A5578">
            <v>25</v>
          </cell>
          <cell r="B5578" t="str">
            <v>Paraíba</v>
          </cell>
          <cell r="C5578" t="str">
            <v>PB</v>
          </cell>
          <cell r="D5578" t="str">
            <v>Paraíba</v>
          </cell>
          <cell r="E5578">
            <v>25</v>
          </cell>
          <cell r="F5578" t="str">
            <v>Nordeste</v>
          </cell>
        </row>
        <row r="5579">
          <cell r="A5579">
            <v>26</v>
          </cell>
          <cell r="B5579" t="str">
            <v>Pernambuco</v>
          </cell>
          <cell r="C5579" t="str">
            <v>PE</v>
          </cell>
          <cell r="D5579" t="str">
            <v>Pernambuco</v>
          </cell>
          <cell r="E5579">
            <v>26</v>
          </cell>
          <cell r="F5579" t="str">
            <v>Nordeste</v>
          </cell>
        </row>
        <row r="5580">
          <cell r="A5580">
            <v>27</v>
          </cell>
          <cell r="B5580" t="str">
            <v>Alagoas</v>
          </cell>
          <cell r="C5580" t="str">
            <v>AL</v>
          </cell>
          <cell r="D5580" t="str">
            <v>Alagoas</v>
          </cell>
          <cell r="E5580">
            <v>27</v>
          </cell>
          <cell r="F5580" t="str">
            <v>Nordeste</v>
          </cell>
        </row>
        <row r="5581">
          <cell r="A5581">
            <v>28</v>
          </cell>
          <cell r="B5581" t="str">
            <v>Sergipe</v>
          </cell>
          <cell r="C5581" t="str">
            <v>SE</v>
          </cell>
          <cell r="D5581" t="str">
            <v>Sergipe</v>
          </cell>
          <cell r="E5581">
            <v>28</v>
          </cell>
          <cell r="F5581" t="str">
            <v>Nordeste</v>
          </cell>
        </row>
        <row r="5582">
          <cell r="A5582">
            <v>29</v>
          </cell>
          <cell r="B5582" t="str">
            <v>Bahia</v>
          </cell>
          <cell r="C5582" t="str">
            <v>BA</v>
          </cell>
          <cell r="D5582" t="str">
            <v>Bahia</v>
          </cell>
          <cell r="E5582">
            <v>29</v>
          </cell>
          <cell r="F5582" t="str">
            <v>Nordeste</v>
          </cell>
        </row>
        <row r="5583">
          <cell r="A5583">
            <v>31</v>
          </cell>
          <cell r="B5583" t="str">
            <v>Minas Gerais</v>
          </cell>
          <cell r="C5583" t="str">
            <v>MG</v>
          </cell>
          <cell r="D5583" t="str">
            <v>Minas Gerais</v>
          </cell>
          <cell r="E5583">
            <v>31</v>
          </cell>
          <cell r="F5583" t="str">
            <v>Sudeste</v>
          </cell>
        </row>
        <row r="5584">
          <cell r="A5584">
            <v>32</v>
          </cell>
          <cell r="B5584" t="str">
            <v>Espírito Santo</v>
          </cell>
          <cell r="C5584" t="str">
            <v>ES</v>
          </cell>
          <cell r="D5584" t="str">
            <v>Espírito Santo</v>
          </cell>
          <cell r="E5584">
            <v>32</v>
          </cell>
          <cell r="F5584" t="str">
            <v>Sudeste</v>
          </cell>
        </row>
        <row r="5585">
          <cell r="A5585">
            <v>33</v>
          </cell>
          <cell r="B5585" t="str">
            <v>Rio de Janeiro</v>
          </cell>
          <cell r="C5585" t="str">
            <v>RJ</v>
          </cell>
          <cell r="D5585" t="str">
            <v>Rio de Janeiro</v>
          </cell>
          <cell r="E5585">
            <v>33</v>
          </cell>
          <cell r="F5585" t="str">
            <v>Sudeste</v>
          </cell>
        </row>
        <row r="5586">
          <cell r="A5586">
            <v>35</v>
          </cell>
          <cell r="B5586" t="str">
            <v>São Paulo</v>
          </cell>
          <cell r="C5586" t="str">
            <v>SP</v>
          </cell>
          <cell r="D5586" t="str">
            <v>São Paulo</v>
          </cell>
          <cell r="E5586">
            <v>35</v>
          </cell>
          <cell r="F5586" t="str">
            <v>Sudeste</v>
          </cell>
        </row>
        <row r="5587">
          <cell r="A5587">
            <v>41</v>
          </cell>
          <cell r="B5587" t="str">
            <v>Paraná</v>
          </cell>
          <cell r="C5587" t="str">
            <v>PR</v>
          </cell>
          <cell r="D5587" t="str">
            <v>Paraná</v>
          </cell>
          <cell r="E5587">
            <v>41</v>
          </cell>
          <cell r="F5587" t="str">
            <v>Sul</v>
          </cell>
        </row>
        <row r="5588">
          <cell r="A5588">
            <v>42</v>
          </cell>
          <cell r="B5588" t="str">
            <v>Santa Cartarina</v>
          </cell>
          <cell r="C5588" t="str">
            <v>SC</v>
          </cell>
          <cell r="D5588" t="str">
            <v>Santa Cartarina</v>
          </cell>
          <cell r="E5588">
            <v>42</v>
          </cell>
          <cell r="F5588" t="str">
            <v>Sul</v>
          </cell>
        </row>
        <row r="5589">
          <cell r="A5589">
            <v>43</v>
          </cell>
          <cell r="B5589" t="str">
            <v>Rio Grande do Sul</v>
          </cell>
          <cell r="C5589" t="str">
            <v>RS</v>
          </cell>
          <cell r="D5589" t="str">
            <v>Rio Grande do Sul</v>
          </cell>
          <cell r="E5589">
            <v>43</v>
          </cell>
          <cell r="F5589" t="str">
            <v>Sul</v>
          </cell>
        </row>
        <row r="5590">
          <cell r="A5590">
            <v>50</v>
          </cell>
          <cell r="B5590" t="str">
            <v>Mato Grosso do Sul</v>
          </cell>
          <cell r="C5590" t="str">
            <v>MS</v>
          </cell>
          <cell r="D5590" t="str">
            <v>Mato Grosso do Sul</v>
          </cell>
          <cell r="E5590">
            <v>50</v>
          </cell>
          <cell r="F5590" t="str">
            <v>Centro-Oeste</v>
          </cell>
        </row>
        <row r="5591">
          <cell r="A5591">
            <v>51</v>
          </cell>
          <cell r="B5591" t="str">
            <v>Mato Grosso</v>
          </cell>
          <cell r="C5591" t="str">
            <v>MT</v>
          </cell>
          <cell r="D5591" t="str">
            <v>Mato Grosso</v>
          </cell>
          <cell r="E5591">
            <v>51</v>
          </cell>
          <cell r="F5591" t="str">
            <v>Centro-Oeste</v>
          </cell>
        </row>
        <row r="5592">
          <cell r="A5592">
            <v>52</v>
          </cell>
          <cell r="B5592" t="str">
            <v>Goiás</v>
          </cell>
          <cell r="C5592" t="str">
            <v>GO</v>
          </cell>
          <cell r="D5592" t="str">
            <v>Goiás</v>
          </cell>
          <cell r="E5592">
            <v>52</v>
          </cell>
          <cell r="F5592" t="str">
            <v>Centro-Oeste</v>
          </cell>
        </row>
        <row r="5593">
          <cell r="A5593">
            <v>53</v>
          </cell>
          <cell r="B5593" t="str">
            <v>Distrito Federal</v>
          </cell>
          <cell r="C5593" t="str">
            <v>DF</v>
          </cell>
          <cell r="D5593" t="str">
            <v>Distrito Federal</v>
          </cell>
          <cell r="E5593">
            <v>53</v>
          </cell>
          <cell r="F5593" t="str">
            <v>Centro-Oeste</v>
          </cell>
        </row>
        <row r="5594">
          <cell r="A5594">
            <v>1</v>
          </cell>
          <cell r="B5594" t="str">
            <v>Norte</v>
          </cell>
          <cell r="C5594" t="str">
            <v>Norte</v>
          </cell>
          <cell r="D5594" t="str">
            <v>Norte</v>
          </cell>
          <cell r="E5594">
            <v>1</v>
          </cell>
          <cell r="F5594" t="str">
            <v>Norte</v>
          </cell>
        </row>
        <row r="5595">
          <cell r="A5595">
            <v>2</v>
          </cell>
          <cell r="B5595" t="str">
            <v>Nordeste</v>
          </cell>
          <cell r="C5595" t="str">
            <v>Nordeste</v>
          </cell>
          <cell r="D5595" t="str">
            <v>Nordeste</v>
          </cell>
          <cell r="E5595">
            <v>2</v>
          </cell>
          <cell r="F5595" t="str">
            <v>Nordeste</v>
          </cell>
        </row>
        <row r="5596">
          <cell r="A5596">
            <v>3</v>
          </cell>
          <cell r="B5596" t="str">
            <v>Sudeste</v>
          </cell>
          <cell r="C5596" t="str">
            <v>Sudeste</v>
          </cell>
          <cell r="D5596" t="str">
            <v>Sudeste</v>
          </cell>
          <cell r="E5596">
            <v>3</v>
          </cell>
          <cell r="F5596" t="str">
            <v>Sudeste</v>
          </cell>
        </row>
        <row r="5597">
          <cell r="A5597">
            <v>4</v>
          </cell>
          <cell r="B5597" t="str">
            <v>Sul</v>
          </cell>
          <cell r="C5597" t="str">
            <v>Sul</v>
          </cell>
          <cell r="D5597" t="str">
            <v>Sul</v>
          </cell>
          <cell r="E5597">
            <v>4</v>
          </cell>
          <cell r="F5597" t="str">
            <v>Sul</v>
          </cell>
        </row>
        <row r="5598">
          <cell r="A5598">
            <v>5</v>
          </cell>
          <cell r="B5598" t="str">
            <v>Centro-Oeste</v>
          </cell>
          <cell r="C5598" t="str">
            <v>Centro-Oeste</v>
          </cell>
          <cell r="D5598" t="str">
            <v>Centro-Oeste</v>
          </cell>
          <cell r="E5598">
            <v>5</v>
          </cell>
          <cell r="F5598" t="str">
            <v>Centro-Oeste</v>
          </cell>
        </row>
        <row r="5599">
          <cell r="A5599">
            <v>55</v>
          </cell>
          <cell r="B5599" t="str">
            <v>Brasil</v>
          </cell>
          <cell r="C5599" t="str">
            <v>Brasil</v>
          </cell>
          <cell r="D5599" t="str">
            <v>Brasil</v>
          </cell>
          <cell r="E5599">
            <v>55</v>
          </cell>
          <cell r="F5599" t="str">
            <v>Brasil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64"/>
  <sheetViews>
    <sheetView topLeftCell="A25" workbookViewId="0">
      <selection activeCell="W120" sqref="W120"/>
    </sheetView>
  </sheetViews>
  <sheetFormatPr defaultRowHeight="15" x14ac:dyDescent="0.25"/>
  <cols>
    <col min="1" max="1" width="21.28515625" style="9" customWidth="1"/>
    <col min="2" max="2" width="19.42578125" style="9" customWidth="1"/>
    <col min="3" max="3" width="10.7109375" style="9" customWidth="1"/>
    <col min="4" max="4" width="12.42578125" style="9" customWidth="1"/>
    <col min="5" max="7" width="10.7109375" style="9" customWidth="1"/>
    <col min="8" max="9" width="10.42578125" style="9" customWidth="1"/>
    <col min="10" max="10" width="10.7109375" style="9" customWidth="1"/>
    <col min="11" max="12" width="10.42578125" style="9" customWidth="1"/>
    <col min="13" max="17" width="10.7109375" style="9" customWidth="1"/>
    <col min="18" max="16384" width="9.140625" style="9"/>
  </cols>
  <sheetData>
    <row r="1" spans="1:20" ht="37.5" customHeight="1" x14ac:dyDescent="0.25">
      <c r="A1" s="7" t="s">
        <v>39</v>
      </c>
      <c r="B1" s="2">
        <v>55</v>
      </c>
      <c r="C1" s="8" t="s">
        <v>40</v>
      </c>
    </row>
    <row r="2" spans="1:20" ht="28.5" customHeight="1" x14ac:dyDescent="0.25">
      <c r="A2" s="7" t="s">
        <v>41</v>
      </c>
      <c r="B2" s="75" t="str">
        <f>CONCATENATE("    ",VLOOKUP($B$1,'[1]Procura Código'!$A$2:$B$5599,2,0))</f>
        <v xml:space="preserve">    Brasil</v>
      </c>
      <c r="C2" s="75"/>
      <c r="D2" s="75"/>
      <c r="E2" s="75"/>
      <c r="F2" s="75"/>
    </row>
    <row r="3" spans="1:20" ht="36" customHeight="1" x14ac:dyDescent="0.25">
      <c r="A3" s="7" t="s">
        <v>42</v>
      </c>
      <c r="B3" s="10" t="str">
        <f>VLOOKUP($B$1,'[1]Procura Código'!$A$2:$C$5599,3,0)</f>
        <v>Brasil</v>
      </c>
      <c r="C3" s="7" t="s">
        <v>43</v>
      </c>
      <c r="D3" s="10" t="str">
        <f>VLOOKUP($B$1,'[1]Procura Código'!$A$1:$F$5599,6,0)</f>
        <v>Brasil</v>
      </c>
    </row>
    <row r="4" spans="1:20" ht="15" customHeight="1" x14ac:dyDescent="0.25">
      <c r="A4" s="7"/>
      <c r="B4" s="10"/>
      <c r="C4" s="7"/>
      <c r="D4" s="10"/>
    </row>
    <row r="5" spans="1:20" ht="15" customHeight="1" x14ac:dyDescent="0.25">
      <c r="A5" s="78" t="s">
        <v>375</v>
      </c>
      <c r="B5" s="78"/>
      <c r="C5" s="78"/>
      <c r="D5" s="78"/>
      <c r="E5" s="78"/>
      <c r="F5" s="78"/>
      <c r="G5" s="78"/>
      <c r="H5" s="78"/>
      <c r="I5" s="78"/>
      <c r="J5" s="78"/>
      <c r="K5" s="78"/>
    </row>
    <row r="6" spans="1:20" ht="20.25" customHeight="1" thickBot="1" x14ac:dyDescent="0.3">
      <c r="A6" s="76" t="s">
        <v>374</v>
      </c>
      <c r="B6" s="76"/>
      <c r="C6" s="76"/>
      <c r="D6" s="76"/>
      <c r="E6" s="76"/>
      <c r="F6" s="76"/>
      <c r="G6" s="76"/>
      <c r="H6" s="11"/>
      <c r="I6" s="11"/>
      <c r="J6" s="11"/>
      <c r="K6" s="11"/>
      <c r="L6" s="11"/>
      <c r="M6" s="11"/>
      <c r="N6" s="11"/>
      <c r="O6" s="11"/>
    </row>
    <row r="7" spans="1:20" ht="27" customHeight="1" thickBot="1" x14ac:dyDescent="0.3">
      <c r="A7" s="70"/>
      <c r="B7" s="70"/>
      <c r="C7" s="12">
        <v>2010</v>
      </c>
      <c r="D7" s="12">
        <v>2011</v>
      </c>
      <c r="E7" s="12">
        <v>2012</v>
      </c>
      <c r="F7" s="12">
        <v>2013</v>
      </c>
      <c r="G7" s="12">
        <v>2014</v>
      </c>
      <c r="H7" s="12">
        <v>2015</v>
      </c>
      <c r="I7" s="12">
        <v>2016</v>
      </c>
      <c r="J7" s="12">
        <v>2017</v>
      </c>
      <c r="K7" s="12">
        <v>2018</v>
      </c>
      <c r="L7" s="12">
        <v>2019</v>
      </c>
      <c r="M7" s="12">
        <v>2020</v>
      </c>
      <c r="N7" s="12">
        <v>2021</v>
      </c>
      <c r="O7" s="7"/>
      <c r="P7" s="7"/>
    </row>
    <row r="8" spans="1:20" ht="33.75" customHeight="1" thickTop="1" thickBot="1" x14ac:dyDescent="0.3">
      <c r="A8" s="11" t="s">
        <v>372</v>
      </c>
      <c r="B8" s="11"/>
      <c r="C8" s="22">
        <f>VLOOKUP($B$1,Indicadores!$B$2:$ACX$351,3,FALSE)</f>
        <v>6990</v>
      </c>
      <c r="D8" s="22">
        <f>VLOOKUP($B$1,Indicadores!$B$2:$ACX$351,4,FALSE)</f>
        <v>7112</v>
      </c>
      <c r="E8" s="22">
        <f>VLOOKUP($B$1,Indicadores!$B$2:$ACX$351,5,FALSE)</f>
        <v>7410</v>
      </c>
      <c r="F8" s="22">
        <f>VLOOKUP($B$1,Indicadores!$B$2:$ACX$351,6,FALSE)</f>
        <v>7783</v>
      </c>
      <c r="G8" s="22">
        <f>VLOOKUP($B$1,Indicadores!$B$2:$ACX$351,7,FALSE)</f>
        <v>8177</v>
      </c>
      <c r="H8" s="22">
        <f>VLOOKUP($B$1,Indicadores!$B$2:$ACX$351,8,FALSE)</f>
        <v>8651</v>
      </c>
      <c r="I8" s="22">
        <f>VLOOKUP($B$1,Indicadores!$B$2:$ACX$351,9,FALSE)</f>
        <v>8709</v>
      </c>
      <c r="J8" s="22">
        <f>VLOOKUP($B$1,Indicadores!$B$2:$ACX$351,10,FALSE)</f>
        <v>9705</v>
      </c>
      <c r="K8" s="22">
        <f>VLOOKUP($B$1,Indicadores!$B$2:$ACX$351,11,FALSE)</f>
        <v>10136</v>
      </c>
      <c r="L8" s="22">
        <f>VLOOKUP($B$1,Indicadores!$B$2:$ACX$351,12,FALSE)</f>
        <v>10354</v>
      </c>
      <c r="M8" s="22">
        <f>VLOOKUP($B$1,Indicadores!$B$2:$ACX$351,13,FALSE)</f>
        <v>9163</v>
      </c>
      <c r="N8" s="22">
        <f>VLOOKUP($B$1,Indicadores!$B$2:$ACX$351,14,FALSE)</f>
        <v>8529</v>
      </c>
      <c r="O8" s="7"/>
      <c r="P8" s="7"/>
    </row>
    <row r="9" spans="1:20" ht="15" customHeight="1" x14ac:dyDescent="0.25">
      <c r="A9" s="13" t="s">
        <v>1055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6"/>
      <c r="P9" s="16"/>
      <c r="Q9" s="16"/>
      <c r="R9" s="16"/>
      <c r="S9" s="16"/>
      <c r="T9" s="16"/>
    </row>
    <row r="10" spans="1:20" ht="15" customHeight="1" x14ac:dyDescent="0.25">
      <c r="A10" s="37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6"/>
      <c r="N10" s="16"/>
      <c r="O10" s="16"/>
      <c r="P10" s="16"/>
      <c r="Q10" s="16"/>
      <c r="R10" s="16"/>
      <c r="S10" s="16"/>
      <c r="T10" s="16"/>
    </row>
    <row r="11" spans="1:20" ht="15" customHeight="1" x14ac:dyDescent="0.25">
      <c r="A11" s="73" t="s">
        <v>373</v>
      </c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16"/>
      <c r="M11" s="16"/>
      <c r="N11" s="16"/>
      <c r="O11" s="16"/>
      <c r="P11" s="16"/>
      <c r="Q11" s="16"/>
      <c r="R11" s="16"/>
      <c r="S11" s="16"/>
      <c r="T11" s="16"/>
    </row>
    <row r="12" spans="1:20" ht="20.25" customHeight="1" thickBot="1" x14ac:dyDescent="0.3">
      <c r="A12" s="74" t="s">
        <v>376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11"/>
      <c r="N12" s="11"/>
      <c r="O12" s="11"/>
    </row>
    <row r="13" spans="1:20" ht="27" customHeight="1" thickBot="1" x14ac:dyDescent="0.3">
      <c r="A13" s="70"/>
      <c r="B13" s="70"/>
      <c r="C13" s="12">
        <v>2010</v>
      </c>
      <c r="D13" s="12">
        <v>2011</v>
      </c>
      <c r="E13" s="12">
        <v>2012</v>
      </c>
      <c r="F13" s="12">
        <v>2013</v>
      </c>
      <c r="G13" s="12">
        <v>2014</v>
      </c>
      <c r="H13" s="12">
        <v>2015</v>
      </c>
      <c r="I13" s="12">
        <v>2016</v>
      </c>
      <c r="J13" s="12">
        <v>2017</v>
      </c>
      <c r="K13" s="12">
        <v>2018</v>
      </c>
      <c r="L13" s="12">
        <v>2019</v>
      </c>
      <c r="M13" s="12">
        <v>2020</v>
      </c>
      <c r="N13" s="12">
        <v>2021</v>
      </c>
      <c r="O13" s="7"/>
      <c r="P13" s="7"/>
    </row>
    <row r="14" spans="1:20" ht="27" customHeight="1" thickTop="1" x14ac:dyDescent="0.25">
      <c r="A14" s="71" t="s">
        <v>396</v>
      </c>
      <c r="B14" s="71"/>
      <c r="C14" s="66">
        <f>VLOOKUP($B$1,Indicadores!$B$2:$ACX$351,27,FALSE)</f>
        <v>36.723891273247496</v>
      </c>
      <c r="D14" s="66">
        <f>VLOOKUP($B$1,Indicadores!$B$2:$ACX$351,28,FALSE)</f>
        <v>38.962317210348708</v>
      </c>
      <c r="E14" s="66">
        <f>VLOOKUP($B$1,Indicadores!$B$2:$ACX$351,29,FALSE)</f>
        <v>41.970310391363022</v>
      </c>
      <c r="F14" s="66">
        <f>VLOOKUP($B$1,Indicadores!$B$2:$ACX$351,30,FALSE)</f>
        <v>45.406655531286141</v>
      </c>
      <c r="G14" s="66">
        <f>VLOOKUP($B$1,Indicadores!$B$2:$ACX$351,31,FALSE)</f>
        <v>47.352329705270876</v>
      </c>
      <c r="H14" s="66">
        <f>VLOOKUP($B$1,Indicadores!$B$2:$ACX$351,32,FALSE)</f>
        <v>51.658767772511851</v>
      </c>
      <c r="I14" s="66">
        <f>VLOOKUP($B$1,Indicadores!$B$2:$ACX$351,33,FALSE)</f>
        <v>56.642553680101045</v>
      </c>
      <c r="J14" s="66">
        <f>VLOOKUP($B$1,Indicadores!$B$2:$ACX$351,34,FALSE)</f>
        <v>60.453374549201442</v>
      </c>
      <c r="K14" s="66">
        <f>VLOOKUP($B$1,Indicadores!$B$2:$ACX$351,35,FALSE)</f>
        <v>62.243488555643253</v>
      </c>
      <c r="L14" s="66">
        <f>VLOOKUP($B$1,Indicadores!$B$2:$ACX$351,36,FALSE)</f>
        <v>66.032451226579099</v>
      </c>
      <c r="M14" s="66">
        <f>VLOOKUP($B$1,Indicadores!$B$2:$ACX$351,37,FALSE)</f>
        <v>64.509440139692245</v>
      </c>
      <c r="N14" s="66">
        <f>VLOOKUP($B$1,Indicadores!$B$2:$ACX$351,38,FALSE)</f>
        <v>63.102356665494199</v>
      </c>
      <c r="O14" s="7"/>
      <c r="P14" s="7"/>
    </row>
    <row r="15" spans="1:20" ht="27" customHeight="1" x14ac:dyDescent="0.25">
      <c r="A15" s="11" t="s">
        <v>397</v>
      </c>
      <c r="B15" s="19"/>
      <c r="C15" s="66">
        <f>VLOOKUP($B$1,Indicadores!$B$2:$ACX$351,51,FALSE)</f>
        <v>55.150214592274679</v>
      </c>
      <c r="D15" s="66">
        <f>VLOOKUP($B$1,Indicadores!$B$2:$ACX$351,52,FALSE)</f>
        <v>53.205849268841398</v>
      </c>
      <c r="E15" s="66">
        <f>VLOOKUP($B$1,Indicadores!$B$2:$ACX$351,53,FALSE)</f>
        <v>50.458839406207822</v>
      </c>
      <c r="F15" s="66">
        <f>VLOOKUP($B$1,Indicadores!$B$2:$ACX$351,54,FALSE)</f>
        <v>46.485930874983936</v>
      </c>
      <c r="G15" s="66">
        <f>VLOOKUP($B$1,Indicadores!$B$2:$ACX$351,55,FALSE)</f>
        <v>44.857527210468383</v>
      </c>
      <c r="H15" s="66">
        <f>VLOOKUP($B$1,Indicadores!$B$2:$ACX$351,56,FALSE)</f>
        <v>40.781412553462026</v>
      </c>
      <c r="I15" s="66">
        <f>VLOOKUP($B$1,Indicadores!$B$2:$ACX$351,57,FALSE)</f>
        <v>36.29578596853829</v>
      </c>
      <c r="J15" s="66">
        <f>VLOOKUP($B$1,Indicadores!$B$2:$ACX$351,58,FALSE)</f>
        <v>33.034518289541474</v>
      </c>
      <c r="K15" s="66">
        <f>VLOOKUP($B$1,Indicadores!$B$2:$ACX$351,59,FALSE)</f>
        <v>31.935674822415155</v>
      </c>
      <c r="L15" s="66">
        <f>VLOOKUP($B$1,Indicadores!$B$2:$ACX$351,60,FALSE)</f>
        <v>28.703882557465715</v>
      </c>
      <c r="M15" s="66">
        <f>VLOOKUP($B$1,Indicadores!$B$2:$ACX$351,61,FALSE)</f>
        <v>30.263014296627745</v>
      </c>
      <c r="N15" s="66">
        <f>VLOOKUP($B$1,Indicadores!$B$2:$ACX$351,62,FALSE)</f>
        <v>30.812521983819906</v>
      </c>
      <c r="O15" s="7"/>
      <c r="P15" s="7"/>
    </row>
    <row r="16" spans="1:20" ht="33.75" customHeight="1" thickBot="1" x14ac:dyDescent="0.3">
      <c r="A16" s="20" t="s">
        <v>398</v>
      </c>
      <c r="B16" s="21"/>
      <c r="C16" s="66">
        <f>VLOOKUP($B$1,Indicadores!$B$2:$ACX$351,75,FALSE)</f>
        <v>8.125894134477825</v>
      </c>
      <c r="D16" s="66">
        <f>VLOOKUP($B$1,Indicadores!$B$2:$ACX$351,76,FALSE)</f>
        <v>7.8318335208098988</v>
      </c>
      <c r="E16" s="66">
        <f>VLOOKUP($B$1,Indicadores!$B$2:$ACX$351,77,FALSE)</f>
        <v>7.57085020242915</v>
      </c>
      <c r="F16" s="66">
        <f>VLOOKUP($B$1,Indicadores!$B$2:$ACX$351,78,FALSE)</f>
        <v>8.107413593729925</v>
      </c>
      <c r="G16" s="66">
        <f>VLOOKUP($B$1,Indicadores!$B$2:$ACX$351,79,FALSE)</f>
        <v>7.7901430842607313</v>
      </c>
      <c r="H16" s="66">
        <f>VLOOKUP($B$1,Indicadores!$B$2:$ACX$351,80,FALSE)</f>
        <v>7.5598196740261248</v>
      </c>
      <c r="I16" s="66">
        <f>VLOOKUP($B$1,Indicadores!$B$2:$ACX$351,81,FALSE)</f>
        <v>7.0616603513606613</v>
      </c>
      <c r="J16" s="66">
        <f>VLOOKUP($B$1,Indicadores!$B$2:$ACX$351,82,FALSE)</f>
        <v>6.5121071612570844</v>
      </c>
      <c r="K16" s="66">
        <f>VLOOKUP($B$1,Indicadores!$B$2:$ACX$351,83,FALSE)</f>
        <v>5.8208366219415941</v>
      </c>
      <c r="L16" s="66">
        <f>VLOOKUP($B$1,Indicadores!$B$2:$ACX$351,84,FALSE)</f>
        <v>5.2636662159551868</v>
      </c>
      <c r="M16" s="66">
        <f>VLOOKUP($B$1,Indicadores!$B$2:$ACX$351,85,FALSE)</f>
        <v>5.2275455636800174</v>
      </c>
      <c r="N16" s="66">
        <f>VLOOKUP($B$1,Indicadores!$B$2:$ACX$351,86,FALSE)</f>
        <v>6.0851213506858954</v>
      </c>
      <c r="O16" s="7"/>
      <c r="P16" s="7"/>
    </row>
    <row r="17" spans="1:20" ht="22.5" customHeight="1" x14ac:dyDescent="0.25">
      <c r="A17" s="67" t="s">
        <v>1056</v>
      </c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16"/>
      <c r="P17" s="16"/>
      <c r="Q17" s="16"/>
      <c r="R17" s="16"/>
      <c r="S17" s="16"/>
      <c r="T17" s="16"/>
    </row>
    <row r="18" spans="1:20" ht="15" customHeight="1" x14ac:dyDescent="0.25">
      <c r="A18" s="14"/>
      <c r="B18" s="14"/>
      <c r="C18" s="14"/>
      <c r="D18" s="14"/>
      <c r="E18" s="15"/>
      <c r="F18" s="15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</row>
    <row r="19" spans="1:20" ht="30" customHeight="1" thickBot="1" x14ac:dyDescent="0.3">
      <c r="A19" s="69" t="s">
        <v>435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11"/>
      <c r="M19" s="11"/>
      <c r="N19" s="11"/>
      <c r="O19" s="11"/>
    </row>
    <row r="20" spans="1:20" ht="27" customHeight="1" thickBot="1" x14ac:dyDescent="0.3">
      <c r="A20" s="70"/>
      <c r="B20" s="70"/>
      <c r="C20" s="17">
        <v>2010</v>
      </c>
      <c r="D20" s="17">
        <v>2011</v>
      </c>
      <c r="E20" s="17">
        <v>2012</v>
      </c>
      <c r="F20" s="17">
        <v>2013</v>
      </c>
      <c r="G20" s="17">
        <v>2014</v>
      </c>
      <c r="H20" s="17">
        <v>2015</v>
      </c>
      <c r="I20" s="17">
        <v>2016</v>
      </c>
      <c r="J20" s="17">
        <v>2017</v>
      </c>
      <c r="K20" s="17">
        <v>2018</v>
      </c>
      <c r="L20" s="17">
        <v>2019</v>
      </c>
      <c r="M20" s="17">
        <v>2020</v>
      </c>
      <c r="N20" s="17">
        <v>2021</v>
      </c>
      <c r="O20" s="7"/>
      <c r="P20" s="7"/>
    </row>
    <row r="21" spans="1:20" ht="27" customHeight="1" thickTop="1" x14ac:dyDescent="0.25">
      <c r="A21" s="71" t="s">
        <v>396</v>
      </c>
      <c r="B21" s="71"/>
      <c r="C21" s="18">
        <f>VLOOKUP($B$1,Indicadores!$B$2:$ACX$351,15,FALSE)</f>
        <v>2567</v>
      </c>
      <c r="D21" s="18">
        <f>VLOOKUP($B$1,Indicadores!$B$2:$ACX$351,16,FALSE)</f>
        <v>2771</v>
      </c>
      <c r="E21" s="18">
        <f>VLOOKUP($B$1,Indicadores!$B$2:$ACX$351,17,FALSE)</f>
        <v>3110</v>
      </c>
      <c r="F21" s="18">
        <f>VLOOKUP($B$1,Indicadores!$B$2:$ACX$351,18,FALSE)</f>
        <v>3534</v>
      </c>
      <c r="G21" s="18">
        <f>VLOOKUP($B$1,Indicadores!$B$2:$ACX$351,19,FALSE)</f>
        <v>3872</v>
      </c>
      <c r="H21" s="18">
        <f>VLOOKUP($B$1,Indicadores!$B$2:$ACX$351,20,FALSE)</f>
        <v>4469</v>
      </c>
      <c r="I21" s="18">
        <f>VLOOKUP($B$1,Indicadores!$B$2:$ACX$351,21,FALSE)</f>
        <v>4933</v>
      </c>
      <c r="J21" s="18">
        <f>VLOOKUP($B$1,Indicadores!$B$2:$ACX$351,22,FALSE)</f>
        <v>5867</v>
      </c>
      <c r="K21" s="18">
        <f>VLOOKUP($B$1,Indicadores!$B$2:$ACX$351,23,FALSE)</f>
        <v>6309</v>
      </c>
      <c r="L21" s="38">
        <f>VLOOKUP($B$1,Indicadores!$B$2:$ACX$351,24,FALSE)</f>
        <v>6837</v>
      </c>
      <c r="M21" s="38">
        <f>VLOOKUP($B$1,Indicadores!$B$2:$ACX$351,25,FALSE)</f>
        <v>5911</v>
      </c>
      <c r="N21" s="38">
        <f>VLOOKUP($B$1,Indicadores!$B$2:$ACX$351,26,FALSE)</f>
        <v>5382</v>
      </c>
      <c r="O21" s="7"/>
      <c r="P21" s="7"/>
    </row>
    <row r="22" spans="1:20" ht="27" customHeight="1" x14ac:dyDescent="0.25">
      <c r="A22" s="11" t="s">
        <v>397</v>
      </c>
      <c r="B22" s="19"/>
      <c r="C22" s="18">
        <f>VLOOKUP($B$1,Indicadores!$B$2:$ACX$351,39,FALSE)</f>
        <v>3855</v>
      </c>
      <c r="D22" s="18">
        <f>VLOOKUP($B$1,Indicadores!$B$2:$ACX$351,40,FALSE)</f>
        <v>3784</v>
      </c>
      <c r="E22" s="18">
        <f>VLOOKUP($B$1,Indicadores!$B$2:$ACX$351,41,FALSE)</f>
        <v>3739</v>
      </c>
      <c r="F22" s="18">
        <f>VLOOKUP($B$1,Indicadores!$B$2:$ACX$351,42,FALSE)</f>
        <v>3618</v>
      </c>
      <c r="G22" s="18">
        <f>VLOOKUP($B$1,Indicadores!$B$2:$ACX$351,43,FALSE)</f>
        <v>3668</v>
      </c>
      <c r="H22" s="18">
        <f>VLOOKUP($B$1,Indicadores!$B$2:$ACX$351,44,FALSE)</f>
        <v>3528</v>
      </c>
      <c r="I22" s="18">
        <f>VLOOKUP($B$1,Indicadores!$B$2:$ACX$351,45,FALSE)</f>
        <v>3161</v>
      </c>
      <c r="J22" s="18">
        <f>VLOOKUP($B$1,Indicadores!$B$2:$ACX$351,46,FALSE)</f>
        <v>3206</v>
      </c>
      <c r="K22" s="18">
        <f>VLOOKUP($B$1,Indicadores!$B$2:$ACX$351,47,FALSE)</f>
        <v>3237</v>
      </c>
      <c r="L22" s="38">
        <f>VLOOKUP($B$1,Indicadores!$B$2:$ACX$351,48,FALSE)</f>
        <v>2972</v>
      </c>
      <c r="M22" s="38">
        <f>VLOOKUP($B$1,Indicadores!$B$2:$ACX$351,49,FALSE)</f>
        <v>2773</v>
      </c>
      <c r="N22" s="38">
        <f>VLOOKUP($B$1,Indicadores!$B$2:$ACX$351,50,FALSE)</f>
        <v>2628</v>
      </c>
      <c r="O22" s="7"/>
      <c r="P22" s="7"/>
    </row>
    <row r="23" spans="1:20" ht="33.75" customHeight="1" thickBot="1" x14ac:dyDescent="0.3">
      <c r="A23" s="20" t="s">
        <v>398</v>
      </c>
      <c r="B23" s="21"/>
      <c r="C23" s="18">
        <f>VLOOKUP($B$1,Indicadores!$B$2:$ACX$351,63,FALSE)</f>
        <v>568</v>
      </c>
      <c r="D23" s="18">
        <f>VLOOKUP($B$1,Indicadores!$B$2:$ACX$351,64,FALSE)</f>
        <v>557</v>
      </c>
      <c r="E23" s="18">
        <f>VLOOKUP($B$1,Indicadores!$B$2:$ACX$351,65,FALSE)</f>
        <v>561</v>
      </c>
      <c r="F23" s="18">
        <f>VLOOKUP($B$1,Indicadores!$B$2:$ACX$351,66,FALSE)</f>
        <v>631</v>
      </c>
      <c r="G23" s="18">
        <f>VLOOKUP($B$1,Indicadores!$B$2:$ACX$351,67,FALSE)</f>
        <v>637</v>
      </c>
      <c r="H23" s="18">
        <f>VLOOKUP($B$1,Indicadores!$B$2:$ACX$351,68,FALSE)</f>
        <v>654</v>
      </c>
      <c r="I23" s="18">
        <f>VLOOKUP($B$1,Indicadores!$B$2:$ACX$351,69,FALSE)</f>
        <v>615</v>
      </c>
      <c r="J23" s="18">
        <f>VLOOKUP($B$1,Indicadores!$B$2:$ACX$351,70,FALSE)</f>
        <v>632</v>
      </c>
      <c r="K23" s="18">
        <f>VLOOKUP($B$1,Indicadores!$B$2:$ACX$351,71,FALSE)</f>
        <v>590</v>
      </c>
      <c r="L23" s="38">
        <f>VLOOKUP($B$1,Indicadores!$B$2:$ACX$351,72,FALSE)</f>
        <v>545</v>
      </c>
      <c r="M23" s="38">
        <f>VLOOKUP($B$1,Indicadores!$B$2:$ACX$351,73,FALSE)</f>
        <v>479</v>
      </c>
      <c r="N23" s="38">
        <f>VLOOKUP($B$1,Indicadores!$B$2:$ACX$351,74,FALSE)</f>
        <v>519</v>
      </c>
      <c r="O23" s="7"/>
      <c r="P23" s="7"/>
    </row>
    <row r="24" spans="1:20" ht="21" customHeight="1" x14ac:dyDescent="0.25">
      <c r="A24" s="67" t="s">
        <v>864</v>
      </c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16"/>
      <c r="P24" s="16"/>
      <c r="Q24" s="16"/>
      <c r="R24" s="16"/>
      <c r="S24" s="16"/>
      <c r="T24" s="16"/>
    </row>
    <row r="25" spans="1:20" ht="15" customHeight="1" x14ac:dyDescent="0.25">
      <c r="A25" s="14"/>
      <c r="B25" s="14"/>
      <c r="C25" s="14"/>
      <c r="D25" s="14"/>
      <c r="E25" s="15"/>
      <c r="F25" s="15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</row>
    <row r="26" spans="1:20" ht="15" customHeight="1" x14ac:dyDescent="0.25">
      <c r="A26" s="14"/>
      <c r="B26" s="14"/>
      <c r="C26" s="14"/>
      <c r="D26" s="14"/>
      <c r="E26" s="15"/>
      <c r="F26" s="15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</row>
    <row r="27" spans="1:20" ht="15" customHeight="1" x14ac:dyDescent="0.25">
      <c r="A27" s="73" t="s">
        <v>566</v>
      </c>
      <c r="B27" s="73"/>
      <c r="C27" s="73"/>
      <c r="D27" s="73"/>
      <c r="E27" s="73"/>
      <c r="F27" s="73"/>
      <c r="G27" s="26"/>
      <c r="H27" s="26"/>
      <c r="I27" s="26"/>
      <c r="J27" s="26"/>
      <c r="K27" s="26"/>
    </row>
    <row r="28" spans="1:20" ht="25.5" customHeight="1" thickBot="1" x14ac:dyDescent="0.3">
      <c r="A28" s="69" t="s">
        <v>502</v>
      </c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11"/>
      <c r="M28" s="11"/>
      <c r="N28" s="11"/>
      <c r="O28" s="11"/>
    </row>
    <row r="29" spans="1:20" ht="27" customHeight="1" thickBot="1" x14ac:dyDescent="0.3">
      <c r="A29" s="70"/>
      <c r="B29" s="70"/>
      <c r="C29" s="12">
        <v>2010</v>
      </c>
      <c r="D29" s="12">
        <v>2011</v>
      </c>
      <c r="E29" s="12">
        <v>2012</v>
      </c>
      <c r="F29" s="12">
        <v>2013</v>
      </c>
      <c r="G29" s="12">
        <v>2014</v>
      </c>
      <c r="H29" s="12">
        <v>2015</v>
      </c>
      <c r="I29" s="12">
        <v>2016</v>
      </c>
      <c r="J29" s="12">
        <v>2017</v>
      </c>
      <c r="K29" s="12">
        <v>2018</v>
      </c>
      <c r="L29" s="12">
        <v>2019</v>
      </c>
      <c r="M29" s="12">
        <v>2020</v>
      </c>
      <c r="N29" s="12">
        <v>2021</v>
      </c>
      <c r="O29" s="7"/>
      <c r="P29" s="7"/>
    </row>
    <row r="30" spans="1:20" ht="27" customHeight="1" thickTop="1" x14ac:dyDescent="0.25">
      <c r="A30" s="71" t="s">
        <v>436</v>
      </c>
      <c r="B30" s="71"/>
      <c r="C30" s="22">
        <f>VLOOKUP($B$1,Indicadores!$B$2:$ACX$351,135,FALSE)</f>
        <v>54.459798994974875</v>
      </c>
      <c r="D30" s="22">
        <f>VLOOKUP($B$1,Indicadores!$B$2:$ACX$351,136,FALSE)</f>
        <v>53.773584905660378</v>
      </c>
      <c r="E30" s="22">
        <f>VLOOKUP($B$1,Indicadores!$B$2:$ACX$351,137,FALSE)</f>
        <v>54.593453009503698</v>
      </c>
      <c r="F30" s="22">
        <f>VLOOKUP($B$1,Indicadores!$B$2:$ACX$351,138,FALSE)</f>
        <v>52.205177372962609</v>
      </c>
      <c r="G30" s="22">
        <f>VLOOKUP($B$1,Indicadores!$B$2:$ACX$351,139,FALSE)</f>
        <v>56.0340960071781</v>
      </c>
      <c r="H30" s="22">
        <f>VLOOKUP($B$1,Indicadores!$B$2:$ACX$351,140,FALSE)</f>
        <v>61.271896420411274</v>
      </c>
      <c r="I30" s="22">
        <f>VLOOKUP($B$1,Indicadores!$B$2:$ACX$351,141,FALSE)</f>
        <v>66.790666215759217</v>
      </c>
      <c r="J30" s="22">
        <f>VLOOKUP($B$1,Indicadores!$B$2:$ACX$351,142,FALSE)</f>
        <v>69.525222551928778</v>
      </c>
      <c r="K30" s="22">
        <f>VLOOKUP($B$1,Indicadores!$B$2:$ACX$351,143,FALSE)</f>
        <v>75.372124492557518</v>
      </c>
      <c r="L30" s="22">
        <f>VLOOKUP($B$1,Indicadores!$B$2:$ACX$351,144,FALSE)</f>
        <v>76.980496026968453</v>
      </c>
      <c r="M30" s="22">
        <f>VLOOKUP($B$1,Indicadores!$B$2:$ACX$351,145,FALSE)</f>
        <v>73.273480662983431</v>
      </c>
      <c r="N30" s="22">
        <f>VLOOKUP($B$1,Indicadores!$B$2:$ACX$351,146,FALSE)</f>
        <v>76.035398230088489</v>
      </c>
      <c r="O30" s="7"/>
      <c r="P30" s="7"/>
    </row>
    <row r="31" spans="1:20" ht="27" customHeight="1" x14ac:dyDescent="0.25">
      <c r="A31" s="11" t="s">
        <v>437</v>
      </c>
      <c r="B31" s="11"/>
      <c r="C31" s="22">
        <f>VLOOKUP($B$1,Indicadores!$B$2:$ACX$351,147,FALSE)</f>
        <v>13.944723618090451</v>
      </c>
      <c r="D31" s="22">
        <f>VLOOKUP($B$1,Indicadores!$B$2:$ACX$351,148,FALSE)</f>
        <v>13.679245283018867</v>
      </c>
      <c r="E31" s="22">
        <f>VLOOKUP($B$1,Indicadores!$B$2:$ACX$351,149,FALSE)</f>
        <v>14.994720168954592</v>
      </c>
      <c r="F31" s="22">
        <f>VLOOKUP($B$1,Indicadores!$B$2:$ACX$351,150,FALSE)</f>
        <v>14.956855225311601</v>
      </c>
      <c r="G31" s="22">
        <f>VLOOKUP($B$1,Indicadores!$B$2:$ACX$351,151,FALSE)</f>
        <v>16.061013907581874</v>
      </c>
      <c r="H31" s="22">
        <f>VLOOKUP($B$1,Indicadores!$B$2:$ACX$351,152,FALSE)</f>
        <v>13.518659558263519</v>
      </c>
      <c r="I31" s="22">
        <f>VLOOKUP($B$1,Indicadores!$B$2:$ACX$351,153,FALSE)</f>
        <v>12.681772066283395</v>
      </c>
      <c r="J31" s="22">
        <f>VLOOKUP($B$1,Indicadores!$B$2:$ACX$351,154,FALSE)</f>
        <v>11.928783382789318</v>
      </c>
      <c r="K31" s="22">
        <f>VLOOKUP($B$1,Indicadores!$B$2:$ACX$351,155,FALSE)</f>
        <v>10.392422192151555</v>
      </c>
      <c r="L31" s="22">
        <f>VLOOKUP($B$1,Indicadores!$B$2:$ACX$351,156,FALSE)</f>
        <v>9.1259330604382374</v>
      </c>
      <c r="M31" s="22">
        <f>VLOOKUP($B$1,Indicadores!$B$2:$ACX$351,157,FALSE)</f>
        <v>10.531767955801104</v>
      </c>
      <c r="N31" s="22">
        <f>VLOOKUP($B$1,Indicadores!$B$2:$ACX$351,158,FALSE)</f>
        <v>10.584070796460177</v>
      </c>
      <c r="O31" s="7"/>
      <c r="P31" s="7"/>
    </row>
    <row r="32" spans="1:20" ht="33.75" customHeight="1" thickBot="1" x14ac:dyDescent="0.3">
      <c r="A32" s="40" t="s">
        <v>438</v>
      </c>
      <c r="B32" s="11"/>
      <c r="C32" s="22">
        <f>VLOOKUP($B$1,Indicadores!$B$2:$ACX$351,159,FALSE)</f>
        <v>31.595477386934672</v>
      </c>
      <c r="D32" s="22">
        <f>VLOOKUP($B$1,Indicadores!$B$2:$ACX$351,160,FALSE)</f>
        <v>32.547169811320757</v>
      </c>
      <c r="E32" s="22">
        <f>VLOOKUP($B$1,Indicadores!$B$2:$ACX$351,161,FALSE)</f>
        <v>30.411826821541709</v>
      </c>
      <c r="F32" s="22">
        <f>VLOOKUP($B$1,Indicadores!$B$2:$ACX$351,162,FALSE)</f>
        <v>32.837967401725791</v>
      </c>
      <c r="G32" s="22">
        <f>VLOOKUP($B$1,Indicadores!$B$2:$ACX$351,163,FALSE)</f>
        <v>27.904890085240019</v>
      </c>
      <c r="H32" s="22">
        <f>VLOOKUP($B$1,Indicadores!$B$2:$ACX$351,164,FALSE)</f>
        <v>25.209444021325211</v>
      </c>
      <c r="I32" s="22">
        <f>VLOOKUP($B$1,Indicadores!$B$2:$ACX$351,165,FALSE)</f>
        <v>20.52756171795739</v>
      </c>
      <c r="J32" s="22">
        <f>VLOOKUP($B$1,Indicadores!$B$2:$ACX$351,166,FALSE)</f>
        <v>18.545994065281899</v>
      </c>
      <c r="K32" s="22">
        <f>VLOOKUP($B$1,Indicadores!$B$2:$ACX$351,167,FALSE)</f>
        <v>14.235453315290933</v>
      </c>
      <c r="L32" s="22">
        <f>VLOOKUP($B$1,Indicadores!$B$2:$ACX$351,168,FALSE)</f>
        <v>13.893570912593306</v>
      </c>
      <c r="M32" s="22">
        <f>VLOOKUP($B$1,Indicadores!$B$2:$ACX$351,169,FALSE)</f>
        <v>16.194751381215468</v>
      </c>
      <c r="N32" s="22">
        <f>VLOOKUP($B$1,Indicadores!$B$2:$ACX$351,170,FALSE)</f>
        <v>13.380530973451327</v>
      </c>
      <c r="O32" s="7"/>
      <c r="P32" s="7"/>
    </row>
    <row r="33" spans="1:20" ht="22.5" customHeight="1" x14ac:dyDescent="0.25">
      <c r="A33" s="67" t="s">
        <v>1057</v>
      </c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16"/>
      <c r="P33" s="16"/>
      <c r="Q33" s="16"/>
      <c r="R33" s="16"/>
      <c r="S33" s="16"/>
      <c r="T33" s="16"/>
    </row>
    <row r="34" spans="1:20" ht="15" customHeight="1" x14ac:dyDescent="0.25">
      <c r="A34" s="14"/>
      <c r="B34" s="14"/>
      <c r="C34" s="14"/>
      <c r="D34" s="14"/>
      <c r="E34" s="15"/>
      <c r="F34" s="15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</row>
    <row r="35" spans="1:20" ht="15" customHeight="1" x14ac:dyDescent="0.25">
      <c r="A35" s="14"/>
      <c r="B35" s="14"/>
      <c r="C35" s="14"/>
      <c r="D35" s="14"/>
      <c r="E35" s="15"/>
      <c r="F35" s="15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1:20" ht="20.25" customHeight="1" thickBot="1" x14ac:dyDescent="0.3">
      <c r="A36" s="69" t="s">
        <v>898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11"/>
      <c r="M36" s="11"/>
      <c r="N36" s="11"/>
      <c r="O36" s="11"/>
    </row>
    <row r="37" spans="1:20" ht="27" customHeight="1" thickBot="1" x14ac:dyDescent="0.3">
      <c r="A37" s="70"/>
      <c r="B37" s="70"/>
      <c r="C37" s="12">
        <v>2010</v>
      </c>
      <c r="D37" s="12">
        <v>2011</v>
      </c>
      <c r="E37" s="12">
        <v>2012</v>
      </c>
      <c r="F37" s="12">
        <v>2013</v>
      </c>
      <c r="G37" s="12">
        <v>2014</v>
      </c>
      <c r="H37" s="12">
        <v>2015</v>
      </c>
      <c r="I37" s="12">
        <v>2016</v>
      </c>
      <c r="J37" s="12">
        <v>2017</v>
      </c>
      <c r="K37" s="12">
        <v>2018</v>
      </c>
      <c r="L37" s="12">
        <v>2019</v>
      </c>
      <c r="M37" s="12">
        <v>2020</v>
      </c>
      <c r="N37" s="12">
        <v>2021</v>
      </c>
      <c r="O37" s="7"/>
      <c r="P37" s="7"/>
    </row>
    <row r="38" spans="1:20" ht="27" customHeight="1" thickTop="1" x14ac:dyDescent="0.25">
      <c r="A38" s="71" t="s">
        <v>436</v>
      </c>
      <c r="B38" s="71"/>
      <c r="C38" s="22">
        <f>VLOOKUP($B$1,Indicadores!$B$2:$ACX$351,87,FALSE)</f>
        <v>867</v>
      </c>
      <c r="D38" s="22">
        <f>VLOOKUP($B$1,Indicadores!$B$2:$ACX$351,88,FALSE)</f>
        <v>912</v>
      </c>
      <c r="E38" s="22">
        <f>VLOOKUP($B$1,Indicadores!$B$2:$ACX$351,89,FALSE)</f>
        <v>1034</v>
      </c>
      <c r="F38" s="22">
        <f>VLOOKUP($B$1,Indicadores!$B$2:$ACX$351,90,FALSE)</f>
        <v>1089</v>
      </c>
      <c r="G38" s="22">
        <f>VLOOKUP($B$1,Indicadores!$B$2:$ACX$351,91,FALSE)</f>
        <v>1249</v>
      </c>
      <c r="H38" s="22">
        <f>VLOOKUP($B$1,Indicadores!$B$2:$ACX$351,92,FALSE)</f>
        <v>1609</v>
      </c>
      <c r="I38" s="22">
        <f>VLOOKUP($B$1,Indicadores!$B$2:$ACX$351,93,FALSE)</f>
        <v>1975</v>
      </c>
      <c r="J38" s="22">
        <f>VLOOKUP($B$1,Indicadores!$B$2:$ACX$351,94,FALSE)</f>
        <v>2343</v>
      </c>
      <c r="K38" s="22">
        <f>VLOOKUP($B$1,Indicadores!$B$2:$ACX$351,95,FALSE)</f>
        <v>2785</v>
      </c>
      <c r="L38" s="22">
        <f>VLOOKUP($B$1,Indicadores!$B$2:$ACX$351,96,FALSE)</f>
        <v>3197</v>
      </c>
      <c r="M38" s="22">
        <f>VLOOKUP($B$1,Indicadores!$B$2:$ACX$351,97,FALSE)</f>
        <v>2122</v>
      </c>
      <c r="N38" s="22">
        <f>VLOOKUP($B$1,Indicadores!$B$2:$ACX$351,98,FALSE)</f>
        <v>2148</v>
      </c>
      <c r="O38" s="7"/>
      <c r="P38" s="7"/>
    </row>
    <row r="39" spans="1:20" ht="27" customHeight="1" x14ac:dyDescent="0.25">
      <c r="A39" s="11" t="s">
        <v>437</v>
      </c>
      <c r="B39" s="11"/>
      <c r="C39" s="22">
        <f>VLOOKUP($B$1,Indicadores!$B$2:$ACX$351,99,FALSE)</f>
        <v>222</v>
      </c>
      <c r="D39" s="22">
        <f>VLOOKUP($B$1,Indicadores!$B$2:$ACX$351,100,FALSE)</f>
        <v>232</v>
      </c>
      <c r="E39" s="22">
        <f>VLOOKUP($B$1,Indicadores!$B$2:$ACX$351,101,FALSE)</f>
        <v>284</v>
      </c>
      <c r="F39" s="22">
        <f>VLOOKUP($B$1,Indicadores!$B$2:$ACX$351,102,FALSE)</f>
        <v>312</v>
      </c>
      <c r="G39" s="22">
        <f>VLOOKUP($B$1,Indicadores!$B$2:$ACX$351,103,FALSE)</f>
        <v>358</v>
      </c>
      <c r="H39" s="22">
        <f>VLOOKUP($B$1,Indicadores!$B$2:$ACX$351,104,FALSE)</f>
        <v>355</v>
      </c>
      <c r="I39" s="22">
        <f>VLOOKUP($B$1,Indicadores!$B$2:$ACX$351,105,FALSE)</f>
        <v>375</v>
      </c>
      <c r="J39" s="22">
        <f>VLOOKUP($B$1,Indicadores!$B$2:$ACX$351,106,FALSE)</f>
        <v>402</v>
      </c>
      <c r="K39" s="22">
        <f>VLOOKUP($B$1,Indicadores!$B$2:$ACX$351,107,FALSE)</f>
        <v>384</v>
      </c>
      <c r="L39" s="22">
        <f>VLOOKUP($B$1,Indicadores!$B$2:$ACX$351,108,FALSE)</f>
        <v>379</v>
      </c>
      <c r="M39" s="22">
        <f>VLOOKUP($B$1,Indicadores!$B$2:$ACX$351,109,FALSE)</f>
        <v>305</v>
      </c>
      <c r="N39" s="22">
        <f>VLOOKUP($B$1,Indicadores!$B$2:$ACX$351,110,FALSE)</f>
        <v>299</v>
      </c>
      <c r="O39" s="7"/>
      <c r="P39" s="7"/>
    </row>
    <row r="40" spans="1:20" ht="33.75" customHeight="1" thickBot="1" x14ac:dyDescent="0.3">
      <c r="A40" s="40" t="s">
        <v>438</v>
      </c>
      <c r="B40" s="11"/>
      <c r="C40" s="22">
        <f>VLOOKUP($B$1,Indicadores!$B$2:$ACX$351,111,FALSE)</f>
        <v>503</v>
      </c>
      <c r="D40" s="22">
        <f>VLOOKUP($B$1,Indicadores!$B$2:$ACX$351,112,FALSE)</f>
        <v>552</v>
      </c>
      <c r="E40" s="22">
        <f>VLOOKUP($B$1,Indicadores!$B$2:$ACX$351,113,FALSE)</f>
        <v>576</v>
      </c>
      <c r="F40" s="22">
        <f>VLOOKUP($B$1,Indicadores!$B$2:$ACX$351,114,FALSE)</f>
        <v>685</v>
      </c>
      <c r="G40" s="22">
        <f>VLOOKUP($B$1,Indicadores!$B$2:$ACX$351,115,FALSE)</f>
        <v>622</v>
      </c>
      <c r="H40" s="22">
        <f>VLOOKUP($B$1,Indicadores!$B$2:$ACX$351,116,FALSE)</f>
        <v>662</v>
      </c>
      <c r="I40" s="22">
        <f>VLOOKUP($B$1,Indicadores!$B$2:$ACX$351,117,FALSE)</f>
        <v>607</v>
      </c>
      <c r="J40" s="22">
        <f>VLOOKUP($B$1,Indicadores!$B$2:$ACX$351,118,FALSE)</f>
        <v>625</v>
      </c>
      <c r="K40" s="22">
        <f>VLOOKUP($B$1,Indicadores!$B$2:$ACX$351,119,FALSE)</f>
        <v>526</v>
      </c>
      <c r="L40" s="22">
        <f>VLOOKUP($B$1,Indicadores!$B$2:$ACX$351,120,FALSE)</f>
        <v>577</v>
      </c>
      <c r="M40" s="22">
        <f>VLOOKUP($B$1,Indicadores!$B$2:$ACX$351,121,FALSE)</f>
        <v>469</v>
      </c>
      <c r="N40" s="22">
        <f>VLOOKUP($B$1,Indicadores!$B$2:$ACX$351,122,FALSE)</f>
        <v>378</v>
      </c>
      <c r="O40" s="7"/>
      <c r="P40" s="7"/>
    </row>
    <row r="41" spans="1:20" ht="22.5" customHeight="1" x14ac:dyDescent="0.25">
      <c r="A41" s="67" t="s">
        <v>807</v>
      </c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16"/>
      <c r="P41" s="16"/>
      <c r="Q41" s="16"/>
      <c r="R41" s="16"/>
      <c r="S41" s="16"/>
      <c r="T41" s="16"/>
    </row>
    <row r="42" spans="1:20" ht="15" customHeight="1" x14ac:dyDescent="0.25"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</row>
    <row r="43" spans="1:20" ht="15" customHeight="1" x14ac:dyDescent="0.25"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</row>
    <row r="44" spans="1:20" ht="28.5" customHeight="1" thickBot="1" x14ac:dyDescent="0.3">
      <c r="A44" s="69" t="s">
        <v>896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11"/>
      <c r="M44" s="11"/>
      <c r="N44" s="11"/>
      <c r="O44" s="11"/>
    </row>
    <row r="45" spans="1:20" ht="27" customHeight="1" thickBot="1" x14ac:dyDescent="0.3">
      <c r="A45" s="70"/>
      <c r="B45" s="70"/>
      <c r="C45" s="12">
        <v>2010</v>
      </c>
      <c r="D45" s="12">
        <v>2011</v>
      </c>
      <c r="E45" s="12">
        <v>2012</v>
      </c>
      <c r="F45" s="12">
        <v>2013</v>
      </c>
      <c r="G45" s="12">
        <v>2014</v>
      </c>
      <c r="H45" s="12">
        <v>2015</v>
      </c>
      <c r="I45" s="12">
        <v>2016</v>
      </c>
      <c r="J45" s="12">
        <v>2017</v>
      </c>
      <c r="K45" s="12">
        <v>2018</v>
      </c>
      <c r="L45" s="12">
        <v>2019</v>
      </c>
      <c r="M45" s="12">
        <v>2020</v>
      </c>
      <c r="N45" s="12">
        <v>2021</v>
      </c>
      <c r="O45" s="7"/>
      <c r="P45" s="7"/>
    </row>
    <row r="46" spans="1:20" ht="27" customHeight="1" thickTop="1" thickBot="1" x14ac:dyDescent="0.3">
      <c r="A46" s="71" t="s">
        <v>44</v>
      </c>
      <c r="B46" s="71"/>
      <c r="C46" s="22">
        <f>VLOOKUP($B$1,Indicadores!$B$2:$ACX$351,123,FALSE)</f>
        <v>1592</v>
      </c>
      <c r="D46" s="22">
        <f>VLOOKUP($B$1,Indicadores!$B$2:$ACX$351,124,FALSE)</f>
        <v>1696</v>
      </c>
      <c r="E46" s="22">
        <f>VLOOKUP($B$1,Indicadores!$B$2:$ACX$351,125,FALSE)</f>
        <v>1894</v>
      </c>
      <c r="F46" s="22">
        <f>VLOOKUP($B$1,Indicadores!$B$2:$ACX$351,126,FALSE)</f>
        <v>2086</v>
      </c>
      <c r="G46" s="22">
        <f>VLOOKUP($B$1,Indicadores!$B$2:$ACX$351,127,FALSE)</f>
        <v>2229</v>
      </c>
      <c r="H46" s="22">
        <f>VLOOKUP($B$1,Indicadores!$B$2:$ACX$351,128,FALSE)</f>
        <v>2626</v>
      </c>
      <c r="I46" s="22">
        <f>VLOOKUP($B$1,Indicadores!$B$2:$ACX$351,129,FALSE)</f>
        <v>2957</v>
      </c>
      <c r="J46" s="22">
        <f>VLOOKUP($B$1,Indicadores!$B$2:$ACX$351,130,FALSE)</f>
        <v>3370</v>
      </c>
      <c r="K46" s="22">
        <f>VLOOKUP($B$1,Indicadores!$B$2:$ACX$351,131,FALSE)</f>
        <v>3695</v>
      </c>
      <c r="L46" s="22">
        <f>VLOOKUP($B$1,Indicadores!$B$2:$ACX$351,132,FALSE)</f>
        <v>4153</v>
      </c>
      <c r="M46" s="22">
        <f>VLOOKUP($B$1,Indicadores!$B$2:$ACX$351,133,FALSE)</f>
        <v>2896</v>
      </c>
      <c r="N46" s="22">
        <f>VLOOKUP($B$1,Indicadores!$B$2:$ACX$351,134,FALSE)</f>
        <v>2825</v>
      </c>
      <c r="O46" s="7"/>
      <c r="P46" s="7"/>
    </row>
    <row r="47" spans="1:20" ht="22.5" customHeight="1" x14ac:dyDescent="0.25">
      <c r="A47" s="67" t="s">
        <v>807</v>
      </c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16"/>
      <c r="P47" s="16"/>
      <c r="Q47" s="16"/>
      <c r="R47" s="16"/>
      <c r="S47" s="16"/>
      <c r="T47" s="16"/>
    </row>
    <row r="48" spans="1:20" ht="22.5" customHeight="1" x14ac:dyDescent="0.2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14"/>
      <c r="M48" s="16"/>
      <c r="N48" s="16"/>
      <c r="O48" s="16"/>
      <c r="P48" s="16"/>
      <c r="Q48" s="16"/>
      <c r="R48" s="16"/>
      <c r="S48" s="16"/>
      <c r="T48" s="16"/>
    </row>
    <row r="49" spans="1:20" x14ac:dyDescent="0.2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14"/>
      <c r="M49" s="16"/>
      <c r="N49" s="16"/>
      <c r="O49" s="16"/>
      <c r="P49" s="16"/>
      <c r="Q49" s="16"/>
      <c r="R49" s="16"/>
      <c r="S49" s="16"/>
      <c r="T49" s="16"/>
    </row>
    <row r="50" spans="1:20" ht="22.5" customHeight="1" x14ac:dyDescent="0.25">
      <c r="A50" s="73" t="s">
        <v>567</v>
      </c>
      <c r="B50" s="73"/>
      <c r="C50" s="73"/>
      <c r="D50" s="73"/>
      <c r="E50" s="73"/>
      <c r="F50" s="73"/>
      <c r="G50" s="43"/>
      <c r="H50" s="43"/>
      <c r="I50" s="43"/>
      <c r="J50" s="43"/>
      <c r="K50" s="43"/>
      <c r="L50" s="14"/>
      <c r="M50" s="16"/>
      <c r="N50" s="16"/>
      <c r="O50" s="16"/>
      <c r="P50" s="16"/>
      <c r="Q50" s="16"/>
      <c r="R50" s="16"/>
      <c r="S50" s="16"/>
      <c r="T50" s="16"/>
    </row>
    <row r="51" spans="1:20" ht="22.5" customHeight="1" x14ac:dyDescent="0.25">
      <c r="A51" s="77" t="s">
        <v>568</v>
      </c>
      <c r="B51" s="77"/>
      <c r="C51" s="41"/>
      <c r="D51" s="41"/>
      <c r="E51" s="41"/>
      <c r="F51" s="41"/>
      <c r="G51" s="43"/>
      <c r="H51" s="43"/>
      <c r="I51" s="43"/>
      <c r="J51" s="43"/>
      <c r="K51" s="43"/>
      <c r="L51" s="14"/>
      <c r="M51" s="16"/>
      <c r="N51" s="16"/>
      <c r="O51" s="16"/>
      <c r="P51" s="16"/>
      <c r="Q51" s="16"/>
      <c r="R51" s="16"/>
      <c r="S51" s="16"/>
      <c r="T51" s="16"/>
    </row>
    <row r="52" spans="1:20" ht="25.5" customHeight="1" thickBot="1" x14ac:dyDescent="0.3">
      <c r="A52" s="69" t="s">
        <v>633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11"/>
      <c r="M52" s="11"/>
      <c r="N52" s="11"/>
      <c r="O52" s="11"/>
    </row>
    <row r="53" spans="1:20" ht="27" customHeight="1" thickBot="1" x14ac:dyDescent="0.3">
      <c r="A53" s="70"/>
      <c r="B53" s="70"/>
      <c r="C53" s="12">
        <v>2010</v>
      </c>
      <c r="D53" s="12">
        <v>2011</v>
      </c>
      <c r="E53" s="12">
        <v>2012</v>
      </c>
      <c r="F53" s="12">
        <v>2013</v>
      </c>
      <c r="G53" s="12">
        <v>2014</v>
      </c>
      <c r="H53" s="12">
        <v>2015</v>
      </c>
      <c r="I53" s="12">
        <v>2016</v>
      </c>
      <c r="J53" s="12">
        <v>2017</v>
      </c>
      <c r="K53" s="12">
        <v>2018</v>
      </c>
      <c r="L53" s="12">
        <v>2019</v>
      </c>
      <c r="M53" s="12">
        <v>2020</v>
      </c>
      <c r="N53" s="12">
        <v>2021</v>
      </c>
      <c r="O53" s="7"/>
      <c r="P53" s="7"/>
    </row>
    <row r="54" spans="1:20" ht="27" customHeight="1" thickTop="1" x14ac:dyDescent="0.25">
      <c r="A54" s="71" t="s">
        <v>436</v>
      </c>
      <c r="B54" s="71"/>
      <c r="C54" s="22">
        <f>VLOOKUP($B$1,Indicadores!$B$2:$ACX$351,219,FALSE)</f>
        <v>58.487167942368302</v>
      </c>
      <c r="D54" s="22">
        <f>VLOOKUP($B$1,Indicadores!$B$2:$ACX$351,220,FALSE)</f>
        <v>60.085470085470085</v>
      </c>
      <c r="E54" s="22">
        <f>VLOOKUP($B$1,Indicadores!$B$2:$ACX$351,221,FALSE)</f>
        <v>62</v>
      </c>
      <c r="F54" s="22">
        <f>VLOOKUP($B$1,Indicadores!$B$2:$ACX$351,222,FALSE)</f>
        <v>57.013422818791945</v>
      </c>
      <c r="G54" s="22">
        <f>VLOOKUP($B$1,Indicadores!$B$2:$ACX$351,223,FALSE)</f>
        <v>61.531421598535694</v>
      </c>
      <c r="H54" s="22">
        <f>VLOOKUP($B$1,Indicadores!$B$2:$ACX$351,224,FALSE)</f>
        <v>66.0137638962414</v>
      </c>
      <c r="I54" s="22">
        <f>VLOOKUP($B$1,Indicadores!$B$2:$ACX$351,225,FALSE)</f>
        <v>70.184571699006142</v>
      </c>
      <c r="J54" s="22">
        <f>VLOOKUP($B$1,Indicadores!$B$2:$ACX$351,226,FALSE)</f>
        <v>74.543996792944483</v>
      </c>
      <c r="K54" s="22">
        <f>VLOOKUP($B$1,Indicadores!$B$2:$ACX$351,227,FALSE)</f>
        <v>76.439790575916234</v>
      </c>
      <c r="L54" s="22">
        <f>VLOOKUP($B$1,Indicadores!$B$2:$ACX$351,228,FALSE)</f>
        <v>78.237900477164274</v>
      </c>
      <c r="M54" s="22">
        <f>VLOOKUP($B$1,Indicadores!$B$2:$ACX$351,229,FALSE)</f>
        <v>77.78848006164516</v>
      </c>
      <c r="N54" s="22">
        <f>VLOOKUP($B$1,Indicadores!$B$2:$ACX$351,230,FALSE)</f>
        <v>78.838087248322154</v>
      </c>
      <c r="O54" s="7"/>
      <c r="P54" s="7"/>
    </row>
    <row r="55" spans="1:20" ht="27" customHeight="1" x14ac:dyDescent="0.25">
      <c r="A55" s="11" t="s">
        <v>437</v>
      </c>
      <c r="B55" s="11"/>
      <c r="C55" s="22">
        <f>VLOOKUP($B$1,Indicadores!$B$2:$ACX$351,231,FALSE)</f>
        <v>17.919855920756415</v>
      </c>
      <c r="D55" s="22">
        <f>VLOOKUP($B$1,Indicadores!$B$2:$ACX$351,232,FALSE)</f>
        <v>16.923076923076923</v>
      </c>
      <c r="E55" s="22">
        <f>VLOOKUP($B$1,Indicadores!$B$2:$ACX$351,233,FALSE)</f>
        <v>15.653846153846155</v>
      </c>
      <c r="F55" s="22">
        <f>VLOOKUP($B$1,Indicadores!$B$2:$ACX$351,234,FALSE)</f>
        <v>19.228187919463089</v>
      </c>
      <c r="G55" s="22">
        <f>VLOOKUP($B$1,Indicadores!$B$2:$ACX$351,235,FALSE)</f>
        <v>16.71751067724222</v>
      </c>
      <c r="H55" s="22">
        <f>VLOOKUP($B$1,Indicadores!$B$2:$ACX$351,236,FALSE)</f>
        <v>15.246161990471149</v>
      </c>
      <c r="I55" s="22">
        <f>VLOOKUP($B$1,Indicadores!$B$2:$ACX$351,237,FALSE)</f>
        <v>14.126833885470894</v>
      </c>
      <c r="J55" s="22">
        <f>VLOOKUP($B$1,Indicadores!$B$2:$ACX$351,238,FALSE)</f>
        <v>11.906193625977151</v>
      </c>
      <c r="K55" s="22">
        <f>VLOOKUP($B$1,Indicadores!$B$2:$ACX$351,239,FALSE)</f>
        <v>10.88257292445774</v>
      </c>
      <c r="L55" s="22">
        <f>VLOOKUP($B$1,Indicadores!$B$2:$ACX$351,240,FALSE)</f>
        <v>9.8329925017041582</v>
      </c>
      <c r="M55" s="22">
        <f>VLOOKUP($B$1,Indicadores!$B$2:$ACX$351,241,FALSE)</f>
        <v>10.094394143710268</v>
      </c>
      <c r="N55" s="22">
        <f>VLOOKUP($B$1,Indicadores!$B$2:$ACX$351,242,FALSE)</f>
        <v>9.6476510067114098</v>
      </c>
      <c r="O55" s="7"/>
      <c r="P55" s="7"/>
    </row>
    <row r="56" spans="1:20" ht="33.75" customHeight="1" thickBot="1" x14ac:dyDescent="0.3">
      <c r="A56" s="40" t="s">
        <v>438</v>
      </c>
      <c r="B56" s="11"/>
      <c r="C56" s="22">
        <f>VLOOKUP($B$1,Indicadores!$B$2:$ACX$351,243,FALSE)</f>
        <v>23.592976136875283</v>
      </c>
      <c r="D56" s="22">
        <f>VLOOKUP($B$1,Indicadores!$B$2:$ACX$351,244,FALSE)</f>
        <v>22.991452991452991</v>
      </c>
      <c r="E56" s="22">
        <f>VLOOKUP($B$1,Indicadores!$B$2:$ACX$351,245,FALSE)</f>
        <v>22.346153846153847</v>
      </c>
      <c r="F56" s="22">
        <f>VLOOKUP($B$1,Indicadores!$B$2:$ACX$351,246,FALSE)</f>
        <v>23.758389261744966</v>
      </c>
      <c r="G56" s="22">
        <f>VLOOKUP($B$1,Indicadores!$B$2:$ACX$351,247,FALSE)</f>
        <v>21.751067724222086</v>
      </c>
      <c r="H56" s="22">
        <f>VLOOKUP($B$1,Indicadores!$B$2:$ACX$351,248,FALSE)</f>
        <v>18.740074113287452</v>
      </c>
      <c r="I56" s="22">
        <f>VLOOKUP($B$1,Indicadores!$B$2:$ACX$351,249,FALSE)</f>
        <v>15.688594415522953</v>
      </c>
      <c r="J56" s="22">
        <f>VLOOKUP($B$1,Indicadores!$B$2:$ACX$351,250,FALSE)</f>
        <v>13.549809581078373</v>
      </c>
      <c r="K56" s="22">
        <f>VLOOKUP($B$1,Indicadores!$B$2:$ACX$351,251,FALSE)</f>
        <v>12.677636499626027</v>
      </c>
      <c r="L56" s="22">
        <f>VLOOKUP($B$1,Indicadores!$B$2:$ACX$351,252,FALSE)</f>
        <v>11.929107021131562</v>
      </c>
      <c r="M56" s="22">
        <f>VLOOKUP($B$1,Indicadores!$B$2:$ACX$351,253,FALSE)</f>
        <v>12.117125794644577</v>
      </c>
      <c r="N56" s="22">
        <f>VLOOKUP($B$1,Indicadores!$B$2:$ACX$351,254,FALSE)</f>
        <v>11.514261744966444</v>
      </c>
      <c r="O56" s="7"/>
      <c r="P56" s="7"/>
    </row>
    <row r="57" spans="1:20" ht="22.5" customHeight="1" x14ac:dyDescent="0.25">
      <c r="A57" s="67" t="s">
        <v>1058</v>
      </c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16"/>
      <c r="P57" s="16"/>
      <c r="Q57" s="16"/>
      <c r="R57" s="16"/>
      <c r="S57" s="16"/>
      <c r="T57" s="16"/>
    </row>
    <row r="58" spans="1:20" ht="15" customHeight="1" x14ac:dyDescent="0.25">
      <c r="A58" s="14"/>
      <c r="B58" s="14"/>
      <c r="C58" s="14"/>
      <c r="D58" s="14"/>
      <c r="E58" s="15"/>
      <c r="F58" s="15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</row>
    <row r="59" spans="1:20" ht="15" customHeight="1" x14ac:dyDescent="0.25">
      <c r="A59" s="14"/>
      <c r="B59" s="14"/>
      <c r="C59" s="14"/>
      <c r="D59" s="14"/>
      <c r="E59" s="15"/>
      <c r="F59" s="15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</row>
    <row r="60" spans="1:20" ht="32.25" customHeight="1" thickBot="1" x14ac:dyDescent="0.3">
      <c r="A60" s="69" t="s">
        <v>897</v>
      </c>
      <c r="B60" s="69"/>
      <c r="C60" s="69"/>
      <c r="D60" s="69"/>
      <c r="E60" s="69"/>
      <c r="F60" s="69"/>
      <c r="G60" s="69"/>
      <c r="H60" s="69"/>
      <c r="I60" s="69"/>
      <c r="J60" s="69"/>
      <c r="K60" s="69"/>
      <c r="L60" s="11"/>
      <c r="M60" s="11"/>
      <c r="N60" s="11"/>
      <c r="O60" s="11"/>
    </row>
    <row r="61" spans="1:20" ht="27" customHeight="1" thickBot="1" x14ac:dyDescent="0.3">
      <c r="A61" s="70"/>
      <c r="B61" s="70"/>
      <c r="C61" s="12">
        <v>2010</v>
      </c>
      <c r="D61" s="12">
        <v>2011</v>
      </c>
      <c r="E61" s="12">
        <v>2012</v>
      </c>
      <c r="F61" s="12">
        <v>2013</v>
      </c>
      <c r="G61" s="12">
        <v>2014</v>
      </c>
      <c r="H61" s="12">
        <v>2015</v>
      </c>
      <c r="I61" s="12">
        <v>2016</v>
      </c>
      <c r="J61" s="12">
        <v>2017</v>
      </c>
      <c r="K61" s="12">
        <v>2018</v>
      </c>
      <c r="L61" s="12">
        <v>2019</v>
      </c>
      <c r="M61" s="12">
        <v>2020</v>
      </c>
      <c r="N61" s="12">
        <v>2021</v>
      </c>
      <c r="O61" s="7"/>
      <c r="P61" s="7"/>
    </row>
    <row r="62" spans="1:20" ht="27" customHeight="1" thickTop="1" x14ac:dyDescent="0.25">
      <c r="A62" s="71" t="s">
        <v>436</v>
      </c>
      <c r="B62" s="71"/>
      <c r="C62" s="22">
        <f>VLOOKUP($B$1,Indicadores!$B$2:$ACX$351,171,FALSE)</f>
        <v>1299</v>
      </c>
      <c r="D62" s="22">
        <f>VLOOKUP($B$1,Indicadores!$B$2:$ACX$351,172,FALSE)</f>
        <v>1406</v>
      </c>
      <c r="E62" s="22">
        <f>VLOOKUP($B$1,Indicadores!$B$2:$ACX$351,173,FALSE)</f>
        <v>1612</v>
      </c>
      <c r="F62" s="22">
        <f>VLOOKUP($B$1,Indicadores!$B$2:$ACX$351,174,FALSE)</f>
        <v>1699</v>
      </c>
      <c r="G62" s="22">
        <f>VLOOKUP($B$1,Indicadores!$B$2:$ACX$351,175,FALSE)</f>
        <v>2017</v>
      </c>
      <c r="H62" s="22">
        <f>VLOOKUP($B$1,Indicadores!$B$2:$ACX$351,176,FALSE)</f>
        <v>2494</v>
      </c>
      <c r="I62" s="22">
        <f>VLOOKUP($B$1,Indicadores!$B$2:$ACX$351,177,FALSE)</f>
        <v>2966</v>
      </c>
      <c r="J62" s="22">
        <f>VLOOKUP($B$1,Indicadores!$B$2:$ACX$351,178,FALSE)</f>
        <v>3719</v>
      </c>
      <c r="K62" s="22">
        <f>VLOOKUP($B$1,Indicadores!$B$2:$ACX$351,179,FALSE)</f>
        <v>4088</v>
      </c>
      <c r="L62" s="22">
        <f>VLOOKUP($B$1,Indicadores!$B$2:$ACX$351,180,FALSE)</f>
        <v>4591</v>
      </c>
      <c r="M62" s="22">
        <f>VLOOKUP($B$1,Indicadores!$B$2:$ACX$351,181,FALSE)</f>
        <v>4038</v>
      </c>
      <c r="N62" s="22">
        <f>VLOOKUP($B$1,Indicadores!$B$2:$ACX$351,182,FALSE)</f>
        <v>3759</v>
      </c>
      <c r="O62" s="7"/>
      <c r="P62" s="7"/>
    </row>
    <row r="63" spans="1:20" ht="27" customHeight="1" x14ac:dyDescent="0.25">
      <c r="A63" s="11" t="s">
        <v>437</v>
      </c>
      <c r="B63" s="11"/>
      <c r="C63" s="22">
        <f>VLOOKUP($B$1,Indicadores!$B$2:$ACX$351,183,FALSE)</f>
        <v>398</v>
      </c>
      <c r="D63" s="22">
        <f>VLOOKUP($B$1,Indicadores!$B$2:$ACX$351,184,FALSE)</f>
        <v>396</v>
      </c>
      <c r="E63" s="22">
        <f>VLOOKUP($B$1,Indicadores!$B$2:$ACX$351,185,FALSE)</f>
        <v>407</v>
      </c>
      <c r="F63" s="22">
        <f>VLOOKUP($B$1,Indicadores!$B$2:$ACX$351,186,FALSE)</f>
        <v>573</v>
      </c>
      <c r="G63" s="22">
        <f>VLOOKUP($B$1,Indicadores!$B$2:$ACX$351,187,FALSE)</f>
        <v>548</v>
      </c>
      <c r="H63" s="22">
        <f>VLOOKUP($B$1,Indicadores!$B$2:$ACX$351,188,FALSE)</f>
        <v>576</v>
      </c>
      <c r="I63" s="22">
        <f>VLOOKUP($B$1,Indicadores!$B$2:$ACX$351,189,FALSE)</f>
        <v>597</v>
      </c>
      <c r="J63" s="22">
        <f>VLOOKUP($B$1,Indicadores!$B$2:$ACX$351,190,FALSE)</f>
        <v>594</v>
      </c>
      <c r="K63" s="22">
        <f>VLOOKUP($B$1,Indicadores!$B$2:$ACX$351,191,FALSE)</f>
        <v>582</v>
      </c>
      <c r="L63" s="22">
        <f>VLOOKUP($B$1,Indicadores!$B$2:$ACX$351,192,FALSE)</f>
        <v>577</v>
      </c>
      <c r="M63" s="22">
        <f>VLOOKUP($B$1,Indicadores!$B$2:$ACX$351,193,FALSE)</f>
        <v>524</v>
      </c>
      <c r="N63" s="22">
        <f>VLOOKUP($B$1,Indicadores!$B$2:$ACX$351,194,FALSE)</f>
        <v>460</v>
      </c>
      <c r="O63" s="7"/>
      <c r="P63" s="7"/>
    </row>
    <row r="64" spans="1:20" ht="33.75" customHeight="1" thickBot="1" x14ac:dyDescent="0.3">
      <c r="A64" s="40" t="s">
        <v>438</v>
      </c>
      <c r="B64" s="11"/>
      <c r="C64" s="22">
        <f>VLOOKUP($B$1,Indicadores!$B$2:$ACX$351,195,FALSE)</f>
        <v>524</v>
      </c>
      <c r="D64" s="22">
        <f>VLOOKUP($B$1,Indicadores!$B$2:$ACX$351,196,FALSE)</f>
        <v>538</v>
      </c>
      <c r="E64" s="22">
        <f>VLOOKUP($B$1,Indicadores!$B$2:$ACX$351,197,FALSE)</f>
        <v>581</v>
      </c>
      <c r="F64" s="22">
        <f>VLOOKUP($B$1,Indicadores!$B$2:$ACX$351,198,FALSE)</f>
        <v>708</v>
      </c>
      <c r="G64" s="22">
        <f>VLOOKUP($B$1,Indicadores!$B$2:$ACX$351,199,FALSE)</f>
        <v>713</v>
      </c>
      <c r="H64" s="22">
        <f>VLOOKUP($B$1,Indicadores!$B$2:$ACX$351,200,FALSE)</f>
        <v>708</v>
      </c>
      <c r="I64" s="22">
        <f>VLOOKUP($B$1,Indicadores!$B$2:$ACX$351,201,FALSE)</f>
        <v>663</v>
      </c>
      <c r="J64" s="22">
        <f>VLOOKUP($B$1,Indicadores!$B$2:$ACX$351,202,FALSE)</f>
        <v>676</v>
      </c>
      <c r="K64" s="22">
        <f>VLOOKUP($B$1,Indicadores!$B$2:$ACX$351,203,FALSE)</f>
        <v>678</v>
      </c>
      <c r="L64" s="22">
        <f>VLOOKUP($B$1,Indicadores!$B$2:$ACX$351,204,FALSE)</f>
        <v>700</v>
      </c>
      <c r="M64" s="22">
        <f>VLOOKUP($B$1,Indicadores!$B$2:$ACX$351,205,FALSE)</f>
        <v>629</v>
      </c>
      <c r="N64" s="22">
        <f>VLOOKUP($B$1,Indicadores!$B$2:$ACX$351,206,FALSE)</f>
        <v>549</v>
      </c>
      <c r="O64" s="7"/>
      <c r="P64" s="7"/>
    </row>
    <row r="65" spans="1:20" ht="22.5" customHeight="1" x14ac:dyDescent="0.25">
      <c r="A65" s="67" t="s">
        <v>808</v>
      </c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16"/>
      <c r="P65" s="16"/>
      <c r="Q65" s="16"/>
      <c r="R65" s="16"/>
      <c r="S65" s="16"/>
      <c r="T65" s="16"/>
    </row>
    <row r="66" spans="1:20" ht="22.5" customHeight="1" x14ac:dyDescent="0.2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14"/>
      <c r="M66" s="16"/>
      <c r="N66" s="16"/>
      <c r="O66" s="16"/>
      <c r="P66" s="16"/>
      <c r="Q66" s="16"/>
      <c r="R66" s="16"/>
      <c r="S66" s="16"/>
      <c r="T66" s="16"/>
    </row>
    <row r="67" spans="1:20" ht="15" customHeight="1" x14ac:dyDescent="0.25">
      <c r="A67" s="14"/>
      <c r="B67" s="14"/>
      <c r="C67" s="14"/>
      <c r="D67" s="14"/>
      <c r="E67" s="15"/>
      <c r="F67" s="15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</row>
    <row r="68" spans="1:20" ht="29.25" customHeight="1" thickBot="1" x14ac:dyDescent="0.3">
      <c r="A68" s="69" t="s">
        <v>899</v>
      </c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11"/>
      <c r="M68" s="11"/>
      <c r="N68" s="11"/>
      <c r="O68" s="11"/>
    </row>
    <row r="69" spans="1:20" ht="27" customHeight="1" thickBot="1" x14ac:dyDescent="0.3">
      <c r="A69" s="70"/>
      <c r="B69" s="70"/>
      <c r="C69" s="12">
        <v>2010</v>
      </c>
      <c r="D69" s="12">
        <v>2011</v>
      </c>
      <c r="E69" s="12">
        <v>2012</v>
      </c>
      <c r="F69" s="12">
        <v>2013</v>
      </c>
      <c r="G69" s="12">
        <v>2014</v>
      </c>
      <c r="H69" s="12">
        <v>2015</v>
      </c>
      <c r="I69" s="12">
        <v>2016</v>
      </c>
      <c r="J69" s="12">
        <v>2017</v>
      </c>
      <c r="K69" s="12">
        <v>2018</v>
      </c>
      <c r="L69" s="12">
        <v>2019</v>
      </c>
      <c r="M69" s="12">
        <v>2020</v>
      </c>
      <c r="N69" s="12">
        <v>2021</v>
      </c>
      <c r="O69" s="7"/>
      <c r="P69" s="7"/>
    </row>
    <row r="70" spans="1:20" ht="27" customHeight="1" thickTop="1" thickBot="1" x14ac:dyDescent="0.3">
      <c r="A70" s="71" t="s">
        <v>44</v>
      </c>
      <c r="B70" s="71"/>
      <c r="C70" s="22">
        <f>VLOOKUP($B$1,Indicadores!$B$2:$ACX$351,207,FALSE)</f>
        <v>2221</v>
      </c>
      <c r="D70" s="22">
        <f>VLOOKUP($B$1,Indicadores!$B$2:$ACX$351,208,FALSE)</f>
        <v>2340</v>
      </c>
      <c r="E70" s="22">
        <f>VLOOKUP($B$1,Indicadores!$B$2:$ACX$351,209,FALSE)</f>
        <v>2600</v>
      </c>
      <c r="F70" s="22">
        <f>VLOOKUP($B$1,Indicadores!$B$2:$ACX$351,210,FALSE)</f>
        <v>2980</v>
      </c>
      <c r="G70" s="22">
        <f>VLOOKUP($B$1,Indicadores!$B$2:$ACX$351,211,FALSE)</f>
        <v>3278</v>
      </c>
      <c r="H70" s="22">
        <f>VLOOKUP($B$1,Indicadores!$B$2:$ACX$351,212,FALSE)</f>
        <v>3778</v>
      </c>
      <c r="I70" s="22">
        <f>VLOOKUP($B$1,Indicadores!$B$2:$ACX$351,213,FALSE)</f>
        <v>4226</v>
      </c>
      <c r="J70" s="22">
        <f>VLOOKUP($B$1,Indicadores!$B$2:$ACX$351,214,FALSE)</f>
        <v>4989</v>
      </c>
      <c r="K70" s="22">
        <f>VLOOKUP($B$1,Indicadores!$B$2:$ACX$351,215,FALSE)</f>
        <v>5348</v>
      </c>
      <c r="L70" s="22">
        <f>VLOOKUP($B$1,Indicadores!$B$2:$ACX$351,216,FALSE)</f>
        <v>5868</v>
      </c>
      <c r="M70" s="22">
        <f>VLOOKUP($B$1,Indicadores!$B$2:$ACX$351,217,FALSE)</f>
        <v>5191</v>
      </c>
      <c r="N70" s="22">
        <f>VLOOKUP($B$1,Indicadores!$B$2:$ACX$351,218,FALSE)</f>
        <v>4768</v>
      </c>
      <c r="O70" s="7"/>
      <c r="P70" s="7"/>
    </row>
    <row r="71" spans="1:20" ht="22.5" customHeight="1" x14ac:dyDescent="0.25">
      <c r="A71" s="67" t="s">
        <v>808</v>
      </c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16"/>
      <c r="P71" s="16"/>
      <c r="Q71" s="16"/>
      <c r="R71" s="16"/>
      <c r="S71" s="16"/>
      <c r="T71" s="16"/>
    </row>
    <row r="72" spans="1:20" ht="22.5" customHeight="1" x14ac:dyDescent="0.2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14"/>
      <c r="M72" s="16"/>
      <c r="N72" s="16"/>
      <c r="O72" s="16"/>
      <c r="P72" s="16"/>
      <c r="Q72" s="16"/>
      <c r="R72" s="16"/>
      <c r="S72" s="16"/>
      <c r="T72" s="16"/>
    </row>
    <row r="73" spans="1:20" ht="15" customHeight="1" x14ac:dyDescent="0.25">
      <c r="A73" s="14"/>
      <c r="B73" s="14"/>
      <c r="C73" s="14"/>
      <c r="D73" s="14"/>
      <c r="E73" s="15"/>
      <c r="F73" s="15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</row>
    <row r="74" spans="1:20" ht="22.5" customHeight="1" x14ac:dyDescent="0.25">
      <c r="A74" s="77" t="s">
        <v>569</v>
      </c>
      <c r="B74" s="77"/>
      <c r="C74" s="41"/>
      <c r="D74" s="41"/>
      <c r="E74" s="41"/>
      <c r="F74" s="41"/>
      <c r="G74" s="43"/>
      <c r="H74" s="43"/>
      <c r="I74" s="43"/>
      <c r="J74" s="43"/>
      <c r="K74" s="43"/>
      <c r="L74" s="14"/>
      <c r="M74" s="16"/>
      <c r="N74" s="16"/>
      <c r="O74" s="16"/>
      <c r="P74" s="16"/>
      <c r="Q74" s="16"/>
      <c r="R74" s="16"/>
      <c r="S74" s="16"/>
      <c r="T74" s="16"/>
    </row>
    <row r="75" spans="1:20" ht="25.5" customHeight="1" thickBot="1" x14ac:dyDescent="0.3">
      <c r="A75" s="69" t="s">
        <v>634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11"/>
      <c r="M75" s="11"/>
      <c r="N75" s="11"/>
      <c r="O75" s="11"/>
    </row>
    <row r="76" spans="1:20" ht="27" customHeight="1" thickBot="1" x14ac:dyDescent="0.3">
      <c r="A76" s="70"/>
      <c r="B76" s="70"/>
      <c r="C76" s="12">
        <v>2010</v>
      </c>
      <c r="D76" s="12">
        <v>2011</v>
      </c>
      <c r="E76" s="12">
        <v>2012</v>
      </c>
      <c r="F76" s="12">
        <v>2013</v>
      </c>
      <c r="G76" s="12">
        <v>2014</v>
      </c>
      <c r="H76" s="12">
        <v>2015</v>
      </c>
      <c r="I76" s="12">
        <v>2016</v>
      </c>
      <c r="J76" s="12">
        <v>2017</v>
      </c>
      <c r="K76" s="12">
        <v>2018</v>
      </c>
      <c r="L76" s="12">
        <v>2019</v>
      </c>
      <c r="M76" s="12">
        <v>2020</v>
      </c>
      <c r="N76" s="12">
        <v>2021</v>
      </c>
      <c r="O76" s="7"/>
      <c r="P76" s="7"/>
    </row>
    <row r="77" spans="1:20" ht="27" customHeight="1" thickTop="1" x14ac:dyDescent="0.25">
      <c r="A77" s="71" t="s">
        <v>436</v>
      </c>
      <c r="B77" s="71"/>
      <c r="C77" s="22">
        <f>VLOOKUP($B$1,Indicadores!$B$2:$ACX$351,303,FALSE)</f>
        <v>45.135951661631417</v>
      </c>
      <c r="D77" s="22">
        <f>VLOOKUP($B$1,Indicadores!$B$2:$ACX$351,304,FALSE)</f>
        <v>47.556800497976973</v>
      </c>
      <c r="E77" s="22">
        <f>VLOOKUP($B$1,Indicadores!$B$2:$ACX$351,305,FALSE)</f>
        <v>51.266233766233768</v>
      </c>
      <c r="F77" s="22">
        <f>VLOOKUP($B$1,Indicadores!$B$2:$ACX$351,306,FALSE)</f>
        <v>44.394463667820069</v>
      </c>
      <c r="G77" s="22">
        <f>VLOOKUP($B$1,Indicadores!$B$2:$ACX$351,307,FALSE)</f>
        <v>47.652819993245529</v>
      </c>
      <c r="H77" s="22">
        <f>VLOOKUP($B$1,Indicadores!$B$2:$ACX$351,308,FALSE)</f>
        <v>54.897260273972606</v>
      </c>
      <c r="I77" s="22">
        <f>VLOOKUP($B$1,Indicadores!$B$2:$ACX$351,309,FALSE)</f>
        <v>56.554712892741065</v>
      </c>
      <c r="J77" s="22">
        <f>VLOOKUP($B$1,Indicadores!$B$2:$ACX$351,310,FALSE)</f>
        <v>63.659328762179726</v>
      </c>
      <c r="K77" s="22">
        <f>VLOOKUP($B$1,Indicadores!$B$2:$ACX$351,311,FALSE)</f>
        <v>69.415081042988021</v>
      </c>
      <c r="L77" s="22">
        <f>VLOOKUP($B$1,Indicadores!$B$2:$ACX$351,312,FALSE)</f>
        <v>68.853073463268373</v>
      </c>
      <c r="M77" s="22">
        <f>VLOOKUP($B$1,Indicadores!$B$2:$ACX$351,313,FALSE)</f>
        <v>71.981057616416734</v>
      </c>
      <c r="N77" s="22">
        <f>VLOOKUP($B$1,Indicadores!$B$2:$ACX$351,314,FALSE)</f>
        <v>73.142857142857139</v>
      </c>
      <c r="O77" s="7"/>
      <c r="P77" s="7"/>
    </row>
    <row r="78" spans="1:20" ht="27" customHeight="1" x14ac:dyDescent="0.25">
      <c r="A78" s="11" t="s">
        <v>437</v>
      </c>
      <c r="B78" s="11"/>
      <c r="C78" s="22">
        <f>VLOOKUP($B$1,Indicadores!$B$2:$ACX$351,315,FALSE)</f>
        <v>24.169184290030213</v>
      </c>
      <c r="D78" s="22">
        <f>VLOOKUP($B$1,Indicadores!$B$2:$ACX$351,316,FALSE)</f>
        <v>23.280423280423278</v>
      </c>
      <c r="E78" s="22">
        <f>VLOOKUP($B$1,Indicadores!$B$2:$ACX$351,317,FALSE)</f>
        <v>24.09090909090909</v>
      </c>
      <c r="F78" s="22">
        <f>VLOOKUP($B$1,Indicadores!$B$2:$ACX$351,318,FALSE)</f>
        <v>28.027681660899656</v>
      </c>
      <c r="G78" s="22">
        <f>VLOOKUP($B$1,Indicadores!$B$2:$ACX$351,319,FALSE)</f>
        <v>28.470111448834849</v>
      </c>
      <c r="H78" s="22">
        <f>VLOOKUP($B$1,Indicadores!$B$2:$ACX$351,320,FALSE)</f>
        <v>24.280821917808218</v>
      </c>
      <c r="I78" s="22">
        <f>VLOOKUP($B$1,Indicadores!$B$2:$ACX$351,321,FALSE)</f>
        <v>24.774286746117731</v>
      </c>
      <c r="J78" s="22">
        <f>VLOOKUP($B$1,Indicadores!$B$2:$ACX$351,322,FALSE)</f>
        <v>17.430530494406351</v>
      </c>
      <c r="K78" s="22">
        <f>VLOOKUP($B$1,Indicadores!$B$2:$ACX$351,323,FALSE)</f>
        <v>14.059196617336154</v>
      </c>
      <c r="L78" s="22">
        <f>VLOOKUP($B$1,Indicadores!$B$2:$ACX$351,324,FALSE)</f>
        <v>12.931034482758621</v>
      </c>
      <c r="M78" s="22">
        <f>VLOOKUP($B$1,Indicadores!$B$2:$ACX$351,325,FALSE)</f>
        <v>11.760063141278611</v>
      </c>
      <c r="N78" s="22">
        <f>VLOOKUP($B$1,Indicadores!$B$2:$ACX$351,326,FALSE)</f>
        <v>11.061224489795919</v>
      </c>
      <c r="O78" s="7"/>
      <c r="P78" s="7"/>
    </row>
    <row r="79" spans="1:20" ht="33.75" customHeight="1" thickBot="1" x14ac:dyDescent="0.3">
      <c r="A79" s="40" t="s">
        <v>438</v>
      </c>
      <c r="B79" s="11"/>
      <c r="C79" s="22">
        <f>VLOOKUP($B$1,Indicadores!$B$2:$ACX$351,327,FALSE)</f>
        <v>30.694864048338367</v>
      </c>
      <c r="D79" s="22">
        <f>VLOOKUP($B$1,Indicadores!$B$2:$ACX$351,328,FALSE)</f>
        <v>29.162776221599749</v>
      </c>
      <c r="E79" s="22">
        <f>VLOOKUP($B$1,Indicadores!$B$2:$ACX$351,329,FALSE)</f>
        <v>24.642857142857146</v>
      </c>
      <c r="F79" s="22">
        <f>VLOOKUP($B$1,Indicadores!$B$2:$ACX$351,330,FALSE)</f>
        <v>27.577854671280278</v>
      </c>
      <c r="G79" s="22">
        <f>VLOOKUP($B$1,Indicadores!$B$2:$ACX$351,331,FALSE)</f>
        <v>23.877068557919621</v>
      </c>
      <c r="H79" s="22">
        <f>VLOOKUP($B$1,Indicadores!$B$2:$ACX$351,332,FALSE)</f>
        <v>20.82191780821918</v>
      </c>
      <c r="I79" s="22">
        <f>VLOOKUP($B$1,Indicadores!$B$2:$ACX$351,333,FALSE)</f>
        <v>18.671000361141207</v>
      </c>
      <c r="J79" s="22">
        <f>VLOOKUP($B$1,Indicadores!$B$2:$ACX$351,334,FALSE)</f>
        <v>18.91014074341393</v>
      </c>
      <c r="K79" s="22">
        <f>VLOOKUP($B$1,Indicadores!$B$2:$ACX$351,335,FALSE)</f>
        <v>16.525722339675827</v>
      </c>
      <c r="L79" s="22">
        <f>VLOOKUP($B$1,Indicadores!$B$2:$ACX$351,336,FALSE)</f>
        <v>18.215892053973011</v>
      </c>
      <c r="M79" s="22">
        <f>VLOOKUP($B$1,Indicadores!$B$2:$ACX$351,337,FALSE)</f>
        <v>16.258879242304658</v>
      </c>
      <c r="N79" s="22">
        <f>VLOOKUP($B$1,Indicadores!$B$2:$ACX$351,338,FALSE)</f>
        <v>15.795918367346939</v>
      </c>
      <c r="O79" s="7"/>
      <c r="P79" s="7"/>
    </row>
    <row r="80" spans="1:20" ht="22.5" customHeight="1" x14ac:dyDescent="0.25">
      <c r="A80" s="67" t="s">
        <v>1059</v>
      </c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16"/>
      <c r="P80" s="16"/>
      <c r="Q80" s="16"/>
      <c r="R80" s="16"/>
      <c r="S80" s="16"/>
      <c r="T80" s="16"/>
    </row>
    <row r="81" spans="1:20" ht="15" customHeight="1" x14ac:dyDescent="0.25">
      <c r="A81" s="14"/>
      <c r="B81" s="14"/>
      <c r="C81" s="14"/>
      <c r="D81" s="14"/>
      <c r="E81" s="15"/>
      <c r="F81" s="15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</row>
    <row r="82" spans="1:20" ht="15" customHeight="1" x14ac:dyDescent="0.25">
      <c r="A82" s="14"/>
      <c r="B82" s="14"/>
      <c r="C82" s="14"/>
      <c r="D82" s="14"/>
      <c r="E82" s="15"/>
      <c r="F82" s="15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</row>
    <row r="83" spans="1:20" ht="27" customHeight="1" thickBot="1" x14ac:dyDescent="0.3">
      <c r="A83" s="69" t="s">
        <v>900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11"/>
      <c r="M83" s="11"/>
      <c r="N83" s="11"/>
      <c r="O83" s="11"/>
    </row>
    <row r="84" spans="1:20" ht="27" customHeight="1" thickBot="1" x14ac:dyDescent="0.3">
      <c r="A84" s="70"/>
      <c r="B84" s="70"/>
      <c r="C84" s="12">
        <v>2010</v>
      </c>
      <c r="D84" s="12">
        <v>2011</v>
      </c>
      <c r="E84" s="12">
        <v>2012</v>
      </c>
      <c r="F84" s="12">
        <v>2013</v>
      </c>
      <c r="G84" s="12">
        <v>2014</v>
      </c>
      <c r="H84" s="12">
        <v>2015</v>
      </c>
      <c r="I84" s="12">
        <v>2016</v>
      </c>
      <c r="J84" s="12">
        <v>2017</v>
      </c>
      <c r="K84" s="12">
        <v>2018</v>
      </c>
      <c r="L84" s="12">
        <v>2019</v>
      </c>
      <c r="M84" s="12">
        <v>2020</v>
      </c>
      <c r="N84" s="12">
        <v>2021</v>
      </c>
      <c r="O84" s="7"/>
      <c r="P84" s="7"/>
    </row>
    <row r="85" spans="1:20" ht="27" customHeight="1" thickTop="1" x14ac:dyDescent="0.25">
      <c r="A85" s="71" t="s">
        <v>436</v>
      </c>
      <c r="B85" s="71"/>
      <c r="C85" s="22">
        <f>VLOOKUP($B$1,Indicadores!$B$2:$ACX$351,255,FALSE)</f>
        <v>1494</v>
      </c>
      <c r="D85" s="22">
        <f>VLOOKUP($B$1,Indicadores!$B$2:$ACX$351,256,FALSE)</f>
        <v>1528</v>
      </c>
      <c r="E85" s="22">
        <f>VLOOKUP($B$1,Indicadores!$B$2:$ACX$351,257,FALSE)</f>
        <v>1579</v>
      </c>
      <c r="F85" s="22">
        <f>VLOOKUP($B$1,Indicadores!$B$2:$ACX$351,258,FALSE)</f>
        <v>1283</v>
      </c>
      <c r="G85" s="22">
        <f>VLOOKUP($B$1,Indicadores!$B$2:$ACX$351,259,FALSE)</f>
        <v>1411</v>
      </c>
      <c r="H85" s="22">
        <f>VLOOKUP($B$1,Indicadores!$B$2:$ACX$351,260,FALSE)</f>
        <v>1603</v>
      </c>
      <c r="I85" s="22">
        <f>VLOOKUP($B$1,Indicadores!$B$2:$ACX$351,261,FALSE)</f>
        <v>1566</v>
      </c>
      <c r="J85" s="22">
        <f>VLOOKUP($B$1,Indicadores!$B$2:$ACX$351,262,FALSE)</f>
        <v>1764</v>
      </c>
      <c r="K85" s="22">
        <f>VLOOKUP($B$1,Indicadores!$B$2:$ACX$351,263,FALSE)</f>
        <v>1970</v>
      </c>
      <c r="L85" s="22">
        <f>VLOOKUP($B$1,Indicadores!$B$2:$ACX$351,264,FALSE)</f>
        <v>1837</v>
      </c>
      <c r="M85" s="22">
        <f>VLOOKUP($B$1,Indicadores!$B$2:$ACX$351,265,FALSE)</f>
        <v>1824</v>
      </c>
      <c r="N85" s="22">
        <f>VLOOKUP($B$1,Indicadores!$B$2:$ACX$351,266,FALSE)</f>
        <v>1792</v>
      </c>
      <c r="O85" s="7"/>
      <c r="P85" s="7"/>
    </row>
    <row r="86" spans="1:20" ht="27" customHeight="1" x14ac:dyDescent="0.25">
      <c r="A86" s="11" t="s">
        <v>437</v>
      </c>
      <c r="B86" s="11"/>
      <c r="C86" s="22">
        <f>VLOOKUP($B$1,Indicadores!$B$2:$ACX$351,267,FALSE)</f>
        <v>800</v>
      </c>
      <c r="D86" s="22">
        <f>VLOOKUP($B$1,Indicadores!$B$2:$ACX$351,268,FALSE)</f>
        <v>748</v>
      </c>
      <c r="E86" s="22">
        <f>VLOOKUP($B$1,Indicadores!$B$2:$ACX$351,269,FALSE)</f>
        <v>742</v>
      </c>
      <c r="F86" s="22">
        <f>VLOOKUP($B$1,Indicadores!$B$2:$ACX$351,270,FALSE)</f>
        <v>810</v>
      </c>
      <c r="G86" s="22">
        <f>VLOOKUP($B$1,Indicadores!$B$2:$ACX$351,271,FALSE)</f>
        <v>843</v>
      </c>
      <c r="H86" s="22">
        <f>VLOOKUP($B$1,Indicadores!$B$2:$ACX$351,272,FALSE)</f>
        <v>709</v>
      </c>
      <c r="I86" s="22">
        <f>VLOOKUP($B$1,Indicadores!$B$2:$ACX$351,273,FALSE)</f>
        <v>686</v>
      </c>
      <c r="J86" s="22">
        <f>VLOOKUP($B$1,Indicadores!$B$2:$ACX$351,274,FALSE)</f>
        <v>483</v>
      </c>
      <c r="K86" s="22">
        <f>VLOOKUP($B$1,Indicadores!$B$2:$ACX$351,275,FALSE)</f>
        <v>399</v>
      </c>
      <c r="L86" s="22">
        <f>VLOOKUP($B$1,Indicadores!$B$2:$ACX$351,276,FALSE)</f>
        <v>345</v>
      </c>
      <c r="M86" s="22">
        <f>VLOOKUP($B$1,Indicadores!$B$2:$ACX$351,277,FALSE)</f>
        <v>298</v>
      </c>
      <c r="N86" s="22">
        <f>VLOOKUP($B$1,Indicadores!$B$2:$ACX$351,278,FALSE)</f>
        <v>271</v>
      </c>
      <c r="O86" s="7"/>
      <c r="P86" s="7"/>
    </row>
    <row r="87" spans="1:20" ht="33.75" customHeight="1" thickBot="1" x14ac:dyDescent="0.3">
      <c r="A87" s="40" t="s">
        <v>438</v>
      </c>
      <c r="B87" s="11"/>
      <c r="C87" s="22">
        <f>VLOOKUP($B$1,Indicadores!$B$2:$ACX$351,279,FALSE)</f>
        <v>1016</v>
      </c>
      <c r="D87" s="22">
        <f>VLOOKUP($B$1,Indicadores!$B$2:$ACX$351,280,FALSE)</f>
        <v>937</v>
      </c>
      <c r="E87" s="22">
        <f>VLOOKUP($B$1,Indicadores!$B$2:$ACX$351,281,FALSE)</f>
        <v>759</v>
      </c>
      <c r="F87" s="22">
        <f>VLOOKUP($B$1,Indicadores!$B$2:$ACX$351,282,FALSE)</f>
        <v>797</v>
      </c>
      <c r="G87" s="22">
        <f>VLOOKUP($B$1,Indicadores!$B$2:$ACX$351,283,FALSE)</f>
        <v>707</v>
      </c>
      <c r="H87" s="22">
        <f>VLOOKUP($B$1,Indicadores!$B$2:$ACX$351,284,FALSE)</f>
        <v>608</v>
      </c>
      <c r="I87" s="22">
        <f>VLOOKUP($B$1,Indicadores!$B$2:$ACX$351,285,FALSE)</f>
        <v>517</v>
      </c>
      <c r="J87" s="22">
        <f>VLOOKUP($B$1,Indicadores!$B$2:$ACX$351,286,FALSE)</f>
        <v>524</v>
      </c>
      <c r="K87" s="22">
        <f>VLOOKUP($B$1,Indicadores!$B$2:$ACX$351,287,FALSE)</f>
        <v>469</v>
      </c>
      <c r="L87" s="22">
        <f>VLOOKUP($B$1,Indicadores!$B$2:$ACX$351,288,FALSE)</f>
        <v>486</v>
      </c>
      <c r="M87" s="22">
        <f>VLOOKUP($B$1,Indicadores!$B$2:$ACX$351,289,FALSE)</f>
        <v>412</v>
      </c>
      <c r="N87" s="22">
        <f>VLOOKUP($B$1,Indicadores!$B$2:$ACX$351,290,FALSE)</f>
        <v>387</v>
      </c>
      <c r="O87" s="7"/>
      <c r="P87" s="7"/>
    </row>
    <row r="88" spans="1:20" ht="22.5" customHeight="1" x14ac:dyDescent="0.25">
      <c r="A88" s="67" t="s">
        <v>808</v>
      </c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16"/>
      <c r="P88" s="16"/>
      <c r="Q88" s="16"/>
      <c r="R88" s="16"/>
      <c r="S88" s="16"/>
      <c r="T88" s="16"/>
    </row>
    <row r="89" spans="1:20" ht="22.5" customHeight="1" x14ac:dyDescent="0.2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14"/>
      <c r="M89" s="16"/>
      <c r="N89" s="16"/>
      <c r="O89" s="16"/>
      <c r="P89" s="16"/>
      <c r="Q89" s="16"/>
      <c r="R89" s="16"/>
      <c r="S89" s="16"/>
      <c r="T89" s="16"/>
    </row>
    <row r="90" spans="1:20" ht="15" customHeight="1" x14ac:dyDescent="0.25">
      <c r="A90" s="14"/>
      <c r="B90" s="14"/>
      <c r="C90" s="14"/>
      <c r="D90" s="14"/>
      <c r="E90" s="15"/>
      <c r="F90" s="15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</row>
    <row r="91" spans="1:20" ht="27" customHeight="1" thickBot="1" x14ac:dyDescent="0.3">
      <c r="A91" s="69" t="s">
        <v>901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11"/>
      <c r="M91" s="11"/>
      <c r="N91" s="11"/>
      <c r="O91" s="11"/>
    </row>
    <row r="92" spans="1:20" ht="27" customHeight="1" thickBot="1" x14ac:dyDescent="0.3">
      <c r="A92" s="70"/>
      <c r="B92" s="70"/>
      <c r="C92" s="12">
        <v>2010</v>
      </c>
      <c r="D92" s="12">
        <v>2011</v>
      </c>
      <c r="E92" s="12">
        <v>2012</v>
      </c>
      <c r="F92" s="12">
        <v>2013</v>
      </c>
      <c r="G92" s="12">
        <v>2014</v>
      </c>
      <c r="H92" s="12">
        <v>2015</v>
      </c>
      <c r="I92" s="12">
        <v>2016</v>
      </c>
      <c r="J92" s="12">
        <v>2017</v>
      </c>
      <c r="K92" s="12">
        <v>2018</v>
      </c>
      <c r="L92" s="12">
        <v>2019</v>
      </c>
      <c r="M92" s="12">
        <v>2020</v>
      </c>
      <c r="N92" s="12">
        <v>2021</v>
      </c>
      <c r="O92" s="7"/>
      <c r="P92" s="7"/>
    </row>
    <row r="93" spans="1:20" ht="27" customHeight="1" thickTop="1" thickBot="1" x14ac:dyDescent="0.3">
      <c r="A93" s="71" t="s">
        <v>44</v>
      </c>
      <c r="B93" s="71"/>
      <c r="C93" s="22">
        <f>VLOOKUP($B$1,Indicadores!$B$2:$ACX$351,291,FALSE)</f>
        <v>3310</v>
      </c>
      <c r="D93" s="22">
        <f>VLOOKUP($B$1,Indicadores!$B$2:$ACX$351,292,FALSE)</f>
        <v>3213</v>
      </c>
      <c r="E93" s="22">
        <f>VLOOKUP($B$1,Indicadores!$B$2:$ACX$351,293,FALSE)</f>
        <v>3080</v>
      </c>
      <c r="F93" s="22">
        <f>VLOOKUP($B$1,Indicadores!$B$2:$ACX$351,294,FALSE)</f>
        <v>2890</v>
      </c>
      <c r="G93" s="22">
        <f>VLOOKUP($B$1,Indicadores!$B$2:$ACX$351,295,FALSE)</f>
        <v>2961</v>
      </c>
      <c r="H93" s="22">
        <f>VLOOKUP($B$1,Indicadores!$B$2:$ACX$351,296,FALSE)</f>
        <v>2920</v>
      </c>
      <c r="I93" s="22">
        <f>VLOOKUP($B$1,Indicadores!$B$2:$ACX$351,297,FALSE)</f>
        <v>2769</v>
      </c>
      <c r="J93" s="22">
        <f>VLOOKUP($B$1,Indicadores!$B$2:$ACX$351,298,FALSE)</f>
        <v>2771</v>
      </c>
      <c r="K93" s="22">
        <f>VLOOKUP($B$1,Indicadores!$B$2:$ACX$351,299,FALSE)</f>
        <v>2838</v>
      </c>
      <c r="L93" s="22">
        <f>VLOOKUP($B$1,Indicadores!$B$2:$ACX$351,300,FALSE)</f>
        <v>2668</v>
      </c>
      <c r="M93" s="22">
        <f>VLOOKUP($B$1,Indicadores!$B$2:$ACX$351,301,FALSE)</f>
        <v>2534</v>
      </c>
      <c r="N93" s="22">
        <f>VLOOKUP($B$1,Indicadores!$B$2:$ACX$351,302,FALSE)</f>
        <v>2450</v>
      </c>
      <c r="O93" s="7"/>
      <c r="P93" s="7"/>
    </row>
    <row r="94" spans="1:20" ht="22.5" customHeight="1" x14ac:dyDescent="0.25">
      <c r="A94" s="67" t="s">
        <v>808</v>
      </c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16"/>
      <c r="P94" s="16"/>
      <c r="Q94" s="16"/>
      <c r="R94" s="16"/>
      <c r="S94" s="16"/>
      <c r="T94" s="16"/>
    </row>
    <row r="95" spans="1:20" ht="22.5" customHeight="1" x14ac:dyDescent="0.2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14"/>
      <c r="M95" s="16"/>
      <c r="N95" s="16"/>
      <c r="O95" s="16"/>
      <c r="P95" s="16"/>
      <c r="Q95" s="16"/>
      <c r="R95" s="16"/>
      <c r="S95" s="16"/>
      <c r="T95" s="16"/>
    </row>
    <row r="96" spans="1:20" ht="15" customHeight="1" x14ac:dyDescent="0.25">
      <c r="A96" s="14"/>
      <c r="B96" s="14"/>
      <c r="C96" s="14"/>
      <c r="D96" s="14"/>
      <c r="E96" s="15"/>
      <c r="F96" s="15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</row>
    <row r="97" spans="1:20" ht="22.5" customHeight="1" x14ac:dyDescent="0.25">
      <c r="A97" s="73" t="s">
        <v>689</v>
      </c>
      <c r="B97" s="73"/>
      <c r="C97" s="73"/>
      <c r="D97" s="73"/>
      <c r="E97" s="73"/>
      <c r="F97" s="73"/>
      <c r="G97" s="43"/>
      <c r="H97" s="43"/>
      <c r="I97" s="43"/>
      <c r="J97" s="43"/>
      <c r="K97" s="43"/>
      <c r="L97" s="14"/>
      <c r="M97" s="16"/>
      <c r="N97" s="16"/>
      <c r="O97" s="16"/>
      <c r="P97" s="16"/>
      <c r="Q97" s="16"/>
      <c r="R97" s="16"/>
      <c r="S97" s="16"/>
      <c r="T97" s="16"/>
    </row>
    <row r="98" spans="1:20" ht="25.5" customHeight="1" thickBot="1" x14ac:dyDescent="0.3">
      <c r="A98" s="69" t="s">
        <v>746</v>
      </c>
      <c r="B98" s="69"/>
      <c r="C98" s="69"/>
      <c r="D98" s="69"/>
      <c r="E98" s="69"/>
      <c r="F98" s="69"/>
      <c r="G98" s="69"/>
      <c r="H98" s="69"/>
      <c r="I98" s="69"/>
      <c r="J98" s="69"/>
      <c r="K98" s="69"/>
      <c r="L98" s="11"/>
      <c r="M98" s="11"/>
      <c r="N98" s="11"/>
      <c r="O98" s="11"/>
    </row>
    <row r="99" spans="1:20" ht="27" customHeight="1" thickBot="1" x14ac:dyDescent="0.3">
      <c r="A99" s="70"/>
      <c r="B99" s="70"/>
      <c r="C99" s="12">
        <v>2010</v>
      </c>
      <c r="D99" s="12">
        <v>2011</v>
      </c>
      <c r="E99" s="12">
        <v>2012</v>
      </c>
      <c r="F99" s="12">
        <v>2013</v>
      </c>
      <c r="G99" s="12">
        <v>2014</v>
      </c>
      <c r="H99" s="12">
        <v>2015</v>
      </c>
      <c r="I99" s="12">
        <v>2016</v>
      </c>
      <c r="J99" s="12">
        <v>2017</v>
      </c>
      <c r="K99" s="12">
        <v>2018</v>
      </c>
      <c r="L99" s="12">
        <v>2019</v>
      </c>
      <c r="M99" s="12">
        <v>2020</v>
      </c>
      <c r="N99" s="12">
        <v>2021</v>
      </c>
      <c r="O99" s="7"/>
      <c r="P99" s="7"/>
    </row>
    <row r="100" spans="1:20" ht="27" customHeight="1" thickTop="1" x14ac:dyDescent="0.25">
      <c r="A100" s="71" t="s">
        <v>396</v>
      </c>
      <c r="B100" s="71"/>
      <c r="C100" s="22">
        <f>VLOOKUP($B$1,Indicadores!$B$2:$ACX$351,363,FALSE)</f>
        <v>28.509045539613226</v>
      </c>
      <c r="D100" s="22">
        <f>VLOOKUP($B$1,Indicadores!$B$2:$ACX$351,364,FALSE)</f>
        <v>29.813302217036174</v>
      </c>
      <c r="E100" s="22">
        <f>VLOOKUP($B$1,Indicadores!$B$2:$ACX$351,365,FALSE)</f>
        <v>24.881889763779526</v>
      </c>
      <c r="F100" s="22">
        <f>VLOOKUP($B$1,Indicadores!$B$2:$ACX$351,366,FALSE)</f>
        <v>24.740810556079172</v>
      </c>
      <c r="G100" s="22">
        <f>VLOOKUP($B$1,Indicadores!$B$2:$ACX$351,367,FALSE)</f>
        <v>19.638128861429831</v>
      </c>
      <c r="H100" s="22">
        <f>VLOOKUP($B$1,Indicadores!$B$2:$ACX$351,368,FALSE)</f>
        <v>19.640122511485451</v>
      </c>
      <c r="I100" s="22">
        <f>VLOOKUP($B$1,Indicadores!$B$2:$ACX$351,369,FALSE)</f>
        <v>21.777590564448186</v>
      </c>
      <c r="J100" s="22">
        <f>VLOOKUP($B$1,Indicadores!$B$2:$ACX$351,370,FALSE)</f>
        <v>24.079065588499553</v>
      </c>
      <c r="K100" s="22">
        <f>VLOOKUP($B$1,Indicadores!$B$2:$ACX$351,371,FALSE)</f>
        <v>22.787516032492519</v>
      </c>
      <c r="L100" s="22">
        <f>VLOOKUP($B$1,Indicadores!$B$2:$ACX$351,372,FALSE)</f>
        <v>23.632218844984802</v>
      </c>
      <c r="M100" s="22">
        <f>VLOOKUP($B$1,Indicadores!$B$2:$ACX$351,373,FALSE)</f>
        <v>25.235531628532975</v>
      </c>
      <c r="N100" s="22">
        <f>VLOOKUP($B$1,Indicadores!$B$2:$ACX$351,374,FALSE)</f>
        <v>23.230240549828178</v>
      </c>
      <c r="O100" s="7"/>
      <c r="P100" s="7"/>
    </row>
    <row r="101" spans="1:20" ht="27" customHeight="1" thickBot="1" x14ac:dyDescent="0.3">
      <c r="A101" s="11" t="s">
        <v>397</v>
      </c>
      <c r="B101" s="11"/>
      <c r="C101" s="22">
        <f>VLOOKUP($B$1,Indicadores!$B$2:$ACX$351,399,FALSE)</f>
        <v>19.255663430420711</v>
      </c>
      <c r="D101" s="22">
        <f>VLOOKUP($B$1,Indicadores!$B$2:$ACX$351,400,FALSE)</f>
        <v>15.371621621621623</v>
      </c>
      <c r="E101" s="22">
        <f>VLOOKUP($B$1,Indicadores!$B$2:$ACX$351,401,FALSE)</f>
        <v>16.538461538461537</v>
      </c>
      <c r="F101" s="22">
        <f>VLOOKUP($B$1,Indicadores!$B$2:$ACX$351,402,FALSE)</f>
        <v>14.00437636761488</v>
      </c>
      <c r="G101" s="22">
        <f>VLOOKUP($B$1,Indicadores!$B$2:$ACX$351,403,FALSE)</f>
        <v>15.789473684210526</v>
      </c>
      <c r="H101" s="22">
        <f>VLOOKUP($B$1,Indicadores!$B$2:$ACX$351,404,FALSE)</f>
        <v>15.636363636363637</v>
      </c>
      <c r="I101" s="22">
        <f>VLOOKUP($B$1,Indicadores!$B$2:$ACX$351,405,FALSE)</f>
        <v>19.696969696969695</v>
      </c>
      <c r="J101" s="22">
        <f>VLOOKUP($B$1,Indicadores!$B$2:$ACX$351,406,FALSE)</f>
        <v>19.444444444444446</v>
      </c>
      <c r="K101" s="22">
        <f>VLOOKUP($B$1,Indicadores!$B$2:$ACX$351,407,FALSE)</f>
        <v>23.664122137404579</v>
      </c>
      <c r="L101" s="22">
        <f>VLOOKUP($B$1,Indicadores!$B$2:$ACX$351,408,FALSE)</f>
        <v>28.676470588235293</v>
      </c>
      <c r="M101" s="22">
        <f>VLOOKUP($B$1,Indicadores!$B$2:$ACX$351,409,FALSE)</f>
        <v>35.820895522388057</v>
      </c>
      <c r="N101" s="22">
        <f>VLOOKUP($B$1,Indicadores!$B$2:$ACX$351,410,FALSE)</f>
        <v>31.325301204819279</v>
      </c>
      <c r="O101" s="7"/>
      <c r="P101" s="7"/>
    </row>
    <row r="102" spans="1:20" ht="22.5" customHeight="1" x14ac:dyDescent="0.25">
      <c r="A102" s="67" t="s">
        <v>1060</v>
      </c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16"/>
      <c r="P102" s="16"/>
      <c r="Q102" s="16"/>
      <c r="R102" s="16"/>
      <c r="S102" s="16"/>
      <c r="T102" s="16"/>
    </row>
    <row r="103" spans="1:20" ht="15" customHeight="1" x14ac:dyDescent="0.25">
      <c r="A103" s="14"/>
      <c r="B103" s="14"/>
      <c r="C103" s="14"/>
      <c r="D103" s="14"/>
      <c r="E103" s="15"/>
      <c r="F103" s="15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</row>
    <row r="104" spans="1:20" ht="15" customHeight="1" x14ac:dyDescent="0.25">
      <c r="A104" s="14"/>
      <c r="B104" s="14"/>
      <c r="C104" s="14"/>
      <c r="D104" s="14"/>
      <c r="E104" s="15"/>
      <c r="F104" s="15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</row>
    <row r="105" spans="1:20" ht="28.5" customHeight="1" thickBot="1" x14ac:dyDescent="0.3">
      <c r="A105" s="69" t="s">
        <v>690</v>
      </c>
      <c r="B105" s="69"/>
      <c r="C105" s="69"/>
      <c r="D105" s="69"/>
      <c r="E105" s="69"/>
      <c r="F105" s="69"/>
      <c r="G105" s="69"/>
      <c r="H105" s="69"/>
      <c r="I105" s="69"/>
      <c r="J105" s="69"/>
      <c r="K105" s="69"/>
      <c r="L105" s="11"/>
      <c r="M105" s="11"/>
      <c r="N105" s="11"/>
      <c r="O105" s="11"/>
    </row>
    <row r="106" spans="1:20" ht="27" customHeight="1" thickBot="1" x14ac:dyDescent="0.3">
      <c r="A106" s="70"/>
      <c r="B106" s="70"/>
      <c r="C106" s="12">
        <v>2010</v>
      </c>
      <c r="D106" s="12">
        <v>2011</v>
      </c>
      <c r="E106" s="12">
        <v>2012</v>
      </c>
      <c r="F106" s="12">
        <v>2013</v>
      </c>
      <c r="G106" s="12">
        <v>2014</v>
      </c>
      <c r="H106" s="12">
        <v>2015</v>
      </c>
      <c r="I106" s="12">
        <v>2016</v>
      </c>
      <c r="J106" s="12">
        <v>2017</v>
      </c>
      <c r="K106" s="12">
        <v>2018</v>
      </c>
      <c r="L106" s="12">
        <v>2019</v>
      </c>
      <c r="M106" s="12">
        <v>2020</v>
      </c>
      <c r="N106" s="12">
        <v>2021</v>
      </c>
      <c r="O106" s="7"/>
      <c r="P106" s="7"/>
    </row>
    <row r="107" spans="1:20" ht="27" customHeight="1" thickTop="1" x14ac:dyDescent="0.25">
      <c r="A107" s="71" t="s">
        <v>396</v>
      </c>
      <c r="B107" s="71"/>
      <c r="C107" s="22">
        <f>VLOOKUP($B$1,Indicadores!$B$2:$ACX$351,339,FALSE)</f>
        <v>457</v>
      </c>
      <c r="D107" s="22">
        <f>VLOOKUP($B$1,Indicadores!$B$2:$ACX$351,340,FALSE)</f>
        <v>511</v>
      </c>
      <c r="E107" s="22">
        <f>VLOOKUP($B$1,Indicadores!$B$2:$ACX$351,341,FALSE)</f>
        <v>474</v>
      </c>
      <c r="F107" s="22">
        <f>VLOOKUP($B$1,Indicadores!$B$2:$ACX$351,342,FALSE)</f>
        <v>525</v>
      </c>
      <c r="G107" s="22">
        <f>VLOOKUP($B$1,Indicadores!$B$2:$ACX$351,343,FALSE)</f>
        <v>445</v>
      </c>
      <c r="H107" s="22">
        <f>VLOOKUP($B$1,Indicadores!$B$2:$ACX$351,344,FALSE)</f>
        <v>513</v>
      </c>
      <c r="I107" s="22">
        <f>VLOOKUP($B$1,Indicadores!$B$2:$ACX$351,345,FALSE)</f>
        <v>517</v>
      </c>
      <c r="J107" s="22">
        <f>VLOOKUP($B$1,Indicadores!$B$2:$ACX$351,346,FALSE)</f>
        <v>536</v>
      </c>
      <c r="K107" s="22">
        <f>VLOOKUP($B$1,Indicadores!$B$2:$ACX$351,347,FALSE)</f>
        <v>533</v>
      </c>
      <c r="L107" s="22">
        <f>VLOOKUP($B$1,Indicadores!$B$2:$ACX$351,348,FALSE)</f>
        <v>622</v>
      </c>
      <c r="M107" s="22">
        <f>VLOOKUP($B$1,Indicadores!$B$2:$ACX$351,349,FALSE)</f>
        <v>375</v>
      </c>
      <c r="N107" s="22">
        <f>VLOOKUP($B$1,Indicadores!$B$2:$ACX$351,350,FALSE)</f>
        <v>338</v>
      </c>
      <c r="O107" s="7"/>
      <c r="P107" s="7"/>
    </row>
    <row r="108" spans="1:20" ht="27" customHeight="1" thickBot="1" x14ac:dyDescent="0.3">
      <c r="A108" s="11" t="s">
        <v>397</v>
      </c>
      <c r="B108" s="11"/>
      <c r="C108" s="22">
        <f>VLOOKUP($B$1,Indicadores!$B$2:$ACX$351,375,FALSE)</f>
        <v>119</v>
      </c>
      <c r="D108" s="22">
        <f>VLOOKUP($B$1,Indicadores!$B$2:$ACX$351,376,FALSE)</f>
        <v>91</v>
      </c>
      <c r="E108" s="22">
        <f>VLOOKUP($B$1,Indicadores!$B$2:$ACX$351,377,FALSE)</f>
        <v>86</v>
      </c>
      <c r="F108" s="22">
        <f>VLOOKUP($B$1,Indicadores!$B$2:$ACX$351,378,FALSE)</f>
        <v>64</v>
      </c>
      <c r="G108" s="22">
        <f>VLOOKUP($B$1,Indicadores!$B$2:$ACX$351,379,FALSE)</f>
        <v>57</v>
      </c>
      <c r="H108" s="22">
        <f>VLOOKUP($B$1,Indicadores!$B$2:$ACX$351,380,FALSE)</f>
        <v>43</v>
      </c>
      <c r="I108" s="22">
        <f>VLOOKUP($B$1,Indicadores!$B$2:$ACX$351,381,FALSE)</f>
        <v>39</v>
      </c>
      <c r="J108" s="22">
        <f>VLOOKUP($B$1,Indicadores!$B$2:$ACX$351,382,FALSE)</f>
        <v>28</v>
      </c>
      <c r="K108" s="22">
        <f>VLOOKUP($B$1,Indicadores!$B$2:$ACX$351,383,FALSE)</f>
        <v>31</v>
      </c>
      <c r="L108" s="22">
        <f>VLOOKUP($B$1,Indicadores!$B$2:$ACX$351,384,FALSE)</f>
        <v>39</v>
      </c>
      <c r="M108" s="22">
        <f>VLOOKUP($B$1,Indicadores!$B$2:$ACX$351,385,FALSE)</f>
        <v>24</v>
      </c>
      <c r="N108" s="22">
        <f>VLOOKUP($B$1,Indicadores!$B$2:$ACX$351,386,FALSE)</f>
        <v>26</v>
      </c>
      <c r="O108" s="7"/>
      <c r="P108" s="7"/>
    </row>
    <row r="109" spans="1:20" ht="22.5" customHeight="1" x14ac:dyDescent="0.25">
      <c r="A109" s="67" t="s">
        <v>693</v>
      </c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16"/>
      <c r="P109" s="16"/>
      <c r="Q109" s="16"/>
      <c r="R109" s="16"/>
      <c r="S109" s="16"/>
      <c r="T109" s="16"/>
    </row>
    <row r="110" spans="1:20" x14ac:dyDescent="0.2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14"/>
      <c r="M110" s="16"/>
      <c r="N110" s="16"/>
      <c r="O110" s="16"/>
      <c r="P110" s="16"/>
      <c r="Q110" s="16"/>
      <c r="R110" s="16"/>
      <c r="S110" s="16"/>
      <c r="T110" s="16"/>
    </row>
    <row r="111" spans="1:20" ht="15" customHeight="1" x14ac:dyDescent="0.25">
      <c r="A111" s="14"/>
      <c r="B111" s="14"/>
      <c r="C111" s="14"/>
      <c r="D111" s="14"/>
      <c r="E111" s="15"/>
      <c r="F111" s="15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</row>
    <row r="112" spans="1:20" ht="28.5" customHeight="1" thickBot="1" x14ac:dyDescent="0.3">
      <c r="A112" s="69" t="s">
        <v>902</v>
      </c>
      <c r="B112" s="69"/>
      <c r="C112" s="69"/>
      <c r="D112" s="69"/>
      <c r="E112" s="69"/>
      <c r="F112" s="69"/>
      <c r="G112" s="69"/>
      <c r="H112" s="69"/>
      <c r="I112" s="69"/>
      <c r="J112" s="69"/>
      <c r="K112" s="69"/>
      <c r="L112" s="11"/>
      <c r="M112" s="11"/>
      <c r="N112" s="11"/>
      <c r="O112" s="11"/>
    </row>
    <row r="113" spans="1:20" ht="27" customHeight="1" thickBot="1" x14ac:dyDescent="0.3">
      <c r="A113" s="70"/>
      <c r="B113" s="70"/>
      <c r="C113" s="12">
        <v>2010</v>
      </c>
      <c r="D113" s="12">
        <v>2011</v>
      </c>
      <c r="E113" s="12">
        <v>2012</v>
      </c>
      <c r="F113" s="12">
        <v>2013</v>
      </c>
      <c r="G113" s="12">
        <v>2014</v>
      </c>
      <c r="H113" s="12">
        <v>2015</v>
      </c>
      <c r="I113" s="12">
        <v>2016</v>
      </c>
      <c r="J113" s="12">
        <v>2017</v>
      </c>
      <c r="K113" s="12">
        <v>2018</v>
      </c>
      <c r="L113" s="12">
        <v>2019</v>
      </c>
      <c r="M113" s="12">
        <v>2020</v>
      </c>
      <c r="N113" s="12">
        <v>2021</v>
      </c>
      <c r="O113" s="7"/>
      <c r="P113" s="7"/>
    </row>
    <row r="114" spans="1:20" ht="27" customHeight="1" thickTop="1" x14ac:dyDescent="0.25">
      <c r="A114" s="71" t="s">
        <v>396</v>
      </c>
      <c r="B114" s="71"/>
      <c r="C114" s="22">
        <f>VLOOKUP($B$1,Indicadores!$B$2:$ACX$351,351,FALSE)</f>
        <v>1603</v>
      </c>
      <c r="D114" s="22">
        <f>VLOOKUP($B$1,Indicadores!$B$2:$ACX$351,352,FALSE)</f>
        <v>1714</v>
      </c>
      <c r="E114" s="22">
        <f>VLOOKUP($B$1,Indicadores!$B$2:$ACX$351,353,FALSE)</f>
        <v>1905</v>
      </c>
      <c r="F114" s="22">
        <f>VLOOKUP($B$1,Indicadores!$B$2:$ACX$351,354,FALSE)</f>
        <v>2122</v>
      </c>
      <c r="G114" s="22">
        <f>VLOOKUP($B$1,Indicadores!$B$2:$ACX$351,355,FALSE)</f>
        <v>2266</v>
      </c>
      <c r="H114" s="22">
        <f>VLOOKUP($B$1,Indicadores!$B$2:$ACX$351,356,FALSE)</f>
        <v>2612</v>
      </c>
      <c r="I114" s="22">
        <f>VLOOKUP($B$1,Indicadores!$B$2:$ACX$351,357,FALSE)</f>
        <v>2374</v>
      </c>
      <c r="J114" s="22">
        <f>VLOOKUP($B$1,Indicadores!$B$2:$ACX$351,358,FALSE)</f>
        <v>2226</v>
      </c>
      <c r="K114" s="22">
        <f>VLOOKUP($B$1,Indicadores!$B$2:$ACX$351,359,FALSE)</f>
        <v>2339</v>
      </c>
      <c r="L114" s="22">
        <f>VLOOKUP($B$1,Indicadores!$B$2:$ACX$351,360,FALSE)</f>
        <v>2632</v>
      </c>
      <c r="M114" s="22">
        <f>VLOOKUP($B$1,Indicadores!$B$2:$ACX$351,361,FALSE)</f>
        <v>1486</v>
      </c>
      <c r="N114" s="22">
        <f>VLOOKUP($B$1,Indicadores!$B$2:$ACX$351,362,FALSE)</f>
        <v>1455</v>
      </c>
      <c r="O114" s="7"/>
      <c r="P114" s="7"/>
    </row>
    <row r="115" spans="1:20" ht="27" customHeight="1" thickBot="1" x14ac:dyDescent="0.3">
      <c r="A115" s="11" t="s">
        <v>397</v>
      </c>
      <c r="B115" s="11"/>
      <c r="C115" s="22">
        <f>VLOOKUP($B$1,Indicadores!$B$2:$ACX$351,387,FALSE)</f>
        <v>618</v>
      </c>
      <c r="D115" s="22">
        <f>VLOOKUP($B$1,Indicadores!$B$2:$ACX$351,388,FALSE)</f>
        <v>592</v>
      </c>
      <c r="E115" s="22">
        <f>VLOOKUP($B$1,Indicadores!$B$2:$ACX$351,389,FALSE)</f>
        <v>520</v>
      </c>
      <c r="F115" s="22">
        <f>VLOOKUP($B$1,Indicadores!$B$2:$ACX$351,390,FALSE)</f>
        <v>457</v>
      </c>
      <c r="G115" s="22">
        <f>VLOOKUP($B$1,Indicadores!$B$2:$ACX$351,391,FALSE)</f>
        <v>361</v>
      </c>
      <c r="H115" s="22">
        <f>VLOOKUP($B$1,Indicadores!$B$2:$ACX$351,392,FALSE)</f>
        <v>275</v>
      </c>
      <c r="I115" s="22">
        <f>VLOOKUP($B$1,Indicadores!$B$2:$ACX$351,393,FALSE)</f>
        <v>198</v>
      </c>
      <c r="J115" s="22">
        <f>VLOOKUP($B$1,Indicadores!$B$2:$ACX$351,394,FALSE)</f>
        <v>144</v>
      </c>
      <c r="K115" s="22">
        <f>VLOOKUP($B$1,Indicadores!$B$2:$ACX$351,395,FALSE)</f>
        <v>131</v>
      </c>
      <c r="L115" s="22">
        <f>VLOOKUP($B$1,Indicadores!$B$2:$ACX$351,396,FALSE)</f>
        <v>136</v>
      </c>
      <c r="M115" s="22">
        <f>VLOOKUP($B$1,Indicadores!$B$2:$ACX$351,397,FALSE)</f>
        <v>67</v>
      </c>
      <c r="N115" s="22">
        <f>VLOOKUP($B$1,Indicadores!$B$2:$ACX$351,398,FALSE)</f>
        <v>83</v>
      </c>
      <c r="O115" s="7"/>
      <c r="P115" s="7"/>
    </row>
    <row r="116" spans="1:20" ht="22.5" customHeight="1" x14ac:dyDescent="0.25">
      <c r="A116" s="67" t="s">
        <v>693</v>
      </c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16"/>
      <c r="P116" s="16"/>
      <c r="Q116" s="16"/>
      <c r="R116" s="16"/>
      <c r="S116" s="16"/>
      <c r="T116" s="16"/>
    </row>
    <row r="117" spans="1:20" x14ac:dyDescent="0.2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14"/>
      <c r="M117" s="16"/>
      <c r="N117" s="16"/>
      <c r="O117" s="16"/>
      <c r="P117" s="16"/>
      <c r="Q117" s="16"/>
      <c r="R117" s="16"/>
      <c r="S117" s="16"/>
      <c r="T117" s="16"/>
    </row>
    <row r="118" spans="1:20" ht="22.5" customHeight="1" x14ac:dyDescent="0.2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14"/>
      <c r="M118" s="16"/>
      <c r="N118" s="16"/>
      <c r="O118" s="16"/>
      <c r="P118" s="16"/>
      <c r="Q118" s="16"/>
      <c r="R118" s="16"/>
      <c r="S118" s="16"/>
      <c r="T118" s="16"/>
    </row>
    <row r="119" spans="1:20" ht="15" customHeight="1" x14ac:dyDescent="0.25">
      <c r="A119" s="73" t="s">
        <v>691</v>
      </c>
      <c r="B119" s="73"/>
      <c r="C119" s="73"/>
      <c r="D119" s="73"/>
    </row>
    <row r="120" spans="1:20" ht="25.5" customHeight="1" thickBot="1" x14ac:dyDescent="0.3">
      <c r="A120" s="79" t="s">
        <v>1041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80"/>
      <c r="L120" s="11"/>
      <c r="M120" s="11"/>
      <c r="N120" s="11"/>
      <c r="O120" s="11"/>
    </row>
    <row r="121" spans="1:20" ht="27" customHeight="1" thickBot="1" x14ac:dyDescent="0.3">
      <c r="A121" s="70"/>
      <c r="B121" s="70"/>
      <c r="C121" s="12">
        <v>2010</v>
      </c>
      <c r="D121" s="12">
        <v>2011</v>
      </c>
      <c r="E121" s="12">
        <v>2012</v>
      </c>
      <c r="F121" s="12">
        <v>2013</v>
      </c>
      <c r="G121" s="12">
        <v>2014</v>
      </c>
      <c r="H121" s="12">
        <v>2015</v>
      </c>
      <c r="I121" s="12">
        <v>2016</v>
      </c>
      <c r="J121" s="12">
        <v>2017</v>
      </c>
      <c r="K121" s="12">
        <v>2018</v>
      </c>
      <c r="L121" s="12">
        <v>2019</v>
      </c>
      <c r="M121" s="12">
        <v>2020</v>
      </c>
      <c r="N121" s="7"/>
      <c r="O121" s="7"/>
      <c r="P121" s="7"/>
    </row>
    <row r="122" spans="1:20" ht="27" customHeight="1" thickTop="1" x14ac:dyDescent="0.25">
      <c r="A122" s="71" t="s">
        <v>694</v>
      </c>
      <c r="B122" s="71"/>
      <c r="C122" s="22">
        <f>VLOOKUP($B$1,Indicadores!$B$2:$ACX$351,435,FALSE)</f>
        <v>42.581300813008134</v>
      </c>
      <c r="D122" s="22">
        <f>VLOOKUP($B$1,Indicadores!$B$2:$ACX$351,436,FALSE)</f>
        <v>45.29667149059334</v>
      </c>
      <c r="E122" s="22">
        <f>VLOOKUP($B$1,Indicadores!$B$2:$ACX$351,437,FALSE)</f>
        <v>52.804435913840905</v>
      </c>
      <c r="F122" s="22">
        <f>VLOOKUP($B$1,Indicadores!$B$2:$ACX$351,438,FALSE)</f>
        <v>62.994783675974219</v>
      </c>
      <c r="G122" s="22">
        <f>VLOOKUP($B$1,Indicadores!$B$2:$ACX$351,439,FALSE)</f>
        <v>68.922232029028137</v>
      </c>
      <c r="H122" s="22">
        <f>VLOOKUP($B$1,Indicadores!$B$2:$ACX$351,440,FALSE)</f>
        <v>71.672897196261687</v>
      </c>
      <c r="I122" s="22">
        <f>VLOOKUP($B$1,Indicadores!$B$2:$ACX$351,441,FALSE)</f>
        <v>76.281407035175874</v>
      </c>
      <c r="J122" s="22">
        <f>VLOOKUP($B$1,Indicadores!$B$2:$ACX$351,442,FALSE)</f>
        <v>79.049458392812156</v>
      </c>
      <c r="K122" s="22">
        <f>VLOOKUP($B$1,Indicadores!$B$2:$ACX$351,443,FALSE)</f>
        <v>78.613955703738981</v>
      </c>
      <c r="L122" s="22">
        <f>VLOOKUP($B$1,Indicadores!$B$2:$ACX$351,444,FALSE)</f>
        <v>78.261863051260576</v>
      </c>
      <c r="M122" s="22">
        <f>VLOOKUP($B$1,Indicadores!$B$2:$ACX$351,445,FALSE)</f>
        <v>75.083885399638646</v>
      </c>
      <c r="N122" s="7"/>
      <c r="O122" s="7"/>
      <c r="P122" s="7"/>
    </row>
    <row r="123" spans="1:20" ht="27" customHeight="1" thickBot="1" x14ac:dyDescent="0.3">
      <c r="A123" s="11" t="s">
        <v>695</v>
      </c>
      <c r="B123" s="11"/>
      <c r="C123" s="22">
        <f>VLOOKUP($B$1,Indicadores!$B$2:$ACX$351,469,FALSE)</f>
        <v>45.121951219512198</v>
      </c>
      <c r="D123" s="22">
        <f>VLOOKUP($B$1,Indicadores!$B$2:$ACX$351,470,FALSE)</f>
        <v>48.781030836023596</v>
      </c>
      <c r="E123" s="22">
        <f>VLOOKUP($B$1,Indicadores!$B$2:$ACX$351,471,FALSE)</f>
        <v>56.397952655150348</v>
      </c>
      <c r="F123" s="22">
        <f>VLOOKUP($B$1,Indicadores!$B$2:$ACX$351,472,FALSE)</f>
        <v>62.892502812723741</v>
      </c>
      <c r="G123" s="22">
        <f>VLOOKUP($B$1,Indicadores!$B$2:$ACX$351,473,FALSE)</f>
        <v>65.89192899872512</v>
      </c>
      <c r="H123" s="22">
        <f>VLOOKUP($B$1,Indicadores!$B$2:$ACX$351,474,FALSE)</f>
        <v>68.411214953271028</v>
      </c>
      <c r="I123" s="22">
        <f>VLOOKUP($B$1,Indicadores!$B$2:$ACX$351,475,FALSE)</f>
        <v>71.046139789858387</v>
      </c>
      <c r="J123" s="22">
        <f>VLOOKUP($B$1,Indicadores!$B$2:$ACX$351,476,FALSE)</f>
        <v>73.700562599714502</v>
      </c>
      <c r="K123" s="22">
        <f>VLOOKUP($B$1,Indicadores!$B$2:$ACX$351,477,FALSE)</f>
        <v>71.223307136619823</v>
      </c>
      <c r="L123" s="22">
        <f>VLOOKUP($B$1,Indicadores!$B$2:$ACX$351,478,FALSE)</f>
        <v>71.44489298499505</v>
      </c>
      <c r="M123" s="22"/>
      <c r="N123" s="7"/>
      <c r="O123" s="7"/>
      <c r="P123" s="7"/>
    </row>
    <row r="124" spans="1:20" ht="22.5" customHeight="1" x14ac:dyDescent="0.25">
      <c r="A124" s="67" t="s">
        <v>1061</v>
      </c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16"/>
      <c r="O124" s="16"/>
      <c r="P124" s="16"/>
      <c r="Q124" s="16"/>
      <c r="R124" s="16"/>
      <c r="S124" s="16"/>
      <c r="T124" s="16"/>
    </row>
    <row r="125" spans="1:20" ht="15" customHeight="1" x14ac:dyDescent="0.25">
      <c r="A125" s="14"/>
      <c r="B125" s="14"/>
      <c r="C125" s="14"/>
      <c r="D125" s="14"/>
      <c r="E125" s="15"/>
      <c r="F125" s="15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</row>
    <row r="126" spans="1:20" ht="15" customHeight="1" x14ac:dyDescent="0.25">
      <c r="A126" s="14"/>
      <c r="B126" s="14"/>
      <c r="C126" s="14"/>
      <c r="D126" s="14"/>
      <c r="E126" s="15"/>
      <c r="F126" s="15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</row>
    <row r="127" spans="1:20" ht="28.5" customHeight="1" thickBot="1" x14ac:dyDescent="0.3">
      <c r="A127" s="79" t="s">
        <v>1042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11"/>
      <c r="L127" s="11"/>
      <c r="M127" s="11"/>
      <c r="N127" s="11"/>
      <c r="O127" s="11"/>
    </row>
    <row r="128" spans="1:20" ht="27" customHeight="1" thickBot="1" x14ac:dyDescent="0.3">
      <c r="A128" s="70"/>
      <c r="B128" s="70"/>
      <c r="C128" s="12">
        <v>2010</v>
      </c>
      <c r="D128" s="12">
        <v>2011</v>
      </c>
      <c r="E128" s="12">
        <v>2012</v>
      </c>
      <c r="F128" s="12">
        <v>2013</v>
      </c>
      <c r="G128" s="12">
        <v>2014</v>
      </c>
      <c r="H128" s="12">
        <v>2015</v>
      </c>
      <c r="I128" s="12">
        <v>2016</v>
      </c>
      <c r="J128" s="12">
        <v>2017</v>
      </c>
      <c r="K128" s="12">
        <v>2018</v>
      </c>
      <c r="L128" s="12">
        <v>2019</v>
      </c>
      <c r="M128" s="12">
        <v>2020</v>
      </c>
      <c r="N128" s="7"/>
      <c r="O128" s="7"/>
      <c r="P128" s="7"/>
    </row>
    <row r="129" spans="1:20" ht="27" customHeight="1" thickTop="1" x14ac:dyDescent="0.25">
      <c r="A129" s="71" t="s">
        <v>694</v>
      </c>
      <c r="B129" s="71"/>
      <c r="C129" s="22">
        <f>VLOOKUP($B$1,Indicadores!$B$2:$ACX$351,411,FALSE)</f>
        <v>3771</v>
      </c>
      <c r="D129" s="22">
        <f>VLOOKUP($B$1,Indicadores!$B$2:$ACX$351,412,FALSE)</f>
        <v>4069</v>
      </c>
      <c r="E129" s="22">
        <f>VLOOKUP($B$1,Indicadores!$B$2:$ACX$351,413,FALSE)</f>
        <v>4952</v>
      </c>
      <c r="F129" s="22">
        <f>VLOOKUP($B$1,Indicadores!$B$2:$ACX$351,414,FALSE)</f>
        <v>6159</v>
      </c>
      <c r="G129" s="22">
        <f>VLOOKUP($B$1,Indicadores!$B$2:$ACX$351,415,FALSE)</f>
        <v>7028</v>
      </c>
      <c r="H129" s="22">
        <f>VLOOKUP($B$1,Indicadores!$B$2:$ACX$351,416,FALSE)</f>
        <v>7669</v>
      </c>
      <c r="I129" s="22">
        <f>VLOOKUP($B$1,Indicadores!$B$2:$ACX$351,417,FALSE)</f>
        <v>8349</v>
      </c>
      <c r="J129" s="22">
        <f>VLOOKUP($B$1,Indicadores!$B$2:$ACX$351,418,FALSE)</f>
        <v>9414</v>
      </c>
      <c r="K129" s="22">
        <f>VLOOKUP($B$1,Indicadores!$B$2:$ACX$351,419,FALSE)</f>
        <v>9903</v>
      </c>
      <c r="L129" s="22">
        <f>VLOOKUP($B$1,Indicadores!$B$2:$ACX$351,420,FALSE)</f>
        <v>10275</v>
      </c>
      <c r="M129" s="22">
        <f>VLOOKUP($B$1,Indicadores!$B$2:$ACX$351,421,FALSE)</f>
        <v>8727</v>
      </c>
      <c r="N129" s="7"/>
      <c r="O129" s="7"/>
      <c r="P129" s="7"/>
    </row>
    <row r="130" spans="1:20" ht="27" customHeight="1" thickBot="1" x14ac:dyDescent="0.3">
      <c r="A130" s="11" t="s">
        <v>695</v>
      </c>
      <c r="B130" s="11"/>
      <c r="C130" s="22">
        <f>VLOOKUP($B$1,Indicadores!$B$2:$ACX$351,447,FALSE)</f>
        <v>3996</v>
      </c>
      <c r="D130" s="22">
        <f>VLOOKUP($B$1,Indicadores!$B$2:$ACX$351,448,FALSE)</f>
        <v>4382</v>
      </c>
      <c r="E130" s="22">
        <f>VLOOKUP($B$1,Indicadores!$B$2:$ACX$351,449,FALSE)</f>
        <v>5289</v>
      </c>
      <c r="F130" s="22">
        <f>VLOOKUP($B$1,Indicadores!$B$2:$ACX$351,450,FALSE)</f>
        <v>6149</v>
      </c>
      <c r="G130" s="22">
        <f>VLOOKUP($B$1,Indicadores!$B$2:$ACX$351,451,FALSE)</f>
        <v>6719</v>
      </c>
      <c r="H130" s="22">
        <f>VLOOKUP($B$1,Indicadores!$B$2:$ACX$351,452,FALSE)</f>
        <v>7320</v>
      </c>
      <c r="I130" s="22">
        <f>VLOOKUP($B$1,Indicadores!$B$2:$ACX$351,453,FALSE)</f>
        <v>7776</v>
      </c>
      <c r="J130" s="22">
        <f>VLOOKUP($B$1,Indicadores!$B$2:$ACX$351,454,FALSE)</f>
        <v>8777</v>
      </c>
      <c r="K130" s="22">
        <f>VLOOKUP($B$1,Indicadores!$B$2:$ACX$351,455,FALSE)</f>
        <v>8972</v>
      </c>
      <c r="L130" s="22">
        <f>VLOOKUP($B$1,Indicadores!$B$2:$ACX$351,456,FALSE)</f>
        <v>9380</v>
      </c>
      <c r="M130" s="22"/>
      <c r="N130" s="7"/>
      <c r="O130" s="7"/>
      <c r="P130" s="7"/>
    </row>
    <row r="131" spans="1:20" ht="22.5" customHeight="1" x14ac:dyDescent="0.25">
      <c r="A131" s="67" t="s">
        <v>692</v>
      </c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16"/>
      <c r="O131" s="16"/>
      <c r="P131" s="16"/>
      <c r="Q131" s="16"/>
      <c r="R131" s="16"/>
      <c r="S131" s="16"/>
      <c r="T131" s="16"/>
    </row>
    <row r="132" spans="1:20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14"/>
      <c r="M132" s="16"/>
      <c r="N132" s="16"/>
      <c r="O132" s="16"/>
      <c r="P132" s="16"/>
      <c r="Q132" s="16"/>
      <c r="R132" s="16"/>
      <c r="S132" s="16"/>
      <c r="T132" s="16"/>
    </row>
    <row r="133" spans="1:20" ht="15" customHeight="1" x14ac:dyDescent="0.25">
      <c r="A133" s="14"/>
      <c r="B133" s="14"/>
      <c r="C133" s="14"/>
      <c r="D133" s="14"/>
      <c r="E133" s="15"/>
      <c r="F133" s="15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</row>
    <row r="134" spans="1:20" ht="28.5" customHeight="1" thickBot="1" x14ac:dyDescent="0.3">
      <c r="A134" s="79" t="s">
        <v>1048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80"/>
      <c r="L134" s="11"/>
      <c r="M134" s="11"/>
      <c r="N134" s="11"/>
      <c r="O134" s="11"/>
    </row>
    <row r="135" spans="1:20" ht="27" customHeight="1" thickBot="1" x14ac:dyDescent="0.3">
      <c r="A135" s="70"/>
      <c r="B135" s="70"/>
      <c r="C135" s="12">
        <v>2010</v>
      </c>
      <c r="D135" s="12">
        <v>2011</v>
      </c>
      <c r="E135" s="12">
        <v>2012</v>
      </c>
      <c r="F135" s="12">
        <v>2013</v>
      </c>
      <c r="G135" s="12">
        <v>2014</v>
      </c>
      <c r="H135" s="12">
        <v>2015</v>
      </c>
      <c r="I135" s="12">
        <v>2016</v>
      </c>
      <c r="J135" s="12">
        <v>2017</v>
      </c>
      <c r="K135" s="12">
        <v>2018</v>
      </c>
      <c r="L135" s="12">
        <v>2019</v>
      </c>
      <c r="M135" s="12">
        <v>2020</v>
      </c>
      <c r="N135" s="7"/>
      <c r="O135" s="7"/>
      <c r="P135" s="7"/>
    </row>
    <row r="136" spans="1:20" ht="27" customHeight="1" thickTop="1" thickBot="1" x14ac:dyDescent="0.3">
      <c r="A136" s="71" t="s">
        <v>44</v>
      </c>
      <c r="B136" s="71"/>
      <c r="C136" s="22">
        <f>VLOOKUP($B$1,Indicadores!$B$2:$ACX$351,423,FALSE)</f>
        <v>8856</v>
      </c>
      <c r="D136" s="22">
        <f>VLOOKUP($B$1,Indicadores!$B$2:$ACX$351,424,FALSE)</f>
        <v>8983</v>
      </c>
      <c r="E136" s="22">
        <f>VLOOKUP($B$1,Indicadores!$B$2:$ACX$351,425,FALSE)</f>
        <v>9378</v>
      </c>
      <c r="F136" s="22">
        <f>VLOOKUP($B$1,Indicadores!$B$2:$ACX$351,426,FALSE)</f>
        <v>9777</v>
      </c>
      <c r="G136" s="22">
        <f>VLOOKUP($B$1,Indicadores!$B$2:$ACX$351,427,FALSE)</f>
        <v>10197</v>
      </c>
      <c r="H136" s="22">
        <f>VLOOKUP($B$1,Indicadores!$B$2:$ACX$351,428,FALSE)</f>
        <v>10700</v>
      </c>
      <c r="I136" s="22">
        <f>VLOOKUP($B$1,Indicadores!$B$2:$ACX$351,429,FALSE)</f>
        <v>10945</v>
      </c>
      <c r="J136" s="22">
        <f>VLOOKUP($B$1,Indicadores!$B$2:$ACX$351,430,FALSE)</f>
        <v>11909</v>
      </c>
      <c r="K136" s="22">
        <f>VLOOKUP($B$1,Indicadores!$B$2:$ACX$351,431,FALSE)</f>
        <v>12597</v>
      </c>
      <c r="L136" s="22">
        <f>VLOOKUP($B$1,Indicadores!$B$2:$ACX$351,432,FALSE)</f>
        <v>13129</v>
      </c>
      <c r="M136" s="22">
        <f>VLOOKUP($B$1,Indicadores!$B$2:$ACX$351,433,FALSE)</f>
        <v>11623</v>
      </c>
      <c r="N136" s="7"/>
      <c r="O136" s="7"/>
      <c r="P136" s="7"/>
    </row>
    <row r="137" spans="1:20" ht="22.5" customHeight="1" x14ac:dyDescent="0.25">
      <c r="A137" s="67" t="s">
        <v>377</v>
      </c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16"/>
      <c r="O137" s="16"/>
      <c r="P137" s="16"/>
      <c r="Q137" s="16"/>
      <c r="R137" s="16"/>
      <c r="S137" s="16"/>
      <c r="T137" s="16"/>
    </row>
    <row r="138" spans="1:20" x14ac:dyDescent="0.25">
      <c r="A138" s="14"/>
      <c r="B138" s="14"/>
      <c r="C138" s="14"/>
      <c r="D138" s="14"/>
      <c r="E138" s="15"/>
      <c r="F138" s="15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</row>
    <row r="139" spans="1:20" x14ac:dyDescent="0.25">
      <c r="A139" s="14"/>
      <c r="B139" s="14"/>
      <c r="C139" s="14"/>
      <c r="D139" s="14"/>
      <c r="E139" s="15"/>
      <c r="F139" s="15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</row>
    <row r="140" spans="1:20" ht="22.5" customHeight="1" x14ac:dyDescent="0.25">
      <c r="A140" s="73" t="s">
        <v>744</v>
      </c>
      <c r="B140" s="73"/>
      <c r="C140" s="73"/>
      <c r="D140" s="73"/>
      <c r="E140" s="73"/>
      <c r="F140" s="73"/>
      <c r="G140" s="43"/>
      <c r="H140" s="43"/>
      <c r="I140" s="43"/>
      <c r="J140" s="43"/>
      <c r="K140" s="43"/>
      <c r="L140" s="14"/>
      <c r="M140" s="16"/>
      <c r="N140" s="16"/>
      <c r="O140" s="16"/>
      <c r="P140" s="16"/>
      <c r="Q140" s="16"/>
      <c r="R140" s="16"/>
      <c r="S140" s="16"/>
      <c r="T140" s="16"/>
    </row>
    <row r="141" spans="1:20" ht="25.5" customHeight="1" thickBot="1" x14ac:dyDescent="0.3">
      <c r="A141" s="69" t="s">
        <v>745</v>
      </c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11"/>
      <c r="M141" s="11"/>
      <c r="N141" s="11"/>
      <c r="O141" s="11"/>
    </row>
    <row r="142" spans="1:20" ht="27" customHeight="1" thickBot="1" x14ac:dyDescent="0.3">
      <c r="A142" s="70"/>
      <c r="B142" s="70"/>
      <c r="C142" s="12">
        <v>2010</v>
      </c>
      <c r="D142" s="12">
        <v>2011</v>
      </c>
      <c r="E142" s="12">
        <v>2012</v>
      </c>
      <c r="F142" s="12">
        <v>2013</v>
      </c>
      <c r="G142" s="12">
        <v>2014</v>
      </c>
      <c r="H142" s="12">
        <v>2015</v>
      </c>
      <c r="I142" s="12">
        <v>2016</v>
      </c>
      <c r="J142" s="12">
        <v>2017</v>
      </c>
      <c r="K142" s="12">
        <v>2018</v>
      </c>
      <c r="L142" s="12">
        <v>2019</v>
      </c>
      <c r="M142" s="12">
        <v>2020</v>
      </c>
      <c r="N142" s="12">
        <v>2021</v>
      </c>
      <c r="O142" s="7"/>
      <c r="P142" s="7"/>
    </row>
    <row r="143" spans="1:20" ht="27" customHeight="1" thickTop="1" x14ac:dyDescent="0.25">
      <c r="A143" s="71" t="s">
        <v>748</v>
      </c>
      <c r="B143" s="71"/>
      <c r="C143" s="22">
        <f>VLOOKUP($B$1,Indicadores!$B$2:$ACX$351,516,FALSE)</f>
        <v>61.77396280400572</v>
      </c>
      <c r="D143" s="22">
        <f>VLOOKUP($B$1,Indicadores!$B$2:$ACX$351,517,FALSE)</f>
        <v>63.835770528683909</v>
      </c>
      <c r="E143" s="22">
        <f>VLOOKUP($B$1,Indicadores!$B$2:$ACX$351,518,FALSE)</f>
        <v>64.858299595141702</v>
      </c>
      <c r="F143" s="22">
        <f>VLOOKUP($B$1,Indicadores!$B$2:$ACX$351,519,FALSE)</f>
        <v>64.10124630605165</v>
      </c>
      <c r="G143" s="22">
        <f>VLOOKUP($B$1,Indicadores!$B$2:$ACX$351,520,FALSE)</f>
        <v>66.185642656230897</v>
      </c>
      <c r="H143" s="22">
        <f>VLOOKUP($B$1,Indicadores!$B$2:$ACX$351,521,FALSE)</f>
        <v>66.789966477863828</v>
      </c>
      <c r="I143" s="22">
        <f>VLOOKUP($B$1,Indicadores!$B$2:$ACX$351,522,FALSE)</f>
        <v>62.659317946951433</v>
      </c>
      <c r="J143" s="22">
        <f>VLOOKUP($B$1,Indicadores!$B$2:$ACX$351,523,FALSE)</f>
        <v>59.793920659453889</v>
      </c>
      <c r="K143" s="22">
        <f>VLOOKUP($B$1,Indicadores!$B$2:$ACX$351,524,FALSE)</f>
        <v>60.526835043409633</v>
      </c>
      <c r="L143" s="22">
        <f>VLOOKUP($B$1,Indicadores!$B$2:$ACX$351,525,FALSE)</f>
        <v>59.136565578520383</v>
      </c>
      <c r="M143" s="22">
        <f>VLOOKUP($B$1,Indicadores!$B$2:$ACX$351,526,FALSE)</f>
        <v>60.024009603841534</v>
      </c>
      <c r="N143" s="22">
        <f>VLOOKUP($B$1,Indicadores!$B$2:$ACX$351,527,FALSE)</f>
        <v>61.214679329346936</v>
      </c>
      <c r="O143" s="7"/>
      <c r="P143" s="7"/>
    </row>
    <row r="144" spans="1:20" ht="27" customHeight="1" x14ac:dyDescent="0.25">
      <c r="A144" s="72" t="s">
        <v>749</v>
      </c>
      <c r="B144" s="72"/>
      <c r="C144" s="22">
        <f>VLOOKUP($B$1,Indicadores!$B$2:$ACX$351,528,FALSE)</f>
        <v>47.725321888412012</v>
      </c>
      <c r="D144" s="22">
        <f>VLOOKUP($B$1,Indicadores!$B$2:$ACX$351,529,FALSE)</f>
        <v>47.876827896512935</v>
      </c>
      <c r="E144" s="22">
        <f>VLOOKUP($B$1,Indicadores!$B$2:$ACX$351,530,FALSE)</f>
        <v>47.125506072874494</v>
      </c>
      <c r="F144" s="22">
        <f>VLOOKUP($B$1,Indicadores!$B$2:$ACX$351,531,FALSE)</f>
        <v>46.627264550944361</v>
      </c>
      <c r="G144" s="22">
        <f>VLOOKUP($B$1,Indicadores!$B$2:$ACX$351,532,FALSE)</f>
        <v>48.086095144918673</v>
      </c>
      <c r="H144" s="22">
        <f>VLOOKUP($B$1,Indicadores!$B$2:$ACX$351,533,FALSE)</f>
        <v>46.225869841636808</v>
      </c>
      <c r="I144" s="22">
        <f>VLOOKUP($B$1,Indicadores!$B$2:$ACX$351,534,FALSE)</f>
        <v>47.249971294063613</v>
      </c>
      <c r="J144" s="22">
        <f>VLOOKUP($B$1,Indicadores!$B$2:$ACX$351,535,FALSE)</f>
        <v>48.902627511591959</v>
      </c>
      <c r="K144" s="22">
        <f>VLOOKUP($B$1,Indicadores!$B$2:$ACX$351,536,FALSE)</f>
        <v>47.760457774269923</v>
      </c>
      <c r="L144" s="22">
        <f>VLOOKUP($B$1,Indicadores!$B$2:$ACX$351,537,FALSE)</f>
        <v>44.977786362758351</v>
      </c>
      <c r="M144" s="22">
        <f>VLOOKUP($B$1,Indicadores!$B$2:$ACX$351,538,FALSE)</f>
        <v>48.826803448652193</v>
      </c>
      <c r="N144" s="22">
        <f>VLOOKUP($B$1,Indicadores!$B$2:$ACX$351,539,FALSE)</f>
        <v>51.881814984171648</v>
      </c>
      <c r="O144" s="7"/>
      <c r="P144" s="7"/>
    </row>
    <row r="145" spans="1:20" ht="27" customHeight="1" thickBot="1" x14ac:dyDescent="0.3">
      <c r="A145" s="11" t="s">
        <v>44</v>
      </c>
      <c r="B145" s="11"/>
      <c r="C145" s="22">
        <f>VLOOKUP($B$1,Indicadores!$B$2:$ACX$351,540,FALSE)</f>
        <v>40.271816881258943</v>
      </c>
      <c r="D145" s="22">
        <f>VLOOKUP($B$1,Indicadores!$B$2:$ACX$351,541,FALSE)</f>
        <v>41.001124859392576</v>
      </c>
      <c r="E145" s="22">
        <f>VLOOKUP($B$1,Indicadores!$B$2:$ACX$351,542,FALSE)</f>
        <v>41.066126855600537</v>
      </c>
      <c r="F145" s="22">
        <f>VLOOKUP($B$1,Indicadores!$B$2:$ACX$351,543,FALSE)</f>
        <v>40.704098676602854</v>
      </c>
      <c r="G145" s="22">
        <f>VLOOKUP($B$1,Indicadores!$B$2:$ACX$351,544,FALSE)</f>
        <v>42.546166075577844</v>
      </c>
      <c r="H145" s="22">
        <f>VLOOKUP($B$1,Indicadores!$B$2:$ACX$351,545,FALSE)</f>
        <v>39.602358108889149</v>
      </c>
      <c r="I145" s="22">
        <f>VLOOKUP($B$1,Indicadores!$B$2:$ACX$351,546,FALSE)</f>
        <v>37.156964060167638</v>
      </c>
      <c r="J145" s="22">
        <f>VLOOKUP($B$1,Indicadores!$B$2:$ACX$351,547,FALSE)</f>
        <v>36.764554353426071</v>
      </c>
      <c r="K145" s="22">
        <f>VLOOKUP($B$1,Indicadores!$B$2:$ACX$351,548,FALSE)</f>
        <v>36.059589581689025</v>
      </c>
      <c r="L145" s="22">
        <f>VLOOKUP($B$1,Indicadores!$B$2:$ACX$351,549,FALSE)</f>
        <v>33.136951902646324</v>
      </c>
      <c r="M145" s="22">
        <f>VLOOKUP($B$1,Indicadores!$B$2:$ACX$351,550,FALSE)</f>
        <v>35.250463821892389</v>
      </c>
      <c r="N145" s="22">
        <f>VLOOKUP($B$1,Indicadores!$B$2:$ACX$351,551,FALSE)</f>
        <v>37.519052643920745</v>
      </c>
      <c r="O145" s="7"/>
      <c r="P145" s="7"/>
    </row>
    <row r="146" spans="1:20" ht="33" customHeight="1" x14ac:dyDescent="0.25">
      <c r="A146" s="67" t="s">
        <v>1062</v>
      </c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5"/>
      <c r="O146" s="16"/>
      <c r="P146" s="16"/>
      <c r="Q146" s="16"/>
      <c r="R146" s="16"/>
      <c r="S146" s="16"/>
      <c r="T146" s="16"/>
    </row>
    <row r="147" spans="1:20" ht="15" customHeight="1" x14ac:dyDescent="0.25">
      <c r="A147" s="14"/>
      <c r="B147" s="14"/>
      <c r="C147" s="14"/>
      <c r="D147" s="14"/>
      <c r="E147" s="15"/>
      <c r="F147" s="15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</row>
    <row r="148" spans="1:20" ht="15" customHeight="1" x14ac:dyDescent="0.25">
      <c r="A148" s="14"/>
      <c r="B148" s="14"/>
      <c r="C148" s="14"/>
      <c r="D148" s="14"/>
      <c r="E148" s="15"/>
      <c r="F148" s="15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</row>
    <row r="149" spans="1:20" ht="28.5" customHeight="1" thickBot="1" x14ac:dyDescent="0.3">
      <c r="A149" s="69" t="s">
        <v>747</v>
      </c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11"/>
      <c r="M149" s="11"/>
      <c r="N149" s="11"/>
      <c r="O149" s="11"/>
    </row>
    <row r="150" spans="1:20" ht="27" customHeight="1" thickBot="1" x14ac:dyDescent="0.3">
      <c r="A150" s="70"/>
      <c r="B150" s="70"/>
      <c r="C150" s="12">
        <v>2010</v>
      </c>
      <c r="D150" s="12">
        <v>2011</v>
      </c>
      <c r="E150" s="12">
        <v>2012</v>
      </c>
      <c r="F150" s="12">
        <v>2013</v>
      </c>
      <c r="G150" s="12">
        <v>2014</v>
      </c>
      <c r="H150" s="12">
        <v>2015</v>
      </c>
      <c r="I150" s="12">
        <v>2016</v>
      </c>
      <c r="J150" s="12">
        <v>2017</v>
      </c>
      <c r="K150" s="12">
        <v>2018</v>
      </c>
      <c r="L150" s="12">
        <v>2019</v>
      </c>
      <c r="M150" s="12">
        <v>2020</v>
      </c>
      <c r="N150" s="12">
        <v>2021</v>
      </c>
      <c r="O150" s="7"/>
      <c r="P150" s="7"/>
    </row>
    <row r="151" spans="1:20" ht="27" customHeight="1" thickTop="1" x14ac:dyDescent="0.25">
      <c r="A151" s="71" t="s">
        <v>748</v>
      </c>
      <c r="B151" s="71"/>
      <c r="C151" s="22">
        <f>VLOOKUP($B$1,Indicadores!$B$2:$ACX$351,480,FALSE)</f>
        <v>4318</v>
      </c>
      <c r="D151" s="22">
        <f>VLOOKUP($B$1,Indicadores!$B$2:$ACX$351,481,FALSE)</f>
        <v>4540</v>
      </c>
      <c r="E151" s="22">
        <f>VLOOKUP($B$1,Indicadores!$B$2:$ACX$351,482,FALSE)</f>
        <v>4806</v>
      </c>
      <c r="F151" s="22">
        <f>VLOOKUP($B$1,Indicadores!$B$2:$ACX$351,483,FALSE)</f>
        <v>4989</v>
      </c>
      <c r="G151" s="22">
        <f>VLOOKUP($B$1,Indicadores!$B$2:$ACX$351,484,FALSE)</f>
        <v>5412</v>
      </c>
      <c r="H151" s="22">
        <f>VLOOKUP($B$1,Indicadores!$B$2:$ACX$351,485,FALSE)</f>
        <v>5778</v>
      </c>
      <c r="I151" s="22">
        <f>VLOOKUP($B$1,Indicadores!$B$2:$ACX$351,486,FALSE)</f>
        <v>5457</v>
      </c>
      <c r="J151" s="22">
        <f>VLOOKUP($B$1,Indicadores!$B$2:$ACX$351,487,FALSE)</f>
        <v>5803</v>
      </c>
      <c r="K151" s="22">
        <f>VLOOKUP($B$1,Indicadores!$B$2:$ACX$351,488,FALSE)</f>
        <v>6135</v>
      </c>
      <c r="L151" s="22">
        <f>VLOOKUP($B$1,Indicadores!$B$2:$ACX$351,489,FALSE)</f>
        <v>6123</v>
      </c>
      <c r="M151" s="22">
        <f>VLOOKUP($B$1,Indicadores!$B$2:$ACX$351,490,FALSE)</f>
        <v>5500</v>
      </c>
      <c r="N151" s="22">
        <f>VLOOKUP($B$1,Indicadores!$B$2:$ACX$351,491,FALSE)</f>
        <v>5221</v>
      </c>
      <c r="O151" s="7"/>
      <c r="P151" s="7"/>
    </row>
    <row r="152" spans="1:20" ht="27" customHeight="1" x14ac:dyDescent="0.25">
      <c r="A152" s="72" t="s">
        <v>749</v>
      </c>
      <c r="B152" s="72"/>
      <c r="C152" s="22">
        <f>VLOOKUP($B$1,Indicadores!$B$2:$ACX$351,492,FALSE)</f>
        <v>3336</v>
      </c>
      <c r="D152" s="22">
        <f>VLOOKUP($B$1,Indicadores!$B$2:$ACX$351,493,FALSE)</f>
        <v>3405</v>
      </c>
      <c r="E152" s="22">
        <f>VLOOKUP($B$1,Indicadores!$B$2:$ACX$351,494,FALSE)</f>
        <v>3492</v>
      </c>
      <c r="F152" s="22">
        <f>VLOOKUP($B$1,Indicadores!$B$2:$ACX$351,495,FALSE)</f>
        <v>3629</v>
      </c>
      <c r="G152" s="22">
        <f>VLOOKUP($B$1,Indicadores!$B$2:$ACX$351,496,FALSE)</f>
        <v>3932</v>
      </c>
      <c r="H152" s="22">
        <f>VLOOKUP($B$1,Indicadores!$B$2:$ACX$351,497,FALSE)</f>
        <v>3999</v>
      </c>
      <c r="I152" s="22">
        <f>VLOOKUP($B$1,Indicadores!$B$2:$ACX$351,498,FALSE)</f>
        <v>4115</v>
      </c>
      <c r="J152" s="22">
        <f>VLOOKUP($B$1,Indicadores!$B$2:$ACX$351,499,FALSE)</f>
        <v>4746</v>
      </c>
      <c r="K152" s="22">
        <f>VLOOKUP($B$1,Indicadores!$B$2:$ACX$351,500,FALSE)</f>
        <v>4841</v>
      </c>
      <c r="L152" s="22">
        <f>VLOOKUP($B$1,Indicadores!$B$2:$ACX$351,501,FALSE)</f>
        <v>4657</v>
      </c>
      <c r="M152" s="22">
        <f>VLOOKUP($B$1,Indicadores!$B$2:$ACX$351,502,FALSE)</f>
        <v>4474</v>
      </c>
      <c r="N152" s="22">
        <f>VLOOKUP($B$1,Indicadores!$B$2:$ACX$351,503,FALSE)</f>
        <v>4425</v>
      </c>
      <c r="O152" s="7"/>
      <c r="P152" s="7"/>
    </row>
    <row r="153" spans="1:20" ht="27" customHeight="1" thickBot="1" x14ac:dyDescent="0.3">
      <c r="A153" s="11" t="s">
        <v>44</v>
      </c>
      <c r="B153" s="11"/>
      <c r="C153" s="22">
        <f>VLOOKUP($B$1,Indicadores!$B$2:$ACX$351,504,FALSE)</f>
        <v>2815</v>
      </c>
      <c r="D153" s="22">
        <f>VLOOKUP($B$1,Indicadores!$B$2:$ACX$351,505,FALSE)</f>
        <v>2916</v>
      </c>
      <c r="E153" s="22">
        <f>VLOOKUP($B$1,Indicadores!$B$2:$ACX$351,506,FALSE)</f>
        <v>3043</v>
      </c>
      <c r="F153" s="22">
        <f>VLOOKUP($B$1,Indicadores!$B$2:$ACX$351,507,FALSE)</f>
        <v>3168</v>
      </c>
      <c r="G153" s="22">
        <f>VLOOKUP($B$1,Indicadores!$B$2:$ACX$351,508,FALSE)</f>
        <v>3479</v>
      </c>
      <c r="H153" s="22">
        <f>VLOOKUP($B$1,Indicadores!$B$2:$ACX$351,509,FALSE)</f>
        <v>3426</v>
      </c>
      <c r="I153" s="22">
        <f>VLOOKUP($B$1,Indicadores!$B$2:$ACX$351,510,FALSE)</f>
        <v>3236</v>
      </c>
      <c r="J153" s="22">
        <f>VLOOKUP($B$1,Indicadores!$B$2:$ACX$351,511,FALSE)</f>
        <v>3568</v>
      </c>
      <c r="K153" s="22">
        <f>VLOOKUP($B$1,Indicadores!$B$2:$ACX$351,512,FALSE)</f>
        <v>3655</v>
      </c>
      <c r="L153" s="22">
        <f>VLOOKUP($B$1,Indicadores!$B$2:$ACX$351,513,FALSE)</f>
        <v>3431</v>
      </c>
      <c r="M153" s="22">
        <f>VLOOKUP($B$1,Indicadores!$B$2:$ACX$351,514,FALSE)</f>
        <v>3230</v>
      </c>
      <c r="N153" s="22">
        <f>VLOOKUP($B$1,Indicadores!$B$2:$ACX$351,515,FALSE)</f>
        <v>3200</v>
      </c>
      <c r="O153" s="7"/>
      <c r="P153" s="7"/>
    </row>
    <row r="154" spans="1:20" ht="22.5" customHeight="1" x14ac:dyDescent="0.25">
      <c r="A154" s="67" t="s">
        <v>809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5"/>
      <c r="O154" s="16"/>
      <c r="P154" s="16"/>
      <c r="Q154" s="16"/>
      <c r="R154" s="16"/>
      <c r="S154" s="16"/>
      <c r="T154" s="16"/>
    </row>
    <row r="155" spans="1:20" ht="22.5" customHeight="1" x14ac:dyDescent="0.2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14"/>
      <c r="M155" s="16"/>
      <c r="N155" s="16"/>
      <c r="O155" s="16"/>
      <c r="P155" s="16"/>
      <c r="Q155" s="16"/>
      <c r="R155" s="16"/>
      <c r="S155" s="16"/>
      <c r="T155" s="16"/>
    </row>
    <row r="156" spans="1:20" ht="22.5" customHeight="1" x14ac:dyDescent="0.2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14"/>
      <c r="M156" s="16"/>
      <c r="N156" s="16"/>
      <c r="O156" s="16"/>
      <c r="P156" s="16"/>
      <c r="Q156" s="16"/>
      <c r="R156" s="16"/>
      <c r="S156" s="16"/>
      <c r="T156" s="16"/>
    </row>
    <row r="157" spans="1:20" ht="15" customHeight="1" x14ac:dyDescent="0.25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6"/>
      <c r="L157" s="16"/>
      <c r="M157" s="16"/>
      <c r="N157" s="16"/>
      <c r="O157" s="16"/>
      <c r="P157" s="16"/>
      <c r="Q157" s="16"/>
      <c r="R157" s="16"/>
      <c r="S157" s="16"/>
      <c r="T157" s="16"/>
    </row>
    <row r="264" spans="1:1" x14ac:dyDescent="0.25">
      <c r="A264" s="9" t="s">
        <v>45</v>
      </c>
    </row>
  </sheetData>
  <mergeCells count="90">
    <mergeCell ref="A127:J127"/>
    <mergeCell ref="A134:K134"/>
    <mergeCell ref="A135:B135"/>
    <mergeCell ref="A97:F97"/>
    <mergeCell ref="A98:K98"/>
    <mergeCell ref="A99:B99"/>
    <mergeCell ref="A100:B100"/>
    <mergeCell ref="A105:K105"/>
    <mergeCell ref="A106:B106"/>
    <mergeCell ref="A107:B107"/>
    <mergeCell ref="A116:N116"/>
    <mergeCell ref="A124:M124"/>
    <mergeCell ref="A131:M131"/>
    <mergeCell ref="A137:M137"/>
    <mergeCell ref="A136:B136"/>
    <mergeCell ref="A112:K112"/>
    <mergeCell ref="A113:B113"/>
    <mergeCell ref="A65:N65"/>
    <mergeCell ref="A71:N71"/>
    <mergeCell ref="A80:N80"/>
    <mergeCell ref="A88:N88"/>
    <mergeCell ref="A94:N94"/>
    <mergeCell ref="A102:N102"/>
    <mergeCell ref="A109:N109"/>
    <mergeCell ref="A77:B77"/>
    <mergeCell ref="A68:K68"/>
    <mergeCell ref="A69:B69"/>
    <mergeCell ref="A70:B70"/>
    <mergeCell ref="A5:K5"/>
    <mergeCell ref="A11:K11"/>
    <mergeCell ref="A14:B14"/>
    <mergeCell ref="A20:B20"/>
    <mergeCell ref="A21:B21"/>
    <mergeCell ref="A53:B53"/>
    <mergeCell ref="A54:B54"/>
    <mergeCell ref="A60:K60"/>
    <mergeCell ref="A61:B61"/>
    <mergeCell ref="A62:B62"/>
    <mergeCell ref="A51:B51"/>
    <mergeCell ref="A30:B30"/>
    <mergeCell ref="A27:F27"/>
    <mergeCell ref="A29:B29"/>
    <mergeCell ref="A19:K19"/>
    <mergeCell ref="A36:K36"/>
    <mergeCell ref="A44:K44"/>
    <mergeCell ref="B2:F2"/>
    <mergeCell ref="A6:G6"/>
    <mergeCell ref="A7:B7"/>
    <mergeCell ref="A12:L12"/>
    <mergeCell ref="A37:B37"/>
    <mergeCell ref="A38:B38"/>
    <mergeCell ref="A13:B13"/>
    <mergeCell ref="A28:K28"/>
    <mergeCell ref="A45:B45"/>
    <mergeCell ref="A50:F50"/>
    <mergeCell ref="A140:F140"/>
    <mergeCell ref="A141:K141"/>
    <mergeCell ref="A142:B142"/>
    <mergeCell ref="A114:B114"/>
    <mergeCell ref="A120:K120"/>
    <mergeCell ref="A121:B121"/>
    <mergeCell ref="A122:B122"/>
    <mergeCell ref="A128:B128"/>
    <mergeCell ref="A129:B129"/>
    <mergeCell ref="A83:K83"/>
    <mergeCell ref="A84:B84"/>
    <mergeCell ref="A85:B85"/>
    <mergeCell ref="A91:K91"/>
    <mergeCell ref="A92:B92"/>
    <mergeCell ref="A93:B93"/>
    <mergeCell ref="A46:B46"/>
    <mergeCell ref="A52:K52"/>
    <mergeCell ref="A119:D119"/>
    <mergeCell ref="A74:B74"/>
    <mergeCell ref="A75:K75"/>
    <mergeCell ref="A76:B76"/>
    <mergeCell ref="A143:B143"/>
    <mergeCell ref="A149:K149"/>
    <mergeCell ref="A150:B150"/>
    <mergeCell ref="A151:B151"/>
    <mergeCell ref="A146:M146"/>
    <mergeCell ref="A154:M154"/>
    <mergeCell ref="A17:N17"/>
    <mergeCell ref="A24:N24"/>
    <mergeCell ref="A33:N33"/>
    <mergeCell ref="A41:N41"/>
    <mergeCell ref="A47:N47"/>
    <mergeCell ref="A57:N57"/>
    <mergeCell ref="A144:B144"/>
    <mergeCell ref="A152:B15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F1201"/>
  <sheetViews>
    <sheetView tabSelected="1" topLeftCell="SR1" zoomScale="85" zoomScaleNormal="85" workbookViewId="0">
      <pane ySplit="1" topLeftCell="A2" activePane="bottomLeft" state="frozen"/>
      <selection activeCell="JO1" sqref="JO1"/>
      <selection pane="bottomLeft" activeCell="T13" sqref="T13"/>
    </sheetView>
  </sheetViews>
  <sheetFormatPr defaultRowHeight="15" x14ac:dyDescent="0.25"/>
  <cols>
    <col min="1" max="1" width="13.85546875" customWidth="1"/>
    <col min="2" max="2" width="9.140625" style="33"/>
    <col min="3" max="3" width="12.28515625" customWidth="1"/>
    <col min="4" max="4" width="9.28515625" style="36" bestFit="1" customWidth="1"/>
    <col min="5" max="12" width="9.28515625" bestFit="1" customWidth="1"/>
    <col min="13" max="15" width="9.28515625" customWidth="1"/>
    <col min="16" max="24" width="9.28515625" bestFit="1" customWidth="1"/>
    <col min="25" max="27" width="9.28515625" customWidth="1"/>
    <col min="28" max="36" width="10" bestFit="1" customWidth="1"/>
    <col min="37" max="39" width="10" customWidth="1"/>
    <col min="52" max="54" width="10.85546875" bestFit="1" customWidth="1"/>
    <col min="55" max="55" width="11.7109375" bestFit="1" customWidth="1"/>
    <col min="56" max="60" width="10.85546875" bestFit="1" customWidth="1"/>
    <col min="61" max="63" width="10" customWidth="1"/>
    <col min="76" max="77" width="10" bestFit="1" customWidth="1"/>
    <col min="79" max="84" width="10" bestFit="1" customWidth="1"/>
    <col min="85" max="87" width="10" customWidth="1"/>
    <col min="136" max="144" width="10" bestFit="1" customWidth="1"/>
    <col min="145" max="147" width="10" customWidth="1"/>
    <col min="288" max="303" width="9.140625" style="25"/>
    <col min="304" max="312" width="10.85546875" style="25" bestFit="1" customWidth="1"/>
    <col min="313" max="315" width="10.85546875" style="25" customWidth="1"/>
    <col min="316" max="324" width="10.85546875" style="25" bestFit="1" customWidth="1"/>
    <col min="325" max="327" width="10.85546875" style="25" customWidth="1"/>
    <col min="328" max="336" width="10.85546875" style="25" bestFit="1" customWidth="1"/>
    <col min="337" max="339" width="10.85546875" style="25" customWidth="1"/>
    <col min="474" max="474" width="10.28515625" bestFit="1" customWidth="1"/>
  </cols>
  <sheetData>
    <row r="1" spans="1:552" ht="259.5" customHeight="1" thickBot="1" x14ac:dyDescent="0.3">
      <c r="A1" s="1" t="s">
        <v>6</v>
      </c>
      <c r="B1" s="27" t="s">
        <v>7</v>
      </c>
      <c r="C1" s="27" t="s">
        <v>8</v>
      </c>
      <c r="D1" s="47" t="s">
        <v>363</v>
      </c>
      <c r="E1" s="47" t="s">
        <v>364</v>
      </c>
      <c r="F1" s="47" t="s">
        <v>365</v>
      </c>
      <c r="G1" s="47" t="s">
        <v>366</v>
      </c>
      <c r="H1" s="47" t="s">
        <v>367</v>
      </c>
      <c r="I1" s="47" t="s">
        <v>368</v>
      </c>
      <c r="J1" s="47" t="s">
        <v>369</v>
      </c>
      <c r="K1" s="47" t="s">
        <v>370</v>
      </c>
      <c r="L1" s="47" t="s">
        <v>371</v>
      </c>
      <c r="M1" s="47" t="s">
        <v>903</v>
      </c>
      <c r="N1" s="47" t="s">
        <v>904</v>
      </c>
      <c r="O1" s="47" t="s">
        <v>905</v>
      </c>
      <c r="P1" s="27" t="s">
        <v>378</v>
      </c>
      <c r="Q1" s="27" t="s">
        <v>379</v>
      </c>
      <c r="R1" s="27" t="s">
        <v>380</v>
      </c>
      <c r="S1" s="27" t="s">
        <v>381</v>
      </c>
      <c r="T1" s="27" t="s">
        <v>382</v>
      </c>
      <c r="U1" s="27" t="s">
        <v>383</v>
      </c>
      <c r="V1" s="27" t="s">
        <v>384</v>
      </c>
      <c r="W1" s="27" t="s">
        <v>385</v>
      </c>
      <c r="X1" s="27" t="s">
        <v>386</v>
      </c>
      <c r="Y1" s="27" t="s">
        <v>906</v>
      </c>
      <c r="Z1" s="27" t="s">
        <v>907</v>
      </c>
      <c r="AA1" s="27" t="s">
        <v>908</v>
      </c>
      <c r="AB1" s="47" t="s">
        <v>387</v>
      </c>
      <c r="AC1" s="47" t="s">
        <v>388</v>
      </c>
      <c r="AD1" s="30" t="s">
        <v>389</v>
      </c>
      <c r="AE1" s="30" t="s">
        <v>390</v>
      </c>
      <c r="AF1" s="30" t="s">
        <v>391</v>
      </c>
      <c r="AG1" s="30" t="s">
        <v>392</v>
      </c>
      <c r="AH1" s="30" t="s">
        <v>393</v>
      </c>
      <c r="AI1" s="30" t="s">
        <v>394</v>
      </c>
      <c r="AJ1" s="30" t="s">
        <v>395</v>
      </c>
      <c r="AK1" s="30" t="s">
        <v>909</v>
      </c>
      <c r="AL1" s="30" t="s">
        <v>910</v>
      </c>
      <c r="AM1" s="30" t="s">
        <v>911</v>
      </c>
      <c r="AN1" s="27" t="s">
        <v>399</v>
      </c>
      <c r="AO1" s="27" t="s">
        <v>400</v>
      </c>
      <c r="AP1" s="27" t="s">
        <v>401</v>
      </c>
      <c r="AQ1" s="27" t="s">
        <v>402</v>
      </c>
      <c r="AR1" s="27" t="s">
        <v>403</v>
      </c>
      <c r="AS1" s="27" t="s">
        <v>404</v>
      </c>
      <c r="AT1" s="27" t="s">
        <v>405</v>
      </c>
      <c r="AU1" s="27" t="s">
        <v>406</v>
      </c>
      <c r="AV1" s="27" t="s">
        <v>407</v>
      </c>
      <c r="AW1" s="27" t="s">
        <v>912</v>
      </c>
      <c r="AX1" s="27" t="s">
        <v>913</v>
      </c>
      <c r="AY1" s="27" t="s">
        <v>914</v>
      </c>
      <c r="AZ1" s="30" t="s">
        <v>408</v>
      </c>
      <c r="BA1" s="30" t="s">
        <v>409</v>
      </c>
      <c r="BB1" s="30" t="s">
        <v>410</v>
      </c>
      <c r="BC1" s="30" t="s">
        <v>411</v>
      </c>
      <c r="BD1" s="30" t="s">
        <v>412</v>
      </c>
      <c r="BE1" s="30" t="s">
        <v>413</v>
      </c>
      <c r="BF1" s="30" t="s">
        <v>414</v>
      </c>
      <c r="BG1" s="30" t="s">
        <v>415</v>
      </c>
      <c r="BH1" s="30" t="s">
        <v>416</v>
      </c>
      <c r="BI1" s="30" t="s">
        <v>915</v>
      </c>
      <c r="BJ1" s="30" t="s">
        <v>916</v>
      </c>
      <c r="BK1" s="30" t="s">
        <v>917</v>
      </c>
      <c r="BL1" s="27" t="s">
        <v>417</v>
      </c>
      <c r="BM1" s="27" t="s">
        <v>418</v>
      </c>
      <c r="BN1" s="27" t="s">
        <v>419</v>
      </c>
      <c r="BO1" s="27" t="s">
        <v>420</v>
      </c>
      <c r="BP1" s="27" t="s">
        <v>421</v>
      </c>
      <c r="BQ1" s="27" t="s">
        <v>422</v>
      </c>
      <c r="BR1" s="27" t="s">
        <v>423</v>
      </c>
      <c r="BS1" s="27" t="s">
        <v>424</v>
      </c>
      <c r="BT1" s="27" t="s">
        <v>425</v>
      </c>
      <c r="BU1" s="27" t="s">
        <v>918</v>
      </c>
      <c r="BV1" s="27" t="s">
        <v>919</v>
      </c>
      <c r="BW1" s="27" t="s">
        <v>920</v>
      </c>
      <c r="BX1" s="30" t="s">
        <v>426</v>
      </c>
      <c r="BY1" s="30" t="s">
        <v>427</v>
      </c>
      <c r="BZ1" s="30" t="s">
        <v>428</v>
      </c>
      <c r="CA1" s="30" t="s">
        <v>429</v>
      </c>
      <c r="CB1" s="30" t="s">
        <v>430</v>
      </c>
      <c r="CC1" s="30" t="s">
        <v>431</v>
      </c>
      <c r="CD1" s="30" t="s">
        <v>432</v>
      </c>
      <c r="CE1" s="30" t="s">
        <v>433</v>
      </c>
      <c r="CF1" s="30" t="s">
        <v>434</v>
      </c>
      <c r="CG1" s="30" t="s">
        <v>921</v>
      </c>
      <c r="CH1" s="30" t="s">
        <v>922</v>
      </c>
      <c r="CI1" s="30" t="s">
        <v>923</v>
      </c>
      <c r="CJ1" s="27" t="s">
        <v>439</v>
      </c>
      <c r="CK1" s="27" t="s">
        <v>440</v>
      </c>
      <c r="CL1" s="27" t="s">
        <v>441</v>
      </c>
      <c r="CM1" s="27" t="s">
        <v>442</v>
      </c>
      <c r="CN1" s="27" t="s">
        <v>443</v>
      </c>
      <c r="CO1" s="27" t="s">
        <v>444</v>
      </c>
      <c r="CP1" s="27" t="s">
        <v>445</v>
      </c>
      <c r="CQ1" s="27" t="s">
        <v>446</v>
      </c>
      <c r="CR1" s="27" t="s">
        <v>447</v>
      </c>
      <c r="CS1" s="27" t="s">
        <v>924</v>
      </c>
      <c r="CT1" s="27" t="s">
        <v>925</v>
      </c>
      <c r="CU1" s="27" t="s">
        <v>926</v>
      </c>
      <c r="CV1" s="27" t="s">
        <v>448</v>
      </c>
      <c r="CW1" s="27" t="s">
        <v>449</v>
      </c>
      <c r="CX1" s="27" t="s">
        <v>450</v>
      </c>
      <c r="CY1" s="27" t="s">
        <v>451</v>
      </c>
      <c r="CZ1" s="27" t="s">
        <v>452</v>
      </c>
      <c r="DA1" s="27" t="s">
        <v>453</v>
      </c>
      <c r="DB1" s="27" t="s">
        <v>454</v>
      </c>
      <c r="DC1" s="27" t="s">
        <v>455</v>
      </c>
      <c r="DD1" s="27" t="s">
        <v>456</v>
      </c>
      <c r="DE1" s="27" t="s">
        <v>927</v>
      </c>
      <c r="DF1" s="27" t="s">
        <v>928</v>
      </c>
      <c r="DG1" s="27" t="s">
        <v>929</v>
      </c>
      <c r="DH1" s="27" t="s">
        <v>457</v>
      </c>
      <c r="DI1" s="27" t="s">
        <v>458</v>
      </c>
      <c r="DJ1" s="27" t="s">
        <v>459</v>
      </c>
      <c r="DK1" s="27" t="s">
        <v>460</v>
      </c>
      <c r="DL1" s="27" t="s">
        <v>461</v>
      </c>
      <c r="DM1" s="27" t="s">
        <v>462</v>
      </c>
      <c r="DN1" s="27" t="s">
        <v>463</v>
      </c>
      <c r="DO1" s="27" t="s">
        <v>464</v>
      </c>
      <c r="DP1" s="27" t="s">
        <v>465</v>
      </c>
      <c r="DQ1" s="27" t="s">
        <v>930</v>
      </c>
      <c r="DR1" s="27" t="s">
        <v>931</v>
      </c>
      <c r="DS1" s="27" t="s">
        <v>932</v>
      </c>
      <c r="DT1" s="27" t="s">
        <v>466</v>
      </c>
      <c r="DU1" s="27" t="s">
        <v>467</v>
      </c>
      <c r="DV1" s="27" t="s">
        <v>468</v>
      </c>
      <c r="DW1" s="27" t="s">
        <v>469</v>
      </c>
      <c r="DX1" s="27" t="s">
        <v>470</v>
      </c>
      <c r="DY1" s="27" t="s">
        <v>471</v>
      </c>
      <c r="DZ1" s="27" t="s">
        <v>472</v>
      </c>
      <c r="EA1" s="27" t="s">
        <v>473</v>
      </c>
      <c r="EB1" s="27" t="s">
        <v>474</v>
      </c>
      <c r="EC1" s="27" t="s">
        <v>933</v>
      </c>
      <c r="ED1" s="27" t="s">
        <v>934</v>
      </c>
      <c r="EE1" s="27" t="s">
        <v>935</v>
      </c>
      <c r="EF1" s="29" t="s">
        <v>475</v>
      </c>
      <c r="EG1" s="29" t="s">
        <v>476</v>
      </c>
      <c r="EH1" s="29" t="s">
        <v>477</v>
      </c>
      <c r="EI1" s="29" t="s">
        <v>478</v>
      </c>
      <c r="EJ1" s="29" t="s">
        <v>479</v>
      </c>
      <c r="EK1" s="29" t="s">
        <v>480</v>
      </c>
      <c r="EL1" s="29" t="s">
        <v>481</v>
      </c>
      <c r="EM1" s="29" t="s">
        <v>482</v>
      </c>
      <c r="EN1" s="29" t="s">
        <v>483</v>
      </c>
      <c r="EO1" s="29" t="s">
        <v>936</v>
      </c>
      <c r="EP1" s="29" t="s">
        <v>937</v>
      </c>
      <c r="EQ1" s="29" t="s">
        <v>938</v>
      </c>
      <c r="ER1" s="29" t="s">
        <v>484</v>
      </c>
      <c r="ES1" s="29" t="s">
        <v>485</v>
      </c>
      <c r="ET1" s="29" t="s">
        <v>486</v>
      </c>
      <c r="EU1" s="29" t="s">
        <v>487</v>
      </c>
      <c r="EV1" s="29" t="s">
        <v>488</v>
      </c>
      <c r="EW1" s="29" t="s">
        <v>489</v>
      </c>
      <c r="EX1" s="29" t="s">
        <v>490</v>
      </c>
      <c r="EY1" s="29" t="s">
        <v>491</v>
      </c>
      <c r="EZ1" s="29" t="s">
        <v>492</v>
      </c>
      <c r="FA1" s="29" t="s">
        <v>939</v>
      </c>
      <c r="FB1" s="29" t="s">
        <v>940</v>
      </c>
      <c r="FC1" s="29" t="s">
        <v>941</v>
      </c>
      <c r="FD1" s="29" t="s">
        <v>493</v>
      </c>
      <c r="FE1" s="29" t="s">
        <v>494</v>
      </c>
      <c r="FF1" s="29" t="s">
        <v>495</v>
      </c>
      <c r="FG1" s="29" t="s">
        <v>496</v>
      </c>
      <c r="FH1" s="29" t="s">
        <v>497</v>
      </c>
      <c r="FI1" s="29" t="s">
        <v>498</v>
      </c>
      <c r="FJ1" s="29" t="s">
        <v>499</v>
      </c>
      <c r="FK1" s="29" t="s">
        <v>500</v>
      </c>
      <c r="FL1" s="29" t="s">
        <v>501</v>
      </c>
      <c r="FM1" s="29" t="s">
        <v>942</v>
      </c>
      <c r="FN1" s="29" t="s">
        <v>943</v>
      </c>
      <c r="FO1" s="29" t="s">
        <v>944</v>
      </c>
      <c r="FP1" s="27" t="s">
        <v>503</v>
      </c>
      <c r="FQ1" s="27" t="s">
        <v>504</v>
      </c>
      <c r="FR1" s="27" t="s">
        <v>505</v>
      </c>
      <c r="FS1" s="27" t="s">
        <v>506</v>
      </c>
      <c r="FT1" s="27" t="s">
        <v>507</v>
      </c>
      <c r="FU1" s="27" t="s">
        <v>508</v>
      </c>
      <c r="FV1" s="27" t="s">
        <v>509</v>
      </c>
      <c r="FW1" s="27" t="s">
        <v>510</v>
      </c>
      <c r="FX1" s="27" t="s">
        <v>511</v>
      </c>
      <c r="FY1" s="27" t="s">
        <v>945</v>
      </c>
      <c r="FZ1" s="27" t="s">
        <v>946</v>
      </c>
      <c r="GA1" s="27" t="s">
        <v>947</v>
      </c>
      <c r="GB1" s="27" t="s">
        <v>512</v>
      </c>
      <c r="GC1" s="27" t="s">
        <v>513</v>
      </c>
      <c r="GD1" s="27" t="s">
        <v>514</v>
      </c>
      <c r="GE1" s="27" t="s">
        <v>515</v>
      </c>
      <c r="GF1" s="27" t="s">
        <v>516</v>
      </c>
      <c r="GG1" s="27" t="s">
        <v>517</v>
      </c>
      <c r="GH1" s="27" t="s">
        <v>518</v>
      </c>
      <c r="GI1" s="27" t="s">
        <v>519</v>
      </c>
      <c r="GJ1" s="27" t="s">
        <v>520</v>
      </c>
      <c r="GK1" s="27" t="s">
        <v>948</v>
      </c>
      <c r="GL1" s="27" t="s">
        <v>949</v>
      </c>
      <c r="GM1" s="27" t="s">
        <v>950</v>
      </c>
      <c r="GN1" s="27" t="s">
        <v>521</v>
      </c>
      <c r="GO1" s="27" t="s">
        <v>522</v>
      </c>
      <c r="GP1" s="27" t="s">
        <v>523</v>
      </c>
      <c r="GQ1" s="27" t="s">
        <v>524</v>
      </c>
      <c r="GR1" s="27" t="s">
        <v>525</v>
      </c>
      <c r="GS1" s="27" t="s">
        <v>526</v>
      </c>
      <c r="GT1" s="27" t="s">
        <v>527</v>
      </c>
      <c r="GU1" s="27" t="s">
        <v>528</v>
      </c>
      <c r="GV1" s="27" t="s">
        <v>529</v>
      </c>
      <c r="GW1" s="27" t="s">
        <v>951</v>
      </c>
      <c r="GX1" s="27" t="s">
        <v>952</v>
      </c>
      <c r="GY1" s="27" t="s">
        <v>953</v>
      </c>
      <c r="GZ1" s="27" t="s">
        <v>530</v>
      </c>
      <c r="HA1" s="27" t="s">
        <v>531</v>
      </c>
      <c r="HB1" s="27" t="s">
        <v>532</v>
      </c>
      <c r="HC1" s="27" t="s">
        <v>533</v>
      </c>
      <c r="HD1" s="27" t="s">
        <v>534</v>
      </c>
      <c r="HE1" s="27" t="s">
        <v>535</v>
      </c>
      <c r="HF1" s="27" t="s">
        <v>536</v>
      </c>
      <c r="HG1" s="27" t="s">
        <v>537</v>
      </c>
      <c r="HH1" s="27" t="s">
        <v>538</v>
      </c>
      <c r="HI1" s="27" t="s">
        <v>954</v>
      </c>
      <c r="HJ1" s="27" t="s">
        <v>955</v>
      </c>
      <c r="HK1" s="27" t="s">
        <v>956</v>
      </c>
      <c r="HL1" s="55" t="s">
        <v>539</v>
      </c>
      <c r="HM1" s="55" t="s">
        <v>540</v>
      </c>
      <c r="HN1" s="55" t="s">
        <v>541</v>
      </c>
      <c r="HO1" s="55" t="s">
        <v>542</v>
      </c>
      <c r="HP1" s="55" t="s">
        <v>543</v>
      </c>
      <c r="HQ1" s="55" t="s">
        <v>544</v>
      </c>
      <c r="HR1" s="55" t="s">
        <v>545</v>
      </c>
      <c r="HS1" s="55" t="s">
        <v>546</v>
      </c>
      <c r="HT1" s="55" t="s">
        <v>547</v>
      </c>
      <c r="HU1" s="55" t="s">
        <v>957</v>
      </c>
      <c r="HV1" s="55" t="s">
        <v>958</v>
      </c>
      <c r="HW1" s="55" t="s">
        <v>959</v>
      </c>
      <c r="HX1" s="55" t="s">
        <v>548</v>
      </c>
      <c r="HY1" s="55" t="s">
        <v>549</v>
      </c>
      <c r="HZ1" s="55" t="s">
        <v>550</v>
      </c>
      <c r="IA1" s="55" t="s">
        <v>551</v>
      </c>
      <c r="IB1" s="55" t="s">
        <v>552</v>
      </c>
      <c r="IC1" s="55" t="s">
        <v>553</v>
      </c>
      <c r="ID1" s="55" t="s">
        <v>554</v>
      </c>
      <c r="IE1" s="55" t="s">
        <v>555</v>
      </c>
      <c r="IF1" s="55" t="s">
        <v>556</v>
      </c>
      <c r="IG1" s="55" t="s">
        <v>960</v>
      </c>
      <c r="IH1" s="55" t="s">
        <v>961</v>
      </c>
      <c r="II1" s="55" t="s">
        <v>962</v>
      </c>
      <c r="IJ1" s="55" t="s">
        <v>557</v>
      </c>
      <c r="IK1" s="55" t="s">
        <v>558</v>
      </c>
      <c r="IL1" s="55" t="s">
        <v>559</v>
      </c>
      <c r="IM1" s="55" t="s">
        <v>560</v>
      </c>
      <c r="IN1" s="55" t="s">
        <v>561</v>
      </c>
      <c r="IO1" s="55" t="s">
        <v>562</v>
      </c>
      <c r="IP1" s="55" t="s">
        <v>563</v>
      </c>
      <c r="IQ1" s="55" t="s">
        <v>564</v>
      </c>
      <c r="IR1" s="55" t="s">
        <v>565</v>
      </c>
      <c r="IS1" s="55" t="s">
        <v>963</v>
      </c>
      <c r="IT1" s="55" t="s">
        <v>964</v>
      </c>
      <c r="IU1" s="55" t="s">
        <v>965</v>
      </c>
      <c r="IV1" s="27" t="s">
        <v>570</v>
      </c>
      <c r="IW1" s="27" t="s">
        <v>571</v>
      </c>
      <c r="IX1" s="27" t="s">
        <v>572</v>
      </c>
      <c r="IY1" s="27" t="s">
        <v>573</v>
      </c>
      <c r="IZ1" s="27" t="s">
        <v>574</v>
      </c>
      <c r="JA1" s="27" t="s">
        <v>575</v>
      </c>
      <c r="JB1" s="27" t="s">
        <v>576</v>
      </c>
      <c r="JC1" s="27" t="s">
        <v>577</v>
      </c>
      <c r="JD1" s="27" t="s">
        <v>578</v>
      </c>
      <c r="JE1" s="27" t="s">
        <v>966</v>
      </c>
      <c r="JF1" s="27" t="s">
        <v>967</v>
      </c>
      <c r="JG1" s="27" t="s">
        <v>968</v>
      </c>
      <c r="JH1" s="27" t="s">
        <v>579</v>
      </c>
      <c r="JI1" s="27" t="s">
        <v>580</v>
      </c>
      <c r="JJ1" s="27" t="s">
        <v>581</v>
      </c>
      <c r="JK1" s="27" t="s">
        <v>582</v>
      </c>
      <c r="JL1" s="27" t="s">
        <v>583</v>
      </c>
      <c r="JM1" s="27" t="s">
        <v>584</v>
      </c>
      <c r="JN1" s="27" t="s">
        <v>585</v>
      </c>
      <c r="JO1" s="27" t="s">
        <v>586</v>
      </c>
      <c r="JP1" s="27" t="s">
        <v>587</v>
      </c>
      <c r="JQ1" s="27" t="s">
        <v>969</v>
      </c>
      <c r="JR1" s="27" t="s">
        <v>970</v>
      </c>
      <c r="JS1" s="27" t="s">
        <v>971</v>
      </c>
      <c r="JT1" s="27" t="s">
        <v>588</v>
      </c>
      <c r="JU1" s="27" t="s">
        <v>589</v>
      </c>
      <c r="JV1" s="27" t="s">
        <v>590</v>
      </c>
      <c r="JW1" s="27" t="s">
        <v>591</v>
      </c>
      <c r="JX1" s="27" t="s">
        <v>592</v>
      </c>
      <c r="JY1" s="27" t="s">
        <v>593</v>
      </c>
      <c r="JZ1" s="27" t="s">
        <v>594</v>
      </c>
      <c r="KA1" s="27" t="s">
        <v>595</v>
      </c>
      <c r="KB1" s="27" t="s">
        <v>596</v>
      </c>
      <c r="KC1" s="27" t="s">
        <v>972</v>
      </c>
      <c r="KD1" s="27" t="s">
        <v>973</v>
      </c>
      <c r="KE1" s="27" t="s">
        <v>974</v>
      </c>
      <c r="KF1" s="27" t="s">
        <v>597</v>
      </c>
      <c r="KG1" s="27" t="s">
        <v>598</v>
      </c>
      <c r="KH1" s="27" t="s">
        <v>599</v>
      </c>
      <c r="KI1" s="27" t="s">
        <v>600</v>
      </c>
      <c r="KJ1" s="27" t="s">
        <v>601</v>
      </c>
      <c r="KK1" s="27" t="s">
        <v>602</v>
      </c>
      <c r="KL1" s="27" t="s">
        <v>603</v>
      </c>
      <c r="KM1" s="27" t="s">
        <v>604</v>
      </c>
      <c r="KN1" s="27" t="s">
        <v>605</v>
      </c>
      <c r="KO1" s="27" t="s">
        <v>975</v>
      </c>
      <c r="KP1" s="27" t="s">
        <v>976</v>
      </c>
      <c r="KQ1" s="27" t="s">
        <v>977</v>
      </c>
      <c r="KR1" s="49" t="s">
        <v>606</v>
      </c>
      <c r="KS1" s="49" t="s">
        <v>607</v>
      </c>
      <c r="KT1" s="49" t="s">
        <v>608</v>
      </c>
      <c r="KU1" s="49" t="s">
        <v>609</v>
      </c>
      <c r="KV1" s="49" t="s">
        <v>610</v>
      </c>
      <c r="KW1" s="49" t="s">
        <v>611</v>
      </c>
      <c r="KX1" s="49" t="s">
        <v>612</v>
      </c>
      <c r="KY1" s="49" t="s">
        <v>613</v>
      </c>
      <c r="KZ1" s="49" t="s">
        <v>614</v>
      </c>
      <c r="LA1" s="49" t="s">
        <v>978</v>
      </c>
      <c r="LB1" s="49" t="s">
        <v>979</v>
      </c>
      <c r="LC1" s="49" t="s">
        <v>980</v>
      </c>
      <c r="LD1" s="49" t="s">
        <v>615</v>
      </c>
      <c r="LE1" s="49" t="s">
        <v>616</v>
      </c>
      <c r="LF1" s="49" t="s">
        <v>617</v>
      </c>
      <c r="LG1" s="49" t="s">
        <v>618</v>
      </c>
      <c r="LH1" s="49" t="s">
        <v>619</v>
      </c>
      <c r="LI1" s="49" t="s">
        <v>620</v>
      </c>
      <c r="LJ1" s="49" t="s">
        <v>621</v>
      </c>
      <c r="LK1" s="49" t="s">
        <v>622</v>
      </c>
      <c r="LL1" s="49" t="s">
        <v>623</v>
      </c>
      <c r="LM1" s="49" t="s">
        <v>981</v>
      </c>
      <c r="LN1" s="49" t="s">
        <v>982</v>
      </c>
      <c r="LO1" s="49" t="s">
        <v>983</v>
      </c>
      <c r="LP1" s="49" t="s">
        <v>624</v>
      </c>
      <c r="LQ1" s="49" t="s">
        <v>625</v>
      </c>
      <c r="LR1" s="49" t="s">
        <v>626</v>
      </c>
      <c r="LS1" s="49" t="s">
        <v>627</v>
      </c>
      <c r="LT1" s="49" t="s">
        <v>628</v>
      </c>
      <c r="LU1" s="49" t="s">
        <v>629</v>
      </c>
      <c r="LV1" s="49" t="s">
        <v>630</v>
      </c>
      <c r="LW1" s="49" t="s">
        <v>631</v>
      </c>
      <c r="LX1" s="49" t="s">
        <v>632</v>
      </c>
      <c r="LY1" s="49" t="s">
        <v>984</v>
      </c>
      <c r="LZ1" s="49" t="s">
        <v>985</v>
      </c>
      <c r="MA1" s="49" t="s">
        <v>986</v>
      </c>
      <c r="MB1" s="27" t="s">
        <v>635</v>
      </c>
      <c r="MC1" s="27" t="s">
        <v>636</v>
      </c>
      <c r="MD1" s="27" t="s">
        <v>637</v>
      </c>
      <c r="ME1" s="27" t="s">
        <v>638</v>
      </c>
      <c r="MF1" s="27" t="s">
        <v>639</v>
      </c>
      <c r="MG1" s="27" t="s">
        <v>640</v>
      </c>
      <c r="MH1" s="27" t="s">
        <v>641</v>
      </c>
      <c r="MI1" s="27" t="s">
        <v>642</v>
      </c>
      <c r="MJ1" s="27" t="s">
        <v>643</v>
      </c>
      <c r="MK1" s="27" t="s">
        <v>987</v>
      </c>
      <c r="ML1" s="27" t="s">
        <v>988</v>
      </c>
      <c r="MM1" s="27" t="s">
        <v>989</v>
      </c>
      <c r="MN1" s="27" t="s">
        <v>644</v>
      </c>
      <c r="MO1" s="27" t="s">
        <v>645</v>
      </c>
      <c r="MP1" s="27" t="s">
        <v>646</v>
      </c>
      <c r="MQ1" s="27" t="s">
        <v>647</v>
      </c>
      <c r="MR1" s="27" t="s">
        <v>648</v>
      </c>
      <c r="MS1" s="27" t="s">
        <v>649</v>
      </c>
      <c r="MT1" s="27" t="s">
        <v>650</v>
      </c>
      <c r="MU1" s="27" t="s">
        <v>651</v>
      </c>
      <c r="MV1" s="27" t="s">
        <v>652</v>
      </c>
      <c r="MW1" s="27" t="s">
        <v>990</v>
      </c>
      <c r="MX1" s="27" t="s">
        <v>991</v>
      </c>
      <c r="MY1" s="27" t="s">
        <v>992</v>
      </c>
      <c r="MZ1" s="45" t="s">
        <v>653</v>
      </c>
      <c r="NA1" s="45" t="s">
        <v>654</v>
      </c>
      <c r="NB1" s="45" t="s">
        <v>655</v>
      </c>
      <c r="NC1" s="45" t="s">
        <v>656</v>
      </c>
      <c r="ND1" s="45" t="s">
        <v>657</v>
      </c>
      <c r="NE1" s="45" t="s">
        <v>658</v>
      </c>
      <c r="NF1" s="45" t="s">
        <v>659</v>
      </c>
      <c r="NG1" s="45" t="s">
        <v>660</v>
      </c>
      <c r="NH1" s="45" t="s">
        <v>661</v>
      </c>
      <c r="NI1" s="45" t="s">
        <v>993</v>
      </c>
      <c r="NJ1" s="45" t="s">
        <v>994</v>
      </c>
      <c r="NK1" s="45" t="s">
        <v>995</v>
      </c>
      <c r="NL1" s="27" t="s">
        <v>662</v>
      </c>
      <c r="NM1" s="27" t="s">
        <v>663</v>
      </c>
      <c r="NN1" s="27" t="s">
        <v>664</v>
      </c>
      <c r="NO1" s="27" t="s">
        <v>665</v>
      </c>
      <c r="NP1" s="27" t="s">
        <v>666</v>
      </c>
      <c r="NQ1" s="27" t="s">
        <v>667</v>
      </c>
      <c r="NR1" s="27" t="s">
        <v>668</v>
      </c>
      <c r="NS1" s="27" t="s">
        <v>669</v>
      </c>
      <c r="NT1" s="27" t="s">
        <v>670</v>
      </c>
      <c r="NU1" s="27" t="s">
        <v>996</v>
      </c>
      <c r="NV1" s="27" t="s">
        <v>997</v>
      </c>
      <c r="NW1" s="27" t="s">
        <v>998</v>
      </c>
      <c r="NX1" s="27" t="s">
        <v>671</v>
      </c>
      <c r="NY1" s="27" t="s">
        <v>672</v>
      </c>
      <c r="NZ1" s="27" t="s">
        <v>673</v>
      </c>
      <c r="OA1" s="27" t="s">
        <v>674</v>
      </c>
      <c r="OB1" s="27" t="s">
        <v>675</v>
      </c>
      <c r="OC1" s="27" t="s">
        <v>676</v>
      </c>
      <c r="OD1" s="27" t="s">
        <v>677</v>
      </c>
      <c r="OE1" s="27" t="s">
        <v>678</v>
      </c>
      <c r="OF1" s="27" t="s">
        <v>679</v>
      </c>
      <c r="OG1" s="27" t="s">
        <v>999</v>
      </c>
      <c r="OH1" s="27" t="s">
        <v>1000</v>
      </c>
      <c r="OI1" s="27" t="s">
        <v>1001</v>
      </c>
      <c r="OJ1" s="53" t="s">
        <v>680</v>
      </c>
      <c r="OK1" s="53" t="s">
        <v>681</v>
      </c>
      <c r="OL1" s="53" t="s">
        <v>682</v>
      </c>
      <c r="OM1" s="53" t="s">
        <v>683</v>
      </c>
      <c r="ON1" s="53" t="s">
        <v>684</v>
      </c>
      <c r="OO1" s="53" t="s">
        <v>685</v>
      </c>
      <c r="OP1" s="53" t="s">
        <v>686</v>
      </c>
      <c r="OQ1" s="53" t="s">
        <v>687</v>
      </c>
      <c r="OR1" s="53" t="s">
        <v>688</v>
      </c>
      <c r="OS1" s="53" t="s">
        <v>1002</v>
      </c>
      <c r="OT1" s="53" t="s">
        <v>1003</v>
      </c>
      <c r="OU1" s="53" t="s">
        <v>1004</v>
      </c>
      <c r="OV1" s="27" t="s">
        <v>696</v>
      </c>
      <c r="OW1" s="27" t="s">
        <v>697</v>
      </c>
      <c r="OX1" s="27" t="s">
        <v>698</v>
      </c>
      <c r="OY1" s="27" t="s">
        <v>699</v>
      </c>
      <c r="OZ1" s="27" t="s">
        <v>700</v>
      </c>
      <c r="PA1" s="27" t="s">
        <v>701</v>
      </c>
      <c r="PB1" s="27" t="s">
        <v>702</v>
      </c>
      <c r="PC1" s="27" t="s">
        <v>703</v>
      </c>
      <c r="PD1" s="27" t="s">
        <v>704</v>
      </c>
      <c r="PE1" s="27" t="s">
        <v>1005</v>
      </c>
      <c r="PF1" s="27" t="s">
        <v>1006</v>
      </c>
      <c r="PG1" s="27" t="s">
        <v>1007</v>
      </c>
      <c r="PH1" s="27" t="s">
        <v>705</v>
      </c>
      <c r="PI1" s="27" t="s">
        <v>706</v>
      </c>
      <c r="PJ1" s="27" t="s">
        <v>707</v>
      </c>
      <c r="PK1" s="27" t="s">
        <v>708</v>
      </c>
      <c r="PL1" s="27" t="s">
        <v>709</v>
      </c>
      <c r="PM1" s="27" t="s">
        <v>710</v>
      </c>
      <c r="PN1" s="27" t="s">
        <v>711</v>
      </c>
      <c r="PO1" s="27" t="s">
        <v>712</v>
      </c>
      <c r="PP1" s="27" t="s">
        <v>713</v>
      </c>
      <c r="PQ1" s="27" t="s">
        <v>1008</v>
      </c>
      <c r="PR1" s="27" t="s">
        <v>1009</v>
      </c>
      <c r="PS1" s="27" t="s">
        <v>1010</v>
      </c>
      <c r="PT1" s="46" t="s">
        <v>714</v>
      </c>
      <c r="PU1" s="46" t="s">
        <v>715</v>
      </c>
      <c r="PV1" s="46" t="s">
        <v>716</v>
      </c>
      <c r="PW1" s="46" t="s">
        <v>717</v>
      </c>
      <c r="PX1" s="46" t="s">
        <v>718</v>
      </c>
      <c r="PY1" s="46" t="s">
        <v>719</v>
      </c>
      <c r="PZ1" s="46" t="s">
        <v>720</v>
      </c>
      <c r="QA1" s="46" t="s">
        <v>721</v>
      </c>
      <c r="QB1" s="46" t="s">
        <v>722</v>
      </c>
      <c r="QC1" s="46" t="s">
        <v>1011</v>
      </c>
      <c r="QD1" s="46" t="s">
        <v>1012</v>
      </c>
      <c r="QE1" s="46" t="s">
        <v>1013</v>
      </c>
      <c r="QF1" s="27" t="s">
        <v>723</v>
      </c>
      <c r="QG1" s="27" t="s">
        <v>724</v>
      </c>
      <c r="QH1" s="27" t="s">
        <v>725</v>
      </c>
      <c r="QI1" s="27" t="s">
        <v>726</v>
      </c>
      <c r="QJ1" s="27" t="s">
        <v>727</v>
      </c>
      <c r="QK1" s="27" t="s">
        <v>728</v>
      </c>
      <c r="QL1" s="27" t="s">
        <v>764</v>
      </c>
      <c r="QM1" s="27" t="s">
        <v>729</v>
      </c>
      <c r="QN1" s="27" t="s">
        <v>1014</v>
      </c>
      <c r="QO1" s="27" t="s">
        <v>1015</v>
      </c>
      <c r="QP1" s="27" t="s">
        <v>1016</v>
      </c>
      <c r="QQ1" s="27" t="s">
        <v>730</v>
      </c>
      <c r="QR1" s="27" t="s">
        <v>731</v>
      </c>
      <c r="QS1" s="27" t="s">
        <v>732</v>
      </c>
      <c r="QT1" s="27" t="s">
        <v>733</v>
      </c>
      <c r="QU1" s="27" t="s">
        <v>734</v>
      </c>
      <c r="QV1" s="27" t="s">
        <v>735</v>
      </c>
      <c r="QW1" s="27" t="s">
        <v>767</v>
      </c>
      <c r="QX1" s="27" t="s">
        <v>736</v>
      </c>
      <c r="QY1" s="27" t="s">
        <v>1017</v>
      </c>
      <c r="QZ1" s="27" t="s">
        <v>1018</v>
      </c>
      <c r="RA1" s="27" t="s">
        <v>1019</v>
      </c>
      <c r="RB1" s="46" t="s">
        <v>737</v>
      </c>
      <c r="RC1" s="46" t="s">
        <v>738</v>
      </c>
      <c r="RD1" s="46" t="s">
        <v>739</v>
      </c>
      <c r="RE1" s="46" t="s">
        <v>740</v>
      </c>
      <c r="RF1" s="46" t="s">
        <v>741</v>
      </c>
      <c r="RG1" s="46" t="s">
        <v>742</v>
      </c>
      <c r="RH1" s="46" t="s">
        <v>765</v>
      </c>
      <c r="RI1" s="46" t="s">
        <v>743</v>
      </c>
      <c r="RJ1" s="46" t="s">
        <v>1020</v>
      </c>
      <c r="RK1" s="46" t="s">
        <v>1021</v>
      </c>
      <c r="RL1" s="46" t="s">
        <v>1022</v>
      </c>
      <c r="RM1" s="27" t="s">
        <v>750</v>
      </c>
      <c r="RN1" s="27" t="s">
        <v>751</v>
      </c>
      <c r="RO1" s="27" t="s">
        <v>752</v>
      </c>
      <c r="RP1" s="27" t="s">
        <v>753</v>
      </c>
      <c r="RQ1" s="27" t="s">
        <v>754</v>
      </c>
      <c r="RR1" s="27" t="s">
        <v>755</v>
      </c>
      <c r="RS1" s="27" t="s">
        <v>766</v>
      </c>
      <c r="RT1" s="27" t="s">
        <v>756</v>
      </c>
      <c r="RU1" s="27" t="s">
        <v>768</v>
      </c>
      <c r="RV1" s="27" t="s">
        <v>1023</v>
      </c>
      <c r="RW1" s="27" t="s">
        <v>1024</v>
      </c>
      <c r="RX1" s="27" t="s">
        <v>1025</v>
      </c>
      <c r="RY1" s="27" t="s">
        <v>769</v>
      </c>
      <c r="RZ1" s="27" t="s">
        <v>770</v>
      </c>
      <c r="SA1" s="27" t="s">
        <v>771</v>
      </c>
      <c r="SB1" s="27" t="s">
        <v>772</v>
      </c>
      <c r="SC1" s="27" t="s">
        <v>773</v>
      </c>
      <c r="SD1" s="27" t="s">
        <v>774</v>
      </c>
      <c r="SE1" s="27" t="s">
        <v>775</v>
      </c>
      <c r="SF1" s="27" t="s">
        <v>776</v>
      </c>
      <c r="SG1" s="27" t="s">
        <v>777</v>
      </c>
      <c r="SH1" s="27" t="s">
        <v>1026</v>
      </c>
      <c r="SI1" s="27" t="s">
        <v>1027</v>
      </c>
      <c r="SJ1" s="27" t="s">
        <v>1028</v>
      </c>
      <c r="SK1" s="27" t="s">
        <v>779</v>
      </c>
      <c r="SL1" s="27" t="s">
        <v>780</v>
      </c>
      <c r="SM1" s="27" t="s">
        <v>781</v>
      </c>
      <c r="SN1" s="27" t="s">
        <v>782</v>
      </c>
      <c r="SO1" s="27" t="s">
        <v>783</v>
      </c>
      <c r="SP1" s="27" t="s">
        <v>784</v>
      </c>
      <c r="SQ1" s="27" t="s">
        <v>785</v>
      </c>
      <c r="SR1" s="27" t="s">
        <v>786</v>
      </c>
      <c r="SS1" s="27" t="s">
        <v>787</v>
      </c>
      <c r="ST1" s="27" t="s">
        <v>1029</v>
      </c>
      <c r="SU1" s="27" t="s">
        <v>1030</v>
      </c>
      <c r="SV1" s="27" t="s">
        <v>1031</v>
      </c>
      <c r="SW1" s="47" t="s">
        <v>757</v>
      </c>
      <c r="SX1" s="47" t="s">
        <v>758</v>
      </c>
      <c r="SY1" s="47" t="s">
        <v>759</v>
      </c>
      <c r="SZ1" s="47" t="s">
        <v>760</v>
      </c>
      <c r="TA1" s="47" t="s">
        <v>761</v>
      </c>
      <c r="TB1" s="47" t="s">
        <v>762</v>
      </c>
      <c r="TC1" s="47" t="s">
        <v>778</v>
      </c>
      <c r="TD1" s="47" t="s">
        <v>763</v>
      </c>
      <c r="TE1" s="47" t="s">
        <v>795</v>
      </c>
      <c r="TF1" s="47" t="s">
        <v>1032</v>
      </c>
      <c r="TG1" s="47" t="s">
        <v>1033</v>
      </c>
      <c r="TH1" s="47" t="s">
        <v>1034</v>
      </c>
      <c r="TI1" s="47" t="s">
        <v>797</v>
      </c>
      <c r="TJ1" s="47" t="s">
        <v>798</v>
      </c>
      <c r="TK1" s="47" t="s">
        <v>799</v>
      </c>
      <c r="TL1" s="47" t="s">
        <v>800</v>
      </c>
      <c r="TM1" s="47" t="s">
        <v>801</v>
      </c>
      <c r="TN1" s="47" t="s">
        <v>802</v>
      </c>
      <c r="TO1" s="47" t="s">
        <v>803</v>
      </c>
      <c r="TP1" s="47" t="s">
        <v>804</v>
      </c>
      <c r="TQ1" s="47" t="s">
        <v>805</v>
      </c>
      <c r="TR1" s="47" t="s">
        <v>1035</v>
      </c>
      <c r="TS1" s="47" t="s">
        <v>1036</v>
      </c>
      <c r="TT1" s="47" t="s">
        <v>1037</v>
      </c>
      <c r="TU1" s="47" t="s">
        <v>796</v>
      </c>
      <c r="TV1" s="47" t="s">
        <v>788</v>
      </c>
      <c r="TW1" s="47" t="s">
        <v>789</v>
      </c>
      <c r="TX1" s="47" t="s">
        <v>790</v>
      </c>
      <c r="TY1" s="47" t="s">
        <v>791</v>
      </c>
      <c r="TZ1" s="47" t="s">
        <v>792</v>
      </c>
      <c r="UA1" s="47" t="s">
        <v>793</v>
      </c>
      <c r="UB1" s="47" t="s">
        <v>794</v>
      </c>
      <c r="UC1" s="47" t="s">
        <v>806</v>
      </c>
      <c r="UD1" s="47" t="s">
        <v>1038</v>
      </c>
      <c r="UE1" s="47" t="s">
        <v>1039</v>
      </c>
      <c r="UF1" s="47" t="s">
        <v>1040</v>
      </c>
    </row>
    <row r="2" spans="1:552" x14ac:dyDescent="0.25">
      <c r="A2" s="2" t="str">
        <f>CONCATENATE(B2," ",C2)</f>
        <v xml:space="preserve">110002 Ariquemes                                                                                                                                    </v>
      </c>
      <c r="B2" s="57">
        <v>110002</v>
      </c>
      <c r="C2" s="2" t="s">
        <v>46</v>
      </c>
      <c r="D2" s="56">
        <v>2</v>
      </c>
      <c r="E2" s="56">
        <v>3</v>
      </c>
      <c r="F2" s="56">
        <v>4</v>
      </c>
      <c r="G2" s="56">
        <v>3</v>
      </c>
      <c r="H2" s="56">
        <v>8</v>
      </c>
      <c r="I2" s="56">
        <v>5</v>
      </c>
      <c r="J2" s="56">
        <v>4</v>
      </c>
      <c r="K2" s="56">
        <v>4</v>
      </c>
      <c r="L2" s="56">
        <v>8</v>
      </c>
      <c r="M2" s="56">
        <v>2</v>
      </c>
      <c r="N2" s="56">
        <v>3</v>
      </c>
      <c r="O2" s="56">
        <v>11</v>
      </c>
      <c r="P2" s="59">
        <v>1</v>
      </c>
      <c r="Q2" s="59">
        <v>2</v>
      </c>
      <c r="R2" s="59">
        <v>3</v>
      </c>
      <c r="S2" s="59">
        <v>0</v>
      </c>
      <c r="T2" s="59">
        <v>0</v>
      </c>
      <c r="U2" s="59">
        <v>3</v>
      </c>
      <c r="V2" s="59">
        <v>2</v>
      </c>
      <c r="W2" s="59">
        <v>3</v>
      </c>
      <c r="X2" s="59">
        <v>5</v>
      </c>
      <c r="Y2" s="59">
        <v>1</v>
      </c>
      <c r="Z2" s="59">
        <v>1</v>
      </c>
      <c r="AA2" s="59">
        <v>8</v>
      </c>
      <c r="AB2" s="62">
        <v>50</v>
      </c>
      <c r="AC2" s="62">
        <v>66.666666666666657</v>
      </c>
      <c r="AD2" s="62">
        <v>75</v>
      </c>
      <c r="AE2" s="62">
        <v>0</v>
      </c>
      <c r="AF2" s="62">
        <v>0</v>
      </c>
      <c r="AG2" s="62">
        <v>60</v>
      </c>
      <c r="AH2" s="62">
        <v>50</v>
      </c>
      <c r="AI2" s="62">
        <v>75</v>
      </c>
      <c r="AJ2" s="62">
        <v>62.5</v>
      </c>
      <c r="AK2" s="62">
        <v>50</v>
      </c>
      <c r="AL2" s="62">
        <v>33.333333333333329</v>
      </c>
      <c r="AM2" s="62">
        <v>72.727272727272734</v>
      </c>
      <c r="AN2" s="61">
        <v>1</v>
      </c>
      <c r="AO2" s="25">
        <v>1</v>
      </c>
      <c r="AP2" s="25">
        <v>1</v>
      </c>
      <c r="AQ2" s="25">
        <v>3</v>
      </c>
      <c r="AR2" s="25">
        <v>7</v>
      </c>
      <c r="AS2" s="25">
        <v>1</v>
      </c>
      <c r="AT2" s="25">
        <v>2</v>
      </c>
      <c r="AU2" s="25">
        <v>1</v>
      </c>
      <c r="AV2" s="25">
        <v>3</v>
      </c>
      <c r="AW2" s="25">
        <v>1</v>
      </c>
      <c r="AX2" s="25">
        <v>2</v>
      </c>
      <c r="AY2" s="25">
        <v>3</v>
      </c>
      <c r="AZ2" s="39">
        <v>50</v>
      </c>
      <c r="BA2" s="39">
        <v>33.333333333333329</v>
      </c>
      <c r="BB2" s="39">
        <v>25</v>
      </c>
      <c r="BC2" s="39">
        <v>100</v>
      </c>
      <c r="BD2" s="39">
        <v>87.5</v>
      </c>
      <c r="BE2" s="39">
        <v>20</v>
      </c>
      <c r="BF2" s="39">
        <v>50</v>
      </c>
      <c r="BG2" s="39">
        <v>25</v>
      </c>
      <c r="BH2" s="39">
        <v>37.5</v>
      </c>
      <c r="BI2" s="39">
        <v>50</v>
      </c>
      <c r="BJ2" s="39">
        <v>66.666666666666657</v>
      </c>
      <c r="BK2" s="39">
        <v>27.27272727272727</v>
      </c>
      <c r="BL2" s="25">
        <v>0</v>
      </c>
      <c r="BM2" s="25">
        <v>0</v>
      </c>
      <c r="BN2" s="25">
        <v>0</v>
      </c>
      <c r="BO2" s="25">
        <v>0</v>
      </c>
      <c r="BP2" s="25">
        <v>1</v>
      </c>
      <c r="BQ2" s="25">
        <v>1</v>
      </c>
      <c r="BR2" s="25">
        <v>0</v>
      </c>
      <c r="BS2" s="25">
        <v>0</v>
      </c>
      <c r="BT2" s="25">
        <v>0</v>
      </c>
      <c r="BU2" s="25">
        <v>0</v>
      </c>
      <c r="BV2" s="25">
        <v>0</v>
      </c>
      <c r="BW2" s="25">
        <v>0</v>
      </c>
      <c r="BX2" s="39">
        <v>0</v>
      </c>
      <c r="BY2" s="39">
        <v>0</v>
      </c>
      <c r="BZ2" s="39">
        <v>0</v>
      </c>
      <c r="CA2" s="39">
        <v>0</v>
      </c>
      <c r="CB2" s="39">
        <v>12.5</v>
      </c>
      <c r="CC2" s="39">
        <v>20</v>
      </c>
      <c r="CD2" s="39">
        <v>0</v>
      </c>
      <c r="CE2" s="39">
        <v>0</v>
      </c>
      <c r="CF2" s="39">
        <v>0</v>
      </c>
      <c r="CG2" s="39">
        <v>0</v>
      </c>
      <c r="CH2" s="39">
        <v>0</v>
      </c>
      <c r="CI2" s="39">
        <v>0</v>
      </c>
      <c r="CJ2" s="63">
        <v>0</v>
      </c>
      <c r="CK2" s="63">
        <v>1</v>
      </c>
      <c r="CL2" s="63">
        <v>0</v>
      </c>
      <c r="CM2" s="63">
        <v>0</v>
      </c>
      <c r="CN2" s="63">
        <v>0</v>
      </c>
      <c r="CO2" s="63">
        <v>1</v>
      </c>
      <c r="CP2" s="63">
        <v>1</v>
      </c>
      <c r="CQ2" s="63">
        <v>0</v>
      </c>
      <c r="CR2" s="63">
        <v>3</v>
      </c>
      <c r="CS2" s="63">
        <v>1</v>
      </c>
      <c r="CT2" s="63">
        <v>0</v>
      </c>
      <c r="CU2" s="63">
        <v>4</v>
      </c>
      <c r="CV2" s="63">
        <v>1</v>
      </c>
      <c r="CW2" s="63">
        <v>0</v>
      </c>
      <c r="CX2" s="63">
        <v>0</v>
      </c>
      <c r="CY2" s="63">
        <v>0</v>
      </c>
      <c r="CZ2" s="63">
        <v>0</v>
      </c>
      <c r="DA2" s="63">
        <v>0</v>
      </c>
      <c r="DB2" s="63">
        <v>0</v>
      </c>
      <c r="DC2" s="63">
        <v>0</v>
      </c>
      <c r="DD2" s="63">
        <v>1</v>
      </c>
      <c r="DE2" s="63">
        <v>0</v>
      </c>
      <c r="DF2" s="63">
        <v>0</v>
      </c>
      <c r="DG2" s="63">
        <v>1</v>
      </c>
      <c r="DH2" s="25">
        <v>0</v>
      </c>
      <c r="DI2" s="25">
        <v>0</v>
      </c>
      <c r="DJ2" s="25">
        <v>0</v>
      </c>
      <c r="DK2" s="25">
        <v>0</v>
      </c>
      <c r="DL2" s="25">
        <v>0</v>
      </c>
      <c r="DM2" s="25">
        <v>0</v>
      </c>
      <c r="DN2" s="25">
        <v>1</v>
      </c>
      <c r="DO2" s="25">
        <v>2</v>
      </c>
      <c r="DP2" s="25">
        <v>1</v>
      </c>
      <c r="DQ2" s="25">
        <v>0</v>
      </c>
      <c r="DR2" s="25">
        <v>0</v>
      </c>
      <c r="DS2" s="25">
        <v>1</v>
      </c>
      <c r="DT2" s="34">
        <v>1</v>
      </c>
      <c r="DU2" s="34">
        <v>1</v>
      </c>
      <c r="DV2" s="34">
        <v>0</v>
      </c>
      <c r="DW2" s="34">
        <v>0</v>
      </c>
      <c r="DX2" s="34">
        <v>0</v>
      </c>
      <c r="DY2" s="34">
        <v>1</v>
      </c>
      <c r="DZ2" s="34">
        <v>2</v>
      </c>
      <c r="EA2" s="2">
        <v>2</v>
      </c>
      <c r="EB2" s="2">
        <v>5</v>
      </c>
      <c r="EC2" s="2">
        <v>1</v>
      </c>
      <c r="ED2" s="2">
        <v>0</v>
      </c>
      <c r="EE2" s="2">
        <v>6</v>
      </c>
      <c r="EF2" s="34">
        <v>0</v>
      </c>
      <c r="EG2" s="34">
        <v>100</v>
      </c>
      <c r="EH2" s="34">
        <v>999999999</v>
      </c>
      <c r="EI2" s="34">
        <v>999999999</v>
      </c>
      <c r="EJ2" s="34">
        <v>999999999</v>
      </c>
      <c r="EK2" s="34">
        <v>100</v>
      </c>
      <c r="EL2" s="34">
        <v>50</v>
      </c>
      <c r="EM2" s="34">
        <v>0</v>
      </c>
      <c r="EN2" s="34">
        <v>60</v>
      </c>
      <c r="EO2" s="34">
        <v>100</v>
      </c>
      <c r="EP2" s="34">
        <v>999999999</v>
      </c>
      <c r="EQ2" s="34">
        <v>66.666666666666657</v>
      </c>
      <c r="ER2" s="34">
        <v>100</v>
      </c>
      <c r="ES2" s="34">
        <v>0</v>
      </c>
      <c r="ET2" s="34">
        <v>999999999</v>
      </c>
      <c r="EU2" s="34">
        <v>999999999</v>
      </c>
      <c r="EV2" s="34">
        <v>999999999</v>
      </c>
      <c r="EW2" s="34">
        <v>0</v>
      </c>
      <c r="EX2" s="34">
        <v>0</v>
      </c>
      <c r="EY2" s="34">
        <v>0</v>
      </c>
      <c r="EZ2" s="34">
        <v>20</v>
      </c>
      <c r="FA2" s="34">
        <v>0</v>
      </c>
      <c r="FB2" s="34">
        <v>999999999</v>
      </c>
      <c r="FC2" s="34">
        <v>16.666666666666664</v>
      </c>
      <c r="FD2" s="42">
        <v>0</v>
      </c>
      <c r="FE2" s="42">
        <v>0</v>
      </c>
      <c r="FF2" s="42">
        <v>999999999</v>
      </c>
      <c r="FG2" s="42">
        <v>999999999</v>
      </c>
      <c r="FH2" s="42">
        <v>999999999</v>
      </c>
      <c r="FI2" s="42">
        <v>0</v>
      </c>
      <c r="FJ2" s="42">
        <v>50</v>
      </c>
      <c r="FK2" s="42">
        <v>100</v>
      </c>
      <c r="FL2" s="42">
        <v>20</v>
      </c>
      <c r="FM2" s="42">
        <v>0</v>
      </c>
      <c r="FN2" s="42">
        <v>999999999</v>
      </c>
      <c r="FO2" s="42">
        <v>16.666666666666664</v>
      </c>
      <c r="FP2" s="42">
        <v>1</v>
      </c>
      <c r="FQ2" s="2">
        <v>1</v>
      </c>
      <c r="FR2" s="2">
        <v>2</v>
      </c>
      <c r="FS2" s="2">
        <v>0</v>
      </c>
      <c r="FT2" s="2">
        <v>0</v>
      </c>
      <c r="FU2" s="2">
        <v>1</v>
      </c>
      <c r="FV2" s="2">
        <v>0</v>
      </c>
      <c r="FW2" s="2">
        <v>0</v>
      </c>
      <c r="FX2" s="2">
        <v>3</v>
      </c>
      <c r="FY2" s="2">
        <v>0</v>
      </c>
      <c r="FZ2" s="2">
        <v>1</v>
      </c>
      <c r="GA2" s="2">
        <v>7</v>
      </c>
      <c r="GB2" s="25">
        <v>0</v>
      </c>
      <c r="GC2" s="25">
        <v>0</v>
      </c>
      <c r="GD2" s="25">
        <v>1</v>
      </c>
      <c r="GE2" s="25">
        <v>0</v>
      </c>
      <c r="GF2" s="25">
        <v>0</v>
      </c>
      <c r="GG2" s="25">
        <v>0</v>
      </c>
      <c r="GH2" s="25">
        <v>0</v>
      </c>
      <c r="GI2" s="25">
        <v>2</v>
      </c>
      <c r="GJ2" s="25">
        <v>0</v>
      </c>
      <c r="GK2" s="25">
        <v>0</v>
      </c>
      <c r="GL2" s="25">
        <v>0</v>
      </c>
      <c r="GM2" s="25">
        <v>0</v>
      </c>
      <c r="GN2" s="2">
        <v>0</v>
      </c>
      <c r="GO2" s="2">
        <v>0</v>
      </c>
      <c r="GP2" s="2">
        <v>0</v>
      </c>
      <c r="GQ2" s="2">
        <v>0</v>
      </c>
      <c r="GR2" s="2">
        <v>0</v>
      </c>
      <c r="GS2" s="2">
        <v>1</v>
      </c>
      <c r="GT2" s="2">
        <v>1</v>
      </c>
      <c r="GU2" s="2">
        <v>0</v>
      </c>
      <c r="GV2" s="2">
        <v>2</v>
      </c>
      <c r="GW2" s="2">
        <v>0</v>
      </c>
      <c r="GX2" s="2">
        <v>0</v>
      </c>
      <c r="GY2" s="2">
        <v>1</v>
      </c>
      <c r="GZ2" s="2">
        <v>1</v>
      </c>
      <c r="HA2" s="2">
        <v>1</v>
      </c>
      <c r="HB2" s="2">
        <v>3</v>
      </c>
      <c r="HC2" s="2">
        <v>0</v>
      </c>
      <c r="HD2" s="2">
        <v>0</v>
      </c>
      <c r="HE2" s="2">
        <v>2</v>
      </c>
      <c r="HF2" s="2">
        <v>1</v>
      </c>
      <c r="HG2" s="2">
        <v>2</v>
      </c>
      <c r="HH2" s="2">
        <v>5</v>
      </c>
      <c r="HI2" s="2">
        <v>0</v>
      </c>
      <c r="HJ2" s="2">
        <v>1</v>
      </c>
      <c r="HK2" s="2">
        <v>8</v>
      </c>
      <c r="HL2" s="34">
        <v>100</v>
      </c>
      <c r="HM2" s="34">
        <v>100</v>
      </c>
      <c r="HN2" s="34">
        <v>66.666666666666657</v>
      </c>
      <c r="HO2" s="34">
        <v>999999999</v>
      </c>
      <c r="HP2" s="34">
        <v>999999999</v>
      </c>
      <c r="HQ2" s="34">
        <v>50</v>
      </c>
      <c r="HR2" s="34">
        <v>0</v>
      </c>
      <c r="HS2" s="34">
        <v>0</v>
      </c>
      <c r="HT2" s="34">
        <v>60</v>
      </c>
      <c r="HU2" s="34">
        <v>999999999</v>
      </c>
      <c r="HV2" s="34">
        <v>100</v>
      </c>
      <c r="HW2" s="34">
        <v>87.5</v>
      </c>
      <c r="HX2" s="39">
        <v>0</v>
      </c>
      <c r="HY2" s="39">
        <v>0</v>
      </c>
      <c r="HZ2" s="39">
        <v>33.333333333333329</v>
      </c>
      <c r="IA2" s="39">
        <v>999999999</v>
      </c>
      <c r="IB2" s="39">
        <v>999999999</v>
      </c>
      <c r="IC2" s="39">
        <v>0</v>
      </c>
      <c r="ID2" s="39">
        <v>0</v>
      </c>
      <c r="IE2" s="39">
        <v>100</v>
      </c>
      <c r="IF2" s="39">
        <v>0</v>
      </c>
      <c r="IG2" s="39">
        <v>999999999</v>
      </c>
      <c r="IH2" s="39">
        <v>0</v>
      </c>
      <c r="II2" s="39">
        <v>0</v>
      </c>
      <c r="IJ2" s="39">
        <v>0</v>
      </c>
      <c r="IK2" s="39">
        <v>0</v>
      </c>
      <c r="IL2" s="39">
        <v>0</v>
      </c>
      <c r="IM2" s="39">
        <v>999999999</v>
      </c>
      <c r="IN2" s="39">
        <v>999999999</v>
      </c>
      <c r="IO2" s="39">
        <v>50</v>
      </c>
      <c r="IP2" s="39">
        <v>100</v>
      </c>
      <c r="IQ2" s="39">
        <v>0</v>
      </c>
      <c r="IR2" s="39">
        <v>40</v>
      </c>
      <c r="IS2" s="39">
        <v>999999999</v>
      </c>
      <c r="IT2" s="39">
        <v>0</v>
      </c>
      <c r="IU2" s="39">
        <v>12.5</v>
      </c>
      <c r="IV2" s="39">
        <v>0</v>
      </c>
      <c r="IW2" s="39">
        <v>0</v>
      </c>
      <c r="IX2" s="39">
        <v>1</v>
      </c>
      <c r="IY2" s="39">
        <v>2</v>
      </c>
      <c r="IZ2" s="39">
        <v>0</v>
      </c>
      <c r="JA2" s="39">
        <v>0</v>
      </c>
      <c r="JB2" s="39">
        <v>2</v>
      </c>
      <c r="JC2" s="39">
        <v>1</v>
      </c>
      <c r="JD2" s="2">
        <v>2</v>
      </c>
      <c r="JE2" s="2">
        <v>0</v>
      </c>
      <c r="JF2" s="2">
        <v>2</v>
      </c>
      <c r="JG2" s="2">
        <v>3</v>
      </c>
      <c r="JH2" s="2">
        <v>0</v>
      </c>
      <c r="JI2" s="2">
        <v>0</v>
      </c>
      <c r="JJ2" s="2">
        <v>0</v>
      </c>
      <c r="JK2" s="2">
        <v>0</v>
      </c>
      <c r="JL2" s="2">
        <v>3</v>
      </c>
      <c r="JM2" s="44">
        <v>1</v>
      </c>
      <c r="JN2" s="44">
        <v>0</v>
      </c>
      <c r="JO2" s="44">
        <v>0</v>
      </c>
      <c r="JP2" s="2">
        <v>0</v>
      </c>
      <c r="JQ2" s="2">
        <v>1</v>
      </c>
      <c r="JR2" s="2">
        <v>0</v>
      </c>
      <c r="JS2" s="2">
        <v>0</v>
      </c>
      <c r="JT2" s="2">
        <v>1</v>
      </c>
      <c r="JU2" s="2">
        <v>1</v>
      </c>
      <c r="JV2" s="2">
        <v>0</v>
      </c>
      <c r="JW2" s="2">
        <v>0</v>
      </c>
      <c r="JX2" s="2">
        <v>3</v>
      </c>
      <c r="JY2" s="2">
        <v>0</v>
      </c>
      <c r="JZ2" s="2">
        <v>0</v>
      </c>
      <c r="KA2" s="2">
        <v>0</v>
      </c>
      <c r="KB2" s="25">
        <v>1</v>
      </c>
      <c r="KC2" s="25">
        <v>0</v>
      </c>
      <c r="KD2" s="25">
        <v>0</v>
      </c>
      <c r="KE2" s="25">
        <v>0</v>
      </c>
      <c r="KF2" s="25">
        <v>1</v>
      </c>
      <c r="KG2" s="25">
        <v>1</v>
      </c>
      <c r="KH2" s="25">
        <v>1</v>
      </c>
      <c r="KI2" s="25">
        <v>2</v>
      </c>
      <c r="KJ2" s="25">
        <v>6</v>
      </c>
      <c r="KK2" s="25">
        <v>1</v>
      </c>
      <c r="KL2" s="25">
        <v>2</v>
      </c>
      <c r="KM2" s="25">
        <v>1</v>
      </c>
      <c r="KN2" s="25">
        <v>3</v>
      </c>
      <c r="KO2" s="25">
        <v>1</v>
      </c>
      <c r="KP2" s="25">
        <v>2</v>
      </c>
      <c r="KQ2" s="25">
        <v>3</v>
      </c>
      <c r="KR2" s="44">
        <v>0</v>
      </c>
      <c r="KS2" s="44">
        <v>0</v>
      </c>
      <c r="KT2" s="44">
        <v>100</v>
      </c>
      <c r="KU2" s="44">
        <v>100</v>
      </c>
      <c r="KV2" s="44">
        <v>0</v>
      </c>
      <c r="KW2" s="44">
        <v>0</v>
      </c>
      <c r="KX2" s="44">
        <v>100</v>
      </c>
      <c r="KY2" s="44">
        <v>100</v>
      </c>
      <c r="KZ2" s="44">
        <v>66.666666666666657</v>
      </c>
      <c r="LA2" s="44">
        <v>0</v>
      </c>
      <c r="LB2" s="44">
        <v>100</v>
      </c>
      <c r="LC2" s="44">
        <v>100</v>
      </c>
      <c r="LD2" s="44">
        <v>0</v>
      </c>
      <c r="LE2" s="44">
        <v>0</v>
      </c>
      <c r="LF2" s="44">
        <v>0</v>
      </c>
      <c r="LG2" s="44">
        <v>0</v>
      </c>
      <c r="LH2" s="44">
        <v>50</v>
      </c>
      <c r="LI2" s="44">
        <v>100</v>
      </c>
      <c r="LJ2" s="44">
        <v>0</v>
      </c>
      <c r="LK2" s="44">
        <v>0</v>
      </c>
      <c r="LL2" s="44">
        <v>0</v>
      </c>
      <c r="LM2" s="44">
        <v>100</v>
      </c>
      <c r="LN2" s="44">
        <v>0</v>
      </c>
      <c r="LO2" s="44">
        <v>0</v>
      </c>
      <c r="LP2" s="44">
        <v>100</v>
      </c>
      <c r="LQ2" s="44">
        <v>100</v>
      </c>
      <c r="LR2" s="44">
        <v>0</v>
      </c>
      <c r="LS2" s="44">
        <v>0</v>
      </c>
      <c r="LT2" s="44">
        <v>50</v>
      </c>
      <c r="LU2" s="44">
        <v>0</v>
      </c>
      <c r="LV2" s="44">
        <v>0</v>
      </c>
      <c r="LW2" s="44">
        <v>0</v>
      </c>
      <c r="LX2" s="44">
        <v>33.333333333333329</v>
      </c>
      <c r="LY2" s="44">
        <v>0</v>
      </c>
      <c r="LZ2" s="44">
        <v>0</v>
      </c>
      <c r="MA2" s="44">
        <v>0</v>
      </c>
      <c r="MB2" s="25">
        <v>0</v>
      </c>
      <c r="MC2" s="25">
        <v>0</v>
      </c>
      <c r="MD2" s="25">
        <v>0</v>
      </c>
      <c r="ME2" s="25">
        <v>0</v>
      </c>
      <c r="MF2" s="25">
        <v>0</v>
      </c>
      <c r="MG2" s="25">
        <v>0</v>
      </c>
      <c r="MH2" s="25">
        <v>0</v>
      </c>
      <c r="MI2" s="25">
        <v>0</v>
      </c>
      <c r="MJ2" s="25">
        <v>2</v>
      </c>
      <c r="MK2" s="25">
        <v>0</v>
      </c>
      <c r="ML2" s="25">
        <v>0</v>
      </c>
      <c r="MM2" s="25">
        <v>0</v>
      </c>
      <c r="MN2" s="25">
        <v>0</v>
      </c>
      <c r="MO2" s="25">
        <v>1</v>
      </c>
      <c r="MP2" s="25">
        <v>0</v>
      </c>
      <c r="MQ2" s="25">
        <v>0</v>
      </c>
      <c r="MR2" s="25">
        <v>0</v>
      </c>
      <c r="MS2" s="25">
        <v>1</v>
      </c>
      <c r="MT2" s="25">
        <v>2</v>
      </c>
      <c r="MU2" s="25">
        <v>2</v>
      </c>
      <c r="MV2" s="25">
        <v>4</v>
      </c>
      <c r="MW2" s="44">
        <v>0</v>
      </c>
      <c r="MX2" s="44">
        <v>0</v>
      </c>
      <c r="MY2" s="44">
        <v>1</v>
      </c>
      <c r="MZ2" s="44">
        <v>999999999</v>
      </c>
      <c r="NA2" s="44">
        <v>0</v>
      </c>
      <c r="NB2" s="44">
        <v>999999999</v>
      </c>
      <c r="NC2" s="44">
        <v>999999999</v>
      </c>
      <c r="ND2" s="44">
        <v>999999999</v>
      </c>
      <c r="NE2" s="44">
        <v>0</v>
      </c>
      <c r="NF2" s="44">
        <v>0</v>
      </c>
      <c r="NG2" s="44">
        <v>0</v>
      </c>
      <c r="NH2" s="44">
        <v>50</v>
      </c>
      <c r="NI2" s="44">
        <v>999999999</v>
      </c>
      <c r="NJ2" s="44">
        <v>999999999</v>
      </c>
      <c r="NK2" s="44">
        <v>0</v>
      </c>
      <c r="NL2" s="25">
        <v>0</v>
      </c>
      <c r="NM2" s="25">
        <v>0</v>
      </c>
      <c r="NN2" s="25">
        <v>0</v>
      </c>
      <c r="NO2" s="25">
        <v>0</v>
      </c>
      <c r="NP2" s="25">
        <v>0</v>
      </c>
      <c r="NQ2" s="25">
        <v>0</v>
      </c>
      <c r="NR2" s="25">
        <v>0</v>
      </c>
      <c r="NS2" s="25">
        <v>0</v>
      </c>
      <c r="NT2" s="25">
        <v>0</v>
      </c>
      <c r="NU2" s="25">
        <v>0</v>
      </c>
      <c r="NV2" s="25">
        <v>0</v>
      </c>
      <c r="NW2" s="25">
        <v>0</v>
      </c>
      <c r="NX2" s="25">
        <v>0</v>
      </c>
      <c r="NY2" s="25">
        <v>0</v>
      </c>
      <c r="NZ2" s="25">
        <v>0</v>
      </c>
      <c r="OA2" s="25">
        <v>0</v>
      </c>
      <c r="OB2" s="25">
        <v>0</v>
      </c>
      <c r="OC2" s="25">
        <v>0</v>
      </c>
      <c r="OD2" s="44">
        <v>0</v>
      </c>
      <c r="OE2" s="44">
        <v>0</v>
      </c>
      <c r="OF2" s="44">
        <v>0</v>
      </c>
      <c r="OG2" s="44">
        <v>0</v>
      </c>
      <c r="OH2" s="44">
        <v>0</v>
      </c>
      <c r="OI2" s="44">
        <v>0</v>
      </c>
      <c r="OJ2" s="44">
        <v>999999999</v>
      </c>
      <c r="OK2" s="44">
        <v>999999999</v>
      </c>
      <c r="OL2" s="44">
        <v>999999999</v>
      </c>
      <c r="OM2" s="44">
        <v>999999999</v>
      </c>
      <c r="ON2" s="44">
        <v>999999999</v>
      </c>
      <c r="OO2" s="44">
        <v>999999999</v>
      </c>
      <c r="OP2" s="44">
        <v>999999999</v>
      </c>
      <c r="OQ2" s="44">
        <v>999999999</v>
      </c>
      <c r="OR2" s="44">
        <v>999999999</v>
      </c>
      <c r="OS2" s="44">
        <v>999999999</v>
      </c>
      <c r="OT2" s="44">
        <v>999999999</v>
      </c>
      <c r="OU2" s="44">
        <v>999999999</v>
      </c>
      <c r="OV2" s="25">
        <v>2</v>
      </c>
      <c r="OW2" s="25">
        <v>2</v>
      </c>
      <c r="OX2" s="25">
        <v>4</v>
      </c>
      <c r="OY2" s="25">
        <v>2</v>
      </c>
      <c r="OZ2" s="25">
        <v>5</v>
      </c>
      <c r="PA2" s="25">
        <v>5</v>
      </c>
      <c r="PB2" s="25">
        <v>4</v>
      </c>
      <c r="PC2" s="25">
        <v>3</v>
      </c>
      <c r="PD2" s="25">
        <v>8</v>
      </c>
      <c r="PE2" s="25">
        <v>5</v>
      </c>
      <c r="PF2" s="25">
        <v>2</v>
      </c>
      <c r="PG2" s="25">
        <v>2</v>
      </c>
      <c r="PH2" s="25">
        <v>2</v>
      </c>
      <c r="PI2" s="25">
        <v>4</v>
      </c>
      <c r="PJ2" s="25">
        <v>6</v>
      </c>
      <c r="PK2" s="25">
        <v>3</v>
      </c>
      <c r="PL2" s="25">
        <v>9</v>
      </c>
      <c r="PM2" s="25">
        <v>8</v>
      </c>
      <c r="PN2" s="25">
        <v>4</v>
      </c>
      <c r="PO2" s="25">
        <v>5</v>
      </c>
      <c r="PP2" s="25">
        <v>11</v>
      </c>
      <c r="PQ2" s="25">
        <v>6</v>
      </c>
      <c r="PR2" s="25">
        <v>4</v>
      </c>
      <c r="PS2" s="25">
        <v>13</v>
      </c>
      <c r="PT2" s="44">
        <v>100</v>
      </c>
      <c r="PU2" s="44">
        <v>50</v>
      </c>
      <c r="PV2" s="44">
        <v>66.666666666666657</v>
      </c>
      <c r="PW2" s="44">
        <v>66.666666666666657</v>
      </c>
      <c r="PX2" s="44">
        <v>55.555555555555557</v>
      </c>
      <c r="PY2" s="44">
        <v>62.5</v>
      </c>
      <c r="PZ2" s="44">
        <v>100</v>
      </c>
      <c r="QA2" s="44">
        <v>60</v>
      </c>
      <c r="QB2" s="44">
        <v>72.727272727272734</v>
      </c>
      <c r="QC2" s="44">
        <v>83.333333333333343</v>
      </c>
      <c r="QD2" s="44">
        <v>50</v>
      </c>
      <c r="QE2" s="44">
        <v>15.384615384615385</v>
      </c>
      <c r="QF2" s="25">
        <v>0</v>
      </c>
      <c r="QG2" s="25">
        <v>1</v>
      </c>
      <c r="QH2" s="25">
        <v>3</v>
      </c>
      <c r="QI2" s="25">
        <v>3</v>
      </c>
      <c r="QJ2" s="25">
        <v>4</v>
      </c>
      <c r="QK2" s="25">
        <v>3</v>
      </c>
      <c r="QL2" s="25">
        <v>3</v>
      </c>
      <c r="QM2" s="25">
        <v>2</v>
      </c>
      <c r="QN2" s="25">
        <v>6</v>
      </c>
      <c r="QO2" s="25">
        <v>5</v>
      </c>
      <c r="QP2" s="25">
        <v>2</v>
      </c>
      <c r="QQ2" s="25">
        <v>2</v>
      </c>
      <c r="QR2" s="25">
        <v>4</v>
      </c>
      <c r="QS2" s="25">
        <v>6</v>
      </c>
      <c r="QT2" s="25">
        <v>3</v>
      </c>
      <c r="QU2" s="25">
        <v>9</v>
      </c>
      <c r="QV2" s="25">
        <v>8</v>
      </c>
      <c r="QW2" s="25">
        <v>4</v>
      </c>
      <c r="QX2" s="25">
        <v>5</v>
      </c>
      <c r="QY2" s="25">
        <v>11</v>
      </c>
      <c r="QZ2" s="25">
        <v>6</v>
      </c>
      <c r="RA2" s="25">
        <v>4</v>
      </c>
      <c r="RB2" s="44">
        <v>0</v>
      </c>
      <c r="RC2" s="44">
        <v>25</v>
      </c>
      <c r="RD2" s="44">
        <v>50</v>
      </c>
      <c r="RE2" s="44">
        <v>100</v>
      </c>
      <c r="RF2" s="44">
        <v>44.444444444444443</v>
      </c>
      <c r="RG2" s="44">
        <v>37.5</v>
      </c>
      <c r="RH2" s="44">
        <v>75</v>
      </c>
      <c r="RI2" s="44">
        <v>40</v>
      </c>
      <c r="RJ2" s="44">
        <v>54.54545454545454</v>
      </c>
      <c r="RK2" s="44">
        <v>83.333333333333343</v>
      </c>
      <c r="RL2" s="44">
        <v>50</v>
      </c>
      <c r="RM2" s="25">
        <v>1</v>
      </c>
      <c r="RN2" s="25">
        <v>1</v>
      </c>
      <c r="RO2" s="25">
        <v>3</v>
      </c>
      <c r="RP2" s="25">
        <v>1</v>
      </c>
      <c r="RQ2" s="25">
        <v>2</v>
      </c>
      <c r="RR2" s="25">
        <v>2</v>
      </c>
      <c r="RS2" s="25">
        <v>2</v>
      </c>
      <c r="RT2" s="25">
        <v>4</v>
      </c>
      <c r="RU2" s="25">
        <v>7</v>
      </c>
      <c r="RV2" s="25">
        <v>1</v>
      </c>
      <c r="RW2" s="25">
        <v>3</v>
      </c>
      <c r="RX2" s="25">
        <v>7</v>
      </c>
      <c r="RY2" s="25">
        <v>1</v>
      </c>
      <c r="RZ2" s="25">
        <v>2</v>
      </c>
      <c r="SA2" s="25">
        <v>3</v>
      </c>
      <c r="SB2" s="25">
        <v>1</v>
      </c>
      <c r="SC2" s="25">
        <v>1</v>
      </c>
      <c r="SD2" s="25">
        <v>0</v>
      </c>
      <c r="SE2" s="25">
        <v>2</v>
      </c>
      <c r="SF2" s="25">
        <v>2</v>
      </c>
      <c r="SG2" s="25">
        <v>3</v>
      </c>
      <c r="SH2" s="25">
        <v>0</v>
      </c>
      <c r="SI2" s="25">
        <v>1</v>
      </c>
      <c r="SJ2" s="25">
        <v>6</v>
      </c>
      <c r="SK2" s="25">
        <v>0</v>
      </c>
      <c r="SL2" s="25">
        <v>1</v>
      </c>
      <c r="SM2" s="25">
        <v>3</v>
      </c>
      <c r="SN2" s="25">
        <v>1</v>
      </c>
      <c r="SO2" s="25">
        <v>1</v>
      </c>
      <c r="SP2" s="25">
        <v>0</v>
      </c>
      <c r="SQ2" s="25">
        <v>1</v>
      </c>
      <c r="SR2" s="25">
        <v>2</v>
      </c>
      <c r="SS2" s="25">
        <v>3</v>
      </c>
      <c r="ST2" s="25">
        <v>0</v>
      </c>
      <c r="SU2" s="25">
        <v>1</v>
      </c>
      <c r="SV2" s="25">
        <v>6</v>
      </c>
      <c r="SW2" s="44">
        <v>50</v>
      </c>
      <c r="SX2" s="44">
        <v>33.333333333333329</v>
      </c>
      <c r="SY2" s="44">
        <v>75</v>
      </c>
      <c r="SZ2" s="44">
        <v>33.333333333333329</v>
      </c>
      <c r="TA2" s="44">
        <v>25</v>
      </c>
      <c r="TB2" s="44">
        <v>40</v>
      </c>
      <c r="TC2" s="44">
        <v>50</v>
      </c>
      <c r="TD2" s="44">
        <v>100</v>
      </c>
      <c r="TE2" s="44">
        <v>87.5</v>
      </c>
      <c r="TF2" s="44">
        <v>50</v>
      </c>
      <c r="TG2" s="44">
        <v>100</v>
      </c>
      <c r="TH2" s="44">
        <v>63.636363636363633</v>
      </c>
      <c r="TI2" s="44">
        <v>50</v>
      </c>
      <c r="TJ2" s="44">
        <v>66.666666666666657</v>
      </c>
      <c r="TK2" s="44">
        <v>75</v>
      </c>
      <c r="TL2" s="44">
        <v>33.333333333333329</v>
      </c>
      <c r="TM2" s="44">
        <v>12.5</v>
      </c>
      <c r="TN2" s="44">
        <v>0</v>
      </c>
      <c r="TO2" s="44">
        <v>50</v>
      </c>
      <c r="TP2" s="44">
        <v>50</v>
      </c>
      <c r="TQ2" s="44">
        <v>37.5</v>
      </c>
      <c r="TR2" s="44">
        <v>0</v>
      </c>
      <c r="TS2" s="44">
        <v>33.333333333333329</v>
      </c>
      <c r="TT2" s="44">
        <v>54.54545454545454</v>
      </c>
      <c r="TU2" s="44">
        <v>0</v>
      </c>
      <c r="TV2" s="44">
        <v>33.333333333333329</v>
      </c>
      <c r="TW2" s="44">
        <v>75</v>
      </c>
      <c r="TX2" s="44">
        <v>33.333333333333329</v>
      </c>
      <c r="TY2" s="44">
        <v>12.5</v>
      </c>
      <c r="TZ2" s="44">
        <v>0</v>
      </c>
      <c r="UA2" s="44">
        <v>25</v>
      </c>
      <c r="UB2" s="44">
        <v>50</v>
      </c>
      <c r="UC2" s="44">
        <v>37.5</v>
      </c>
      <c r="UD2" s="44">
        <v>0</v>
      </c>
      <c r="UE2" s="44">
        <v>33.333333333333329</v>
      </c>
      <c r="UF2" s="44">
        <v>54.54545454545454</v>
      </c>
    </row>
    <row r="3" spans="1:552" x14ac:dyDescent="0.25">
      <c r="A3" s="2" t="str">
        <f t="shared" ref="A3:A66" si="0">CONCATENATE(B3," ",C3)</f>
        <v xml:space="preserve">110012 Ji-Paraná                                                                                                                                    </v>
      </c>
      <c r="B3" s="58">
        <v>110012</v>
      </c>
      <c r="C3" s="2" t="s">
        <v>47</v>
      </c>
      <c r="D3" s="56">
        <v>3</v>
      </c>
      <c r="E3" s="56">
        <v>7</v>
      </c>
      <c r="F3" s="56">
        <v>2</v>
      </c>
      <c r="G3" s="56">
        <v>4</v>
      </c>
      <c r="H3" s="56">
        <v>1</v>
      </c>
      <c r="I3" s="56">
        <v>2</v>
      </c>
      <c r="J3" s="56">
        <v>5</v>
      </c>
      <c r="K3" s="56">
        <v>4</v>
      </c>
      <c r="L3" s="56">
        <v>7</v>
      </c>
      <c r="M3" s="56">
        <v>3</v>
      </c>
      <c r="N3" s="56">
        <v>5</v>
      </c>
      <c r="O3" s="56">
        <v>5</v>
      </c>
      <c r="P3" s="59">
        <v>1</v>
      </c>
      <c r="Q3" s="59">
        <v>4</v>
      </c>
      <c r="R3" s="59">
        <v>2</v>
      </c>
      <c r="S3" s="59">
        <v>3</v>
      </c>
      <c r="T3" s="59">
        <v>0</v>
      </c>
      <c r="U3" s="59">
        <v>1</v>
      </c>
      <c r="V3" s="59">
        <v>1</v>
      </c>
      <c r="W3" s="59">
        <v>4</v>
      </c>
      <c r="X3" s="59">
        <v>5</v>
      </c>
      <c r="Y3" s="59">
        <v>2</v>
      </c>
      <c r="Z3" s="59">
        <v>3</v>
      </c>
      <c r="AA3" s="59">
        <v>2</v>
      </c>
      <c r="AB3" s="62">
        <v>33.333333333333329</v>
      </c>
      <c r="AC3" s="62">
        <v>57.142857142857139</v>
      </c>
      <c r="AD3" s="62">
        <v>100</v>
      </c>
      <c r="AE3" s="62">
        <v>75</v>
      </c>
      <c r="AF3" s="62">
        <v>0</v>
      </c>
      <c r="AG3" s="62">
        <v>50</v>
      </c>
      <c r="AH3" s="62">
        <v>20</v>
      </c>
      <c r="AI3" s="62">
        <v>100</v>
      </c>
      <c r="AJ3" s="62">
        <v>71.428571428571431</v>
      </c>
      <c r="AK3" s="62">
        <v>66.666666666666657</v>
      </c>
      <c r="AL3" s="62">
        <v>60</v>
      </c>
      <c r="AM3" s="62">
        <v>40</v>
      </c>
      <c r="AN3" s="61">
        <v>2</v>
      </c>
      <c r="AO3" s="25">
        <v>3</v>
      </c>
      <c r="AP3" s="25">
        <v>0</v>
      </c>
      <c r="AQ3" s="25">
        <v>1</v>
      </c>
      <c r="AR3" s="25">
        <v>1</v>
      </c>
      <c r="AS3" s="25">
        <v>1</v>
      </c>
      <c r="AT3" s="25">
        <v>4</v>
      </c>
      <c r="AU3" s="25">
        <v>0</v>
      </c>
      <c r="AV3" s="25">
        <v>1</v>
      </c>
      <c r="AW3" s="25">
        <v>0</v>
      </c>
      <c r="AX3" s="25">
        <v>2</v>
      </c>
      <c r="AY3" s="25">
        <v>3</v>
      </c>
      <c r="AZ3" s="39">
        <v>66.666666666666657</v>
      </c>
      <c r="BA3" s="39">
        <v>42.857142857142854</v>
      </c>
      <c r="BB3" s="39">
        <v>0</v>
      </c>
      <c r="BC3" s="39">
        <v>25</v>
      </c>
      <c r="BD3" s="39">
        <v>100</v>
      </c>
      <c r="BE3" s="39">
        <v>50</v>
      </c>
      <c r="BF3" s="39">
        <v>80</v>
      </c>
      <c r="BG3" s="39">
        <v>0</v>
      </c>
      <c r="BH3" s="39">
        <v>14.285714285714285</v>
      </c>
      <c r="BI3" s="39">
        <v>0</v>
      </c>
      <c r="BJ3" s="39">
        <v>40</v>
      </c>
      <c r="BK3" s="39">
        <v>60</v>
      </c>
      <c r="BL3" s="25">
        <v>0</v>
      </c>
      <c r="BM3" s="25">
        <v>0</v>
      </c>
      <c r="BN3" s="25">
        <v>0</v>
      </c>
      <c r="BO3" s="25">
        <v>0</v>
      </c>
      <c r="BP3" s="25">
        <v>0</v>
      </c>
      <c r="BQ3" s="25">
        <v>0</v>
      </c>
      <c r="BR3" s="25">
        <v>0</v>
      </c>
      <c r="BS3" s="25">
        <v>0</v>
      </c>
      <c r="BT3" s="25">
        <v>1</v>
      </c>
      <c r="BU3" s="25">
        <v>1</v>
      </c>
      <c r="BV3" s="25">
        <v>0</v>
      </c>
      <c r="BW3" s="25">
        <v>0</v>
      </c>
      <c r="BX3" s="39">
        <v>0</v>
      </c>
      <c r="BY3" s="39">
        <v>0</v>
      </c>
      <c r="BZ3" s="39">
        <v>0</v>
      </c>
      <c r="CA3" s="39">
        <v>0</v>
      </c>
      <c r="CB3" s="39">
        <v>0</v>
      </c>
      <c r="CC3" s="39">
        <v>0</v>
      </c>
      <c r="CD3" s="39">
        <v>0</v>
      </c>
      <c r="CE3" s="39">
        <v>0</v>
      </c>
      <c r="CF3" s="39">
        <v>14.285714285714285</v>
      </c>
      <c r="CG3" s="39">
        <v>33.333333333333329</v>
      </c>
      <c r="CH3" s="39">
        <v>0</v>
      </c>
      <c r="CI3" s="39">
        <v>0</v>
      </c>
      <c r="CJ3" s="63">
        <v>1</v>
      </c>
      <c r="CK3" s="63">
        <v>3</v>
      </c>
      <c r="CL3" s="63">
        <v>2</v>
      </c>
      <c r="CM3" s="63">
        <v>1</v>
      </c>
      <c r="CN3" s="63">
        <v>0</v>
      </c>
      <c r="CO3" s="63">
        <v>0</v>
      </c>
      <c r="CP3" s="63">
        <v>1</v>
      </c>
      <c r="CQ3" s="63">
        <v>2</v>
      </c>
      <c r="CR3" s="63">
        <v>4</v>
      </c>
      <c r="CS3" s="63">
        <v>1</v>
      </c>
      <c r="CT3" s="63">
        <v>1</v>
      </c>
      <c r="CU3" s="63">
        <v>0</v>
      </c>
      <c r="CV3" s="63">
        <v>0</v>
      </c>
      <c r="CW3" s="63">
        <v>0</v>
      </c>
      <c r="CX3" s="63">
        <v>0</v>
      </c>
      <c r="CY3" s="63">
        <v>0</v>
      </c>
      <c r="CZ3" s="63">
        <v>0</v>
      </c>
      <c r="DA3" s="63">
        <v>0</v>
      </c>
      <c r="DB3" s="63">
        <v>0</v>
      </c>
      <c r="DC3" s="63">
        <v>2</v>
      </c>
      <c r="DD3" s="63">
        <v>0</v>
      </c>
      <c r="DE3" s="63">
        <v>0</v>
      </c>
      <c r="DF3" s="63">
        <v>0</v>
      </c>
      <c r="DG3" s="63">
        <v>0</v>
      </c>
      <c r="DH3" s="25">
        <v>0</v>
      </c>
      <c r="DI3" s="25">
        <v>0</v>
      </c>
      <c r="DJ3" s="25">
        <v>0</v>
      </c>
      <c r="DK3" s="25">
        <v>0</v>
      </c>
      <c r="DL3" s="25">
        <v>0</v>
      </c>
      <c r="DM3" s="25">
        <v>1</v>
      </c>
      <c r="DN3" s="25">
        <v>0</v>
      </c>
      <c r="DO3" s="25">
        <v>0</v>
      </c>
      <c r="DP3" s="25">
        <v>0</v>
      </c>
      <c r="DQ3" s="25">
        <v>0</v>
      </c>
      <c r="DR3" s="25">
        <v>1</v>
      </c>
      <c r="DS3" s="25">
        <v>0</v>
      </c>
      <c r="DT3" s="34">
        <v>1</v>
      </c>
      <c r="DU3" s="34">
        <v>3</v>
      </c>
      <c r="DV3" s="34">
        <v>2</v>
      </c>
      <c r="DW3" s="34">
        <v>1</v>
      </c>
      <c r="DX3" s="34">
        <v>0</v>
      </c>
      <c r="DY3" s="34">
        <v>1</v>
      </c>
      <c r="DZ3" s="34">
        <v>1</v>
      </c>
      <c r="EA3" s="2">
        <v>4</v>
      </c>
      <c r="EB3" s="2">
        <v>4</v>
      </c>
      <c r="EC3" s="2">
        <v>1</v>
      </c>
      <c r="ED3" s="2">
        <v>2</v>
      </c>
      <c r="EE3" s="2">
        <v>0</v>
      </c>
      <c r="EF3" s="34">
        <v>100</v>
      </c>
      <c r="EG3" s="34">
        <v>100</v>
      </c>
      <c r="EH3" s="34">
        <v>100</v>
      </c>
      <c r="EI3" s="34">
        <v>100</v>
      </c>
      <c r="EJ3" s="34">
        <v>999999999</v>
      </c>
      <c r="EK3" s="34">
        <v>0</v>
      </c>
      <c r="EL3" s="34">
        <v>100</v>
      </c>
      <c r="EM3" s="34">
        <v>50</v>
      </c>
      <c r="EN3" s="34">
        <v>100</v>
      </c>
      <c r="EO3" s="34">
        <v>100</v>
      </c>
      <c r="EP3" s="34">
        <v>50</v>
      </c>
      <c r="EQ3" s="34">
        <v>999999999</v>
      </c>
      <c r="ER3" s="34">
        <v>0</v>
      </c>
      <c r="ES3" s="34">
        <v>0</v>
      </c>
      <c r="ET3" s="34">
        <v>0</v>
      </c>
      <c r="EU3" s="34">
        <v>0</v>
      </c>
      <c r="EV3" s="34">
        <v>999999999</v>
      </c>
      <c r="EW3" s="34">
        <v>0</v>
      </c>
      <c r="EX3" s="34">
        <v>0</v>
      </c>
      <c r="EY3" s="34">
        <v>50</v>
      </c>
      <c r="EZ3" s="34">
        <v>0</v>
      </c>
      <c r="FA3" s="34">
        <v>0</v>
      </c>
      <c r="FB3" s="34">
        <v>0</v>
      </c>
      <c r="FC3" s="34">
        <v>999999999</v>
      </c>
      <c r="FD3" s="42">
        <v>0</v>
      </c>
      <c r="FE3" s="42">
        <v>0</v>
      </c>
      <c r="FF3" s="42">
        <v>0</v>
      </c>
      <c r="FG3" s="42">
        <v>0</v>
      </c>
      <c r="FH3" s="42">
        <v>999999999</v>
      </c>
      <c r="FI3" s="42">
        <v>100</v>
      </c>
      <c r="FJ3" s="42">
        <v>0</v>
      </c>
      <c r="FK3" s="42">
        <v>0</v>
      </c>
      <c r="FL3" s="42">
        <v>0</v>
      </c>
      <c r="FM3" s="42">
        <v>0</v>
      </c>
      <c r="FN3" s="42">
        <v>50</v>
      </c>
      <c r="FO3" s="42">
        <v>999999999</v>
      </c>
      <c r="FP3" s="42">
        <v>1</v>
      </c>
      <c r="FQ3" s="2">
        <v>3</v>
      </c>
      <c r="FR3" s="2">
        <v>1</v>
      </c>
      <c r="FS3" s="2">
        <v>1</v>
      </c>
      <c r="FT3" s="2">
        <v>0</v>
      </c>
      <c r="FU3" s="2">
        <v>0</v>
      </c>
      <c r="FV3" s="2">
        <v>1</v>
      </c>
      <c r="FW3" s="2">
        <v>4</v>
      </c>
      <c r="FX3" s="2">
        <v>5</v>
      </c>
      <c r="FY3" s="2">
        <v>2</v>
      </c>
      <c r="FZ3" s="2">
        <v>2</v>
      </c>
      <c r="GA3" s="2">
        <v>2</v>
      </c>
      <c r="GB3" s="25">
        <v>0</v>
      </c>
      <c r="GC3" s="25">
        <v>1</v>
      </c>
      <c r="GD3" s="25">
        <v>0</v>
      </c>
      <c r="GE3" s="25">
        <v>0</v>
      </c>
      <c r="GF3" s="25">
        <v>0</v>
      </c>
      <c r="GG3" s="25">
        <v>0</v>
      </c>
      <c r="GH3" s="25">
        <v>0</v>
      </c>
      <c r="GI3" s="25">
        <v>0</v>
      </c>
      <c r="GJ3" s="25">
        <v>0</v>
      </c>
      <c r="GK3" s="25">
        <v>0</v>
      </c>
      <c r="GL3" s="25">
        <v>0</v>
      </c>
      <c r="GM3" s="25">
        <v>0</v>
      </c>
      <c r="GN3" s="2">
        <v>0</v>
      </c>
      <c r="GO3" s="2">
        <v>0</v>
      </c>
      <c r="GP3" s="2">
        <v>0</v>
      </c>
      <c r="GQ3" s="2">
        <v>1</v>
      </c>
      <c r="GR3" s="2">
        <v>0</v>
      </c>
      <c r="GS3" s="2">
        <v>1</v>
      </c>
      <c r="GT3" s="2">
        <v>0</v>
      </c>
      <c r="GU3" s="2">
        <v>0</v>
      </c>
      <c r="GV3" s="2">
        <v>0</v>
      </c>
      <c r="GW3" s="2">
        <v>0</v>
      </c>
      <c r="GX3" s="2">
        <v>0</v>
      </c>
      <c r="GY3" s="2">
        <v>0</v>
      </c>
      <c r="GZ3" s="2">
        <v>1</v>
      </c>
      <c r="HA3" s="2">
        <v>4</v>
      </c>
      <c r="HB3" s="2">
        <v>1</v>
      </c>
      <c r="HC3" s="2">
        <v>2</v>
      </c>
      <c r="HD3" s="2">
        <v>0</v>
      </c>
      <c r="HE3" s="2">
        <v>1</v>
      </c>
      <c r="HF3" s="2">
        <v>1</v>
      </c>
      <c r="HG3" s="2">
        <v>4</v>
      </c>
      <c r="HH3" s="2">
        <v>5</v>
      </c>
      <c r="HI3" s="2">
        <v>2</v>
      </c>
      <c r="HJ3" s="2">
        <v>2</v>
      </c>
      <c r="HK3" s="2">
        <v>2</v>
      </c>
      <c r="HL3" s="34">
        <v>100</v>
      </c>
      <c r="HM3" s="34">
        <v>75</v>
      </c>
      <c r="HN3" s="34">
        <v>100</v>
      </c>
      <c r="HO3" s="34">
        <v>50</v>
      </c>
      <c r="HP3" s="34">
        <v>999999999</v>
      </c>
      <c r="HQ3" s="34">
        <v>0</v>
      </c>
      <c r="HR3" s="34">
        <v>100</v>
      </c>
      <c r="HS3" s="34">
        <v>100</v>
      </c>
      <c r="HT3" s="34">
        <v>100</v>
      </c>
      <c r="HU3" s="34">
        <v>100</v>
      </c>
      <c r="HV3" s="34">
        <v>100</v>
      </c>
      <c r="HW3" s="34">
        <v>100</v>
      </c>
      <c r="HX3" s="39">
        <v>0</v>
      </c>
      <c r="HY3" s="39">
        <v>25</v>
      </c>
      <c r="HZ3" s="39">
        <v>0</v>
      </c>
      <c r="IA3" s="39">
        <v>0</v>
      </c>
      <c r="IB3" s="39">
        <v>999999999</v>
      </c>
      <c r="IC3" s="39">
        <v>0</v>
      </c>
      <c r="ID3" s="39">
        <v>0</v>
      </c>
      <c r="IE3" s="39">
        <v>0</v>
      </c>
      <c r="IF3" s="39">
        <v>0</v>
      </c>
      <c r="IG3" s="39">
        <v>0</v>
      </c>
      <c r="IH3" s="39">
        <v>0</v>
      </c>
      <c r="II3" s="39">
        <v>0</v>
      </c>
      <c r="IJ3" s="39">
        <v>0</v>
      </c>
      <c r="IK3" s="39">
        <v>0</v>
      </c>
      <c r="IL3" s="39">
        <v>0</v>
      </c>
      <c r="IM3" s="39">
        <v>50</v>
      </c>
      <c r="IN3" s="39">
        <v>999999999</v>
      </c>
      <c r="IO3" s="39">
        <v>100</v>
      </c>
      <c r="IP3" s="39">
        <v>0</v>
      </c>
      <c r="IQ3" s="39">
        <v>0</v>
      </c>
      <c r="IR3" s="39">
        <v>0</v>
      </c>
      <c r="IS3" s="39">
        <v>0</v>
      </c>
      <c r="IT3" s="39">
        <v>0</v>
      </c>
      <c r="IU3" s="39">
        <v>0</v>
      </c>
      <c r="IV3" s="39">
        <v>0</v>
      </c>
      <c r="IW3" s="39">
        <v>1</v>
      </c>
      <c r="IX3" s="39">
        <v>0</v>
      </c>
      <c r="IY3" s="39">
        <v>0</v>
      </c>
      <c r="IZ3" s="39">
        <v>1</v>
      </c>
      <c r="JA3" s="39">
        <v>1</v>
      </c>
      <c r="JB3" s="39">
        <v>1</v>
      </c>
      <c r="JC3" s="39">
        <v>0</v>
      </c>
      <c r="JD3" s="2">
        <v>0</v>
      </c>
      <c r="JE3" s="2">
        <v>0</v>
      </c>
      <c r="JF3" s="2">
        <v>2</v>
      </c>
      <c r="JG3" s="2">
        <v>1</v>
      </c>
      <c r="JH3" s="2">
        <v>1</v>
      </c>
      <c r="JI3" s="2">
        <v>1</v>
      </c>
      <c r="JJ3" s="2">
        <v>0</v>
      </c>
      <c r="JK3" s="2">
        <v>1</v>
      </c>
      <c r="JL3" s="2">
        <v>0</v>
      </c>
      <c r="JM3" s="44">
        <v>0</v>
      </c>
      <c r="JN3" s="44">
        <v>1</v>
      </c>
      <c r="JO3" s="44">
        <v>0</v>
      </c>
      <c r="JP3" s="2">
        <v>1</v>
      </c>
      <c r="JQ3" s="2">
        <v>0</v>
      </c>
      <c r="JR3" s="2">
        <v>0</v>
      </c>
      <c r="JS3" s="2">
        <v>2</v>
      </c>
      <c r="JT3" s="2">
        <v>1</v>
      </c>
      <c r="JU3" s="2">
        <v>1</v>
      </c>
      <c r="JV3" s="2">
        <v>0</v>
      </c>
      <c r="JW3" s="2">
        <v>0</v>
      </c>
      <c r="JX3" s="2">
        <v>0</v>
      </c>
      <c r="JY3" s="2">
        <v>0</v>
      </c>
      <c r="JZ3" s="2">
        <v>2</v>
      </c>
      <c r="KA3" s="2">
        <v>0</v>
      </c>
      <c r="KB3" s="25">
        <v>0</v>
      </c>
      <c r="KC3" s="25">
        <v>0</v>
      </c>
      <c r="KD3" s="25">
        <v>0</v>
      </c>
      <c r="KE3" s="25">
        <v>0</v>
      </c>
      <c r="KF3" s="25">
        <v>2</v>
      </c>
      <c r="KG3" s="25">
        <v>3</v>
      </c>
      <c r="KH3" s="25">
        <v>0</v>
      </c>
      <c r="KI3" s="25">
        <v>1</v>
      </c>
      <c r="KJ3" s="25">
        <v>1</v>
      </c>
      <c r="KK3" s="25">
        <v>1</v>
      </c>
      <c r="KL3" s="25">
        <v>4</v>
      </c>
      <c r="KM3" s="25">
        <v>0</v>
      </c>
      <c r="KN3" s="25">
        <v>1</v>
      </c>
      <c r="KO3" s="25">
        <v>0</v>
      </c>
      <c r="KP3" s="25">
        <v>2</v>
      </c>
      <c r="KQ3" s="25">
        <v>3</v>
      </c>
      <c r="KR3" s="44">
        <v>0</v>
      </c>
      <c r="KS3" s="44">
        <v>33.333333333333329</v>
      </c>
      <c r="KT3" s="44">
        <v>999999999</v>
      </c>
      <c r="KU3" s="44">
        <v>0</v>
      </c>
      <c r="KV3" s="44">
        <v>100</v>
      </c>
      <c r="KW3" s="44">
        <v>100</v>
      </c>
      <c r="KX3" s="44">
        <v>25</v>
      </c>
      <c r="KY3" s="44">
        <v>999999999</v>
      </c>
      <c r="KZ3" s="44">
        <v>0</v>
      </c>
      <c r="LA3" s="44">
        <v>999999999</v>
      </c>
      <c r="LB3" s="44">
        <v>100</v>
      </c>
      <c r="LC3" s="44">
        <v>33.333333333333329</v>
      </c>
      <c r="LD3" s="44">
        <v>50</v>
      </c>
      <c r="LE3" s="44">
        <v>33.333333333333329</v>
      </c>
      <c r="LF3" s="44">
        <v>999999999</v>
      </c>
      <c r="LG3" s="44">
        <v>100</v>
      </c>
      <c r="LH3" s="44">
        <v>0</v>
      </c>
      <c r="LI3" s="44">
        <v>0</v>
      </c>
      <c r="LJ3" s="44">
        <v>25</v>
      </c>
      <c r="LK3" s="44">
        <v>999999999</v>
      </c>
      <c r="LL3" s="44">
        <v>100</v>
      </c>
      <c r="LM3" s="44">
        <v>999999999</v>
      </c>
      <c r="LN3" s="44">
        <v>0</v>
      </c>
      <c r="LO3" s="44">
        <v>66.666666666666657</v>
      </c>
      <c r="LP3" s="44">
        <v>50</v>
      </c>
      <c r="LQ3" s="44">
        <v>33.333333333333329</v>
      </c>
      <c r="LR3" s="44">
        <v>999999999</v>
      </c>
      <c r="LS3" s="44">
        <v>0</v>
      </c>
      <c r="LT3" s="44">
        <v>0</v>
      </c>
      <c r="LU3" s="44">
        <v>0</v>
      </c>
      <c r="LV3" s="44">
        <v>50</v>
      </c>
      <c r="LW3" s="44">
        <v>999999999</v>
      </c>
      <c r="LX3" s="44">
        <v>0</v>
      </c>
      <c r="LY3" s="44">
        <v>999999999</v>
      </c>
      <c r="LZ3" s="44">
        <v>0</v>
      </c>
      <c r="MA3" s="44">
        <v>0</v>
      </c>
      <c r="MB3" s="25">
        <v>0</v>
      </c>
      <c r="MC3" s="25">
        <v>1</v>
      </c>
      <c r="MD3" s="25">
        <v>1</v>
      </c>
      <c r="ME3" s="25">
        <v>0</v>
      </c>
      <c r="MF3" s="25">
        <v>0</v>
      </c>
      <c r="MG3" s="25">
        <v>0</v>
      </c>
      <c r="MH3" s="25">
        <v>0</v>
      </c>
      <c r="MI3" s="25">
        <v>1</v>
      </c>
      <c r="MJ3" s="25">
        <v>0</v>
      </c>
      <c r="MK3" s="25">
        <v>0</v>
      </c>
      <c r="ML3" s="25">
        <v>0</v>
      </c>
      <c r="MM3" s="25">
        <v>0</v>
      </c>
      <c r="MN3" s="25">
        <v>1</v>
      </c>
      <c r="MO3" s="25">
        <v>3</v>
      </c>
      <c r="MP3" s="25">
        <v>2</v>
      </c>
      <c r="MQ3" s="25">
        <v>1</v>
      </c>
      <c r="MR3" s="25">
        <v>0</v>
      </c>
      <c r="MS3" s="25">
        <v>1</v>
      </c>
      <c r="MT3" s="25">
        <v>0</v>
      </c>
      <c r="MU3" s="25">
        <v>1</v>
      </c>
      <c r="MV3" s="25">
        <v>0</v>
      </c>
      <c r="MW3" s="44">
        <v>0</v>
      </c>
      <c r="MX3" s="44">
        <v>1</v>
      </c>
      <c r="MY3" s="44">
        <v>0</v>
      </c>
      <c r="MZ3" s="44">
        <v>0</v>
      </c>
      <c r="NA3" s="44">
        <v>33.333333333333329</v>
      </c>
      <c r="NB3" s="44">
        <v>50</v>
      </c>
      <c r="NC3" s="44">
        <v>0</v>
      </c>
      <c r="ND3" s="44">
        <v>999999999</v>
      </c>
      <c r="NE3" s="44">
        <v>0</v>
      </c>
      <c r="NF3" s="44">
        <v>999999999</v>
      </c>
      <c r="NG3" s="44">
        <v>100</v>
      </c>
      <c r="NH3" s="44">
        <v>999999999</v>
      </c>
      <c r="NI3" s="44">
        <v>999999999</v>
      </c>
      <c r="NJ3" s="44">
        <v>0</v>
      </c>
      <c r="NK3" s="44">
        <v>999999999</v>
      </c>
      <c r="NL3" s="25">
        <v>0</v>
      </c>
      <c r="NM3" s="25">
        <v>0</v>
      </c>
      <c r="NN3" s="25">
        <v>0</v>
      </c>
      <c r="NO3" s="25">
        <v>0</v>
      </c>
      <c r="NP3" s="25">
        <v>0</v>
      </c>
      <c r="NQ3" s="25">
        <v>1</v>
      </c>
      <c r="NR3" s="25">
        <v>0</v>
      </c>
      <c r="NS3" s="25">
        <v>0</v>
      </c>
      <c r="NT3" s="25">
        <v>0</v>
      </c>
      <c r="NU3" s="25">
        <v>0</v>
      </c>
      <c r="NV3" s="25">
        <v>0</v>
      </c>
      <c r="NW3" s="25">
        <v>0</v>
      </c>
      <c r="NX3" s="25">
        <v>0</v>
      </c>
      <c r="NY3" s="25">
        <v>0</v>
      </c>
      <c r="NZ3" s="25">
        <v>0</v>
      </c>
      <c r="OA3" s="25">
        <v>0</v>
      </c>
      <c r="OB3" s="25">
        <v>0</v>
      </c>
      <c r="OC3" s="25">
        <v>1</v>
      </c>
      <c r="OD3" s="44">
        <v>0</v>
      </c>
      <c r="OE3" s="44">
        <v>0</v>
      </c>
      <c r="OF3" s="44">
        <v>0</v>
      </c>
      <c r="OG3" s="44">
        <v>0</v>
      </c>
      <c r="OH3" s="44">
        <v>0</v>
      </c>
      <c r="OI3" s="44">
        <v>0</v>
      </c>
      <c r="OJ3" s="44">
        <v>999999999</v>
      </c>
      <c r="OK3" s="44">
        <v>999999999</v>
      </c>
      <c r="OL3" s="44">
        <v>999999999</v>
      </c>
      <c r="OM3" s="44">
        <v>999999999</v>
      </c>
      <c r="ON3" s="44">
        <v>999999999</v>
      </c>
      <c r="OO3" s="44">
        <v>100</v>
      </c>
      <c r="OP3" s="44">
        <v>999999999</v>
      </c>
      <c r="OQ3" s="44">
        <v>999999999</v>
      </c>
      <c r="OR3" s="44">
        <v>999999999</v>
      </c>
      <c r="OS3" s="44">
        <v>999999999</v>
      </c>
      <c r="OT3" s="44">
        <v>999999999</v>
      </c>
      <c r="OU3" s="44">
        <v>999999999</v>
      </c>
      <c r="OV3" s="25">
        <v>2</v>
      </c>
      <c r="OW3" s="25">
        <v>4</v>
      </c>
      <c r="OX3" s="25">
        <v>3</v>
      </c>
      <c r="OY3" s="25">
        <v>5</v>
      </c>
      <c r="OZ3" s="25">
        <v>3</v>
      </c>
      <c r="PA3" s="25">
        <v>2</v>
      </c>
      <c r="PB3" s="25">
        <v>5</v>
      </c>
      <c r="PC3" s="25">
        <v>5</v>
      </c>
      <c r="PD3" s="25">
        <v>9</v>
      </c>
      <c r="PE3" s="25">
        <v>3</v>
      </c>
      <c r="PF3" s="25">
        <v>5</v>
      </c>
      <c r="PG3" s="25">
        <v>5</v>
      </c>
      <c r="PH3" s="25">
        <v>5</v>
      </c>
      <c r="PI3" s="25">
        <v>7</v>
      </c>
      <c r="PJ3" s="25">
        <v>5</v>
      </c>
      <c r="PK3" s="25">
        <v>6</v>
      </c>
      <c r="PL3" s="25">
        <v>3</v>
      </c>
      <c r="PM3" s="25">
        <v>2</v>
      </c>
      <c r="PN3" s="25">
        <v>5</v>
      </c>
      <c r="PO3" s="25">
        <v>5</v>
      </c>
      <c r="PP3" s="25">
        <v>9</v>
      </c>
      <c r="PQ3" s="25">
        <v>4</v>
      </c>
      <c r="PR3" s="25">
        <v>5</v>
      </c>
      <c r="PS3" s="25">
        <v>7</v>
      </c>
      <c r="PT3" s="44">
        <v>40</v>
      </c>
      <c r="PU3" s="44">
        <v>57.142857142857139</v>
      </c>
      <c r="PV3" s="44">
        <v>60</v>
      </c>
      <c r="PW3" s="44">
        <v>83.333333333333343</v>
      </c>
      <c r="PX3" s="44">
        <v>100</v>
      </c>
      <c r="PY3" s="44">
        <v>100</v>
      </c>
      <c r="PZ3" s="44">
        <v>100</v>
      </c>
      <c r="QA3" s="44">
        <v>100</v>
      </c>
      <c r="QB3" s="44">
        <v>100</v>
      </c>
      <c r="QC3" s="44">
        <v>75</v>
      </c>
      <c r="QD3" s="44">
        <v>100</v>
      </c>
      <c r="QE3" s="44">
        <v>71.428571428571431</v>
      </c>
      <c r="QF3" s="25">
        <v>2</v>
      </c>
      <c r="QG3" s="25">
        <v>4</v>
      </c>
      <c r="QH3" s="25">
        <v>4</v>
      </c>
      <c r="QI3" s="25">
        <v>4</v>
      </c>
      <c r="QJ3" s="25">
        <v>2</v>
      </c>
      <c r="QK3" s="25">
        <v>2</v>
      </c>
      <c r="QL3" s="25">
        <v>4</v>
      </c>
      <c r="QM3" s="25">
        <v>5</v>
      </c>
      <c r="QN3" s="25">
        <v>7</v>
      </c>
      <c r="QO3" s="25">
        <v>2</v>
      </c>
      <c r="QP3" s="25">
        <v>2</v>
      </c>
      <c r="QQ3" s="25">
        <v>5</v>
      </c>
      <c r="QR3" s="25">
        <v>7</v>
      </c>
      <c r="QS3" s="25">
        <v>5</v>
      </c>
      <c r="QT3" s="25">
        <v>6</v>
      </c>
      <c r="QU3" s="25">
        <v>3</v>
      </c>
      <c r="QV3" s="25">
        <v>2</v>
      </c>
      <c r="QW3" s="25">
        <v>5</v>
      </c>
      <c r="QX3" s="25">
        <v>5</v>
      </c>
      <c r="QY3" s="25">
        <v>9</v>
      </c>
      <c r="QZ3" s="25">
        <v>4</v>
      </c>
      <c r="RA3" s="25">
        <v>5</v>
      </c>
      <c r="RB3" s="44">
        <v>40</v>
      </c>
      <c r="RC3" s="44">
        <v>57.142857142857139</v>
      </c>
      <c r="RD3" s="44">
        <v>80</v>
      </c>
      <c r="RE3" s="44">
        <v>66.666666666666657</v>
      </c>
      <c r="RF3" s="44">
        <v>66.666666666666657</v>
      </c>
      <c r="RG3" s="44">
        <v>100</v>
      </c>
      <c r="RH3" s="44">
        <v>80</v>
      </c>
      <c r="RI3" s="44">
        <v>100</v>
      </c>
      <c r="RJ3" s="44">
        <v>77.777777777777786</v>
      </c>
      <c r="RK3" s="44">
        <v>50</v>
      </c>
      <c r="RL3" s="44">
        <v>40</v>
      </c>
      <c r="RM3" s="25">
        <v>1</v>
      </c>
      <c r="RN3" s="25">
        <v>6</v>
      </c>
      <c r="RO3" s="25">
        <v>1</v>
      </c>
      <c r="RP3" s="25">
        <v>3</v>
      </c>
      <c r="RQ3" s="25">
        <v>1</v>
      </c>
      <c r="RR3" s="25">
        <v>2</v>
      </c>
      <c r="RS3" s="25">
        <v>2</v>
      </c>
      <c r="RT3" s="25">
        <v>1</v>
      </c>
      <c r="RU3" s="25">
        <v>0</v>
      </c>
      <c r="RV3" s="25">
        <v>1</v>
      </c>
      <c r="RW3" s="25">
        <v>3</v>
      </c>
      <c r="RX3" s="25">
        <v>4</v>
      </c>
      <c r="RY3" s="25">
        <v>2</v>
      </c>
      <c r="RZ3" s="25">
        <v>6</v>
      </c>
      <c r="SA3" s="25">
        <v>0</v>
      </c>
      <c r="SB3" s="25">
        <v>3</v>
      </c>
      <c r="SC3" s="25">
        <v>1</v>
      </c>
      <c r="SD3" s="25">
        <v>0</v>
      </c>
      <c r="SE3" s="25">
        <v>1</v>
      </c>
      <c r="SF3" s="25">
        <v>1</v>
      </c>
      <c r="SG3" s="25">
        <v>1</v>
      </c>
      <c r="SH3" s="25">
        <v>1</v>
      </c>
      <c r="SI3" s="25">
        <v>2</v>
      </c>
      <c r="SJ3" s="25">
        <v>0</v>
      </c>
      <c r="SK3" s="25">
        <v>1</v>
      </c>
      <c r="SL3" s="25">
        <v>6</v>
      </c>
      <c r="SM3" s="25">
        <v>0</v>
      </c>
      <c r="SN3" s="25">
        <v>2</v>
      </c>
      <c r="SO3" s="25">
        <v>1</v>
      </c>
      <c r="SP3" s="25">
        <v>0</v>
      </c>
      <c r="SQ3" s="25">
        <v>0</v>
      </c>
      <c r="SR3" s="25">
        <v>1</v>
      </c>
      <c r="SS3" s="25">
        <v>0</v>
      </c>
      <c r="ST3" s="25">
        <v>1</v>
      </c>
      <c r="SU3" s="25">
        <v>1</v>
      </c>
      <c r="SV3" s="25">
        <v>0</v>
      </c>
      <c r="SW3" s="44">
        <v>33.333333333333329</v>
      </c>
      <c r="SX3" s="44">
        <v>85.714285714285708</v>
      </c>
      <c r="SY3" s="44">
        <v>50</v>
      </c>
      <c r="SZ3" s="44">
        <v>75</v>
      </c>
      <c r="TA3" s="44">
        <v>100</v>
      </c>
      <c r="TB3" s="44">
        <v>100</v>
      </c>
      <c r="TC3" s="44">
        <v>40</v>
      </c>
      <c r="TD3" s="44">
        <v>25</v>
      </c>
      <c r="TE3" s="44">
        <v>0</v>
      </c>
      <c r="TF3" s="44">
        <v>33.333333333333329</v>
      </c>
      <c r="TG3" s="44">
        <v>60</v>
      </c>
      <c r="TH3" s="44">
        <v>80</v>
      </c>
      <c r="TI3" s="44">
        <v>66.666666666666657</v>
      </c>
      <c r="TJ3" s="44">
        <v>85.714285714285708</v>
      </c>
      <c r="TK3" s="44">
        <v>0</v>
      </c>
      <c r="TL3" s="44">
        <v>75</v>
      </c>
      <c r="TM3" s="44">
        <v>100</v>
      </c>
      <c r="TN3" s="44">
        <v>0</v>
      </c>
      <c r="TO3" s="44">
        <v>20</v>
      </c>
      <c r="TP3" s="44">
        <v>25</v>
      </c>
      <c r="TQ3" s="44">
        <v>14.285714285714285</v>
      </c>
      <c r="TR3" s="44">
        <v>33.333333333333329</v>
      </c>
      <c r="TS3" s="44">
        <v>40</v>
      </c>
      <c r="TT3" s="44">
        <v>0</v>
      </c>
      <c r="TU3" s="44">
        <v>33.333333333333329</v>
      </c>
      <c r="TV3" s="44">
        <v>85.714285714285708</v>
      </c>
      <c r="TW3" s="44">
        <v>0</v>
      </c>
      <c r="TX3" s="44">
        <v>50</v>
      </c>
      <c r="TY3" s="44">
        <v>100</v>
      </c>
      <c r="TZ3" s="44">
        <v>0</v>
      </c>
      <c r="UA3" s="44">
        <v>0</v>
      </c>
      <c r="UB3" s="44">
        <v>25</v>
      </c>
      <c r="UC3" s="44">
        <v>0</v>
      </c>
      <c r="UD3" s="44">
        <v>33.333333333333329</v>
      </c>
      <c r="UE3" s="44">
        <v>20</v>
      </c>
      <c r="UF3" s="44">
        <v>0</v>
      </c>
    </row>
    <row r="4" spans="1:552" x14ac:dyDescent="0.25">
      <c r="A4" s="2" t="str">
        <f t="shared" si="0"/>
        <v xml:space="preserve">110020 Porto Velho                                                                                                                                  </v>
      </c>
      <c r="B4" s="58">
        <v>110020</v>
      </c>
      <c r="C4" s="2" t="s">
        <v>48</v>
      </c>
      <c r="D4" s="56">
        <v>29</v>
      </c>
      <c r="E4" s="56">
        <v>30</v>
      </c>
      <c r="F4" s="56">
        <v>46</v>
      </c>
      <c r="G4" s="56">
        <v>41</v>
      </c>
      <c r="H4" s="56">
        <v>32</v>
      </c>
      <c r="I4" s="56">
        <v>37</v>
      </c>
      <c r="J4" s="56">
        <v>25</v>
      </c>
      <c r="K4" s="56">
        <v>41</v>
      </c>
      <c r="L4" s="56">
        <v>42</v>
      </c>
      <c r="M4" s="56">
        <v>33</v>
      </c>
      <c r="N4" s="56">
        <v>26</v>
      </c>
      <c r="O4" s="56">
        <v>30</v>
      </c>
      <c r="P4" s="59">
        <v>12</v>
      </c>
      <c r="Q4" s="59">
        <v>11</v>
      </c>
      <c r="R4" s="59">
        <v>20</v>
      </c>
      <c r="S4" s="59">
        <v>26</v>
      </c>
      <c r="T4" s="59">
        <v>21</v>
      </c>
      <c r="U4" s="59">
        <v>27</v>
      </c>
      <c r="V4" s="59">
        <v>16</v>
      </c>
      <c r="W4" s="59">
        <v>25</v>
      </c>
      <c r="X4" s="59">
        <v>24</v>
      </c>
      <c r="Y4" s="59">
        <v>22</v>
      </c>
      <c r="Z4" s="59">
        <v>17</v>
      </c>
      <c r="AA4" s="59">
        <v>15</v>
      </c>
      <c r="AB4" s="62">
        <v>41.379310344827587</v>
      </c>
      <c r="AC4" s="62">
        <v>36.666666666666664</v>
      </c>
      <c r="AD4" s="62">
        <v>43.478260869565219</v>
      </c>
      <c r="AE4" s="62">
        <v>63.414634146341463</v>
      </c>
      <c r="AF4" s="62">
        <v>65.625</v>
      </c>
      <c r="AG4" s="62">
        <v>72.972972972972968</v>
      </c>
      <c r="AH4" s="62">
        <v>64</v>
      </c>
      <c r="AI4" s="62">
        <v>60.975609756097562</v>
      </c>
      <c r="AJ4" s="62">
        <v>57.142857142857139</v>
      </c>
      <c r="AK4" s="62">
        <v>66.666666666666657</v>
      </c>
      <c r="AL4" s="62">
        <v>65.384615384615387</v>
      </c>
      <c r="AM4" s="62">
        <v>50</v>
      </c>
      <c r="AN4" s="61">
        <v>16</v>
      </c>
      <c r="AO4" s="25">
        <v>16</v>
      </c>
      <c r="AP4" s="25">
        <v>26</v>
      </c>
      <c r="AQ4" s="25">
        <v>14</v>
      </c>
      <c r="AR4" s="25">
        <v>9</v>
      </c>
      <c r="AS4" s="25">
        <v>9</v>
      </c>
      <c r="AT4" s="25">
        <v>8</v>
      </c>
      <c r="AU4" s="25">
        <v>16</v>
      </c>
      <c r="AV4" s="25">
        <v>14</v>
      </c>
      <c r="AW4" s="25">
        <v>11</v>
      </c>
      <c r="AX4" s="25">
        <v>7</v>
      </c>
      <c r="AY4" s="25">
        <v>13</v>
      </c>
      <c r="AZ4" s="39">
        <v>55.172413793103445</v>
      </c>
      <c r="BA4" s="39">
        <v>53.333333333333336</v>
      </c>
      <c r="BB4" s="39">
        <v>56.521739130434781</v>
      </c>
      <c r="BC4" s="39">
        <v>34.146341463414636</v>
      </c>
      <c r="BD4" s="39">
        <v>28.125</v>
      </c>
      <c r="BE4" s="39">
        <v>24.324324324324326</v>
      </c>
      <c r="BF4" s="39">
        <v>32</v>
      </c>
      <c r="BG4" s="39">
        <v>39.024390243902438</v>
      </c>
      <c r="BH4" s="39">
        <v>33.333333333333329</v>
      </c>
      <c r="BI4" s="39">
        <v>33.333333333333329</v>
      </c>
      <c r="BJ4" s="39">
        <v>26.923076923076923</v>
      </c>
      <c r="BK4" s="39">
        <v>43.333333333333336</v>
      </c>
      <c r="BL4" s="25">
        <v>1</v>
      </c>
      <c r="BM4" s="25">
        <v>3</v>
      </c>
      <c r="BN4" s="25">
        <v>0</v>
      </c>
      <c r="BO4" s="25">
        <v>1</v>
      </c>
      <c r="BP4" s="25">
        <v>2</v>
      </c>
      <c r="BQ4" s="25">
        <v>1</v>
      </c>
      <c r="BR4" s="25">
        <v>1</v>
      </c>
      <c r="BS4" s="25">
        <v>0</v>
      </c>
      <c r="BT4" s="25">
        <v>4</v>
      </c>
      <c r="BU4" s="25">
        <v>0</v>
      </c>
      <c r="BV4" s="25">
        <v>2</v>
      </c>
      <c r="BW4" s="25">
        <v>2</v>
      </c>
      <c r="BX4" s="39">
        <v>3.4482758620689653</v>
      </c>
      <c r="BY4" s="39">
        <v>10</v>
      </c>
      <c r="BZ4" s="39">
        <v>0</v>
      </c>
      <c r="CA4" s="39">
        <v>2.4390243902439024</v>
      </c>
      <c r="CB4" s="39">
        <v>6.25</v>
      </c>
      <c r="CC4" s="39">
        <v>2.7027027027027026</v>
      </c>
      <c r="CD4" s="39">
        <v>4</v>
      </c>
      <c r="CE4" s="39">
        <v>0</v>
      </c>
      <c r="CF4" s="39">
        <v>9.5238095238095237</v>
      </c>
      <c r="CG4" s="39">
        <v>0</v>
      </c>
      <c r="CH4" s="39">
        <v>7.6923076923076925</v>
      </c>
      <c r="CI4" s="39">
        <v>6.666666666666667</v>
      </c>
      <c r="CJ4" s="63">
        <v>6</v>
      </c>
      <c r="CK4" s="63">
        <v>6</v>
      </c>
      <c r="CL4" s="63">
        <v>10</v>
      </c>
      <c r="CM4" s="63">
        <v>11</v>
      </c>
      <c r="CN4" s="63">
        <v>8</v>
      </c>
      <c r="CO4" s="63">
        <v>8</v>
      </c>
      <c r="CP4" s="63">
        <v>11</v>
      </c>
      <c r="CQ4" s="63">
        <v>15</v>
      </c>
      <c r="CR4" s="63">
        <v>11</v>
      </c>
      <c r="CS4" s="63">
        <v>8</v>
      </c>
      <c r="CT4" s="63">
        <v>8</v>
      </c>
      <c r="CU4" s="63">
        <v>5</v>
      </c>
      <c r="CV4" s="63">
        <v>1</v>
      </c>
      <c r="CW4" s="63">
        <v>0</v>
      </c>
      <c r="CX4" s="63">
        <v>0</v>
      </c>
      <c r="CY4" s="63">
        <v>2</v>
      </c>
      <c r="CZ4" s="63">
        <v>2</v>
      </c>
      <c r="DA4" s="63">
        <v>1</v>
      </c>
      <c r="DB4" s="63">
        <v>0</v>
      </c>
      <c r="DC4" s="63">
        <v>4</v>
      </c>
      <c r="DD4" s="63">
        <v>4</v>
      </c>
      <c r="DE4" s="63">
        <v>4</v>
      </c>
      <c r="DF4" s="63">
        <v>2</v>
      </c>
      <c r="DG4" s="63">
        <v>1</v>
      </c>
      <c r="DH4" s="25">
        <v>2</v>
      </c>
      <c r="DI4" s="25">
        <v>3</v>
      </c>
      <c r="DJ4" s="25">
        <v>6</v>
      </c>
      <c r="DK4" s="25">
        <v>6</v>
      </c>
      <c r="DL4" s="25">
        <v>5</v>
      </c>
      <c r="DM4" s="25">
        <v>8</v>
      </c>
      <c r="DN4" s="25">
        <v>0</v>
      </c>
      <c r="DO4" s="25">
        <v>1</v>
      </c>
      <c r="DP4" s="25">
        <v>2</v>
      </c>
      <c r="DQ4" s="25">
        <v>2</v>
      </c>
      <c r="DR4" s="25">
        <v>1</v>
      </c>
      <c r="DS4" s="25">
        <v>3</v>
      </c>
      <c r="DT4" s="34">
        <v>9</v>
      </c>
      <c r="DU4" s="34">
        <v>9</v>
      </c>
      <c r="DV4" s="34">
        <v>16</v>
      </c>
      <c r="DW4" s="34">
        <v>19</v>
      </c>
      <c r="DX4" s="34">
        <v>15</v>
      </c>
      <c r="DY4" s="34">
        <v>17</v>
      </c>
      <c r="DZ4" s="34">
        <v>11</v>
      </c>
      <c r="EA4" s="2">
        <v>20</v>
      </c>
      <c r="EB4" s="2">
        <v>17</v>
      </c>
      <c r="EC4" s="2">
        <v>14</v>
      </c>
      <c r="ED4" s="2">
        <v>11</v>
      </c>
      <c r="EE4" s="2">
        <v>9</v>
      </c>
      <c r="EF4" s="34">
        <v>66.666666666666657</v>
      </c>
      <c r="EG4" s="34">
        <v>66.666666666666657</v>
      </c>
      <c r="EH4" s="34">
        <v>62.5</v>
      </c>
      <c r="EI4" s="34">
        <v>57.894736842105267</v>
      </c>
      <c r="EJ4" s="34">
        <v>53.333333333333336</v>
      </c>
      <c r="EK4" s="34">
        <v>47.058823529411761</v>
      </c>
      <c r="EL4" s="34">
        <v>100</v>
      </c>
      <c r="EM4" s="34">
        <v>75</v>
      </c>
      <c r="EN4" s="34">
        <v>64.705882352941174</v>
      </c>
      <c r="EO4" s="34">
        <v>57.142857142857139</v>
      </c>
      <c r="EP4" s="34">
        <v>72.727272727272734</v>
      </c>
      <c r="EQ4" s="34">
        <v>55.555555555555557</v>
      </c>
      <c r="ER4" s="34">
        <v>11.111111111111111</v>
      </c>
      <c r="ES4" s="34">
        <v>0</v>
      </c>
      <c r="ET4" s="34">
        <v>0</v>
      </c>
      <c r="EU4" s="34">
        <v>10.526315789473683</v>
      </c>
      <c r="EV4" s="34">
        <v>13.333333333333334</v>
      </c>
      <c r="EW4" s="34">
        <v>5.8823529411764701</v>
      </c>
      <c r="EX4" s="34">
        <v>0</v>
      </c>
      <c r="EY4" s="34">
        <v>20</v>
      </c>
      <c r="EZ4" s="34">
        <v>23.52941176470588</v>
      </c>
      <c r="FA4" s="34">
        <v>28.571428571428569</v>
      </c>
      <c r="FB4" s="34">
        <v>18.181818181818183</v>
      </c>
      <c r="FC4" s="34">
        <v>11.111111111111111</v>
      </c>
      <c r="FD4" s="42">
        <v>22.222222222222221</v>
      </c>
      <c r="FE4" s="42">
        <v>33.333333333333329</v>
      </c>
      <c r="FF4" s="42">
        <v>37.5</v>
      </c>
      <c r="FG4" s="42">
        <v>31.578947368421051</v>
      </c>
      <c r="FH4" s="42">
        <v>33.333333333333329</v>
      </c>
      <c r="FI4" s="42">
        <v>47.058823529411761</v>
      </c>
      <c r="FJ4" s="42">
        <v>0</v>
      </c>
      <c r="FK4" s="42">
        <v>5</v>
      </c>
      <c r="FL4" s="42">
        <v>11.76470588235294</v>
      </c>
      <c r="FM4" s="42">
        <v>14.285714285714285</v>
      </c>
      <c r="FN4" s="42">
        <v>9.0909090909090917</v>
      </c>
      <c r="FO4" s="42">
        <v>33.333333333333329</v>
      </c>
      <c r="FP4" s="42">
        <v>6</v>
      </c>
      <c r="FQ4" s="2">
        <v>8</v>
      </c>
      <c r="FR4" s="2">
        <v>13</v>
      </c>
      <c r="FS4" s="2">
        <v>9</v>
      </c>
      <c r="FT4" s="2">
        <v>14</v>
      </c>
      <c r="FU4" s="2">
        <v>12</v>
      </c>
      <c r="FV4" s="2">
        <v>13</v>
      </c>
      <c r="FW4" s="2">
        <v>21</v>
      </c>
      <c r="FX4" s="2">
        <v>15</v>
      </c>
      <c r="FY4" s="2">
        <v>14</v>
      </c>
      <c r="FZ4" s="2">
        <v>13</v>
      </c>
      <c r="GA4" s="2">
        <v>13</v>
      </c>
      <c r="GB4" s="25">
        <v>2</v>
      </c>
      <c r="GC4" s="25">
        <v>1</v>
      </c>
      <c r="GD4" s="25">
        <v>3</v>
      </c>
      <c r="GE4" s="25">
        <v>5</v>
      </c>
      <c r="GF4" s="25">
        <v>2</v>
      </c>
      <c r="GG4" s="25">
        <v>5</v>
      </c>
      <c r="GH4" s="25">
        <v>2</v>
      </c>
      <c r="GI4" s="25">
        <v>1</v>
      </c>
      <c r="GJ4" s="25">
        <v>4</v>
      </c>
      <c r="GK4" s="25">
        <v>2</v>
      </c>
      <c r="GL4" s="25">
        <v>3</v>
      </c>
      <c r="GM4" s="25">
        <v>0</v>
      </c>
      <c r="GN4" s="2">
        <v>3</v>
      </c>
      <c r="GO4" s="2">
        <v>2</v>
      </c>
      <c r="GP4" s="2">
        <v>4</v>
      </c>
      <c r="GQ4" s="2">
        <v>4</v>
      </c>
      <c r="GR4" s="2">
        <v>3</v>
      </c>
      <c r="GS4" s="2">
        <v>4</v>
      </c>
      <c r="GT4" s="2">
        <v>0</v>
      </c>
      <c r="GU4" s="2">
        <v>2</v>
      </c>
      <c r="GV4" s="2">
        <v>2</v>
      </c>
      <c r="GW4" s="2">
        <v>4</v>
      </c>
      <c r="GX4" s="2">
        <v>1</v>
      </c>
      <c r="GY4" s="2">
        <v>1</v>
      </c>
      <c r="GZ4" s="2">
        <v>11</v>
      </c>
      <c r="HA4" s="2">
        <v>11</v>
      </c>
      <c r="HB4" s="2">
        <v>20</v>
      </c>
      <c r="HC4" s="2">
        <v>18</v>
      </c>
      <c r="HD4" s="2">
        <v>19</v>
      </c>
      <c r="HE4" s="2">
        <v>21</v>
      </c>
      <c r="HF4" s="2">
        <v>15</v>
      </c>
      <c r="HG4" s="2">
        <v>24</v>
      </c>
      <c r="HH4" s="2">
        <v>21</v>
      </c>
      <c r="HI4" s="2">
        <v>20</v>
      </c>
      <c r="HJ4" s="2">
        <v>17</v>
      </c>
      <c r="HK4" s="2">
        <v>14</v>
      </c>
      <c r="HL4" s="34">
        <v>54.54545454545454</v>
      </c>
      <c r="HM4" s="34">
        <v>72.727272727272734</v>
      </c>
      <c r="HN4" s="34">
        <v>65</v>
      </c>
      <c r="HO4" s="34">
        <v>50</v>
      </c>
      <c r="HP4" s="34">
        <v>73.68421052631578</v>
      </c>
      <c r="HQ4" s="34">
        <v>57.142857142857139</v>
      </c>
      <c r="HR4" s="34">
        <v>86.666666666666671</v>
      </c>
      <c r="HS4" s="34">
        <v>87.5</v>
      </c>
      <c r="HT4" s="34">
        <v>71.428571428571431</v>
      </c>
      <c r="HU4" s="34">
        <v>70</v>
      </c>
      <c r="HV4" s="34">
        <v>76.470588235294116</v>
      </c>
      <c r="HW4" s="34">
        <v>92.857142857142861</v>
      </c>
      <c r="HX4" s="39">
        <v>18.181818181818183</v>
      </c>
      <c r="HY4" s="39">
        <v>9.0909090909090917</v>
      </c>
      <c r="HZ4" s="39">
        <v>15</v>
      </c>
      <c r="IA4" s="39">
        <v>27.777777777777779</v>
      </c>
      <c r="IB4" s="39">
        <v>10.526315789473683</v>
      </c>
      <c r="IC4" s="39">
        <v>23.809523809523807</v>
      </c>
      <c r="ID4" s="39">
        <v>13.333333333333334</v>
      </c>
      <c r="IE4" s="39">
        <v>4.1666666666666661</v>
      </c>
      <c r="IF4" s="39">
        <v>19.047619047619047</v>
      </c>
      <c r="IG4" s="39">
        <v>10</v>
      </c>
      <c r="IH4" s="39">
        <v>17.647058823529413</v>
      </c>
      <c r="II4" s="39">
        <v>0</v>
      </c>
      <c r="IJ4" s="39">
        <v>27.27272727272727</v>
      </c>
      <c r="IK4" s="39">
        <v>18.181818181818183</v>
      </c>
      <c r="IL4" s="39">
        <v>20</v>
      </c>
      <c r="IM4" s="39">
        <v>22.222222222222221</v>
      </c>
      <c r="IN4" s="39">
        <v>15.789473684210526</v>
      </c>
      <c r="IO4" s="39">
        <v>19.047619047619047</v>
      </c>
      <c r="IP4" s="39">
        <v>0</v>
      </c>
      <c r="IQ4" s="39">
        <v>8.3333333333333321</v>
      </c>
      <c r="IR4" s="39">
        <v>9.5238095238095237</v>
      </c>
      <c r="IS4" s="39">
        <v>20</v>
      </c>
      <c r="IT4" s="39">
        <v>5.8823529411764701</v>
      </c>
      <c r="IU4" s="39">
        <v>7.1428571428571423</v>
      </c>
      <c r="IV4" s="39">
        <v>5</v>
      </c>
      <c r="IW4" s="39">
        <v>4</v>
      </c>
      <c r="IX4" s="39">
        <v>10</v>
      </c>
      <c r="IY4" s="39">
        <v>4</v>
      </c>
      <c r="IZ4" s="39">
        <v>1</v>
      </c>
      <c r="JA4" s="39">
        <v>2</v>
      </c>
      <c r="JB4" s="39">
        <v>4</v>
      </c>
      <c r="JC4" s="39">
        <v>8</v>
      </c>
      <c r="JD4" s="2">
        <v>10</v>
      </c>
      <c r="JE4" s="2">
        <v>7</v>
      </c>
      <c r="JF4" s="2">
        <v>6</v>
      </c>
      <c r="JG4" s="2">
        <v>6</v>
      </c>
      <c r="JH4" s="2">
        <v>3</v>
      </c>
      <c r="JI4" s="2">
        <v>1</v>
      </c>
      <c r="JJ4" s="2">
        <v>5</v>
      </c>
      <c r="JK4" s="2">
        <v>2</v>
      </c>
      <c r="JL4" s="2">
        <v>3</v>
      </c>
      <c r="JM4" s="44">
        <v>3</v>
      </c>
      <c r="JN4" s="44">
        <v>0</v>
      </c>
      <c r="JO4" s="44">
        <v>2</v>
      </c>
      <c r="JP4" s="2">
        <v>1</v>
      </c>
      <c r="JQ4" s="2">
        <v>2</v>
      </c>
      <c r="JR4" s="2">
        <v>1</v>
      </c>
      <c r="JS4" s="2">
        <v>0</v>
      </c>
      <c r="JT4" s="2">
        <v>7</v>
      </c>
      <c r="JU4" s="2">
        <v>8</v>
      </c>
      <c r="JV4" s="2">
        <v>9</v>
      </c>
      <c r="JW4" s="2">
        <v>7</v>
      </c>
      <c r="JX4" s="2">
        <v>5</v>
      </c>
      <c r="JY4" s="2">
        <v>4</v>
      </c>
      <c r="JZ4" s="2">
        <v>4</v>
      </c>
      <c r="KA4" s="2">
        <v>6</v>
      </c>
      <c r="KB4" s="25">
        <v>3</v>
      </c>
      <c r="KC4" s="25">
        <v>2</v>
      </c>
      <c r="KD4" s="25">
        <v>0</v>
      </c>
      <c r="KE4" s="25">
        <v>7</v>
      </c>
      <c r="KF4" s="25">
        <v>15</v>
      </c>
      <c r="KG4" s="25">
        <v>13</v>
      </c>
      <c r="KH4" s="25">
        <v>24</v>
      </c>
      <c r="KI4" s="25">
        <v>13</v>
      </c>
      <c r="KJ4" s="25">
        <v>9</v>
      </c>
      <c r="KK4" s="25">
        <v>9</v>
      </c>
      <c r="KL4" s="25">
        <v>8</v>
      </c>
      <c r="KM4" s="25">
        <v>16</v>
      </c>
      <c r="KN4" s="25">
        <v>14</v>
      </c>
      <c r="KO4" s="25">
        <v>11</v>
      </c>
      <c r="KP4" s="25">
        <v>7</v>
      </c>
      <c r="KQ4" s="25">
        <v>13</v>
      </c>
      <c r="KR4" s="44">
        <v>33.333333333333329</v>
      </c>
      <c r="KS4" s="44">
        <v>30.76923076923077</v>
      </c>
      <c r="KT4" s="44">
        <v>41.666666666666671</v>
      </c>
      <c r="KU4" s="44">
        <v>30.76923076923077</v>
      </c>
      <c r="KV4" s="44">
        <v>11.111111111111111</v>
      </c>
      <c r="KW4" s="44">
        <v>22.222222222222221</v>
      </c>
      <c r="KX4" s="44">
        <v>50</v>
      </c>
      <c r="KY4" s="44">
        <v>50</v>
      </c>
      <c r="KZ4" s="44">
        <v>71.428571428571431</v>
      </c>
      <c r="LA4" s="44">
        <v>63.636363636363633</v>
      </c>
      <c r="LB4" s="44">
        <v>85.714285714285708</v>
      </c>
      <c r="LC4" s="44">
        <v>46.153846153846153</v>
      </c>
      <c r="LD4" s="44">
        <v>20</v>
      </c>
      <c r="LE4" s="44">
        <v>7.6923076923076925</v>
      </c>
      <c r="LF4" s="44">
        <v>20.833333333333336</v>
      </c>
      <c r="LG4" s="44">
        <v>15.384615384615385</v>
      </c>
      <c r="LH4" s="44">
        <v>33.333333333333329</v>
      </c>
      <c r="LI4" s="44">
        <v>33.333333333333329</v>
      </c>
      <c r="LJ4" s="44">
        <v>0</v>
      </c>
      <c r="LK4" s="44">
        <v>12.5</v>
      </c>
      <c r="LL4" s="44">
        <v>7.1428571428571423</v>
      </c>
      <c r="LM4" s="44">
        <v>18.181818181818183</v>
      </c>
      <c r="LN4" s="44">
        <v>14.285714285714285</v>
      </c>
      <c r="LO4" s="44">
        <v>0</v>
      </c>
      <c r="LP4" s="44">
        <v>46.666666666666664</v>
      </c>
      <c r="LQ4" s="44">
        <v>61.53846153846154</v>
      </c>
      <c r="LR4" s="44">
        <v>37.5</v>
      </c>
      <c r="LS4" s="44">
        <v>53.846153846153847</v>
      </c>
      <c r="LT4" s="44">
        <v>55.555555555555557</v>
      </c>
      <c r="LU4" s="44">
        <v>44.444444444444443</v>
      </c>
      <c r="LV4" s="44">
        <v>50</v>
      </c>
      <c r="LW4" s="44">
        <v>37.5</v>
      </c>
      <c r="LX4" s="44">
        <v>21.428571428571427</v>
      </c>
      <c r="LY4" s="44">
        <v>18.181818181818183</v>
      </c>
      <c r="LZ4" s="44">
        <v>0</v>
      </c>
      <c r="MA4" s="44">
        <v>53.846153846153847</v>
      </c>
      <c r="MB4" s="25">
        <v>2</v>
      </c>
      <c r="MC4" s="25">
        <v>2</v>
      </c>
      <c r="MD4" s="25">
        <v>5</v>
      </c>
      <c r="ME4" s="25">
        <v>5</v>
      </c>
      <c r="MF4" s="25">
        <v>4</v>
      </c>
      <c r="MG4" s="25">
        <v>2</v>
      </c>
      <c r="MH4" s="25">
        <v>0</v>
      </c>
      <c r="MI4" s="25">
        <v>1</v>
      </c>
      <c r="MJ4" s="25">
        <v>2</v>
      </c>
      <c r="MK4" s="25">
        <v>3</v>
      </c>
      <c r="ML4" s="25">
        <v>1</v>
      </c>
      <c r="MM4" s="25">
        <v>1</v>
      </c>
      <c r="MN4" s="25">
        <v>9</v>
      </c>
      <c r="MO4" s="25">
        <v>8</v>
      </c>
      <c r="MP4" s="25">
        <v>17</v>
      </c>
      <c r="MQ4" s="25">
        <v>20</v>
      </c>
      <c r="MR4" s="25">
        <v>15</v>
      </c>
      <c r="MS4" s="25">
        <v>17</v>
      </c>
      <c r="MT4" s="25">
        <v>5</v>
      </c>
      <c r="MU4" s="25">
        <v>10</v>
      </c>
      <c r="MV4" s="25">
        <v>4</v>
      </c>
      <c r="MW4" s="44">
        <v>6</v>
      </c>
      <c r="MX4" s="44">
        <v>7</v>
      </c>
      <c r="MY4" s="44">
        <v>5</v>
      </c>
      <c r="MZ4" s="44">
        <v>22.222222222222221</v>
      </c>
      <c r="NA4" s="44">
        <v>25</v>
      </c>
      <c r="NB4" s="44">
        <v>29.411764705882355</v>
      </c>
      <c r="NC4" s="44">
        <v>25</v>
      </c>
      <c r="ND4" s="44">
        <v>26.666666666666668</v>
      </c>
      <c r="NE4" s="44">
        <v>11.76470588235294</v>
      </c>
      <c r="NF4" s="44">
        <v>0</v>
      </c>
      <c r="NG4" s="44">
        <v>10</v>
      </c>
      <c r="NH4" s="44">
        <v>50</v>
      </c>
      <c r="NI4" s="44">
        <v>50</v>
      </c>
      <c r="NJ4" s="44">
        <v>14.285714285714285</v>
      </c>
      <c r="NK4" s="44">
        <v>20</v>
      </c>
      <c r="NL4" s="25">
        <v>1</v>
      </c>
      <c r="NM4" s="25">
        <v>0</v>
      </c>
      <c r="NN4" s="25">
        <v>0</v>
      </c>
      <c r="NO4" s="25">
        <v>1</v>
      </c>
      <c r="NP4" s="25">
        <v>0</v>
      </c>
      <c r="NQ4" s="25">
        <v>1</v>
      </c>
      <c r="NR4" s="25">
        <v>0</v>
      </c>
      <c r="NS4" s="25">
        <v>0</v>
      </c>
      <c r="NT4" s="25">
        <v>0</v>
      </c>
      <c r="NU4" s="25">
        <v>0</v>
      </c>
      <c r="NV4" s="25">
        <v>0</v>
      </c>
      <c r="NW4" s="25">
        <v>0</v>
      </c>
      <c r="NX4" s="25">
        <v>2</v>
      </c>
      <c r="NY4" s="25">
        <v>5</v>
      </c>
      <c r="NZ4" s="25">
        <v>7</v>
      </c>
      <c r="OA4" s="25">
        <v>2</v>
      </c>
      <c r="OB4" s="25">
        <v>3</v>
      </c>
      <c r="OC4" s="25">
        <v>2</v>
      </c>
      <c r="OD4" s="44">
        <v>1</v>
      </c>
      <c r="OE4" s="44">
        <v>2</v>
      </c>
      <c r="OF4" s="44">
        <v>0</v>
      </c>
      <c r="OG4" s="44">
        <v>0</v>
      </c>
      <c r="OH4" s="44">
        <v>0</v>
      </c>
      <c r="OI4" s="44">
        <v>0</v>
      </c>
      <c r="OJ4" s="44">
        <v>50</v>
      </c>
      <c r="OK4" s="44">
        <v>0</v>
      </c>
      <c r="OL4" s="44">
        <v>0</v>
      </c>
      <c r="OM4" s="44">
        <v>50</v>
      </c>
      <c r="ON4" s="44">
        <v>0</v>
      </c>
      <c r="OO4" s="44">
        <v>50</v>
      </c>
      <c r="OP4" s="44">
        <v>0</v>
      </c>
      <c r="OQ4" s="44">
        <v>0</v>
      </c>
      <c r="OR4" s="44">
        <v>999999999</v>
      </c>
      <c r="OS4" s="44">
        <v>999999999</v>
      </c>
      <c r="OT4" s="44">
        <v>999999999</v>
      </c>
      <c r="OU4" s="44">
        <v>999999999</v>
      </c>
      <c r="OV4" s="25">
        <v>20</v>
      </c>
      <c r="OW4" s="25">
        <v>21</v>
      </c>
      <c r="OX4" s="25">
        <v>32</v>
      </c>
      <c r="OY4" s="25">
        <v>45</v>
      </c>
      <c r="OZ4" s="25">
        <v>41</v>
      </c>
      <c r="PA4" s="25">
        <v>38</v>
      </c>
      <c r="PB4" s="25">
        <v>30</v>
      </c>
      <c r="PC4" s="25">
        <v>45</v>
      </c>
      <c r="PD4" s="25">
        <v>40</v>
      </c>
      <c r="PE4" s="25">
        <v>37</v>
      </c>
      <c r="PF4" s="25">
        <v>23</v>
      </c>
      <c r="PG4" s="25">
        <v>12</v>
      </c>
      <c r="PH4" s="25">
        <v>35</v>
      </c>
      <c r="PI4" s="25">
        <v>35</v>
      </c>
      <c r="PJ4" s="25">
        <v>54</v>
      </c>
      <c r="PK4" s="25">
        <v>63</v>
      </c>
      <c r="PL4" s="25">
        <v>51</v>
      </c>
      <c r="PM4" s="25">
        <v>49</v>
      </c>
      <c r="PN4" s="25">
        <v>38</v>
      </c>
      <c r="PO4" s="25">
        <v>54</v>
      </c>
      <c r="PP4" s="25">
        <v>51</v>
      </c>
      <c r="PQ4" s="25">
        <v>48</v>
      </c>
      <c r="PR4" s="25">
        <v>34</v>
      </c>
      <c r="PS4" s="25">
        <v>34</v>
      </c>
      <c r="PT4" s="44">
        <v>57.142857142857139</v>
      </c>
      <c r="PU4" s="44">
        <v>60</v>
      </c>
      <c r="PV4" s="44">
        <v>59.259259259259252</v>
      </c>
      <c r="PW4" s="44">
        <v>71.428571428571431</v>
      </c>
      <c r="PX4" s="44">
        <v>80.392156862745097</v>
      </c>
      <c r="PY4" s="44">
        <v>77.551020408163268</v>
      </c>
      <c r="PZ4" s="44">
        <v>78.94736842105263</v>
      </c>
      <c r="QA4" s="44">
        <v>83.333333333333343</v>
      </c>
      <c r="QB4" s="44">
        <v>78.431372549019613</v>
      </c>
      <c r="QC4" s="44">
        <v>77.083333333333343</v>
      </c>
      <c r="QD4" s="44">
        <v>67.64705882352942</v>
      </c>
      <c r="QE4" s="44">
        <v>35.294117647058826</v>
      </c>
      <c r="QF4" s="25">
        <v>21</v>
      </c>
      <c r="QG4" s="25">
        <v>18</v>
      </c>
      <c r="QH4" s="25">
        <v>36</v>
      </c>
      <c r="QI4" s="25">
        <v>39</v>
      </c>
      <c r="QJ4" s="25">
        <v>38</v>
      </c>
      <c r="QK4" s="25">
        <v>36</v>
      </c>
      <c r="QL4" s="25">
        <v>30</v>
      </c>
      <c r="QM4" s="25">
        <v>42</v>
      </c>
      <c r="QN4" s="25">
        <v>35</v>
      </c>
      <c r="QO4" s="25">
        <v>35</v>
      </c>
      <c r="QP4" s="25">
        <v>12</v>
      </c>
      <c r="QQ4" s="25">
        <v>35</v>
      </c>
      <c r="QR4" s="25">
        <v>35</v>
      </c>
      <c r="QS4" s="25">
        <v>54</v>
      </c>
      <c r="QT4" s="25">
        <v>63</v>
      </c>
      <c r="QU4" s="25">
        <v>51</v>
      </c>
      <c r="QV4" s="25">
        <v>49</v>
      </c>
      <c r="QW4" s="25">
        <v>38</v>
      </c>
      <c r="QX4" s="25">
        <v>54</v>
      </c>
      <c r="QY4" s="25">
        <v>51</v>
      </c>
      <c r="QZ4" s="25">
        <v>48</v>
      </c>
      <c r="RA4" s="25">
        <v>34</v>
      </c>
      <c r="RB4" s="44">
        <v>60</v>
      </c>
      <c r="RC4" s="44">
        <v>51.428571428571423</v>
      </c>
      <c r="RD4" s="44">
        <v>66.666666666666657</v>
      </c>
      <c r="RE4" s="44">
        <v>61.904761904761905</v>
      </c>
      <c r="RF4" s="44">
        <v>74.509803921568633</v>
      </c>
      <c r="RG4" s="44">
        <v>73.469387755102048</v>
      </c>
      <c r="RH4" s="44">
        <v>78.94736842105263</v>
      </c>
      <c r="RI4" s="44">
        <v>77.777777777777786</v>
      </c>
      <c r="RJ4" s="44">
        <v>68.627450980392155</v>
      </c>
      <c r="RK4" s="44">
        <v>72.916666666666657</v>
      </c>
      <c r="RL4" s="44">
        <v>35.294117647058826</v>
      </c>
      <c r="RM4" s="25">
        <v>22</v>
      </c>
      <c r="RN4" s="25">
        <v>19</v>
      </c>
      <c r="RO4" s="25">
        <v>34</v>
      </c>
      <c r="RP4" s="25">
        <v>28</v>
      </c>
      <c r="RQ4" s="25">
        <v>24</v>
      </c>
      <c r="RR4" s="25">
        <v>27</v>
      </c>
      <c r="RS4" s="25">
        <v>7</v>
      </c>
      <c r="RT4" s="25">
        <v>24</v>
      </c>
      <c r="RU4" s="25">
        <v>25</v>
      </c>
      <c r="RV4" s="25">
        <v>25</v>
      </c>
      <c r="RW4" s="25">
        <v>19</v>
      </c>
      <c r="RX4" s="25">
        <v>21</v>
      </c>
      <c r="RY4" s="25">
        <v>22</v>
      </c>
      <c r="RZ4" s="25">
        <v>15</v>
      </c>
      <c r="SA4" s="25">
        <v>32</v>
      </c>
      <c r="SB4" s="25">
        <v>20</v>
      </c>
      <c r="SC4" s="25">
        <v>23</v>
      </c>
      <c r="SD4" s="25">
        <v>14</v>
      </c>
      <c r="SE4" s="25">
        <v>5</v>
      </c>
      <c r="SF4" s="25">
        <v>14</v>
      </c>
      <c r="SG4" s="25">
        <v>20</v>
      </c>
      <c r="SH4" s="25">
        <v>21</v>
      </c>
      <c r="SI4" s="25">
        <v>9</v>
      </c>
      <c r="SJ4" s="25">
        <v>19</v>
      </c>
      <c r="SK4" s="25">
        <v>20</v>
      </c>
      <c r="SL4" s="25">
        <v>14</v>
      </c>
      <c r="SM4" s="25">
        <v>25</v>
      </c>
      <c r="SN4" s="25">
        <v>16</v>
      </c>
      <c r="SO4" s="25">
        <v>20</v>
      </c>
      <c r="SP4" s="25">
        <v>11</v>
      </c>
      <c r="SQ4" s="25">
        <v>2</v>
      </c>
      <c r="SR4" s="25">
        <v>11</v>
      </c>
      <c r="SS4" s="25">
        <v>16</v>
      </c>
      <c r="ST4" s="25">
        <v>18</v>
      </c>
      <c r="SU4" s="25">
        <v>8</v>
      </c>
      <c r="SV4" s="25">
        <v>14</v>
      </c>
      <c r="SW4" s="44">
        <v>75.862068965517238</v>
      </c>
      <c r="SX4" s="44">
        <v>63.333333333333329</v>
      </c>
      <c r="SY4" s="44">
        <v>73.91304347826086</v>
      </c>
      <c r="SZ4" s="44">
        <v>68.292682926829272</v>
      </c>
      <c r="TA4" s="44">
        <v>75</v>
      </c>
      <c r="TB4" s="44">
        <v>72.972972972972968</v>
      </c>
      <c r="TC4" s="44">
        <v>28.000000000000004</v>
      </c>
      <c r="TD4" s="44">
        <v>58.536585365853654</v>
      </c>
      <c r="TE4" s="44">
        <v>59.523809523809526</v>
      </c>
      <c r="TF4" s="44">
        <v>75.757575757575751</v>
      </c>
      <c r="TG4" s="44">
        <v>73.076923076923066</v>
      </c>
      <c r="TH4" s="44">
        <v>70</v>
      </c>
      <c r="TI4" s="44">
        <v>75.862068965517238</v>
      </c>
      <c r="TJ4" s="44">
        <v>50</v>
      </c>
      <c r="TK4" s="44">
        <v>69.565217391304344</v>
      </c>
      <c r="TL4" s="44">
        <v>48.780487804878049</v>
      </c>
      <c r="TM4" s="44">
        <v>71.875</v>
      </c>
      <c r="TN4" s="44">
        <v>37.837837837837839</v>
      </c>
      <c r="TO4" s="44">
        <v>20</v>
      </c>
      <c r="TP4" s="44">
        <v>34.146341463414636</v>
      </c>
      <c r="TQ4" s="44">
        <v>47.619047619047613</v>
      </c>
      <c r="TR4" s="44">
        <v>63.636363636363633</v>
      </c>
      <c r="TS4" s="44">
        <v>34.615384615384613</v>
      </c>
      <c r="TT4" s="44">
        <v>63.333333333333329</v>
      </c>
      <c r="TU4" s="44">
        <v>68.965517241379317</v>
      </c>
      <c r="TV4" s="44">
        <v>46.666666666666664</v>
      </c>
      <c r="TW4" s="44">
        <v>54.347826086956516</v>
      </c>
      <c r="TX4" s="44">
        <v>39.024390243902438</v>
      </c>
      <c r="TY4" s="44">
        <v>62.5</v>
      </c>
      <c r="TZ4" s="44">
        <v>29.72972972972973</v>
      </c>
      <c r="UA4" s="44">
        <v>8</v>
      </c>
      <c r="UB4" s="44">
        <v>26.829268292682929</v>
      </c>
      <c r="UC4" s="44">
        <v>38.095238095238095</v>
      </c>
      <c r="UD4" s="44">
        <v>54.54545454545454</v>
      </c>
      <c r="UE4" s="44">
        <v>30.76923076923077</v>
      </c>
      <c r="UF4" s="44">
        <v>46.666666666666664</v>
      </c>
    </row>
    <row r="5" spans="1:552" x14ac:dyDescent="0.25">
      <c r="A5" s="2" t="str">
        <f t="shared" si="0"/>
        <v xml:space="preserve">120040 Rio Branco                                                                                                                                   </v>
      </c>
      <c r="B5" s="58">
        <v>120040</v>
      </c>
      <c r="C5" s="2" t="s">
        <v>49</v>
      </c>
      <c r="D5" s="56">
        <v>8</v>
      </c>
      <c r="E5" s="56">
        <v>7</v>
      </c>
      <c r="F5" s="56">
        <v>5</v>
      </c>
      <c r="G5" s="56">
        <v>9</v>
      </c>
      <c r="H5" s="56">
        <v>14</v>
      </c>
      <c r="I5" s="56">
        <v>20</v>
      </c>
      <c r="J5" s="56">
        <v>8</v>
      </c>
      <c r="K5" s="56">
        <v>9</v>
      </c>
      <c r="L5" s="56">
        <v>11</v>
      </c>
      <c r="M5" s="56">
        <v>12</v>
      </c>
      <c r="N5" s="56">
        <v>10</v>
      </c>
      <c r="O5" s="56">
        <v>8</v>
      </c>
      <c r="P5" s="59">
        <v>3</v>
      </c>
      <c r="Q5" s="59">
        <v>1</v>
      </c>
      <c r="R5" s="59">
        <v>2</v>
      </c>
      <c r="S5" s="59">
        <v>4</v>
      </c>
      <c r="T5" s="59">
        <v>3</v>
      </c>
      <c r="U5" s="59">
        <v>10</v>
      </c>
      <c r="V5" s="59">
        <v>4</v>
      </c>
      <c r="W5" s="59">
        <v>4</v>
      </c>
      <c r="X5" s="59">
        <v>3</v>
      </c>
      <c r="Y5" s="59">
        <v>8</v>
      </c>
      <c r="Z5" s="59">
        <v>7</v>
      </c>
      <c r="AA5" s="59">
        <v>6</v>
      </c>
      <c r="AB5" s="62">
        <v>37.5</v>
      </c>
      <c r="AC5" s="62">
        <v>14.285714285714285</v>
      </c>
      <c r="AD5" s="62">
        <v>40</v>
      </c>
      <c r="AE5" s="62">
        <v>44.444444444444443</v>
      </c>
      <c r="AF5" s="62">
        <v>21.428571428571427</v>
      </c>
      <c r="AG5" s="62">
        <v>50</v>
      </c>
      <c r="AH5" s="62">
        <v>50</v>
      </c>
      <c r="AI5" s="62">
        <v>44.444444444444443</v>
      </c>
      <c r="AJ5" s="62">
        <v>27.27272727272727</v>
      </c>
      <c r="AK5" s="62">
        <v>66.666666666666657</v>
      </c>
      <c r="AL5" s="62">
        <v>70</v>
      </c>
      <c r="AM5" s="62">
        <v>75</v>
      </c>
      <c r="AN5" s="61">
        <v>4</v>
      </c>
      <c r="AO5" s="25">
        <v>5</v>
      </c>
      <c r="AP5" s="25">
        <v>2</v>
      </c>
      <c r="AQ5" s="25">
        <v>4</v>
      </c>
      <c r="AR5" s="25">
        <v>9</v>
      </c>
      <c r="AS5" s="25">
        <v>8</v>
      </c>
      <c r="AT5" s="25">
        <v>4</v>
      </c>
      <c r="AU5" s="25">
        <v>5</v>
      </c>
      <c r="AV5" s="25">
        <v>7</v>
      </c>
      <c r="AW5" s="25">
        <v>2</v>
      </c>
      <c r="AX5" s="25">
        <v>3</v>
      </c>
      <c r="AY5" s="25">
        <v>1</v>
      </c>
      <c r="AZ5" s="39">
        <v>50</v>
      </c>
      <c r="BA5" s="39">
        <v>71.428571428571431</v>
      </c>
      <c r="BB5" s="39">
        <v>40</v>
      </c>
      <c r="BC5" s="39">
        <v>44.444444444444443</v>
      </c>
      <c r="BD5" s="39">
        <v>64.285714285714292</v>
      </c>
      <c r="BE5" s="39">
        <v>40</v>
      </c>
      <c r="BF5" s="39">
        <v>50</v>
      </c>
      <c r="BG5" s="39">
        <v>55.555555555555557</v>
      </c>
      <c r="BH5" s="39">
        <v>63.636363636363633</v>
      </c>
      <c r="BI5" s="39">
        <v>16.666666666666664</v>
      </c>
      <c r="BJ5" s="39">
        <v>30</v>
      </c>
      <c r="BK5" s="39">
        <v>12.5</v>
      </c>
      <c r="BL5" s="25">
        <v>1</v>
      </c>
      <c r="BM5" s="25">
        <v>1</v>
      </c>
      <c r="BN5" s="25">
        <v>1</v>
      </c>
      <c r="BO5" s="25">
        <v>1</v>
      </c>
      <c r="BP5" s="25">
        <v>2</v>
      </c>
      <c r="BQ5" s="25">
        <v>2</v>
      </c>
      <c r="BR5" s="25">
        <v>0</v>
      </c>
      <c r="BS5" s="25">
        <v>0</v>
      </c>
      <c r="BT5" s="25">
        <v>1</v>
      </c>
      <c r="BU5" s="25">
        <v>2</v>
      </c>
      <c r="BV5" s="25">
        <v>0</v>
      </c>
      <c r="BW5" s="25">
        <v>1</v>
      </c>
      <c r="BX5" s="39">
        <v>12.5</v>
      </c>
      <c r="BY5" s="39">
        <v>14.285714285714285</v>
      </c>
      <c r="BZ5" s="39">
        <v>20</v>
      </c>
      <c r="CA5" s="39">
        <v>11.111111111111111</v>
      </c>
      <c r="CB5" s="39">
        <v>14.285714285714285</v>
      </c>
      <c r="CC5" s="39">
        <v>10</v>
      </c>
      <c r="CD5" s="39">
        <v>0</v>
      </c>
      <c r="CE5" s="39">
        <v>0</v>
      </c>
      <c r="CF5" s="39">
        <v>9.0909090909090917</v>
      </c>
      <c r="CG5" s="39">
        <v>16.666666666666664</v>
      </c>
      <c r="CH5" s="39">
        <v>0</v>
      </c>
      <c r="CI5" s="39">
        <v>12.5</v>
      </c>
      <c r="CJ5" s="63">
        <v>2</v>
      </c>
      <c r="CK5" s="63">
        <v>0</v>
      </c>
      <c r="CL5" s="63">
        <v>1</v>
      </c>
      <c r="CM5" s="63">
        <v>1</v>
      </c>
      <c r="CN5" s="63">
        <v>1</v>
      </c>
      <c r="CO5" s="63">
        <v>5</v>
      </c>
      <c r="CP5" s="63">
        <v>0</v>
      </c>
      <c r="CQ5" s="63">
        <v>3</v>
      </c>
      <c r="CR5" s="63">
        <v>0</v>
      </c>
      <c r="CS5" s="63">
        <v>3</v>
      </c>
      <c r="CT5" s="63">
        <v>1</v>
      </c>
      <c r="CU5" s="63">
        <v>4</v>
      </c>
      <c r="CV5" s="63">
        <v>0</v>
      </c>
      <c r="CW5" s="63">
        <v>0</v>
      </c>
      <c r="CX5" s="63">
        <v>0</v>
      </c>
      <c r="CY5" s="63">
        <v>0</v>
      </c>
      <c r="CZ5" s="63">
        <v>0</v>
      </c>
      <c r="DA5" s="63">
        <v>0</v>
      </c>
      <c r="DB5" s="63">
        <v>1</v>
      </c>
      <c r="DC5" s="63">
        <v>0</v>
      </c>
      <c r="DD5" s="63">
        <v>1</v>
      </c>
      <c r="DE5" s="63">
        <v>0</v>
      </c>
      <c r="DF5" s="63">
        <v>0</v>
      </c>
      <c r="DG5" s="63">
        <v>0</v>
      </c>
      <c r="DH5" s="25">
        <v>1</v>
      </c>
      <c r="DI5" s="25">
        <v>1</v>
      </c>
      <c r="DJ5" s="25">
        <v>0</v>
      </c>
      <c r="DK5" s="25">
        <v>1</v>
      </c>
      <c r="DL5" s="25">
        <v>0</v>
      </c>
      <c r="DM5" s="25">
        <v>0</v>
      </c>
      <c r="DN5" s="25">
        <v>1</v>
      </c>
      <c r="DO5" s="25">
        <v>0</v>
      </c>
      <c r="DP5" s="25">
        <v>0</v>
      </c>
      <c r="DQ5" s="25">
        <v>0</v>
      </c>
      <c r="DR5" s="25">
        <v>1</v>
      </c>
      <c r="DS5" s="25">
        <v>0</v>
      </c>
      <c r="DT5" s="34">
        <v>3</v>
      </c>
      <c r="DU5" s="34">
        <v>1</v>
      </c>
      <c r="DV5" s="34">
        <v>1</v>
      </c>
      <c r="DW5" s="34">
        <v>2</v>
      </c>
      <c r="DX5" s="34">
        <v>1</v>
      </c>
      <c r="DY5" s="34">
        <v>5</v>
      </c>
      <c r="DZ5" s="34">
        <v>2</v>
      </c>
      <c r="EA5" s="2">
        <v>3</v>
      </c>
      <c r="EB5" s="2">
        <v>1</v>
      </c>
      <c r="EC5" s="2">
        <v>3</v>
      </c>
      <c r="ED5" s="2">
        <v>2</v>
      </c>
      <c r="EE5" s="2">
        <v>4</v>
      </c>
      <c r="EF5" s="34">
        <v>66.666666666666657</v>
      </c>
      <c r="EG5" s="34">
        <v>0</v>
      </c>
      <c r="EH5" s="34">
        <v>100</v>
      </c>
      <c r="EI5" s="34">
        <v>50</v>
      </c>
      <c r="EJ5" s="34">
        <v>100</v>
      </c>
      <c r="EK5" s="34">
        <v>100</v>
      </c>
      <c r="EL5" s="34">
        <v>0</v>
      </c>
      <c r="EM5" s="34">
        <v>100</v>
      </c>
      <c r="EN5" s="34">
        <v>0</v>
      </c>
      <c r="EO5" s="34">
        <v>100</v>
      </c>
      <c r="EP5" s="34">
        <v>50</v>
      </c>
      <c r="EQ5" s="34">
        <v>100</v>
      </c>
      <c r="ER5" s="34">
        <v>0</v>
      </c>
      <c r="ES5" s="34">
        <v>0</v>
      </c>
      <c r="ET5" s="34">
        <v>0</v>
      </c>
      <c r="EU5" s="34">
        <v>0</v>
      </c>
      <c r="EV5" s="34">
        <v>0</v>
      </c>
      <c r="EW5" s="34">
        <v>0</v>
      </c>
      <c r="EX5" s="34">
        <v>50</v>
      </c>
      <c r="EY5" s="34">
        <v>0</v>
      </c>
      <c r="EZ5" s="34">
        <v>100</v>
      </c>
      <c r="FA5" s="34">
        <v>0</v>
      </c>
      <c r="FB5" s="34">
        <v>0</v>
      </c>
      <c r="FC5" s="34">
        <v>0</v>
      </c>
      <c r="FD5" s="42">
        <v>33.333333333333329</v>
      </c>
      <c r="FE5" s="42">
        <v>100</v>
      </c>
      <c r="FF5" s="42">
        <v>0</v>
      </c>
      <c r="FG5" s="42">
        <v>50</v>
      </c>
      <c r="FH5" s="42">
        <v>0</v>
      </c>
      <c r="FI5" s="42">
        <v>0</v>
      </c>
      <c r="FJ5" s="42">
        <v>50</v>
      </c>
      <c r="FK5" s="42">
        <v>0</v>
      </c>
      <c r="FL5" s="42">
        <v>0</v>
      </c>
      <c r="FM5" s="42">
        <v>0</v>
      </c>
      <c r="FN5" s="42">
        <v>50</v>
      </c>
      <c r="FO5" s="42">
        <v>0</v>
      </c>
      <c r="FP5" s="42">
        <v>2</v>
      </c>
      <c r="FQ5" s="2">
        <v>1</v>
      </c>
      <c r="FR5" s="2">
        <v>2</v>
      </c>
      <c r="FS5" s="2">
        <v>2</v>
      </c>
      <c r="FT5" s="2">
        <v>2</v>
      </c>
      <c r="FU5" s="2">
        <v>6</v>
      </c>
      <c r="FV5" s="2">
        <v>3</v>
      </c>
      <c r="FW5" s="2">
        <v>3</v>
      </c>
      <c r="FX5" s="2">
        <v>1</v>
      </c>
      <c r="FY5" s="2">
        <v>4</v>
      </c>
      <c r="FZ5" s="2">
        <v>5</v>
      </c>
      <c r="GA5" s="2">
        <v>3</v>
      </c>
      <c r="GB5" s="25">
        <v>0</v>
      </c>
      <c r="GC5" s="25">
        <v>0</v>
      </c>
      <c r="GD5" s="25">
        <v>0</v>
      </c>
      <c r="GE5" s="25">
        <v>0</v>
      </c>
      <c r="GF5" s="25">
        <v>0</v>
      </c>
      <c r="GG5" s="25">
        <v>2</v>
      </c>
      <c r="GH5" s="25">
        <v>1</v>
      </c>
      <c r="GI5" s="25">
        <v>0</v>
      </c>
      <c r="GJ5" s="25">
        <v>0</v>
      </c>
      <c r="GK5" s="25">
        <v>1</v>
      </c>
      <c r="GL5" s="25">
        <v>1</v>
      </c>
      <c r="GM5" s="25">
        <v>0</v>
      </c>
      <c r="GN5" s="2">
        <v>0</v>
      </c>
      <c r="GO5" s="2">
        <v>0</v>
      </c>
      <c r="GP5" s="2">
        <v>0</v>
      </c>
      <c r="GQ5" s="2">
        <v>1</v>
      </c>
      <c r="GR5" s="2">
        <v>0</v>
      </c>
      <c r="GS5" s="2">
        <v>0</v>
      </c>
      <c r="GT5" s="2">
        <v>0</v>
      </c>
      <c r="GU5" s="2">
        <v>0</v>
      </c>
      <c r="GV5" s="2">
        <v>0</v>
      </c>
      <c r="GW5" s="2">
        <v>1</v>
      </c>
      <c r="GX5" s="2">
        <v>1</v>
      </c>
      <c r="GY5" s="2">
        <v>1</v>
      </c>
      <c r="GZ5" s="2">
        <v>2</v>
      </c>
      <c r="HA5" s="2">
        <v>1</v>
      </c>
      <c r="HB5" s="2">
        <v>2</v>
      </c>
      <c r="HC5" s="2">
        <v>3</v>
      </c>
      <c r="HD5" s="2">
        <v>2</v>
      </c>
      <c r="HE5" s="2">
        <v>8</v>
      </c>
      <c r="HF5" s="2">
        <v>4</v>
      </c>
      <c r="HG5" s="2">
        <v>3</v>
      </c>
      <c r="HH5" s="2">
        <v>1</v>
      </c>
      <c r="HI5" s="2">
        <v>6</v>
      </c>
      <c r="HJ5" s="2">
        <v>7</v>
      </c>
      <c r="HK5" s="2">
        <v>4</v>
      </c>
      <c r="HL5" s="34">
        <v>100</v>
      </c>
      <c r="HM5" s="34">
        <v>100</v>
      </c>
      <c r="HN5" s="34">
        <v>100</v>
      </c>
      <c r="HO5" s="34">
        <v>66.666666666666657</v>
      </c>
      <c r="HP5" s="34">
        <v>100</v>
      </c>
      <c r="HQ5" s="34">
        <v>75</v>
      </c>
      <c r="HR5" s="34">
        <v>75</v>
      </c>
      <c r="HS5" s="34">
        <v>100</v>
      </c>
      <c r="HT5" s="34">
        <v>100</v>
      </c>
      <c r="HU5" s="34">
        <v>66.666666666666657</v>
      </c>
      <c r="HV5" s="34">
        <v>71.428571428571431</v>
      </c>
      <c r="HW5" s="34">
        <v>75</v>
      </c>
      <c r="HX5" s="39">
        <v>0</v>
      </c>
      <c r="HY5" s="39">
        <v>0</v>
      </c>
      <c r="HZ5" s="39">
        <v>0</v>
      </c>
      <c r="IA5" s="39">
        <v>0</v>
      </c>
      <c r="IB5" s="39">
        <v>0</v>
      </c>
      <c r="IC5" s="39">
        <v>25</v>
      </c>
      <c r="ID5" s="39">
        <v>25</v>
      </c>
      <c r="IE5" s="39">
        <v>0</v>
      </c>
      <c r="IF5" s="39">
        <v>0</v>
      </c>
      <c r="IG5" s="39">
        <v>16.666666666666664</v>
      </c>
      <c r="IH5" s="39">
        <v>14.285714285714285</v>
      </c>
      <c r="II5" s="39">
        <v>0</v>
      </c>
      <c r="IJ5" s="39">
        <v>0</v>
      </c>
      <c r="IK5" s="39">
        <v>0</v>
      </c>
      <c r="IL5" s="39">
        <v>0</v>
      </c>
      <c r="IM5" s="39">
        <v>33.333333333333329</v>
      </c>
      <c r="IN5" s="39">
        <v>0</v>
      </c>
      <c r="IO5" s="39">
        <v>0</v>
      </c>
      <c r="IP5" s="39">
        <v>0</v>
      </c>
      <c r="IQ5" s="39">
        <v>0</v>
      </c>
      <c r="IR5" s="39">
        <v>0</v>
      </c>
      <c r="IS5" s="39">
        <v>16.666666666666664</v>
      </c>
      <c r="IT5" s="39">
        <v>14.285714285714285</v>
      </c>
      <c r="IU5" s="39">
        <v>25</v>
      </c>
      <c r="IV5" s="39">
        <v>2</v>
      </c>
      <c r="IW5" s="39">
        <v>2</v>
      </c>
      <c r="IX5" s="39">
        <v>0</v>
      </c>
      <c r="IY5" s="39">
        <v>3</v>
      </c>
      <c r="IZ5" s="39">
        <v>5</v>
      </c>
      <c r="JA5" s="39">
        <v>2</v>
      </c>
      <c r="JB5" s="39">
        <v>1</v>
      </c>
      <c r="JC5" s="39">
        <v>0</v>
      </c>
      <c r="JD5" s="2">
        <v>2</v>
      </c>
      <c r="JE5" s="2">
        <v>0</v>
      </c>
      <c r="JF5" s="2">
        <v>1</v>
      </c>
      <c r="JG5" s="2">
        <v>1</v>
      </c>
      <c r="JH5" s="2">
        <v>1</v>
      </c>
      <c r="JI5" s="2">
        <v>2</v>
      </c>
      <c r="JJ5" s="2">
        <v>1</v>
      </c>
      <c r="JK5" s="2">
        <v>1</v>
      </c>
      <c r="JL5" s="2">
        <v>0</v>
      </c>
      <c r="JM5" s="44">
        <v>1</v>
      </c>
      <c r="JN5" s="44">
        <v>0</v>
      </c>
      <c r="JO5" s="44">
        <v>1</v>
      </c>
      <c r="JP5" s="2">
        <v>3</v>
      </c>
      <c r="JQ5" s="2">
        <v>2</v>
      </c>
      <c r="JR5" s="2">
        <v>0</v>
      </c>
      <c r="JS5" s="2">
        <v>0</v>
      </c>
      <c r="JT5" s="2">
        <v>1</v>
      </c>
      <c r="JU5" s="2">
        <v>1</v>
      </c>
      <c r="JV5" s="2">
        <v>0</v>
      </c>
      <c r="JW5" s="2">
        <v>0</v>
      </c>
      <c r="JX5" s="2">
        <v>0</v>
      </c>
      <c r="JY5" s="2">
        <v>4</v>
      </c>
      <c r="JZ5" s="2">
        <v>2</v>
      </c>
      <c r="KA5" s="2">
        <v>2</v>
      </c>
      <c r="KB5" s="25">
        <v>1</v>
      </c>
      <c r="KC5" s="25">
        <v>0</v>
      </c>
      <c r="KD5" s="25">
        <v>1</v>
      </c>
      <c r="KE5" s="25">
        <v>0</v>
      </c>
      <c r="KF5" s="25">
        <v>4</v>
      </c>
      <c r="KG5" s="25">
        <v>5</v>
      </c>
      <c r="KH5" s="25">
        <v>1</v>
      </c>
      <c r="KI5" s="25">
        <v>4</v>
      </c>
      <c r="KJ5" s="25">
        <v>5</v>
      </c>
      <c r="KK5" s="25">
        <v>7</v>
      </c>
      <c r="KL5" s="25">
        <v>3</v>
      </c>
      <c r="KM5" s="25">
        <v>3</v>
      </c>
      <c r="KN5" s="25">
        <v>6</v>
      </c>
      <c r="KO5" s="25">
        <v>2</v>
      </c>
      <c r="KP5" s="25">
        <v>2</v>
      </c>
      <c r="KQ5" s="25">
        <v>1</v>
      </c>
      <c r="KR5" s="44">
        <v>50</v>
      </c>
      <c r="KS5" s="44">
        <v>40</v>
      </c>
      <c r="KT5" s="44">
        <v>0</v>
      </c>
      <c r="KU5" s="44">
        <v>75</v>
      </c>
      <c r="KV5" s="44">
        <v>100</v>
      </c>
      <c r="KW5" s="44">
        <v>28.571428571428569</v>
      </c>
      <c r="KX5" s="44">
        <v>33.333333333333329</v>
      </c>
      <c r="KY5" s="44">
        <v>0</v>
      </c>
      <c r="KZ5" s="44">
        <v>33.333333333333329</v>
      </c>
      <c r="LA5" s="44">
        <v>0</v>
      </c>
      <c r="LB5" s="44">
        <v>50</v>
      </c>
      <c r="LC5" s="44">
        <v>100</v>
      </c>
      <c r="LD5" s="44">
        <v>25</v>
      </c>
      <c r="LE5" s="44">
        <v>40</v>
      </c>
      <c r="LF5" s="44">
        <v>100</v>
      </c>
      <c r="LG5" s="44">
        <v>25</v>
      </c>
      <c r="LH5" s="44">
        <v>0</v>
      </c>
      <c r="LI5" s="44">
        <v>14.285714285714285</v>
      </c>
      <c r="LJ5" s="44">
        <v>0</v>
      </c>
      <c r="LK5" s="44">
        <v>33.333333333333329</v>
      </c>
      <c r="LL5" s="44">
        <v>50</v>
      </c>
      <c r="LM5" s="44">
        <v>100</v>
      </c>
      <c r="LN5" s="44">
        <v>0</v>
      </c>
      <c r="LO5" s="44">
        <v>0</v>
      </c>
      <c r="LP5" s="44">
        <v>25</v>
      </c>
      <c r="LQ5" s="44">
        <v>20</v>
      </c>
      <c r="LR5" s="44">
        <v>0</v>
      </c>
      <c r="LS5" s="44">
        <v>0</v>
      </c>
      <c r="LT5" s="44">
        <v>0</v>
      </c>
      <c r="LU5" s="44">
        <v>57.142857142857139</v>
      </c>
      <c r="LV5" s="44">
        <v>66.666666666666657</v>
      </c>
      <c r="LW5" s="44">
        <v>66.666666666666657</v>
      </c>
      <c r="LX5" s="44">
        <v>16.666666666666664</v>
      </c>
      <c r="LY5" s="44">
        <v>0</v>
      </c>
      <c r="LZ5" s="44">
        <v>50</v>
      </c>
      <c r="MA5" s="44">
        <v>0</v>
      </c>
      <c r="MB5" s="25">
        <v>1</v>
      </c>
      <c r="MC5" s="25">
        <v>0</v>
      </c>
      <c r="MD5" s="25">
        <v>0</v>
      </c>
      <c r="ME5" s="25">
        <v>1</v>
      </c>
      <c r="MF5" s="25">
        <v>0</v>
      </c>
      <c r="MG5" s="25">
        <v>0</v>
      </c>
      <c r="MH5" s="25">
        <v>0</v>
      </c>
      <c r="MI5" s="25">
        <v>0</v>
      </c>
      <c r="MJ5" s="25">
        <v>0</v>
      </c>
      <c r="MK5" s="25">
        <v>0</v>
      </c>
      <c r="ML5" s="25">
        <v>0</v>
      </c>
      <c r="MM5" s="25">
        <v>0</v>
      </c>
      <c r="MN5" s="25">
        <v>2</v>
      </c>
      <c r="MO5" s="25">
        <v>1</v>
      </c>
      <c r="MP5" s="25">
        <v>1</v>
      </c>
      <c r="MQ5" s="25">
        <v>2</v>
      </c>
      <c r="MR5" s="25">
        <v>1</v>
      </c>
      <c r="MS5" s="25">
        <v>5</v>
      </c>
      <c r="MT5" s="25">
        <v>1</v>
      </c>
      <c r="MU5" s="25">
        <v>1</v>
      </c>
      <c r="MV5" s="25">
        <v>1</v>
      </c>
      <c r="MW5" s="44">
        <v>3</v>
      </c>
      <c r="MX5" s="44">
        <v>0</v>
      </c>
      <c r="MY5" s="44">
        <v>2</v>
      </c>
      <c r="MZ5" s="44">
        <v>50</v>
      </c>
      <c r="NA5" s="44">
        <v>0</v>
      </c>
      <c r="NB5" s="44">
        <v>0</v>
      </c>
      <c r="NC5" s="44">
        <v>50</v>
      </c>
      <c r="ND5" s="44">
        <v>0</v>
      </c>
      <c r="NE5" s="44">
        <v>0</v>
      </c>
      <c r="NF5" s="44">
        <v>0</v>
      </c>
      <c r="NG5" s="44">
        <v>0</v>
      </c>
      <c r="NH5" s="44">
        <v>0</v>
      </c>
      <c r="NI5" s="44">
        <v>0</v>
      </c>
      <c r="NJ5" s="44">
        <v>999999999</v>
      </c>
      <c r="NK5" s="44">
        <v>0</v>
      </c>
      <c r="NL5" s="25">
        <v>2</v>
      </c>
      <c r="NM5" s="25">
        <v>0</v>
      </c>
      <c r="NN5" s="25">
        <v>0</v>
      </c>
      <c r="NO5" s="25">
        <v>0</v>
      </c>
      <c r="NP5" s="25">
        <v>0</v>
      </c>
      <c r="NQ5" s="25">
        <v>0</v>
      </c>
      <c r="NR5" s="25">
        <v>0</v>
      </c>
      <c r="NS5" s="25">
        <v>0</v>
      </c>
      <c r="NT5" s="25">
        <v>0</v>
      </c>
      <c r="NU5" s="25">
        <v>0</v>
      </c>
      <c r="NV5" s="25">
        <v>0</v>
      </c>
      <c r="NW5" s="25">
        <v>0</v>
      </c>
      <c r="NX5" s="25">
        <v>3</v>
      </c>
      <c r="NY5" s="25">
        <v>0</v>
      </c>
      <c r="NZ5" s="25">
        <v>0</v>
      </c>
      <c r="OA5" s="25">
        <v>1</v>
      </c>
      <c r="OB5" s="25">
        <v>1</v>
      </c>
      <c r="OC5" s="25">
        <v>0</v>
      </c>
      <c r="OD5" s="44">
        <v>0</v>
      </c>
      <c r="OE5" s="44">
        <v>0</v>
      </c>
      <c r="OF5" s="44">
        <v>1</v>
      </c>
      <c r="OG5" s="44">
        <v>0</v>
      </c>
      <c r="OH5" s="44">
        <v>0</v>
      </c>
      <c r="OI5" s="44">
        <v>0</v>
      </c>
      <c r="OJ5" s="44">
        <v>66.666666666666657</v>
      </c>
      <c r="OK5" s="44">
        <v>999999999</v>
      </c>
      <c r="OL5" s="44">
        <v>999999999</v>
      </c>
      <c r="OM5" s="44">
        <v>0</v>
      </c>
      <c r="ON5" s="44">
        <v>0</v>
      </c>
      <c r="OO5" s="44">
        <v>999999999</v>
      </c>
      <c r="OP5" s="44">
        <v>999999999</v>
      </c>
      <c r="OQ5" s="44">
        <v>999999999</v>
      </c>
      <c r="OR5" s="44">
        <v>0</v>
      </c>
      <c r="OS5" s="44">
        <v>999999999</v>
      </c>
      <c r="OT5" s="44">
        <v>999999999</v>
      </c>
      <c r="OU5" s="44">
        <v>999999999</v>
      </c>
      <c r="OV5" s="25">
        <v>8</v>
      </c>
      <c r="OW5" s="25">
        <v>5</v>
      </c>
      <c r="OX5" s="25">
        <v>4</v>
      </c>
      <c r="OY5" s="25">
        <v>5</v>
      </c>
      <c r="OZ5" s="25">
        <v>9</v>
      </c>
      <c r="PA5" s="25">
        <v>12</v>
      </c>
      <c r="PB5" s="25">
        <v>12</v>
      </c>
      <c r="PC5" s="25">
        <v>9</v>
      </c>
      <c r="PD5" s="25">
        <v>10</v>
      </c>
      <c r="PE5" s="25">
        <v>8</v>
      </c>
      <c r="PF5" s="25">
        <v>9</v>
      </c>
      <c r="PG5" s="25">
        <v>8</v>
      </c>
      <c r="PH5" s="25">
        <v>13</v>
      </c>
      <c r="PI5" s="25">
        <v>10</v>
      </c>
      <c r="PJ5" s="25">
        <v>7</v>
      </c>
      <c r="PK5" s="25">
        <v>9</v>
      </c>
      <c r="PL5" s="25">
        <v>16</v>
      </c>
      <c r="PM5" s="25">
        <v>22</v>
      </c>
      <c r="PN5" s="25">
        <v>17</v>
      </c>
      <c r="PO5" s="25">
        <v>13</v>
      </c>
      <c r="PP5" s="25">
        <v>13</v>
      </c>
      <c r="PQ5" s="25">
        <v>14</v>
      </c>
      <c r="PR5" s="25">
        <v>14</v>
      </c>
      <c r="PS5" s="25">
        <v>11</v>
      </c>
      <c r="PT5" s="44">
        <v>61.53846153846154</v>
      </c>
      <c r="PU5" s="44">
        <v>50</v>
      </c>
      <c r="PV5" s="44">
        <v>57.142857142857139</v>
      </c>
      <c r="PW5" s="44">
        <v>55.555555555555557</v>
      </c>
      <c r="PX5" s="44">
        <v>56.25</v>
      </c>
      <c r="PY5" s="44">
        <v>54.54545454545454</v>
      </c>
      <c r="PZ5" s="44">
        <v>70.588235294117652</v>
      </c>
      <c r="QA5" s="44">
        <v>69.230769230769226</v>
      </c>
      <c r="QB5" s="44">
        <v>76.923076923076934</v>
      </c>
      <c r="QC5" s="44">
        <v>57.142857142857139</v>
      </c>
      <c r="QD5" s="44">
        <v>64.285714285714292</v>
      </c>
      <c r="QE5" s="44">
        <v>72.727272727272734</v>
      </c>
      <c r="QF5" s="25">
        <v>11</v>
      </c>
      <c r="QG5" s="25">
        <v>5</v>
      </c>
      <c r="QH5" s="25">
        <v>4</v>
      </c>
      <c r="QI5" s="25">
        <v>3</v>
      </c>
      <c r="QJ5" s="25">
        <v>7</v>
      </c>
      <c r="QK5" s="25">
        <v>12</v>
      </c>
      <c r="QL5" s="25">
        <v>10</v>
      </c>
      <c r="QM5" s="25">
        <v>10</v>
      </c>
      <c r="QN5" s="25">
        <v>8</v>
      </c>
      <c r="QO5" s="25">
        <v>10</v>
      </c>
      <c r="QP5" s="25">
        <v>6</v>
      </c>
      <c r="QQ5" s="25">
        <v>13</v>
      </c>
      <c r="QR5" s="25">
        <v>10</v>
      </c>
      <c r="QS5" s="25">
        <v>7</v>
      </c>
      <c r="QT5" s="25">
        <v>9</v>
      </c>
      <c r="QU5" s="25">
        <v>16</v>
      </c>
      <c r="QV5" s="25">
        <v>22</v>
      </c>
      <c r="QW5" s="25">
        <v>17</v>
      </c>
      <c r="QX5" s="25">
        <v>13</v>
      </c>
      <c r="QY5" s="25">
        <v>13</v>
      </c>
      <c r="QZ5" s="25">
        <v>14</v>
      </c>
      <c r="RA5" s="25">
        <v>14</v>
      </c>
      <c r="RB5" s="44">
        <v>84.615384615384613</v>
      </c>
      <c r="RC5" s="44">
        <v>50</v>
      </c>
      <c r="RD5" s="44">
        <v>57.142857142857139</v>
      </c>
      <c r="RE5" s="44">
        <v>33.333333333333329</v>
      </c>
      <c r="RF5" s="44">
        <v>43.75</v>
      </c>
      <c r="RG5" s="44">
        <v>54.54545454545454</v>
      </c>
      <c r="RH5" s="44">
        <v>58.82352941176471</v>
      </c>
      <c r="RI5" s="44">
        <v>76.923076923076934</v>
      </c>
      <c r="RJ5" s="44">
        <v>61.53846153846154</v>
      </c>
      <c r="RK5" s="44">
        <v>71.428571428571431</v>
      </c>
      <c r="RL5" s="44">
        <v>42.857142857142854</v>
      </c>
      <c r="RM5" s="25">
        <v>5</v>
      </c>
      <c r="RN5" s="25">
        <v>4</v>
      </c>
      <c r="RO5" s="25">
        <v>3</v>
      </c>
      <c r="RP5" s="25">
        <v>7</v>
      </c>
      <c r="RQ5" s="25">
        <v>7</v>
      </c>
      <c r="RR5" s="25">
        <v>14</v>
      </c>
      <c r="RS5" s="25">
        <v>4</v>
      </c>
      <c r="RT5" s="25">
        <v>5</v>
      </c>
      <c r="RU5" s="25">
        <v>7</v>
      </c>
      <c r="RV5" s="25">
        <v>7</v>
      </c>
      <c r="RW5" s="25">
        <v>4</v>
      </c>
      <c r="RX5" s="25">
        <v>3</v>
      </c>
      <c r="RY5" s="25">
        <v>5</v>
      </c>
      <c r="RZ5" s="25">
        <v>6</v>
      </c>
      <c r="SA5" s="25">
        <v>2</v>
      </c>
      <c r="SB5" s="25">
        <v>5</v>
      </c>
      <c r="SC5" s="25">
        <v>6</v>
      </c>
      <c r="SD5" s="25">
        <v>6</v>
      </c>
      <c r="SE5" s="25">
        <v>3</v>
      </c>
      <c r="SF5" s="25">
        <v>3</v>
      </c>
      <c r="SG5" s="25">
        <v>4</v>
      </c>
      <c r="SH5" s="25">
        <v>3</v>
      </c>
      <c r="SI5" s="25">
        <v>3</v>
      </c>
      <c r="SJ5" s="25">
        <v>3</v>
      </c>
      <c r="SK5" s="25">
        <v>4</v>
      </c>
      <c r="SL5" s="25">
        <v>4</v>
      </c>
      <c r="SM5" s="25">
        <v>2</v>
      </c>
      <c r="SN5" s="25">
        <v>5</v>
      </c>
      <c r="SO5" s="25">
        <v>6</v>
      </c>
      <c r="SP5" s="25">
        <v>6</v>
      </c>
      <c r="SQ5" s="25">
        <v>1</v>
      </c>
      <c r="SR5" s="25">
        <v>2</v>
      </c>
      <c r="SS5" s="25">
        <v>4</v>
      </c>
      <c r="ST5" s="25">
        <v>3</v>
      </c>
      <c r="SU5" s="25">
        <v>0</v>
      </c>
      <c r="SV5" s="25">
        <v>1</v>
      </c>
      <c r="SW5" s="44">
        <v>62.5</v>
      </c>
      <c r="SX5" s="44">
        <v>57.142857142857139</v>
      </c>
      <c r="SY5" s="44">
        <v>60</v>
      </c>
      <c r="SZ5" s="44">
        <v>77.777777777777786</v>
      </c>
      <c r="TA5" s="44">
        <v>50</v>
      </c>
      <c r="TB5" s="44">
        <v>70</v>
      </c>
      <c r="TC5" s="44">
        <v>50</v>
      </c>
      <c r="TD5" s="44">
        <v>55.555555555555557</v>
      </c>
      <c r="TE5" s="44">
        <v>63.636363636363633</v>
      </c>
      <c r="TF5" s="44">
        <v>58.333333333333336</v>
      </c>
      <c r="TG5" s="44">
        <v>40</v>
      </c>
      <c r="TH5" s="44">
        <v>37.5</v>
      </c>
      <c r="TI5" s="44">
        <v>62.5</v>
      </c>
      <c r="TJ5" s="44">
        <v>85.714285714285708</v>
      </c>
      <c r="TK5" s="44">
        <v>40</v>
      </c>
      <c r="TL5" s="44">
        <v>55.555555555555557</v>
      </c>
      <c r="TM5" s="44">
        <v>42.857142857142854</v>
      </c>
      <c r="TN5" s="44">
        <v>30</v>
      </c>
      <c r="TO5" s="44">
        <v>37.5</v>
      </c>
      <c r="TP5" s="44">
        <v>33.333333333333329</v>
      </c>
      <c r="TQ5" s="44">
        <v>36.363636363636367</v>
      </c>
      <c r="TR5" s="44">
        <v>25</v>
      </c>
      <c r="TS5" s="44">
        <v>30</v>
      </c>
      <c r="TT5" s="44">
        <v>37.5</v>
      </c>
      <c r="TU5" s="44">
        <v>50</v>
      </c>
      <c r="TV5" s="44">
        <v>57.142857142857139</v>
      </c>
      <c r="TW5" s="44">
        <v>40</v>
      </c>
      <c r="TX5" s="44">
        <v>55.555555555555557</v>
      </c>
      <c r="TY5" s="44">
        <v>42.857142857142854</v>
      </c>
      <c r="TZ5" s="44">
        <v>30</v>
      </c>
      <c r="UA5" s="44">
        <v>12.5</v>
      </c>
      <c r="UB5" s="44">
        <v>22.222222222222221</v>
      </c>
      <c r="UC5" s="44">
        <v>36.363636363636367</v>
      </c>
      <c r="UD5" s="44">
        <v>25</v>
      </c>
      <c r="UE5" s="44">
        <v>0</v>
      </c>
      <c r="UF5" s="44">
        <v>12.5</v>
      </c>
    </row>
    <row r="6" spans="1:552" x14ac:dyDescent="0.25">
      <c r="A6" s="2" t="str">
        <f t="shared" si="0"/>
        <v xml:space="preserve">130260 Manaus                                                                                                                                       </v>
      </c>
      <c r="B6" s="58">
        <v>130260</v>
      </c>
      <c r="C6" s="2" t="s">
        <v>50</v>
      </c>
      <c r="D6" s="56">
        <v>48</v>
      </c>
      <c r="E6" s="56">
        <v>78</v>
      </c>
      <c r="F6" s="56">
        <v>87</v>
      </c>
      <c r="G6" s="56">
        <v>34</v>
      </c>
      <c r="H6" s="56">
        <v>58</v>
      </c>
      <c r="I6" s="56">
        <v>118</v>
      </c>
      <c r="J6" s="56">
        <v>155</v>
      </c>
      <c r="K6" s="56">
        <v>216</v>
      </c>
      <c r="L6" s="56">
        <v>200</v>
      </c>
      <c r="M6" s="56">
        <v>206</v>
      </c>
      <c r="N6" s="56">
        <v>251</v>
      </c>
      <c r="O6" s="56">
        <v>232</v>
      </c>
      <c r="P6" s="59">
        <v>2</v>
      </c>
      <c r="Q6" s="59">
        <v>3</v>
      </c>
      <c r="R6" s="59">
        <v>10</v>
      </c>
      <c r="S6" s="59">
        <v>4</v>
      </c>
      <c r="T6" s="59">
        <v>10</v>
      </c>
      <c r="U6" s="59">
        <v>41</v>
      </c>
      <c r="V6" s="59">
        <v>62</v>
      </c>
      <c r="W6" s="59">
        <v>108</v>
      </c>
      <c r="X6" s="59">
        <v>120</v>
      </c>
      <c r="Y6" s="59">
        <v>125</v>
      </c>
      <c r="Z6" s="59">
        <v>157</v>
      </c>
      <c r="AA6" s="59">
        <v>122</v>
      </c>
      <c r="AB6" s="62">
        <v>4.1666666666666661</v>
      </c>
      <c r="AC6" s="62">
        <v>3.8461538461538463</v>
      </c>
      <c r="AD6" s="62">
        <v>11.494252873563218</v>
      </c>
      <c r="AE6" s="62">
        <v>11.76470588235294</v>
      </c>
      <c r="AF6" s="62">
        <v>17.241379310344829</v>
      </c>
      <c r="AG6" s="62">
        <v>34.745762711864408</v>
      </c>
      <c r="AH6" s="62">
        <v>40</v>
      </c>
      <c r="AI6" s="62">
        <v>50</v>
      </c>
      <c r="AJ6" s="62">
        <v>60</v>
      </c>
      <c r="AK6" s="62">
        <v>60.679611650485434</v>
      </c>
      <c r="AL6" s="62">
        <v>62.549800796812747</v>
      </c>
      <c r="AM6" s="62">
        <v>52.586206896551722</v>
      </c>
      <c r="AN6" s="61">
        <v>38</v>
      </c>
      <c r="AO6" s="25">
        <v>71</v>
      </c>
      <c r="AP6" s="25">
        <v>69</v>
      </c>
      <c r="AQ6" s="25">
        <v>27</v>
      </c>
      <c r="AR6" s="25">
        <v>44</v>
      </c>
      <c r="AS6" s="25">
        <v>72</v>
      </c>
      <c r="AT6" s="25">
        <v>87</v>
      </c>
      <c r="AU6" s="25">
        <v>104</v>
      </c>
      <c r="AV6" s="25">
        <v>77</v>
      </c>
      <c r="AW6" s="25">
        <v>76</v>
      </c>
      <c r="AX6" s="25">
        <v>90</v>
      </c>
      <c r="AY6" s="25">
        <v>106</v>
      </c>
      <c r="AZ6" s="39">
        <v>79.166666666666657</v>
      </c>
      <c r="BA6" s="39">
        <v>91.025641025641022</v>
      </c>
      <c r="BB6" s="39">
        <v>79.310344827586206</v>
      </c>
      <c r="BC6" s="39">
        <v>79.411764705882348</v>
      </c>
      <c r="BD6" s="39">
        <v>75.862068965517238</v>
      </c>
      <c r="BE6" s="39">
        <v>61.016949152542374</v>
      </c>
      <c r="BF6" s="39">
        <v>56.129032258064512</v>
      </c>
      <c r="BG6" s="39">
        <v>48.148148148148145</v>
      </c>
      <c r="BH6" s="39">
        <v>38.5</v>
      </c>
      <c r="BI6" s="39">
        <v>36.893203883495147</v>
      </c>
      <c r="BJ6" s="39">
        <v>35.856573705179287</v>
      </c>
      <c r="BK6" s="39">
        <v>45.689655172413794</v>
      </c>
      <c r="BL6" s="25">
        <v>8</v>
      </c>
      <c r="BM6" s="25">
        <v>4</v>
      </c>
      <c r="BN6" s="25">
        <v>8</v>
      </c>
      <c r="BO6" s="25">
        <v>3</v>
      </c>
      <c r="BP6" s="25">
        <v>4</v>
      </c>
      <c r="BQ6" s="25">
        <v>5</v>
      </c>
      <c r="BR6" s="25">
        <v>6</v>
      </c>
      <c r="BS6" s="25">
        <v>4</v>
      </c>
      <c r="BT6" s="25">
        <v>3</v>
      </c>
      <c r="BU6" s="25">
        <v>5</v>
      </c>
      <c r="BV6" s="25">
        <v>4</v>
      </c>
      <c r="BW6" s="25">
        <v>4</v>
      </c>
      <c r="BX6" s="39">
        <v>16.666666666666664</v>
      </c>
      <c r="BY6" s="39">
        <v>5.1282051282051277</v>
      </c>
      <c r="BZ6" s="39">
        <v>9.1954022988505741</v>
      </c>
      <c r="CA6" s="39">
        <v>8.8235294117647065</v>
      </c>
      <c r="CB6" s="39">
        <v>6.8965517241379306</v>
      </c>
      <c r="CC6" s="39">
        <v>4.2372881355932197</v>
      </c>
      <c r="CD6" s="39">
        <v>3.870967741935484</v>
      </c>
      <c r="CE6" s="39">
        <v>1.8518518518518516</v>
      </c>
      <c r="CF6" s="39">
        <v>1.5</v>
      </c>
      <c r="CG6" s="39">
        <v>2.4271844660194173</v>
      </c>
      <c r="CH6" s="39">
        <v>1.593625498007968</v>
      </c>
      <c r="CI6" s="39">
        <v>1.7241379310344827</v>
      </c>
      <c r="CJ6" s="63">
        <v>2</v>
      </c>
      <c r="CK6" s="63">
        <v>1</v>
      </c>
      <c r="CL6" s="63">
        <v>2</v>
      </c>
      <c r="CM6" s="63">
        <v>0</v>
      </c>
      <c r="CN6" s="63">
        <v>0</v>
      </c>
      <c r="CO6" s="63">
        <v>14</v>
      </c>
      <c r="CP6" s="63">
        <v>22</v>
      </c>
      <c r="CQ6" s="63">
        <v>31</v>
      </c>
      <c r="CR6" s="63">
        <v>46</v>
      </c>
      <c r="CS6" s="63">
        <v>48</v>
      </c>
      <c r="CT6" s="63">
        <v>47</v>
      </c>
      <c r="CU6" s="63">
        <v>53</v>
      </c>
      <c r="CV6" s="63">
        <v>0</v>
      </c>
      <c r="CW6" s="63">
        <v>0</v>
      </c>
      <c r="CX6" s="63">
        <v>0</v>
      </c>
      <c r="CY6" s="63">
        <v>0</v>
      </c>
      <c r="CZ6" s="63">
        <v>2</v>
      </c>
      <c r="DA6" s="63">
        <v>7</v>
      </c>
      <c r="DB6" s="63">
        <v>7</v>
      </c>
      <c r="DC6" s="63">
        <v>8</v>
      </c>
      <c r="DD6" s="63">
        <v>6</v>
      </c>
      <c r="DE6" s="63">
        <v>11</v>
      </c>
      <c r="DF6" s="63">
        <v>8</v>
      </c>
      <c r="DG6" s="63">
        <v>7</v>
      </c>
      <c r="DH6" s="25">
        <v>0</v>
      </c>
      <c r="DI6" s="25">
        <v>1</v>
      </c>
      <c r="DJ6" s="25">
        <v>2</v>
      </c>
      <c r="DK6" s="25">
        <v>2</v>
      </c>
      <c r="DL6" s="25">
        <v>6</v>
      </c>
      <c r="DM6" s="25">
        <v>6</v>
      </c>
      <c r="DN6" s="25">
        <v>10</v>
      </c>
      <c r="DO6" s="25">
        <v>17</v>
      </c>
      <c r="DP6" s="25">
        <v>15</v>
      </c>
      <c r="DQ6" s="25">
        <v>15</v>
      </c>
      <c r="DR6" s="25">
        <v>10</v>
      </c>
      <c r="DS6" s="25">
        <v>8</v>
      </c>
      <c r="DT6" s="34">
        <v>2</v>
      </c>
      <c r="DU6" s="34">
        <v>2</v>
      </c>
      <c r="DV6" s="34">
        <v>4</v>
      </c>
      <c r="DW6" s="34">
        <v>2</v>
      </c>
      <c r="DX6" s="34">
        <v>8</v>
      </c>
      <c r="DY6" s="34">
        <v>27</v>
      </c>
      <c r="DZ6" s="34">
        <v>39</v>
      </c>
      <c r="EA6" s="2">
        <v>56</v>
      </c>
      <c r="EB6" s="2">
        <v>67</v>
      </c>
      <c r="EC6" s="2">
        <v>74</v>
      </c>
      <c r="ED6" s="2">
        <v>65</v>
      </c>
      <c r="EE6" s="2">
        <v>68</v>
      </c>
      <c r="EF6" s="34">
        <v>100</v>
      </c>
      <c r="EG6" s="34">
        <v>50</v>
      </c>
      <c r="EH6" s="34">
        <v>50</v>
      </c>
      <c r="EI6" s="34">
        <v>0</v>
      </c>
      <c r="EJ6" s="34">
        <v>0</v>
      </c>
      <c r="EK6" s="34">
        <v>51.851851851851848</v>
      </c>
      <c r="EL6" s="34">
        <v>56.410256410256409</v>
      </c>
      <c r="EM6" s="34">
        <v>55.357142857142861</v>
      </c>
      <c r="EN6" s="34">
        <v>68.656716417910445</v>
      </c>
      <c r="EO6" s="34">
        <v>64.86486486486487</v>
      </c>
      <c r="EP6" s="34">
        <v>72.307692307692307</v>
      </c>
      <c r="EQ6" s="34">
        <v>77.941176470588232</v>
      </c>
      <c r="ER6" s="34">
        <v>0</v>
      </c>
      <c r="ES6" s="34">
        <v>0</v>
      </c>
      <c r="ET6" s="34">
        <v>0</v>
      </c>
      <c r="EU6" s="34">
        <v>0</v>
      </c>
      <c r="EV6" s="34">
        <v>25</v>
      </c>
      <c r="EW6" s="34">
        <v>25.925925925925924</v>
      </c>
      <c r="EX6" s="34">
        <v>17.948717948717949</v>
      </c>
      <c r="EY6" s="34">
        <v>14.285714285714285</v>
      </c>
      <c r="EZ6" s="34">
        <v>8.9552238805970141</v>
      </c>
      <c r="FA6" s="34">
        <v>14.864864864864865</v>
      </c>
      <c r="FB6" s="34">
        <v>12.307692307692308</v>
      </c>
      <c r="FC6" s="34">
        <v>10.294117647058822</v>
      </c>
      <c r="FD6" s="42">
        <v>0</v>
      </c>
      <c r="FE6" s="42">
        <v>50</v>
      </c>
      <c r="FF6" s="42">
        <v>50</v>
      </c>
      <c r="FG6" s="42">
        <v>100</v>
      </c>
      <c r="FH6" s="42">
        <v>75</v>
      </c>
      <c r="FI6" s="42">
        <v>22.222222222222221</v>
      </c>
      <c r="FJ6" s="42">
        <v>25.641025641025639</v>
      </c>
      <c r="FK6" s="42">
        <v>30.357142857142854</v>
      </c>
      <c r="FL6" s="42">
        <v>22.388059701492537</v>
      </c>
      <c r="FM6" s="42">
        <v>20.27027027027027</v>
      </c>
      <c r="FN6" s="42">
        <v>15.384615384615385</v>
      </c>
      <c r="FO6" s="42">
        <v>11.76470588235294</v>
      </c>
      <c r="FP6" s="42">
        <v>2</v>
      </c>
      <c r="FQ6" s="2">
        <v>1</v>
      </c>
      <c r="FR6" s="2">
        <v>5</v>
      </c>
      <c r="FS6" s="2">
        <v>2</v>
      </c>
      <c r="FT6" s="2">
        <v>3</v>
      </c>
      <c r="FU6" s="2">
        <v>20</v>
      </c>
      <c r="FV6" s="2">
        <v>28</v>
      </c>
      <c r="FW6" s="2">
        <v>50</v>
      </c>
      <c r="FX6" s="2">
        <v>59</v>
      </c>
      <c r="FY6" s="2">
        <v>74</v>
      </c>
      <c r="FZ6" s="2">
        <v>102</v>
      </c>
      <c r="GA6" s="2">
        <v>75</v>
      </c>
      <c r="GB6" s="25">
        <v>0</v>
      </c>
      <c r="GC6" s="25">
        <v>0</v>
      </c>
      <c r="GD6" s="25">
        <v>2</v>
      </c>
      <c r="GE6" s="25">
        <v>1</v>
      </c>
      <c r="GF6" s="25">
        <v>1</v>
      </c>
      <c r="GG6" s="25">
        <v>6</v>
      </c>
      <c r="GH6" s="25">
        <v>7</v>
      </c>
      <c r="GI6" s="25">
        <v>8</v>
      </c>
      <c r="GJ6" s="25">
        <v>17</v>
      </c>
      <c r="GK6" s="25">
        <v>8</v>
      </c>
      <c r="GL6" s="25">
        <v>13</v>
      </c>
      <c r="GM6" s="25">
        <v>12</v>
      </c>
      <c r="GN6" s="2">
        <v>0</v>
      </c>
      <c r="GO6" s="2">
        <v>2</v>
      </c>
      <c r="GP6" s="2">
        <v>3</v>
      </c>
      <c r="GQ6" s="2">
        <v>0</v>
      </c>
      <c r="GR6" s="2">
        <v>5</v>
      </c>
      <c r="GS6" s="2">
        <v>10</v>
      </c>
      <c r="GT6" s="2">
        <v>10</v>
      </c>
      <c r="GU6" s="2">
        <v>21</v>
      </c>
      <c r="GV6" s="2">
        <v>19</v>
      </c>
      <c r="GW6" s="2">
        <v>15</v>
      </c>
      <c r="GX6" s="2">
        <v>17</v>
      </c>
      <c r="GY6" s="2">
        <v>11</v>
      </c>
      <c r="GZ6" s="2">
        <v>2</v>
      </c>
      <c r="HA6" s="2">
        <v>3</v>
      </c>
      <c r="HB6" s="2">
        <v>10</v>
      </c>
      <c r="HC6" s="2">
        <v>3</v>
      </c>
      <c r="HD6" s="2">
        <v>9</v>
      </c>
      <c r="HE6" s="2">
        <v>36</v>
      </c>
      <c r="HF6" s="2">
        <v>45</v>
      </c>
      <c r="HG6" s="2">
        <v>79</v>
      </c>
      <c r="HH6" s="2">
        <v>95</v>
      </c>
      <c r="HI6" s="2">
        <v>97</v>
      </c>
      <c r="HJ6" s="2">
        <v>132</v>
      </c>
      <c r="HK6" s="2">
        <v>98</v>
      </c>
      <c r="HL6" s="34">
        <v>100</v>
      </c>
      <c r="HM6" s="34">
        <v>33.333333333333329</v>
      </c>
      <c r="HN6" s="34">
        <v>50</v>
      </c>
      <c r="HO6" s="34">
        <v>66.666666666666657</v>
      </c>
      <c r="HP6" s="34">
        <v>33.333333333333329</v>
      </c>
      <c r="HQ6" s="34">
        <v>55.555555555555557</v>
      </c>
      <c r="HR6" s="34">
        <v>62.222222222222221</v>
      </c>
      <c r="HS6" s="34">
        <v>63.291139240506332</v>
      </c>
      <c r="HT6" s="34">
        <v>62.10526315789474</v>
      </c>
      <c r="HU6" s="34">
        <v>76.288659793814432</v>
      </c>
      <c r="HV6" s="34">
        <v>77.272727272727266</v>
      </c>
      <c r="HW6" s="34">
        <v>76.530612244897952</v>
      </c>
      <c r="HX6" s="39">
        <v>0</v>
      </c>
      <c r="HY6" s="39">
        <v>0</v>
      </c>
      <c r="HZ6" s="39">
        <v>20</v>
      </c>
      <c r="IA6" s="39">
        <v>33.333333333333329</v>
      </c>
      <c r="IB6" s="39">
        <v>11.111111111111111</v>
      </c>
      <c r="IC6" s="39">
        <v>16.666666666666664</v>
      </c>
      <c r="ID6" s="39">
        <v>15.555555555555555</v>
      </c>
      <c r="IE6" s="39">
        <v>10.126582278481013</v>
      </c>
      <c r="IF6" s="39">
        <v>17.894736842105264</v>
      </c>
      <c r="IG6" s="39">
        <v>8.2474226804123703</v>
      </c>
      <c r="IH6" s="39">
        <v>9.8484848484848477</v>
      </c>
      <c r="II6" s="39">
        <v>12.244897959183673</v>
      </c>
      <c r="IJ6" s="39">
        <v>0</v>
      </c>
      <c r="IK6" s="39">
        <v>66.666666666666657</v>
      </c>
      <c r="IL6" s="39">
        <v>30</v>
      </c>
      <c r="IM6" s="39">
        <v>0</v>
      </c>
      <c r="IN6" s="39">
        <v>55.555555555555557</v>
      </c>
      <c r="IO6" s="39">
        <v>27.777777777777779</v>
      </c>
      <c r="IP6" s="39">
        <v>22.222222222222221</v>
      </c>
      <c r="IQ6" s="39">
        <v>26.582278481012654</v>
      </c>
      <c r="IR6" s="39">
        <v>20</v>
      </c>
      <c r="IS6" s="39">
        <v>15.463917525773196</v>
      </c>
      <c r="IT6" s="39">
        <v>12.878787878787879</v>
      </c>
      <c r="IU6" s="39">
        <v>11.224489795918368</v>
      </c>
      <c r="IV6" s="39">
        <v>8</v>
      </c>
      <c r="IW6" s="39">
        <v>19</v>
      </c>
      <c r="IX6" s="39">
        <v>22</v>
      </c>
      <c r="IY6" s="39">
        <v>3</v>
      </c>
      <c r="IZ6" s="39">
        <v>10</v>
      </c>
      <c r="JA6" s="39">
        <v>22</v>
      </c>
      <c r="JB6" s="39">
        <v>38</v>
      </c>
      <c r="JC6" s="39">
        <v>44</v>
      </c>
      <c r="JD6" s="2">
        <v>46</v>
      </c>
      <c r="JE6" s="2">
        <v>39</v>
      </c>
      <c r="JF6" s="2">
        <v>51</v>
      </c>
      <c r="JG6" s="2">
        <v>66</v>
      </c>
      <c r="JH6" s="2">
        <v>8</v>
      </c>
      <c r="JI6" s="2">
        <v>15</v>
      </c>
      <c r="JJ6" s="2">
        <v>17</v>
      </c>
      <c r="JK6" s="2">
        <v>5</v>
      </c>
      <c r="JL6" s="2">
        <v>9</v>
      </c>
      <c r="JM6" s="44">
        <v>15</v>
      </c>
      <c r="JN6" s="44">
        <v>15</v>
      </c>
      <c r="JO6" s="44">
        <v>22</v>
      </c>
      <c r="JP6" s="2">
        <v>10</v>
      </c>
      <c r="JQ6" s="2">
        <v>9</v>
      </c>
      <c r="JR6" s="2">
        <v>15</v>
      </c>
      <c r="JS6" s="2">
        <v>11</v>
      </c>
      <c r="JT6" s="2">
        <v>19</v>
      </c>
      <c r="JU6" s="2">
        <v>31</v>
      </c>
      <c r="JV6" s="2">
        <v>26</v>
      </c>
      <c r="JW6" s="2">
        <v>16</v>
      </c>
      <c r="JX6" s="2">
        <v>16</v>
      </c>
      <c r="JY6" s="2">
        <v>19</v>
      </c>
      <c r="JZ6" s="2">
        <v>19</v>
      </c>
      <c r="KA6" s="2">
        <v>22</v>
      </c>
      <c r="KB6" s="25">
        <v>12</v>
      </c>
      <c r="KC6" s="25">
        <v>17</v>
      </c>
      <c r="KD6" s="25">
        <v>16</v>
      </c>
      <c r="KE6" s="25">
        <v>14</v>
      </c>
      <c r="KF6" s="25">
        <v>35</v>
      </c>
      <c r="KG6" s="25">
        <v>65</v>
      </c>
      <c r="KH6" s="25">
        <v>65</v>
      </c>
      <c r="KI6" s="25">
        <v>24</v>
      </c>
      <c r="KJ6" s="25">
        <v>35</v>
      </c>
      <c r="KK6" s="25">
        <v>56</v>
      </c>
      <c r="KL6" s="25">
        <v>72</v>
      </c>
      <c r="KM6" s="25">
        <v>88</v>
      </c>
      <c r="KN6" s="25">
        <v>68</v>
      </c>
      <c r="KO6" s="25">
        <v>65</v>
      </c>
      <c r="KP6" s="25">
        <v>82</v>
      </c>
      <c r="KQ6" s="25">
        <v>91</v>
      </c>
      <c r="KR6" s="44">
        <v>22.857142857142858</v>
      </c>
      <c r="KS6" s="44">
        <v>29.230769230769234</v>
      </c>
      <c r="KT6" s="44">
        <v>33.846153846153847</v>
      </c>
      <c r="KU6" s="44">
        <v>12.5</v>
      </c>
      <c r="KV6" s="44">
        <v>28.571428571428569</v>
      </c>
      <c r="KW6" s="44">
        <v>39.285714285714285</v>
      </c>
      <c r="KX6" s="44">
        <v>52.777777777777779</v>
      </c>
      <c r="KY6" s="44">
        <v>50</v>
      </c>
      <c r="KZ6" s="44">
        <v>67.64705882352942</v>
      </c>
      <c r="LA6" s="44">
        <v>60</v>
      </c>
      <c r="LB6" s="44">
        <v>62.195121951219512</v>
      </c>
      <c r="LC6" s="44">
        <v>72.527472527472526</v>
      </c>
      <c r="LD6" s="44">
        <v>22.857142857142858</v>
      </c>
      <c r="LE6" s="44">
        <v>23.076923076923077</v>
      </c>
      <c r="LF6" s="44">
        <v>26.153846153846157</v>
      </c>
      <c r="LG6" s="44">
        <v>20.833333333333336</v>
      </c>
      <c r="LH6" s="44">
        <v>25.714285714285712</v>
      </c>
      <c r="LI6" s="44">
        <v>26.785714285714285</v>
      </c>
      <c r="LJ6" s="44">
        <v>20.833333333333336</v>
      </c>
      <c r="LK6" s="44">
        <v>25</v>
      </c>
      <c r="LL6" s="44">
        <v>14.705882352941178</v>
      </c>
      <c r="LM6" s="44">
        <v>13.846153846153847</v>
      </c>
      <c r="LN6" s="44">
        <v>18.292682926829269</v>
      </c>
      <c r="LO6" s="44">
        <v>12.087912087912088</v>
      </c>
      <c r="LP6" s="44">
        <v>54.285714285714285</v>
      </c>
      <c r="LQ6" s="44">
        <v>47.692307692307693</v>
      </c>
      <c r="LR6" s="44">
        <v>40</v>
      </c>
      <c r="LS6" s="44">
        <v>66.666666666666657</v>
      </c>
      <c r="LT6" s="44">
        <v>45.714285714285715</v>
      </c>
      <c r="LU6" s="44">
        <v>33.928571428571431</v>
      </c>
      <c r="LV6" s="44">
        <v>26.388888888888889</v>
      </c>
      <c r="LW6" s="44">
        <v>25</v>
      </c>
      <c r="LX6" s="44">
        <v>17.647058823529413</v>
      </c>
      <c r="LY6" s="44">
        <v>26.153846153846157</v>
      </c>
      <c r="LZ6" s="44">
        <v>19.512195121951219</v>
      </c>
      <c r="MA6" s="44">
        <v>15.384615384615385</v>
      </c>
      <c r="MB6" s="25">
        <v>1</v>
      </c>
      <c r="MC6" s="25">
        <v>2</v>
      </c>
      <c r="MD6" s="25">
        <v>3</v>
      </c>
      <c r="ME6" s="25">
        <v>2</v>
      </c>
      <c r="MF6" s="25">
        <v>1</v>
      </c>
      <c r="MG6" s="25">
        <v>4</v>
      </c>
      <c r="MH6" s="25">
        <v>17</v>
      </c>
      <c r="MI6" s="25">
        <v>17</v>
      </c>
      <c r="MJ6" s="25">
        <v>13</v>
      </c>
      <c r="MK6" s="25">
        <v>17</v>
      </c>
      <c r="ML6" s="25">
        <v>13</v>
      </c>
      <c r="MM6" s="25">
        <v>10</v>
      </c>
      <c r="MN6" s="25">
        <v>2</v>
      </c>
      <c r="MO6" s="25">
        <v>3</v>
      </c>
      <c r="MP6" s="25">
        <v>5</v>
      </c>
      <c r="MQ6" s="25">
        <v>2</v>
      </c>
      <c r="MR6" s="25">
        <v>8</v>
      </c>
      <c r="MS6" s="25">
        <v>26</v>
      </c>
      <c r="MT6" s="25">
        <v>39</v>
      </c>
      <c r="MU6" s="25">
        <v>59</v>
      </c>
      <c r="MV6" s="25">
        <v>62</v>
      </c>
      <c r="MW6" s="44">
        <v>64</v>
      </c>
      <c r="MX6" s="44">
        <v>27</v>
      </c>
      <c r="MY6" s="44">
        <v>33</v>
      </c>
      <c r="MZ6" s="44">
        <v>50</v>
      </c>
      <c r="NA6" s="44">
        <v>66.666666666666657</v>
      </c>
      <c r="NB6" s="44">
        <v>60</v>
      </c>
      <c r="NC6" s="44">
        <v>100</v>
      </c>
      <c r="ND6" s="44">
        <v>12.5</v>
      </c>
      <c r="NE6" s="44">
        <v>15.384615384615385</v>
      </c>
      <c r="NF6" s="44">
        <v>43.589743589743591</v>
      </c>
      <c r="NG6" s="44">
        <v>28.8135593220339</v>
      </c>
      <c r="NH6" s="44">
        <v>20.967741935483872</v>
      </c>
      <c r="NI6" s="44">
        <v>26.5625</v>
      </c>
      <c r="NJ6" s="44">
        <v>48.148148148148145</v>
      </c>
      <c r="NK6" s="44">
        <v>30.303030303030305</v>
      </c>
      <c r="NL6" s="25">
        <v>2</v>
      </c>
      <c r="NM6" s="25">
        <v>2</v>
      </c>
      <c r="NN6" s="25">
        <v>1</v>
      </c>
      <c r="NO6" s="25">
        <v>0</v>
      </c>
      <c r="NP6" s="25">
        <v>1</v>
      </c>
      <c r="NQ6" s="25">
        <v>0</v>
      </c>
      <c r="NR6" s="25">
        <v>0</v>
      </c>
      <c r="NS6" s="25">
        <v>0</v>
      </c>
      <c r="NT6" s="25">
        <v>1</v>
      </c>
      <c r="NU6" s="25">
        <v>1</v>
      </c>
      <c r="NV6" s="25">
        <v>0</v>
      </c>
      <c r="NW6" s="25">
        <v>1</v>
      </c>
      <c r="NX6" s="25">
        <v>5</v>
      </c>
      <c r="NY6" s="25">
        <v>8</v>
      </c>
      <c r="NZ6" s="25">
        <v>9</v>
      </c>
      <c r="OA6" s="25">
        <v>5</v>
      </c>
      <c r="OB6" s="25">
        <v>5</v>
      </c>
      <c r="OC6" s="25">
        <v>1</v>
      </c>
      <c r="OD6" s="44">
        <v>5</v>
      </c>
      <c r="OE6" s="44">
        <v>5</v>
      </c>
      <c r="OF6" s="44">
        <v>4</v>
      </c>
      <c r="OG6" s="44">
        <v>3</v>
      </c>
      <c r="OH6" s="44">
        <v>0</v>
      </c>
      <c r="OI6" s="44">
        <v>2</v>
      </c>
      <c r="OJ6" s="44">
        <v>40</v>
      </c>
      <c r="OK6" s="44">
        <v>25</v>
      </c>
      <c r="OL6" s="44">
        <v>11.111111111111111</v>
      </c>
      <c r="OM6" s="44">
        <v>0</v>
      </c>
      <c r="ON6" s="44">
        <v>20</v>
      </c>
      <c r="OO6" s="44">
        <v>0</v>
      </c>
      <c r="OP6" s="44">
        <v>0</v>
      </c>
      <c r="OQ6" s="44">
        <v>0</v>
      </c>
      <c r="OR6" s="44">
        <v>25</v>
      </c>
      <c r="OS6" s="44">
        <v>33.333333333333329</v>
      </c>
      <c r="OT6" s="44">
        <v>999999999</v>
      </c>
      <c r="OU6" s="44">
        <v>50</v>
      </c>
      <c r="OV6" s="25">
        <v>8</v>
      </c>
      <c r="OW6" s="25">
        <v>35</v>
      </c>
      <c r="OX6" s="25">
        <v>47</v>
      </c>
      <c r="OY6" s="25">
        <v>36</v>
      </c>
      <c r="OZ6" s="25">
        <v>45</v>
      </c>
      <c r="PA6" s="25">
        <v>92</v>
      </c>
      <c r="PB6" s="25">
        <v>149</v>
      </c>
      <c r="PC6" s="25">
        <v>218</v>
      </c>
      <c r="PD6" s="25">
        <v>206</v>
      </c>
      <c r="PE6" s="25">
        <v>173</v>
      </c>
      <c r="PF6" s="25">
        <v>198</v>
      </c>
      <c r="PG6" s="25">
        <v>120</v>
      </c>
      <c r="PH6" s="25">
        <v>58</v>
      </c>
      <c r="PI6" s="25">
        <v>100</v>
      </c>
      <c r="PJ6" s="25">
        <v>123</v>
      </c>
      <c r="PK6" s="25">
        <v>60</v>
      </c>
      <c r="PL6" s="25">
        <v>67</v>
      </c>
      <c r="PM6" s="25">
        <v>138</v>
      </c>
      <c r="PN6" s="25">
        <v>201</v>
      </c>
      <c r="PO6" s="25">
        <v>291</v>
      </c>
      <c r="PP6" s="25">
        <v>283</v>
      </c>
      <c r="PQ6" s="25">
        <v>266</v>
      </c>
      <c r="PR6" s="25">
        <v>306</v>
      </c>
      <c r="PS6" s="25">
        <v>326</v>
      </c>
      <c r="PT6" s="44">
        <v>13.793103448275861</v>
      </c>
      <c r="PU6" s="44">
        <v>35</v>
      </c>
      <c r="PV6" s="44">
        <v>38.211382113821138</v>
      </c>
      <c r="PW6" s="44">
        <v>60</v>
      </c>
      <c r="PX6" s="44">
        <v>67.164179104477611</v>
      </c>
      <c r="PY6" s="44">
        <v>66.666666666666657</v>
      </c>
      <c r="PZ6" s="44">
        <v>74.129353233830841</v>
      </c>
      <c r="QA6" s="44">
        <v>74.914089347079042</v>
      </c>
      <c r="QB6" s="44">
        <v>72.791519434628967</v>
      </c>
      <c r="QC6" s="44">
        <v>65.037593984962399</v>
      </c>
      <c r="QD6" s="44">
        <v>64.705882352941174</v>
      </c>
      <c r="QE6" s="44">
        <v>36.809815950920246</v>
      </c>
      <c r="QF6" s="25">
        <v>18</v>
      </c>
      <c r="QG6" s="25">
        <v>46</v>
      </c>
      <c r="QH6" s="25">
        <v>67</v>
      </c>
      <c r="QI6" s="25">
        <v>41</v>
      </c>
      <c r="QJ6" s="25">
        <v>43</v>
      </c>
      <c r="QK6" s="25">
        <v>83</v>
      </c>
      <c r="QL6" s="25">
        <v>124</v>
      </c>
      <c r="QM6" s="25">
        <v>195</v>
      </c>
      <c r="QN6" s="25">
        <v>174</v>
      </c>
      <c r="QO6" s="25">
        <v>149</v>
      </c>
      <c r="QP6" s="25">
        <v>102</v>
      </c>
      <c r="QQ6" s="25">
        <v>58</v>
      </c>
      <c r="QR6" s="25">
        <v>100</v>
      </c>
      <c r="QS6" s="25">
        <v>123</v>
      </c>
      <c r="QT6" s="25">
        <v>60</v>
      </c>
      <c r="QU6" s="25">
        <v>67</v>
      </c>
      <c r="QV6" s="25">
        <v>138</v>
      </c>
      <c r="QW6" s="25">
        <v>201</v>
      </c>
      <c r="QX6" s="25">
        <v>291</v>
      </c>
      <c r="QY6" s="25">
        <v>283</v>
      </c>
      <c r="QZ6" s="25">
        <v>266</v>
      </c>
      <c r="RA6" s="25">
        <v>306</v>
      </c>
      <c r="RB6" s="44">
        <v>31.03448275862069</v>
      </c>
      <c r="RC6" s="44">
        <v>46</v>
      </c>
      <c r="RD6" s="44">
        <v>54.471544715447152</v>
      </c>
      <c r="RE6" s="44">
        <v>68.333333333333329</v>
      </c>
      <c r="RF6" s="44">
        <v>64.179104477611943</v>
      </c>
      <c r="RG6" s="44">
        <v>60.144927536231883</v>
      </c>
      <c r="RH6" s="44">
        <v>61.691542288557208</v>
      </c>
      <c r="RI6" s="44">
        <v>67.010309278350505</v>
      </c>
      <c r="RJ6" s="44">
        <v>61.484098939929332</v>
      </c>
      <c r="RK6" s="44">
        <v>56.015037593984964</v>
      </c>
      <c r="RL6" s="44">
        <v>33.333333333333329</v>
      </c>
      <c r="RM6" s="25">
        <v>7</v>
      </c>
      <c r="RN6" s="25">
        <v>22</v>
      </c>
      <c r="RO6" s="25">
        <v>49</v>
      </c>
      <c r="RP6" s="25">
        <v>11</v>
      </c>
      <c r="RQ6" s="25">
        <v>30</v>
      </c>
      <c r="RR6" s="25">
        <v>75</v>
      </c>
      <c r="RS6" s="25">
        <v>99</v>
      </c>
      <c r="RT6" s="25">
        <v>146</v>
      </c>
      <c r="RU6" s="25">
        <v>148</v>
      </c>
      <c r="RV6" s="25">
        <v>122</v>
      </c>
      <c r="RW6" s="25">
        <v>145</v>
      </c>
      <c r="RX6" s="25">
        <v>142</v>
      </c>
      <c r="RY6" s="25">
        <v>8</v>
      </c>
      <c r="RZ6" s="25">
        <v>30</v>
      </c>
      <c r="SA6" s="25">
        <v>37</v>
      </c>
      <c r="SB6" s="25">
        <v>12</v>
      </c>
      <c r="SC6" s="25">
        <v>28</v>
      </c>
      <c r="SD6" s="25">
        <v>38</v>
      </c>
      <c r="SE6" s="25">
        <v>71</v>
      </c>
      <c r="SF6" s="25">
        <v>106</v>
      </c>
      <c r="SG6" s="25">
        <v>84</v>
      </c>
      <c r="SH6" s="25">
        <v>81</v>
      </c>
      <c r="SI6" s="25">
        <v>98</v>
      </c>
      <c r="SJ6" s="25">
        <v>105</v>
      </c>
      <c r="SK6" s="25">
        <v>6</v>
      </c>
      <c r="SL6" s="25">
        <v>22</v>
      </c>
      <c r="SM6" s="25">
        <v>30</v>
      </c>
      <c r="SN6" s="25">
        <v>9</v>
      </c>
      <c r="SO6" s="25">
        <v>18</v>
      </c>
      <c r="SP6" s="25">
        <v>32</v>
      </c>
      <c r="SQ6" s="25">
        <v>54</v>
      </c>
      <c r="SR6" s="25">
        <v>85</v>
      </c>
      <c r="SS6" s="25">
        <v>64</v>
      </c>
      <c r="ST6" s="25">
        <v>57</v>
      </c>
      <c r="SU6" s="25">
        <v>67</v>
      </c>
      <c r="SV6" s="25">
        <v>75</v>
      </c>
      <c r="SW6" s="44">
        <v>14.583333333333334</v>
      </c>
      <c r="SX6" s="44">
        <v>28.205128205128204</v>
      </c>
      <c r="SY6" s="44">
        <v>56.321839080459768</v>
      </c>
      <c r="SZ6" s="44">
        <v>32.352941176470587</v>
      </c>
      <c r="TA6" s="44">
        <v>51.724137931034484</v>
      </c>
      <c r="TB6" s="44">
        <v>63.559322033898304</v>
      </c>
      <c r="TC6" s="44">
        <v>63.87096774193548</v>
      </c>
      <c r="TD6" s="44">
        <v>67.592592592592595</v>
      </c>
      <c r="TE6" s="44">
        <v>74</v>
      </c>
      <c r="TF6" s="44">
        <v>59.22330097087378</v>
      </c>
      <c r="TG6" s="44">
        <v>57.768924302788847</v>
      </c>
      <c r="TH6" s="44">
        <v>61.206896551724135</v>
      </c>
      <c r="TI6" s="44">
        <v>16.666666666666664</v>
      </c>
      <c r="TJ6" s="44">
        <v>38.461538461538467</v>
      </c>
      <c r="TK6" s="44">
        <v>42.528735632183903</v>
      </c>
      <c r="TL6" s="44">
        <v>35.294117647058826</v>
      </c>
      <c r="TM6" s="44">
        <v>48.275862068965516</v>
      </c>
      <c r="TN6" s="44">
        <v>32.20338983050847</v>
      </c>
      <c r="TO6" s="44">
        <v>45.806451612903224</v>
      </c>
      <c r="TP6" s="44">
        <v>49.074074074074076</v>
      </c>
      <c r="TQ6" s="44">
        <v>42</v>
      </c>
      <c r="TR6" s="44">
        <v>39.320388349514559</v>
      </c>
      <c r="TS6" s="44">
        <v>39.04382470119522</v>
      </c>
      <c r="TT6" s="44">
        <v>45.258620689655174</v>
      </c>
      <c r="TU6" s="44">
        <v>12.5</v>
      </c>
      <c r="TV6" s="44">
        <v>28.205128205128204</v>
      </c>
      <c r="TW6" s="44">
        <v>34.482758620689658</v>
      </c>
      <c r="TX6" s="44">
        <v>26.47058823529412</v>
      </c>
      <c r="TY6" s="44">
        <v>31.03448275862069</v>
      </c>
      <c r="TZ6" s="44">
        <v>27.118644067796609</v>
      </c>
      <c r="UA6" s="44">
        <v>34.838709677419352</v>
      </c>
      <c r="UB6" s="44">
        <v>39.351851851851855</v>
      </c>
      <c r="UC6" s="44">
        <v>32</v>
      </c>
      <c r="UD6" s="44">
        <v>27.669902912621357</v>
      </c>
      <c r="UE6" s="44">
        <v>26.693227091633464</v>
      </c>
      <c r="UF6" s="44">
        <v>32.327586206896555</v>
      </c>
    </row>
    <row r="7" spans="1:552" x14ac:dyDescent="0.25">
      <c r="A7" s="2" t="str">
        <f t="shared" si="0"/>
        <v xml:space="preserve">130340 Parintins                                                                                                                                    </v>
      </c>
      <c r="B7" s="58">
        <v>130340</v>
      </c>
      <c r="C7" s="2" t="s">
        <v>51</v>
      </c>
      <c r="D7" s="56">
        <v>5</v>
      </c>
      <c r="E7" s="56">
        <v>4</v>
      </c>
      <c r="F7" s="56">
        <v>4</v>
      </c>
      <c r="G7" s="56">
        <v>2</v>
      </c>
      <c r="H7" s="56">
        <v>0</v>
      </c>
      <c r="I7" s="56">
        <v>4</v>
      </c>
      <c r="J7" s="56">
        <v>0</v>
      </c>
      <c r="K7" s="56">
        <v>2</v>
      </c>
      <c r="L7" s="56">
        <v>6</v>
      </c>
      <c r="M7" s="56">
        <v>6</v>
      </c>
      <c r="N7" s="56">
        <v>6</v>
      </c>
      <c r="O7" s="56">
        <v>10</v>
      </c>
      <c r="P7" s="59">
        <v>2</v>
      </c>
      <c r="Q7" s="59">
        <v>1</v>
      </c>
      <c r="R7" s="59">
        <v>1</v>
      </c>
      <c r="S7" s="59">
        <v>0</v>
      </c>
      <c r="T7" s="59">
        <v>0</v>
      </c>
      <c r="U7" s="59">
        <v>2</v>
      </c>
      <c r="V7" s="59">
        <v>0</v>
      </c>
      <c r="W7" s="59">
        <v>0</v>
      </c>
      <c r="X7" s="59">
        <v>2</v>
      </c>
      <c r="Y7" s="59">
        <v>3</v>
      </c>
      <c r="Z7" s="59">
        <v>4</v>
      </c>
      <c r="AA7" s="59">
        <v>2</v>
      </c>
      <c r="AB7" s="62">
        <v>40</v>
      </c>
      <c r="AC7" s="62">
        <v>25</v>
      </c>
      <c r="AD7" s="62">
        <v>25</v>
      </c>
      <c r="AE7" s="62">
        <v>0</v>
      </c>
      <c r="AF7" s="62">
        <v>999999999</v>
      </c>
      <c r="AG7" s="62">
        <v>50</v>
      </c>
      <c r="AH7" s="62">
        <v>999999999</v>
      </c>
      <c r="AI7" s="62">
        <v>0</v>
      </c>
      <c r="AJ7" s="62">
        <v>33.333333333333329</v>
      </c>
      <c r="AK7" s="62">
        <v>50</v>
      </c>
      <c r="AL7" s="62">
        <v>66.666666666666657</v>
      </c>
      <c r="AM7" s="62">
        <v>20</v>
      </c>
      <c r="AN7" s="61">
        <v>3</v>
      </c>
      <c r="AO7" s="25">
        <v>3</v>
      </c>
      <c r="AP7" s="25">
        <v>3</v>
      </c>
      <c r="AQ7" s="25">
        <v>2</v>
      </c>
      <c r="AR7" s="25">
        <v>0</v>
      </c>
      <c r="AS7" s="25">
        <v>2</v>
      </c>
      <c r="AT7" s="25">
        <v>0</v>
      </c>
      <c r="AU7" s="25">
        <v>2</v>
      </c>
      <c r="AV7" s="25">
        <v>4</v>
      </c>
      <c r="AW7" s="25">
        <v>3</v>
      </c>
      <c r="AX7" s="25">
        <v>2</v>
      </c>
      <c r="AY7" s="25">
        <v>8</v>
      </c>
      <c r="AZ7" s="39">
        <v>60</v>
      </c>
      <c r="BA7" s="39">
        <v>75</v>
      </c>
      <c r="BB7" s="39">
        <v>75</v>
      </c>
      <c r="BC7" s="39">
        <v>100</v>
      </c>
      <c r="BD7" s="39">
        <v>999999999</v>
      </c>
      <c r="BE7" s="39">
        <v>50</v>
      </c>
      <c r="BF7" s="39">
        <v>999999999</v>
      </c>
      <c r="BG7" s="39">
        <v>100</v>
      </c>
      <c r="BH7" s="39">
        <v>66.666666666666657</v>
      </c>
      <c r="BI7" s="39">
        <v>50</v>
      </c>
      <c r="BJ7" s="39">
        <v>33.333333333333329</v>
      </c>
      <c r="BK7" s="39">
        <v>80</v>
      </c>
      <c r="BL7" s="25">
        <v>0</v>
      </c>
      <c r="BM7" s="25">
        <v>0</v>
      </c>
      <c r="BN7" s="25">
        <v>0</v>
      </c>
      <c r="BO7" s="25">
        <v>0</v>
      </c>
      <c r="BP7" s="25">
        <v>0</v>
      </c>
      <c r="BQ7" s="25">
        <v>0</v>
      </c>
      <c r="BR7" s="25">
        <v>0</v>
      </c>
      <c r="BS7" s="25">
        <v>0</v>
      </c>
      <c r="BT7" s="25">
        <v>0</v>
      </c>
      <c r="BU7" s="25">
        <v>0</v>
      </c>
      <c r="BV7" s="25">
        <v>0</v>
      </c>
      <c r="BW7" s="25">
        <v>0</v>
      </c>
      <c r="BX7" s="39">
        <v>0</v>
      </c>
      <c r="BY7" s="39">
        <v>0</v>
      </c>
      <c r="BZ7" s="39">
        <v>0</v>
      </c>
      <c r="CA7" s="39">
        <v>0</v>
      </c>
      <c r="CB7" s="39">
        <v>999999999</v>
      </c>
      <c r="CC7" s="39">
        <v>0</v>
      </c>
      <c r="CD7" s="39">
        <v>999999999</v>
      </c>
      <c r="CE7" s="39">
        <v>0</v>
      </c>
      <c r="CF7" s="39">
        <v>0</v>
      </c>
      <c r="CG7" s="39">
        <v>0</v>
      </c>
      <c r="CH7" s="39">
        <v>0</v>
      </c>
      <c r="CI7" s="39">
        <v>0</v>
      </c>
      <c r="CJ7" s="63">
        <v>1</v>
      </c>
      <c r="CK7" s="63">
        <v>1</v>
      </c>
      <c r="CL7" s="63">
        <v>0</v>
      </c>
      <c r="CM7" s="63">
        <v>0</v>
      </c>
      <c r="CN7" s="63">
        <v>0</v>
      </c>
      <c r="CO7" s="63">
        <v>0</v>
      </c>
      <c r="CP7" s="63">
        <v>0</v>
      </c>
      <c r="CQ7" s="63">
        <v>0</v>
      </c>
      <c r="CR7" s="63">
        <v>1</v>
      </c>
      <c r="CS7" s="63">
        <v>1</v>
      </c>
      <c r="CT7" s="63">
        <v>1</v>
      </c>
      <c r="CU7" s="63">
        <v>0</v>
      </c>
      <c r="CV7" s="63">
        <v>1</v>
      </c>
      <c r="CW7" s="63">
        <v>0</v>
      </c>
      <c r="CX7" s="63">
        <v>0</v>
      </c>
      <c r="CY7" s="63">
        <v>0</v>
      </c>
      <c r="CZ7" s="63">
        <v>0</v>
      </c>
      <c r="DA7" s="63">
        <v>0</v>
      </c>
      <c r="DB7" s="63">
        <v>0</v>
      </c>
      <c r="DC7" s="63">
        <v>0</v>
      </c>
      <c r="DD7" s="63">
        <v>0</v>
      </c>
      <c r="DE7" s="63">
        <v>0</v>
      </c>
      <c r="DF7" s="63">
        <v>1</v>
      </c>
      <c r="DG7" s="63">
        <v>0</v>
      </c>
      <c r="DH7" s="25">
        <v>0</v>
      </c>
      <c r="DI7" s="25">
        <v>0</v>
      </c>
      <c r="DJ7" s="25">
        <v>0</v>
      </c>
      <c r="DK7" s="25">
        <v>0</v>
      </c>
      <c r="DL7" s="25">
        <v>0</v>
      </c>
      <c r="DM7" s="25">
        <v>0</v>
      </c>
      <c r="DN7" s="25">
        <v>0</v>
      </c>
      <c r="DO7" s="25">
        <v>0</v>
      </c>
      <c r="DP7" s="25">
        <v>0</v>
      </c>
      <c r="DQ7" s="25">
        <v>1</v>
      </c>
      <c r="DR7" s="25">
        <v>0</v>
      </c>
      <c r="DS7" s="25">
        <v>0</v>
      </c>
      <c r="DT7" s="34">
        <v>2</v>
      </c>
      <c r="DU7" s="34">
        <v>1</v>
      </c>
      <c r="DV7" s="34">
        <v>0</v>
      </c>
      <c r="DW7" s="34">
        <v>0</v>
      </c>
      <c r="DX7" s="34">
        <v>0</v>
      </c>
      <c r="DY7" s="34">
        <v>0</v>
      </c>
      <c r="DZ7" s="34">
        <v>0</v>
      </c>
      <c r="EA7" s="2">
        <v>0</v>
      </c>
      <c r="EB7" s="2">
        <v>1</v>
      </c>
      <c r="EC7" s="2">
        <v>2</v>
      </c>
      <c r="ED7" s="2">
        <v>2</v>
      </c>
      <c r="EE7" s="2">
        <v>0</v>
      </c>
      <c r="EF7" s="34">
        <v>50</v>
      </c>
      <c r="EG7" s="34">
        <v>100</v>
      </c>
      <c r="EH7" s="34">
        <v>999999999</v>
      </c>
      <c r="EI7" s="34">
        <v>999999999</v>
      </c>
      <c r="EJ7" s="34">
        <v>999999999</v>
      </c>
      <c r="EK7" s="34">
        <v>999999999</v>
      </c>
      <c r="EL7" s="34">
        <v>999999999</v>
      </c>
      <c r="EM7" s="34">
        <v>999999999</v>
      </c>
      <c r="EN7" s="34">
        <v>100</v>
      </c>
      <c r="EO7" s="34">
        <v>50</v>
      </c>
      <c r="EP7" s="34">
        <v>50</v>
      </c>
      <c r="EQ7" s="34">
        <v>999999999</v>
      </c>
      <c r="ER7" s="34">
        <v>50</v>
      </c>
      <c r="ES7" s="34">
        <v>0</v>
      </c>
      <c r="ET7" s="34">
        <v>999999999</v>
      </c>
      <c r="EU7" s="34">
        <v>999999999</v>
      </c>
      <c r="EV7" s="34">
        <v>999999999</v>
      </c>
      <c r="EW7" s="34">
        <v>999999999</v>
      </c>
      <c r="EX7" s="34">
        <v>999999999</v>
      </c>
      <c r="EY7" s="34">
        <v>999999999</v>
      </c>
      <c r="EZ7" s="34">
        <v>0</v>
      </c>
      <c r="FA7" s="34">
        <v>0</v>
      </c>
      <c r="FB7" s="34">
        <v>50</v>
      </c>
      <c r="FC7" s="34">
        <v>999999999</v>
      </c>
      <c r="FD7" s="42">
        <v>0</v>
      </c>
      <c r="FE7" s="42">
        <v>0</v>
      </c>
      <c r="FF7" s="42">
        <v>999999999</v>
      </c>
      <c r="FG7" s="42">
        <v>999999999</v>
      </c>
      <c r="FH7" s="42">
        <v>999999999</v>
      </c>
      <c r="FI7" s="42">
        <v>999999999</v>
      </c>
      <c r="FJ7" s="42">
        <v>999999999</v>
      </c>
      <c r="FK7" s="42">
        <v>999999999</v>
      </c>
      <c r="FL7" s="42">
        <v>0</v>
      </c>
      <c r="FM7" s="42">
        <v>50</v>
      </c>
      <c r="FN7" s="42">
        <v>0</v>
      </c>
      <c r="FO7" s="42">
        <v>999999999</v>
      </c>
      <c r="FP7" s="42">
        <v>1</v>
      </c>
      <c r="FQ7" s="2">
        <v>0</v>
      </c>
      <c r="FR7" s="2">
        <v>0</v>
      </c>
      <c r="FS7" s="2">
        <v>0</v>
      </c>
      <c r="FT7" s="2">
        <v>0</v>
      </c>
      <c r="FU7" s="2">
        <v>0</v>
      </c>
      <c r="FV7" s="2">
        <v>0</v>
      </c>
      <c r="FW7" s="2">
        <v>0</v>
      </c>
      <c r="FX7" s="2">
        <v>2</v>
      </c>
      <c r="FY7" s="2">
        <v>2</v>
      </c>
      <c r="FZ7" s="2">
        <v>2</v>
      </c>
      <c r="GA7" s="2">
        <v>1</v>
      </c>
      <c r="GB7" s="25">
        <v>0</v>
      </c>
      <c r="GC7" s="25">
        <v>0</v>
      </c>
      <c r="GD7" s="25">
        <v>0</v>
      </c>
      <c r="GE7" s="25">
        <v>0</v>
      </c>
      <c r="GF7" s="25">
        <v>0</v>
      </c>
      <c r="GG7" s="25">
        <v>0</v>
      </c>
      <c r="GH7" s="25">
        <v>0</v>
      </c>
      <c r="GI7" s="25">
        <v>0</v>
      </c>
      <c r="GJ7" s="25">
        <v>0</v>
      </c>
      <c r="GK7" s="25">
        <v>0</v>
      </c>
      <c r="GL7" s="25">
        <v>1</v>
      </c>
      <c r="GM7" s="25">
        <v>1</v>
      </c>
      <c r="GN7" s="2">
        <v>1</v>
      </c>
      <c r="GO7" s="2">
        <v>0</v>
      </c>
      <c r="GP7" s="2">
        <v>1</v>
      </c>
      <c r="GQ7" s="2">
        <v>0</v>
      </c>
      <c r="GR7" s="2">
        <v>0</v>
      </c>
      <c r="GS7" s="2">
        <v>1</v>
      </c>
      <c r="GT7" s="2">
        <v>0</v>
      </c>
      <c r="GU7" s="2">
        <v>0</v>
      </c>
      <c r="GV7" s="2">
        <v>0</v>
      </c>
      <c r="GW7" s="2">
        <v>1</v>
      </c>
      <c r="GX7" s="2">
        <v>0</v>
      </c>
      <c r="GY7" s="2">
        <v>0</v>
      </c>
      <c r="GZ7" s="2">
        <v>2</v>
      </c>
      <c r="HA7" s="2">
        <v>0</v>
      </c>
      <c r="HB7" s="2">
        <v>1</v>
      </c>
      <c r="HC7" s="2">
        <v>0</v>
      </c>
      <c r="HD7" s="2">
        <v>0</v>
      </c>
      <c r="HE7" s="2">
        <v>1</v>
      </c>
      <c r="HF7" s="2">
        <v>0</v>
      </c>
      <c r="HG7" s="2">
        <v>0</v>
      </c>
      <c r="HH7" s="2">
        <v>2</v>
      </c>
      <c r="HI7" s="2">
        <v>3</v>
      </c>
      <c r="HJ7" s="2">
        <v>3</v>
      </c>
      <c r="HK7" s="2">
        <v>2</v>
      </c>
      <c r="HL7" s="34">
        <v>50</v>
      </c>
      <c r="HM7" s="34">
        <v>999999999</v>
      </c>
      <c r="HN7" s="34">
        <v>0</v>
      </c>
      <c r="HO7" s="34">
        <v>999999999</v>
      </c>
      <c r="HP7" s="34">
        <v>999999999</v>
      </c>
      <c r="HQ7" s="34">
        <v>0</v>
      </c>
      <c r="HR7" s="34">
        <v>999999999</v>
      </c>
      <c r="HS7" s="34">
        <v>999999999</v>
      </c>
      <c r="HT7" s="34">
        <v>100</v>
      </c>
      <c r="HU7" s="34">
        <v>66.666666666666657</v>
      </c>
      <c r="HV7" s="34">
        <v>66.666666666666657</v>
      </c>
      <c r="HW7" s="34">
        <v>50</v>
      </c>
      <c r="HX7" s="39">
        <v>0</v>
      </c>
      <c r="HY7" s="39">
        <v>999999999</v>
      </c>
      <c r="HZ7" s="39">
        <v>0</v>
      </c>
      <c r="IA7" s="39">
        <v>999999999</v>
      </c>
      <c r="IB7" s="39">
        <v>999999999</v>
      </c>
      <c r="IC7" s="39">
        <v>0</v>
      </c>
      <c r="ID7" s="39">
        <v>999999999</v>
      </c>
      <c r="IE7" s="39">
        <v>999999999</v>
      </c>
      <c r="IF7" s="39">
        <v>0</v>
      </c>
      <c r="IG7" s="39">
        <v>0</v>
      </c>
      <c r="IH7" s="39">
        <v>33.333333333333329</v>
      </c>
      <c r="II7" s="39">
        <v>50</v>
      </c>
      <c r="IJ7" s="39">
        <v>50</v>
      </c>
      <c r="IK7" s="39">
        <v>999999999</v>
      </c>
      <c r="IL7" s="39">
        <v>100</v>
      </c>
      <c r="IM7" s="39">
        <v>999999999</v>
      </c>
      <c r="IN7" s="39">
        <v>999999999</v>
      </c>
      <c r="IO7" s="39">
        <v>100</v>
      </c>
      <c r="IP7" s="39">
        <v>999999999</v>
      </c>
      <c r="IQ7" s="39">
        <v>999999999</v>
      </c>
      <c r="IR7" s="39">
        <v>0</v>
      </c>
      <c r="IS7" s="39">
        <v>33.333333333333329</v>
      </c>
      <c r="IT7" s="39">
        <v>0</v>
      </c>
      <c r="IU7" s="39">
        <v>0</v>
      </c>
      <c r="IV7" s="39">
        <v>1</v>
      </c>
      <c r="IW7" s="39">
        <v>1</v>
      </c>
      <c r="IX7" s="39">
        <v>1</v>
      </c>
      <c r="IY7" s="39">
        <v>1</v>
      </c>
      <c r="IZ7" s="39">
        <v>0</v>
      </c>
      <c r="JA7" s="39">
        <v>0</v>
      </c>
      <c r="JB7" s="39">
        <v>0</v>
      </c>
      <c r="JC7" s="39">
        <v>0</v>
      </c>
      <c r="JD7" s="2">
        <v>1</v>
      </c>
      <c r="JE7" s="2">
        <v>0</v>
      </c>
      <c r="JF7" s="2">
        <v>1</v>
      </c>
      <c r="JG7" s="2">
        <v>4</v>
      </c>
      <c r="JH7" s="2">
        <v>0</v>
      </c>
      <c r="JI7" s="2">
        <v>1</v>
      </c>
      <c r="JJ7" s="2">
        <v>0</v>
      </c>
      <c r="JK7" s="2">
        <v>0</v>
      </c>
      <c r="JL7" s="2">
        <v>0</v>
      </c>
      <c r="JM7" s="44">
        <v>0</v>
      </c>
      <c r="JN7" s="44">
        <v>0</v>
      </c>
      <c r="JO7" s="44">
        <v>0</v>
      </c>
      <c r="JP7" s="2">
        <v>2</v>
      </c>
      <c r="JQ7" s="2">
        <v>0</v>
      </c>
      <c r="JR7" s="2">
        <v>0</v>
      </c>
      <c r="JS7" s="2">
        <v>2</v>
      </c>
      <c r="JT7" s="2">
        <v>1</v>
      </c>
      <c r="JU7" s="2">
        <v>1</v>
      </c>
      <c r="JV7" s="2">
        <v>2</v>
      </c>
      <c r="JW7" s="2">
        <v>1</v>
      </c>
      <c r="JX7" s="2">
        <v>0</v>
      </c>
      <c r="JY7" s="2">
        <v>1</v>
      </c>
      <c r="JZ7" s="2">
        <v>0</v>
      </c>
      <c r="KA7" s="2">
        <v>0</v>
      </c>
      <c r="KB7" s="25">
        <v>0</v>
      </c>
      <c r="KC7" s="25">
        <v>1</v>
      </c>
      <c r="KD7" s="25">
        <v>1</v>
      </c>
      <c r="KE7" s="25">
        <v>0</v>
      </c>
      <c r="KF7" s="25">
        <v>2</v>
      </c>
      <c r="KG7" s="25">
        <v>3</v>
      </c>
      <c r="KH7" s="25">
        <v>3</v>
      </c>
      <c r="KI7" s="25">
        <v>2</v>
      </c>
      <c r="KJ7" s="25">
        <v>0</v>
      </c>
      <c r="KK7" s="25">
        <v>1</v>
      </c>
      <c r="KL7" s="25">
        <v>0</v>
      </c>
      <c r="KM7" s="25">
        <v>0</v>
      </c>
      <c r="KN7" s="25">
        <v>3</v>
      </c>
      <c r="KO7" s="25">
        <v>1</v>
      </c>
      <c r="KP7" s="25">
        <v>2</v>
      </c>
      <c r="KQ7" s="25">
        <v>6</v>
      </c>
      <c r="KR7" s="44">
        <v>50</v>
      </c>
      <c r="KS7" s="44">
        <v>33.333333333333329</v>
      </c>
      <c r="KT7" s="44">
        <v>33.333333333333329</v>
      </c>
      <c r="KU7" s="44">
        <v>50</v>
      </c>
      <c r="KV7" s="44">
        <v>999999999</v>
      </c>
      <c r="KW7" s="44">
        <v>0</v>
      </c>
      <c r="KX7" s="44">
        <v>999999999</v>
      </c>
      <c r="KY7" s="44">
        <v>999999999</v>
      </c>
      <c r="KZ7" s="44">
        <v>33.333333333333329</v>
      </c>
      <c r="LA7" s="44">
        <v>0</v>
      </c>
      <c r="LB7" s="44">
        <v>50</v>
      </c>
      <c r="LC7" s="44">
        <v>66.666666666666657</v>
      </c>
      <c r="LD7" s="44">
        <v>0</v>
      </c>
      <c r="LE7" s="44">
        <v>33.333333333333329</v>
      </c>
      <c r="LF7" s="44">
        <v>0</v>
      </c>
      <c r="LG7" s="44">
        <v>0</v>
      </c>
      <c r="LH7" s="44">
        <v>999999999</v>
      </c>
      <c r="LI7" s="44">
        <v>0</v>
      </c>
      <c r="LJ7" s="44">
        <v>999999999</v>
      </c>
      <c r="LK7" s="44">
        <v>999999999</v>
      </c>
      <c r="LL7" s="44">
        <v>66.666666666666657</v>
      </c>
      <c r="LM7" s="44">
        <v>0</v>
      </c>
      <c r="LN7" s="44">
        <v>0</v>
      </c>
      <c r="LO7" s="44">
        <v>33.333333333333329</v>
      </c>
      <c r="LP7" s="44">
        <v>50</v>
      </c>
      <c r="LQ7" s="44">
        <v>33.333333333333329</v>
      </c>
      <c r="LR7" s="44">
        <v>66.666666666666657</v>
      </c>
      <c r="LS7" s="44">
        <v>50</v>
      </c>
      <c r="LT7" s="44">
        <v>999999999</v>
      </c>
      <c r="LU7" s="44">
        <v>100</v>
      </c>
      <c r="LV7" s="44">
        <v>999999999</v>
      </c>
      <c r="LW7" s="44">
        <v>999999999</v>
      </c>
      <c r="LX7" s="44">
        <v>0</v>
      </c>
      <c r="LY7" s="44">
        <v>100</v>
      </c>
      <c r="LZ7" s="44">
        <v>50</v>
      </c>
      <c r="MA7" s="44">
        <v>0</v>
      </c>
      <c r="MB7" s="25">
        <v>1</v>
      </c>
      <c r="MC7" s="25">
        <v>0</v>
      </c>
      <c r="MD7" s="25">
        <v>0</v>
      </c>
      <c r="ME7" s="25">
        <v>0</v>
      </c>
      <c r="MF7" s="25">
        <v>0</v>
      </c>
      <c r="MG7" s="25">
        <v>0</v>
      </c>
      <c r="MH7" s="25">
        <v>0</v>
      </c>
      <c r="MI7" s="25">
        <v>0</v>
      </c>
      <c r="MJ7" s="25">
        <v>0</v>
      </c>
      <c r="MK7" s="25">
        <v>0</v>
      </c>
      <c r="ML7" s="25">
        <v>0</v>
      </c>
      <c r="MM7" s="25">
        <v>0</v>
      </c>
      <c r="MN7" s="25">
        <v>2</v>
      </c>
      <c r="MO7" s="25">
        <v>1</v>
      </c>
      <c r="MP7" s="25">
        <v>0</v>
      </c>
      <c r="MQ7" s="25">
        <v>0</v>
      </c>
      <c r="MR7" s="25">
        <v>0</v>
      </c>
      <c r="MS7" s="25">
        <v>1</v>
      </c>
      <c r="MT7" s="25">
        <v>0</v>
      </c>
      <c r="MU7" s="25">
        <v>0</v>
      </c>
      <c r="MV7" s="25">
        <v>1</v>
      </c>
      <c r="MW7" s="44">
        <v>2</v>
      </c>
      <c r="MX7" s="44">
        <v>0</v>
      </c>
      <c r="MY7" s="44">
        <v>0</v>
      </c>
      <c r="MZ7" s="44">
        <v>50</v>
      </c>
      <c r="NA7" s="44">
        <v>0</v>
      </c>
      <c r="NB7" s="44">
        <v>999999999</v>
      </c>
      <c r="NC7" s="44">
        <v>999999999</v>
      </c>
      <c r="ND7" s="44">
        <v>999999999</v>
      </c>
      <c r="NE7" s="44">
        <v>0</v>
      </c>
      <c r="NF7" s="44">
        <v>999999999</v>
      </c>
      <c r="NG7" s="44">
        <v>999999999</v>
      </c>
      <c r="NH7" s="44">
        <v>0</v>
      </c>
      <c r="NI7" s="44">
        <v>0</v>
      </c>
      <c r="NJ7" s="44">
        <v>999999999</v>
      </c>
      <c r="NK7" s="44">
        <v>999999999</v>
      </c>
      <c r="NL7" s="25">
        <v>0</v>
      </c>
      <c r="NM7" s="25">
        <v>0</v>
      </c>
      <c r="NN7" s="25">
        <v>0</v>
      </c>
      <c r="NO7" s="25">
        <v>0</v>
      </c>
      <c r="NP7" s="25">
        <v>0</v>
      </c>
      <c r="NQ7" s="25">
        <v>0</v>
      </c>
      <c r="NR7" s="25">
        <v>0</v>
      </c>
      <c r="NS7" s="25">
        <v>0</v>
      </c>
      <c r="NT7" s="25">
        <v>0</v>
      </c>
      <c r="NU7" s="25">
        <v>0</v>
      </c>
      <c r="NV7" s="25">
        <v>0</v>
      </c>
      <c r="NW7" s="25">
        <v>0</v>
      </c>
      <c r="NX7" s="25">
        <v>0</v>
      </c>
      <c r="NY7" s="25">
        <v>0</v>
      </c>
      <c r="NZ7" s="25">
        <v>1</v>
      </c>
      <c r="OA7" s="25">
        <v>0</v>
      </c>
      <c r="OB7" s="25">
        <v>0</v>
      </c>
      <c r="OC7" s="25">
        <v>0</v>
      </c>
      <c r="OD7" s="44">
        <v>0</v>
      </c>
      <c r="OE7" s="44">
        <v>0</v>
      </c>
      <c r="OF7" s="44">
        <v>0</v>
      </c>
      <c r="OG7" s="44">
        <v>0</v>
      </c>
      <c r="OH7" s="44">
        <v>0</v>
      </c>
      <c r="OI7" s="44">
        <v>0</v>
      </c>
      <c r="OJ7" s="44">
        <v>999999999</v>
      </c>
      <c r="OK7" s="44">
        <v>999999999</v>
      </c>
      <c r="OL7" s="44">
        <v>0</v>
      </c>
      <c r="OM7" s="44">
        <v>999999999</v>
      </c>
      <c r="ON7" s="44">
        <v>999999999</v>
      </c>
      <c r="OO7" s="44">
        <v>999999999</v>
      </c>
      <c r="OP7" s="44">
        <v>999999999</v>
      </c>
      <c r="OQ7" s="44">
        <v>999999999</v>
      </c>
      <c r="OR7" s="44">
        <v>999999999</v>
      </c>
      <c r="OS7" s="44">
        <v>999999999</v>
      </c>
      <c r="OT7" s="44">
        <v>999999999</v>
      </c>
      <c r="OU7" s="44">
        <v>999999999</v>
      </c>
      <c r="OV7" s="25">
        <v>3</v>
      </c>
      <c r="OW7" s="25">
        <v>2</v>
      </c>
      <c r="OX7" s="25">
        <v>3</v>
      </c>
      <c r="OY7" s="25">
        <v>2</v>
      </c>
      <c r="OZ7" s="25">
        <v>0</v>
      </c>
      <c r="PA7" s="25">
        <v>4</v>
      </c>
      <c r="PB7" s="25">
        <v>1</v>
      </c>
      <c r="PC7" s="25">
        <v>2</v>
      </c>
      <c r="PD7" s="25">
        <v>5</v>
      </c>
      <c r="PE7" s="25">
        <v>6</v>
      </c>
      <c r="PF7" s="25">
        <v>6</v>
      </c>
      <c r="PG7" s="25">
        <v>8</v>
      </c>
      <c r="PH7" s="25">
        <v>5</v>
      </c>
      <c r="PI7" s="25">
        <v>6</v>
      </c>
      <c r="PJ7" s="25">
        <v>7</v>
      </c>
      <c r="PK7" s="25">
        <v>4</v>
      </c>
      <c r="PL7" s="25">
        <v>0</v>
      </c>
      <c r="PM7" s="25">
        <v>4</v>
      </c>
      <c r="PN7" s="25">
        <v>1</v>
      </c>
      <c r="PO7" s="25">
        <v>2</v>
      </c>
      <c r="PP7" s="25">
        <v>6</v>
      </c>
      <c r="PQ7" s="25">
        <v>8</v>
      </c>
      <c r="PR7" s="25">
        <v>8</v>
      </c>
      <c r="PS7" s="25">
        <v>13</v>
      </c>
      <c r="PT7" s="44">
        <v>60</v>
      </c>
      <c r="PU7" s="44">
        <v>33.333333333333329</v>
      </c>
      <c r="PV7" s="44">
        <v>42.857142857142854</v>
      </c>
      <c r="PW7" s="44">
        <v>50</v>
      </c>
      <c r="PX7" s="44">
        <v>999999999</v>
      </c>
      <c r="PY7" s="44">
        <v>100</v>
      </c>
      <c r="PZ7" s="44">
        <v>100</v>
      </c>
      <c r="QA7" s="44">
        <v>100</v>
      </c>
      <c r="QB7" s="44">
        <v>83.333333333333343</v>
      </c>
      <c r="QC7" s="44">
        <v>75</v>
      </c>
      <c r="QD7" s="44">
        <v>75</v>
      </c>
      <c r="QE7" s="44">
        <v>61.53846153846154</v>
      </c>
      <c r="QF7" s="25">
        <v>4</v>
      </c>
      <c r="QG7" s="25">
        <v>3</v>
      </c>
      <c r="QH7" s="25">
        <v>3</v>
      </c>
      <c r="QI7" s="25">
        <v>2</v>
      </c>
      <c r="QJ7" s="25">
        <v>0</v>
      </c>
      <c r="QK7" s="25">
        <v>3</v>
      </c>
      <c r="QL7" s="25">
        <v>0</v>
      </c>
      <c r="QM7" s="25">
        <v>2</v>
      </c>
      <c r="QN7" s="25">
        <v>5</v>
      </c>
      <c r="QO7" s="25">
        <v>6</v>
      </c>
      <c r="QP7" s="25">
        <v>3</v>
      </c>
      <c r="QQ7" s="25">
        <v>5</v>
      </c>
      <c r="QR7" s="25">
        <v>6</v>
      </c>
      <c r="QS7" s="25">
        <v>7</v>
      </c>
      <c r="QT7" s="25">
        <v>4</v>
      </c>
      <c r="QU7" s="25">
        <v>0</v>
      </c>
      <c r="QV7" s="25">
        <v>4</v>
      </c>
      <c r="QW7" s="25">
        <v>1</v>
      </c>
      <c r="QX7" s="25">
        <v>2</v>
      </c>
      <c r="QY7" s="25">
        <v>6</v>
      </c>
      <c r="QZ7" s="25">
        <v>8</v>
      </c>
      <c r="RA7" s="25">
        <v>8</v>
      </c>
      <c r="RB7" s="44">
        <v>80</v>
      </c>
      <c r="RC7" s="44">
        <v>50</v>
      </c>
      <c r="RD7" s="44">
        <v>42.857142857142854</v>
      </c>
      <c r="RE7" s="44">
        <v>50</v>
      </c>
      <c r="RF7" s="44">
        <v>999999999</v>
      </c>
      <c r="RG7" s="44">
        <v>75</v>
      </c>
      <c r="RH7" s="44">
        <v>0</v>
      </c>
      <c r="RI7" s="44">
        <v>100</v>
      </c>
      <c r="RJ7" s="44">
        <v>83.333333333333343</v>
      </c>
      <c r="RK7" s="44">
        <v>75</v>
      </c>
      <c r="RL7" s="44">
        <v>37.5</v>
      </c>
      <c r="RM7" s="25">
        <v>2</v>
      </c>
      <c r="RN7" s="25">
        <v>2</v>
      </c>
      <c r="RO7" s="25">
        <v>3</v>
      </c>
      <c r="RP7" s="25">
        <v>2</v>
      </c>
      <c r="RQ7" s="25">
        <v>0</v>
      </c>
      <c r="RR7" s="25">
        <v>2</v>
      </c>
      <c r="RS7" s="25">
        <v>0</v>
      </c>
      <c r="RT7" s="25">
        <v>0</v>
      </c>
      <c r="RU7" s="25">
        <v>4</v>
      </c>
      <c r="RV7" s="25">
        <v>1</v>
      </c>
      <c r="RW7" s="25">
        <v>2</v>
      </c>
      <c r="RX7" s="25">
        <v>7</v>
      </c>
      <c r="RY7" s="25">
        <v>3</v>
      </c>
      <c r="RZ7" s="25">
        <v>1</v>
      </c>
      <c r="SA7" s="25">
        <v>2</v>
      </c>
      <c r="SB7" s="25">
        <v>2</v>
      </c>
      <c r="SC7" s="25">
        <v>0</v>
      </c>
      <c r="SD7" s="25">
        <v>0</v>
      </c>
      <c r="SE7" s="25">
        <v>0</v>
      </c>
      <c r="SF7" s="25">
        <v>0</v>
      </c>
      <c r="SG7" s="25">
        <v>3</v>
      </c>
      <c r="SH7" s="25">
        <v>1</v>
      </c>
      <c r="SI7" s="25">
        <v>3</v>
      </c>
      <c r="SJ7" s="25">
        <v>5</v>
      </c>
      <c r="SK7" s="25">
        <v>2</v>
      </c>
      <c r="SL7" s="25">
        <v>1</v>
      </c>
      <c r="SM7" s="25">
        <v>2</v>
      </c>
      <c r="SN7" s="25">
        <v>2</v>
      </c>
      <c r="SO7" s="25">
        <v>0</v>
      </c>
      <c r="SP7" s="25">
        <v>0</v>
      </c>
      <c r="SQ7" s="25">
        <v>0</v>
      </c>
      <c r="SR7" s="25">
        <v>0</v>
      </c>
      <c r="SS7" s="25">
        <v>3</v>
      </c>
      <c r="ST7" s="25">
        <v>0</v>
      </c>
      <c r="SU7" s="25">
        <v>1</v>
      </c>
      <c r="SV7" s="25">
        <v>4</v>
      </c>
      <c r="SW7" s="44">
        <v>40</v>
      </c>
      <c r="SX7" s="44">
        <v>50</v>
      </c>
      <c r="SY7" s="44">
        <v>75</v>
      </c>
      <c r="SZ7" s="44">
        <v>100</v>
      </c>
      <c r="TA7" s="44">
        <v>999999999</v>
      </c>
      <c r="TB7" s="44">
        <v>50</v>
      </c>
      <c r="TC7" s="44">
        <v>999999999</v>
      </c>
      <c r="TD7" s="44">
        <v>0</v>
      </c>
      <c r="TE7" s="44">
        <v>66.666666666666657</v>
      </c>
      <c r="TF7" s="44">
        <v>16.666666666666664</v>
      </c>
      <c r="TG7" s="44">
        <v>33.333333333333329</v>
      </c>
      <c r="TH7" s="44">
        <v>70</v>
      </c>
      <c r="TI7" s="44">
        <v>60</v>
      </c>
      <c r="TJ7" s="44">
        <v>25</v>
      </c>
      <c r="TK7" s="44">
        <v>50</v>
      </c>
      <c r="TL7" s="44">
        <v>100</v>
      </c>
      <c r="TM7" s="44">
        <v>999999999</v>
      </c>
      <c r="TN7" s="44">
        <v>0</v>
      </c>
      <c r="TO7" s="44">
        <v>999999999</v>
      </c>
      <c r="TP7" s="44">
        <v>0</v>
      </c>
      <c r="TQ7" s="44">
        <v>50</v>
      </c>
      <c r="TR7" s="44">
        <v>16.666666666666664</v>
      </c>
      <c r="TS7" s="44">
        <v>50</v>
      </c>
      <c r="TT7" s="44">
        <v>50</v>
      </c>
      <c r="TU7" s="44">
        <v>40</v>
      </c>
      <c r="TV7" s="44">
        <v>25</v>
      </c>
      <c r="TW7" s="44">
        <v>50</v>
      </c>
      <c r="TX7" s="44">
        <v>100</v>
      </c>
      <c r="TY7" s="44">
        <v>999999999</v>
      </c>
      <c r="TZ7" s="44">
        <v>0</v>
      </c>
      <c r="UA7" s="44">
        <v>999999999</v>
      </c>
      <c r="UB7" s="44">
        <v>0</v>
      </c>
      <c r="UC7" s="44">
        <v>50</v>
      </c>
      <c r="UD7" s="44">
        <v>0</v>
      </c>
      <c r="UE7" s="44">
        <v>16.666666666666664</v>
      </c>
      <c r="UF7" s="44">
        <v>40</v>
      </c>
    </row>
    <row r="8" spans="1:552" x14ac:dyDescent="0.25">
      <c r="A8" s="2" t="str">
        <f t="shared" si="0"/>
        <v xml:space="preserve">140010 Boa Vista                                                                                                                                    </v>
      </c>
      <c r="B8" s="58">
        <v>140010</v>
      </c>
      <c r="C8" s="2" t="s">
        <v>52</v>
      </c>
      <c r="D8" s="56">
        <v>6</v>
      </c>
      <c r="E8" s="56">
        <v>20</v>
      </c>
      <c r="F8" s="56">
        <v>24</v>
      </c>
      <c r="G8" s="56">
        <v>25</v>
      </c>
      <c r="H8" s="56">
        <v>28</v>
      </c>
      <c r="I8" s="56">
        <v>24</v>
      </c>
      <c r="J8" s="56">
        <v>24</v>
      </c>
      <c r="K8" s="56">
        <v>32</v>
      </c>
      <c r="L8" s="56">
        <v>32</v>
      </c>
      <c r="M8" s="56">
        <v>26</v>
      </c>
      <c r="N8" s="56">
        <v>52</v>
      </c>
      <c r="O8" s="56">
        <v>40</v>
      </c>
      <c r="P8" s="59">
        <v>1</v>
      </c>
      <c r="Q8" s="59">
        <v>1</v>
      </c>
      <c r="R8" s="59">
        <v>4</v>
      </c>
      <c r="S8" s="59">
        <v>6</v>
      </c>
      <c r="T8" s="59">
        <v>14</v>
      </c>
      <c r="U8" s="59">
        <v>15</v>
      </c>
      <c r="V8" s="59">
        <v>10</v>
      </c>
      <c r="W8" s="59">
        <v>19</v>
      </c>
      <c r="X8" s="59">
        <v>20</v>
      </c>
      <c r="Y8" s="59">
        <v>15</v>
      </c>
      <c r="Z8" s="59">
        <v>24</v>
      </c>
      <c r="AA8" s="59">
        <v>26</v>
      </c>
      <c r="AB8" s="62">
        <v>16.666666666666664</v>
      </c>
      <c r="AC8" s="62">
        <v>5</v>
      </c>
      <c r="AD8" s="62">
        <v>16.666666666666664</v>
      </c>
      <c r="AE8" s="62">
        <v>24</v>
      </c>
      <c r="AF8" s="62">
        <v>50</v>
      </c>
      <c r="AG8" s="62">
        <v>62.5</v>
      </c>
      <c r="AH8" s="62">
        <v>41.666666666666671</v>
      </c>
      <c r="AI8" s="62">
        <v>59.375</v>
      </c>
      <c r="AJ8" s="62">
        <v>62.5</v>
      </c>
      <c r="AK8" s="62">
        <v>57.692307692307686</v>
      </c>
      <c r="AL8" s="62">
        <v>46.153846153846153</v>
      </c>
      <c r="AM8" s="62">
        <v>65</v>
      </c>
      <c r="AN8" s="61">
        <v>5</v>
      </c>
      <c r="AO8" s="25">
        <v>13</v>
      </c>
      <c r="AP8" s="25">
        <v>20</v>
      </c>
      <c r="AQ8" s="25">
        <v>17</v>
      </c>
      <c r="AR8" s="25">
        <v>12</v>
      </c>
      <c r="AS8" s="25">
        <v>8</v>
      </c>
      <c r="AT8" s="25">
        <v>12</v>
      </c>
      <c r="AU8" s="25">
        <v>11</v>
      </c>
      <c r="AV8" s="25">
        <v>12</v>
      </c>
      <c r="AW8" s="25">
        <v>10</v>
      </c>
      <c r="AX8" s="25">
        <v>27</v>
      </c>
      <c r="AY8" s="25">
        <v>14</v>
      </c>
      <c r="AZ8" s="39">
        <v>83.333333333333343</v>
      </c>
      <c r="BA8" s="39">
        <v>65</v>
      </c>
      <c r="BB8" s="39">
        <v>83.333333333333343</v>
      </c>
      <c r="BC8" s="39">
        <v>68</v>
      </c>
      <c r="BD8" s="39">
        <v>42.857142857142854</v>
      </c>
      <c r="BE8" s="39">
        <v>33.333333333333329</v>
      </c>
      <c r="BF8" s="39">
        <v>50</v>
      </c>
      <c r="BG8" s="39">
        <v>34.375</v>
      </c>
      <c r="BH8" s="39">
        <v>37.5</v>
      </c>
      <c r="BI8" s="39">
        <v>38.461538461538467</v>
      </c>
      <c r="BJ8" s="39">
        <v>51.923076923076927</v>
      </c>
      <c r="BK8" s="39">
        <v>35</v>
      </c>
      <c r="BL8" s="25">
        <v>0</v>
      </c>
      <c r="BM8" s="25">
        <v>6</v>
      </c>
      <c r="BN8" s="25">
        <v>0</v>
      </c>
      <c r="BO8" s="25">
        <v>2</v>
      </c>
      <c r="BP8" s="25">
        <v>2</v>
      </c>
      <c r="BQ8" s="25">
        <v>1</v>
      </c>
      <c r="BR8" s="25">
        <v>2</v>
      </c>
      <c r="BS8" s="25">
        <v>2</v>
      </c>
      <c r="BT8" s="25">
        <v>0</v>
      </c>
      <c r="BU8" s="25">
        <v>1</v>
      </c>
      <c r="BV8" s="25">
        <v>1</v>
      </c>
      <c r="BW8" s="25">
        <v>0</v>
      </c>
      <c r="BX8" s="39">
        <v>0</v>
      </c>
      <c r="BY8" s="39">
        <v>30</v>
      </c>
      <c r="BZ8" s="39">
        <v>0</v>
      </c>
      <c r="CA8" s="39">
        <v>8</v>
      </c>
      <c r="CB8" s="39">
        <v>7.1428571428571423</v>
      </c>
      <c r="CC8" s="39">
        <v>4.1666666666666661</v>
      </c>
      <c r="CD8" s="39">
        <v>8.3333333333333321</v>
      </c>
      <c r="CE8" s="39">
        <v>6.25</v>
      </c>
      <c r="CF8" s="39">
        <v>0</v>
      </c>
      <c r="CG8" s="39">
        <v>3.8461538461538463</v>
      </c>
      <c r="CH8" s="39">
        <v>1.9230769230769231</v>
      </c>
      <c r="CI8" s="39">
        <v>0</v>
      </c>
      <c r="CJ8" s="63">
        <v>1</v>
      </c>
      <c r="CK8" s="63">
        <v>1</v>
      </c>
      <c r="CL8" s="63">
        <v>3</v>
      </c>
      <c r="CM8" s="63">
        <v>2</v>
      </c>
      <c r="CN8" s="63">
        <v>5</v>
      </c>
      <c r="CO8" s="63">
        <v>2</v>
      </c>
      <c r="CP8" s="63">
        <v>2</v>
      </c>
      <c r="CQ8" s="63">
        <v>5</v>
      </c>
      <c r="CR8" s="63">
        <v>8</v>
      </c>
      <c r="CS8" s="63">
        <v>8</v>
      </c>
      <c r="CT8" s="63">
        <v>7</v>
      </c>
      <c r="CU8" s="63">
        <v>13</v>
      </c>
      <c r="CV8" s="63">
        <v>0</v>
      </c>
      <c r="CW8" s="63">
        <v>0</v>
      </c>
      <c r="CX8" s="63">
        <v>0</v>
      </c>
      <c r="CY8" s="63">
        <v>0</v>
      </c>
      <c r="CZ8" s="63">
        <v>0</v>
      </c>
      <c r="DA8" s="63">
        <v>1</v>
      </c>
      <c r="DB8" s="63">
        <v>1</v>
      </c>
      <c r="DC8" s="63">
        <v>0</v>
      </c>
      <c r="DD8" s="63">
        <v>2</v>
      </c>
      <c r="DE8" s="63">
        <v>1</v>
      </c>
      <c r="DF8" s="63">
        <v>0</v>
      </c>
      <c r="DG8" s="63">
        <v>2</v>
      </c>
      <c r="DH8" s="25">
        <v>0</v>
      </c>
      <c r="DI8" s="25">
        <v>0</v>
      </c>
      <c r="DJ8" s="25">
        <v>0</v>
      </c>
      <c r="DK8" s="25">
        <v>1</v>
      </c>
      <c r="DL8" s="25">
        <v>2</v>
      </c>
      <c r="DM8" s="25">
        <v>2</v>
      </c>
      <c r="DN8" s="25">
        <v>3</v>
      </c>
      <c r="DO8" s="25">
        <v>2</v>
      </c>
      <c r="DP8" s="25">
        <v>1</v>
      </c>
      <c r="DQ8" s="25">
        <v>2</v>
      </c>
      <c r="DR8" s="25">
        <v>2</v>
      </c>
      <c r="DS8" s="25">
        <v>3</v>
      </c>
      <c r="DT8" s="34">
        <v>1</v>
      </c>
      <c r="DU8" s="34">
        <v>1</v>
      </c>
      <c r="DV8" s="34">
        <v>3</v>
      </c>
      <c r="DW8" s="34">
        <v>3</v>
      </c>
      <c r="DX8" s="34">
        <v>7</v>
      </c>
      <c r="DY8" s="34">
        <v>5</v>
      </c>
      <c r="DZ8" s="34">
        <v>6</v>
      </c>
      <c r="EA8" s="2">
        <v>7</v>
      </c>
      <c r="EB8" s="2">
        <v>11</v>
      </c>
      <c r="EC8" s="2">
        <v>11</v>
      </c>
      <c r="ED8" s="2">
        <v>9</v>
      </c>
      <c r="EE8" s="2">
        <v>18</v>
      </c>
      <c r="EF8" s="34">
        <v>100</v>
      </c>
      <c r="EG8" s="34">
        <v>100</v>
      </c>
      <c r="EH8" s="34">
        <v>100</v>
      </c>
      <c r="EI8" s="34">
        <v>66.666666666666657</v>
      </c>
      <c r="EJ8" s="34">
        <v>71.428571428571431</v>
      </c>
      <c r="EK8" s="34">
        <v>40</v>
      </c>
      <c r="EL8" s="34">
        <v>33.333333333333329</v>
      </c>
      <c r="EM8" s="34">
        <v>71.428571428571431</v>
      </c>
      <c r="EN8" s="34">
        <v>72.727272727272734</v>
      </c>
      <c r="EO8" s="34">
        <v>72.727272727272734</v>
      </c>
      <c r="EP8" s="34">
        <v>77.777777777777786</v>
      </c>
      <c r="EQ8" s="34">
        <v>72.222222222222214</v>
      </c>
      <c r="ER8" s="34">
        <v>0</v>
      </c>
      <c r="ES8" s="34">
        <v>0</v>
      </c>
      <c r="ET8" s="34">
        <v>0</v>
      </c>
      <c r="EU8" s="34">
        <v>0</v>
      </c>
      <c r="EV8" s="34">
        <v>0</v>
      </c>
      <c r="EW8" s="34">
        <v>20</v>
      </c>
      <c r="EX8" s="34">
        <v>16.666666666666664</v>
      </c>
      <c r="EY8" s="34">
        <v>0</v>
      </c>
      <c r="EZ8" s="34">
        <v>18.181818181818183</v>
      </c>
      <c r="FA8" s="34">
        <v>9.0909090909090917</v>
      </c>
      <c r="FB8" s="34">
        <v>0</v>
      </c>
      <c r="FC8" s="34">
        <v>11.111111111111111</v>
      </c>
      <c r="FD8" s="42">
        <v>0</v>
      </c>
      <c r="FE8" s="42">
        <v>0</v>
      </c>
      <c r="FF8" s="42">
        <v>0</v>
      </c>
      <c r="FG8" s="42">
        <v>33.333333333333329</v>
      </c>
      <c r="FH8" s="42">
        <v>28.571428571428569</v>
      </c>
      <c r="FI8" s="42">
        <v>40</v>
      </c>
      <c r="FJ8" s="42">
        <v>50</v>
      </c>
      <c r="FK8" s="42">
        <v>28.571428571428569</v>
      </c>
      <c r="FL8" s="42">
        <v>9.0909090909090917</v>
      </c>
      <c r="FM8" s="42">
        <v>18.181818181818183</v>
      </c>
      <c r="FN8" s="42">
        <v>22.222222222222221</v>
      </c>
      <c r="FO8" s="42">
        <v>16.666666666666664</v>
      </c>
      <c r="FP8" s="42">
        <v>0</v>
      </c>
      <c r="FQ8" s="2">
        <v>1</v>
      </c>
      <c r="FR8" s="2">
        <v>2</v>
      </c>
      <c r="FS8" s="2">
        <v>4</v>
      </c>
      <c r="FT8" s="2">
        <v>6</v>
      </c>
      <c r="FU8" s="2">
        <v>11</v>
      </c>
      <c r="FV8" s="2">
        <v>5</v>
      </c>
      <c r="FW8" s="2">
        <v>10</v>
      </c>
      <c r="FX8" s="2">
        <v>15</v>
      </c>
      <c r="FY8" s="2">
        <v>10</v>
      </c>
      <c r="FZ8" s="2">
        <v>13</v>
      </c>
      <c r="GA8" s="2">
        <v>22</v>
      </c>
      <c r="GB8" s="25">
        <v>0</v>
      </c>
      <c r="GC8" s="25">
        <v>0</v>
      </c>
      <c r="GD8" s="25">
        <v>1</v>
      </c>
      <c r="GE8" s="25">
        <v>0</v>
      </c>
      <c r="GF8" s="25">
        <v>2</v>
      </c>
      <c r="GG8" s="25">
        <v>2</v>
      </c>
      <c r="GH8" s="25">
        <v>2</v>
      </c>
      <c r="GI8" s="25">
        <v>3</v>
      </c>
      <c r="GJ8" s="25">
        <v>1</v>
      </c>
      <c r="GK8" s="25">
        <v>1</v>
      </c>
      <c r="GL8" s="25">
        <v>1</v>
      </c>
      <c r="GM8" s="25">
        <v>1</v>
      </c>
      <c r="GN8" s="2">
        <v>0</v>
      </c>
      <c r="GO8" s="2">
        <v>0</v>
      </c>
      <c r="GP8" s="2">
        <v>1</v>
      </c>
      <c r="GQ8" s="2">
        <v>2</v>
      </c>
      <c r="GR8" s="2">
        <v>2</v>
      </c>
      <c r="GS8" s="2">
        <v>2</v>
      </c>
      <c r="GT8" s="2">
        <v>3</v>
      </c>
      <c r="GU8" s="2">
        <v>4</v>
      </c>
      <c r="GV8" s="2">
        <v>3</v>
      </c>
      <c r="GW8" s="2">
        <v>2</v>
      </c>
      <c r="GX8" s="2">
        <v>6</v>
      </c>
      <c r="GY8" s="2">
        <v>1</v>
      </c>
      <c r="GZ8" s="2">
        <v>0</v>
      </c>
      <c r="HA8" s="2">
        <v>1</v>
      </c>
      <c r="HB8" s="2">
        <v>4</v>
      </c>
      <c r="HC8" s="2">
        <v>6</v>
      </c>
      <c r="HD8" s="2">
        <v>10</v>
      </c>
      <c r="HE8" s="2">
        <v>15</v>
      </c>
      <c r="HF8" s="2">
        <v>10</v>
      </c>
      <c r="HG8" s="2">
        <v>17</v>
      </c>
      <c r="HH8" s="2">
        <v>19</v>
      </c>
      <c r="HI8" s="2">
        <v>13</v>
      </c>
      <c r="HJ8" s="2">
        <v>20</v>
      </c>
      <c r="HK8" s="2">
        <v>24</v>
      </c>
      <c r="HL8" s="34">
        <v>999999999</v>
      </c>
      <c r="HM8" s="34">
        <v>100</v>
      </c>
      <c r="HN8" s="34">
        <v>50</v>
      </c>
      <c r="HO8" s="34">
        <v>66.666666666666657</v>
      </c>
      <c r="HP8" s="34">
        <v>60</v>
      </c>
      <c r="HQ8" s="34">
        <v>73.333333333333329</v>
      </c>
      <c r="HR8" s="34">
        <v>50</v>
      </c>
      <c r="HS8" s="34">
        <v>58.82352941176471</v>
      </c>
      <c r="HT8" s="34">
        <v>78.94736842105263</v>
      </c>
      <c r="HU8" s="34">
        <v>76.923076923076934</v>
      </c>
      <c r="HV8" s="34">
        <v>65</v>
      </c>
      <c r="HW8" s="34">
        <v>91.666666666666657</v>
      </c>
      <c r="HX8" s="39">
        <v>999999999</v>
      </c>
      <c r="HY8" s="39">
        <v>0</v>
      </c>
      <c r="HZ8" s="39">
        <v>25</v>
      </c>
      <c r="IA8" s="39">
        <v>0</v>
      </c>
      <c r="IB8" s="39">
        <v>20</v>
      </c>
      <c r="IC8" s="39">
        <v>13.333333333333334</v>
      </c>
      <c r="ID8" s="39">
        <v>20</v>
      </c>
      <c r="IE8" s="39">
        <v>17.647058823529413</v>
      </c>
      <c r="IF8" s="39">
        <v>5.2631578947368416</v>
      </c>
      <c r="IG8" s="39">
        <v>7.6923076923076925</v>
      </c>
      <c r="IH8" s="39">
        <v>5</v>
      </c>
      <c r="II8" s="39">
        <v>4.1666666666666661</v>
      </c>
      <c r="IJ8" s="39">
        <v>999999999</v>
      </c>
      <c r="IK8" s="39">
        <v>0</v>
      </c>
      <c r="IL8" s="39">
        <v>25</v>
      </c>
      <c r="IM8" s="39">
        <v>33.333333333333329</v>
      </c>
      <c r="IN8" s="39">
        <v>20</v>
      </c>
      <c r="IO8" s="39">
        <v>13.333333333333334</v>
      </c>
      <c r="IP8" s="39">
        <v>30</v>
      </c>
      <c r="IQ8" s="39">
        <v>23.52941176470588</v>
      </c>
      <c r="IR8" s="39">
        <v>15.789473684210526</v>
      </c>
      <c r="IS8" s="39">
        <v>15.384615384615385</v>
      </c>
      <c r="IT8" s="39">
        <v>30</v>
      </c>
      <c r="IU8" s="39">
        <v>4.1666666666666661</v>
      </c>
      <c r="IV8" s="39">
        <v>2</v>
      </c>
      <c r="IW8" s="39">
        <v>4</v>
      </c>
      <c r="IX8" s="39">
        <v>8</v>
      </c>
      <c r="IY8" s="39">
        <v>8</v>
      </c>
      <c r="IZ8" s="39">
        <v>2</v>
      </c>
      <c r="JA8" s="39">
        <v>3</v>
      </c>
      <c r="JB8" s="39">
        <v>7</v>
      </c>
      <c r="JC8" s="39">
        <v>5</v>
      </c>
      <c r="JD8" s="2">
        <v>8</v>
      </c>
      <c r="JE8" s="2">
        <v>5</v>
      </c>
      <c r="JF8" s="2">
        <v>17</v>
      </c>
      <c r="JG8" s="2">
        <v>8</v>
      </c>
      <c r="JH8" s="2">
        <v>1</v>
      </c>
      <c r="JI8" s="2">
        <v>4</v>
      </c>
      <c r="JJ8" s="2">
        <v>2</v>
      </c>
      <c r="JK8" s="2">
        <v>4</v>
      </c>
      <c r="JL8" s="2">
        <v>2</v>
      </c>
      <c r="JM8" s="44">
        <v>2</v>
      </c>
      <c r="JN8" s="44">
        <v>3</v>
      </c>
      <c r="JO8" s="44">
        <v>2</v>
      </c>
      <c r="JP8" s="2">
        <v>2</v>
      </c>
      <c r="JQ8" s="2">
        <v>2</v>
      </c>
      <c r="JR8" s="2">
        <v>5</v>
      </c>
      <c r="JS8" s="2">
        <v>2</v>
      </c>
      <c r="JT8" s="2">
        <v>1</v>
      </c>
      <c r="JU8" s="2">
        <v>4</v>
      </c>
      <c r="JV8" s="2">
        <v>8</v>
      </c>
      <c r="JW8" s="2">
        <v>4</v>
      </c>
      <c r="JX8" s="2">
        <v>4</v>
      </c>
      <c r="JY8" s="2">
        <v>3</v>
      </c>
      <c r="JZ8" s="2">
        <v>1</v>
      </c>
      <c r="KA8" s="2">
        <v>3</v>
      </c>
      <c r="KB8" s="25">
        <v>1</v>
      </c>
      <c r="KC8" s="25">
        <v>3</v>
      </c>
      <c r="KD8" s="25">
        <v>3</v>
      </c>
      <c r="KE8" s="25">
        <v>4</v>
      </c>
      <c r="KF8" s="25">
        <v>4</v>
      </c>
      <c r="KG8" s="25">
        <v>12</v>
      </c>
      <c r="KH8" s="25">
        <v>18</v>
      </c>
      <c r="KI8" s="25">
        <v>16</v>
      </c>
      <c r="KJ8" s="25">
        <v>8</v>
      </c>
      <c r="KK8" s="25">
        <v>8</v>
      </c>
      <c r="KL8" s="25">
        <v>11</v>
      </c>
      <c r="KM8" s="25">
        <v>10</v>
      </c>
      <c r="KN8" s="25">
        <v>11</v>
      </c>
      <c r="KO8" s="25">
        <v>10</v>
      </c>
      <c r="KP8" s="25">
        <v>25</v>
      </c>
      <c r="KQ8" s="25">
        <v>14</v>
      </c>
      <c r="KR8" s="44">
        <v>50</v>
      </c>
      <c r="KS8" s="44">
        <v>33.333333333333329</v>
      </c>
      <c r="KT8" s="44">
        <v>44.444444444444443</v>
      </c>
      <c r="KU8" s="44">
        <v>50</v>
      </c>
      <c r="KV8" s="44">
        <v>25</v>
      </c>
      <c r="KW8" s="44">
        <v>37.5</v>
      </c>
      <c r="KX8" s="44">
        <v>63.636363636363633</v>
      </c>
      <c r="KY8" s="44">
        <v>50</v>
      </c>
      <c r="KZ8" s="44">
        <v>72.727272727272734</v>
      </c>
      <c r="LA8" s="44">
        <v>50</v>
      </c>
      <c r="LB8" s="44">
        <v>68</v>
      </c>
      <c r="LC8" s="44">
        <v>57.142857142857139</v>
      </c>
      <c r="LD8" s="44">
        <v>25</v>
      </c>
      <c r="LE8" s="44">
        <v>33.333333333333329</v>
      </c>
      <c r="LF8" s="44">
        <v>11.111111111111111</v>
      </c>
      <c r="LG8" s="44">
        <v>25</v>
      </c>
      <c r="LH8" s="44">
        <v>25</v>
      </c>
      <c r="LI8" s="44">
        <v>25</v>
      </c>
      <c r="LJ8" s="44">
        <v>27.27272727272727</v>
      </c>
      <c r="LK8" s="44">
        <v>20</v>
      </c>
      <c r="LL8" s="44">
        <v>18.181818181818183</v>
      </c>
      <c r="LM8" s="44">
        <v>20</v>
      </c>
      <c r="LN8" s="44">
        <v>20</v>
      </c>
      <c r="LO8" s="44">
        <v>14.285714285714285</v>
      </c>
      <c r="LP8" s="44">
        <v>25</v>
      </c>
      <c r="LQ8" s="44">
        <v>33.333333333333329</v>
      </c>
      <c r="LR8" s="44">
        <v>44.444444444444443</v>
      </c>
      <c r="LS8" s="44">
        <v>25</v>
      </c>
      <c r="LT8" s="44">
        <v>50</v>
      </c>
      <c r="LU8" s="44">
        <v>37.5</v>
      </c>
      <c r="LV8" s="44">
        <v>9.0909090909090917</v>
      </c>
      <c r="LW8" s="44">
        <v>30</v>
      </c>
      <c r="LX8" s="44">
        <v>9.0909090909090917</v>
      </c>
      <c r="LY8" s="44">
        <v>30</v>
      </c>
      <c r="LZ8" s="44">
        <v>12</v>
      </c>
      <c r="MA8" s="44">
        <v>28.571428571428569</v>
      </c>
      <c r="MB8" s="25">
        <v>0</v>
      </c>
      <c r="MC8" s="25">
        <v>0</v>
      </c>
      <c r="MD8" s="25">
        <v>0</v>
      </c>
      <c r="ME8" s="25">
        <v>1</v>
      </c>
      <c r="MF8" s="25">
        <v>1</v>
      </c>
      <c r="MG8" s="25">
        <v>2</v>
      </c>
      <c r="MH8" s="25">
        <v>0</v>
      </c>
      <c r="MI8" s="25">
        <v>1</v>
      </c>
      <c r="MJ8" s="25">
        <v>1</v>
      </c>
      <c r="MK8" s="25">
        <v>5</v>
      </c>
      <c r="ML8" s="25">
        <v>1</v>
      </c>
      <c r="MM8" s="25">
        <v>3</v>
      </c>
      <c r="MN8" s="25">
        <v>1</v>
      </c>
      <c r="MO8" s="25">
        <v>1</v>
      </c>
      <c r="MP8" s="25">
        <v>3</v>
      </c>
      <c r="MQ8" s="25">
        <v>3</v>
      </c>
      <c r="MR8" s="25">
        <v>7</v>
      </c>
      <c r="MS8" s="25">
        <v>5</v>
      </c>
      <c r="MT8" s="25">
        <v>6</v>
      </c>
      <c r="MU8" s="25">
        <v>5</v>
      </c>
      <c r="MV8" s="25">
        <v>5</v>
      </c>
      <c r="MW8" s="44">
        <v>7</v>
      </c>
      <c r="MX8" s="44">
        <v>4</v>
      </c>
      <c r="MY8" s="44">
        <v>10</v>
      </c>
      <c r="MZ8" s="44">
        <v>0</v>
      </c>
      <c r="NA8" s="44">
        <v>0</v>
      </c>
      <c r="NB8" s="44">
        <v>0</v>
      </c>
      <c r="NC8" s="44">
        <v>33.333333333333329</v>
      </c>
      <c r="ND8" s="44">
        <v>14.285714285714285</v>
      </c>
      <c r="NE8" s="44">
        <v>40</v>
      </c>
      <c r="NF8" s="44">
        <v>0</v>
      </c>
      <c r="NG8" s="44">
        <v>20</v>
      </c>
      <c r="NH8" s="44">
        <v>20</v>
      </c>
      <c r="NI8" s="44">
        <v>71.428571428571431</v>
      </c>
      <c r="NJ8" s="44">
        <v>25</v>
      </c>
      <c r="NK8" s="44">
        <v>30</v>
      </c>
      <c r="NL8" s="25">
        <v>1</v>
      </c>
      <c r="NM8" s="25">
        <v>1</v>
      </c>
      <c r="NN8" s="25">
        <v>0</v>
      </c>
      <c r="NO8" s="25">
        <v>0</v>
      </c>
      <c r="NP8" s="25">
        <v>2</v>
      </c>
      <c r="NQ8" s="25">
        <v>1</v>
      </c>
      <c r="NR8" s="25">
        <v>0</v>
      </c>
      <c r="NS8" s="25">
        <v>0</v>
      </c>
      <c r="NT8" s="25">
        <v>0</v>
      </c>
      <c r="NU8" s="25">
        <v>1</v>
      </c>
      <c r="NV8" s="25">
        <v>0</v>
      </c>
      <c r="NW8" s="25">
        <v>0</v>
      </c>
      <c r="NX8" s="25">
        <v>2</v>
      </c>
      <c r="NY8" s="25">
        <v>3</v>
      </c>
      <c r="NZ8" s="25">
        <v>1</v>
      </c>
      <c r="OA8" s="25">
        <v>1</v>
      </c>
      <c r="OB8" s="25">
        <v>2</v>
      </c>
      <c r="OC8" s="25">
        <v>1</v>
      </c>
      <c r="OD8" s="44">
        <v>2</v>
      </c>
      <c r="OE8" s="44">
        <v>2</v>
      </c>
      <c r="OF8" s="44">
        <v>0</v>
      </c>
      <c r="OG8" s="44">
        <v>1</v>
      </c>
      <c r="OH8" s="44">
        <v>1</v>
      </c>
      <c r="OI8" s="44">
        <v>2</v>
      </c>
      <c r="OJ8" s="44">
        <v>50</v>
      </c>
      <c r="OK8" s="44">
        <v>33.333333333333329</v>
      </c>
      <c r="OL8" s="44">
        <v>0</v>
      </c>
      <c r="OM8" s="44">
        <v>0</v>
      </c>
      <c r="ON8" s="44">
        <v>100</v>
      </c>
      <c r="OO8" s="44">
        <v>100</v>
      </c>
      <c r="OP8" s="44">
        <v>0</v>
      </c>
      <c r="OQ8" s="44">
        <v>0</v>
      </c>
      <c r="OR8" s="44">
        <v>999999999</v>
      </c>
      <c r="OS8" s="44">
        <v>100</v>
      </c>
      <c r="OT8" s="44">
        <v>0</v>
      </c>
      <c r="OU8" s="44">
        <v>0</v>
      </c>
      <c r="OV8" s="25">
        <v>1</v>
      </c>
      <c r="OW8" s="25">
        <v>6</v>
      </c>
      <c r="OX8" s="25">
        <v>16</v>
      </c>
      <c r="OY8" s="25">
        <v>20</v>
      </c>
      <c r="OZ8" s="25">
        <v>18</v>
      </c>
      <c r="PA8" s="25">
        <v>19</v>
      </c>
      <c r="PB8" s="25">
        <v>18</v>
      </c>
      <c r="PC8" s="25">
        <v>21</v>
      </c>
      <c r="PD8" s="25">
        <v>30</v>
      </c>
      <c r="PE8" s="25">
        <v>22</v>
      </c>
      <c r="PF8" s="25">
        <v>41</v>
      </c>
      <c r="PG8" s="25">
        <v>20</v>
      </c>
      <c r="PH8" s="25">
        <v>9</v>
      </c>
      <c r="PI8" s="25">
        <v>15</v>
      </c>
      <c r="PJ8" s="25">
        <v>30</v>
      </c>
      <c r="PK8" s="25">
        <v>30</v>
      </c>
      <c r="PL8" s="25">
        <v>33</v>
      </c>
      <c r="PM8" s="25">
        <v>34</v>
      </c>
      <c r="PN8" s="25">
        <v>30</v>
      </c>
      <c r="PO8" s="25">
        <v>36</v>
      </c>
      <c r="PP8" s="25">
        <v>46</v>
      </c>
      <c r="PQ8" s="25">
        <v>37</v>
      </c>
      <c r="PR8" s="25">
        <v>60</v>
      </c>
      <c r="PS8" s="25">
        <v>55</v>
      </c>
      <c r="PT8" s="44">
        <v>11.111111111111111</v>
      </c>
      <c r="PU8" s="44">
        <v>40</v>
      </c>
      <c r="PV8" s="44">
        <v>53.333333333333336</v>
      </c>
      <c r="PW8" s="44">
        <v>66.666666666666657</v>
      </c>
      <c r="PX8" s="44">
        <v>54.54545454545454</v>
      </c>
      <c r="PY8" s="44">
        <v>55.882352941176471</v>
      </c>
      <c r="PZ8" s="44">
        <v>60</v>
      </c>
      <c r="QA8" s="44">
        <v>58.333333333333336</v>
      </c>
      <c r="QB8" s="44">
        <v>65.217391304347828</v>
      </c>
      <c r="QC8" s="44">
        <v>59.45945945945946</v>
      </c>
      <c r="QD8" s="44">
        <v>68.333333333333329</v>
      </c>
      <c r="QE8" s="44">
        <v>36.363636363636367</v>
      </c>
      <c r="QF8" s="25">
        <v>2</v>
      </c>
      <c r="QG8" s="25">
        <v>5</v>
      </c>
      <c r="QH8" s="25">
        <v>12</v>
      </c>
      <c r="QI8" s="25">
        <v>14</v>
      </c>
      <c r="QJ8" s="25">
        <v>14</v>
      </c>
      <c r="QK8" s="25">
        <v>15</v>
      </c>
      <c r="QL8" s="25">
        <v>14</v>
      </c>
      <c r="QM8" s="25">
        <v>16</v>
      </c>
      <c r="QN8" s="25">
        <v>26</v>
      </c>
      <c r="QO8" s="25">
        <v>22</v>
      </c>
      <c r="QP8" s="25">
        <v>14</v>
      </c>
      <c r="QQ8" s="25">
        <v>9</v>
      </c>
      <c r="QR8" s="25">
        <v>15</v>
      </c>
      <c r="QS8" s="25">
        <v>30</v>
      </c>
      <c r="QT8" s="25">
        <v>30</v>
      </c>
      <c r="QU8" s="25">
        <v>33</v>
      </c>
      <c r="QV8" s="25">
        <v>34</v>
      </c>
      <c r="QW8" s="25">
        <v>30</v>
      </c>
      <c r="QX8" s="25">
        <v>36</v>
      </c>
      <c r="QY8" s="25">
        <v>46</v>
      </c>
      <c r="QZ8" s="25">
        <v>37</v>
      </c>
      <c r="RA8" s="25">
        <v>60</v>
      </c>
      <c r="RB8" s="44">
        <v>22.222222222222221</v>
      </c>
      <c r="RC8" s="44">
        <v>33.333333333333329</v>
      </c>
      <c r="RD8" s="44">
        <v>40</v>
      </c>
      <c r="RE8" s="44">
        <v>46.666666666666664</v>
      </c>
      <c r="RF8" s="44">
        <v>42.424242424242422</v>
      </c>
      <c r="RG8" s="44">
        <v>44.117647058823529</v>
      </c>
      <c r="RH8" s="44">
        <v>46.666666666666664</v>
      </c>
      <c r="RI8" s="44">
        <v>44.444444444444443</v>
      </c>
      <c r="RJ8" s="44">
        <v>56.521739130434781</v>
      </c>
      <c r="RK8" s="44">
        <v>59.45945945945946</v>
      </c>
      <c r="RL8" s="44">
        <v>23.333333333333332</v>
      </c>
      <c r="RM8" s="25">
        <v>2</v>
      </c>
      <c r="RN8" s="25">
        <v>4</v>
      </c>
      <c r="RO8" s="25">
        <v>14</v>
      </c>
      <c r="RP8" s="25">
        <v>16</v>
      </c>
      <c r="RQ8" s="25">
        <v>12</v>
      </c>
      <c r="RR8" s="25">
        <v>15</v>
      </c>
      <c r="RS8" s="25">
        <v>15</v>
      </c>
      <c r="RT8" s="25">
        <v>13</v>
      </c>
      <c r="RU8" s="25">
        <v>23</v>
      </c>
      <c r="RV8" s="25">
        <v>17</v>
      </c>
      <c r="RW8" s="25">
        <v>25</v>
      </c>
      <c r="RX8" s="25">
        <v>23</v>
      </c>
      <c r="RY8" s="25">
        <v>2</v>
      </c>
      <c r="RZ8" s="25">
        <v>8</v>
      </c>
      <c r="SA8" s="25">
        <v>15</v>
      </c>
      <c r="SB8" s="25">
        <v>17</v>
      </c>
      <c r="SC8" s="25">
        <v>11</v>
      </c>
      <c r="SD8" s="25">
        <v>13</v>
      </c>
      <c r="SE8" s="25">
        <v>14</v>
      </c>
      <c r="SF8" s="25">
        <v>14</v>
      </c>
      <c r="SG8" s="25">
        <v>22</v>
      </c>
      <c r="SH8" s="25">
        <v>14</v>
      </c>
      <c r="SI8" s="25">
        <v>22</v>
      </c>
      <c r="SJ8" s="25">
        <v>19</v>
      </c>
      <c r="SK8" s="25">
        <v>1</v>
      </c>
      <c r="SL8" s="25">
        <v>4</v>
      </c>
      <c r="SM8" s="25">
        <v>13</v>
      </c>
      <c r="SN8" s="25">
        <v>16</v>
      </c>
      <c r="SO8" s="25">
        <v>7</v>
      </c>
      <c r="SP8" s="25">
        <v>9</v>
      </c>
      <c r="SQ8" s="25">
        <v>13</v>
      </c>
      <c r="SR8" s="25">
        <v>7</v>
      </c>
      <c r="SS8" s="25">
        <v>17</v>
      </c>
      <c r="ST8" s="25">
        <v>9</v>
      </c>
      <c r="SU8" s="25">
        <v>15</v>
      </c>
      <c r="SV8" s="25">
        <v>11</v>
      </c>
      <c r="SW8" s="44">
        <v>33.333333333333329</v>
      </c>
      <c r="SX8" s="44">
        <v>20</v>
      </c>
      <c r="SY8" s="44">
        <v>58.333333333333336</v>
      </c>
      <c r="SZ8" s="44">
        <v>64</v>
      </c>
      <c r="TA8" s="44">
        <v>42.857142857142854</v>
      </c>
      <c r="TB8" s="44">
        <v>62.5</v>
      </c>
      <c r="TC8" s="44">
        <v>62.5</v>
      </c>
      <c r="TD8" s="44">
        <v>40.625</v>
      </c>
      <c r="TE8" s="44">
        <v>71.875</v>
      </c>
      <c r="TF8" s="44">
        <v>65.384615384615387</v>
      </c>
      <c r="TG8" s="44">
        <v>48.07692307692308</v>
      </c>
      <c r="TH8" s="44">
        <v>57.499999999999993</v>
      </c>
      <c r="TI8" s="44">
        <v>33.333333333333329</v>
      </c>
      <c r="TJ8" s="44">
        <v>40</v>
      </c>
      <c r="TK8" s="44">
        <v>62.5</v>
      </c>
      <c r="TL8" s="44">
        <v>68</v>
      </c>
      <c r="TM8" s="44">
        <v>39.285714285714285</v>
      </c>
      <c r="TN8" s="44">
        <v>54.166666666666664</v>
      </c>
      <c r="TO8" s="44">
        <v>58.333333333333336</v>
      </c>
      <c r="TP8" s="44">
        <v>43.75</v>
      </c>
      <c r="TQ8" s="44">
        <v>68.75</v>
      </c>
      <c r="TR8" s="44">
        <v>53.846153846153847</v>
      </c>
      <c r="TS8" s="44">
        <v>42.307692307692307</v>
      </c>
      <c r="TT8" s="44">
        <v>47.5</v>
      </c>
      <c r="TU8" s="44">
        <v>16.666666666666664</v>
      </c>
      <c r="TV8" s="44">
        <v>20</v>
      </c>
      <c r="TW8" s="44">
        <v>54.166666666666664</v>
      </c>
      <c r="TX8" s="44">
        <v>64</v>
      </c>
      <c r="TY8" s="44">
        <v>25</v>
      </c>
      <c r="TZ8" s="44">
        <v>37.5</v>
      </c>
      <c r="UA8" s="44">
        <v>54.166666666666664</v>
      </c>
      <c r="UB8" s="44">
        <v>21.875</v>
      </c>
      <c r="UC8" s="44">
        <v>53.125</v>
      </c>
      <c r="UD8" s="44">
        <v>34.615384615384613</v>
      </c>
      <c r="UE8" s="44">
        <v>28.846153846153843</v>
      </c>
      <c r="UF8" s="44">
        <v>27.500000000000004</v>
      </c>
    </row>
    <row r="9" spans="1:552" x14ac:dyDescent="0.25">
      <c r="A9" s="2" t="str">
        <f t="shared" si="0"/>
        <v xml:space="preserve">140010 Abaetetuba                                                                                                                                   </v>
      </c>
      <c r="B9" s="58">
        <v>140010</v>
      </c>
      <c r="C9" s="2" t="s">
        <v>53</v>
      </c>
      <c r="D9" s="56">
        <v>5</v>
      </c>
      <c r="E9" s="56">
        <v>1</v>
      </c>
      <c r="F9" s="56">
        <v>3</v>
      </c>
      <c r="G9" s="56">
        <v>4</v>
      </c>
      <c r="H9" s="56">
        <v>1</v>
      </c>
      <c r="I9" s="56">
        <v>1</v>
      </c>
      <c r="J9" s="56">
        <v>4</v>
      </c>
      <c r="K9" s="56">
        <v>2</v>
      </c>
      <c r="L9" s="56">
        <v>2</v>
      </c>
      <c r="M9" s="56">
        <v>4</v>
      </c>
      <c r="N9" s="56">
        <v>2</v>
      </c>
      <c r="O9" s="56">
        <v>8</v>
      </c>
      <c r="P9" s="59">
        <v>2</v>
      </c>
      <c r="Q9" s="59">
        <v>0</v>
      </c>
      <c r="R9" s="59">
        <v>2</v>
      </c>
      <c r="S9" s="59">
        <v>2</v>
      </c>
      <c r="T9" s="59">
        <v>1</v>
      </c>
      <c r="U9" s="59">
        <v>1</v>
      </c>
      <c r="V9" s="59">
        <v>3</v>
      </c>
      <c r="W9" s="59">
        <v>2</v>
      </c>
      <c r="X9" s="59">
        <v>2</v>
      </c>
      <c r="Y9" s="59">
        <v>0</v>
      </c>
      <c r="Z9" s="59">
        <v>1</v>
      </c>
      <c r="AA9" s="59">
        <v>4</v>
      </c>
      <c r="AB9" s="62">
        <v>40</v>
      </c>
      <c r="AC9" s="62">
        <v>0</v>
      </c>
      <c r="AD9" s="62">
        <v>66.666666666666657</v>
      </c>
      <c r="AE9" s="62">
        <v>50</v>
      </c>
      <c r="AF9" s="62">
        <v>100</v>
      </c>
      <c r="AG9" s="62">
        <v>100</v>
      </c>
      <c r="AH9" s="62">
        <v>75</v>
      </c>
      <c r="AI9" s="62">
        <v>100</v>
      </c>
      <c r="AJ9" s="62">
        <v>100</v>
      </c>
      <c r="AK9" s="62">
        <v>0</v>
      </c>
      <c r="AL9" s="62">
        <v>50</v>
      </c>
      <c r="AM9" s="62">
        <v>50</v>
      </c>
      <c r="AN9" s="61">
        <v>3</v>
      </c>
      <c r="AO9" s="25">
        <v>1</v>
      </c>
      <c r="AP9" s="25">
        <v>1</v>
      </c>
      <c r="AQ9" s="25">
        <v>2</v>
      </c>
      <c r="AR9" s="25">
        <v>0</v>
      </c>
      <c r="AS9" s="25">
        <v>0</v>
      </c>
      <c r="AT9" s="25">
        <v>1</v>
      </c>
      <c r="AU9" s="25">
        <v>0</v>
      </c>
      <c r="AV9" s="25">
        <v>0</v>
      </c>
      <c r="AW9" s="25">
        <v>4</v>
      </c>
      <c r="AX9" s="25">
        <v>1</v>
      </c>
      <c r="AY9" s="25">
        <v>4</v>
      </c>
      <c r="AZ9" s="39">
        <v>60</v>
      </c>
      <c r="BA9" s="39">
        <v>100</v>
      </c>
      <c r="BB9" s="39">
        <v>33.333333333333329</v>
      </c>
      <c r="BC9" s="39">
        <v>50</v>
      </c>
      <c r="BD9" s="39">
        <v>0</v>
      </c>
      <c r="BE9" s="39">
        <v>0</v>
      </c>
      <c r="BF9" s="39">
        <v>25</v>
      </c>
      <c r="BG9" s="39">
        <v>0</v>
      </c>
      <c r="BH9" s="39">
        <v>0</v>
      </c>
      <c r="BI9" s="39">
        <v>100</v>
      </c>
      <c r="BJ9" s="39">
        <v>50</v>
      </c>
      <c r="BK9" s="39">
        <v>50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39">
        <v>0</v>
      </c>
      <c r="BY9" s="39">
        <v>0</v>
      </c>
      <c r="BZ9" s="39">
        <v>0</v>
      </c>
      <c r="CA9" s="39">
        <v>0</v>
      </c>
      <c r="CB9" s="39">
        <v>0</v>
      </c>
      <c r="CC9" s="39">
        <v>0</v>
      </c>
      <c r="CD9" s="39">
        <v>0</v>
      </c>
      <c r="CE9" s="39">
        <v>0</v>
      </c>
      <c r="CF9" s="39">
        <v>0</v>
      </c>
      <c r="CG9" s="39">
        <v>0</v>
      </c>
      <c r="CH9" s="39">
        <v>0</v>
      </c>
      <c r="CI9" s="39">
        <v>0</v>
      </c>
      <c r="CJ9" s="63">
        <v>1</v>
      </c>
      <c r="CK9" s="63">
        <v>0</v>
      </c>
      <c r="CL9" s="63">
        <v>0</v>
      </c>
      <c r="CM9" s="63">
        <v>0</v>
      </c>
      <c r="CN9" s="63">
        <v>1</v>
      </c>
      <c r="CO9" s="63">
        <v>0</v>
      </c>
      <c r="CP9" s="63">
        <v>1</v>
      </c>
      <c r="CQ9" s="63">
        <v>0</v>
      </c>
      <c r="CR9" s="63">
        <v>1</v>
      </c>
      <c r="CS9" s="63">
        <v>0</v>
      </c>
      <c r="CT9" s="63">
        <v>0</v>
      </c>
      <c r="CU9" s="63">
        <v>0</v>
      </c>
      <c r="CV9" s="63">
        <v>0</v>
      </c>
      <c r="CW9" s="63">
        <v>0</v>
      </c>
      <c r="CX9" s="63">
        <v>0</v>
      </c>
      <c r="CY9" s="63">
        <v>0</v>
      </c>
      <c r="CZ9" s="63">
        <v>0</v>
      </c>
      <c r="DA9" s="63">
        <v>0</v>
      </c>
      <c r="DB9" s="63">
        <v>0</v>
      </c>
      <c r="DC9" s="63">
        <v>0</v>
      </c>
      <c r="DD9" s="63">
        <v>0</v>
      </c>
      <c r="DE9" s="63">
        <v>0</v>
      </c>
      <c r="DF9" s="63">
        <v>1</v>
      </c>
      <c r="DG9" s="63">
        <v>1</v>
      </c>
      <c r="DH9" s="25">
        <v>0</v>
      </c>
      <c r="DI9" s="25">
        <v>0</v>
      </c>
      <c r="DJ9" s="25">
        <v>1</v>
      </c>
      <c r="DK9" s="25">
        <v>1</v>
      </c>
      <c r="DL9" s="25">
        <v>0</v>
      </c>
      <c r="DM9" s="25">
        <v>0</v>
      </c>
      <c r="DN9" s="25">
        <v>2</v>
      </c>
      <c r="DO9" s="25">
        <v>1</v>
      </c>
      <c r="DP9" s="25">
        <v>0</v>
      </c>
      <c r="DQ9" s="25">
        <v>0</v>
      </c>
      <c r="DR9" s="25">
        <v>0</v>
      </c>
      <c r="DS9" s="25">
        <v>1</v>
      </c>
      <c r="DT9" s="34">
        <v>1</v>
      </c>
      <c r="DU9" s="34">
        <v>0</v>
      </c>
      <c r="DV9" s="34">
        <v>1</v>
      </c>
      <c r="DW9" s="34">
        <v>1</v>
      </c>
      <c r="DX9" s="34">
        <v>1</v>
      </c>
      <c r="DY9" s="34">
        <v>0</v>
      </c>
      <c r="DZ9" s="34">
        <v>3</v>
      </c>
      <c r="EA9" s="2">
        <v>1</v>
      </c>
      <c r="EB9" s="2">
        <v>1</v>
      </c>
      <c r="EC9" s="2">
        <v>0</v>
      </c>
      <c r="ED9" s="2">
        <v>1</v>
      </c>
      <c r="EE9" s="2">
        <v>2</v>
      </c>
      <c r="EF9" s="34">
        <v>100</v>
      </c>
      <c r="EG9" s="34">
        <v>999999999</v>
      </c>
      <c r="EH9" s="34">
        <v>0</v>
      </c>
      <c r="EI9" s="34">
        <v>0</v>
      </c>
      <c r="EJ9" s="34">
        <v>100</v>
      </c>
      <c r="EK9" s="34">
        <v>999999999</v>
      </c>
      <c r="EL9" s="34">
        <v>33.333333333333329</v>
      </c>
      <c r="EM9" s="34">
        <v>0</v>
      </c>
      <c r="EN9" s="34">
        <v>100</v>
      </c>
      <c r="EO9" s="34">
        <v>999999999</v>
      </c>
      <c r="EP9" s="34">
        <v>0</v>
      </c>
      <c r="EQ9" s="34">
        <v>0</v>
      </c>
      <c r="ER9" s="34">
        <v>0</v>
      </c>
      <c r="ES9" s="34">
        <v>999999999</v>
      </c>
      <c r="ET9" s="34">
        <v>0</v>
      </c>
      <c r="EU9" s="34">
        <v>0</v>
      </c>
      <c r="EV9" s="34">
        <v>0</v>
      </c>
      <c r="EW9" s="34">
        <v>999999999</v>
      </c>
      <c r="EX9" s="34">
        <v>0</v>
      </c>
      <c r="EY9" s="34">
        <v>0</v>
      </c>
      <c r="EZ9" s="34">
        <v>0</v>
      </c>
      <c r="FA9" s="34">
        <v>999999999</v>
      </c>
      <c r="FB9" s="34">
        <v>100</v>
      </c>
      <c r="FC9" s="34">
        <v>50</v>
      </c>
      <c r="FD9" s="42">
        <v>0</v>
      </c>
      <c r="FE9" s="42">
        <v>999999999</v>
      </c>
      <c r="FF9" s="42">
        <v>100</v>
      </c>
      <c r="FG9" s="42">
        <v>100</v>
      </c>
      <c r="FH9" s="42">
        <v>0</v>
      </c>
      <c r="FI9" s="42">
        <v>999999999</v>
      </c>
      <c r="FJ9" s="42">
        <v>66.666666666666657</v>
      </c>
      <c r="FK9" s="42">
        <v>100</v>
      </c>
      <c r="FL9" s="42">
        <v>0</v>
      </c>
      <c r="FM9" s="42">
        <v>999999999</v>
      </c>
      <c r="FN9" s="42">
        <v>0</v>
      </c>
      <c r="FO9" s="42">
        <v>50</v>
      </c>
      <c r="FP9" s="42">
        <v>0</v>
      </c>
      <c r="FQ9" s="2">
        <v>0</v>
      </c>
      <c r="FR9" s="2">
        <v>1</v>
      </c>
      <c r="FS9" s="2">
        <v>0</v>
      </c>
      <c r="FT9" s="2">
        <v>1</v>
      </c>
      <c r="FU9" s="2">
        <v>0</v>
      </c>
      <c r="FV9" s="2">
        <v>1</v>
      </c>
      <c r="FW9" s="2">
        <v>1</v>
      </c>
      <c r="FX9" s="2">
        <v>1</v>
      </c>
      <c r="FY9" s="2">
        <v>0</v>
      </c>
      <c r="FZ9" s="2">
        <v>1</v>
      </c>
      <c r="GA9" s="2">
        <v>1</v>
      </c>
      <c r="GB9" s="25">
        <v>0</v>
      </c>
      <c r="GC9" s="25">
        <v>0</v>
      </c>
      <c r="GD9" s="25">
        <v>0</v>
      </c>
      <c r="GE9" s="25">
        <v>0</v>
      </c>
      <c r="GF9" s="25">
        <v>0</v>
      </c>
      <c r="GG9" s="25">
        <v>0</v>
      </c>
      <c r="GH9" s="25">
        <v>1</v>
      </c>
      <c r="GI9" s="25">
        <v>0</v>
      </c>
      <c r="GJ9" s="25">
        <v>0</v>
      </c>
      <c r="GK9" s="25">
        <v>0</v>
      </c>
      <c r="GL9" s="25">
        <v>0</v>
      </c>
      <c r="GM9" s="25">
        <v>0</v>
      </c>
      <c r="GN9" s="2">
        <v>1</v>
      </c>
      <c r="GO9" s="2">
        <v>0</v>
      </c>
      <c r="GP9" s="2">
        <v>1</v>
      </c>
      <c r="GQ9" s="2">
        <v>0</v>
      </c>
      <c r="GR9" s="2">
        <v>0</v>
      </c>
      <c r="GS9" s="2">
        <v>0</v>
      </c>
      <c r="GT9" s="2">
        <v>1</v>
      </c>
      <c r="GU9" s="2">
        <v>0</v>
      </c>
      <c r="GV9" s="2">
        <v>0</v>
      </c>
      <c r="GW9" s="2">
        <v>0</v>
      </c>
      <c r="GX9" s="2">
        <v>0</v>
      </c>
      <c r="GY9" s="2">
        <v>2</v>
      </c>
      <c r="GZ9" s="2">
        <v>1</v>
      </c>
      <c r="HA9" s="2">
        <v>0</v>
      </c>
      <c r="HB9" s="2">
        <v>2</v>
      </c>
      <c r="HC9" s="2">
        <v>0</v>
      </c>
      <c r="HD9" s="2">
        <v>1</v>
      </c>
      <c r="HE9" s="2">
        <v>0</v>
      </c>
      <c r="HF9" s="2">
        <v>3</v>
      </c>
      <c r="HG9" s="2">
        <v>1</v>
      </c>
      <c r="HH9" s="2">
        <v>1</v>
      </c>
      <c r="HI9" s="2">
        <v>0</v>
      </c>
      <c r="HJ9" s="2">
        <v>1</v>
      </c>
      <c r="HK9" s="2">
        <v>3</v>
      </c>
      <c r="HL9" s="34">
        <v>0</v>
      </c>
      <c r="HM9" s="34">
        <v>999999999</v>
      </c>
      <c r="HN9" s="34">
        <v>50</v>
      </c>
      <c r="HO9" s="34">
        <v>999999999</v>
      </c>
      <c r="HP9" s="34">
        <v>100</v>
      </c>
      <c r="HQ9" s="34">
        <v>999999999</v>
      </c>
      <c r="HR9" s="34">
        <v>33.333333333333329</v>
      </c>
      <c r="HS9" s="34">
        <v>100</v>
      </c>
      <c r="HT9" s="34">
        <v>100</v>
      </c>
      <c r="HU9" s="34">
        <v>999999999</v>
      </c>
      <c r="HV9" s="34">
        <v>100</v>
      </c>
      <c r="HW9" s="34">
        <v>33.333333333333329</v>
      </c>
      <c r="HX9" s="39">
        <v>0</v>
      </c>
      <c r="HY9" s="39">
        <v>999999999</v>
      </c>
      <c r="HZ9" s="39">
        <v>0</v>
      </c>
      <c r="IA9" s="39">
        <v>999999999</v>
      </c>
      <c r="IB9" s="39">
        <v>0</v>
      </c>
      <c r="IC9" s="39">
        <v>999999999</v>
      </c>
      <c r="ID9" s="39">
        <v>33.333333333333329</v>
      </c>
      <c r="IE9" s="39">
        <v>0</v>
      </c>
      <c r="IF9" s="39">
        <v>0</v>
      </c>
      <c r="IG9" s="39">
        <v>999999999</v>
      </c>
      <c r="IH9" s="39">
        <v>0</v>
      </c>
      <c r="II9" s="39">
        <v>0</v>
      </c>
      <c r="IJ9" s="39">
        <v>100</v>
      </c>
      <c r="IK9" s="39">
        <v>999999999</v>
      </c>
      <c r="IL9" s="39">
        <v>50</v>
      </c>
      <c r="IM9" s="39">
        <v>999999999</v>
      </c>
      <c r="IN9" s="39">
        <v>0</v>
      </c>
      <c r="IO9" s="39">
        <v>999999999</v>
      </c>
      <c r="IP9" s="39">
        <v>33.333333333333329</v>
      </c>
      <c r="IQ9" s="39">
        <v>0</v>
      </c>
      <c r="IR9" s="39">
        <v>0</v>
      </c>
      <c r="IS9" s="39">
        <v>999999999</v>
      </c>
      <c r="IT9" s="39">
        <v>0</v>
      </c>
      <c r="IU9" s="39">
        <v>66.666666666666657</v>
      </c>
      <c r="IV9" s="39">
        <v>0</v>
      </c>
      <c r="IW9" s="39">
        <v>0</v>
      </c>
      <c r="IX9" s="39">
        <v>0</v>
      </c>
      <c r="IY9" s="39">
        <v>0</v>
      </c>
      <c r="IZ9" s="39">
        <v>0</v>
      </c>
      <c r="JA9" s="39">
        <v>0</v>
      </c>
      <c r="JB9" s="39">
        <v>1</v>
      </c>
      <c r="JC9" s="39">
        <v>0</v>
      </c>
      <c r="JD9" s="2">
        <v>0</v>
      </c>
      <c r="JE9" s="2">
        <v>1</v>
      </c>
      <c r="JF9" s="2">
        <v>0</v>
      </c>
      <c r="JG9" s="2">
        <v>1</v>
      </c>
      <c r="JH9" s="2">
        <v>0</v>
      </c>
      <c r="JI9" s="2">
        <v>0</v>
      </c>
      <c r="JJ9" s="2">
        <v>0</v>
      </c>
      <c r="JK9" s="2">
        <v>0</v>
      </c>
      <c r="JL9" s="2">
        <v>0</v>
      </c>
      <c r="JM9" s="44">
        <v>0</v>
      </c>
      <c r="JN9" s="44">
        <v>0</v>
      </c>
      <c r="JO9" s="44">
        <v>0</v>
      </c>
      <c r="JP9" s="2">
        <v>0</v>
      </c>
      <c r="JQ9" s="2">
        <v>0</v>
      </c>
      <c r="JR9" s="2">
        <v>1</v>
      </c>
      <c r="JS9" s="2">
        <v>1</v>
      </c>
      <c r="JT9" s="2">
        <v>2</v>
      </c>
      <c r="JU9" s="2">
        <v>0</v>
      </c>
      <c r="JV9" s="2">
        <v>0</v>
      </c>
      <c r="JW9" s="2">
        <v>1</v>
      </c>
      <c r="JX9" s="2">
        <v>0</v>
      </c>
      <c r="JY9" s="2">
        <v>0</v>
      </c>
      <c r="JZ9" s="2">
        <v>0</v>
      </c>
      <c r="KA9" s="2">
        <v>0</v>
      </c>
      <c r="KB9" s="25">
        <v>0</v>
      </c>
      <c r="KC9" s="25">
        <v>2</v>
      </c>
      <c r="KD9" s="25">
        <v>0</v>
      </c>
      <c r="KE9" s="25">
        <v>2</v>
      </c>
      <c r="KF9" s="25">
        <v>2</v>
      </c>
      <c r="KG9" s="25">
        <v>0</v>
      </c>
      <c r="KH9" s="25">
        <v>0</v>
      </c>
      <c r="KI9" s="25">
        <v>1</v>
      </c>
      <c r="KJ9" s="25">
        <v>0</v>
      </c>
      <c r="KK9" s="25">
        <v>0</v>
      </c>
      <c r="KL9" s="25">
        <v>1</v>
      </c>
      <c r="KM9" s="25">
        <v>0</v>
      </c>
      <c r="KN9" s="25">
        <v>0</v>
      </c>
      <c r="KO9" s="25">
        <v>3</v>
      </c>
      <c r="KP9" s="25">
        <v>1</v>
      </c>
      <c r="KQ9" s="25">
        <v>4</v>
      </c>
      <c r="KR9" s="44">
        <v>0</v>
      </c>
      <c r="KS9" s="44">
        <v>999999999</v>
      </c>
      <c r="KT9" s="44">
        <v>999999999</v>
      </c>
      <c r="KU9" s="44">
        <v>0</v>
      </c>
      <c r="KV9" s="44">
        <v>999999999</v>
      </c>
      <c r="KW9" s="44">
        <v>999999999</v>
      </c>
      <c r="KX9" s="44">
        <v>100</v>
      </c>
      <c r="KY9" s="44">
        <v>999999999</v>
      </c>
      <c r="KZ9" s="44">
        <v>999999999</v>
      </c>
      <c r="LA9" s="44">
        <v>33.333333333333329</v>
      </c>
      <c r="LB9" s="44">
        <v>0</v>
      </c>
      <c r="LC9" s="44">
        <v>25</v>
      </c>
      <c r="LD9" s="44">
        <v>0</v>
      </c>
      <c r="LE9" s="44">
        <v>999999999</v>
      </c>
      <c r="LF9" s="44">
        <v>999999999</v>
      </c>
      <c r="LG9" s="44">
        <v>0</v>
      </c>
      <c r="LH9" s="44">
        <v>999999999</v>
      </c>
      <c r="LI9" s="44">
        <v>999999999</v>
      </c>
      <c r="LJ9" s="44">
        <v>0</v>
      </c>
      <c r="LK9" s="44">
        <v>999999999</v>
      </c>
      <c r="LL9" s="44">
        <v>999999999</v>
      </c>
      <c r="LM9" s="44">
        <v>0</v>
      </c>
      <c r="LN9" s="44">
        <v>100</v>
      </c>
      <c r="LO9" s="44">
        <v>25</v>
      </c>
      <c r="LP9" s="44">
        <v>100</v>
      </c>
      <c r="LQ9" s="44">
        <v>999999999</v>
      </c>
      <c r="LR9" s="44">
        <v>999999999</v>
      </c>
      <c r="LS9" s="44">
        <v>100</v>
      </c>
      <c r="LT9" s="44">
        <v>999999999</v>
      </c>
      <c r="LU9" s="44">
        <v>999999999</v>
      </c>
      <c r="LV9" s="44">
        <v>0</v>
      </c>
      <c r="LW9" s="44">
        <v>999999999</v>
      </c>
      <c r="LX9" s="44">
        <v>999999999</v>
      </c>
      <c r="LY9" s="44">
        <v>66.666666666666657</v>
      </c>
      <c r="LZ9" s="44">
        <v>0</v>
      </c>
      <c r="MA9" s="44">
        <v>50</v>
      </c>
      <c r="MB9" s="25">
        <v>0</v>
      </c>
      <c r="MC9" s="25">
        <v>0</v>
      </c>
      <c r="MD9" s="25">
        <v>1</v>
      </c>
      <c r="ME9" s="25">
        <v>1</v>
      </c>
      <c r="MF9" s="25">
        <v>0</v>
      </c>
      <c r="MG9" s="25">
        <v>0</v>
      </c>
      <c r="MH9" s="25">
        <v>1</v>
      </c>
      <c r="MI9" s="25">
        <v>1</v>
      </c>
      <c r="MJ9" s="25">
        <v>0</v>
      </c>
      <c r="MK9" s="25">
        <v>0</v>
      </c>
      <c r="ML9" s="25">
        <v>0</v>
      </c>
      <c r="MM9" s="25">
        <v>2</v>
      </c>
      <c r="MN9" s="25">
        <v>1</v>
      </c>
      <c r="MO9" s="25">
        <v>0</v>
      </c>
      <c r="MP9" s="25">
        <v>1</v>
      </c>
      <c r="MQ9" s="25">
        <v>1</v>
      </c>
      <c r="MR9" s="25">
        <v>1</v>
      </c>
      <c r="MS9" s="25">
        <v>0</v>
      </c>
      <c r="MT9" s="25">
        <v>3</v>
      </c>
      <c r="MU9" s="25">
        <v>1</v>
      </c>
      <c r="MV9" s="25">
        <v>1</v>
      </c>
      <c r="MW9" s="44">
        <v>0</v>
      </c>
      <c r="MX9" s="44">
        <v>0</v>
      </c>
      <c r="MY9" s="44">
        <v>2</v>
      </c>
      <c r="MZ9" s="44">
        <v>0</v>
      </c>
      <c r="NA9" s="44">
        <v>999999999</v>
      </c>
      <c r="NB9" s="44">
        <v>100</v>
      </c>
      <c r="NC9" s="44">
        <v>100</v>
      </c>
      <c r="ND9" s="44">
        <v>0</v>
      </c>
      <c r="NE9" s="44">
        <v>999999999</v>
      </c>
      <c r="NF9" s="44">
        <v>33.333333333333329</v>
      </c>
      <c r="NG9" s="44">
        <v>100</v>
      </c>
      <c r="NH9" s="44">
        <v>0</v>
      </c>
      <c r="NI9" s="44">
        <v>999999999</v>
      </c>
      <c r="NJ9" s="44">
        <v>999999999</v>
      </c>
      <c r="NK9" s="44">
        <v>100</v>
      </c>
      <c r="NL9" s="25">
        <v>0</v>
      </c>
      <c r="NM9" s="25">
        <v>0</v>
      </c>
      <c r="NN9" s="25">
        <v>0</v>
      </c>
      <c r="NO9" s="25">
        <v>0</v>
      </c>
      <c r="NP9" s="25">
        <v>0</v>
      </c>
      <c r="NQ9" s="25">
        <v>0</v>
      </c>
      <c r="NR9" s="25">
        <v>0</v>
      </c>
      <c r="NS9" s="25">
        <v>0</v>
      </c>
      <c r="NT9" s="25">
        <v>0</v>
      </c>
      <c r="NU9" s="25">
        <v>0</v>
      </c>
      <c r="NV9" s="25">
        <v>0</v>
      </c>
      <c r="NW9" s="25">
        <v>0</v>
      </c>
      <c r="NX9" s="25">
        <v>1</v>
      </c>
      <c r="NY9" s="25">
        <v>0</v>
      </c>
      <c r="NZ9" s="25">
        <v>0</v>
      </c>
      <c r="OA9" s="25">
        <v>0</v>
      </c>
      <c r="OB9" s="25">
        <v>0</v>
      </c>
      <c r="OC9" s="25">
        <v>0</v>
      </c>
      <c r="OD9" s="44">
        <v>0</v>
      </c>
      <c r="OE9" s="44">
        <v>0</v>
      </c>
      <c r="OF9" s="44">
        <v>0</v>
      </c>
      <c r="OG9" s="44">
        <v>0</v>
      </c>
      <c r="OH9" s="44">
        <v>0</v>
      </c>
      <c r="OI9" s="44">
        <v>0</v>
      </c>
      <c r="OJ9" s="44">
        <v>0</v>
      </c>
      <c r="OK9" s="44">
        <v>999999999</v>
      </c>
      <c r="OL9" s="44">
        <v>999999999</v>
      </c>
      <c r="OM9" s="44">
        <v>999999999</v>
      </c>
      <c r="ON9" s="44">
        <v>999999999</v>
      </c>
      <c r="OO9" s="44">
        <v>999999999</v>
      </c>
      <c r="OP9" s="44">
        <v>999999999</v>
      </c>
      <c r="OQ9" s="44">
        <v>999999999</v>
      </c>
      <c r="OR9" s="44">
        <v>999999999</v>
      </c>
      <c r="OS9" s="44">
        <v>999999999</v>
      </c>
      <c r="OT9" s="44">
        <v>999999999</v>
      </c>
      <c r="OU9" s="44">
        <v>999999999</v>
      </c>
      <c r="OV9" s="25">
        <v>2</v>
      </c>
      <c r="OW9" s="25">
        <v>0</v>
      </c>
      <c r="OX9" s="25">
        <v>2</v>
      </c>
      <c r="OY9" s="25">
        <v>5</v>
      </c>
      <c r="OZ9" s="25">
        <v>3</v>
      </c>
      <c r="PA9" s="25">
        <v>0</v>
      </c>
      <c r="PB9" s="25">
        <v>3</v>
      </c>
      <c r="PC9" s="25">
        <v>2</v>
      </c>
      <c r="PD9" s="25">
        <v>1</v>
      </c>
      <c r="PE9" s="25">
        <v>3</v>
      </c>
      <c r="PF9" s="25">
        <v>3</v>
      </c>
      <c r="PG9" s="25">
        <v>5</v>
      </c>
      <c r="PH9" s="25">
        <v>5</v>
      </c>
      <c r="PI9" s="25">
        <v>2</v>
      </c>
      <c r="PJ9" s="25">
        <v>3</v>
      </c>
      <c r="PK9" s="25">
        <v>5</v>
      </c>
      <c r="PL9" s="25">
        <v>3</v>
      </c>
      <c r="PM9" s="25">
        <v>1</v>
      </c>
      <c r="PN9" s="25">
        <v>5</v>
      </c>
      <c r="PO9" s="25">
        <v>2</v>
      </c>
      <c r="PP9" s="25">
        <v>2</v>
      </c>
      <c r="PQ9" s="25">
        <v>5</v>
      </c>
      <c r="PR9" s="25">
        <v>4</v>
      </c>
      <c r="PS9" s="25">
        <v>10</v>
      </c>
      <c r="PT9" s="44">
        <v>40</v>
      </c>
      <c r="PU9" s="44">
        <v>0</v>
      </c>
      <c r="PV9" s="44">
        <v>66.666666666666657</v>
      </c>
      <c r="PW9" s="44">
        <v>100</v>
      </c>
      <c r="PX9" s="44">
        <v>100</v>
      </c>
      <c r="PY9" s="44">
        <v>0</v>
      </c>
      <c r="PZ9" s="44">
        <v>60</v>
      </c>
      <c r="QA9" s="44">
        <v>100</v>
      </c>
      <c r="QB9" s="44">
        <v>50</v>
      </c>
      <c r="QC9" s="44">
        <v>60</v>
      </c>
      <c r="QD9" s="44">
        <v>75</v>
      </c>
      <c r="QE9" s="44">
        <v>50</v>
      </c>
      <c r="QF9" s="25">
        <v>2</v>
      </c>
      <c r="QG9" s="25">
        <v>0</v>
      </c>
      <c r="QH9" s="25">
        <v>3</v>
      </c>
      <c r="QI9" s="25">
        <v>4</v>
      </c>
      <c r="QJ9" s="25">
        <v>3</v>
      </c>
      <c r="QK9" s="25">
        <v>0</v>
      </c>
      <c r="QL9" s="25">
        <v>3</v>
      </c>
      <c r="QM9" s="25">
        <v>1</v>
      </c>
      <c r="QN9" s="25">
        <v>0</v>
      </c>
      <c r="QO9" s="25">
        <v>1</v>
      </c>
      <c r="QP9" s="25">
        <v>0</v>
      </c>
      <c r="QQ9" s="25">
        <v>5</v>
      </c>
      <c r="QR9" s="25">
        <v>2</v>
      </c>
      <c r="QS9" s="25">
        <v>3</v>
      </c>
      <c r="QT9" s="25">
        <v>5</v>
      </c>
      <c r="QU9" s="25">
        <v>3</v>
      </c>
      <c r="QV9" s="25">
        <v>1</v>
      </c>
      <c r="QW9" s="25">
        <v>5</v>
      </c>
      <c r="QX9" s="25">
        <v>2</v>
      </c>
      <c r="QY9" s="25">
        <v>2</v>
      </c>
      <c r="QZ9" s="25">
        <v>5</v>
      </c>
      <c r="RA9" s="25">
        <v>4</v>
      </c>
      <c r="RB9" s="44">
        <v>40</v>
      </c>
      <c r="RC9" s="44">
        <v>0</v>
      </c>
      <c r="RD9" s="44">
        <v>100</v>
      </c>
      <c r="RE9" s="44">
        <v>80</v>
      </c>
      <c r="RF9" s="44">
        <v>100</v>
      </c>
      <c r="RG9" s="44">
        <v>0</v>
      </c>
      <c r="RH9" s="44">
        <v>60</v>
      </c>
      <c r="RI9" s="44">
        <v>50</v>
      </c>
      <c r="RJ9" s="44">
        <v>0</v>
      </c>
      <c r="RK9" s="44">
        <v>20</v>
      </c>
      <c r="RL9" s="44">
        <v>0</v>
      </c>
      <c r="RM9" s="25">
        <v>4</v>
      </c>
      <c r="RN9" s="25">
        <v>0</v>
      </c>
      <c r="RO9" s="25">
        <v>3</v>
      </c>
      <c r="RP9" s="25">
        <v>2</v>
      </c>
      <c r="RQ9" s="25">
        <v>1</v>
      </c>
      <c r="RR9" s="25">
        <v>0</v>
      </c>
      <c r="RS9" s="25">
        <v>2</v>
      </c>
      <c r="RT9" s="25">
        <v>0</v>
      </c>
      <c r="RU9" s="25">
        <v>1</v>
      </c>
      <c r="RV9" s="25">
        <v>2</v>
      </c>
      <c r="RW9" s="25">
        <v>2</v>
      </c>
      <c r="RX9" s="25">
        <v>5</v>
      </c>
      <c r="RY9" s="25">
        <v>3</v>
      </c>
      <c r="RZ9" s="25">
        <v>0</v>
      </c>
      <c r="SA9" s="25">
        <v>1</v>
      </c>
      <c r="SB9" s="25">
        <v>0</v>
      </c>
      <c r="SC9" s="25">
        <v>1</v>
      </c>
      <c r="SD9" s="25">
        <v>0</v>
      </c>
      <c r="SE9" s="25">
        <v>3</v>
      </c>
      <c r="SF9" s="25">
        <v>0</v>
      </c>
      <c r="SG9" s="25">
        <v>0</v>
      </c>
      <c r="SH9" s="25">
        <v>2</v>
      </c>
      <c r="SI9" s="25">
        <v>1</v>
      </c>
      <c r="SJ9" s="25">
        <v>4</v>
      </c>
      <c r="SK9" s="25">
        <v>3</v>
      </c>
      <c r="SL9" s="25">
        <v>0</v>
      </c>
      <c r="SM9" s="25">
        <v>1</v>
      </c>
      <c r="SN9" s="25">
        <v>0</v>
      </c>
      <c r="SO9" s="25">
        <v>1</v>
      </c>
      <c r="SP9" s="25">
        <v>0</v>
      </c>
      <c r="SQ9" s="25">
        <v>1</v>
      </c>
      <c r="SR9" s="25">
        <v>0</v>
      </c>
      <c r="SS9" s="25">
        <v>0</v>
      </c>
      <c r="ST9" s="25">
        <v>1</v>
      </c>
      <c r="SU9" s="25">
        <v>1</v>
      </c>
      <c r="SV9" s="25">
        <v>2</v>
      </c>
      <c r="SW9" s="44">
        <v>80</v>
      </c>
      <c r="SX9" s="44">
        <v>0</v>
      </c>
      <c r="SY9" s="44">
        <v>100</v>
      </c>
      <c r="SZ9" s="44">
        <v>50</v>
      </c>
      <c r="TA9" s="44">
        <v>100</v>
      </c>
      <c r="TB9" s="44">
        <v>0</v>
      </c>
      <c r="TC9" s="44">
        <v>50</v>
      </c>
      <c r="TD9" s="44">
        <v>0</v>
      </c>
      <c r="TE9" s="44">
        <v>50</v>
      </c>
      <c r="TF9" s="44">
        <v>50</v>
      </c>
      <c r="TG9" s="44">
        <v>100</v>
      </c>
      <c r="TH9" s="44">
        <v>62.5</v>
      </c>
      <c r="TI9" s="44">
        <v>60</v>
      </c>
      <c r="TJ9" s="44">
        <v>0</v>
      </c>
      <c r="TK9" s="44">
        <v>33.333333333333329</v>
      </c>
      <c r="TL9" s="44">
        <v>0</v>
      </c>
      <c r="TM9" s="44">
        <v>100</v>
      </c>
      <c r="TN9" s="44">
        <v>0</v>
      </c>
      <c r="TO9" s="44">
        <v>75</v>
      </c>
      <c r="TP9" s="44">
        <v>0</v>
      </c>
      <c r="TQ9" s="44">
        <v>0</v>
      </c>
      <c r="TR9" s="44">
        <v>50</v>
      </c>
      <c r="TS9" s="44">
        <v>50</v>
      </c>
      <c r="TT9" s="44">
        <v>50</v>
      </c>
      <c r="TU9" s="44">
        <v>60</v>
      </c>
      <c r="TV9" s="44">
        <v>0</v>
      </c>
      <c r="TW9" s="44">
        <v>33.333333333333329</v>
      </c>
      <c r="TX9" s="44">
        <v>0</v>
      </c>
      <c r="TY9" s="44">
        <v>100</v>
      </c>
      <c r="TZ9" s="44">
        <v>0</v>
      </c>
      <c r="UA9" s="44">
        <v>25</v>
      </c>
      <c r="UB9" s="44">
        <v>0</v>
      </c>
      <c r="UC9" s="44">
        <v>0</v>
      </c>
      <c r="UD9" s="44">
        <v>25</v>
      </c>
      <c r="UE9" s="44">
        <v>50</v>
      </c>
      <c r="UF9" s="44">
        <v>25</v>
      </c>
    </row>
    <row r="10" spans="1:552" x14ac:dyDescent="0.25">
      <c r="A10" s="2" t="str">
        <f t="shared" si="0"/>
        <v xml:space="preserve">150060 Altamira                                                                                                                                     </v>
      </c>
      <c r="B10" s="58">
        <v>150060</v>
      </c>
      <c r="C10" s="2" t="s">
        <v>54</v>
      </c>
      <c r="D10" s="56">
        <v>2</v>
      </c>
      <c r="E10" s="56">
        <v>1</v>
      </c>
      <c r="F10" s="56">
        <v>1</v>
      </c>
      <c r="G10" s="56">
        <v>4</v>
      </c>
      <c r="H10" s="56">
        <v>5</v>
      </c>
      <c r="I10" s="56">
        <v>4</v>
      </c>
      <c r="J10" s="56">
        <v>4</v>
      </c>
      <c r="K10" s="56">
        <v>5</v>
      </c>
      <c r="L10" s="56">
        <v>7</v>
      </c>
      <c r="M10" s="56">
        <v>1</v>
      </c>
      <c r="N10" s="56">
        <v>2</v>
      </c>
      <c r="O10" s="56">
        <v>4</v>
      </c>
      <c r="P10" s="59">
        <v>0</v>
      </c>
      <c r="Q10" s="59">
        <v>0</v>
      </c>
      <c r="R10" s="59">
        <v>0</v>
      </c>
      <c r="S10" s="59">
        <v>0</v>
      </c>
      <c r="T10" s="59">
        <v>1</v>
      </c>
      <c r="U10" s="59">
        <v>0</v>
      </c>
      <c r="V10" s="59">
        <v>2</v>
      </c>
      <c r="W10" s="59">
        <v>2</v>
      </c>
      <c r="X10" s="59">
        <v>2</v>
      </c>
      <c r="Y10" s="59">
        <v>1</v>
      </c>
      <c r="Z10" s="59">
        <v>0</v>
      </c>
      <c r="AA10" s="59">
        <v>0</v>
      </c>
      <c r="AB10" s="62">
        <v>0</v>
      </c>
      <c r="AC10" s="62">
        <v>0</v>
      </c>
      <c r="AD10" s="62">
        <v>0</v>
      </c>
      <c r="AE10" s="62">
        <v>0</v>
      </c>
      <c r="AF10" s="62">
        <v>20</v>
      </c>
      <c r="AG10" s="62">
        <v>0</v>
      </c>
      <c r="AH10" s="62">
        <v>50</v>
      </c>
      <c r="AI10" s="62">
        <v>40</v>
      </c>
      <c r="AJ10" s="62">
        <v>28.571428571428569</v>
      </c>
      <c r="AK10" s="62">
        <v>100</v>
      </c>
      <c r="AL10" s="62">
        <v>0</v>
      </c>
      <c r="AM10" s="62">
        <v>0</v>
      </c>
      <c r="AN10" s="61">
        <v>2</v>
      </c>
      <c r="AO10" s="25">
        <v>1</v>
      </c>
      <c r="AP10" s="25">
        <v>0</v>
      </c>
      <c r="AQ10" s="25">
        <v>3</v>
      </c>
      <c r="AR10" s="25">
        <v>4</v>
      </c>
      <c r="AS10" s="25">
        <v>4</v>
      </c>
      <c r="AT10" s="25">
        <v>2</v>
      </c>
      <c r="AU10" s="25">
        <v>3</v>
      </c>
      <c r="AV10" s="25">
        <v>5</v>
      </c>
      <c r="AW10" s="25">
        <v>0</v>
      </c>
      <c r="AX10" s="25">
        <v>2</v>
      </c>
      <c r="AY10" s="25">
        <v>4</v>
      </c>
      <c r="AZ10" s="39">
        <v>100</v>
      </c>
      <c r="BA10" s="39">
        <v>100</v>
      </c>
      <c r="BB10" s="39">
        <v>0</v>
      </c>
      <c r="BC10" s="39">
        <v>75</v>
      </c>
      <c r="BD10" s="39">
        <v>80</v>
      </c>
      <c r="BE10" s="39">
        <v>100</v>
      </c>
      <c r="BF10" s="39">
        <v>50</v>
      </c>
      <c r="BG10" s="39">
        <v>60</v>
      </c>
      <c r="BH10" s="39">
        <v>71.428571428571431</v>
      </c>
      <c r="BI10" s="39">
        <v>0</v>
      </c>
      <c r="BJ10" s="39">
        <v>100</v>
      </c>
      <c r="BK10" s="39">
        <v>100</v>
      </c>
      <c r="BL10" s="25">
        <v>0</v>
      </c>
      <c r="BM10" s="25">
        <v>0</v>
      </c>
      <c r="BN10" s="25">
        <v>1</v>
      </c>
      <c r="BO10" s="25">
        <v>1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39">
        <v>0</v>
      </c>
      <c r="BY10" s="39">
        <v>0</v>
      </c>
      <c r="BZ10" s="39">
        <v>100</v>
      </c>
      <c r="CA10" s="39">
        <v>25</v>
      </c>
      <c r="CB10" s="39">
        <v>0</v>
      </c>
      <c r="CC10" s="39">
        <v>0</v>
      </c>
      <c r="CD10" s="39">
        <v>0</v>
      </c>
      <c r="CE10" s="39">
        <v>0</v>
      </c>
      <c r="CF10" s="39">
        <v>0</v>
      </c>
      <c r="CG10" s="39">
        <v>0</v>
      </c>
      <c r="CH10" s="39">
        <v>0</v>
      </c>
      <c r="CI10" s="39">
        <v>0</v>
      </c>
      <c r="CJ10" s="63">
        <v>0</v>
      </c>
      <c r="CK10" s="63">
        <v>0</v>
      </c>
      <c r="CL10" s="63">
        <v>0</v>
      </c>
      <c r="CM10" s="63">
        <v>0</v>
      </c>
      <c r="CN10" s="63">
        <v>0</v>
      </c>
      <c r="CO10" s="63">
        <v>0</v>
      </c>
      <c r="CP10" s="63">
        <v>1</v>
      </c>
      <c r="CQ10" s="63">
        <v>1</v>
      </c>
      <c r="CR10" s="63">
        <v>0</v>
      </c>
      <c r="CS10" s="63">
        <v>0</v>
      </c>
      <c r="CT10" s="63">
        <v>0</v>
      </c>
      <c r="CU10" s="63">
        <v>0</v>
      </c>
      <c r="CV10" s="63">
        <v>0</v>
      </c>
      <c r="CW10" s="63">
        <v>0</v>
      </c>
      <c r="CX10" s="63">
        <v>0</v>
      </c>
      <c r="CY10" s="63">
        <v>0</v>
      </c>
      <c r="CZ10" s="63">
        <v>0</v>
      </c>
      <c r="DA10" s="63">
        <v>0</v>
      </c>
      <c r="DB10" s="63">
        <v>0</v>
      </c>
      <c r="DC10" s="63">
        <v>0</v>
      </c>
      <c r="DD10" s="63">
        <v>0</v>
      </c>
      <c r="DE10" s="63">
        <v>0</v>
      </c>
      <c r="DF10" s="63">
        <v>0</v>
      </c>
      <c r="DG10" s="63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1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34">
        <v>0</v>
      </c>
      <c r="DU10" s="34">
        <v>0</v>
      </c>
      <c r="DV10" s="34">
        <v>0</v>
      </c>
      <c r="DW10" s="34">
        <v>0</v>
      </c>
      <c r="DX10" s="34">
        <v>1</v>
      </c>
      <c r="DY10" s="34">
        <v>0</v>
      </c>
      <c r="DZ10" s="34">
        <v>1</v>
      </c>
      <c r="EA10" s="2">
        <v>1</v>
      </c>
      <c r="EB10" s="2">
        <v>0</v>
      </c>
      <c r="EC10" s="2">
        <v>0</v>
      </c>
      <c r="ED10" s="2">
        <v>0</v>
      </c>
      <c r="EE10" s="2">
        <v>0</v>
      </c>
      <c r="EF10" s="34">
        <v>999999999</v>
      </c>
      <c r="EG10" s="34">
        <v>999999999</v>
      </c>
      <c r="EH10" s="34">
        <v>999999999</v>
      </c>
      <c r="EI10" s="34">
        <v>999999999</v>
      </c>
      <c r="EJ10" s="34">
        <v>0</v>
      </c>
      <c r="EK10" s="34">
        <v>999999999</v>
      </c>
      <c r="EL10" s="34">
        <v>100</v>
      </c>
      <c r="EM10" s="34">
        <v>100</v>
      </c>
      <c r="EN10" s="34">
        <v>999999999</v>
      </c>
      <c r="EO10" s="34">
        <v>999999999</v>
      </c>
      <c r="EP10" s="34">
        <v>999999999</v>
      </c>
      <c r="EQ10" s="34">
        <v>999999999</v>
      </c>
      <c r="ER10" s="34">
        <v>999999999</v>
      </c>
      <c r="ES10" s="34">
        <v>999999999</v>
      </c>
      <c r="ET10" s="34">
        <v>999999999</v>
      </c>
      <c r="EU10" s="34">
        <v>999999999</v>
      </c>
      <c r="EV10" s="34">
        <v>0</v>
      </c>
      <c r="EW10" s="34">
        <v>999999999</v>
      </c>
      <c r="EX10" s="34">
        <v>0</v>
      </c>
      <c r="EY10" s="34">
        <v>0</v>
      </c>
      <c r="EZ10" s="34">
        <v>999999999</v>
      </c>
      <c r="FA10" s="34">
        <v>999999999</v>
      </c>
      <c r="FB10" s="34">
        <v>999999999</v>
      </c>
      <c r="FC10" s="34">
        <v>999999999</v>
      </c>
      <c r="FD10" s="42">
        <v>999999999</v>
      </c>
      <c r="FE10" s="42">
        <v>999999999</v>
      </c>
      <c r="FF10" s="42">
        <v>999999999</v>
      </c>
      <c r="FG10" s="42">
        <v>999999999</v>
      </c>
      <c r="FH10" s="42">
        <v>100</v>
      </c>
      <c r="FI10" s="42">
        <v>999999999</v>
      </c>
      <c r="FJ10" s="42">
        <v>0</v>
      </c>
      <c r="FK10" s="42">
        <v>0</v>
      </c>
      <c r="FL10" s="42">
        <v>999999999</v>
      </c>
      <c r="FM10" s="42">
        <v>999999999</v>
      </c>
      <c r="FN10" s="42">
        <v>999999999</v>
      </c>
      <c r="FO10" s="42">
        <v>999999999</v>
      </c>
      <c r="FP10" s="42">
        <v>0</v>
      </c>
      <c r="FQ10" s="2">
        <v>0</v>
      </c>
      <c r="FR10" s="2">
        <v>0</v>
      </c>
      <c r="FS10" s="2">
        <v>0</v>
      </c>
      <c r="FT10" s="2">
        <v>1</v>
      </c>
      <c r="FU10" s="2">
        <v>0</v>
      </c>
      <c r="FV10" s="2">
        <v>2</v>
      </c>
      <c r="FW10" s="2">
        <v>0</v>
      </c>
      <c r="FX10" s="2">
        <v>1</v>
      </c>
      <c r="FY10" s="2">
        <v>1</v>
      </c>
      <c r="FZ10" s="2">
        <v>0</v>
      </c>
      <c r="GA10" s="2">
        <v>0</v>
      </c>
      <c r="GB10" s="25">
        <v>0</v>
      </c>
      <c r="GC10" s="25">
        <v>0</v>
      </c>
      <c r="GD10" s="25">
        <v>0</v>
      </c>
      <c r="GE10" s="25">
        <v>0</v>
      </c>
      <c r="GF10" s="25">
        <v>0</v>
      </c>
      <c r="GG10" s="25">
        <v>0</v>
      </c>
      <c r="GH10" s="25">
        <v>0</v>
      </c>
      <c r="GI10" s="25">
        <v>0</v>
      </c>
      <c r="GJ10" s="25">
        <v>1</v>
      </c>
      <c r="GK10" s="25">
        <v>0</v>
      </c>
      <c r="GL10" s="25">
        <v>0</v>
      </c>
      <c r="GM10" s="25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0</v>
      </c>
      <c r="HA10" s="2">
        <v>0</v>
      </c>
      <c r="HB10" s="2">
        <v>0</v>
      </c>
      <c r="HC10" s="2">
        <v>0</v>
      </c>
      <c r="HD10" s="2">
        <v>1</v>
      </c>
      <c r="HE10" s="2">
        <v>0</v>
      </c>
      <c r="HF10" s="2">
        <v>2</v>
      </c>
      <c r="HG10" s="2">
        <v>0</v>
      </c>
      <c r="HH10" s="2">
        <v>2</v>
      </c>
      <c r="HI10" s="2">
        <v>1</v>
      </c>
      <c r="HJ10" s="2">
        <v>0</v>
      </c>
      <c r="HK10" s="2">
        <v>0</v>
      </c>
      <c r="HL10" s="34">
        <v>999999999</v>
      </c>
      <c r="HM10" s="34">
        <v>999999999</v>
      </c>
      <c r="HN10" s="34">
        <v>999999999</v>
      </c>
      <c r="HO10" s="34">
        <v>999999999</v>
      </c>
      <c r="HP10" s="34">
        <v>100</v>
      </c>
      <c r="HQ10" s="34">
        <v>999999999</v>
      </c>
      <c r="HR10" s="34">
        <v>100</v>
      </c>
      <c r="HS10" s="34">
        <v>999999999</v>
      </c>
      <c r="HT10" s="34">
        <v>50</v>
      </c>
      <c r="HU10" s="34">
        <v>100</v>
      </c>
      <c r="HV10" s="34">
        <v>999999999</v>
      </c>
      <c r="HW10" s="34">
        <v>999999999</v>
      </c>
      <c r="HX10" s="39">
        <v>999999999</v>
      </c>
      <c r="HY10" s="39">
        <v>999999999</v>
      </c>
      <c r="HZ10" s="39">
        <v>999999999</v>
      </c>
      <c r="IA10" s="39">
        <v>999999999</v>
      </c>
      <c r="IB10" s="39">
        <v>0</v>
      </c>
      <c r="IC10" s="39">
        <v>999999999</v>
      </c>
      <c r="ID10" s="39">
        <v>0</v>
      </c>
      <c r="IE10" s="39">
        <v>999999999</v>
      </c>
      <c r="IF10" s="39">
        <v>50</v>
      </c>
      <c r="IG10" s="39">
        <v>0</v>
      </c>
      <c r="IH10" s="39">
        <v>999999999</v>
      </c>
      <c r="II10" s="39">
        <v>999999999</v>
      </c>
      <c r="IJ10" s="39">
        <v>999999999</v>
      </c>
      <c r="IK10" s="39">
        <v>999999999</v>
      </c>
      <c r="IL10" s="39">
        <v>999999999</v>
      </c>
      <c r="IM10" s="39">
        <v>999999999</v>
      </c>
      <c r="IN10" s="39">
        <v>0</v>
      </c>
      <c r="IO10" s="39">
        <v>999999999</v>
      </c>
      <c r="IP10" s="39">
        <v>0</v>
      </c>
      <c r="IQ10" s="39">
        <v>999999999</v>
      </c>
      <c r="IR10" s="39">
        <v>0</v>
      </c>
      <c r="IS10" s="39">
        <v>0</v>
      </c>
      <c r="IT10" s="39">
        <v>999999999</v>
      </c>
      <c r="IU10" s="39">
        <v>999999999</v>
      </c>
      <c r="IV10" s="39">
        <v>0</v>
      </c>
      <c r="IW10" s="39">
        <v>0</v>
      </c>
      <c r="IX10" s="39">
        <v>0</v>
      </c>
      <c r="IY10" s="39">
        <v>0</v>
      </c>
      <c r="IZ10" s="39">
        <v>2</v>
      </c>
      <c r="JA10" s="39">
        <v>0</v>
      </c>
      <c r="JB10" s="39">
        <v>0</v>
      </c>
      <c r="JC10" s="39">
        <v>1</v>
      </c>
      <c r="JD10" s="2">
        <v>1</v>
      </c>
      <c r="JE10" s="2">
        <v>0</v>
      </c>
      <c r="JF10" s="2">
        <v>0</v>
      </c>
      <c r="JG10" s="2">
        <v>0</v>
      </c>
      <c r="JH10" s="2">
        <v>1</v>
      </c>
      <c r="JI10" s="2">
        <v>0</v>
      </c>
      <c r="JJ10" s="2">
        <v>0</v>
      </c>
      <c r="JK10" s="2">
        <v>1</v>
      </c>
      <c r="JL10" s="2">
        <v>1</v>
      </c>
      <c r="JM10" s="44">
        <v>3</v>
      </c>
      <c r="JN10" s="44">
        <v>0</v>
      </c>
      <c r="JO10" s="44">
        <v>0</v>
      </c>
      <c r="JP10" s="2">
        <v>2</v>
      </c>
      <c r="JQ10" s="2">
        <v>0</v>
      </c>
      <c r="JR10" s="2">
        <v>0</v>
      </c>
      <c r="JS10" s="2">
        <v>0</v>
      </c>
      <c r="JT10" s="2">
        <v>0</v>
      </c>
      <c r="JU10" s="2">
        <v>1</v>
      </c>
      <c r="JV10" s="2">
        <v>0</v>
      </c>
      <c r="JW10" s="2">
        <v>0</v>
      </c>
      <c r="JX10" s="2">
        <v>1</v>
      </c>
      <c r="JY10" s="2">
        <v>0</v>
      </c>
      <c r="JZ10" s="2">
        <v>1</v>
      </c>
      <c r="KA10" s="2">
        <v>0</v>
      </c>
      <c r="KB10" s="25">
        <v>0</v>
      </c>
      <c r="KC10" s="25">
        <v>0</v>
      </c>
      <c r="KD10" s="25">
        <v>0</v>
      </c>
      <c r="KE10" s="25">
        <v>0</v>
      </c>
      <c r="KF10" s="25">
        <v>1</v>
      </c>
      <c r="KG10" s="25">
        <v>1</v>
      </c>
      <c r="KH10" s="25">
        <v>0</v>
      </c>
      <c r="KI10" s="25">
        <v>1</v>
      </c>
      <c r="KJ10" s="25">
        <v>4</v>
      </c>
      <c r="KK10" s="25">
        <v>3</v>
      </c>
      <c r="KL10" s="25">
        <v>1</v>
      </c>
      <c r="KM10" s="25">
        <v>1</v>
      </c>
      <c r="KN10" s="25">
        <v>3</v>
      </c>
      <c r="KO10" s="25">
        <v>0</v>
      </c>
      <c r="KP10" s="25">
        <v>0</v>
      </c>
      <c r="KQ10" s="25">
        <v>0</v>
      </c>
      <c r="KR10" s="44">
        <v>0</v>
      </c>
      <c r="KS10" s="44">
        <v>0</v>
      </c>
      <c r="KT10" s="44">
        <v>999999999</v>
      </c>
      <c r="KU10" s="44">
        <v>0</v>
      </c>
      <c r="KV10" s="44">
        <v>50</v>
      </c>
      <c r="KW10" s="44">
        <v>0</v>
      </c>
      <c r="KX10" s="44">
        <v>0</v>
      </c>
      <c r="KY10" s="44">
        <v>100</v>
      </c>
      <c r="KZ10" s="44">
        <v>33.333333333333329</v>
      </c>
      <c r="LA10" s="44">
        <v>999999999</v>
      </c>
      <c r="LB10" s="44">
        <v>999999999</v>
      </c>
      <c r="LC10" s="44">
        <v>999999999</v>
      </c>
      <c r="LD10" s="44">
        <v>100</v>
      </c>
      <c r="LE10" s="44">
        <v>0</v>
      </c>
      <c r="LF10" s="44">
        <v>999999999</v>
      </c>
      <c r="LG10" s="44">
        <v>100</v>
      </c>
      <c r="LH10" s="44">
        <v>25</v>
      </c>
      <c r="LI10" s="44">
        <v>100</v>
      </c>
      <c r="LJ10" s="44">
        <v>0</v>
      </c>
      <c r="LK10" s="44">
        <v>0</v>
      </c>
      <c r="LL10" s="44">
        <v>66.666666666666657</v>
      </c>
      <c r="LM10" s="44">
        <v>999999999</v>
      </c>
      <c r="LN10" s="44">
        <v>999999999</v>
      </c>
      <c r="LO10" s="44">
        <v>999999999</v>
      </c>
      <c r="LP10" s="44">
        <v>0</v>
      </c>
      <c r="LQ10" s="44">
        <v>100</v>
      </c>
      <c r="LR10" s="44">
        <v>999999999</v>
      </c>
      <c r="LS10" s="44">
        <v>0</v>
      </c>
      <c r="LT10" s="44">
        <v>25</v>
      </c>
      <c r="LU10" s="44">
        <v>0</v>
      </c>
      <c r="LV10" s="44">
        <v>100</v>
      </c>
      <c r="LW10" s="44">
        <v>0</v>
      </c>
      <c r="LX10" s="44">
        <v>0</v>
      </c>
      <c r="LY10" s="44">
        <v>999999999</v>
      </c>
      <c r="LZ10" s="44">
        <v>999999999</v>
      </c>
      <c r="MA10" s="44">
        <v>999999999</v>
      </c>
      <c r="MB10" s="25">
        <v>0</v>
      </c>
      <c r="MC10" s="25">
        <v>0</v>
      </c>
      <c r="MD10" s="25">
        <v>0</v>
      </c>
      <c r="ME10" s="25">
        <v>0</v>
      </c>
      <c r="MF10" s="25">
        <v>0</v>
      </c>
      <c r="MG10" s="25">
        <v>0</v>
      </c>
      <c r="MH10" s="25">
        <v>0</v>
      </c>
      <c r="MI10" s="25">
        <v>0</v>
      </c>
      <c r="MJ10" s="25">
        <v>0</v>
      </c>
      <c r="MK10" s="25">
        <v>0</v>
      </c>
      <c r="ML10" s="25">
        <v>0</v>
      </c>
      <c r="MM10" s="25">
        <v>0</v>
      </c>
      <c r="MN10" s="25">
        <v>0</v>
      </c>
      <c r="MO10" s="25">
        <v>0</v>
      </c>
      <c r="MP10" s="25">
        <v>0</v>
      </c>
      <c r="MQ10" s="25">
        <v>0</v>
      </c>
      <c r="MR10" s="25">
        <v>1</v>
      </c>
      <c r="MS10" s="25">
        <v>0</v>
      </c>
      <c r="MT10" s="25">
        <v>1</v>
      </c>
      <c r="MU10" s="25">
        <v>1</v>
      </c>
      <c r="MV10" s="25">
        <v>0</v>
      </c>
      <c r="MW10" s="44">
        <v>0</v>
      </c>
      <c r="MX10" s="44">
        <v>0</v>
      </c>
      <c r="MY10" s="44">
        <v>0</v>
      </c>
      <c r="MZ10" s="44">
        <v>999999999</v>
      </c>
      <c r="NA10" s="44">
        <v>999999999</v>
      </c>
      <c r="NB10" s="44">
        <v>999999999</v>
      </c>
      <c r="NC10" s="44">
        <v>999999999</v>
      </c>
      <c r="ND10" s="44">
        <v>0</v>
      </c>
      <c r="NE10" s="44">
        <v>999999999</v>
      </c>
      <c r="NF10" s="44">
        <v>0</v>
      </c>
      <c r="NG10" s="44">
        <v>0</v>
      </c>
      <c r="NH10" s="44">
        <v>999999999</v>
      </c>
      <c r="NI10" s="44">
        <v>999999999</v>
      </c>
      <c r="NJ10" s="44">
        <v>999999999</v>
      </c>
      <c r="NK10" s="44">
        <v>999999999</v>
      </c>
      <c r="NL10" s="25">
        <v>0</v>
      </c>
      <c r="NM10" s="25">
        <v>0</v>
      </c>
      <c r="NN10" s="25">
        <v>0</v>
      </c>
      <c r="NO10" s="25">
        <v>0</v>
      </c>
      <c r="NP10" s="25">
        <v>0</v>
      </c>
      <c r="NQ10" s="25">
        <v>0</v>
      </c>
      <c r="NR10" s="25">
        <v>0</v>
      </c>
      <c r="NS10" s="25">
        <v>0</v>
      </c>
      <c r="NT10" s="25">
        <v>0</v>
      </c>
      <c r="NU10" s="25">
        <v>0</v>
      </c>
      <c r="NV10" s="25">
        <v>0</v>
      </c>
      <c r="NW10" s="25">
        <v>0</v>
      </c>
      <c r="NX10" s="25">
        <v>0</v>
      </c>
      <c r="NY10" s="25">
        <v>0</v>
      </c>
      <c r="NZ10" s="25">
        <v>0</v>
      </c>
      <c r="OA10" s="25">
        <v>0</v>
      </c>
      <c r="OB10" s="25">
        <v>1</v>
      </c>
      <c r="OC10" s="25">
        <v>0</v>
      </c>
      <c r="OD10" s="44">
        <v>0</v>
      </c>
      <c r="OE10" s="44">
        <v>0</v>
      </c>
      <c r="OF10" s="44">
        <v>0</v>
      </c>
      <c r="OG10" s="44">
        <v>0</v>
      </c>
      <c r="OH10" s="44">
        <v>0</v>
      </c>
      <c r="OI10" s="44">
        <v>0</v>
      </c>
      <c r="OJ10" s="44">
        <v>999999999</v>
      </c>
      <c r="OK10" s="44">
        <v>999999999</v>
      </c>
      <c r="OL10" s="44">
        <v>999999999</v>
      </c>
      <c r="OM10" s="44">
        <v>999999999</v>
      </c>
      <c r="ON10" s="44">
        <v>0</v>
      </c>
      <c r="OO10" s="44">
        <v>999999999</v>
      </c>
      <c r="OP10" s="44">
        <v>999999999</v>
      </c>
      <c r="OQ10" s="44">
        <v>999999999</v>
      </c>
      <c r="OR10" s="44">
        <v>999999999</v>
      </c>
      <c r="OS10" s="44">
        <v>999999999</v>
      </c>
      <c r="OT10" s="44">
        <v>999999999</v>
      </c>
      <c r="OU10" s="44">
        <v>999999999</v>
      </c>
      <c r="OV10" s="25">
        <v>2</v>
      </c>
      <c r="OW10" s="25">
        <v>1</v>
      </c>
      <c r="OX10" s="25">
        <v>1</v>
      </c>
      <c r="OY10" s="25">
        <v>2</v>
      </c>
      <c r="OZ10" s="25">
        <v>5</v>
      </c>
      <c r="PA10" s="25">
        <v>5</v>
      </c>
      <c r="PB10" s="25">
        <v>5</v>
      </c>
      <c r="PC10" s="25">
        <v>3</v>
      </c>
      <c r="PD10" s="25">
        <v>4</v>
      </c>
      <c r="PE10" s="25">
        <v>3</v>
      </c>
      <c r="PF10" s="25">
        <v>1</v>
      </c>
      <c r="PG10" s="25">
        <v>1</v>
      </c>
      <c r="PH10" s="25">
        <v>5</v>
      </c>
      <c r="PI10" s="25">
        <v>2</v>
      </c>
      <c r="PJ10" s="25">
        <v>1</v>
      </c>
      <c r="PK10" s="25">
        <v>3</v>
      </c>
      <c r="PL10" s="25">
        <v>6</v>
      </c>
      <c r="PM10" s="25">
        <v>7</v>
      </c>
      <c r="PN10" s="25">
        <v>7</v>
      </c>
      <c r="PO10" s="25">
        <v>6</v>
      </c>
      <c r="PP10" s="25">
        <v>8</v>
      </c>
      <c r="PQ10" s="25">
        <v>3</v>
      </c>
      <c r="PR10" s="25">
        <v>2</v>
      </c>
      <c r="PS10" s="25">
        <v>4</v>
      </c>
      <c r="PT10" s="44">
        <v>40</v>
      </c>
      <c r="PU10" s="44">
        <v>50</v>
      </c>
      <c r="PV10" s="44">
        <v>100</v>
      </c>
      <c r="PW10" s="44">
        <v>66.666666666666657</v>
      </c>
      <c r="PX10" s="44">
        <v>83.333333333333343</v>
      </c>
      <c r="PY10" s="44">
        <v>71.428571428571431</v>
      </c>
      <c r="PZ10" s="44">
        <v>71.428571428571431</v>
      </c>
      <c r="QA10" s="44">
        <v>50</v>
      </c>
      <c r="QB10" s="44">
        <v>50</v>
      </c>
      <c r="QC10" s="44">
        <v>100</v>
      </c>
      <c r="QD10" s="44">
        <v>50</v>
      </c>
      <c r="QE10" s="44">
        <v>25</v>
      </c>
      <c r="QF10" s="25">
        <v>1</v>
      </c>
      <c r="QG10" s="25">
        <v>1</v>
      </c>
      <c r="QH10" s="25">
        <v>1</v>
      </c>
      <c r="QI10" s="25">
        <v>2</v>
      </c>
      <c r="QJ10" s="25">
        <v>6</v>
      </c>
      <c r="QK10" s="25">
        <v>7</v>
      </c>
      <c r="QL10" s="25">
        <v>5</v>
      </c>
      <c r="QM10" s="25">
        <v>4</v>
      </c>
      <c r="QN10" s="25">
        <v>2</v>
      </c>
      <c r="QO10" s="25">
        <v>2</v>
      </c>
      <c r="QP10" s="25">
        <v>1</v>
      </c>
      <c r="QQ10" s="25">
        <v>5</v>
      </c>
      <c r="QR10" s="25">
        <v>2</v>
      </c>
      <c r="QS10" s="25">
        <v>1</v>
      </c>
      <c r="QT10" s="25">
        <v>3</v>
      </c>
      <c r="QU10" s="25">
        <v>6</v>
      </c>
      <c r="QV10" s="25">
        <v>7</v>
      </c>
      <c r="QW10" s="25">
        <v>7</v>
      </c>
      <c r="QX10" s="25">
        <v>6</v>
      </c>
      <c r="QY10" s="25">
        <v>8</v>
      </c>
      <c r="QZ10" s="25">
        <v>3</v>
      </c>
      <c r="RA10" s="25">
        <v>2</v>
      </c>
      <c r="RB10" s="44">
        <v>20</v>
      </c>
      <c r="RC10" s="44">
        <v>50</v>
      </c>
      <c r="RD10" s="44">
        <v>100</v>
      </c>
      <c r="RE10" s="44">
        <v>66.666666666666657</v>
      </c>
      <c r="RF10" s="44">
        <v>100</v>
      </c>
      <c r="RG10" s="44">
        <v>100</v>
      </c>
      <c r="RH10" s="44">
        <v>71.428571428571431</v>
      </c>
      <c r="RI10" s="44">
        <v>66.666666666666657</v>
      </c>
      <c r="RJ10" s="44">
        <v>25</v>
      </c>
      <c r="RK10" s="44">
        <v>66.666666666666657</v>
      </c>
      <c r="RL10" s="44">
        <v>50</v>
      </c>
      <c r="RM10" s="25">
        <v>0</v>
      </c>
      <c r="RN10" s="25">
        <v>0</v>
      </c>
      <c r="RO10" s="25">
        <v>0</v>
      </c>
      <c r="RP10" s="25">
        <v>1</v>
      </c>
      <c r="RQ10" s="25">
        <v>4</v>
      </c>
      <c r="RR10" s="25">
        <v>3</v>
      </c>
      <c r="RS10" s="25">
        <v>3</v>
      </c>
      <c r="RT10" s="25">
        <v>2</v>
      </c>
      <c r="RU10" s="25">
        <v>3</v>
      </c>
      <c r="RV10" s="25">
        <v>1</v>
      </c>
      <c r="RW10" s="25">
        <v>0</v>
      </c>
      <c r="RX10" s="25">
        <v>0</v>
      </c>
      <c r="RY10" s="25">
        <v>0</v>
      </c>
      <c r="RZ10" s="25">
        <v>0</v>
      </c>
      <c r="SA10" s="25">
        <v>0</v>
      </c>
      <c r="SB10" s="25">
        <v>1</v>
      </c>
      <c r="SC10" s="25">
        <v>5</v>
      </c>
      <c r="SD10" s="25">
        <v>3</v>
      </c>
      <c r="SE10" s="25">
        <v>1</v>
      </c>
      <c r="SF10" s="25">
        <v>0</v>
      </c>
      <c r="SG10" s="25">
        <v>1</v>
      </c>
      <c r="SH10" s="25">
        <v>0</v>
      </c>
      <c r="SI10" s="25">
        <v>0</v>
      </c>
      <c r="SJ10" s="25">
        <v>0</v>
      </c>
      <c r="SK10" s="25">
        <v>0</v>
      </c>
      <c r="SL10" s="25">
        <v>0</v>
      </c>
      <c r="SM10" s="25">
        <v>0</v>
      </c>
      <c r="SN10" s="25">
        <v>1</v>
      </c>
      <c r="SO10" s="25">
        <v>4</v>
      </c>
      <c r="SP10" s="25">
        <v>3</v>
      </c>
      <c r="SQ10" s="25">
        <v>1</v>
      </c>
      <c r="SR10" s="25">
        <v>0</v>
      </c>
      <c r="SS10" s="25">
        <v>0</v>
      </c>
      <c r="ST10" s="25">
        <v>0</v>
      </c>
      <c r="SU10" s="25">
        <v>0</v>
      </c>
      <c r="SV10" s="25">
        <v>0</v>
      </c>
      <c r="SW10" s="44">
        <v>0</v>
      </c>
      <c r="SX10" s="44">
        <v>0</v>
      </c>
      <c r="SY10" s="44">
        <v>0</v>
      </c>
      <c r="SZ10" s="44">
        <v>25</v>
      </c>
      <c r="TA10" s="44">
        <v>80</v>
      </c>
      <c r="TB10" s="44">
        <v>75</v>
      </c>
      <c r="TC10" s="44">
        <v>75</v>
      </c>
      <c r="TD10" s="44">
        <v>40</v>
      </c>
      <c r="TE10" s="44">
        <v>42.857142857142854</v>
      </c>
      <c r="TF10" s="44">
        <v>100</v>
      </c>
      <c r="TG10" s="44">
        <v>0</v>
      </c>
      <c r="TH10" s="44">
        <v>0</v>
      </c>
      <c r="TI10" s="44">
        <v>0</v>
      </c>
      <c r="TJ10" s="44">
        <v>0</v>
      </c>
      <c r="TK10" s="44">
        <v>0</v>
      </c>
      <c r="TL10" s="44">
        <v>25</v>
      </c>
      <c r="TM10" s="44">
        <v>100</v>
      </c>
      <c r="TN10" s="44">
        <v>75</v>
      </c>
      <c r="TO10" s="44">
        <v>25</v>
      </c>
      <c r="TP10" s="44">
        <v>0</v>
      </c>
      <c r="TQ10" s="44">
        <v>14.285714285714285</v>
      </c>
      <c r="TR10" s="44">
        <v>0</v>
      </c>
      <c r="TS10" s="44">
        <v>0</v>
      </c>
      <c r="TT10" s="44">
        <v>0</v>
      </c>
      <c r="TU10" s="44">
        <v>0</v>
      </c>
      <c r="TV10" s="44">
        <v>0</v>
      </c>
      <c r="TW10" s="44">
        <v>0</v>
      </c>
      <c r="TX10" s="44">
        <v>25</v>
      </c>
      <c r="TY10" s="44">
        <v>80</v>
      </c>
      <c r="TZ10" s="44">
        <v>75</v>
      </c>
      <c r="UA10" s="44">
        <v>25</v>
      </c>
      <c r="UB10" s="44">
        <v>0</v>
      </c>
      <c r="UC10" s="44">
        <v>0</v>
      </c>
      <c r="UD10" s="44">
        <v>0</v>
      </c>
      <c r="UE10" s="44">
        <v>0</v>
      </c>
      <c r="UF10" s="44">
        <v>0</v>
      </c>
    </row>
    <row r="11" spans="1:552" x14ac:dyDescent="0.25">
      <c r="A11" s="2" t="str">
        <f t="shared" si="0"/>
        <v xml:space="preserve">150080 Ananindeua                                                                                                                                   </v>
      </c>
      <c r="B11" s="58">
        <v>150080</v>
      </c>
      <c r="C11" s="2" t="s">
        <v>55</v>
      </c>
      <c r="D11" s="56">
        <v>17</v>
      </c>
      <c r="E11" s="56">
        <v>17</v>
      </c>
      <c r="F11" s="56">
        <v>22</v>
      </c>
      <c r="G11" s="56">
        <v>24</v>
      </c>
      <c r="H11" s="56">
        <v>15</v>
      </c>
      <c r="I11" s="56">
        <v>13</v>
      </c>
      <c r="J11" s="56">
        <v>24</v>
      </c>
      <c r="K11" s="56">
        <v>17</v>
      </c>
      <c r="L11" s="56">
        <v>25</v>
      </c>
      <c r="M11" s="56">
        <v>29</v>
      </c>
      <c r="N11" s="56">
        <v>29</v>
      </c>
      <c r="O11" s="56">
        <v>21</v>
      </c>
      <c r="P11" s="59">
        <v>7</v>
      </c>
      <c r="Q11" s="59">
        <v>7</v>
      </c>
      <c r="R11" s="59">
        <v>11</v>
      </c>
      <c r="S11" s="59">
        <v>6</v>
      </c>
      <c r="T11" s="59">
        <v>4</v>
      </c>
      <c r="U11" s="59">
        <v>5</v>
      </c>
      <c r="V11" s="59">
        <v>13</v>
      </c>
      <c r="W11" s="59">
        <v>8</v>
      </c>
      <c r="X11" s="59">
        <v>17</v>
      </c>
      <c r="Y11" s="59">
        <v>13</v>
      </c>
      <c r="Z11" s="59">
        <v>13</v>
      </c>
      <c r="AA11" s="59">
        <v>15</v>
      </c>
      <c r="AB11" s="62">
        <v>41.17647058823529</v>
      </c>
      <c r="AC11" s="62">
        <v>41.17647058823529</v>
      </c>
      <c r="AD11" s="62">
        <v>50</v>
      </c>
      <c r="AE11" s="62">
        <v>25</v>
      </c>
      <c r="AF11" s="62">
        <v>26.666666666666668</v>
      </c>
      <c r="AG11" s="62">
        <v>38.461538461538467</v>
      </c>
      <c r="AH11" s="62">
        <v>54.166666666666664</v>
      </c>
      <c r="AI11" s="62">
        <v>47.058823529411761</v>
      </c>
      <c r="AJ11" s="62">
        <v>68</v>
      </c>
      <c r="AK11" s="62">
        <v>44.827586206896555</v>
      </c>
      <c r="AL11" s="62">
        <v>44.827586206896555</v>
      </c>
      <c r="AM11" s="62">
        <v>71.428571428571431</v>
      </c>
      <c r="AN11" s="61">
        <v>10</v>
      </c>
      <c r="AO11" s="25">
        <v>10</v>
      </c>
      <c r="AP11" s="25">
        <v>11</v>
      </c>
      <c r="AQ11" s="25">
        <v>18</v>
      </c>
      <c r="AR11" s="25">
        <v>11</v>
      </c>
      <c r="AS11" s="25">
        <v>8</v>
      </c>
      <c r="AT11" s="25">
        <v>11</v>
      </c>
      <c r="AU11" s="25">
        <v>9</v>
      </c>
      <c r="AV11" s="25">
        <v>8</v>
      </c>
      <c r="AW11" s="25">
        <v>15</v>
      </c>
      <c r="AX11" s="25">
        <v>16</v>
      </c>
      <c r="AY11" s="25">
        <v>5</v>
      </c>
      <c r="AZ11" s="39">
        <v>58.82352941176471</v>
      </c>
      <c r="BA11" s="39">
        <v>58.82352941176471</v>
      </c>
      <c r="BB11" s="39">
        <v>50</v>
      </c>
      <c r="BC11" s="39">
        <v>75</v>
      </c>
      <c r="BD11" s="39">
        <v>73.333333333333329</v>
      </c>
      <c r="BE11" s="39">
        <v>61.53846153846154</v>
      </c>
      <c r="BF11" s="39">
        <v>45.833333333333329</v>
      </c>
      <c r="BG11" s="39">
        <v>52.941176470588239</v>
      </c>
      <c r="BH11" s="39">
        <v>32</v>
      </c>
      <c r="BI11" s="39">
        <v>51.724137931034484</v>
      </c>
      <c r="BJ11" s="39">
        <v>55.172413793103445</v>
      </c>
      <c r="BK11" s="39">
        <v>23.809523809523807</v>
      </c>
      <c r="BL11" s="25">
        <v>0</v>
      </c>
      <c r="BM11" s="25">
        <v>0</v>
      </c>
      <c r="BN11" s="25">
        <v>0</v>
      </c>
      <c r="BO11" s="25">
        <v>0</v>
      </c>
      <c r="BP11" s="25">
        <v>0</v>
      </c>
      <c r="BQ11" s="25">
        <v>0</v>
      </c>
      <c r="BR11" s="25">
        <v>0</v>
      </c>
      <c r="BS11" s="25">
        <v>0</v>
      </c>
      <c r="BT11" s="25">
        <v>0</v>
      </c>
      <c r="BU11" s="25">
        <v>1</v>
      </c>
      <c r="BV11" s="25">
        <v>0</v>
      </c>
      <c r="BW11" s="25">
        <v>1</v>
      </c>
      <c r="BX11" s="39">
        <v>0</v>
      </c>
      <c r="BY11" s="39">
        <v>0</v>
      </c>
      <c r="BZ11" s="39">
        <v>0</v>
      </c>
      <c r="CA11" s="39">
        <v>0</v>
      </c>
      <c r="CB11" s="39">
        <v>0</v>
      </c>
      <c r="CC11" s="39">
        <v>0</v>
      </c>
      <c r="CD11" s="39">
        <v>0</v>
      </c>
      <c r="CE11" s="39">
        <v>0</v>
      </c>
      <c r="CF11" s="39">
        <v>0</v>
      </c>
      <c r="CG11" s="39">
        <v>3.4482758620689653</v>
      </c>
      <c r="CH11" s="39">
        <v>0</v>
      </c>
      <c r="CI11" s="39">
        <v>4.7619047619047619</v>
      </c>
      <c r="CJ11" s="63">
        <v>0</v>
      </c>
      <c r="CK11" s="63">
        <v>2</v>
      </c>
      <c r="CL11" s="63">
        <v>3</v>
      </c>
      <c r="CM11" s="63">
        <v>3</v>
      </c>
      <c r="CN11" s="63">
        <v>1</v>
      </c>
      <c r="CO11" s="63">
        <v>2</v>
      </c>
      <c r="CP11" s="63">
        <v>6</v>
      </c>
      <c r="CQ11" s="63">
        <v>3</v>
      </c>
      <c r="CR11" s="63">
        <v>5</v>
      </c>
      <c r="CS11" s="63">
        <v>5</v>
      </c>
      <c r="CT11" s="63">
        <v>2</v>
      </c>
      <c r="CU11" s="63">
        <v>2</v>
      </c>
      <c r="CV11" s="63">
        <v>0</v>
      </c>
      <c r="CW11" s="63">
        <v>2</v>
      </c>
      <c r="CX11" s="63">
        <v>2</v>
      </c>
      <c r="CY11" s="63">
        <v>1</v>
      </c>
      <c r="CZ11" s="63">
        <v>0</v>
      </c>
      <c r="DA11" s="63">
        <v>0</v>
      </c>
      <c r="DB11" s="63">
        <v>1</v>
      </c>
      <c r="DC11" s="63">
        <v>0</v>
      </c>
      <c r="DD11" s="63">
        <v>0</v>
      </c>
      <c r="DE11" s="63">
        <v>1</v>
      </c>
      <c r="DF11" s="63">
        <v>0</v>
      </c>
      <c r="DG11" s="63">
        <v>2</v>
      </c>
      <c r="DH11" s="25">
        <v>1</v>
      </c>
      <c r="DI11" s="25">
        <v>0</v>
      </c>
      <c r="DJ11" s="25">
        <v>0</v>
      </c>
      <c r="DK11" s="25">
        <v>0</v>
      </c>
      <c r="DL11" s="25">
        <v>0</v>
      </c>
      <c r="DM11" s="25">
        <v>1</v>
      </c>
      <c r="DN11" s="25">
        <v>3</v>
      </c>
      <c r="DO11" s="25">
        <v>0</v>
      </c>
      <c r="DP11" s="25">
        <v>2</v>
      </c>
      <c r="DQ11" s="25">
        <v>2</v>
      </c>
      <c r="DR11" s="25">
        <v>1</v>
      </c>
      <c r="DS11" s="25">
        <v>3</v>
      </c>
      <c r="DT11" s="34">
        <v>1</v>
      </c>
      <c r="DU11" s="34">
        <v>4</v>
      </c>
      <c r="DV11" s="34">
        <v>5</v>
      </c>
      <c r="DW11" s="34">
        <v>4</v>
      </c>
      <c r="DX11" s="34">
        <v>1</v>
      </c>
      <c r="DY11" s="34">
        <v>3</v>
      </c>
      <c r="DZ11" s="34">
        <v>10</v>
      </c>
      <c r="EA11" s="2">
        <v>3</v>
      </c>
      <c r="EB11" s="2">
        <v>7</v>
      </c>
      <c r="EC11" s="2">
        <v>8</v>
      </c>
      <c r="ED11" s="2">
        <v>3</v>
      </c>
      <c r="EE11" s="2">
        <v>7</v>
      </c>
      <c r="EF11" s="34">
        <v>0</v>
      </c>
      <c r="EG11" s="34">
        <v>50</v>
      </c>
      <c r="EH11" s="34">
        <v>60</v>
      </c>
      <c r="EI11" s="34">
        <v>75</v>
      </c>
      <c r="EJ11" s="34">
        <v>100</v>
      </c>
      <c r="EK11" s="34">
        <v>66.666666666666657</v>
      </c>
      <c r="EL11" s="34">
        <v>60</v>
      </c>
      <c r="EM11" s="34">
        <v>100</v>
      </c>
      <c r="EN11" s="34">
        <v>71.428571428571431</v>
      </c>
      <c r="EO11" s="34">
        <v>62.5</v>
      </c>
      <c r="EP11" s="34">
        <v>66.666666666666657</v>
      </c>
      <c r="EQ11" s="34">
        <v>28.571428571428569</v>
      </c>
      <c r="ER11" s="34">
        <v>0</v>
      </c>
      <c r="ES11" s="34">
        <v>50</v>
      </c>
      <c r="ET11" s="34">
        <v>40</v>
      </c>
      <c r="EU11" s="34">
        <v>25</v>
      </c>
      <c r="EV11" s="34">
        <v>0</v>
      </c>
      <c r="EW11" s="34">
        <v>0</v>
      </c>
      <c r="EX11" s="34">
        <v>10</v>
      </c>
      <c r="EY11" s="34">
        <v>0</v>
      </c>
      <c r="EZ11" s="34">
        <v>0</v>
      </c>
      <c r="FA11" s="34">
        <v>12.5</v>
      </c>
      <c r="FB11" s="34">
        <v>0</v>
      </c>
      <c r="FC11" s="34">
        <v>28.571428571428569</v>
      </c>
      <c r="FD11" s="42">
        <v>100</v>
      </c>
      <c r="FE11" s="42">
        <v>0</v>
      </c>
      <c r="FF11" s="42">
        <v>0</v>
      </c>
      <c r="FG11" s="42">
        <v>0</v>
      </c>
      <c r="FH11" s="42">
        <v>0</v>
      </c>
      <c r="FI11" s="42">
        <v>33.333333333333329</v>
      </c>
      <c r="FJ11" s="42">
        <v>30</v>
      </c>
      <c r="FK11" s="42">
        <v>0</v>
      </c>
      <c r="FL11" s="42">
        <v>28.571428571428569</v>
      </c>
      <c r="FM11" s="42">
        <v>25</v>
      </c>
      <c r="FN11" s="42">
        <v>33.333333333333329</v>
      </c>
      <c r="FO11" s="42">
        <v>42.857142857142854</v>
      </c>
      <c r="FP11" s="42">
        <v>1</v>
      </c>
      <c r="FQ11" s="2">
        <v>2</v>
      </c>
      <c r="FR11" s="2">
        <v>6</v>
      </c>
      <c r="FS11" s="2">
        <v>1</v>
      </c>
      <c r="FT11" s="2">
        <v>1</v>
      </c>
      <c r="FU11" s="2">
        <v>1</v>
      </c>
      <c r="FV11" s="2">
        <v>4</v>
      </c>
      <c r="FW11" s="2">
        <v>4</v>
      </c>
      <c r="FX11" s="2">
        <v>4</v>
      </c>
      <c r="FY11" s="2">
        <v>7</v>
      </c>
      <c r="FZ11" s="2">
        <v>6</v>
      </c>
      <c r="GA11" s="2">
        <v>8</v>
      </c>
      <c r="GB11" s="25">
        <v>2</v>
      </c>
      <c r="GC11" s="25">
        <v>2</v>
      </c>
      <c r="GD11" s="25">
        <v>1</v>
      </c>
      <c r="GE11" s="25">
        <v>0</v>
      </c>
      <c r="GF11" s="25">
        <v>0</v>
      </c>
      <c r="GG11" s="25">
        <v>1</v>
      </c>
      <c r="GH11" s="25">
        <v>0</v>
      </c>
      <c r="GI11" s="25">
        <v>1</v>
      </c>
      <c r="GJ11" s="25">
        <v>1</v>
      </c>
      <c r="GK11" s="25">
        <v>2</v>
      </c>
      <c r="GL11" s="25">
        <v>1</v>
      </c>
      <c r="GM11" s="25">
        <v>2</v>
      </c>
      <c r="GN11" s="2">
        <v>0</v>
      </c>
      <c r="GO11" s="2">
        <v>0</v>
      </c>
      <c r="GP11" s="2">
        <v>1</v>
      </c>
      <c r="GQ11" s="2">
        <v>2</v>
      </c>
      <c r="GR11" s="2">
        <v>0</v>
      </c>
      <c r="GS11" s="2">
        <v>0</v>
      </c>
      <c r="GT11" s="2">
        <v>3</v>
      </c>
      <c r="GU11" s="2">
        <v>0</v>
      </c>
      <c r="GV11" s="2">
        <v>3</v>
      </c>
      <c r="GW11" s="2">
        <v>2</v>
      </c>
      <c r="GX11" s="2">
        <v>5</v>
      </c>
      <c r="GY11" s="2">
        <v>0</v>
      </c>
      <c r="GZ11" s="2">
        <v>3</v>
      </c>
      <c r="HA11" s="2">
        <v>4</v>
      </c>
      <c r="HB11" s="2">
        <v>8</v>
      </c>
      <c r="HC11" s="2">
        <v>3</v>
      </c>
      <c r="HD11" s="2">
        <v>1</v>
      </c>
      <c r="HE11" s="2">
        <v>2</v>
      </c>
      <c r="HF11" s="2">
        <v>7</v>
      </c>
      <c r="HG11" s="2">
        <v>5</v>
      </c>
      <c r="HH11" s="2">
        <v>8</v>
      </c>
      <c r="HI11" s="2">
        <v>11</v>
      </c>
      <c r="HJ11" s="2">
        <v>12</v>
      </c>
      <c r="HK11" s="2">
        <v>10</v>
      </c>
      <c r="HL11" s="34">
        <v>33.333333333333329</v>
      </c>
      <c r="HM11" s="34">
        <v>50</v>
      </c>
      <c r="HN11" s="34">
        <v>75</v>
      </c>
      <c r="HO11" s="34">
        <v>33.333333333333329</v>
      </c>
      <c r="HP11" s="34">
        <v>100</v>
      </c>
      <c r="HQ11" s="34">
        <v>50</v>
      </c>
      <c r="HR11" s="34">
        <v>57.142857142857139</v>
      </c>
      <c r="HS11" s="34">
        <v>80</v>
      </c>
      <c r="HT11" s="34">
        <v>50</v>
      </c>
      <c r="HU11" s="34">
        <v>63.636363636363633</v>
      </c>
      <c r="HV11" s="34">
        <v>50</v>
      </c>
      <c r="HW11" s="34">
        <v>80</v>
      </c>
      <c r="HX11" s="39">
        <v>66.666666666666657</v>
      </c>
      <c r="HY11" s="39">
        <v>50</v>
      </c>
      <c r="HZ11" s="39">
        <v>12.5</v>
      </c>
      <c r="IA11" s="39">
        <v>0</v>
      </c>
      <c r="IB11" s="39">
        <v>0</v>
      </c>
      <c r="IC11" s="39">
        <v>50</v>
      </c>
      <c r="ID11" s="39">
        <v>0</v>
      </c>
      <c r="IE11" s="39">
        <v>20</v>
      </c>
      <c r="IF11" s="39">
        <v>12.5</v>
      </c>
      <c r="IG11" s="39">
        <v>18.181818181818183</v>
      </c>
      <c r="IH11" s="39">
        <v>8.3333333333333321</v>
      </c>
      <c r="II11" s="39">
        <v>20</v>
      </c>
      <c r="IJ11" s="39">
        <v>0</v>
      </c>
      <c r="IK11" s="39">
        <v>0</v>
      </c>
      <c r="IL11" s="39">
        <v>12.5</v>
      </c>
      <c r="IM11" s="39">
        <v>66.666666666666657</v>
      </c>
      <c r="IN11" s="39">
        <v>0</v>
      </c>
      <c r="IO11" s="39">
        <v>0</v>
      </c>
      <c r="IP11" s="39">
        <v>42.857142857142854</v>
      </c>
      <c r="IQ11" s="39">
        <v>0</v>
      </c>
      <c r="IR11" s="39">
        <v>37.5</v>
      </c>
      <c r="IS11" s="39">
        <v>18.181818181818183</v>
      </c>
      <c r="IT11" s="39">
        <v>41.666666666666671</v>
      </c>
      <c r="IU11" s="39">
        <v>0</v>
      </c>
      <c r="IV11" s="39">
        <v>1</v>
      </c>
      <c r="IW11" s="39">
        <v>1</v>
      </c>
      <c r="IX11" s="39">
        <v>1</v>
      </c>
      <c r="IY11" s="39">
        <v>4</v>
      </c>
      <c r="IZ11" s="39">
        <v>2</v>
      </c>
      <c r="JA11" s="39">
        <v>1</v>
      </c>
      <c r="JB11" s="39">
        <v>5</v>
      </c>
      <c r="JC11" s="39">
        <v>3</v>
      </c>
      <c r="JD11" s="2">
        <v>3</v>
      </c>
      <c r="JE11" s="2">
        <v>5</v>
      </c>
      <c r="JF11" s="2">
        <v>4</v>
      </c>
      <c r="JG11" s="2">
        <v>2</v>
      </c>
      <c r="JH11" s="2">
        <v>3</v>
      </c>
      <c r="JI11" s="2">
        <v>1</v>
      </c>
      <c r="JJ11" s="2">
        <v>1</v>
      </c>
      <c r="JK11" s="2">
        <v>1</v>
      </c>
      <c r="JL11" s="2">
        <v>0</v>
      </c>
      <c r="JM11" s="44">
        <v>0</v>
      </c>
      <c r="JN11" s="44">
        <v>1</v>
      </c>
      <c r="JO11" s="44">
        <v>2</v>
      </c>
      <c r="JP11" s="2">
        <v>1</v>
      </c>
      <c r="JQ11" s="2">
        <v>3</v>
      </c>
      <c r="JR11" s="2">
        <v>5</v>
      </c>
      <c r="JS11" s="2">
        <v>1</v>
      </c>
      <c r="JT11" s="2">
        <v>2</v>
      </c>
      <c r="JU11" s="2">
        <v>3</v>
      </c>
      <c r="JV11" s="2">
        <v>3</v>
      </c>
      <c r="JW11" s="2">
        <v>4</v>
      </c>
      <c r="JX11" s="2">
        <v>2</v>
      </c>
      <c r="JY11" s="2">
        <v>1</v>
      </c>
      <c r="JZ11" s="2">
        <v>1</v>
      </c>
      <c r="KA11" s="2">
        <v>0</v>
      </c>
      <c r="KB11" s="25">
        <v>1</v>
      </c>
      <c r="KC11" s="25">
        <v>2</v>
      </c>
      <c r="KD11" s="25">
        <v>7</v>
      </c>
      <c r="KE11" s="25">
        <v>2</v>
      </c>
      <c r="KF11" s="25">
        <v>6</v>
      </c>
      <c r="KG11" s="25">
        <v>5</v>
      </c>
      <c r="KH11" s="25">
        <v>5</v>
      </c>
      <c r="KI11" s="25">
        <v>9</v>
      </c>
      <c r="KJ11" s="25">
        <v>4</v>
      </c>
      <c r="KK11" s="25">
        <v>2</v>
      </c>
      <c r="KL11" s="25">
        <v>7</v>
      </c>
      <c r="KM11" s="25">
        <v>5</v>
      </c>
      <c r="KN11" s="25">
        <v>5</v>
      </c>
      <c r="KO11" s="25">
        <v>10</v>
      </c>
      <c r="KP11" s="25">
        <v>16</v>
      </c>
      <c r="KQ11" s="25">
        <v>5</v>
      </c>
      <c r="KR11" s="44">
        <v>16.666666666666664</v>
      </c>
      <c r="KS11" s="44">
        <v>20</v>
      </c>
      <c r="KT11" s="44">
        <v>20</v>
      </c>
      <c r="KU11" s="44">
        <v>44.444444444444443</v>
      </c>
      <c r="KV11" s="44">
        <v>50</v>
      </c>
      <c r="KW11" s="44">
        <v>50</v>
      </c>
      <c r="KX11" s="44">
        <v>71.428571428571431</v>
      </c>
      <c r="KY11" s="44">
        <v>60</v>
      </c>
      <c r="KZ11" s="44">
        <v>60</v>
      </c>
      <c r="LA11" s="44">
        <v>50</v>
      </c>
      <c r="LB11" s="44">
        <v>25</v>
      </c>
      <c r="LC11" s="44">
        <v>40</v>
      </c>
      <c r="LD11" s="44">
        <v>50</v>
      </c>
      <c r="LE11" s="44">
        <v>20</v>
      </c>
      <c r="LF11" s="44">
        <v>20</v>
      </c>
      <c r="LG11" s="44">
        <v>11.111111111111111</v>
      </c>
      <c r="LH11" s="44">
        <v>0</v>
      </c>
      <c r="LI11" s="44">
        <v>0</v>
      </c>
      <c r="LJ11" s="44">
        <v>14.285714285714285</v>
      </c>
      <c r="LK11" s="44">
        <v>40</v>
      </c>
      <c r="LL11" s="44">
        <v>20</v>
      </c>
      <c r="LM11" s="44">
        <v>30</v>
      </c>
      <c r="LN11" s="44">
        <v>31.25</v>
      </c>
      <c r="LO11" s="44">
        <v>20</v>
      </c>
      <c r="LP11" s="44">
        <v>33.333333333333329</v>
      </c>
      <c r="LQ11" s="44">
        <v>60</v>
      </c>
      <c r="LR11" s="44">
        <v>60</v>
      </c>
      <c r="LS11" s="44">
        <v>44.444444444444443</v>
      </c>
      <c r="LT11" s="44">
        <v>50</v>
      </c>
      <c r="LU11" s="44">
        <v>50</v>
      </c>
      <c r="LV11" s="44">
        <v>14.285714285714285</v>
      </c>
      <c r="LW11" s="44">
        <v>0</v>
      </c>
      <c r="LX11" s="44">
        <v>20</v>
      </c>
      <c r="LY11" s="44">
        <v>20</v>
      </c>
      <c r="LZ11" s="44">
        <v>43.75</v>
      </c>
      <c r="MA11" s="44">
        <v>40</v>
      </c>
      <c r="MB11" s="25">
        <v>1</v>
      </c>
      <c r="MC11" s="25">
        <v>4</v>
      </c>
      <c r="MD11" s="25">
        <v>0</v>
      </c>
      <c r="ME11" s="25">
        <v>1</v>
      </c>
      <c r="MF11" s="25">
        <v>0</v>
      </c>
      <c r="MG11" s="25">
        <v>2</v>
      </c>
      <c r="MH11" s="25">
        <v>3</v>
      </c>
      <c r="MI11" s="25">
        <v>0</v>
      </c>
      <c r="MJ11" s="25">
        <v>3</v>
      </c>
      <c r="MK11" s="25">
        <v>2</v>
      </c>
      <c r="ML11" s="25">
        <v>1</v>
      </c>
      <c r="MM11" s="25">
        <v>2</v>
      </c>
      <c r="MN11" s="25">
        <v>1</v>
      </c>
      <c r="MO11" s="25">
        <v>4</v>
      </c>
      <c r="MP11" s="25">
        <v>6</v>
      </c>
      <c r="MQ11" s="25">
        <v>4</v>
      </c>
      <c r="MR11" s="25">
        <v>1</v>
      </c>
      <c r="MS11" s="25">
        <v>3</v>
      </c>
      <c r="MT11" s="25">
        <v>10</v>
      </c>
      <c r="MU11" s="25">
        <v>2</v>
      </c>
      <c r="MV11" s="25">
        <v>7</v>
      </c>
      <c r="MW11" s="44">
        <v>8</v>
      </c>
      <c r="MX11" s="44">
        <v>3</v>
      </c>
      <c r="MY11" s="44">
        <v>5</v>
      </c>
      <c r="MZ11" s="44">
        <v>100</v>
      </c>
      <c r="NA11" s="44">
        <v>100</v>
      </c>
      <c r="NB11" s="44">
        <v>0</v>
      </c>
      <c r="NC11" s="44">
        <v>25</v>
      </c>
      <c r="ND11" s="44">
        <v>0</v>
      </c>
      <c r="NE11" s="44">
        <v>66.666666666666657</v>
      </c>
      <c r="NF11" s="44">
        <v>30</v>
      </c>
      <c r="NG11" s="44">
        <v>0</v>
      </c>
      <c r="NH11" s="44">
        <v>42.857142857142854</v>
      </c>
      <c r="NI11" s="44">
        <v>25</v>
      </c>
      <c r="NJ11" s="44">
        <v>33.333333333333329</v>
      </c>
      <c r="NK11" s="44">
        <v>40</v>
      </c>
      <c r="NL11" s="25">
        <v>1</v>
      </c>
      <c r="NM11" s="25">
        <v>0</v>
      </c>
      <c r="NN11" s="25">
        <v>1</v>
      </c>
      <c r="NO11" s="25">
        <v>1</v>
      </c>
      <c r="NP11" s="25">
        <v>0</v>
      </c>
      <c r="NQ11" s="25">
        <v>0</v>
      </c>
      <c r="NR11" s="25">
        <v>0</v>
      </c>
      <c r="NS11" s="25">
        <v>0</v>
      </c>
      <c r="NT11" s="25">
        <v>0</v>
      </c>
      <c r="NU11" s="25">
        <v>0</v>
      </c>
      <c r="NV11" s="25">
        <v>0</v>
      </c>
      <c r="NW11" s="25">
        <v>0</v>
      </c>
      <c r="NX11" s="25">
        <v>3</v>
      </c>
      <c r="NY11" s="25">
        <v>1</v>
      </c>
      <c r="NZ11" s="25">
        <v>1</v>
      </c>
      <c r="OA11" s="25">
        <v>5</v>
      </c>
      <c r="OB11" s="25">
        <v>1</v>
      </c>
      <c r="OC11" s="25">
        <v>1</v>
      </c>
      <c r="OD11" s="44">
        <v>0</v>
      </c>
      <c r="OE11" s="44">
        <v>0</v>
      </c>
      <c r="OF11" s="44">
        <v>0</v>
      </c>
      <c r="OG11" s="44">
        <v>0</v>
      </c>
      <c r="OH11" s="44">
        <v>0</v>
      </c>
      <c r="OI11" s="44">
        <v>0</v>
      </c>
      <c r="OJ11" s="44">
        <v>33.333333333333329</v>
      </c>
      <c r="OK11" s="44">
        <v>0</v>
      </c>
      <c r="OL11" s="44">
        <v>100</v>
      </c>
      <c r="OM11" s="44">
        <v>20</v>
      </c>
      <c r="ON11" s="44">
        <v>0</v>
      </c>
      <c r="OO11" s="44">
        <v>0</v>
      </c>
      <c r="OP11" s="44">
        <v>999999999</v>
      </c>
      <c r="OQ11" s="44">
        <v>999999999</v>
      </c>
      <c r="OR11" s="44">
        <v>999999999</v>
      </c>
      <c r="OS11" s="44">
        <v>999999999</v>
      </c>
      <c r="OT11" s="44">
        <v>999999999</v>
      </c>
      <c r="OU11" s="44">
        <v>999999999</v>
      </c>
      <c r="OV11" s="25">
        <v>9</v>
      </c>
      <c r="OW11" s="25">
        <v>11</v>
      </c>
      <c r="OX11" s="25">
        <v>16</v>
      </c>
      <c r="OY11" s="25">
        <v>22</v>
      </c>
      <c r="OZ11" s="25">
        <v>13</v>
      </c>
      <c r="PA11" s="25">
        <v>12</v>
      </c>
      <c r="PB11" s="25">
        <v>23</v>
      </c>
      <c r="PC11" s="25">
        <v>19</v>
      </c>
      <c r="PD11" s="25">
        <v>16</v>
      </c>
      <c r="PE11" s="25">
        <v>19</v>
      </c>
      <c r="PF11" s="25">
        <v>26</v>
      </c>
      <c r="PG11" s="25">
        <v>9</v>
      </c>
      <c r="PH11" s="25">
        <v>27</v>
      </c>
      <c r="PI11" s="25">
        <v>27</v>
      </c>
      <c r="PJ11" s="25">
        <v>28</v>
      </c>
      <c r="PK11" s="25">
        <v>34</v>
      </c>
      <c r="PL11" s="25">
        <v>28</v>
      </c>
      <c r="PM11" s="25">
        <v>21</v>
      </c>
      <c r="PN11" s="25">
        <v>30</v>
      </c>
      <c r="PO11" s="25">
        <v>28</v>
      </c>
      <c r="PP11" s="25">
        <v>36</v>
      </c>
      <c r="PQ11" s="25">
        <v>36</v>
      </c>
      <c r="PR11" s="25">
        <v>35</v>
      </c>
      <c r="PS11" s="25">
        <v>29</v>
      </c>
      <c r="PT11" s="44">
        <v>33.333333333333329</v>
      </c>
      <c r="PU11" s="44">
        <v>40.74074074074074</v>
      </c>
      <c r="PV11" s="44">
        <v>57.142857142857139</v>
      </c>
      <c r="PW11" s="44">
        <v>64.705882352941174</v>
      </c>
      <c r="PX11" s="44">
        <v>46.428571428571431</v>
      </c>
      <c r="PY11" s="44">
        <v>57.142857142857139</v>
      </c>
      <c r="PZ11" s="44">
        <v>76.666666666666671</v>
      </c>
      <c r="QA11" s="44">
        <v>67.857142857142861</v>
      </c>
      <c r="QB11" s="44">
        <v>44.444444444444443</v>
      </c>
      <c r="QC11" s="44">
        <v>52.777777777777779</v>
      </c>
      <c r="QD11" s="44">
        <v>74.285714285714292</v>
      </c>
      <c r="QE11" s="44">
        <v>31.03448275862069</v>
      </c>
      <c r="QF11" s="25">
        <v>11</v>
      </c>
      <c r="QG11" s="25">
        <v>13</v>
      </c>
      <c r="QH11" s="25">
        <v>16</v>
      </c>
      <c r="QI11" s="25">
        <v>18</v>
      </c>
      <c r="QJ11" s="25">
        <v>7</v>
      </c>
      <c r="QK11" s="25">
        <v>10</v>
      </c>
      <c r="QL11" s="25">
        <v>21</v>
      </c>
      <c r="QM11" s="25">
        <v>19</v>
      </c>
      <c r="QN11" s="25">
        <v>18</v>
      </c>
      <c r="QO11" s="25">
        <v>17</v>
      </c>
      <c r="QP11" s="25">
        <v>10</v>
      </c>
      <c r="QQ11" s="25">
        <v>27</v>
      </c>
      <c r="QR11" s="25">
        <v>27</v>
      </c>
      <c r="QS11" s="25">
        <v>28</v>
      </c>
      <c r="QT11" s="25">
        <v>34</v>
      </c>
      <c r="QU11" s="25">
        <v>28</v>
      </c>
      <c r="QV11" s="25">
        <v>21</v>
      </c>
      <c r="QW11" s="25">
        <v>30</v>
      </c>
      <c r="QX11" s="25">
        <v>28</v>
      </c>
      <c r="QY11" s="25">
        <v>36</v>
      </c>
      <c r="QZ11" s="25">
        <v>36</v>
      </c>
      <c r="RA11" s="25">
        <v>35</v>
      </c>
      <c r="RB11" s="44">
        <v>40.74074074074074</v>
      </c>
      <c r="RC11" s="44">
        <v>48.148148148148145</v>
      </c>
      <c r="RD11" s="44">
        <v>57.142857142857139</v>
      </c>
      <c r="RE11" s="44">
        <v>52.941176470588239</v>
      </c>
      <c r="RF11" s="44">
        <v>25</v>
      </c>
      <c r="RG11" s="44">
        <v>47.619047619047613</v>
      </c>
      <c r="RH11" s="44">
        <v>70</v>
      </c>
      <c r="RI11" s="44">
        <v>67.857142857142861</v>
      </c>
      <c r="RJ11" s="44">
        <v>50</v>
      </c>
      <c r="RK11" s="44">
        <v>47.222222222222221</v>
      </c>
      <c r="RL11" s="44">
        <v>28.571428571428569</v>
      </c>
      <c r="RM11" s="25">
        <v>7</v>
      </c>
      <c r="RN11" s="25">
        <v>5</v>
      </c>
      <c r="RO11" s="25">
        <v>7</v>
      </c>
      <c r="RP11" s="25">
        <v>8</v>
      </c>
      <c r="RQ11" s="25">
        <v>4</v>
      </c>
      <c r="RR11" s="25">
        <v>3</v>
      </c>
      <c r="RS11" s="25">
        <v>14</v>
      </c>
      <c r="RT11" s="25">
        <v>8</v>
      </c>
      <c r="RU11" s="25">
        <v>12</v>
      </c>
      <c r="RV11" s="25">
        <v>13</v>
      </c>
      <c r="RW11" s="25">
        <v>22</v>
      </c>
      <c r="RX11" s="25">
        <v>10</v>
      </c>
      <c r="RY11" s="25">
        <v>5</v>
      </c>
      <c r="RZ11" s="25">
        <v>8</v>
      </c>
      <c r="SA11" s="25">
        <v>10</v>
      </c>
      <c r="SB11" s="25">
        <v>7</v>
      </c>
      <c r="SC11" s="25">
        <v>2</v>
      </c>
      <c r="SD11" s="25">
        <v>3</v>
      </c>
      <c r="SE11" s="25">
        <v>6</v>
      </c>
      <c r="SF11" s="25">
        <v>6</v>
      </c>
      <c r="SG11" s="25">
        <v>6</v>
      </c>
      <c r="SH11" s="25">
        <v>11</v>
      </c>
      <c r="SI11" s="25">
        <v>13</v>
      </c>
      <c r="SJ11" s="25">
        <v>9</v>
      </c>
      <c r="SK11" s="25">
        <v>2</v>
      </c>
      <c r="SL11" s="25">
        <v>4</v>
      </c>
      <c r="SM11" s="25">
        <v>3</v>
      </c>
      <c r="SN11" s="25">
        <v>4</v>
      </c>
      <c r="SO11" s="25">
        <v>1</v>
      </c>
      <c r="SP11" s="25">
        <v>2</v>
      </c>
      <c r="SQ11" s="25">
        <v>4</v>
      </c>
      <c r="SR11" s="25">
        <v>3</v>
      </c>
      <c r="SS11" s="25">
        <v>4</v>
      </c>
      <c r="ST11" s="25">
        <v>6</v>
      </c>
      <c r="SU11" s="25">
        <v>9</v>
      </c>
      <c r="SV11" s="25">
        <v>5</v>
      </c>
      <c r="SW11" s="44">
        <v>41.17647058823529</v>
      </c>
      <c r="SX11" s="44">
        <v>29.411764705882355</v>
      </c>
      <c r="SY11" s="44">
        <v>31.818181818181817</v>
      </c>
      <c r="SZ11" s="44">
        <v>33.333333333333329</v>
      </c>
      <c r="TA11" s="44">
        <v>26.666666666666668</v>
      </c>
      <c r="TB11" s="44">
        <v>23.076923076923077</v>
      </c>
      <c r="TC11" s="44">
        <v>58.333333333333336</v>
      </c>
      <c r="TD11" s="44">
        <v>47.058823529411761</v>
      </c>
      <c r="TE11" s="44">
        <v>48</v>
      </c>
      <c r="TF11" s="44">
        <v>44.827586206896555</v>
      </c>
      <c r="TG11" s="44">
        <v>75.862068965517238</v>
      </c>
      <c r="TH11" s="44">
        <v>47.619047619047613</v>
      </c>
      <c r="TI11" s="44">
        <v>29.411764705882355</v>
      </c>
      <c r="TJ11" s="44">
        <v>47.058823529411761</v>
      </c>
      <c r="TK11" s="44">
        <v>45.454545454545453</v>
      </c>
      <c r="TL11" s="44">
        <v>29.166666666666668</v>
      </c>
      <c r="TM11" s="44">
        <v>13.333333333333334</v>
      </c>
      <c r="TN11" s="44">
        <v>23.076923076923077</v>
      </c>
      <c r="TO11" s="44">
        <v>25</v>
      </c>
      <c r="TP11" s="44">
        <v>35.294117647058826</v>
      </c>
      <c r="TQ11" s="44">
        <v>24</v>
      </c>
      <c r="TR11" s="44">
        <v>37.931034482758619</v>
      </c>
      <c r="TS11" s="44">
        <v>44.827586206896555</v>
      </c>
      <c r="TT11" s="44">
        <v>42.857142857142854</v>
      </c>
      <c r="TU11" s="44">
        <v>11.76470588235294</v>
      </c>
      <c r="TV11" s="44">
        <v>23.52941176470588</v>
      </c>
      <c r="TW11" s="44">
        <v>13.636363636363635</v>
      </c>
      <c r="TX11" s="44">
        <v>16.666666666666664</v>
      </c>
      <c r="TY11" s="44">
        <v>6.666666666666667</v>
      </c>
      <c r="TZ11" s="44">
        <v>15.384615384615385</v>
      </c>
      <c r="UA11" s="44">
        <v>16.666666666666664</v>
      </c>
      <c r="UB11" s="44">
        <v>17.647058823529413</v>
      </c>
      <c r="UC11" s="44">
        <v>16</v>
      </c>
      <c r="UD11" s="44">
        <v>20.689655172413794</v>
      </c>
      <c r="UE11" s="44">
        <v>31.03448275862069</v>
      </c>
      <c r="UF11" s="44">
        <v>23.809523809523807</v>
      </c>
    </row>
    <row r="12" spans="1:552" x14ac:dyDescent="0.25">
      <c r="A12" s="2" t="str">
        <f t="shared" si="0"/>
        <v xml:space="preserve">150130 Barcarena                                                                                                                                    </v>
      </c>
      <c r="B12" s="58">
        <v>150130</v>
      </c>
      <c r="C12" s="2" t="s">
        <v>56</v>
      </c>
      <c r="D12" s="56">
        <v>3</v>
      </c>
      <c r="E12" s="56">
        <v>4</v>
      </c>
      <c r="F12" s="56">
        <v>6</v>
      </c>
      <c r="G12" s="56">
        <v>3</v>
      </c>
      <c r="H12" s="56">
        <v>4</v>
      </c>
      <c r="I12" s="56">
        <v>4</v>
      </c>
      <c r="J12" s="56">
        <v>1</v>
      </c>
      <c r="K12" s="56">
        <v>1</v>
      </c>
      <c r="L12" s="56">
        <v>6</v>
      </c>
      <c r="M12" s="56">
        <v>3</v>
      </c>
      <c r="N12" s="56">
        <v>7</v>
      </c>
      <c r="O12" s="56">
        <v>9</v>
      </c>
      <c r="P12" s="59">
        <v>0</v>
      </c>
      <c r="Q12" s="59">
        <v>4</v>
      </c>
      <c r="R12" s="59">
        <v>3</v>
      </c>
      <c r="S12" s="59">
        <v>0</v>
      </c>
      <c r="T12" s="59">
        <v>4</v>
      </c>
      <c r="U12" s="59">
        <v>3</v>
      </c>
      <c r="V12" s="59">
        <v>1</v>
      </c>
      <c r="W12" s="59">
        <v>0</v>
      </c>
      <c r="X12" s="59">
        <v>4</v>
      </c>
      <c r="Y12" s="59">
        <v>2</v>
      </c>
      <c r="Z12" s="59">
        <v>4</v>
      </c>
      <c r="AA12" s="59">
        <v>5</v>
      </c>
      <c r="AB12" s="62">
        <v>0</v>
      </c>
      <c r="AC12" s="62">
        <v>100</v>
      </c>
      <c r="AD12" s="62">
        <v>50</v>
      </c>
      <c r="AE12" s="62">
        <v>0</v>
      </c>
      <c r="AF12" s="62">
        <v>100</v>
      </c>
      <c r="AG12" s="62">
        <v>75</v>
      </c>
      <c r="AH12" s="62">
        <v>100</v>
      </c>
      <c r="AI12" s="62">
        <v>0</v>
      </c>
      <c r="AJ12" s="62">
        <v>66.666666666666657</v>
      </c>
      <c r="AK12" s="62">
        <v>66.666666666666657</v>
      </c>
      <c r="AL12" s="62">
        <v>57.142857142857139</v>
      </c>
      <c r="AM12" s="62">
        <v>55.555555555555557</v>
      </c>
      <c r="AN12" s="61">
        <v>3</v>
      </c>
      <c r="AO12" s="25">
        <v>0</v>
      </c>
      <c r="AP12" s="25">
        <v>3</v>
      </c>
      <c r="AQ12" s="25">
        <v>2</v>
      </c>
      <c r="AR12" s="25">
        <v>0</v>
      </c>
      <c r="AS12" s="25">
        <v>1</v>
      </c>
      <c r="AT12" s="25">
        <v>0</v>
      </c>
      <c r="AU12" s="25">
        <v>1</v>
      </c>
      <c r="AV12" s="25">
        <v>2</v>
      </c>
      <c r="AW12" s="25">
        <v>1</v>
      </c>
      <c r="AX12" s="25">
        <v>3</v>
      </c>
      <c r="AY12" s="25">
        <v>4</v>
      </c>
      <c r="AZ12" s="39">
        <v>100</v>
      </c>
      <c r="BA12" s="39">
        <v>0</v>
      </c>
      <c r="BB12" s="39">
        <v>50</v>
      </c>
      <c r="BC12" s="39">
        <v>66.666666666666657</v>
      </c>
      <c r="BD12" s="39">
        <v>0</v>
      </c>
      <c r="BE12" s="39">
        <v>25</v>
      </c>
      <c r="BF12" s="39">
        <v>0</v>
      </c>
      <c r="BG12" s="39">
        <v>100</v>
      </c>
      <c r="BH12" s="39">
        <v>33.333333333333329</v>
      </c>
      <c r="BI12" s="39">
        <v>33.333333333333329</v>
      </c>
      <c r="BJ12" s="39">
        <v>42.857142857142854</v>
      </c>
      <c r="BK12" s="39">
        <v>44.444444444444443</v>
      </c>
      <c r="BL12" s="25">
        <v>0</v>
      </c>
      <c r="BM12" s="25">
        <v>0</v>
      </c>
      <c r="BN12" s="25">
        <v>0</v>
      </c>
      <c r="BO12" s="25">
        <v>1</v>
      </c>
      <c r="BP12" s="25">
        <v>0</v>
      </c>
      <c r="BQ12" s="25">
        <v>0</v>
      </c>
      <c r="BR12" s="25">
        <v>0</v>
      </c>
      <c r="BS12" s="25">
        <v>0</v>
      </c>
      <c r="BT12" s="25">
        <v>0</v>
      </c>
      <c r="BU12" s="25">
        <v>0</v>
      </c>
      <c r="BV12" s="25">
        <v>0</v>
      </c>
      <c r="BW12" s="25">
        <v>0</v>
      </c>
      <c r="BX12" s="39">
        <v>0</v>
      </c>
      <c r="BY12" s="39">
        <v>0</v>
      </c>
      <c r="BZ12" s="39">
        <v>0</v>
      </c>
      <c r="CA12" s="39">
        <v>33.333333333333329</v>
      </c>
      <c r="CB12" s="39">
        <v>0</v>
      </c>
      <c r="CC12" s="39">
        <v>0</v>
      </c>
      <c r="CD12" s="39">
        <v>0</v>
      </c>
      <c r="CE12" s="39">
        <v>0</v>
      </c>
      <c r="CF12" s="39">
        <v>0</v>
      </c>
      <c r="CG12" s="39">
        <v>0</v>
      </c>
      <c r="CH12" s="39">
        <v>0</v>
      </c>
      <c r="CI12" s="39">
        <v>0</v>
      </c>
      <c r="CJ12" s="63">
        <v>0</v>
      </c>
      <c r="CK12" s="63">
        <v>1</v>
      </c>
      <c r="CL12" s="63">
        <v>0</v>
      </c>
      <c r="CM12" s="63">
        <v>0</v>
      </c>
      <c r="CN12" s="63">
        <v>2</v>
      </c>
      <c r="CO12" s="63">
        <v>1</v>
      </c>
      <c r="CP12" s="63">
        <v>0</v>
      </c>
      <c r="CQ12" s="63">
        <v>0</v>
      </c>
      <c r="CR12" s="63">
        <v>1</v>
      </c>
      <c r="CS12" s="63">
        <v>1</v>
      </c>
      <c r="CT12" s="63">
        <v>0</v>
      </c>
      <c r="CU12" s="63">
        <v>3</v>
      </c>
      <c r="CV12" s="63">
        <v>0</v>
      </c>
      <c r="CW12" s="63">
        <v>0</v>
      </c>
      <c r="CX12" s="63">
        <v>0</v>
      </c>
      <c r="CY12" s="63">
        <v>0</v>
      </c>
      <c r="CZ12" s="63">
        <v>1</v>
      </c>
      <c r="DA12" s="63">
        <v>0</v>
      </c>
      <c r="DB12" s="63">
        <v>1</v>
      </c>
      <c r="DC12" s="63">
        <v>0</v>
      </c>
      <c r="DD12" s="63">
        <v>2</v>
      </c>
      <c r="DE12" s="63">
        <v>0</v>
      </c>
      <c r="DF12" s="63">
        <v>0</v>
      </c>
      <c r="DG12" s="63">
        <v>0</v>
      </c>
      <c r="DH12" s="25">
        <v>0</v>
      </c>
      <c r="DI12" s="25">
        <v>0</v>
      </c>
      <c r="DJ12" s="25">
        <v>1</v>
      </c>
      <c r="DK12" s="25">
        <v>0</v>
      </c>
      <c r="DL12" s="25">
        <v>0</v>
      </c>
      <c r="DM12" s="25">
        <v>0</v>
      </c>
      <c r="DN12" s="25">
        <v>0</v>
      </c>
      <c r="DO12" s="25">
        <v>0</v>
      </c>
      <c r="DP12" s="25">
        <v>0</v>
      </c>
      <c r="DQ12" s="25">
        <v>0</v>
      </c>
      <c r="DR12" s="25">
        <v>0</v>
      </c>
      <c r="DS12" s="25">
        <v>0</v>
      </c>
      <c r="DT12" s="34">
        <v>0</v>
      </c>
      <c r="DU12" s="34">
        <v>1</v>
      </c>
      <c r="DV12" s="34">
        <v>1</v>
      </c>
      <c r="DW12" s="34">
        <v>0</v>
      </c>
      <c r="DX12" s="34">
        <v>3</v>
      </c>
      <c r="DY12" s="34">
        <v>1</v>
      </c>
      <c r="DZ12" s="34">
        <v>1</v>
      </c>
      <c r="EA12" s="2">
        <v>0</v>
      </c>
      <c r="EB12" s="2">
        <v>3</v>
      </c>
      <c r="EC12" s="2">
        <v>1</v>
      </c>
      <c r="ED12" s="2">
        <v>0</v>
      </c>
      <c r="EE12" s="2">
        <v>3</v>
      </c>
      <c r="EF12" s="34">
        <v>999999999</v>
      </c>
      <c r="EG12" s="34">
        <v>100</v>
      </c>
      <c r="EH12" s="34">
        <v>0</v>
      </c>
      <c r="EI12" s="34">
        <v>999999999</v>
      </c>
      <c r="EJ12" s="34">
        <v>66.666666666666657</v>
      </c>
      <c r="EK12" s="34">
        <v>100</v>
      </c>
      <c r="EL12" s="34">
        <v>0</v>
      </c>
      <c r="EM12" s="34">
        <v>999999999</v>
      </c>
      <c r="EN12" s="34">
        <v>33.333333333333329</v>
      </c>
      <c r="EO12" s="34">
        <v>100</v>
      </c>
      <c r="EP12" s="34">
        <v>999999999</v>
      </c>
      <c r="EQ12" s="34">
        <v>100</v>
      </c>
      <c r="ER12" s="34">
        <v>999999999</v>
      </c>
      <c r="ES12" s="34">
        <v>0</v>
      </c>
      <c r="ET12" s="34">
        <v>0</v>
      </c>
      <c r="EU12" s="34">
        <v>999999999</v>
      </c>
      <c r="EV12" s="34">
        <v>33.333333333333329</v>
      </c>
      <c r="EW12" s="34">
        <v>0</v>
      </c>
      <c r="EX12" s="34">
        <v>100</v>
      </c>
      <c r="EY12" s="34">
        <v>999999999</v>
      </c>
      <c r="EZ12" s="34">
        <v>66.666666666666657</v>
      </c>
      <c r="FA12" s="34">
        <v>0</v>
      </c>
      <c r="FB12" s="34">
        <v>999999999</v>
      </c>
      <c r="FC12" s="34">
        <v>0</v>
      </c>
      <c r="FD12" s="42">
        <v>999999999</v>
      </c>
      <c r="FE12" s="42">
        <v>0</v>
      </c>
      <c r="FF12" s="42">
        <v>100</v>
      </c>
      <c r="FG12" s="42">
        <v>999999999</v>
      </c>
      <c r="FH12" s="42">
        <v>0</v>
      </c>
      <c r="FI12" s="42">
        <v>0</v>
      </c>
      <c r="FJ12" s="42">
        <v>0</v>
      </c>
      <c r="FK12" s="42">
        <v>999999999</v>
      </c>
      <c r="FL12" s="42">
        <v>0</v>
      </c>
      <c r="FM12" s="42">
        <v>0</v>
      </c>
      <c r="FN12" s="42">
        <v>999999999</v>
      </c>
      <c r="FO12" s="42">
        <v>0</v>
      </c>
      <c r="FP12" s="42">
        <v>0</v>
      </c>
      <c r="FQ12" s="2">
        <v>0</v>
      </c>
      <c r="FR12" s="2">
        <v>0</v>
      </c>
      <c r="FS12" s="2">
        <v>0</v>
      </c>
      <c r="FT12" s="2">
        <v>2</v>
      </c>
      <c r="FU12" s="2">
        <v>1</v>
      </c>
      <c r="FV12" s="2">
        <v>1</v>
      </c>
      <c r="FW12" s="2">
        <v>0</v>
      </c>
      <c r="FX12" s="2">
        <v>3</v>
      </c>
      <c r="FY12" s="2">
        <v>2</v>
      </c>
      <c r="FZ12" s="2">
        <v>2</v>
      </c>
      <c r="GA12" s="2">
        <v>2</v>
      </c>
      <c r="GB12" s="25">
        <v>0</v>
      </c>
      <c r="GC12" s="25">
        <v>0</v>
      </c>
      <c r="GD12" s="25">
        <v>0</v>
      </c>
      <c r="GE12" s="25">
        <v>0</v>
      </c>
      <c r="GF12" s="25">
        <v>0</v>
      </c>
      <c r="GG12" s="25">
        <v>0</v>
      </c>
      <c r="GH12" s="25">
        <v>0</v>
      </c>
      <c r="GI12" s="25">
        <v>0</v>
      </c>
      <c r="GJ12" s="25">
        <v>1</v>
      </c>
      <c r="GK12" s="25">
        <v>0</v>
      </c>
      <c r="GL12" s="25">
        <v>0</v>
      </c>
      <c r="GM12" s="25">
        <v>0</v>
      </c>
      <c r="GN12" s="2">
        <v>0</v>
      </c>
      <c r="GO12" s="2">
        <v>1</v>
      </c>
      <c r="GP12" s="2">
        <v>0</v>
      </c>
      <c r="GQ12" s="2">
        <v>0</v>
      </c>
      <c r="GR12" s="2">
        <v>1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2</v>
      </c>
      <c r="GY12" s="2">
        <v>0</v>
      </c>
      <c r="GZ12" s="2">
        <v>0</v>
      </c>
      <c r="HA12" s="2">
        <v>1</v>
      </c>
      <c r="HB12" s="2">
        <v>0</v>
      </c>
      <c r="HC12" s="2">
        <v>0</v>
      </c>
      <c r="HD12" s="2">
        <v>3</v>
      </c>
      <c r="HE12" s="2">
        <v>1</v>
      </c>
      <c r="HF12" s="2">
        <v>1</v>
      </c>
      <c r="HG12" s="2">
        <v>0</v>
      </c>
      <c r="HH12" s="2">
        <v>4</v>
      </c>
      <c r="HI12" s="2">
        <v>2</v>
      </c>
      <c r="HJ12" s="2">
        <v>4</v>
      </c>
      <c r="HK12" s="2">
        <v>2</v>
      </c>
      <c r="HL12" s="34">
        <v>999999999</v>
      </c>
      <c r="HM12" s="34">
        <v>0</v>
      </c>
      <c r="HN12" s="34">
        <v>999999999</v>
      </c>
      <c r="HO12" s="34">
        <v>999999999</v>
      </c>
      <c r="HP12" s="34">
        <v>66.666666666666657</v>
      </c>
      <c r="HQ12" s="34">
        <v>100</v>
      </c>
      <c r="HR12" s="34">
        <v>100</v>
      </c>
      <c r="HS12" s="34">
        <v>999999999</v>
      </c>
      <c r="HT12" s="34">
        <v>75</v>
      </c>
      <c r="HU12" s="34">
        <v>100</v>
      </c>
      <c r="HV12" s="34">
        <v>50</v>
      </c>
      <c r="HW12" s="34">
        <v>100</v>
      </c>
      <c r="HX12" s="39">
        <v>999999999</v>
      </c>
      <c r="HY12" s="39">
        <v>0</v>
      </c>
      <c r="HZ12" s="39">
        <v>999999999</v>
      </c>
      <c r="IA12" s="39">
        <v>999999999</v>
      </c>
      <c r="IB12" s="39">
        <v>0</v>
      </c>
      <c r="IC12" s="39">
        <v>0</v>
      </c>
      <c r="ID12" s="39">
        <v>0</v>
      </c>
      <c r="IE12" s="39">
        <v>999999999</v>
      </c>
      <c r="IF12" s="39">
        <v>25</v>
      </c>
      <c r="IG12" s="39">
        <v>0</v>
      </c>
      <c r="IH12" s="39">
        <v>0</v>
      </c>
      <c r="II12" s="39">
        <v>0</v>
      </c>
      <c r="IJ12" s="39">
        <v>999999999</v>
      </c>
      <c r="IK12" s="39">
        <v>100</v>
      </c>
      <c r="IL12" s="39">
        <v>999999999</v>
      </c>
      <c r="IM12" s="39">
        <v>999999999</v>
      </c>
      <c r="IN12" s="39">
        <v>33.333333333333329</v>
      </c>
      <c r="IO12" s="39">
        <v>0</v>
      </c>
      <c r="IP12" s="39">
        <v>0</v>
      </c>
      <c r="IQ12" s="39">
        <v>999999999</v>
      </c>
      <c r="IR12" s="39">
        <v>0</v>
      </c>
      <c r="IS12" s="39">
        <v>0</v>
      </c>
      <c r="IT12" s="39">
        <v>50</v>
      </c>
      <c r="IU12" s="39">
        <v>0</v>
      </c>
      <c r="IV12" s="39">
        <v>1</v>
      </c>
      <c r="IW12" s="39">
        <v>0</v>
      </c>
      <c r="IX12" s="39">
        <v>1</v>
      </c>
      <c r="IY12" s="39">
        <v>0</v>
      </c>
      <c r="IZ12" s="39">
        <v>0</v>
      </c>
      <c r="JA12" s="39">
        <v>0</v>
      </c>
      <c r="JB12" s="39">
        <v>0</v>
      </c>
      <c r="JC12" s="39">
        <v>1</v>
      </c>
      <c r="JD12" s="2">
        <v>0</v>
      </c>
      <c r="JE12" s="2">
        <v>0</v>
      </c>
      <c r="JF12" s="2">
        <v>1</v>
      </c>
      <c r="JG12" s="2">
        <v>2</v>
      </c>
      <c r="JH12" s="2">
        <v>0</v>
      </c>
      <c r="JI12" s="2">
        <v>0</v>
      </c>
      <c r="JJ12" s="2">
        <v>1</v>
      </c>
      <c r="JK12" s="2">
        <v>1</v>
      </c>
      <c r="JL12" s="2">
        <v>0</v>
      </c>
      <c r="JM12" s="44">
        <v>1</v>
      </c>
      <c r="JN12" s="44">
        <v>0</v>
      </c>
      <c r="JO12" s="44">
        <v>0</v>
      </c>
      <c r="JP12" s="2">
        <v>1</v>
      </c>
      <c r="JQ12" s="2">
        <v>0</v>
      </c>
      <c r="JR12" s="2">
        <v>0</v>
      </c>
      <c r="JS12" s="2">
        <v>1</v>
      </c>
      <c r="JT12" s="2">
        <v>0</v>
      </c>
      <c r="JU12" s="2">
        <v>0</v>
      </c>
      <c r="JV12" s="2">
        <v>0</v>
      </c>
      <c r="JW12" s="2">
        <v>0</v>
      </c>
      <c r="JX12" s="2">
        <v>0</v>
      </c>
      <c r="JY12" s="2">
        <v>0</v>
      </c>
      <c r="JZ12" s="2">
        <v>0</v>
      </c>
      <c r="KA12" s="2">
        <v>0</v>
      </c>
      <c r="KB12" s="25">
        <v>0</v>
      </c>
      <c r="KC12" s="25">
        <v>1</v>
      </c>
      <c r="KD12" s="25">
        <v>0</v>
      </c>
      <c r="KE12" s="25">
        <v>0</v>
      </c>
      <c r="KF12" s="25">
        <v>1</v>
      </c>
      <c r="KG12" s="25">
        <v>0</v>
      </c>
      <c r="KH12" s="25">
        <v>2</v>
      </c>
      <c r="KI12" s="25">
        <v>1</v>
      </c>
      <c r="KJ12" s="25">
        <v>0</v>
      </c>
      <c r="KK12" s="25">
        <v>1</v>
      </c>
      <c r="KL12" s="25">
        <v>0</v>
      </c>
      <c r="KM12" s="25">
        <v>1</v>
      </c>
      <c r="KN12" s="25">
        <v>1</v>
      </c>
      <c r="KO12" s="25">
        <v>1</v>
      </c>
      <c r="KP12" s="25">
        <v>1</v>
      </c>
      <c r="KQ12" s="25">
        <v>3</v>
      </c>
      <c r="KR12" s="44">
        <v>100</v>
      </c>
      <c r="KS12" s="44">
        <v>999999999</v>
      </c>
      <c r="KT12" s="44">
        <v>50</v>
      </c>
      <c r="KU12" s="44">
        <v>0</v>
      </c>
      <c r="KV12" s="44">
        <v>999999999</v>
      </c>
      <c r="KW12" s="44">
        <v>0</v>
      </c>
      <c r="KX12" s="44">
        <v>999999999</v>
      </c>
      <c r="KY12" s="44">
        <v>100</v>
      </c>
      <c r="KZ12" s="44">
        <v>0</v>
      </c>
      <c r="LA12" s="44">
        <v>0</v>
      </c>
      <c r="LB12" s="44">
        <v>100</v>
      </c>
      <c r="LC12" s="44">
        <v>66.666666666666657</v>
      </c>
      <c r="LD12" s="44">
        <v>0</v>
      </c>
      <c r="LE12" s="44">
        <v>999999999</v>
      </c>
      <c r="LF12" s="44">
        <v>50</v>
      </c>
      <c r="LG12" s="44">
        <v>100</v>
      </c>
      <c r="LH12" s="44">
        <v>999999999</v>
      </c>
      <c r="LI12" s="44">
        <v>100</v>
      </c>
      <c r="LJ12" s="44">
        <v>999999999</v>
      </c>
      <c r="LK12" s="44">
        <v>0</v>
      </c>
      <c r="LL12" s="44">
        <v>100</v>
      </c>
      <c r="LM12" s="44">
        <v>0</v>
      </c>
      <c r="LN12" s="44">
        <v>0</v>
      </c>
      <c r="LO12" s="44">
        <v>33.333333333333329</v>
      </c>
      <c r="LP12" s="44">
        <v>0</v>
      </c>
      <c r="LQ12" s="44">
        <v>999999999</v>
      </c>
      <c r="LR12" s="44">
        <v>0</v>
      </c>
      <c r="LS12" s="44">
        <v>0</v>
      </c>
      <c r="LT12" s="44">
        <v>999999999</v>
      </c>
      <c r="LU12" s="44">
        <v>0</v>
      </c>
      <c r="LV12" s="44">
        <v>999999999</v>
      </c>
      <c r="LW12" s="44">
        <v>0</v>
      </c>
      <c r="LX12" s="44">
        <v>0</v>
      </c>
      <c r="LY12" s="44">
        <v>100</v>
      </c>
      <c r="LZ12" s="44">
        <v>0</v>
      </c>
      <c r="MA12" s="44">
        <v>0</v>
      </c>
      <c r="MB12" s="25">
        <v>0</v>
      </c>
      <c r="MC12" s="25">
        <v>0</v>
      </c>
      <c r="MD12" s="25">
        <v>0</v>
      </c>
      <c r="ME12" s="25">
        <v>0</v>
      </c>
      <c r="MF12" s="25">
        <v>0</v>
      </c>
      <c r="MG12" s="25">
        <v>0</v>
      </c>
      <c r="MH12" s="25">
        <v>0</v>
      </c>
      <c r="MI12" s="25">
        <v>0</v>
      </c>
      <c r="MJ12" s="25">
        <v>0</v>
      </c>
      <c r="MK12" s="25">
        <v>0</v>
      </c>
      <c r="ML12" s="25">
        <v>0</v>
      </c>
      <c r="MM12" s="25">
        <v>0</v>
      </c>
      <c r="MN12" s="25">
        <v>0</v>
      </c>
      <c r="MO12" s="25">
        <v>1</v>
      </c>
      <c r="MP12" s="25">
        <v>1</v>
      </c>
      <c r="MQ12" s="25">
        <v>0</v>
      </c>
      <c r="MR12" s="25">
        <v>3</v>
      </c>
      <c r="MS12" s="25">
        <v>1</v>
      </c>
      <c r="MT12" s="25">
        <v>1</v>
      </c>
      <c r="MU12" s="25">
        <v>0</v>
      </c>
      <c r="MV12" s="25">
        <v>3</v>
      </c>
      <c r="MW12" s="44">
        <v>1</v>
      </c>
      <c r="MX12" s="44">
        <v>0</v>
      </c>
      <c r="MY12" s="44">
        <v>2</v>
      </c>
      <c r="MZ12" s="44">
        <v>999999999</v>
      </c>
      <c r="NA12" s="44">
        <v>0</v>
      </c>
      <c r="NB12" s="44">
        <v>0</v>
      </c>
      <c r="NC12" s="44">
        <v>999999999</v>
      </c>
      <c r="ND12" s="44">
        <v>0</v>
      </c>
      <c r="NE12" s="44">
        <v>0</v>
      </c>
      <c r="NF12" s="44">
        <v>0</v>
      </c>
      <c r="NG12" s="44">
        <v>999999999</v>
      </c>
      <c r="NH12" s="44">
        <v>0</v>
      </c>
      <c r="NI12" s="44">
        <v>0</v>
      </c>
      <c r="NJ12" s="44">
        <v>999999999</v>
      </c>
      <c r="NK12" s="44">
        <v>0</v>
      </c>
      <c r="NL12" s="25">
        <v>0</v>
      </c>
      <c r="NM12" s="25">
        <v>0</v>
      </c>
      <c r="NN12" s="25">
        <v>0</v>
      </c>
      <c r="NO12" s="25">
        <v>0</v>
      </c>
      <c r="NP12" s="25">
        <v>0</v>
      </c>
      <c r="NQ12" s="25">
        <v>0</v>
      </c>
      <c r="NR12" s="25">
        <v>0</v>
      </c>
      <c r="NS12" s="25">
        <v>0</v>
      </c>
      <c r="NT12" s="25">
        <v>0</v>
      </c>
      <c r="NU12" s="25">
        <v>0</v>
      </c>
      <c r="NV12" s="25">
        <v>0</v>
      </c>
      <c r="NW12" s="25">
        <v>0</v>
      </c>
      <c r="NX12" s="25">
        <v>0</v>
      </c>
      <c r="NY12" s="25">
        <v>0</v>
      </c>
      <c r="NZ12" s="25">
        <v>1</v>
      </c>
      <c r="OA12" s="25">
        <v>0</v>
      </c>
      <c r="OB12" s="25">
        <v>0</v>
      </c>
      <c r="OC12" s="25">
        <v>0</v>
      </c>
      <c r="OD12" s="44">
        <v>0</v>
      </c>
      <c r="OE12" s="44">
        <v>0</v>
      </c>
      <c r="OF12" s="44">
        <v>0</v>
      </c>
      <c r="OG12" s="44">
        <v>0</v>
      </c>
      <c r="OH12" s="44">
        <v>0</v>
      </c>
      <c r="OI12" s="44">
        <v>1</v>
      </c>
      <c r="OJ12" s="44">
        <v>999999999</v>
      </c>
      <c r="OK12" s="44">
        <v>999999999</v>
      </c>
      <c r="OL12" s="44">
        <v>0</v>
      </c>
      <c r="OM12" s="44">
        <v>999999999</v>
      </c>
      <c r="ON12" s="44">
        <v>999999999</v>
      </c>
      <c r="OO12" s="44">
        <v>999999999</v>
      </c>
      <c r="OP12" s="44">
        <v>999999999</v>
      </c>
      <c r="OQ12" s="44">
        <v>999999999</v>
      </c>
      <c r="OR12" s="44">
        <v>999999999</v>
      </c>
      <c r="OS12" s="44">
        <v>999999999</v>
      </c>
      <c r="OT12" s="44">
        <v>999999999</v>
      </c>
      <c r="OU12" s="44">
        <v>0</v>
      </c>
      <c r="OV12" s="25">
        <v>1</v>
      </c>
      <c r="OW12" s="25">
        <v>3</v>
      </c>
      <c r="OX12" s="25">
        <v>2</v>
      </c>
      <c r="OY12" s="25">
        <v>2</v>
      </c>
      <c r="OZ12" s="25">
        <v>4</v>
      </c>
      <c r="PA12" s="25">
        <v>4</v>
      </c>
      <c r="PB12" s="25">
        <v>1</v>
      </c>
      <c r="PC12" s="25">
        <v>1</v>
      </c>
      <c r="PD12" s="25">
        <v>7</v>
      </c>
      <c r="PE12" s="25">
        <v>3</v>
      </c>
      <c r="PF12" s="25">
        <v>2</v>
      </c>
      <c r="PG12" s="25">
        <v>3</v>
      </c>
      <c r="PH12" s="25">
        <v>6</v>
      </c>
      <c r="PI12" s="25">
        <v>6</v>
      </c>
      <c r="PJ12" s="25">
        <v>8</v>
      </c>
      <c r="PK12" s="25">
        <v>4</v>
      </c>
      <c r="PL12" s="25">
        <v>5</v>
      </c>
      <c r="PM12" s="25">
        <v>6</v>
      </c>
      <c r="PN12" s="25">
        <v>3</v>
      </c>
      <c r="PO12" s="25">
        <v>2</v>
      </c>
      <c r="PP12" s="25">
        <v>7</v>
      </c>
      <c r="PQ12" s="25">
        <v>5</v>
      </c>
      <c r="PR12" s="25">
        <v>7</v>
      </c>
      <c r="PS12" s="25">
        <v>15</v>
      </c>
      <c r="PT12" s="44">
        <v>16.666666666666664</v>
      </c>
      <c r="PU12" s="44">
        <v>50</v>
      </c>
      <c r="PV12" s="44">
        <v>25</v>
      </c>
      <c r="PW12" s="44">
        <v>50</v>
      </c>
      <c r="PX12" s="44">
        <v>80</v>
      </c>
      <c r="PY12" s="44">
        <v>66.666666666666657</v>
      </c>
      <c r="PZ12" s="44">
        <v>33.333333333333329</v>
      </c>
      <c r="QA12" s="44">
        <v>50</v>
      </c>
      <c r="QB12" s="44">
        <v>100</v>
      </c>
      <c r="QC12" s="44">
        <v>60</v>
      </c>
      <c r="QD12" s="44">
        <v>28.571428571428569</v>
      </c>
      <c r="QE12" s="44">
        <v>20</v>
      </c>
      <c r="QF12" s="25">
        <v>4</v>
      </c>
      <c r="QG12" s="25">
        <v>5</v>
      </c>
      <c r="QH12" s="25">
        <v>3</v>
      </c>
      <c r="QI12" s="25">
        <v>2</v>
      </c>
      <c r="QJ12" s="25">
        <v>5</v>
      </c>
      <c r="QK12" s="25">
        <v>5</v>
      </c>
      <c r="QL12" s="25">
        <v>2</v>
      </c>
      <c r="QM12" s="25">
        <v>1</v>
      </c>
      <c r="QN12" s="25">
        <v>3</v>
      </c>
      <c r="QO12" s="25">
        <v>4</v>
      </c>
      <c r="QP12" s="25">
        <v>1</v>
      </c>
      <c r="QQ12" s="25">
        <v>6</v>
      </c>
      <c r="QR12" s="25">
        <v>6</v>
      </c>
      <c r="QS12" s="25">
        <v>8</v>
      </c>
      <c r="QT12" s="25">
        <v>4</v>
      </c>
      <c r="QU12" s="25">
        <v>5</v>
      </c>
      <c r="QV12" s="25">
        <v>6</v>
      </c>
      <c r="QW12" s="25">
        <v>3</v>
      </c>
      <c r="QX12" s="25">
        <v>2</v>
      </c>
      <c r="QY12" s="25">
        <v>7</v>
      </c>
      <c r="QZ12" s="25">
        <v>5</v>
      </c>
      <c r="RA12" s="25">
        <v>7</v>
      </c>
      <c r="RB12" s="44">
        <v>66.666666666666657</v>
      </c>
      <c r="RC12" s="44">
        <v>83.333333333333343</v>
      </c>
      <c r="RD12" s="44">
        <v>37.5</v>
      </c>
      <c r="RE12" s="44">
        <v>50</v>
      </c>
      <c r="RF12" s="44">
        <v>100</v>
      </c>
      <c r="RG12" s="44">
        <v>83.333333333333343</v>
      </c>
      <c r="RH12" s="44">
        <v>66.666666666666657</v>
      </c>
      <c r="RI12" s="44">
        <v>50</v>
      </c>
      <c r="RJ12" s="44">
        <v>42.857142857142854</v>
      </c>
      <c r="RK12" s="44">
        <v>80</v>
      </c>
      <c r="RL12" s="44">
        <v>14.285714285714285</v>
      </c>
      <c r="RM12" s="25">
        <v>0</v>
      </c>
      <c r="RN12" s="25">
        <v>2</v>
      </c>
      <c r="RO12" s="25">
        <v>2</v>
      </c>
      <c r="RP12" s="25">
        <v>0</v>
      </c>
      <c r="RQ12" s="25">
        <v>4</v>
      </c>
      <c r="RR12" s="25">
        <v>2</v>
      </c>
      <c r="RS12" s="25">
        <v>1</v>
      </c>
      <c r="RT12" s="25">
        <v>1</v>
      </c>
      <c r="RU12" s="25">
        <v>3</v>
      </c>
      <c r="RV12" s="25">
        <v>1</v>
      </c>
      <c r="RW12" s="25">
        <v>4</v>
      </c>
      <c r="RX12" s="25">
        <v>4</v>
      </c>
      <c r="RY12" s="25">
        <v>1</v>
      </c>
      <c r="RZ12" s="25">
        <v>0</v>
      </c>
      <c r="SA12" s="25">
        <v>2</v>
      </c>
      <c r="SB12" s="25">
        <v>1</v>
      </c>
      <c r="SC12" s="25">
        <v>2</v>
      </c>
      <c r="SD12" s="25">
        <v>1</v>
      </c>
      <c r="SE12" s="25">
        <v>0</v>
      </c>
      <c r="SF12" s="25">
        <v>1</v>
      </c>
      <c r="SG12" s="25">
        <v>4</v>
      </c>
      <c r="SH12" s="25">
        <v>0</v>
      </c>
      <c r="SI12" s="25">
        <v>2</v>
      </c>
      <c r="SJ12" s="25">
        <v>2</v>
      </c>
      <c r="SK12" s="25">
        <v>0</v>
      </c>
      <c r="SL12" s="25">
        <v>0</v>
      </c>
      <c r="SM12" s="25">
        <v>1</v>
      </c>
      <c r="SN12" s="25">
        <v>0</v>
      </c>
      <c r="SO12" s="25">
        <v>2</v>
      </c>
      <c r="SP12" s="25">
        <v>1</v>
      </c>
      <c r="SQ12" s="25">
        <v>0</v>
      </c>
      <c r="SR12" s="25">
        <v>1</v>
      </c>
      <c r="SS12" s="25">
        <v>1</v>
      </c>
      <c r="ST12" s="25">
        <v>0</v>
      </c>
      <c r="SU12" s="25">
        <v>2</v>
      </c>
      <c r="SV12" s="25">
        <v>1</v>
      </c>
      <c r="SW12" s="44">
        <v>0</v>
      </c>
      <c r="SX12" s="44">
        <v>50</v>
      </c>
      <c r="SY12" s="44">
        <v>33.333333333333329</v>
      </c>
      <c r="SZ12" s="44">
        <v>0</v>
      </c>
      <c r="TA12" s="44">
        <v>100</v>
      </c>
      <c r="TB12" s="44">
        <v>50</v>
      </c>
      <c r="TC12" s="44">
        <v>100</v>
      </c>
      <c r="TD12" s="44">
        <v>100</v>
      </c>
      <c r="TE12" s="44">
        <v>50</v>
      </c>
      <c r="TF12" s="44">
        <v>33.333333333333329</v>
      </c>
      <c r="TG12" s="44">
        <v>57.142857142857139</v>
      </c>
      <c r="TH12" s="44">
        <v>44.444444444444443</v>
      </c>
      <c r="TI12" s="44">
        <v>33.333333333333329</v>
      </c>
      <c r="TJ12" s="44">
        <v>0</v>
      </c>
      <c r="TK12" s="44">
        <v>33.333333333333329</v>
      </c>
      <c r="TL12" s="44">
        <v>33.333333333333329</v>
      </c>
      <c r="TM12" s="44">
        <v>50</v>
      </c>
      <c r="TN12" s="44">
        <v>25</v>
      </c>
      <c r="TO12" s="44">
        <v>0</v>
      </c>
      <c r="TP12" s="44">
        <v>100</v>
      </c>
      <c r="TQ12" s="44">
        <v>66.666666666666657</v>
      </c>
      <c r="TR12" s="44">
        <v>0</v>
      </c>
      <c r="TS12" s="44">
        <v>28.571428571428569</v>
      </c>
      <c r="TT12" s="44">
        <v>22.222222222222221</v>
      </c>
      <c r="TU12" s="44">
        <v>0</v>
      </c>
      <c r="TV12" s="44">
        <v>0</v>
      </c>
      <c r="TW12" s="44">
        <v>16.666666666666664</v>
      </c>
      <c r="TX12" s="44">
        <v>0</v>
      </c>
      <c r="TY12" s="44">
        <v>50</v>
      </c>
      <c r="TZ12" s="44">
        <v>25</v>
      </c>
      <c r="UA12" s="44">
        <v>0</v>
      </c>
      <c r="UB12" s="44">
        <v>100</v>
      </c>
      <c r="UC12" s="44">
        <v>16.666666666666664</v>
      </c>
      <c r="UD12" s="44">
        <v>0</v>
      </c>
      <c r="UE12" s="44">
        <v>28.571428571428569</v>
      </c>
      <c r="UF12" s="44">
        <v>11.111111111111111</v>
      </c>
    </row>
    <row r="13" spans="1:552" x14ac:dyDescent="0.25">
      <c r="A13" s="2" t="str">
        <f t="shared" si="0"/>
        <v xml:space="preserve">150140 Belém                                                                                                                                        </v>
      </c>
      <c r="B13" s="58">
        <v>150140</v>
      </c>
      <c r="C13" s="2" t="s">
        <v>57</v>
      </c>
      <c r="D13" s="56">
        <v>65</v>
      </c>
      <c r="E13" s="56">
        <v>76</v>
      </c>
      <c r="F13" s="56">
        <v>74</v>
      </c>
      <c r="G13" s="56">
        <v>98</v>
      </c>
      <c r="H13" s="56">
        <v>69</v>
      </c>
      <c r="I13" s="56">
        <v>88</v>
      </c>
      <c r="J13" s="56">
        <v>94</v>
      </c>
      <c r="K13" s="56">
        <v>76</v>
      </c>
      <c r="L13" s="56">
        <v>119</v>
      </c>
      <c r="M13" s="56">
        <v>94</v>
      </c>
      <c r="N13" s="56">
        <v>84</v>
      </c>
      <c r="O13" s="56">
        <v>87</v>
      </c>
      <c r="P13" s="59">
        <v>19</v>
      </c>
      <c r="Q13" s="59">
        <v>38</v>
      </c>
      <c r="R13" s="59">
        <v>32</v>
      </c>
      <c r="S13" s="59">
        <v>42</v>
      </c>
      <c r="T13" s="59">
        <v>30</v>
      </c>
      <c r="U13" s="59">
        <v>48</v>
      </c>
      <c r="V13" s="59">
        <v>36</v>
      </c>
      <c r="W13" s="59">
        <v>40</v>
      </c>
      <c r="X13" s="59">
        <v>67</v>
      </c>
      <c r="Y13" s="59">
        <v>62</v>
      </c>
      <c r="Z13" s="59">
        <v>55</v>
      </c>
      <c r="AA13" s="59">
        <v>52</v>
      </c>
      <c r="AB13" s="62">
        <v>29.230769230769234</v>
      </c>
      <c r="AC13" s="62">
        <v>50</v>
      </c>
      <c r="AD13" s="62">
        <v>43.243243243243242</v>
      </c>
      <c r="AE13" s="62">
        <v>42.857142857142854</v>
      </c>
      <c r="AF13" s="62">
        <v>43.478260869565219</v>
      </c>
      <c r="AG13" s="62">
        <v>54.54545454545454</v>
      </c>
      <c r="AH13" s="62">
        <v>38.297872340425535</v>
      </c>
      <c r="AI13" s="62">
        <v>52.631578947368418</v>
      </c>
      <c r="AJ13" s="62">
        <v>56.30252100840336</v>
      </c>
      <c r="AK13" s="62">
        <v>65.957446808510639</v>
      </c>
      <c r="AL13" s="62">
        <v>65.476190476190482</v>
      </c>
      <c r="AM13" s="62">
        <v>59.770114942528743</v>
      </c>
      <c r="AN13" s="61">
        <v>46</v>
      </c>
      <c r="AO13" s="25">
        <v>38</v>
      </c>
      <c r="AP13" s="25">
        <v>42</v>
      </c>
      <c r="AQ13" s="25">
        <v>54</v>
      </c>
      <c r="AR13" s="25">
        <v>39</v>
      </c>
      <c r="AS13" s="25">
        <v>39</v>
      </c>
      <c r="AT13" s="25">
        <v>58</v>
      </c>
      <c r="AU13" s="25">
        <v>36</v>
      </c>
      <c r="AV13" s="25">
        <v>51</v>
      </c>
      <c r="AW13" s="25">
        <v>30</v>
      </c>
      <c r="AX13" s="25">
        <v>28</v>
      </c>
      <c r="AY13" s="25">
        <v>35</v>
      </c>
      <c r="AZ13" s="39">
        <v>70.769230769230774</v>
      </c>
      <c r="BA13" s="39">
        <v>50</v>
      </c>
      <c r="BB13" s="39">
        <v>56.756756756756758</v>
      </c>
      <c r="BC13" s="39">
        <v>55.102040816326522</v>
      </c>
      <c r="BD13" s="39">
        <v>56.521739130434781</v>
      </c>
      <c r="BE13" s="39">
        <v>44.31818181818182</v>
      </c>
      <c r="BF13" s="39">
        <v>61.702127659574465</v>
      </c>
      <c r="BG13" s="39">
        <v>47.368421052631575</v>
      </c>
      <c r="BH13" s="39">
        <v>42.857142857142854</v>
      </c>
      <c r="BI13" s="39">
        <v>31.914893617021278</v>
      </c>
      <c r="BJ13" s="39">
        <v>33.333333333333329</v>
      </c>
      <c r="BK13" s="39">
        <v>40.229885057471265</v>
      </c>
      <c r="BL13" s="25">
        <v>0</v>
      </c>
      <c r="BM13" s="25">
        <v>0</v>
      </c>
      <c r="BN13" s="25">
        <v>0</v>
      </c>
      <c r="BO13" s="25">
        <v>2</v>
      </c>
      <c r="BP13" s="25">
        <v>0</v>
      </c>
      <c r="BQ13" s="25">
        <v>1</v>
      </c>
      <c r="BR13" s="25">
        <v>0</v>
      </c>
      <c r="BS13" s="25">
        <v>0</v>
      </c>
      <c r="BT13" s="25">
        <v>1</v>
      </c>
      <c r="BU13" s="25">
        <v>2</v>
      </c>
      <c r="BV13" s="25">
        <v>1</v>
      </c>
      <c r="BW13" s="25">
        <v>0</v>
      </c>
      <c r="BX13" s="39">
        <v>0</v>
      </c>
      <c r="BY13" s="39">
        <v>0</v>
      </c>
      <c r="BZ13" s="39">
        <v>0</v>
      </c>
      <c r="CA13" s="39">
        <v>2.0408163265306123</v>
      </c>
      <c r="CB13" s="39">
        <v>0</v>
      </c>
      <c r="CC13" s="39">
        <v>1.1363636363636365</v>
      </c>
      <c r="CD13" s="39">
        <v>0</v>
      </c>
      <c r="CE13" s="39">
        <v>0</v>
      </c>
      <c r="CF13" s="39">
        <v>0.84033613445378152</v>
      </c>
      <c r="CG13" s="39">
        <v>2.1276595744680851</v>
      </c>
      <c r="CH13" s="39">
        <v>1.1904761904761905</v>
      </c>
      <c r="CI13" s="39">
        <v>0</v>
      </c>
      <c r="CJ13" s="63">
        <v>6</v>
      </c>
      <c r="CK13" s="63">
        <v>13</v>
      </c>
      <c r="CL13" s="63">
        <v>12</v>
      </c>
      <c r="CM13" s="63">
        <v>11</v>
      </c>
      <c r="CN13" s="63">
        <v>6</v>
      </c>
      <c r="CO13" s="63">
        <v>7</v>
      </c>
      <c r="CP13" s="63">
        <v>11</v>
      </c>
      <c r="CQ13" s="63">
        <v>11</v>
      </c>
      <c r="CR13" s="63">
        <v>28</v>
      </c>
      <c r="CS13" s="63">
        <v>24</v>
      </c>
      <c r="CT13" s="63">
        <v>11</v>
      </c>
      <c r="CU13" s="63">
        <v>17</v>
      </c>
      <c r="CV13" s="63">
        <v>2</v>
      </c>
      <c r="CW13" s="63">
        <v>4</v>
      </c>
      <c r="CX13" s="63">
        <v>4</v>
      </c>
      <c r="CY13" s="63">
        <v>0</v>
      </c>
      <c r="CZ13" s="63">
        <v>4</v>
      </c>
      <c r="DA13" s="63">
        <v>3</v>
      </c>
      <c r="DB13" s="63">
        <v>1</v>
      </c>
      <c r="DC13" s="63">
        <v>1</v>
      </c>
      <c r="DD13" s="63">
        <v>4</v>
      </c>
      <c r="DE13" s="63">
        <v>5</v>
      </c>
      <c r="DF13" s="63">
        <v>2</v>
      </c>
      <c r="DG13" s="63">
        <v>3</v>
      </c>
      <c r="DH13" s="25">
        <v>6</v>
      </c>
      <c r="DI13" s="25">
        <v>6</v>
      </c>
      <c r="DJ13" s="25">
        <v>7</v>
      </c>
      <c r="DK13" s="25">
        <v>9</v>
      </c>
      <c r="DL13" s="25">
        <v>6</v>
      </c>
      <c r="DM13" s="25">
        <v>5</v>
      </c>
      <c r="DN13" s="25">
        <v>4</v>
      </c>
      <c r="DO13" s="25">
        <v>7</v>
      </c>
      <c r="DP13" s="25">
        <v>7</v>
      </c>
      <c r="DQ13" s="25">
        <v>8</v>
      </c>
      <c r="DR13" s="25">
        <v>4</v>
      </c>
      <c r="DS13" s="25">
        <v>5</v>
      </c>
      <c r="DT13" s="34">
        <v>14</v>
      </c>
      <c r="DU13" s="34">
        <v>23</v>
      </c>
      <c r="DV13" s="34">
        <v>23</v>
      </c>
      <c r="DW13" s="34">
        <v>20</v>
      </c>
      <c r="DX13" s="34">
        <v>16</v>
      </c>
      <c r="DY13" s="34">
        <v>15</v>
      </c>
      <c r="DZ13" s="34">
        <v>16</v>
      </c>
      <c r="EA13" s="2">
        <v>19</v>
      </c>
      <c r="EB13" s="2">
        <v>39</v>
      </c>
      <c r="EC13" s="2">
        <v>37</v>
      </c>
      <c r="ED13" s="2">
        <v>17</v>
      </c>
      <c r="EE13" s="2">
        <v>25</v>
      </c>
      <c r="EF13" s="34">
        <v>42.857142857142854</v>
      </c>
      <c r="EG13" s="34">
        <v>56.521739130434781</v>
      </c>
      <c r="EH13" s="34">
        <v>52.173913043478258</v>
      </c>
      <c r="EI13" s="34">
        <v>55.000000000000007</v>
      </c>
      <c r="EJ13" s="34">
        <v>37.5</v>
      </c>
      <c r="EK13" s="34">
        <v>46.666666666666664</v>
      </c>
      <c r="EL13" s="34">
        <v>68.75</v>
      </c>
      <c r="EM13" s="34">
        <v>57.894736842105267</v>
      </c>
      <c r="EN13" s="34">
        <v>71.794871794871796</v>
      </c>
      <c r="EO13" s="34">
        <v>64.86486486486487</v>
      </c>
      <c r="EP13" s="34">
        <v>64.705882352941174</v>
      </c>
      <c r="EQ13" s="34">
        <v>68</v>
      </c>
      <c r="ER13" s="34">
        <v>14.285714285714285</v>
      </c>
      <c r="ES13" s="34">
        <v>17.391304347826086</v>
      </c>
      <c r="ET13" s="34">
        <v>17.391304347826086</v>
      </c>
      <c r="EU13" s="34">
        <v>0</v>
      </c>
      <c r="EV13" s="34">
        <v>25</v>
      </c>
      <c r="EW13" s="34">
        <v>20</v>
      </c>
      <c r="EX13" s="34">
        <v>6.25</v>
      </c>
      <c r="EY13" s="34">
        <v>5.2631578947368416</v>
      </c>
      <c r="EZ13" s="34">
        <v>10.256410256410255</v>
      </c>
      <c r="FA13" s="34">
        <v>13.513513513513514</v>
      </c>
      <c r="FB13" s="34">
        <v>11.76470588235294</v>
      </c>
      <c r="FC13" s="34">
        <v>12</v>
      </c>
      <c r="FD13" s="42">
        <v>42.857142857142854</v>
      </c>
      <c r="FE13" s="42">
        <v>26.086956521739129</v>
      </c>
      <c r="FF13" s="42">
        <v>30.434782608695656</v>
      </c>
      <c r="FG13" s="42">
        <v>45</v>
      </c>
      <c r="FH13" s="42">
        <v>37.5</v>
      </c>
      <c r="FI13" s="42">
        <v>33.333333333333329</v>
      </c>
      <c r="FJ13" s="42">
        <v>25</v>
      </c>
      <c r="FK13" s="42">
        <v>36.84210526315789</v>
      </c>
      <c r="FL13" s="42">
        <v>17.948717948717949</v>
      </c>
      <c r="FM13" s="42">
        <v>21.621621621621621</v>
      </c>
      <c r="FN13" s="42">
        <v>23.52941176470588</v>
      </c>
      <c r="FO13" s="42">
        <v>20</v>
      </c>
      <c r="FP13" s="42">
        <v>8</v>
      </c>
      <c r="FQ13" s="2">
        <v>12</v>
      </c>
      <c r="FR13" s="2">
        <v>13</v>
      </c>
      <c r="FS13" s="2">
        <v>10</v>
      </c>
      <c r="FT13" s="2">
        <v>12</v>
      </c>
      <c r="FU13" s="2">
        <v>11</v>
      </c>
      <c r="FV13" s="2">
        <v>10</v>
      </c>
      <c r="FW13" s="2">
        <v>17</v>
      </c>
      <c r="FX13" s="2">
        <v>36</v>
      </c>
      <c r="FY13" s="2">
        <v>32</v>
      </c>
      <c r="FZ13" s="2">
        <v>27</v>
      </c>
      <c r="GA13" s="2">
        <v>28</v>
      </c>
      <c r="GB13" s="25">
        <v>0</v>
      </c>
      <c r="GC13" s="25">
        <v>4</v>
      </c>
      <c r="GD13" s="25">
        <v>7</v>
      </c>
      <c r="GE13" s="25">
        <v>10</v>
      </c>
      <c r="GF13" s="25">
        <v>3</v>
      </c>
      <c r="GG13" s="25">
        <v>7</v>
      </c>
      <c r="GH13" s="25">
        <v>3</v>
      </c>
      <c r="GI13" s="25">
        <v>4</v>
      </c>
      <c r="GJ13" s="25">
        <v>10</v>
      </c>
      <c r="GK13" s="25">
        <v>6</v>
      </c>
      <c r="GL13" s="25">
        <v>6</v>
      </c>
      <c r="GM13" s="25">
        <v>5</v>
      </c>
      <c r="GN13" s="2">
        <v>6</v>
      </c>
      <c r="GO13" s="2">
        <v>8</v>
      </c>
      <c r="GP13" s="2">
        <v>3</v>
      </c>
      <c r="GQ13" s="2">
        <v>10</v>
      </c>
      <c r="GR13" s="2">
        <v>3</v>
      </c>
      <c r="GS13" s="2">
        <v>6</v>
      </c>
      <c r="GT13" s="2">
        <v>7</v>
      </c>
      <c r="GU13" s="2">
        <v>9</v>
      </c>
      <c r="GV13" s="2">
        <v>8</v>
      </c>
      <c r="GW13" s="2">
        <v>11</v>
      </c>
      <c r="GX13" s="2">
        <v>9</v>
      </c>
      <c r="GY13" s="2">
        <v>8</v>
      </c>
      <c r="GZ13" s="2">
        <v>14</v>
      </c>
      <c r="HA13" s="2">
        <v>24</v>
      </c>
      <c r="HB13" s="2">
        <v>23</v>
      </c>
      <c r="HC13" s="2">
        <v>30</v>
      </c>
      <c r="HD13" s="2">
        <v>18</v>
      </c>
      <c r="HE13" s="2">
        <v>24</v>
      </c>
      <c r="HF13" s="2">
        <v>20</v>
      </c>
      <c r="HG13" s="2">
        <v>30</v>
      </c>
      <c r="HH13" s="2">
        <v>54</v>
      </c>
      <c r="HI13" s="2">
        <v>49</v>
      </c>
      <c r="HJ13" s="2">
        <v>42</v>
      </c>
      <c r="HK13" s="2">
        <v>41</v>
      </c>
      <c r="HL13" s="34">
        <v>57.142857142857139</v>
      </c>
      <c r="HM13" s="34">
        <v>50</v>
      </c>
      <c r="HN13" s="34">
        <v>56.521739130434781</v>
      </c>
      <c r="HO13" s="34">
        <v>33.333333333333329</v>
      </c>
      <c r="HP13" s="34">
        <v>66.666666666666657</v>
      </c>
      <c r="HQ13" s="34">
        <v>45.833333333333329</v>
      </c>
      <c r="HR13" s="34">
        <v>50</v>
      </c>
      <c r="HS13" s="34">
        <v>56.666666666666664</v>
      </c>
      <c r="HT13" s="34">
        <v>66.666666666666657</v>
      </c>
      <c r="HU13" s="34">
        <v>65.306122448979593</v>
      </c>
      <c r="HV13" s="34">
        <v>64.285714285714292</v>
      </c>
      <c r="HW13" s="34">
        <v>68.292682926829272</v>
      </c>
      <c r="HX13" s="39">
        <v>0</v>
      </c>
      <c r="HY13" s="39">
        <v>16.666666666666664</v>
      </c>
      <c r="HZ13" s="39">
        <v>30.434782608695656</v>
      </c>
      <c r="IA13" s="39">
        <v>33.333333333333329</v>
      </c>
      <c r="IB13" s="39">
        <v>16.666666666666664</v>
      </c>
      <c r="IC13" s="39">
        <v>29.166666666666668</v>
      </c>
      <c r="ID13" s="39">
        <v>15</v>
      </c>
      <c r="IE13" s="39">
        <v>13.333333333333334</v>
      </c>
      <c r="IF13" s="39">
        <v>18.518518518518519</v>
      </c>
      <c r="IG13" s="39">
        <v>12.244897959183673</v>
      </c>
      <c r="IH13" s="39">
        <v>14.285714285714285</v>
      </c>
      <c r="II13" s="39">
        <v>12.195121951219512</v>
      </c>
      <c r="IJ13" s="39">
        <v>42.857142857142854</v>
      </c>
      <c r="IK13" s="39">
        <v>33.333333333333329</v>
      </c>
      <c r="IL13" s="39">
        <v>13.043478260869565</v>
      </c>
      <c r="IM13" s="39">
        <v>33.333333333333329</v>
      </c>
      <c r="IN13" s="39">
        <v>16.666666666666664</v>
      </c>
      <c r="IO13" s="39">
        <v>25</v>
      </c>
      <c r="IP13" s="39">
        <v>35</v>
      </c>
      <c r="IQ13" s="39">
        <v>30</v>
      </c>
      <c r="IR13" s="39">
        <v>14.814814814814813</v>
      </c>
      <c r="IS13" s="39">
        <v>22.448979591836736</v>
      </c>
      <c r="IT13" s="39">
        <v>21.428571428571427</v>
      </c>
      <c r="IU13" s="39">
        <v>19.512195121951219</v>
      </c>
      <c r="IV13" s="39">
        <v>12</v>
      </c>
      <c r="IW13" s="39">
        <v>4</v>
      </c>
      <c r="IX13" s="39">
        <v>7</v>
      </c>
      <c r="IY13" s="39">
        <v>7</v>
      </c>
      <c r="IZ13" s="39">
        <v>8</v>
      </c>
      <c r="JA13" s="39">
        <v>10</v>
      </c>
      <c r="JB13" s="39">
        <v>17</v>
      </c>
      <c r="JC13" s="39">
        <v>18</v>
      </c>
      <c r="JD13" s="2">
        <v>23</v>
      </c>
      <c r="JE13" s="2">
        <v>8</v>
      </c>
      <c r="JF13" s="2">
        <v>12</v>
      </c>
      <c r="JG13" s="2">
        <v>18</v>
      </c>
      <c r="JH13" s="2">
        <v>10</v>
      </c>
      <c r="JI13" s="2">
        <v>11</v>
      </c>
      <c r="JJ13" s="2">
        <v>13</v>
      </c>
      <c r="JK13" s="2">
        <v>12</v>
      </c>
      <c r="JL13" s="2">
        <v>10</v>
      </c>
      <c r="JM13" s="44">
        <v>6</v>
      </c>
      <c r="JN13" s="44">
        <v>12</v>
      </c>
      <c r="JO13" s="44">
        <v>6</v>
      </c>
      <c r="JP13" s="2">
        <v>10</v>
      </c>
      <c r="JQ13" s="2">
        <v>7</v>
      </c>
      <c r="JR13" s="2">
        <v>9</v>
      </c>
      <c r="JS13" s="2">
        <v>5</v>
      </c>
      <c r="JT13" s="2">
        <v>14</v>
      </c>
      <c r="JU13" s="2">
        <v>13</v>
      </c>
      <c r="JV13" s="2">
        <v>13</v>
      </c>
      <c r="JW13" s="2">
        <v>7</v>
      </c>
      <c r="JX13" s="2">
        <v>4</v>
      </c>
      <c r="JY13" s="2">
        <v>9</v>
      </c>
      <c r="JZ13" s="2">
        <v>14</v>
      </c>
      <c r="KA13" s="2">
        <v>9</v>
      </c>
      <c r="KB13" s="25">
        <v>14</v>
      </c>
      <c r="KC13" s="25">
        <v>13</v>
      </c>
      <c r="KD13" s="25">
        <v>4</v>
      </c>
      <c r="KE13" s="25">
        <v>9</v>
      </c>
      <c r="KF13" s="25">
        <v>36</v>
      </c>
      <c r="KG13" s="25">
        <v>28</v>
      </c>
      <c r="KH13" s="25">
        <v>33</v>
      </c>
      <c r="KI13" s="25">
        <v>26</v>
      </c>
      <c r="KJ13" s="25">
        <v>22</v>
      </c>
      <c r="KK13" s="25">
        <v>25</v>
      </c>
      <c r="KL13" s="25">
        <v>43</v>
      </c>
      <c r="KM13" s="25">
        <v>33</v>
      </c>
      <c r="KN13" s="25">
        <v>47</v>
      </c>
      <c r="KO13" s="25">
        <v>28</v>
      </c>
      <c r="KP13" s="25">
        <v>25</v>
      </c>
      <c r="KQ13" s="25">
        <v>32</v>
      </c>
      <c r="KR13" s="44">
        <v>33.333333333333329</v>
      </c>
      <c r="KS13" s="44">
        <v>14.285714285714285</v>
      </c>
      <c r="KT13" s="44">
        <v>21.212121212121211</v>
      </c>
      <c r="KU13" s="44">
        <v>26.923076923076923</v>
      </c>
      <c r="KV13" s="44">
        <v>36.363636363636367</v>
      </c>
      <c r="KW13" s="44">
        <v>40</v>
      </c>
      <c r="KX13" s="44">
        <v>39.534883720930232</v>
      </c>
      <c r="KY13" s="44">
        <v>54.54545454545454</v>
      </c>
      <c r="KZ13" s="44">
        <v>48.936170212765958</v>
      </c>
      <c r="LA13" s="44">
        <v>28.571428571428569</v>
      </c>
      <c r="LB13" s="44">
        <v>48</v>
      </c>
      <c r="LC13" s="44">
        <v>56.25</v>
      </c>
      <c r="LD13" s="44">
        <v>27.777777777777779</v>
      </c>
      <c r="LE13" s="44">
        <v>39.285714285714285</v>
      </c>
      <c r="LF13" s="44">
        <v>39.393939393939391</v>
      </c>
      <c r="LG13" s="44">
        <v>46.153846153846153</v>
      </c>
      <c r="LH13" s="44">
        <v>45.454545454545453</v>
      </c>
      <c r="LI13" s="44">
        <v>24</v>
      </c>
      <c r="LJ13" s="44">
        <v>27.906976744186046</v>
      </c>
      <c r="LK13" s="44">
        <v>18.181818181818183</v>
      </c>
      <c r="LL13" s="44">
        <v>21.276595744680851</v>
      </c>
      <c r="LM13" s="44">
        <v>25</v>
      </c>
      <c r="LN13" s="44">
        <v>36</v>
      </c>
      <c r="LO13" s="44">
        <v>15.625</v>
      </c>
      <c r="LP13" s="44">
        <v>38.888888888888893</v>
      </c>
      <c r="LQ13" s="44">
        <v>46.428571428571431</v>
      </c>
      <c r="LR13" s="44">
        <v>39.393939393939391</v>
      </c>
      <c r="LS13" s="44">
        <v>26.923076923076923</v>
      </c>
      <c r="LT13" s="44">
        <v>18.181818181818183</v>
      </c>
      <c r="LU13" s="44">
        <v>36</v>
      </c>
      <c r="LV13" s="44">
        <v>32.558139534883722</v>
      </c>
      <c r="LW13" s="44">
        <v>27.27272727272727</v>
      </c>
      <c r="LX13" s="44">
        <v>29.787234042553191</v>
      </c>
      <c r="LY13" s="44">
        <v>46.428571428571431</v>
      </c>
      <c r="LZ13" s="44">
        <v>16</v>
      </c>
      <c r="MA13" s="44">
        <v>28.125</v>
      </c>
      <c r="MB13" s="25">
        <v>4</v>
      </c>
      <c r="MC13" s="25">
        <v>13</v>
      </c>
      <c r="MD13" s="25">
        <v>7</v>
      </c>
      <c r="ME13" s="25">
        <v>0</v>
      </c>
      <c r="MF13" s="25">
        <v>5</v>
      </c>
      <c r="MG13" s="25">
        <v>7</v>
      </c>
      <c r="MH13" s="25">
        <v>2</v>
      </c>
      <c r="MI13" s="25">
        <v>5</v>
      </c>
      <c r="MJ13" s="25">
        <v>9</v>
      </c>
      <c r="MK13" s="25">
        <v>9</v>
      </c>
      <c r="ML13" s="25">
        <v>5</v>
      </c>
      <c r="MM13" s="25">
        <v>2</v>
      </c>
      <c r="MN13" s="25">
        <v>14</v>
      </c>
      <c r="MO13" s="25">
        <v>23</v>
      </c>
      <c r="MP13" s="25">
        <v>22</v>
      </c>
      <c r="MQ13" s="25">
        <v>20</v>
      </c>
      <c r="MR13" s="25">
        <v>17</v>
      </c>
      <c r="MS13" s="25">
        <v>15</v>
      </c>
      <c r="MT13" s="25">
        <v>17</v>
      </c>
      <c r="MU13" s="25">
        <v>18</v>
      </c>
      <c r="MV13" s="25">
        <v>37</v>
      </c>
      <c r="MW13" s="44">
        <v>32</v>
      </c>
      <c r="MX13" s="44">
        <v>12</v>
      </c>
      <c r="MY13" s="44">
        <v>23</v>
      </c>
      <c r="MZ13" s="44">
        <v>28.571428571428569</v>
      </c>
      <c r="NA13" s="44">
        <v>56.521739130434781</v>
      </c>
      <c r="NB13" s="44">
        <v>31.818181818181817</v>
      </c>
      <c r="NC13" s="44">
        <v>0</v>
      </c>
      <c r="ND13" s="44">
        <v>29.411764705882355</v>
      </c>
      <c r="NE13" s="44">
        <v>46.666666666666664</v>
      </c>
      <c r="NF13" s="44">
        <v>11.76470588235294</v>
      </c>
      <c r="NG13" s="44">
        <v>27.777777777777779</v>
      </c>
      <c r="NH13" s="44">
        <v>24.324324324324326</v>
      </c>
      <c r="NI13" s="44">
        <v>28.125</v>
      </c>
      <c r="NJ13" s="44">
        <v>41.666666666666671</v>
      </c>
      <c r="NK13" s="44">
        <v>8.695652173913043</v>
      </c>
      <c r="NL13" s="25">
        <v>1</v>
      </c>
      <c r="NM13" s="25">
        <v>0</v>
      </c>
      <c r="NN13" s="25">
        <v>2</v>
      </c>
      <c r="NO13" s="25">
        <v>1</v>
      </c>
      <c r="NP13" s="25">
        <v>0</v>
      </c>
      <c r="NQ13" s="25">
        <v>0</v>
      </c>
      <c r="NR13" s="25">
        <v>0</v>
      </c>
      <c r="NS13" s="25">
        <v>0</v>
      </c>
      <c r="NT13" s="25">
        <v>1</v>
      </c>
      <c r="NU13" s="25">
        <v>0</v>
      </c>
      <c r="NV13" s="25">
        <v>0</v>
      </c>
      <c r="NW13" s="25">
        <v>0</v>
      </c>
      <c r="NX13" s="25">
        <v>5</v>
      </c>
      <c r="NY13" s="25">
        <v>4</v>
      </c>
      <c r="NZ13" s="25">
        <v>7</v>
      </c>
      <c r="OA13" s="25">
        <v>7</v>
      </c>
      <c r="OB13" s="25">
        <v>3</v>
      </c>
      <c r="OC13" s="25">
        <v>1</v>
      </c>
      <c r="OD13" s="44">
        <v>1</v>
      </c>
      <c r="OE13" s="44">
        <v>1</v>
      </c>
      <c r="OF13" s="44">
        <v>4</v>
      </c>
      <c r="OG13" s="44">
        <v>1</v>
      </c>
      <c r="OH13" s="44">
        <v>0</v>
      </c>
      <c r="OI13" s="44">
        <v>1</v>
      </c>
      <c r="OJ13" s="44">
        <v>20</v>
      </c>
      <c r="OK13" s="44">
        <v>0</v>
      </c>
      <c r="OL13" s="44">
        <v>28.571428571428569</v>
      </c>
      <c r="OM13" s="44">
        <v>14.285714285714285</v>
      </c>
      <c r="ON13" s="44">
        <v>0</v>
      </c>
      <c r="OO13" s="44">
        <v>0</v>
      </c>
      <c r="OP13" s="44">
        <v>0</v>
      </c>
      <c r="OQ13" s="44">
        <v>0</v>
      </c>
      <c r="OR13" s="44">
        <v>25</v>
      </c>
      <c r="OS13" s="44">
        <v>0</v>
      </c>
      <c r="OT13" s="44">
        <v>999999999</v>
      </c>
      <c r="OU13" s="44">
        <v>0</v>
      </c>
      <c r="OV13" s="25">
        <v>46</v>
      </c>
      <c r="OW13" s="25">
        <v>42</v>
      </c>
      <c r="OX13" s="25">
        <v>60</v>
      </c>
      <c r="OY13" s="25">
        <v>73</v>
      </c>
      <c r="OZ13" s="25">
        <v>65</v>
      </c>
      <c r="PA13" s="25">
        <v>67</v>
      </c>
      <c r="PB13" s="25">
        <v>88</v>
      </c>
      <c r="PC13" s="25">
        <v>82</v>
      </c>
      <c r="PD13" s="25">
        <v>108</v>
      </c>
      <c r="PE13" s="25">
        <v>85</v>
      </c>
      <c r="PF13" s="25">
        <v>65</v>
      </c>
      <c r="PG13" s="25">
        <v>46</v>
      </c>
      <c r="PH13" s="25">
        <v>102</v>
      </c>
      <c r="PI13" s="25">
        <v>93</v>
      </c>
      <c r="PJ13" s="25">
        <v>108</v>
      </c>
      <c r="PK13" s="25">
        <v>119</v>
      </c>
      <c r="PL13" s="25">
        <v>114</v>
      </c>
      <c r="PM13" s="25">
        <v>118</v>
      </c>
      <c r="PN13" s="25">
        <v>136</v>
      </c>
      <c r="PO13" s="25">
        <v>114</v>
      </c>
      <c r="PP13" s="25">
        <v>150</v>
      </c>
      <c r="PQ13" s="25">
        <v>130</v>
      </c>
      <c r="PR13" s="25">
        <v>115</v>
      </c>
      <c r="PS13" s="25">
        <v>116</v>
      </c>
      <c r="PT13" s="44">
        <v>45.098039215686278</v>
      </c>
      <c r="PU13" s="44">
        <v>45.161290322580641</v>
      </c>
      <c r="PV13" s="44">
        <v>55.555555555555557</v>
      </c>
      <c r="PW13" s="44">
        <v>61.344537815126053</v>
      </c>
      <c r="PX13" s="44">
        <v>57.017543859649123</v>
      </c>
      <c r="PY13" s="44">
        <v>56.779661016949156</v>
      </c>
      <c r="PZ13" s="44">
        <v>64.705882352941174</v>
      </c>
      <c r="QA13" s="44">
        <v>71.929824561403507</v>
      </c>
      <c r="QB13" s="44">
        <v>72</v>
      </c>
      <c r="QC13" s="44">
        <v>65.384615384615387</v>
      </c>
      <c r="QD13" s="44">
        <v>56.521739130434781</v>
      </c>
      <c r="QE13" s="44">
        <v>39.655172413793103</v>
      </c>
      <c r="QF13" s="25">
        <v>44</v>
      </c>
      <c r="QG13" s="25">
        <v>45</v>
      </c>
      <c r="QH13" s="25">
        <v>61</v>
      </c>
      <c r="QI13" s="25">
        <v>73</v>
      </c>
      <c r="QJ13" s="25">
        <v>67</v>
      </c>
      <c r="QK13" s="25">
        <v>73</v>
      </c>
      <c r="QL13" s="25">
        <v>82</v>
      </c>
      <c r="QM13" s="25">
        <v>71</v>
      </c>
      <c r="QN13" s="25">
        <v>101</v>
      </c>
      <c r="QO13" s="25">
        <v>86</v>
      </c>
      <c r="QP13" s="25">
        <v>46</v>
      </c>
      <c r="QQ13" s="25">
        <v>102</v>
      </c>
      <c r="QR13" s="25">
        <v>93</v>
      </c>
      <c r="QS13" s="25">
        <v>108</v>
      </c>
      <c r="QT13" s="25">
        <v>119</v>
      </c>
      <c r="QU13" s="25">
        <v>114</v>
      </c>
      <c r="QV13" s="25">
        <v>118</v>
      </c>
      <c r="QW13" s="25">
        <v>136</v>
      </c>
      <c r="QX13" s="25">
        <v>114</v>
      </c>
      <c r="QY13" s="25">
        <v>150</v>
      </c>
      <c r="QZ13" s="25">
        <v>130</v>
      </c>
      <c r="RA13" s="25">
        <v>115</v>
      </c>
      <c r="RB13" s="44">
        <v>43.137254901960787</v>
      </c>
      <c r="RC13" s="44">
        <v>48.387096774193552</v>
      </c>
      <c r="RD13" s="44">
        <v>56.481481481481474</v>
      </c>
      <c r="RE13" s="44">
        <v>61.344537815126053</v>
      </c>
      <c r="RF13" s="44">
        <v>58.771929824561411</v>
      </c>
      <c r="RG13" s="44">
        <v>61.864406779661017</v>
      </c>
      <c r="RH13" s="44">
        <v>60.294117647058819</v>
      </c>
      <c r="RI13" s="44">
        <v>62.280701754385973</v>
      </c>
      <c r="RJ13" s="44">
        <v>67.333333333333329</v>
      </c>
      <c r="RK13" s="44">
        <v>66.153846153846146</v>
      </c>
      <c r="RL13" s="44">
        <v>40</v>
      </c>
      <c r="RM13" s="25">
        <v>37</v>
      </c>
      <c r="RN13" s="25">
        <v>41</v>
      </c>
      <c r="RO13" s="25">
        <v>41</v>
      </c>
      <c r="RP13" s="25">
        <v>48</v>
      </c>
      <c r="RQ13" s="25">
        <v>29</v>
      </c>
      <c r="RR13" s="25">
        <v>47</v>
      </c>
      <c r="RS13" s="25">
        <v>57</v>
      </c>
      <c r="RT13" s="25">
        <v>58</v>
      </c>
      <c r="RU13" s="25">
        <v>93</v>
      </c>
      <c r="RV13" s="25">
        <v>63</v>
      </c>
      <c r="RW13" s="25">
        <v>55</v>
      </c>
      <c r="RX13" s="25">
        <v>63</v>
      </c>
      <c r="RY13" s="25">
        <v>44</v>
      </c>
      <c r="RZ13" s="25">
        <v>43</v>
      </c>
      <c r="SA13" s="25">
        <v>36</v>
      </c>
      <c r="SB13" s="25">
        <v>42</v>
      </c>
      <c r="SC13" s="25">
        <v>29</v>
      </c>
      <c r="SD13" s="25">
        <v>27</v>
      </c>
      <c r="SE13" s="25">
        <v>29</v>
      </c>
      <c r="SF13" s="25">
        <v>30</v>
      </c>
      <c r="SG13" s="25">
        <v>45</v>
      </c>
      <c r="SH13" s="25">
        <v>26</v>
      </c>
      <c r="SI13" s="25">
        <v>23</v>
      </c>
      <c r="SJ13" s="25">
        <v>28</v>
      </c>
      <c r="SK13" s="25">
        <v>33</v>
      </c>
      <c r="SL13" s="25">
        <v>30</v>
      </c>
      <c r="SM13" s="25">
        <v>22</v>
      </c>
      <c r="SN13" s="25">
        <v>31</v>
      </c>
      <c r="SO13" s="25">
        <v>20</v>
      </c>
      <c r="SP13" s="25">
        <v>23</v>
      </c>
      <c r="SQ13" s="25">
        <v>23</v>
      </c>
      <c r="SR13" s="25">
        <v>25</v>
      </c>
      <c r="SS13" s="25">
        <v>40</v>
      </c>
      <c r="ST13" s="25">
        <v>23</v>
      </c>
      <c r="SU13" s="25">
        <v>14</v>
      </c>
      <c r="SV13" s="25">
        <v>21</v>
      </c>
      <c r="SW13" s="44">
        <v>56.92307692307692</v>
      </c>
      <c r="SX13" s="44">
        <v>53.94736842105263</v>
      </c>
      <c r="SY13" s="44">
        <v>55.405405405405403</v>
      </c>
      <c r="SZ13" s="44">
        <v>48.979591836734691</v>
      </c>
      <c r="TA13" s="44">
        <v>42.028985507246375</v>
      </c>
      <c r="TB13" s="44">
        <v>53.409090909090907</v>
      </c>
      <c r="TC13" s="44">
        <v>60.638297872340431</v>
      </c>
      <c r="TD13" s="44">
        <v>76.31578947368422</v>
      </c>
      <c r="TE13" s="44">
        <v>78.151260504201687</v>
      </c>
      <c r="TF13" s="44">
        <v>67.021276595744681</v>
      </c>
      <c r="TG13" s="44">
        <v>65.476190476190482</v>
      </c>
      <c r="TH13" s="44">
        <v>72.41379310344827</v>
      </c>
      <c r="TI13" s="44">
        <v>67.692307692307693</v>
      </c>
      <c r="TJ13" s="44">
        <v>56.578947368421048</v>
      </c>
      <c r="TK13" s="44">
        <v>48.648648648648653</v>
      </c>
      <c r="TL13" s="44">
        <v>42.857142857142854</v>
      </c>
      <c r="TM13" s="44">
        <v>42.028985507246375</v>
      </c>
      <c r="TN13" s="44">
        <v>30.681818181818183</v>
      </c>
      <c r="TO13" s="44">
        <v>30.851063829787233</v>
      </c>
      <c r="TP13" s="44">
        <v>39.473684210526315</v>
      </c>
      <c r="TQ13" s="44">
        <v>37.815126050420169</v>
      </c>
      <c r="TR13" s="44">
        <v>27.659574468085108</v>
      </c>
      <c r="TS13" s="44">
        <v>27.380952380952383</v>
      </c>
      <c r="TT13" s="44">
        <v>32.183908045977013</v>
      </c>
      <c r="TU13" s="44">
        <v>50.769230769230766</v>
      </c>
      <c r="TV13" s="44">
        <v>39.473684210526315</v>
      </c>
      <c r="TW13" s="44">
        <v>29.72972972972973</v>
      </c>
      <c r="TX13" s="44">
        <v>31.632653061224492</v>
      </c>
      <c r="TY13" s="44">
        <v>28.985507246376812</v>
      </c>
      <c r="TZ13" s="44">
        <v>26.136363636363637</v>
      </c>
      <c r="UA13" s="44">
        <v>24.468085106382979</v>
      </c>
      <c r="UB13" s="44">
        <v>32.894736842105267</v>
      </c>
      <c r="UC13" s="44">
        <v>33.613445378151262</v>
      </c>
      <c r="UD13" s="44">
        <v>24.468085106382979</v>
      </c>
      <c r="UE13" s="44">
        <v>16.666666666666664</v>
      </c>
      <c r="UF13" s="44">
        <v>24.137931034482758</v>
      </c>
    </row>
    <row r="14" spans="1:552" x14ac:dyDescent="0.25">
      <c r="A14" s="2" t="str">
        <f t="shared" si="0"/>
        <v xml:space="preserve">150170 Bragança                                                                                                                                     </v>
      </c>
      <c r="B14" s="58">
        <v>150170</v>
      </c>
      <c r="C14" s="2" t="s">
        <v>58</v>
      </c>
      <c r="D14" s="56">
        <v>2</v>
      </c>
      <c r="E14" s="56">
        <v>3</v>
      </c>
      <c r="F14" s="56">
        <v>3</v>
      </c>
      <c r="G14" s="56">
        <v>4</v>
      </c>
      <c r="H14" s="56">
        <v>5</v>
      </c>
      <c r="I14" s="56">
        <v>5</v>
      </c>
      <c r="J14" s="56">
        <v>1</v>
      </c>
      <c r="K14" s="56">
        <v>7</v>
      </c>
      <c r="L14" s="56">
        <v>7</v>
      </c>
      <c r="M14" s="56">
        <v>6</v>
      </c>
      <c r="N14" s="56">
        <v>5</v>
      </c>
      <c r="O14" s="56">
        <v>5</v>
      </c>
      <c r="P14" s="59">
        <v>0</v>
      </c>
      <c r="Q14" s="59">
        <v>0</v>
      </c>
      <c r="R14" s="59">
        <v>0</v>
      </c>
      <c r="S14" s="59">
        <v>0</v>
      </c>
      <c r="T14" s="59">
        <v>2</v>
      </c>
      <c r="U14" s="59">
        <v>1</v>
      </c>
      <c r="V14" s="59">
        <v>0</v>
      </c>
      <c r="W14" s="59">
        <v>2</v>
      </c>
      <c r="X14" s="59">
        <v>3</v>
      </c>
      <c r="Y14" s="59">
        <v>2</v>
      </c>
      <c r="Z14" s="59">
        <v>2</v>
      </c>
      <c r="AA14" s="59">
        <v>1</v>
      </c>
      <c r="AB14" s="62">
        <v>0</v>
      </c>
      <c r="AC14" s="62">
        <v>0</v>
      </c>
      <c r="AD14" s="62">
        <v>0</v>
      </c>
      <c r="AE14" s="62">
        <v>0</v>
      </c>
      <c r="AF14" s="62">
        <v>40</v>
      </c>
      <c r="AG14" s="62">
        <v>20</v>
      </c>
      <c r="AH14" s="62">
        <v>0</v>
      </c>
      <c r="AI14" s="62">
        <v>28.571428571428569</v>
      </c>
      <c r="AJ14" s="62">
        <v>42.857142857142854</v>
      </c>
      <c r="AK14" s="62">
        <v>33.333333333333329</v>
      </c>
      <c r="AL14" s="62">
        <v>40</v>
      </c>
      <c r="AM14" s="62">
        <v>20</v>
      </c>
      <c r="AN14" s="61">
        <v>2</v>
      </c>
      <c r="AO14" s="25">
        <v>3</v>
      </c>
      <c r="AP14" s="25">
        <v>3</v>
      </c>
      <c r="AQ14" s="25">
        <v>4</v>
      </c>
      <c r="AR14" s="25">
        <v>3</v>
      </c>
      <c r="AS14" s="25">
        <v>4</v>
      </c>
      <c r="AT14" s="25">
        <v>1</v>
      </c>
      <c r="AU14" s="25">
        <v>5</v>
      </c>
      <c r="AV14" s="25">
        <v>4</v>
      </c>
      <c r="AW14" s="25">
        <v>4</v>
      </c>
      <c r="AX14" s="25">
        <v>3</v>
      </c>
      <c r="AY14" s="25">
        <v>4</v>
      </c>
      <c r="AZ14" s="39">
        <v>100</v>
      </c>
      <c r="BA14" s="39">
        <v>100</v>
      </c>
      <c r="BB14" s="39">
        <v>100</v>
      </c>
      <c r="BC14" s="39">
        <v>100</v>
      </c>
      <c r="BD14" s="39">
        <v>60</v>
      </c>
      <c r="BE14" s="39">
        <v>80</v>
      </c>
      <c r="BF14" s="39">
        <v>100</v>
      </c>
      <c r="BG14" s="39">
        <v>71.428571428571431</v>
      </c>
      <c r="BH14" s="39">
        <v>57.142857142857139</v>
      </c>
      <c r="BI14" s="39">
        <v>66.666666666666657</v>
      </c>
      <c r="BJ14" s="39">
        <v>60</v>
      </c>
      <c r="BK14" s="39">
        <v>80</v>
      </c>
      <c r="BL14" s="25">
        <v>0</v>
      </c>
      <c r="BM14" s="25">
        <v>0</v>
      </c>
      <c r="BN14" s="25">
        <v>0</v>
      </c>
      <c r="BO14" s="25">
        <v>0</v>
      </c>
      <c r="BP14" s="25">
        <v>0</v>
      </c>
      <c r="BQ14" s="25">
        <v>0</v>
      </c>
      <c r="BR14" s="25">
        <v>0</v>
      </c>
      <c r="BS14" s="25">
        <v>0</v>
      </c>
      <c r="BT14" s="25">
        <v>0</v>
      </c>
      <c r="BU14" s="25">
        <v>0</v>
      </c>
      <c r="BV14" s="25">
        <v>0</v>
      </c>
      <c r="BW14" s="25">
        <v>0</v>
      </c>
      <c r="BX14" s="39">
        <v>0</v>
      </c>
      <c r="BY14" s="39">
        <v>0</v>
      </c>
      <c r="BZ14" s="39">
        <v>0</v>
      </c>
      <c r="CA14" s="39">
        <v>0</v>
      </c>
      <c r="CB14" s="39">
        <v>0</v>
      </c>
      <c r="CC14" s="39">
        <v>0</v>
      </c>
      <c r="CD14" s="39">
        <v>0</v>
      </c>
      <c r="CE14" s="39">
        <v>0</v>
      </c>
      <c r="CF14" s="39">
        <v>0</v>
      </c>
      <c r="CG14" s="39">
        <v>0</v>
      </c>
      <c r="CH14" s="39">
        <v>0</v>
      </c>
      <c r="CI14" s="39">
        <v>0</v>
      </c>
      <c r="CJ14" s="63">
        <v>0</v>
      </c>
      <c r="CK14" s="63">
        <v>0</v>
      </c>
      <c r="CL14" s="63">
        <v>0</v>
      </c>
      <c r="CM14" s="63">
        <v>0</v>
      </c>
      <c r="CN14" s="63">
        <v>0</v>
      </c>
      <c r="CO14" s="63">
        <v>0</v>
      </c>
      <c r="CP14" s="63">
        <v>0</v>
      </c>
      <c r="CQ14" s="63">
        <v>1</v>
      </c>
      <c r="CR14" s="63">
        <v>2</v>
      </c>
      <c r="CS14" s="63">
        <v>1</v>
      </c>
      <c r="CT14" s="63">
        <v>0</v>
      </c>
      <c r="CU14" s="63">
        <v>1</v>
      </c>
      <c r="CV14" s="63">
        <v>0</v>
      </c>
      <c r="CW14" s="63">
        <v>0</v>
      </c>
      <c r="CX14" s="63">
        <v>0</v>
      </c>
      <c r="CY14" s="63">
        <v>0</v>
      </c>
      <c r="CZ14" s="63">
        <v>0</v>
      </c>
      <c r="DA14" s="63">
        <v>0</v>
      </c>
      <c r="DB14" s="63">
        <v>0</v>
      </c>
      <c r="DC14" s="63">
        <v>0</v>
      </c>
      <c r="DD14" s="63">
        <v>0</v>
      </c>
      <c r="DE14" s="63">
        <v>1</v>
      </c>
      <c r="DF14" s="63">
        <v>0</v>
      </c>
      <c r="DG14" s="63">
        <v>0</v>
      </c>
      <c r="DH14" s="25">
        <v>0</v>
      </c>
      <c r="DI14" s="25">
        <v>0</v>
      </c>
      <c r="DJ14" s="25">
        <v>0</v>
      </c>
      <c r="DK14" s="25">
        <v>0</v>
      </c>
      <c r="DL14" s="25">
        <v>0</v>
      </c>
      <c r="DM14" s="25">
        <v>0</v>
      </c>
      <c r="DN14" s="25">
        <v>0</v>
      </c>
      <c r="DO14" s="25">
        <v>0</v>
      </c>
      <c r="DP14" s="25">
        <v>0</v>
      </c>
      <c r="DQ14" s="25">
        <v>0</v>
      </c>
      <c r="DR14" s="25">
        <v>0</v>
      </c>
      <c r="DS14" s="25">
        <v>0</v>
      </c>
      <c r="DT14" s="34">
        <v>0</v>
      </c>
      <c r="DU14" s="34">
        <v>0</v>
      </c>
      <c r="DV14" s="34">
        <v>0</v>
      </c>
      <c r="DW14" s="34">
        <v>0</v>
      </c>
      <c r="DX14" s="34">
        <v>0</v>
      </c>
      <c r="DY14" s="34">
        <v>0</v>
      </c>
      <c r="DZ14" s="34">
        <v>0</v>
      </c>
      <c r="EA14" s="2">
        <v>1</v>
      </c>
      <c r="EB14" s="2">
        <v>2</v>
      </c>
      <c r="EC14" s="2">
        <v>2</v>
      </c>
      <c r="ED14" s="2">
        <v>0</v>
      </c>
      <c r="EE14" s="2">
        <v>1</v>
      </c>
      <c r="EF14" s="34">
        <v>999999999</v>
      </c>
      <c r="EG14" s="34">
        <v>999999999</v>
      </c>
      <c r="EH14" s="34">
        <v>999999999</v>
      </c>
      <c r="EI14" s="34">
        <v>999999999</v>
      </c>
      <c r="EJ14" s="34">
        <v>999999999</v>
      </c>
      <c r="EK14" s="34">
        <v>999999999</v>
      </c>
      <c r="EL14" s="34">
        <v>999999999</v>
      </c>
      <c r="EM14" s="34">
        <v>100</v>
      </c>
      <c r="EN14" s="34">
        <v>100</v>
      </c>
      <c r="EO14" s="34">
        <v>50</v>
      </c>
      <c r="EP14" s="34">
        <v>999999999</v>
      </c>
      <c r="EQ14" s="34">
        <v>100</v>
      </c>
      <c r="ER14" s="34">
        <v>999999999</v>
      </c>
      <c r="ES14" s="34">
        <v>999999999</v>
      </c>
      <c r="ET14" s="34">
        <v>999999999</v>
      </c>
      <c r="EU14" s="34">
        <v>999999999</v>
      </c>
      <c r="EV14" s="34">
        <v>999999999</v>
      </c>
      <c r="EW14" s="34">
        <v>999999999</v>
      </c>
      <c r="EX14" s="34">
        <v>999999999</v>
      </c>
      <c r="EY14" s="34">
        <v>0</v>
      </c>
      <c r="EZ14" s="34">
        <v>0</v>
      </c>
      <c r="FA14" s="34">
        <v>50</v>
      </c>
      <c r="FB14" s="34">
        <v>999999999</v>
      </c>
      <c r="FC14" s="34">
        <v>0</v>
      </c>
      <c r="FD14" s="42">
        <v>999999999</v>
      </c>
      <c r="FE14" s="42">
        <v>999999999</v>
      </c>
      <c r="FF14" s="42">
        <v>999999999</v>
      </c>
      <c r="FG14" s="42">
        <v>999999999</v>
      </c>
      <c r="FH14" s="42">
        <v>999999999</v>
      </c>
      <c r="FI14" s="42">
        <v>999999999</v>
      </c>
      <c r="FJ14" s="42">
        <v>999999999</v>
      </c>
      <c r="FK14" s="42">
        <v>0</v>
      </c>
      <c r="FL14" s="42">
        <v>0</v>
      </c>
      <c r="FM14" s="42">
        <v>0</v>
      </c>
      <c r="FN14" s="42">
        <v>999999999</v>
      </c>
      <c r="FO14" s="42">
        <v>0</v>
      </c>
      <c r="FP14" s="42">
        <v>0</v>
      </c>
      <c r="FQ14" s="2">
        <v>0</v>
      </c>
      <c r="FR14" s="2">
        <v>0</v>
      </c>
      <c r="FS14" s="2">
        <v>0</v>
      </c>
      <c r="FT14" s="2">
        <v>0</v>
      </c>
      <c r="FU14" s="2">
        <v>0</v>
      </c>
      <c r="FV14" s="2">
        <v>0</v>
      </c>
      <c r="FW14" s="2">
        <v>2</v>
      </c>
      <c r="FX14" s="2">
        <v>3</v>
      </c>
      <c r="FY14" s="2">
        <v>1</v>
      </c>
      <c r="FZ14" s="2">
        <v>0</v>
      </c>
      <c r="GA14" s="2">
        <v>1</v>
      </c>
      <c r="GB14" s="25">
        <v>0</v>
      </c>
      <c r="GC14" s="25">
        <v>0</v>
      </c>
      <c r="GD14" s="25">
        <v>0</v>
      </c>
      <c r="GE14" s="25">
        <v>0</v>
      </c>
      <c r="GF14" s="25">
        <v>0</v>
      </c>
      <c r="GG14" s="25">
        <v>0</v>
      </c>
      <c r="GH14" s="25">
        <v>0</v>
      </c>
      <c r="GI14" s="25">
        <v>0</v>
      </c>
      <c r="GJ14" s="25">
        <v>0</v>
      </c>
      <c r="GK14" s="25">
        <v>1</v>
      </c>
      <c r="GL14" s="25">
        <v>0</v>
      </c>
      <c r="GM14" s="25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2">
        <v>0</v>
      </c>
      <c r="GT14" s="2">
        <v>0</v>
      </c>
      <c r="GU14" s="2">
        <v>0</v>
      </c>
      <c r="GV14" s="2">
        <v>0</v>
      </c>
      <c r="GW14" s="2">
        <v>0</v>
      </c>
      <c r="GX14" s="2">
        <v>1</v>
      </c>
      <c r="GY14" s="2">
        <v>0</v>
      </c>
      <c r="GZ14" s="2"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  <c r="HF14" s="2">
        <v>0</v>
      </c>
      <c r="HG14" s="2">
        <v>2</v>
      </c>
      <c r="HH14" s="2">
        <v>3</v>
      </c>
      <c r="HI14" s="2">
        <v>2</v>
      </c>
      <c r="HJ14" s="2">
        <v>1</v>
      </c>
      <c r="HK14" s="2">
        <v>1</v>
      </c>
      <c r="HL14" s="34">
        <v>999999999</v>
      </c>
      <c r="HM14" s="34">
        <v>999999999</v>
      </c>
      <c r="HN14" s="34">
        <v>999999999</v>
      </c>
      <c r="HO14" s="34">
        <v>999999999</v>
      </c>
      <c r="HP14" s="34">
        <v>999999999</v>
      </c>
      <c r="HQ14" s="34">
        <v>999999999</v>
      </c>
      <c r="HR14" s="34">
        <v>999999999</v>
      </c>
      <c r="HS14" s="34">
        <v>100</v>
      </c>
      <c r="HT14" s="34">
        <v>100</v>
      </c>
      <c r="HU14" s="34">
        <v>50</v>
      </c>
      <c r="HV14" s="34">
        <v>0</v>
      </c>
      <c r="HW14" s="34">
        <v>100</v>
      </c>
      <c r="HX14" s="39">
        <v>999999999</v>
      </c>
      <c r="HY14" s="39">
        <v>999999999</v>
      </c>
      <c r="HZ14" s="39">
        <v>999999999</v>
      </c>
      <c r="IA14" s="39">
        <v>999999999</v>
      </c>
      <c r="IB14" s="39">
        <v>999999999</v>
      </c>
      <c r="IC14" s="39">
        <v>999999999</v>
      </c>
      <c r="ID14" s="39">
        <v>999999999</v>
      </c>
      <c r="IE14" s="39">
        <v>0</v>
      </c>
      <c r="IF14" s="39">
        <v>0</v>
      </c>
      <c r="IG14" s="39">
        <v>50</v>
      </c>
      <c r="IH14" s="39">
        <v>0</v>
      </c>
      <c r="II14" s="39">
        <v>0</v>
      </c>
      <c r="IJ14" s="39">
        <v>999999999</v>
      </c>
      <c r="IK14" s="39">
        <v>999999999</v>
      </c>
      <c r="IL14" s="39">
        <v>999999999</v>
      </c>
      <c r="IM14" s="39">
        <v>999999999</v>
      </c>
      <c r="IN14" s="39">
        <v>999999999</v>
      </c>
      <c r="IO14" s="39">
        <v>999999999</v>
      </c>
      <c r="IP14" s="39">
        <v>999999999</v>
      </c>
      <c r="IQ14" s="39">
        <v>0</v>
      </c>
      <c r="IR14" s="39">
        <v>0</v>
      </c>
      <c r="IS14" s="39">
        <v>0</v>
      </c>
      <c r="IT14" s="39">
        <v>100</v>
      </c>
      <c r="IU14" s="39">
        <v>0</v>
      </c>
      <c r="IV14" s="39">
        <v>0</v>
      </c>
      <c r="IW14" s="39">
        <v>1</v>
      </c>
      <c r="IX14" s="39">
        <v>1</v>
      </c>
      <c r="IY14" s="39">
        <v>2</v>
      </c>
      <c r="IZ14" s="39">
        <v>0</v>
      </c>
      <c r="JA14" s="39">
        <v>2</v>
      </c>
      <c r="JB14" s="39">
        <v>1</v>
      </c>
      <c r="JC14" s="39">
        <v>3</v>
      </c>
      <c r="JD14" s="2">
        <v>2</v>
      </c>
      <c r="JE14" s="2">
        <v>4</v>
      </c>
      <c r="JF14" s="2">
        <v>1</v>
      </c>
      <c r="JG14" s="2">
        <v>3</v>
      </c>
      <c r="JH14" s="2">
        <v>0</v>
      </c>
      <c r="JI14" s="2">
        <v>1</v>
      </c>
      <c r="JJ14" s="2">
        <v>0</v>
      </c>
      <c r="JK14" s="2">
        <v>1</v>
      </c>
      <c r="JL14" s="2">
        <v>0</v>
      </c>
      <c r="JM14" s="44">
        <v>1</v>
      </c>
      <c r="JN14" s="44">
        <v>0</v>
      </c>
      <c r="JO14" s="44">
        <v>1</v>
      </c>
      <c r="JP14" s="2">
        <v>0</v>
      </c>
      <c r="JQ14" s="2">
        <v>0</v>
      </c>
      <c r="JR14" s="2">
        <v>0</v>
      </c>
      <c r="JS14" s="2">
        <v>1</v>
      </c>
      <c r="JT14" s="2">
        <v>2</v>
      </c>
      <c r="JU14" s="2">
        <v>0</v>
      </c>
      <c r="JV14" s="2">
        <v>1</v>
      </c>
      <c r="JW14" s="2">
        <v>1</v>
      </c>
      <c r="JX14" s="2">
        <v>1</v>
      </c>
      <c r="JY14" s="2">
        <v>0</v>
      </c>
      <c r="JZ14" s="2">
        <v>0</v>
      </c>
      <c r="KA14" s="2">
        <v>0</v>
      </c>
      <c r="KB14" s="25">
        <v>2</v>
      </c>
      <c r="KC14" s="25">
        <v>0</v>
      </c>
      <c r="KD14" s="25">
        <v>1</v>
      </c>
      <c r="KE14" s="25">
        <v>0</v>
      </c>
      <c r="KF14" s="25">
        <v>2</v>
      </c>
      <c r="KG14" s="25">
        <v>2</v>
      </c>
      <c r="KH14" s="25">
        <v>2</v>
      </c>
      <c r="KI14" s="25">
        <v>4</v>
      </c>
      <c r="KJ14" s="25">
        <v>1</v>
      </c>
      <c r="KK14" s="25">
        <v>3</v>
      </c>
      <c r="KL14" s="25">
        <v>1</v>
      </c>
      <c r="KM14" s="25">
        <v>4</v>
      </c>
      <c r="KN14" s="25">
        <v>4</v>
      </c>
      <c r="KO14" s="25">
        <v>4</v>
      </c>
      <c r="KP14" s="25">
        <v>2</v>
      </c>
      <c r="KQ14" s="25">
        <v>4</v>
      </c>
      <c r="KR14" s="44">
        <v>0</v>
      </c>
      <c r="KS14" s="44">
        <v>50</v>
      </c>
      <c r="KT14" s="44">
        <v>50</v>
      </c>
      <c r="KU14" s="44">
        <v>50</v>
      </c>
      <c r="KV14" s="44">
        <v>0</v>
      </c>
      <c r="KW14" s="44">
        <v>66.666666666666657</v>
      </c>
      <c r="KX14" s="44">
        <v>100</v>
      </c>
      <c r="KY14" s="44">
        <v>75</v>
      </c>
      <c r="KZ14" s="44">
        <v>50</v>
      </c>
      <c r="LA14" s="44">
        <v>100</v>
      </c>
      <c r="LB14" s="44">
        <v>50</v>
      </c>
      <c r="LC14" s="44">
        <v>75</v>
      </c>
      <c r="LD14" s="44">
        <v>0</v>
      </c>
      <c r="LE14" s="44">
        <v>50</v>
      </c>
      <c r="LF14" s="44">
        <v>0</v>
      </c>
      <c r="LG14" s="44">
        <v>25</v>
      </c>
      <c r="LH14" s="44">
        <v>0</v>
      </c>
      <c r="LI14" s="44">
        <v>33.333333333333329</v>
      </c>
      <c r="LJ14" s="44">
        <v>0</v>
      </c>
      <c r="LK14" s="44">
        <v>25</v>
      </c>
      <c r="LL14" s="44">
        <v>0</v>
      </c>
      <c r="LM14" s="44">
        <v>0</v>
      </c>
      <c r="LN14" s="44">
        <v>0</v>
      </c>
      <c r="LO14" s="44">
        <v>25</v>
      </c>
      <c r="LP14" s="44">
        <v>100</v>
      </c>
      <c r="LQ14" s="44">
        <v>0</v>
      </c>
      <c r="LR14" s="44">
        <v>50</v>
      </c>
      <c r="LS14" s="44">
        <v>25</v>
      </c>
      <c r="LT14" s="44">
        <v>100</v>
      </c>
      <c r="LU14" s="44">
        <v>0</v>
      </c>
      <c r="LV14" s="44">
        <v>0</v>
      </c>
      <c r="LW14" s="44">
        <v>0</v>
      </c>
      <c r="LX14" s="44">
        <v>50</v>
      </c>
      <c r="LY14" s="44">
        <v>0</v>
      </c>
      <c r="LZ14" s="44">
        <v>50</v>
      </c>
      <c r="MA14" s="44">
        <v>0</v>
      </c>
      <c r="MB14" s="25">
        <v>0</v>
      </c>
      <c r="MC14" s="25">
        <v>0</v>
      </c>
      <c r="MD14" s="25">
        <v>0</v>
      </c>
      <c r="ME14" s="25">
        <v>0</v>
      </c>
      <c r="MF14" s="25">
        <v>0</v>
      </c>
      <c r="MG14" s="25">
        <v>0</v>
      </c>
      <c r="MH14" s="25">
        <v>0</v>
      </c>
      <c r="MI14" s="25">
        <v>1</v>
      </c>
      <c r="MJ14" s="25">
        <v>0</v>
      </c>
      <c r="MK14" s="25">
        <v>0</v>
      </c>
      <c r="ML14" s="25">
        <v>0</v>
      </c>
      <c r="MM14" s="25">
        <v>0</v>
      </c>
      <c r="MN14" s="25">
        <v>0</v>
      </c>
      <c r="MO14" s="25">
        <v>0</v>
      </c>
      <c r="MP14" s="25">
        <v>0</v>
      </c>
      <c r="MQ14" s="25">
        <v>0</v>
      </c>
      <c r="MR14" s="25">
        <v>0</v>
      </c>
      <c r="MS14" s="25">
        <v>0</v>
      </c>
      <c r="MT14" s="25">
        <v>0</v>
      </c>
      <c r="MU14" s="25">
        <v>1</v>
      </c>
      <c r="MV14" s="25">
        <v>1</v>
      </c>
      <c r="MW14" s="44">
        <v>2</v>
      </c>
      <c r="MX14" s="44">
        <v>0</v>
      </c>
      <c r="MY14" s="44">
        <v>1</v>
      </c>
      <c r="MZ14" s="44">
        <v>999999999</v>
      </c>
      <c r="NA14" s="44">
        <v>999999999</v>
      </c>
      <c r="NB14" s="44">
        <v>999999999</v>
      </c>
      <c r="NC14" s="44">
        <v>999999999</v>
      </c>
      <c r="ND14" s="44">
        <v>999999999</v>
      </c>
      <c r="NE14" s="44">
        <v>999999999</v>
      </c>
      <c r="NF14" s="44">
        <v>999999999</v>
      </c>
      <c r="NG14" s="44">
        <v>100</v>
      </c>
      <c r="NH14" s="44">
        <v>0</v>
      </c>
      <c r="NI14" s="44">
        <v>0</v>
      </c>
      <c r="NJ14" s="44">
        <v>999999999</v>
      </c>
      <c r="NK14" s="44">
        <v>0</v>
      </c>
      <c r="NL14" s="25">
        <v>1</v>
      </c>
      <c r="NM14" s="25">
        <v>0</v>
      </c>
      <c r="NN14" s="25">
        <v>0</v>
      </c>
      <c r="NO14" s="25">
        <v>0</v>
      </c>
      <c r="NP14" s="25">
        <v>1</v>
      </c>
      <c r="NQ14" s="25">
        <v>0</v>
      </c>
      <c r="NR14" s="25">
        <v>0</v>
      </c>
      <c r="NS14" s="25">
        <v>0</v>
      </c>
      <c r="NT14" s="25">
        <v>0</v>
      </c>
      <c r="NU14" s="25">
        <v>0</v>
      </c>
      <c r="NV14" s="25">
        <v>0</v>
      </c>
      <c r="NW14" s="25">
        <v>0</v>
      </c>
      <c r="NX14" s="25">
        <v>1</v>
      </c>
      <c r="NY14" s="25">
        <v>0</v>
      </c>
      <c r="NZ14" s="25">
        <v>0</v>
      </c>
      <c r="OA14" s="25">
        <v>0</v>
      </c>
      <c r="OB14" s="25">
        <v>1</v>
      </c>
      <c r="OC14" s="25">
        <v>1</v>
      </c>
      <c r="OD14" s="44">
        <v>0</v>
      </c>
      <c r="OE14" s="44">
        <v>0</v>
      </c>
      <c r="OF14" s="44">
        <v>0</v>
      </c>
      <c r="OG14" s="44">
        <v>0</v>
      </c>
      <c r="OH14" s="44">
        <v>0</v>
      </c>
      <c r="OI14" s="44">
        <v>0</v>
      </c>
      <c r="OJ14" s="44">
        <v>100</v>
      </c>
      <c r="OK14" s="44">
        <v>999999999</v>
      </c>
      <c r="OL14" s="44">
        <v>999999999</v>
      </c>
      <c r="OM14" s="44">
        <v>999999999</v>
      </c>
      <c r="ON14" s="44">
        <v>100</v>
      </c>
      <c r="OO14" s="44">
        <v>0</v>
      </c>
      <c r="OP14" s="44">
        <v>999999999</v>
      </c>
      <c r="OQ14" s="44">
        <v>999999999</v>
      </c>
      <c r="OR14" s="44">
        <v>999999999</v>
      </c>
      <c r="OS14" s="44">
        <v>999999999</v>
      </c>
      <c r="OT14" s="44">
        <v>999999999</v>
      </c>
      <c r="OU14" s="44">
        <v>999999999</v>
      </c>
      <c r="OV14" s="25">
        <v>2</v>
      </c>
      <c r="OW14" s="25">
        <v>4</v>
      </c>
      <c r="OX14" s="25">
        <v>2</v>
      </c>
      <c r="OY14" s="25">
        <v>3</v>
      </c>
      <c r="OZ14" s="25">
        <v>2</v>
      </c>
      <c r="PA14" s="25">
        <v>3</v>
      </c>
      <c r="PB14" s="25">
        <v>2</v>
      </c>
      <c r="PC14" s="25">
        <v>6</v>
      </c>
      <c r="PD14" s="25">
        <v>8</v>
      </c>
      <c r="PE14" s="25">
        <v>11</v>
      </c>
      <c r="PF14" s="25">
        <v>4</v>
      </c>
      <c r="PG14" s="25">
        <v>5</v>
      </c>
      <c r="PH14" s="25">
        <v>2</v>
      </c>
      <c r="PI14" s="25">
        <v>5</v>
      </c>
      <c r="PJ14" s="25">
        <v>4</v>
      </c>
      <c r="PK14" s="25">
        <v>5</v>
      </c>
      <c r="PL14" s="25">
        <v>5</v>
      </c>
      <c r="PM14" s="25">
        <v>6</v>
      </c>
      <c r="PN14" s="25">
        <v>3</v>
      </c>
      <c r="PO14" s="25">
        <v>7</v>
      </c>
      <c r="PP14" s="25">
        <v>9</v>
      </c>
      <c r="PQ14" s="25">
        <v>11</v>
      </c>
      <c r="PR14" s="25">
        <v>5</v>
      </c>
      <c r="PS14" s="25">
        <v>7</v>
      </c>
      <c r="PT14" s="44">
        <v>100</v>
      </c>
      <c r="PU14" s="44">
        <v>80</v>
      </c>
      <c r="PV14" s="44">
        <v>50</v>
      </c>
      <c r="PW14" s="44">
        <v>60</v>
      </c>
      <c r="PX14" s="44">
        <v>40</v>
      </c>
      <c r="PY14" s="44">
        <v>50</v>
      </c>
      <c r="PZ14" s="44">
        <v>66.666666666666657</v>
      </c>
      <c r="QA14" s="44">
        <v>85.714285714285708</v>
      </c>
      <c r="QB14" s="44">
        <v>88.888888888888886</v>
      </c>
      <c r="QC14" s="44">
        <v>100</v>
      </c>
      <c r="QD14" s="44">
        <v>80</v>
      </c>
      <c r="QE14" s="44">
        <v>71.428571428571431</v>
      </c>
      <c r="QF14" s="25">
        <v>2</v>
      </c>
      <c r="QG14" s="25">
        <v>4</v>
      </c>
      <c r="QH14" s="25">
        <v>2</v>
      </c>
      <c r="QI14" s="25">
        <v>3</v>
      </c>
      <c r="QJ14" s="25">
        <v>3</v>
      </c>
      <c r="QK14" s="25">
        <v>3</v>
      </c>
      <c r="QL14" s="25">
        <v>3</v>
      </c>
      <c r="QM14" s="25">
        <v>6</v>
      </c>
      <c r="QN14" s="25">
        <v>6</v>
      </c>
      <c r="QO14" s="25">
        <v>11</v>
      </c>
      <c r="QP14" s="25">
        <v>2</v>
      </c>
      <c r="QQ14" s="25">
        <v>2</v>
      </c>
      <c r="QR14" s="25">
        <v>5</v>
      </c>
      <c r="QS14" s="25">
        <v>4</v>
      </c>
      <c r="QT14" s="25">
        <v>5</v>
      </c>
      <c r="QU14" s="25">
        <v>5</v>
      </c>
      <c r="QV14" s="25">
        <v>6</v>
      </c>
      <c r="QW14" s="25">
        <v>3</v>
      </c>
      <c r="QX14" s="25">
        <v>7</v>
      </c>
      <c r="QY14" s="25">
        <v>9</v>
      </c>
      <c r="QZ14" s="25">
        <v>11</v>
      </c>
      <c r="RA14" s="25">
        <v>5</v>
      </c>
      <c r="RB14" s="44">
        <v>100</v>
      </c>
      <c r="RC14" s="44">
        <v>80</v>
      </c>
      <c r="RD14" s="44">
        <v>50</v>
      </c>
      <c r="RE14" s="44">
        <v>60</v>
      </c>
      <c r="RF14" s="44">
        <v>60</v>
      </c>
      <c r="RG14" s="44">
        <v>50</v>
      </c>
      <c r="RH14" s="44">
        <v>100</v>
      </c>
      <c r="RI14" s="44">
        <v>85.714285714285708</v>
      </c>
      <c r="RJ14" s="44">
        <v>66.666666666666657</v>
      </c>
      <c r="RK14" s="44">
        <v>100</v>
      </c>
      <c r="RL14" s="44">
        <v>40</v>
      </c>
      <c r="RM14" s="25">
        <v>1</v>
      </c>
      <c r="RN14" s="25">
        <v>2</v>
      </c>
      <c r="RO14" s="25">
        <v>0</v>
      </c>
      <c r="RP14" s="25">
        <v>2</v>
      </c>
      <c r="RQ14" s="25">
        <v>2</v>
      </c>
      <c r="RR14" s="25">
        <v>2</v>
      </c>
      <c r="RS14" s="25">
        <v>0</v>
      </c>
      <c r="RT14" s="25">
        <v>2</v>
      </c>
      <c r="RU14" s="25">
        <v>6</v>
      </c>
      <c r="RV14" s="25">
        <v>5</v>
      </c>
      <c r="RW14" s="25">
        <v>2</v>
      </c>
      <c r="RX14" s="25">
        <v>4</v>
      </c>
      <c r="RY14" s="25">
        <v>1</v>
      </c>
      <c r="RZ14" s="25">
        <v>2</v>
      </c>
      <c r="SA14" s="25">
        <v>2</v>
      </c>
      <c r="SB14" s="25">
        <v>2</v>
      </c>
      <c r="SC14" s="25">
        <v>1</v>
      </c>
      <c r="SD14" s="25">
        <v>3</v>
      </c>
      <c r="SE14" s="25">
        <v>1</v>
      </c>
      <c r="SF14" s="25">
        <v>6</v>
      </c>
      <c r="SG14" s="25">
        <v>6</v>
      </c>
      <c r="SH14" s="25">
        <v>5</v>
      </c>
      <c r="SI14" s="25">
        <v>0</v>
      </c>
      <c r="SJ14" s="25">
        <v>2</v>
      </c>
      <c r="SK14" s="25">
        <v>0</v>
      </c>
      <c r="SL14" s="25">
        <v>1</v>
      </c>
      <c r="SM14" s="25">
        <v>0</v>
      </c>
      <c r="SN14" s="25">
        <v>1</v>
      </c>
      <c r="SO14" s="25">
        <v>1</v>
      </c>
      <c r="SP14" s="25">
        <v>2</v>
      </c>
      <c r="SQ14" s="25">
        <v>0</v>
      </c>
      <c r="SR14" s="25">
        <v>2</v>
      </c>
      <c r="SS14" s="25">
        <v>5</v>
      </c>
      <c r="ST14" s="25">
        <v>4</v>
      </c>
      <c r="SU14" s="25">
        <v>0</v>
      </c>
      <c r="SV14" s="25">
        <v>2</v>
      </c>
      <c r="SW14" s="44">
        <v>50</v>
      </c>
      <c r="SX14" s="44">
        <v>66.666666666666657</v>
      </c>
      <c r="SY14" s="44">
        <v>0</v>
      </c>
      <c r="SZ14" s="44">
        <v>50</v>
      </c>
      <c r="TA14" s="44">
        <v>40</v>
      </c>
      <c r="TB14" s="44">
        <v>40</v>
      </c>
      <c r="TC14" s="44">
        <v>0</v>
      </c>
      <c r="TD14" s="44">
        <v>28.571428571428569</v>
      </c>
      <c r="TE14" s="44">
        <v>85.714285714285708</v>
      </c>
      <c r="TF14" s="44">
        <v>83.333333333333343</v>
      </c>
      <c r="TG14" s="44">
        <v>40</v>
      </c>
      <c r="TH14" s="44">
        <v>80</v>
      </c>
      <c r="TI14" s="44">
        <v>50</v>
      </c>
      <c r="TJ14" s="44">
        <v>66.666666666666657</v>
      </c>
      <c r="TK14" s="44">
        <v>66.666666666666657</v>
      </c>
      <c r="TL14" s="44">
        <v>50</v>
      </c>
      <c r="TM14" s="44">
        <v>20</v>
      </c>
      <c r="TN14" s="44">
        <v>60</v>
      </c>
      <c r="TO14" s="44">
        <v>100</v>
      </c>
      <c r="TP14" s="44">
        <v>85.714285714285708</v>
      </c>
      <c r="TQ14" s="44">
        <v>85.714285714285708</v>
      </c>
      <c r="TR14" s="44">
        <v>83.333333333333343</v>
      </c>
      <c r="TS14" s="44">
        <v>0</v>
      </c>
      <c r="TT14" s="44">
        <v>40</v>
      </c>
      <c r="TU14" s="44">
        <v>0</v>
      </c>
      <c r="TV14" s="44">
        <v>33.333333333333329</v>
      </c>
      <c r="TW14" s="44">
        <v>0</v>
      </c>
      <c r="TX14" s="44">
        <v>25</v>
      </c>
      <c r="TY14" s="44">
        <v>20</v>
      </c>
      <c r="TZ14" s="44">
        <v>40</v>
      </c>
      <c r="UA14" s="44">
        <v>0</v>
      </c>
      <c r="UB14" s="44">
        <v>28.571428571428569</v>
      </c>
      <c r="UC14" s="44">
        <v>71.428571428571431</v>
      </c>
      <c r="UD14" s="44">
        <v>66.666666666666657</v>
      </c>
      <c r="UE14" s="44">
        <v>0</v>
      </c>
      <c r="UF14" s="44">
        <v>40</v>
      </c>
    </row>
    <row r="15" spans="1:552" x14ac:dyDescent="0.25">
      <c r="A15" s="2" t="str">
        <f t="shared" si="0"/>
        <v xml:space="preserve">150180 Breves                                                                                                                                       </v>
      </c>
      <c r="B15" s="58">
        <v>150180</v>
      </c>
      <c r="C15" s="2" t="s">
        <v>59</v>
      </c>
      <c r="D15" s="56">
        <v>1</v>
      </c>
      <c r="E15" s="56">
        <v>1</v>
      </c>
      <c r="F15" s="56">
        <v>1</v>
      </c>
      <c r="G15" s="56">
        <v>2</v>
      </c>
      <c r="H15" s="56">
        <v>0</v>
      </c>
      <c r="I15" s="56">
        <v>1</v>
      </c>
      <c r="J15" s="56">
        <v>3</v>
      </c>
      <c r="K15" s="56">
        <v>1</v>
      </c>
      <c r="L15" s="56">
        <v>2</v>
      </c>
      <c r="M15" s="56">
        <v>4</v>
      </c>
      <c r="N15" s="56">
        <v>1</v>
      </c>
      <c r="O15" s="56">
        <v>2</v>
      </c>
      <c r="P15" s="59">
        <v>0</v>
      </c>
      <c r="Q15" s="59">
        <v>0</v>
      </c>
      <c r="R15" s="59">
        <v>0</v>
      </c>
      <c r="S15" s="59">
        <v>1</v>
      </c>
      <c r="T15" s="59">
        <v>0</v>
      </c>
      <c r="U15" s="59">
        <v>0</v>
      </c>
      <c r="V15" s="59">
        <v>0</v>
      </c>
      <c r="W15" s="59">
        <v>0</v>
      </c>
      <c r="X15" s="59">
        <v>2</v>
      </c>
      <c r="Y15" s="59">
        <v>2</v>
      </c>
      <c r="Z15" s="59">
        <v>1</v>
      </c>
      <c r="AA15" s="59">
        <v>0</v>
      </c>
      <c r="AB15" s="62">
        <v>0</v>
      </c>
      <c r="AC15" s="62">
        <v>0</v>
      </c>
      <c r="AD15" s="62">
        <v>0</v>
      </c>
      <c r="AE15" s="62">
        <v>50</v>
      </c>
      <c r="AF15" s="62">
        <v>999999999</v>
      </c>
      <c r="AG15" s="62">
        <v>0</v>
      </c>
      <c r="AH15" s="62">
        <v>0</v>
      </c>
      <c r="AI15" s="62">
        <v>0</v>
      </c>
      <c r="AJ15" s="62">
        <v>100</v>
      </c>
      <c r="AK15" s="62">
        <v>50</v>
      </c>
      <c r="AL15" s="62">
        <v>100</v>
      </c>
      <c r="AM15" s="62">
        <v>0</v>
      </c>
      <c r="AN15" s="61">
        <v>1</v>
      </c>
      <c r="AO15" s="25">
        <v>1</v>
      </c>
      <c r="AP15" s="25">
        <v>1</v>
      </c>
      <c r="AQ15" s="25">
        <v>1</v>
      </c>
      <c r="AR15" s="25">
        <v>0</v>
      </c>
      <c r="AS15" s="25">
        <v>1</v>
      </c>
      <c r="AT15" s="25">
        <v>3</v>
      </c>
      <c r="AU15" s="25">
        <v>1</v>
      </c>
      <c r="AV15" s="25">
        <v>0</v>
      </c>
      <c r="AW15" s="25">
        <v>2</v>
      </c>
      <c r="AX15" s="25">
        <v>0</v>
      </c>
      <c r="AY15" s="25">
        <v>2</v>
      </c>
      <c r="AZ15" s="39">
        <v>100</v>
      </c>
      <c r="BA15" s="39">
        <v>100</v>
      </c>
      <c r="BB15" s="39">
        <v>100</v>
      </c>
      <c r="BC15" s="39">
        <v>50</v>
      </c>
      <c r="BD15" s="39">
        <v>999999999</v>
      </c>
      <c r="BE15" s="39">
        <v>100</v>
      </c>
      <c r="BF15" s="39">
        <v>100</v>
      </c>
      <c r="BG15" s="39">
        <v>100</v>
      </c>
      <c r="BH15" s="39">
        <v>0</v>
      </c>
      <c r="BI15" s="39">
        <v>50</v>
      </c>
      <c r="BJ15" s="39">
        <v>0</v>
      </c>
      <c r="BK15" s="39">
        <v>100</v>
      </c>
      <c r="BL15" s="25">
        <v>0</v>
      </c>
      <c r="BM15" s="25">
        <v>0</v>
      </c>
      <c r="BN15" s="25">
        <v>0</v>
      </c>
      <c r="BO15" s="25">
        <v>0</v>
      </c>
      <c r="BP15" s="25">
        <v>0</v>
      </c>
      <c r="BQ15" s="25">
        <v>0</v>
      </c>
      <c r="BR15" s="25">
        <v>0</v>
      </c>
      <c r="BS15" s="25">
        <v>0</v>
      </c>
      <c r="BT15" s="25">
        <v>0</v>
      </c>
      <c r="BU15" s="25">
        <v>0</v>
      </c>
      <c r="BV15" s="25">
        <v>0</v>
      </c>
      <c r="BW15" s="25">
        <v>0</v>
      </c>
      <c r="BX15" s="39">
        <v>0</v>
      </c>
      <c r="BY15" s="39">
        <v>0</v>
      </c>
      <c r="BZ15" s="39">
        <v>0</v>
      </c>
      <c r="CA15" s="39">
        <v>0</v>
      </c>
      <c r="CB15" s="39">
        <v>999999999</v>
      </c>
      <c r="CC15" s="39">
        <v>0</v>
      </c>
      <c r="CD15" s="39">
        <v>0</v>
      </c>
      <c r="CE15" s="39">
        <v>0</v>
      </c>
      <c r="CF15" s="39">
        <v>0</v>
      </c>
      <c r="CG15" s="39">
        <v>0</v>
      </c>
      <c r="CH15" s="39">
        <v>0</v>
      </c>
      <c r="CI15" s="39">
        <v>0</v>
      </c>
      <c r="CJ15" s="63">
        <v>0</v>
      </c>
      <c r="CK15" s="63">
        <v>0</v>
      </c>
      <c r="CL15" s="63">
        <v>0</v>
      </c>
      <c r="CM15" s="63">
        <v>0</v>
      </c>
      <c r="CN15" s="63">
        <v>0</v>
      </c>
      <c r="CO15" s="63">
        <v>0</v>
      </c>
      <c r="CP15" s="63">
        <v>0</v>
      </c>
      <c r="CQ15" s="63">
        <v>0</v>
      </c>
      <c r="CR15" s="63">
        <v>0</v>
      </c>
      <c r="CS15" s="63">
        <v>1</v>
      </c>
      <c r="CT15" s="63">
        <v>0</v>
      </c>
      <c r="CU15" s="63">
        <v>0</v>
      </c>
      <c r="CV15" s="63">
        <v>0</v>
      </c>
      <c r="CW15" s="63">
        <v>0</v>
      </c>
      <c r="CX15" s="63">
        <v>0</v>
      </c>
      <c r="CY15" s="63">
        <v>0</v>
      </c>
      <c r="CZ15" s="63">
        <v>0</v>
      </c>
      <c r="DA15" s="63">
        <v>0</v>
      </c>
      <c r="DB15" s="63">
        <v>0</v>
      </c>
      <c r="DC15" s="63">
        <v>0</v>
      </c>
      <c r="DD15" s="63">
        <v>0</v>
      </c>
      <c r="DE15" s="63">
        <v>0</v>
      </c>
      <c r="DF15" s="63">
        <v>0</v>
      </c>
      <c r="DG15" s="63">
        <v>0</v>
      </c>
      <c r="DH15" s="25">
        <v>0</v>
      </c>
      <c r="DI15" s="25">
        <v>0</v>
      </c>
      <c r="DJ15" s="25">
        <v>0</v>
      </c>
      <c r="DK15" s="25">
        <v>0</v>
      </c>
      <c r="DL15" s="25">
        <v>0</v>
      </c>
      <c r="DM15" s="25">
        <v>0</v>
      </c>
      <c r="DN15" s="25">
        <v>0</v>
      </c>
      <c r="DO15" s="25">
        <v>0</v>
      </c>
      <c r="DP15" s="25">
        <v>0</v>
      </c>
      <c r="DQ15" s="25">
        <v>0</v>
      </c>
      <c r="DR15" s="25">
        <v>0</v>
      </c>
      <c r="DS15" s="25">
        <v>0</v>
      </c>
      <c r="DT15" s="34">
        <v>0</v>
      </c>
      <c r="DU15" s="34">
        <v>0</v>
      </c>
      <c r="DV15" s="34">
        <v>0</v>
      </c>
      <c r="DW15" s="34">
        <v>0</v>
      </c>
      <c r="DX15" s="34">
        <v>0</v>
      </c>
      <c r="DY15" s="34">
        <v>0</v>
      </c>
      <c r="DZ15" s="34">
        <v>0</v>
      </c>
      <c r="EA15" s="2">
        <v>0</v>
      </c>
      <c r="EB15" s="2">
        <v>0</v>
      </c>
      <c r="EC15" s="2">
        <v>1</v>
      </c>
      <c r="ED15" s="2">
        <v>0</v>
      </c>
      <c r="EE15" s="2">
        <v>0</v>
      </c>
      <c r="EF15" s="34">
        <v>999999999</v>
      </c>
      <c r="EG15" s="34">
        <v>999999999</v>
      </c>
      <c r="EH15" s="34">
        <v>999999999</v>
      </c>
      <c r="EI15" s="34">
        <v>999999999</v>
      </c>
      <c r="EJ15" s="34">
        <v>999999999</v>
      </c>
      <c r="EK15" s="34">
        <v>999999999</v>
      </c>
      <c r="EL15" s="34">
        <v>999999999</v>
      </c>
      <c r="EM15" s="34">
        <v>999999999</v>
      </c>
      <c r="EN15" s="34">
        <v>999999999</v>
      </c>
      <c r="EO15" s="34">
        <v>100</v>
      </c>
      <c r="EP15" s="34">
        <v>999999999</v>
      </c>
      <c r="EQ15" s="34">
        <v>999999999</v>
      </c>
      <c r="ER15" s="34">
        <v>999999999</v>
      </c>
      <c r="ES15" s="34">
        <v>999999999</v>
      </c>
      <c r="ET15" s="34">
        <v>999999999</v>
      </c>
      <c r="EU15" s="34">
        <v>999999999</v>
      </c>
      <c r="EV15" s="34">
        <v>999999999</v>
      </c>
      <c r="EW15" s="34">
        <v>999999999</v>
      </c>
      <c r="EX15" s="34">
        <v>999999999</v>
      </c>
      <c r="EY15" s="34">
        <v>999999999</v>
      </c>
      <c r="EZ15" s="34">
        <v>999999999</v>
      </c>
      <c r="FA15" s="34">
        <v>0</v>
      </c>
      <c r="FB15" s="34">
        <v>999999999</v>
      </c>
      <c r="FC15" s="34">
        <v>999999999</v>
      </c>
      <c r="FD15" s="42">
        <v>999999999</v>
      </c>
      <c r="FE15" s="42">
        <v>999999999</v>
      </c>
      <c r="FF15" s="42">
        <v>999999999</v>
      </c>
      <c r="FG15" s="42">
        <v>999999999</v>
      </c>
      <c r="FH15" s="42">
        <v>999999999</v>
      </c>
      <c r="FI15" s="42">
        <v>999999999</v>
      </c>
      <c r="FJ15" s="42">
        <v>999999999</v>
      </c>
      <c r="FK15" s="42">
        <v>999999999</v>
      </c>
      <c r="FL15" s="42">
        <v>999999999</v>
      </c>
      <c r="FM15" s="42">
        <v>0</v>
      </c>
      <c r="FN15" s="42">
        <v>999999999</v>
      </c>
      <c r="FO15" s="42">
        <v>999999999</v>
      </c>
      <c r="FP15" s="42">
        <v>0</v>
      </c>
      <c r="FQ15" s="2">
        <v>0</v>
      </c>
      <c r="FR15" s="2">
        <v>0</v>
      </c>
      <c r="FS15" s="2">
        <v>0</v>
      </c>
      <c r="FT15" s="2">
        <v>0</v>
      </c>
      <c r="FU15" s="2">
        <v>0</v>
      </c>
      <c r="FV15" s="2">
        <v>0</v>
      </c>
      <c r="FW15" s="2">
        <v>0</v>
      </c>
      <c r="FX15" s="2">
        <v>0</v>
      </c>
      <c r="FY15" s="2">
        <v>2</v>
      </c>
      <c r="FZ15" s="2">
        <v>1</v>
      </c>
      <c r="GA15" s="2">
        <v>0</v>
      </c>
      <c r="GB15" s="25">
        <v>0</v>
      </c>
      <c r="GC15" s="25">
        <v>0</v>
      </c>
      <c r="GD15" s="25">
        <v>0</v>
      </c>
      <c r="GE15" s="25">
        <v>1</v>
      </c>
      <c r="GF15" s="25">
        <v>0</v>
      </c>
      <c r="GG15" s="25">
        <v>0</v>
      </c>
      <c r="GH15" s="25">
        <v>0</v>
      </c>
      <c r="GI15" s="25">
        <v>0</v>
      </c>
      <c r="GJ15" s="25">
        <v>0</v>
      </c>
      <c r="GK15" s="25">
        <v>0</v>
      </c>
      <c r="GL15" s="25">
        <v>0</v>
      </c>
      <c r="GM15" s="25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2">
        <v>0</v>
      </c>
      <c r="GU15" s="2">
        <v>0</v>
      </c>
      <c r="GV15" s="2">
        <v>1</v>
      </c>
      <c r="GW15" s="2">
        <v>0</v>
      </c>
      <c r="GX15" s="2">
        <v>0</v>
      </c>
      <c r="GY15" s="2">
        <v>0</v>
      </c>
      <c r="GZ15" s="2">
        <v>0</v>
      </c>
      <c r="HA15" s="2">
        <v>0</v>
      </c>
      <c r="HB15" s="2">
        <v>0</v>
      </c>
      <c r="HC15" s="2">
        <v>1</v>
      </c>
      <c r="HD15" s="2">
        <v>0</v>
      </c>
      <c r="HE15" s="2">
        <v>0</v>
      </c>
      <c r="HF15" s="2">
        <v>0</v>
      </c>
      <c r="HG15" s="2">
        <v>0</v>
      </c>
      <c r="HH15" s="2">
        <v>1</v>
      </c>
      <c r="HI15" s="2">
        <v>2</v>
      </c>
      <c r="HJ15" s="2">
        <v>1</v>
      </c>
      <c r="HK15" s="2">
        <v>0</v>
      </c>
      <c r="HL15" s="34">
        <v>999999999</v>
      </c>
      <c r="HM15" s="34">
        <v>999999999</v>
      </c>
      <c r="HN15" s="34">
        <v>999999999</v>
      </c>
      <c r="HO15" s="34">
        <v>0</v>
      </c>
      <c r="HP15" s="34">
        <v>999999999</v>
      </c>
      <c r="HQ15" s="34">
        <v>999999999</v>
      </c>
      <c r="HR15" s="34">
        <v>999999999</v>
      </c>
      <c r="HS15" s="34">
        <v>999999999</v>
      </c>
      <c r="HT15" s="34">
        <v>0</v>
      </c>
      <c r="HU15" s="34">
        <v>100</v>
      </c>
      <c r="HV15" s="34">
        <v>100</v>
      </c>
      <c r="HW15" s="34">
        <v>999999999</v>
      </c>
      <c r="HX15" s="39">
        <v>999999999</v>
      </c>
      <c r="HY15" s="39">
        <v>999999999</v>
      </c>
      <c r="HZ15" s="39">
        <v>999999999</v>
      </c>
      <c r="IA15" s="39">
        <v>100</v>
      </c>
      <c r="IB15" s="39">
        <v>999999999</v>
      </c>
      <c r="IC15" s="39">
        <v>999999999</v>
      </c>
      <c r="ID15" s="39">
        <v>999999999</v>
      </c>
      <c r="IE15" s="39">
        <v>999999999</v>
      </c>
      <c r="IF15" s="39">
        <v>0</v>
      </c>
      <c r="IG15" s="39">
        <v>0</v>
      </c>
      <c r="IH15" s="39">
        <v>0</v>
      </c>
      <c r="II15" s="39">
        <v>999999999</v>
      </c>
      <c r="IJ15" s="39">
        <v>999999999</v>
      </c>
      <c r="IK15" s="39">
        <v>999999999</v>
      </c>
      <c r="IL15" s="39">
        <v>999999999</v>
      </c>
      <c r="IM15" s="39">
        <v>0</v>
      </c>
      <c r="IN15" s="39">
        <v>999999999</v>
      </c>
      <c r="IO15" s="39">
        <v>999999999</v>
      </c>
      <c r="IP15" s="39">
        <v>999999999</v>
      </c>
      <c r="IQ15" s="39">
        <v>999999999</v>
      </c>
      <c r="IR15" s="39">
        <v>100</v>
      </c>
      <c r="IS15" s="39">
        <v>0</v>
      </c>
      <c r="IT15" s="39">
        <v>0</v>
      </c>
      <c r="IU15" s="39">
        <v>999999999</v>
      </c>
      <c r="IV15" s="39">
        <v>0</v>
      </c>
      <c r="IW15" s="39">
        <v>1</v>
      </c>
      <c r="IX15" s="39">
        <v>0</v>
      </c>
      <c r="IY15" s="39">
        <v>0</v>
      </c>
      <c r="IZ15" s="39">
        <v>0</v>
      </c>
      <c r="JA15" s="39">
        <v>1</v>
      </c>
      <c r="JB15" s="39">
        <v>1</v>
      </c>
      <c r="JC15" s="39">
        <v>0</v>
      </c>
      <c r="JD15" s="2">
        <v>0</v>
      </c>
      <c r="JE15" s="2">
        <v>1</v>
      </c>
      <c r="JF15" s="2">
        <v>0</v>
      </c>
      <c r="JG15" s="2">
        <v>1</v>
      </c>
      <c r="JH15" s="2">
        <v>1</v>
      </c>
      <c r="JI15" s="2">
        <v>0</v>
      </c>
      <c r="JJ15" s="2">
        <v>0</v>
      </c>
      <c r="JK15" s="2">
        <v>0</v>
      </c>
      <c r="JL15" s="2">
        <v>0</v>
      </c>
      <c r="JM15" s="44">
        <v>0</v>
      </c>
      <c r="JN15" s="44">
        <v>1</v>
      </c>
      <c r="JO15" s="44">
        <v>1</v>
      </c>
      <c r="JP15" s="2">
        <v>0</v>
      </c>
      <c r="JQ15" s="2">
        <v>0</v>
      </c>
      <c r="JR15" s="2">
        <v>0</v>
      </c>
      <c r="JS15" s="2">
        <v>0</v>
      </c>
      <c r="JT15" s="2">
        <v>0</v>
      </c>
      <c r="JU15" s="2">
        <v>0</v>
      </c>
      <c r="JV15" s="2">
        <v>1</v>
      </c>
      <c r="JW15" s="2">
        <v>0</v>
      </c>
      <c r="JX15" s="2">
        <v>0</v>
      </c>
      <c r="JY15" s="2">
        <v>0</v>
      </c>
      <c r="JZ15" s="2">
        <v>1</v>
      </c>
      <c r="KA15" s="2">
        <v>0</v>
      </c>
      <c r="KB15" s="25">
        <v>0</v>
      </c>
      <c r="KC15" s="25">
        <v>1</v>
      </c>
      <c r="KD15" s="25">
        <v>0</v>
      </c>
      <c r="KE15" s="25">
        <v>1</v>
      </c>
      <c r="KF15" s="25">
        <v>1</v>
      </c>
      <c r="KG15" s="25">
        <v>1</v>
      </c>
      <c r="KH15" s="25">
        <v>1</v>
      </c>
      <c r="KI15" s="25">
        <v>0</v>
      </c>
      <c r="KJ15" s="25">
        <v>0</v>
      </c>
      <c r="KK15" s="25">
        <v>1</v>
      </c>
      <c r="KL15" s="25">
        <v>3</v>
      </c>
      <c r="KM15" s="25">
        <v>1</v>
      </c>
      <c r="KN15" s="25">
        <v>0</v>
      </c>
      <c r="KO15" s="25">
        <v>2</v>
      </c>
      <c r="KP15" s="25">
        <v>0</v>
      </c>
      <c r="KQ15" s="25">
        <v>2</v>
      </c>
      <c r="KR15" s="44">
        <v>0</v>
      </c>
      <c r="KS15" s="44">
        <v>100</v>
      </c>
      <c r="KT15" s="44">
        <v>0</v>
      </c>
      <c r="KU15" s="44">
        <v>999999999</v>
      </c>
      <c r="KV15" s="44">
        <v>999999999</v>
      </c>
      <c r="KW15" s="44">
        <v>100</v>
      </c>
      <c r="KX15" s="44">
        <v>33.333333333333329</v>
      </c>
      <c r="KY15" s="44">
        <v>0</v>
      </c>
      <c r="KZ15" s="44">
        <v>999999999</v>
      </c>
      <c r="LA15" s="44">
        <v>50</v>
      </c>
      <c r="LB15" s="44">
        <v>999999999</v>
      </c>
      <c r="LC15" s="44">
        <v>50</v>
      </c>
      <c r="LD15" s="44">
        <v>100</v>
      </c>
      <c r="LE15" s="44">
        <v>0</v>
      </c>
      <c r="LF15" s="44">
        <v>0</v>
      </c>
      <c r="LG15" s="44">
        <v>999999999</v>
      </c>
      <c r="LH15" s="44">
        <v>999999999</v>
      </c>
      <c r="LI15" s="44">
        <v>0</v>
      </c>
      <c r="LJ15" s="44">
        <v>33.333333333333329</v>
      </c>
      <c r="LK15" s="44">
        <v>100</v>
      </c>
      <c r="LL15" s="44">
        <v>999999999</v>
      </c>
      <c r="LM15" s="44">
        <v>0</v>
      </c>
      <c r="LN15" s="44">
        <v>999999999</v>
      </c>
      <c r="LO15" s="44">
        <v>0</v>
      </c>
      <c r="LP15" s="44">
        <v>0</v>
      </c>
      <c r="LQ15" s="44">
        <v>0</v>
      </c>
      <c r="LR15" s="44">
        <v>100</v>
      </c>
      <c r="LS15" s="44">
        <v>999999999</v>
      </c>
      <c r="LT15" s="44">
        <v>999999999</v>
      </c>
      <c r="LU15" s="44">
        <v>0</v>
      </c>
      <c r="LV15" s="44">
        <v>33.333333333333329</v>
      </c>
      <c r="LW15" s="44">
        <v>0</v>
      </c>
      <c r="LX15" s="44">
        <v>999999999</v>
      </c>
      <c r="LY15" s="44">
        <v>50</v>
      </c>
      <c r="LZ15" s="44">
        <v>999999999</v>
      </c>
      <c r="MA15" s="44">
        <v>50</v>
      </c>
      <c r="MB15" s="25">
        <v>0</v>
      </c>
      <c r="MC15" s="25">
        <v>0</v>
      </c>
      <c r="MD15" s="25">
        <v>0</v>
      </c>
      <c r="ME15" s="25">
        <v>0</v>
      </c>
      <c r="MF15" s="25">
        <v>0</v>
      </c>
      <c r="MG15" s="25">
        <v>0</v>
      </c>
      <c r="MH15" s="25">
        <v>0</v>
      </c>
      <c r="MI15" s="25">
        <v>0</v>
      </c>
      <c r="MJ15" s="25">
        <v>0</v>
      </c>
      <c r="MK15" s="25">
        <v>0</v>
      </c>
      <c r="ML15" s="25">
        <v>0</v>
      </c>
      <c r="MM15" s="25">
        <v>0</v>
      </c>
      <c r="MN15" s="25">
        <v>0</v>
      </c>
      <c r="MO15" s="25">
        <v>0</v>
      </c>
      <c r="MP15" s="25">
        <v>0</v>
      </c>
      <c r="MQ15" s="25">
        <v>0</v>
      </c>
      <c r="MR15" s="25">
        <v>0</v>
      </c>
      <c r="MS15" s="25">
        <v>0</v>
      </c>
      <c r="MT15" s="25">
        <v>0</v>
      </c>
      <c r="MU15" s="25">
        <v>0</v>
      </c>
      <c r="MV15" s="25">
        <v>0</v>
      </c>
      <c r="MW15" s="44">
        <v>0</v>
      </c>
      <c r="MX15" s="44">
        <v>0</v>
      </c>
      <c r="MY15" s="44">
        <v>0</v>
      </c>
      <c r="MZ15" s="44">
        <v>999999999</v>
      </c>
      <c r="NA15" s="44">
        <v>999999999</v>
      </c>
      <c r="NB15" s="44">
        <v>999999999</v>
      </c>
      <c r="NC15" s="44">
        <v>999999999</v>
      </c>
      <c r="ND15" s="44">
        <v>999999999</v>
      </c>
      <c r="NE15" s="44">
        <v>999999999</v>
      </c>
      <c r="NF15" s="44">
        <v>999999999</v>
      </c>
      <c r="NG15" s="44">
        <v>999999999</v>
      </c>
      <c r="NH15" s="44">
        <v>999999999</v>
      </c>
      <c r="NI15" s="44">
        <v>999999999</v>
      </c>
      <c r="NJ15" s="44">
        <v>999999999</v>
      </c>
      <c r="NK15" s="44">
        <v>999999999</v>
      </c>
      <c r="NL15" s="25">
        <v>0</v>
      </c>
      <c r="NM15" s="25">
        <v>0</v>
      </c>
      <c r="NN15" s="25">
        <v>0</v>
      </c>
      <c r="NO15" s="25">
        <v>0</v>
      </c>
      <c r="NP15" s="25">
        <v>0</v>
      </c>
      <c r="NQ15" s="25">
        <v>0</v>
      </c>
      <c r="NR15" s="25">
        <v>0</v>
      </c>
      <c r="NS15" s="25">
        <v>0</v>
      </c>
      <c r="NT15" s="25">
        <v>0</v>
      </c>
      <c r="NU15" s="25">
        <v>0</v>
      </c>
      <c r="NV15" s="25">
        <v>0</v>
      </c>
      <c r="NW15" s="25">
        <v>0</v>
      </c>
      <c r="NX15" s="25">
        <v>0</v>
      </c>
      <c r="NY15" s="25">
        <v>0</v>
      </c>
      <c r="NZ15" s="25">
        <v>0</v>
      </c>
      <c r="OA15" s="25">
        <v>0</v>
      </c>
      <c r="OB15" s="25">
        <v>0</v>
      </c>
      <c r="OC15" s="25">
        <v>0</v>
      </c>
      <c r="OD15" s="44">
        <v>0</v>
      </c>
      <c r="OE15" s="44">
        <v>0</v>
      </c>
      <c r="OF15" s="44">
        <v>0</v>
      </c>
      <c r="OG15" s="44">
        <v>0</v>
      </c>
      <c r="OH15" s="44">
        <v>0</v>
      </c>
      <c r="OI15" s="44">
        <v>0</v>
      </c>
      <c r="OJ15" s="44">
        <v>999999999</v>
      </c>
      <c r="OK15" s="44">
        <v>999999999</v>
      </c>
      <c r="OL15" s="44">
        <v>999999999</v>
      </c>
      <c r="OM15" s="44">
        <v>999999999</v>
      </c>
      <c r="ON15" s="44">
        <v>999999999</v>
      </c>
      <c r="OO15" s="44">
        <v>999999999</v>
      </c>
      <c r="OP15" s="44">
        <v>999999999</v>
      </c>
      <c r="OQ15" s="44">
        <v>999999999</v>
      </c>
      <c r="OR15" s="44">
        <v>999999999</v>
      </c>
      <c r="OS15" s="44">
        <v>999999999</v>
      </c>
      <c r="OT15" s="44">
        <v>999999999</v>
      </c>
      <c r="OU15" s="44">
        <v>999999999</v>
      </c>
      <c r="OV15" s="25">
        <v>0</v>
      </c>
      <c r="OW15" s="25">
        <v>0</v>
      </c>
      <c r="OX15" s="25">
        <v>0</v>
      </c>
      <c r="OY15" s="25">
        <v>1</v>
      </c>
      <c r="OZ15" s="25">
        <v>1</v>
      </c>
      <c r="PA15" s="25">
        <v>1</v>
      </c>
      <c r="PB15" s="25">
        <v>4</v>
      </c>
      <c r="PC15" s="25">
        <v>2</v>
      </c>
      <c r="PD15" s="25">
        <v>3</v>
      </c>
      <c r="PE15" s="25">
        <v>2</v>
      </c>
      <c r="PF15" s="25">
        <v>1</v>
      </c>
      <c r="PG15" s="25">
        <v>2</v>
      </c>
      <c r="PH15" s="25">
        <v>1</v>
      </c>
      <c r="PI15" s="25">
        <v>2</v>
      </c>
      <c r="PJ15" s="25">
        <v>1</v>
      </c>
      <c r="PK15" s="25">
        <v>2</v>
      </c>
      <c r="PL15" s="25">
        <v>2</v>
      </c>
      <c r="PM15" s="25">
        <v>1</v>
      </c>
      <c r="PN15" s="25">
        <v>4</v>
      </c>
      <c r="PO15" s="25">
        <v>2</v>
      </c>
      <c r="PP15" s="25">
        <v>3</v>
      </c>
      <c r="PQ15" s="25">
        <v>4</v>
      </c>
      <c r="PR15" s="25">
        <v>1</v>
      </c>
      <c r="PS15" s="25">
        <v>3</v>
      </c>
      <c r="PT15" s="44">
        <v>0</v>
      </c>
      <c r="PU15" s="44">
        <v>0</v>
      </c>
      <c r="PV15" s="44">
        <v>0</v>
      </c>
      <c r="PW15" s="44">
        <v>50</v>
      </c>
      <c r="PX15" s="44">
        <v>50</v>
      </c>
      <c r="PY15" s="44">
        <v>100</v>
      </c>
      <c r="PZ15" s="44">
        <v>100</v>
      </c>
      <c r="QA15" s="44">
        <v>100</v>
      </c>
      <c r="QB15" s="44">
        <v>100</v>
      </c>
      <c r="QC15" s="44">
        <v>50</v>
      </c>
      <c r="QD15" s="44">
        <v>100</v>
      </c>
      <c r="QE15" s="44">
        <v>66.666666666666657</v>
      </c>
      <c r="QF15" s="25">
        <v>0</v>
      </c>
      <c r="QG15" s="25">
        <v>0</v>
      </c>
      <c r="QH15" s="25">
        <v>0</v>
      </c>
      <c r="QI15" s="25">
        <v>1</v>
      </c>
      <c r="QJ15" s="25">
        <v>1</v>
      </c>
      <c r="QK15" s="25">
        <v>1</v>
      </c>
      <c r="QL15" s="25">
        <v>3</v>
      </c>
      <c r="QM15" s="25">
        <v>2</v>
      </c>
      <c r="QN15" s="25">
        <v>1</v>
      </c>
      <c r="QO15" s="25">
        <v>2</v>
      </c>
      <c r="QP15" s="25">
        <v>0</v>
      </c>
      <c r="QQ15" s="25">
        <v>1</v>
      </c>
      <c r="QR15" s="25">
        <v>2</v>
      </c>
      <c r="QS15" s="25">
        <v>1</v>
      </c>
      <c r="QT15" s="25">
        <v>2</v>
      </c>
      <c r="QU15" s="25">
        <v>2</v>
      </c>
      <c r="QV15" s="25">
        <v>1</v>
      </c>
      <c r="QW15" s="25">
        <v>4</v>
      </c>
      <c r="QX15" s="25">
        <v>2</v>
      </c>
      <c r="QY15" s="25">
        <v>3</v>
      </c>
      <c r="QZ15" s="25">
        <v>4</v>
      </c>
      <c r="RA15" s="25">
        <v>1</v>
      </c>
      <c r="RB15" s="44">
        <v>0</v>
      </c>
      <c r="RC15" s="44">
        <v>0</v>
      </c>
      <c r="RD15" s="44">
        <v>0</v>
      </c>
      <c r="RE15" s="44">
        <v>50</v>
      </c>
      <c r="RF15" s="44">
        <v>50</v>
      </c>
      <c r="RG15" s="44">
        <v>100</v>
      </c>
      <c r="RH15" s="44">
        <v>75</v>
      </c>
      <c r="RI15" s="44">
        <v>100</v>
      </c>
      <c r="RJ15" s="44">
        <v>33.333333333333329</v>
      </c>
      <c r="RK15" s="44">
        <v>50</v>
      </c>
      <c r="RL15" s="44">
        <v>0</v>
      </c>
      <c r="RM15" s="25">
        <v>1</v>
      </c>
      <c r="RN15" s="25">
        <v>1</v>
      </c>
      <c r="RO15" s="25">
        <v>1</v>
      </c>
      <c r="RP15" s="25">
        <v>1</v>
      </c>
      <c r="RQ15" s="25">
        <v>0</v>
      </c>
      <c r="RR15" s="25">
        <v>1</v>
      </c>
      <c r="RS15" s="25">
        <v>3</v>
      </c>
      <c r="RT15" s="25">
        <v>0</v>
      </c>
      <c r="RU15" s="25">
        <v>1</v>
      </c>
      <c r="RV15" s="25">
        <v>3</v>
      </c>
      <c r="RW15" s="25">
        <v>1</v>
      </c>
      <c r="RX15" s="25">
        <v>1</v>
      </c>
      <c r="RY15" s="25">
        <v>1</v>
      </c>
      <c r="RZ15" s="25">
        <v>1</v>
      </c>
      <c r="SA15" s="25">
        <v>0</v>
      </c>
      <c r="SB15" s="25">
        <v>1</v>
      </c>
      <c r="SC15" s="25">
        <v>0</v>
      </c>
      <c r="SD15" s="25">
        <v>0</v>
      </c>
      <c r="SE15" s="25">
        <v>2</v>
      </c>
      <c r="SF15" s="25">
        <v>1</v>
      </c>
      <c r="SG15" s="25">
        <v>0</v>
      </c>
      <c r="SH15" s="25">
        <v>0</v>
      </c>
      <c r="SI15" s="25">
        <v>1</v>
      </c>
      <c r="SJ15" s="25">
        <v>1</v>
      </c>
      <c r="SK15" s="25">
        <v>1</v>
      </c>
      <c r="SL15" s="25">
        <v>1</v>
      </c>
      <c r="SM15" s="25">
        <v>0</v>
      </c>
      <c r="SN15" s="25">
        <v>1</v>
      </c>
      <c r="SO15" s="25">
        <v>0</v>
      </c>
      <c r="SP15" s="25">
        <v>0</v>
      </c>
      <c r="SQ15" s="25">
        <v>2</v>
      </c>
      <c r="SR15" s="25">
        <v>0</v>
      </c>
      <c r="SS15" s="25">
        <v>0</v>
      </c>
      <c r="ST15" s="25">
        <v>0</v>
      </c>
      <c r="SU15" s="25">
        <v>1</v>
      </c>
      <c r="SV15" s="25">
        <v>0</v>
      </c>
      <c r="SW15" s="44">
        <v>100</v>
      </c>
      <c r="SX15" s="44">
        <v>100</v>
      </c>
      <c r="SY15" s="44">
        <v>100</v>
      </c>
      <c r="SZ15" s="44">
        <v>50</v>
      </c>
      <c r="TA15" s="44">
        <v>999999999</v>
      </c>
      <c r="TB15" s="44">
        <v>100</v>
      </c>
      <c r="TC15" s="44">
        <v>100</v>
      </c>
      <c r="TD15" s="44">
        <v>0</v>
      </c>
      <c r="TE15" s="44">
        <v>50</v>
      </c>
      <c r="TF15" s="44">
        <v>75</v>
      </c>
      <c r="TG15" s="44">
        <v>100</v>
      </c>
      <c r="TH15" s="44">
        <v>50</v>
      </c>
      <c r="TI15" s="44">
        <v>100</v>
      </c>
      <c r="TJ15" s="44">
        <v>100</v>
      </c>
      <c r="TK15" s="44">
        <v>0</v>
      </c>
      <c r="TL15" s="44">
        <v>50</v>
      </c>
      <c r="TM15" s="44">
        <v>999999999</v>
      </c>
      <c r="TN15" s="44">
        <v>0</v>
      </c>
      <c r="TO15" s="44">
        <v>66.666666666666657</v>
      </c>
      <c r="TP15" s="44">
        <v>100</v>
      </c>
      <c r="TQ15" s="44">
        <v>0</v>
      </c>
      <c r="TR15" s="44">
        <v>0</v>
      </c>
      <c r="TS15" s="44">
        <v>100</v>
      </c>
      <c r="TT15" s="44">
        <v>50</v>
      </c>
      <c r="TU15" s="44">
        <v>100</v>
      </c>
      <c r="TV15" s="44">
        <v>100</v>
      </c>
      <c r="TW15" s="44">
        <v>0</v>
      </c>
      <c r="TX15" s="44">
        <v>50</v>
      </c>
      <c r="TY15" s="44">
        <v>999999999</v>
      </c>
      <c r="TZ15" s="44">
        <v>0</v>
      </c>
      <c r="UA15" s="44">
        <v>66.666666666666657</v>
      </c>
      <c r="UB15" s="44">
        <v>0</v>
      </c>
      <c r="UC15" s="44">
        <v>0</v>
      </c>
      <c r="UD15" s="44">
        <v>0</v>
      </c>
      <c r="UE15" s="44">
        <v>100</v>
      </c>
      <c r="UF15" s="44">
        <v>0</v>
      </c>
    </row>
    <row r="16" spans="1:552" x14ac:dyDescent="0.25">
      <c r="A16" s="2" t="str">
        <f t="shared" si="0"/>
        <v xml:space="preserve">150210 Cametá                                                                                                                                       </v>
      </c>
      <c r="B16" s="58">
        <v>150210</v>
      </c>
      <c r="C16" s="2" t="s">
        <v>60</v>
      </c>
      <c r="D16" s="56">
        <v>2</v>
      </c>
      <c r="E16" s="56">
        <v>2</v>
      </c>
      <c r="F16" s="56">
        <v>0</v>
      </c>
      <c r="G16" s="56">
        <v>3</v>
      </c>
      <c r="H16" s="56">
        <v>2</v>
      </c>
      <c r="I16" s="56">
        <v>0</v>
      </c>
      <c r="J16" s="56">
        <v>2</v>
      </c>
      <c r="K16" s="56">
        <v>1</v>
      </c>
      <c r="L16" s="56">
        <v>4</v>
      </c>
      <c r="M16" s="56">
        <v>2</v>
      </c>
      <c r="N16" s="56">
        <v>5</v>
      </c>
      <c r="O16" s="56">
        <v>1</v>
      </c>
      <c r="P16" s="59">
        <v>2</v>
      </c>
      <c r="Q16" s="59">
        <v>0</v>
      </c>
      <c r="R16" s="59">
        <v>0</v>
      </c>
      <c r="S16" s="59">
        <v>1</v>
      </c>
      <c r="T16" s="59">
        <v>1</v>
      </c>
      <c r="U16" s="59">
        <v>0</v>
      </c>
      <c r="V16" s="59">
        <v>2</v>
      </c>
      <c r="W16" s="59">
        <v>1</v>
      </c>
      <c r="X16" s="59">
        <v>1</v>
      </c>
      <c r="Y16" s="59">
        <v>0</v>
      </c>
      <c r="Z16" s="59">
        <v>1</v>
      </c>
      <c r="AA16" s="59">
        <v>1</v>
      </c>
      <c r="AB16" s="62">
        <v>100</v>
      </c>
      <c r="AC16" s="62">
        <v>0</v>
      </c>
      <c r="AD16" s="62">
        <v>999999999</v>
      </c>
      <c r="AE16" s="62">
        <v>33.333333333333329</v>
      </c>
      <c r="AF16" s="62">
        <v>50</v>
      </c>
      <c r="AG16" s="62">
        <v>999999999</v>
      </c>
      <c r="AH16" s="62">
        <v>100</v>
      </c>
      <c r="AI16" s="62">
        <v>100</v>
      </c>
      <c r="AJ16" s="62">
        <v>25</v>
      </c>
      <c r="AK16" s="62">
        <v>0</v>
      </c>
      <c r="AL16" s="62">
        <v>20</v>
      </c>
      <c r="AM16" s="62">
        <v>100</v>
      </c>
      <c r="AN16" s="61">
        <v>0</v>
      </c>
      <c r="AO16" s="25">
        <v>2</v>
      </c>
      <c r="AP16" s="25">
        <v>0</v>
      </c>
      <c r="AQ16" s="25">
        <v>2</v>
      </c>
      <c r="AR16" s="25">
        <v>1</v>
      </c>
      <c r="AS16" s="25">
        <v>0</v>
      </c>
      <c r="AT16" s="25">
        <v>0</v>
      </c>
      <c r="AU16" s="25">
        <v>0</v>
      </c>
      <c r="AV16" s="25">
        <v>3</v>
      </c>
      <c r="AW16" s="25">
        <v>2</v>
      </c>
      <c r="AX16" s="25">
        <v>3</v>
      </c>
      <c r="AY16" s="25">
        <v>0</v>
      </c>
      <c r="AZ16" s="39">
        <v>0</v>
      </c>
      <c r="BA16" s="39">
        <v>100</v>
      </c>
      <c r="BB16" s="39">
        <v>999999999</v>
      </c>
      <c r="BC16" s="39">
        <v>66.666666666666657</v>
      </c>
      <c r="BD16" s="39">
        <v>50</v>
      </c>
      <c r="BE16" s="39">
        <v>999999999</v>
      </c>
      <c r="BF16" s="39">
        <v>0</v>
      </c>
      <c r="BG16" s="39">
        <v>0</v>
      </c>
      <c r="BH16" s="39">
        <v>75</v>
      </c>
      <c r="BI16" s="39">
        <v>100</v>
      </c>
      <c r="BJ16" s="39">
        <v>60</v>
      </c>
      <c r="BK16" s="39">
        <v>0</v>
      </c>
      <c r="BL16" s="25">
        <v>0</v>
      </c>
      <c r="BM16" s="25">
        <v>0</v>
      </c>
      <c r="BN16" s="25">
        <v>0</v>
      </c>
      <c r="BO16" s="25">
        <v>0</v>
      </c>
      <c r="BP16" s="25">
        <v>0</v>
      </c>
      <c r="BQ16" s="25">
        <v>0</v>
      </c>
      <c r="BR16" s="25">
        <v>0</v>
      </c>
      <c r="BS16" s="25">
        <v>0</v>
      </c>
      <c r="BT16" s="25">
        <v>0</v>
      </c>
      <c r="BU16" s="25">
        <v>0</v>
      </c>
      <c r="BV16" s="25">
        <v>1</v>
      </c>
      <c r="BW16" s="25">
        <v>0</v>
      </c>
      <c r="BX16" s="39">
        <v>0</v>
      </c>
      <c r="BY16" s="39">
        <v>0</v>
      </c>
      <c r="BZ16" s="39">
        <v>999999999</v>
      </c>
      <c r="CA16" s="39">
        <v>0</v>
      </c>
      <c r="CB16" s="39">
        <v>0</v>
      </c>
      <c r="CC16" s="39">
        <v>999999999</v>
      </c>
      <c r="CD16" s="39">
        <v>0</v>
      </c>
      <c r="CE16" s="39">
        <v>0</v>
      </c>
      <c r="CF16" s="39">
        <v>0</v>
      </c>
      <c r="CG16" s="39">
        <v>0</v>
      </c>
      <c r="CH16" s="39">
        <v>20</v>
      </c>
      <c r="CI16" s="39">
        <v>0</v>
      </c>
      <c r="CJ16" s="63">
        <v>1</v>
      </c>
      <c r="CK16" s="63">
        <v>0</v>
      </c>
      <c r="CL16" s="63">
        <v>0</v>
      </c>
      <c r="CM16" s="63">
        <v>1</v>
      </c>
      <c r="CN16" s="63">
        <v>1</v>
      </c>
      <c r="CO16" s="63">
        <v>0</v>
      </c>
      <c r="CP16" s="63">
        <v>1</v>
      </c>
      <c r="CQ16" s="63">
        <v>0</v>
      </c>
      <c r="CR16" s="63">
        <v>0</v>
      </c>
      <c r="CS16" s="63">
        <v>0</v>
      </c>
      <c r="CT16" s="63">
        <v>0</v>
      </c>
      <c r="CU16" s="63">
        <v>0</v>
      </c>
      <c r="CV16" s="63">
        <v>0</v>
      </c>
      <c r="CW16" s="63">
        <v>0</v>
      </c>
      <c r="CX16" s="63">
        <v>0</v>
      </c>
      <c r="CY16" s="63">
        <v>0</v>
      </c>
      <c r="CZ16" s="63">
        <v>0</v>
      </c>
      <c r="DA16" s="63">
        <v>0</v>
      </c>
      <c r="DB16" s="63">
        <v>0</v>
      </c>
      <c r="DC16" s="63">
        <v>0</v>
      </c>
      <c r="DD16" s="63">
        <v>0</v>
      </c>
      <c r="DE16" s="63">
        <v>0</v>
      </c>
      <c r="DF16" s="63">
        <v>0</v>
      </c>
      <c r="DG16" s="63">
        <v>0</v>
      </c>
      <c r="DH16" s="25">
        <v>1</v>
      </c>
      <c r="DI16" s="25">
        <v>0</v>
      </c>
      <c r="DJ16" s="25">
        <v>0</v>
      </c>
      <c r="DK16" s="25">
        <v>0</v>
      </c>
      <c r="DL16" s="25">
        <v>0</v>
      </c>
      <c r="DM16" s="25">
        <v>0</v>
      </c>
      <c r="DN16" s="25">
        <v>1</v>
      </c>
      <c r="DO16" s="25">
        <v>1</v>
      </c>
      <c r="DP16" s="25">
        <v>0</v>
      </c>
      <c r="DQ16" s="25">
        <v>0</v>
      </c>
      <c r="DR16" s="25">
        <v>0</v>
      </c>
      <c r="DS16" s="25">
        <v>0</v>
      </c>
      <c r="DT16" s="34">
        <v>2</v>
      </c>
      <c r="DU16" s="34">
        <v>0</v>
      </c>
      <c r="DV16" s="34">
        <v>0</v>
      </c>
      <c r="DW16" s="34">
        <v>1</v>
      </c>
      <c r="DX16" s="34">
        <v>1</v>
      </c>
      <c r="DY16" s="34">
        <v>0</v>
      </c>
      <c r="DZ16" s="34">
        <v>2</v>
      </c>
      <c r="EA16" s="2">
        <v>1</v>
      </c>
      <c r="EB16" s="2">
        <v>0</v>
      </c>
      <c r="EC16" s="2">
        <v>0</v>
      </c>
      <c r="ED16" s="2">
        <v>0</v>
      </c>
      <c r="EE16" s="2">
        <v>0</v>
      </c>
      <c r="EF16" s="34">
        <v>50</v>
      </c>
      <c r="EG16" s="34">
        <v>999999999</v>
      </c>
      <c r="EH16" s="34">
        <v>999999999</v>
      </c>
      <c r="EI16" s="34">
        <v>100</v>
      </c>
      <c r="EJ16" s="34">
        <v>100</v>
      </c>
      <c r="EK16" s="34">
        <v>999999999</v>
      </c>
      <c r="EL16" s="34">
        <v>50</v>
      </c>
      <c r="EM16" s="34">
        <v>0</v>
      </c>
      <c r="EN16" s="34">
        <v>999999999</v>
      </c>
      <c r="EO16" s="34">
        <v>999999999</v>
      </c>
      <c r="EP16" s="34">
        <v>999999999</v>
      </c>
      <c r="EQ16" s="34">
        <v>999999999</v>
      </c>
      <c r="ER16" s="34">
        <v>0</v>
      </c>
      <c r="ES16" s="34">
        <v>999999999</v>
      </c>
      <c r="ET16" s="34">
        <v>999999999</v>
      </c>
      <c r="EU16" s="34">
        <v>0</v>
      </c>
      <c r="EV16" s="34">
        <v>0</v>
      </c>
      <c r="EW16" s="34">
        <v>999999999</v>
      </c>
      <c r="EX16" s="34">
        <v>0</v>
      </c>
      <c r="EY16" s="34">
        <v>0</v>
      </c>
      <c r="EZ16" s="34">
        <v>999999999</v>
      </c>
      <c r="FA16" s="34">
        <v>999999999</v>
      </c>
      <c r="FB16" s="34">
        <v>999999999</v>
      </c>
      <c r="FC16" s="34">
        <v>999999999</v>
      </c>
      <c r="FD16" s="42">
        <v>50</v>
      </c>
      <c r="FE16" s="42">
        <v>999999999</v>
      </c>
      <c r="FF16" s="42">
        <v>999999999</v>
      </c>
      <c r="FG16" s="42">
        <v>0</v>
      </c>
      <c r="FH16" s="42">
        <v>0</v>
      </c>
      <c r="FI16" s="42">
        <v>999999999</v>
      </c>
      <c r="FJ16" s="42">
        <v>50</v>
      </c>
      <c r="FK16" s="42">
        <v>100</v>
      </c>
      <c r="FL16" s="42">
        <v>999999999</v>
      </c>
      <c r="FM16" s="42">
        <v>999999999</v>
      </c>
      <c r="FN16" s="42">
        <v>999999999</v>
      </c>
      <c r="FO16" s="42">
        <v>999999999</v>
      </c>
      <c r="FP16" s="42">
        <v>1</v>
      </c>
      <c r="FQ16" s="2">
        <v>0</v>
      </c>
      <c r="FR16" s="2">
        <v>0</v>
      </c>
      <c r="FS16" s="2">
        <v>1</v>
      </c>
      <c r="FT16" s="2">
        <v>0</v>
      </c>
      <c r="FU16" s="2">
        <v>0</v>
      </c>
      <c r="FV16" s="2">
        <v>1</v>
      </c>
      <c r="FW16" s="2">
        <v>0</v>
      </c>
      <c r="FX16" s="2">
        <v>1</v>
      </c>
      <c r="FY16" s="2">
        <v>0</v>
      </c>
      <c r="FZ16" s="2">
        <v>0</v>
      </c>
      <c r="GA16" s="2">
        <v>0</v>
      </c>
      <c r="GB16" s="25">
        <v>0</v>
      </c>
      <c r="GC16" s="25">
        <v>0</v>
      </c>
      <c r="GD16" s="25">
        <v>0</v>
      </c>
      <c r="GE16" s="25">
        <v>0</v>
      </c>
      <c r="GF16" s="25">
        <v>1</v>
      </c>
      <c r="GG16" s="25">
        <v>0</v>
      </c>
      <c r="GH16" s="25">
        <v>0</v>
      </c>
      <c r="GI16" s="25">
        <v>0</v>
      </c>
      <c r="GJ16" s="25">
        <v>0</v>
      </c>
      <c r="GK16" s="25">
        <v>0</v>
      </c>
      <c r="GL16" s="25">
        <v>1</v>
      </c>
      <c r="GM16" s="25">
        <v>1</v>
      </c>
      <c r="GN16" s="2">
        <v>1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2">
        <v>0</v>
      </c>
      <c r="GU16" s="2">
        <v>0</v>
      </c>
      <c r="GV16" s="2">
        <v>0</v>
      </c>
      <c r="GW16" s="2">
        <v>0</v>
      </c>
      <c r="GX16" s="2">
        <v>0</v>
      </c>
      <c r="GY16" s="2">
        <v>0</v>
      </c>
      <c r="GZ16" s="2">
        <v>2</v>
      </c>
      <c r="HA16" s="2">
        <v>0</v>
      </c>
      <c r="HB16" s="2">
        <v>0</v>
      </c>
      <c r="HC16" s="2">
        <v>1</v>
      </c>
      <c r="HD16" s="2">
        <v>1</v>
      </c>
      <c r="HE16" s="2">
        <v>0</v>
      </c>
      <c r="HF16" s="2">
        <v>1</v>
      </c>
      <c r="HG16" s="2">
        <v>0</v>
      </c>
      <c r="HH16" s="2">
        <v>1</v>
      </c>
      <c r="HI16" s="2">
        <v>0</v>
      </c>
      <c r="HJ16" s="2">
        <v>1</v>
      </c>
      <c r="HK16" s="2">
        <v>1</v>
      </c>
      <c r="HL16" s="34">
        <v>50</v>
      </c>
      <c r="HM16" s="34">
        <v>999999999</v>
      </c>
      <c r="HN16" s="34">
        <v>999999999</v>
      </c>
      <c r="HO16" s="34">
        <v>100</v>
      </c>
      <c r="HP16" s="34">
        <v>0</v>
      </c>
      <c r="HQ16" s="34">
        <v>999999999</v>
      </c>
      <c r="HR16" s="34">
        <v>100</v>
      </c>
      <c r="HS16" s="34">
        <v>999999999</v>
      </c>
      <c r="HT16" s="34">
        <v>100</v>
      </c>
      <c r="HU16" s="34">
        <v>999999999</v>
      </c>
      <c r="HV16" s="34">
        <v>0</v>
      </c>
      <c r="HW16" s="34">
        <v>0</v>
      </c>
      <c r="HX16" s="39">
        <v>0</v>
      </c>
      <c r="HY16" s="39">
        <v>999999999</v>
      </c>
      <c r="HZ16" s="39">
        <v>999999999</v>
      </c>
      <c r="IA16" s="39">
        <v>0</v>
      </c>
      <c r="IB16" s="39">
        <v>100</v>
      </c>
      <c r="IC16" s="39">
        <v>999999999</v>
      </c>
      <c r="ID16" s="39">
        <v>0</v>
      </c>
      <c r="IE16" s="39">
        <v>999999999</v>
      </c>
      <c r="IF16" s="39">
        <v>0</v>
      </c>
      <c r="IG16" s="39">
        <v>999999999</v>
      </c>
      <c r="IH16" s="39">
        <v>100</v>
      </c>
      <c r="II16" s="39">
        <v>100</v>
      </c>
      <c r="IJ16" s="39">
        <v>50</v>
      </c>
      <c r="IK16" s="39">
        <v>999999999</v>
      </c>
      <c r="IL16" s="39">
        <v>999999999</v>
      </c>
      <c r="IM16" s="39">
        <v>0</v>
      </c>
      <c r="IN16" s="39">
        <v>0</v>
      </c>
      <c r="IO16" s="39">
        <v>999999999</v>
      </c>
      <c r="IP16" s="39">
        <v>0</v>
      </c>
      <c r="IQ16" s="39">
        <v>999999999</v>
      </c>
      <c r="IR16" s="39">
        <v>0</v>
      </c>
      <c r="IS16" s="39">
        <v>999999999</v>
      </c>
      <c r="IT16" s="39">
        <v>0</v>
      </c>
      <c r="IU16" s="39">
        <v>0</v>
      </c>
      <c r="IV16" s="39">
        <v>0</v>
      </c>
      <c r="IW16" s="39">
        <v>1</v>
      </c>
      <c r="IX16" s="39">
        <v>0</v>
      </c>
      <c r="IY16" s="39">
        <v>0</v>
      </c>
      <c r="IZ16" s="39">
        <v>0</v>
      </c>
      <c r="JA16" s="39">
        <v>0</v>
      </c>
      <c r="JB16" s="39">
        <v>0</v>
      </c>
      <c r="JC16" s="39">
        <v>0</v>
      </c>
      <c r="JD16" s="2">
        <v>3</v>
      </c>
      <c r="JE16" s="2">
        <v>1</v>
      </c>
      <c r="JF16" s="2">
        <v>1</v>
      </c>
      <c r="JG16" s="2">
        <v>0</v>
      </c>
      <c r="JH16" s="2">
        <v>0</v>
      </c>
      <c r="JI16" s="2">
        <v>0</v>
      </c>
      <c r="JJ16" s="2">
        <v>0</v>
      </c>
      <c r="JK16" s="2">
        <v>0</v>
      </c>
      <c r="JL16" s="2">
        <v>1</v>
      </c>
      <c r="JM16" s="44">
        <v>0</v>
      </c>
      <c r="JN16" s="44">
        <v>0</v>
      </c>
      <c r="JO16" s="44">
        <v>0</v>
      </c>
      <c r="JP16" s="2">
        <v>0</v>
      </c>
      <c r="JQ16" s="2">
        <v>0</v>
      </c>
      <c r="JR16" s="2">
        <v>0</v>
      </c>
      <c r="JS16" s="2">
        <v>0</v>
      </c>
      <c r="JT16" s="2">
        <v>0</v>
      </c>
      <c r="JU16" s="2">
        <v>0</v>
      </c>
      <c r="JV16" s="2">
        <v>0</v>
      </c>
      <c r="JW16" s="2">
        <v>2</v>
      </c>
      <c r="JX16" s="2">
        <v>0</v>
      </c>
      <c r="JY16" s="2">
        <v>0</v>
      </c>
      <c r="JZ16" s="2">
        <v>0</v>
      </c>
      <c r="KA16" s="2">
        <v>0</v>
      </c>
      <c r="KB16" s="25">
        <v>0</v>
      </c>
      <c r="KC16" s="25">
        <v>0</v>
      </c>
      <c r="KD16" s="25">
        <v>1</v>
      </c>
      <c r="KE16" s="25">
        <v>0</v>
      </c>
      <c r="KF16" s="25">
        <v>0</v>
      </c>
      <c r="KG16" s="25">
        <v>1</v>
      </c>
      <c r="KH16" s="25">
        <v>0</v>
      </c>
      <c r="KI16" s="25">
        <v>2</v>
      </c>
      <c r="KJ16" s="25">
        <v>1</v>
      </c>
      <c r="KK16" s="25">
        <v>0</v>
      </c>
      <c r="KL16" s="25">
        <v>0</v>
      </c>
      <c r="KM16" s="25">
        <v>0</v>
      </c>
      <c r="KN16" s="25">
        <v>3</v>
      </c>
      <c r="KO16" s="25">
        <v>1</v>
      </c>
      <c r="KP16" s="25">
        <v>2</v>
      </c>
      <c r="KQ16" s="25">
        <v>0</v>
      </c>
      <c r="KR16" s="44">
        <v>999999999</v>
      </c>
      <c r="KS16" s="44">
        <v>100</v>
      </c>
      <c r="KT16" s="44">
        <v>999999999</v>
      </c>
      <c r="KU16" s="44">
        <v>0</v>
      </c>
      <c r="KV16" s="44">
        <v>0</v>
      </c>
      <c r="KW16" s="44">
        <v>999999999</v>
      </c>
      <c r="KX16" s="44">
        <v>999999999</v>
      </c>
      <c r="KY16" s="44">
        <v>999999999</v>
      </c>
      <c r="KZ16" s="44">
        <v>100</v>
      </c>
      <c r="LA16" s="44">
        <v>100</v>
      </c>
      <c r="LB16" s="44">
        <v>50</v>
      </c>
      <c r="LC16" s="44">
        <v>999999999</v>
      </c>
      <c r="LD16" s="44">
        <v>999999999</v>
      </c>
      <c r="LE16" s="44">
        <v>0</v>
      </c>
      <c r="LF16" s="44">
        <v>999999999</v>
      </c>
      <c r="LG16" s="44">
        <v>0</v>
      </c>
      <c r="LH16" s="44">
        <v>100</v>
      </c>
      <c r="LI16" s="44">
        <v>999999999</v>
      </c>
      <c r="LJ16" s="44">
        <v>999999999</v>
      </c>
      <c r="LK16" s="44">
        <v>999999999</v>
      </c>
      <c r="LL16" s="44">
        <v>0</v>
      </c>
      <c r="LM16" s="44">
        <v>0</v>
      </c>
      <c r="LN16" s="44">
        <v>0</v>
      </c>
      <c r="LO16" s="44">
        <v>999999999</v>
      </c>
      <c r="LP16" s="44">
        <v>999999999</v>
      </c>
      <c r="LQ16" s="44">
        <v>0</v>
      </c>
      <c r="LR16" s="44">
        <v>999999999</v>
      </c>
      <c r="LS16" s="44">
        <v>100</v>
      </c>
      <c r="LT16" s="44">
        <v>0</v>
      </c>
      <c r="LU16" s="44">
        <v>999999999</v>
      </c>
      <c r="LV16" s="44">
        <v>999999999</v>
      </c>
      <c r="LW16" s="44">
        <v>999999999</v>
      </c>
      <c r="LX16" s="44">
        <v>0</v>
      </c>
      <c r="LY16" s="44">
        <v>0</v>
      </c>
      <c r="LZ16" s="44">
        <v>50</v>
      </c>
      <c r="MA16" s="44">
        <v>999999999</v>
      </c>
      <c r="MB16" s="25">
        <v>2</v>
      </c>
      <c r="MC16" s="25">
        <v>0</v>
      </c>
      <c r="MD16" s="25">
        <v>0</v>
      </c>
      <c r="ME16" s="25">
        <v>1</v>
      </c>
      <c r="MF16" s="25">
        <v>0</v>
      </c>
      <c r="MG16" s="25">
        <v>0</v>
      </c>
      <c r="MH16" s="25">
        <v>1</v>
      </c>
      <c r="MI16" s="25">
        <v>1</v>
      </c>
      <c r="MJ16" s="25">
        <v>0</v>
      </c>
      <c r="MK16" s="25">
        <v>0</v>
      </c>
      <c r="ML16" s="25">
        <v>0</v>
      </c>
      <c r="MM16" s="25">
        <v>0</v>
      </c>
      <c r="MN16" s="25">
        <v>2</v>
      </c>
      <c r="MO16" s="25">
        <v>0</v>
      </c>
      <c r="MP16" s="25">
        <v>0</v>
      </c>
      <c r="MQ16" s="25">
        <v>1</v>
      </c>
      <c r="MR16" s="25">
        <v>1</v>
      </c>
      <c r="MS16" s="25">
        <v>0</v>
      </c>
      <c r="MT16" s="25">
        <v>2</v>
      </c>
      <c r="MU16" s="25">
        <v>1</v>
      </c>
      <c r="MV16" s="25">
        <v>0</v>
      </c>
      <c r="MW16" s="44">
        <v>0</v>
      </c>
      <c r="MX16" s="44">
        <v>0</v>
      </c>
      <c r="MY16" s="44">
        <v>0</v>
      </c>
      <c r="MZ16" s="44">
        <v>100</v>
      </c>
      <c r="NA16" s="44">
        <v>999999999</v>
      </c>
      <c r="NB16" s="44">
        <v>999999999</v>
      </c>
      <c r="NC16" s="44">
        <v>100</v>
      </c>
      <c r="ND16" s="44">
        <v>0</v>
      </c>
      <c r="NE16" s="44">
        <v>999999999</v>
      </c>
      <c r="NF16" s="44">
        <v>50</v>
      </c>
      <c r="NG16" s="44">
        <v>100</v>
      </c>
      <c r="NH16" s="44">
        <v>999999999</v>
      </c>
      <c r="NI16" s="44">
        <v>999999999</v>
      </c>
      <c r="NJ16" s="44">
        <v>999999999</v>
      </c>
      <c r="NK16" s="44">
        <v>999999999</v>
      </c>
      <c r="NL16" s="25">
        <v>0</v>
      </c>
      <c r="NM16" s="25">
        <v>0</v>
      </c>
      <c r="NN16" s="25">
        <v>0</v>
      </c>
      <c r="NO16" s="25">
        <v>0</v>
      </c>
      <c r="NP16" s="25">
        <v>0</v>
      </c>
      <c r="NQ16" s="25">
        <v>0</v>
      </c>
      <c r="NR16" s="25">
        <v>0</v>
      </c>
      <c r="NS16" s="25">
        <v>0</v>
      </c>
      <c r="NT16" s="25">
        <v>0</v>
      </c>
      <c r="NU16" s="25">
        <v>0</v>
      </c>
      <c r="NV16" s="25">
        <v>0</v>
      </c>
      <c r="NW16" s="25">
        <v>0</v>
      </c>
      <c r="NX16" s="25">
        <v>0</v>
      </c>
      <c r="NY16" s="25">
        <v>1</v>
      </c>
      <c r="NZ16" s="25">
        <v>0</v>
      </c>
      <c r="OA16" s="25">
        <v>0</v>
      </c>
      <c r="OB16" s="25">
        <v>0</v>
      </c>
      <c r="OC16" s="25">
        <v>0</v>
      </c>
      <c r="OD16" s="44">
        <v>0</v>
      </c>
      <c r="OE16" s="44">
        <v>0</v>
      </c>
      <c r="OF16" s="44">
        <v>1</v>
      </c>
      <c r="OG16" s="44">
        <v>0</v>
      </c>
      <c r="OH16" s="44">
        <v>0</v>
      </c>
      <c r="OI16" s="44">
        <v>0</v>
      </c>
      <c r="OJ16" s="44">
        <v>999999999</v>
      </c>
      <c r="OK16" s="44">
        <v>0</v>
      </c>
      <c r="OL16" s="44">
        <v>999999999</v>
      </c>
      <c r="OM16" s="44">
        <v>999999999</v>
      </c>
      <c r="ON16" s="44">
        <v>999999999</v>
      </c>
      <c r="OO16" s="44">
        <v>999999999</v>
      </c>
      <c r="OP16" s="44">
        <v>999999999</v>
      </c>
      <c r="OQ16" s="44">
        <v>999999999</v>
      </c>
      <c r="OR16" s="44">
        <v>0</v>
      </c>
      <c r="OS16" s="44">
        <v>999999999</v>
      </c>
      <c r="OT16" s="44">
        <v>999999999</v>
      </c>
      <c r="OU16" s="44">
        <v>999999999</v>
      </c>
      <c r="OV16" s="25">
        <v>2</v>
      </c>
      <c r="OW16" s="25">
        <v>2</v>
      </c>
      <c r="OX16" s="25">
        <v>0</v>
      </c>
      <c r="OY16" s="25">
        <v>2</v>
      </c>
      <c r="OZ16" s="25">
        <v>3</v>
      </c>
      <c r="PA16" s="25">
        <v>2</v>
      </c>
      <c r="PB16" s="25">
        <v>2</v>
      </c>
      <c r="PC16" s="25">
        <v>0</v>
      </c>
      <c r="PD16" s="25">
        <v>4</v>
      </c>
      <c r="PE16" s="25">
        <v>2</v>
      </c>
      <c r="PF16" s="25">
        <v>3</v>
      </c>
      <c r="PG16" s="25">
        <v>1</v>
      </c>
      <c r="PH16" s="25">
        <v>3</v>
      </c>
      <c r="PI16" s="25">
        <v>3</v>
      </c>
      <c r="PJ16" s="25">
        <v>1</v>
      </c>
      <c r="PK16" s="25">
        <v>3</v>
      </c>
      <c r="PL16" s="25">
        <v>3</v>
      </c>
      <c r="PM16" s="25">
        <v>2</v>
      </c>
      <c r="PN16" s="25">
        <v>2</v>
      </c>
      <c r="PO16" s="25">
        <v>1</v>
      </c>
      <c r="PP16" s="25">
        <v>5</v>
      </c>
      <c r="PQ16" s="25">
        <v>3</v>
      </c>
      <c r="PR16" s="25">
        <v>5</v>
      </c>
      <c r="PS16" s="25">
        <v>3</v>
      </c>
      <c r="PT16" s="44">
        <v>66.666666666666657</v>
      </c>
      <c r="PU16" s="44">
        <v>66.666666666666657</v>
      </c>
      <c r="PV16" s="44">
        <v>0</v>
      </c>
      <c r="PW16" s="44">
        <v>66.666666666666657</v>
      </c>
      <c r="PX16" s="44">
        <v>100</v>
      </c>
      <c r="PY16" s="44">
        <v>100</v>
      </c>
      <c r="PZ16" s="44">
        <v>100</v>
      </c>
      <c r="QA16" s="44">
        <v>0</v>
      </c>
      <c r="QB16" s="44">
        <v>80</v>
      </c>
      <c r="QC16" s="44">
        <v>66.666666666666657</v>
      </c>
      <c r="QD16" s="44">
        <v>60</v>
      </c>
      <c r="QE16" s="44">
        <v>33.333333333333329</v>
      </c>
      <c r="QF16" s="25">
        <v>2</v>
      </c>
      <c r="QG16" s="25">
        <v>2</v>
      </c>
      <c r="QH16" s="25">
        <v>1</v>
      </c>
      <c r="QI16" s="25">
        <v>2</v>
      </c>
      <c r="QJ16" s="25">
        <v>2</v>
      </c>
      <c r="QK16" s="25">
        <v>1</v>
      </c>
      <c r="QL16" s="25">
        <v>2</v>
      </c>
      <c r="QM16" s="25">
        <v>1</v>
      </c>
      <c r="QN16" s="25">
        <v>5</v>
      </c>
      <c r="QO16" s="25">
        <v>2</v>
      </c>
      <c r="QP16" s="25">
        <v>1</v>
      </c>
      <c r="QQ16" s="25">
        <v>3</v>
      </c>
      <c r="QR16" s="25">
        <v>3</v>
      </c>
      <c r="QS16" s="25">
        <v>1</v>
      </c>
      <c r="QT16" s="25">
        <v>3</v>
      </c>
      <c r="QU16" s="25">
        <v>3</v>
      </c>
      <c r="QV16" s="25">
        <v>2</v>
      </c>
      <c r="QW16" s="25">
        <v>2</v>
      </c>
      <c r="QX16" s="25">
        <v>1</v>
      </c>
      <c r="QY16" s="25">
        <v>5</v>
      </c>
      <c r="QZ16" s="25">
        <v>3</v>
      </c>
      <c r="RA16" s="25">
        <v>5</v>
      </c>
      <c r="RB16" s="44">
        <v>66.666666666666657</v>
      </c>
      <c r="RC16" s="44">
        <v>66.666666666666657</v>
      </c>
      <c r="RD16" s="44">
        <v>100</v>
      </c>
      <c r="RE16" s="44">
        <v>66.666666666666657</v>
      </c>
      <c r="RF16" s="44">
        <v>66.666666666666657</v>
      </c>
      <c r="RG16" s="44">
        <v>50</v>
      </c>
      <c r="RH16" s="44">
        <v>100</v>
      </c>
      <c r="RI16" s="44">
        <v>100</v>
      </c>
      <c r="RJ16" s="44">
        <v>100</v>
      </c>
      <c r="RK16" s="44">
        <v>66.666666666666657</v>
      </c>
      <c r="RL16" s="44">
        <v>20</v>
      </c>
      <c r="RM16" s="25">
        <v>2</v>
      </c>
      <c r="RN16" s="25">
        <v>1</v>
      </c>
      <c r="RO16" s="25">
        <v>0</v>
      </c>
      <c r="RP16" s="25">
        <v>2</v>
      </c>
      <c r="RQ16" s="25">
        <v>1</v>
      </c>
      <c r="RR16" s="25">
        <v>0</v>
      </c>
      <c r="RS16" s="25">
        <v>1</v>
      </c>
      <c r="RT16" s="25">
        <v>0</v>
      </c>
      <c r="RU16" s="25">
        <v>2</v>
      </c>
      <c r="RV16" s="25">
        <v>0</v>
      </c>
      <c r="RW16" s="25">
        <v>1</v>
      </c>
      <c r="RX16" s="25">
        <v>0</v>
      </c>
      <c r="RY16" s="25">
        <v>2</v>
      </c>
      <c r="RZ16" s="25">
        <v>1</v>
      </c>
      <c r="SA16" s="25">
        <v>0</v>
      </c>
      <c r="SB16" s="25">
        <v>2</v>
      </c>
      <c r="SC16" s="25">
        <v>2</v>
      </c>
      <c r="SD16" s="25">
        <v>0</v>
      </c>
      <c r="SE16" s="25">
        <v>0</v>
      </c>
      <c r="SF16" s="25">
        <v>0</v>
      </c>
      <c r="SG16" s="25">
        <v>3</v>
      </c>
      <c r="SH16" s="25">
        <v>1</v>
      </c>
      <c r="SI16" s="25">
        <v>1</v>
      </c>
      <c r="SJ16" s="25">
        <v>1</v>
      </c>
      <c r="SK16" s="25">
        <v>2</v>
      </c>
      <c r="SL16" s="25">
        <v>1</v>
      </c>
      <c r="SM16" s="25">
        <v>0</v>
      </c>
      <c r="SN16" s="25">
        <v>1</v>
      </c>
      <c r="SO16" s="25">
        <v>1</v>
      </c>
      <c r="SP16" s="25">
        <v>0</v>
      </c>
      <c r="SQ16" s="25">
        <v>0</v>
      </c>
      <c r="SR16" s="25">
        <v>0</v>
      </c>
      <c r="SS16" s="25">
        <v>1</v>
      </c>
      <c r="ST16" s="25">
        <v>0</v>
      </c>
      <c r="SU16" s="25">
        <v>0</v>
      </c>
      <c r="SV16" s="25">
        <v>0</v>
      </c>
      <c r="SW16" s="44">
        <v>100</v>
      </c>
      <c r="SX16" s="44">
        <v>50</v>
      </c>
      <c r="SY16" s="44">
        <v>999999999</v>
      </c>
      <c r="SZ16" s="44">
        <v>66.666666666666657</v>
      </c>
      <c r="TA16" s="44">
        <v>50</v>
      </c>
      <c r="TB16" s="44">
        <v>999999999</v>
      </c>
      <c r="TC16" s="44">
        <v>50</v>
      </c>
      <c r="TD16" s="44">
        <v>0</v>
      </c>
      <c r="TE16" s="44">
        <v>50</v>
      </c>
      <c r="TF16" s="44">
        <v>0</v>
      </c>
      <c r="TG16" s="44">
        <v>20</v>
      </c>
      <c r="TH16" s="44">
        <v>0</v>
      </c>
      <c r="TI16" s="44">
        <v>100</v>
      </c>
      <c r="TJ16" s="44">
        <v>50</v>
      </c>
      <c r="TK16" s="44">
        <v>999999999</v>
      </c>
      <c r="TL16" s="44">
        <v>66.666666666666657</v>
      </c>
      <c r="TM16" s="44">
        <v>100</v>
      </c>
      <c r="TN16" s="44">
        <v>999999999</v>
      </c>
      <c r="TO16" s="44">
        <v>0</v>
      </c>
      <c r="TP16" s="44">
        <v>0</v>
      </c>
      <c r="TQ16" s="44">
        <v>75</v>
      </c>
      <c r="TR16" s="44">
        <v>50</v>
      </c>
      <c r="TS16" s="44">
        <v>20</v>
      </c>
      <c r="TT16" s="44">
        <v>100</v>
      </c>
      <c r="TU16" s="44">
        <v>100</v>
      </c>
      <c r="TV16" s="44">
        <v>50</v>
      </c>
      <c r="TW16" s="44">
        <v>999999999</v>
      </c>
      <c r="TX16" s="44">
        <v>33.333333333333329</v>
      </c>
      <c r="TY16" s="44">
        <v>50</v>
      </c>
      <c r="TZ16" s="44">
        <v>999999999</v>
      </c>
      <c r="UA16" s="44">
        <v>0</v>
      </c>
      <c r="UB16" s="44">
        <v>0</v>
      </c>
      <c r="UC16" s="44">
        <v>25</v>
      </c>
      <c r="UD16" s="44">
        <v>0</v>
      </c>
      <c r="UE16" s="44">
        <v>0</v>
      </c>
      <c r="UF16" s="44">
        <v>0</v>
      </c>
    </row>
    <row r="17" spans="1:552" x14ac:dyDescent="0.25">
      <c r="A17" s="2" t="str">
        <f t="shared" si="0"/>
        <v xml:space="preserve">150240 Castanhal                                                                                                                                    </v>
      </c>
      <c r="B17" s="58">
        <v>150240</v>
      </c>
      <c r="C17" s="2" t="s">
        <v>61</v>
      </c>
      <c r="D17" s="56">
        <v>13</v>
      </c>
      <c r="E17" s="56">
        <v>15</v>
      </c>
      <c r="F17" s="56">
        <v>7</v>
      </c>
      <c r="G17" s="56">
        <v>4</v>
      </c>
      <c r="H17" s="56">
        <v>3</v>
      </c>
      <c r="I17" s="56">
        <v>7</v>
      </c>
      <c r="J17" s="56">
        <v>3</v>
      </c>
      <c r="K17" s="56">
        <v>6</v>
      </c>
      <c r="L17" s="56">
        <v>8</v>
      </c>
      <c r="M17" s="56">
        <v>11</v>
      </c>
      <c r="N17" s="56">
        <v>7</v>
      </c>
      <c r="O17" s="56">
        <v>11</v>
      </c>
      <c r="P17" s="59">
        <v>2</v>
      </c>
      <c r="Q17" s="59">
        <v>2</v>
      </c>
      <c r="R17" s="59">
        <v>2</v>
      </c>
      <c r="S17" s="59">
        <v>3</v>
      </c>
      <c r="T17" s="59">
        <v>1</v>
      </c>
      <c r="U17" s="59">
        <v>1</v>
      </c>
      <c r="V17" s="59">
        <v>1</v>
      </c>
      <c r="W17" s="59">
        <v>4</v>
      </c>
      <c r="X17" s="59">
        <v>2</v>
      </c>
      <c r="Y17" s="59">
        <v>6</v>
      </c>
      <c r="Z17" s="59">
        <v>3</v>
      </c>
      <c r="AA17" s="59">
        <v>6</v>
      </c>
      <c r="AB17" s="62">
        <v>15.384615384615385</v>
      </c>
      <c r="AC17" s="62">
        <v>13.333333333333334</v>
      </c>
      <c r="AD17" s="62">
        <v>28.571428571428569</v>
      </c>
      <c r="AE17" s="62">
        <v>75</v>
      </c>
      <c r="AF17" s="62">
        <v>33.333333333333329</v>
      </c>
      <c r="AG17" s="62">
        <v>14.285714285714285</v>
      </c>
      <c r="AH17" s="62">
        <v>33.333333333333329</v>
      </c>
      <c r="AI17" s="62">
        <v>66.666666666666657</v>
      </c>
      <c r="AJ17" s="62">
        <v>25</v>
      </c>
      <c r="AK17" s="62">
        <v>54.54545454545454</v>
      </c>
      <c r="AL17" s="62">
        <v>42.857142857142854</v>
      </c>
      <c r="AM17" s="62">
        <v>54.54545454545454</v>
      </c>
      <c r="AN17" s="61">
        <v>11</v>
      </c>
      <c r="AO17" s="25">
        <v>12</v>
      </c>
      <c r="AP17" s="25">
        <v>4</v>
      </c>
      <c r="AQ17" s="25">
        <v>1</v>
      </c>
      <c r="AR17" s="25">
        <v>2</v>
      </c>
      <c r="AS17" s="25">
        <v>6</v>
      </c>
      <c r="AT17" s="25">
        <v>2</v>
      </c>
      <c r="AU17" s="25">
        <v>2</v>
      </c>
      <c r="AV17" s="25">
        <v>6</v>
      </c>
      <c r="AW17" s="25">
        <v>5</v>
      </c>
      <c r="AX17" s="25">
        <v>3</v>
      </c>
      <c r="AY17" s="25">
        <v>5</v>
      </c>
      <c r="AZ17" s="39">
        <v>84.615384615384613</v>
      </c>
      <c r="BA17" s="39">
        <v>80</v>
      </c>
      <c r="BB17" s="39">
        <v>57.142857142857139</v>
      </c>
      <c r="BC17" s="39">
        <v>25</v>
      </c>
      <c r="BD17" s="39">
        <v>66.666666666666657</v>
      </c>
      <c r="BE17" s="39">
        <v>85.714285714285708</v>
      </c>
      <c r="BF17" s="39">
        <v>66.666666666666657</v>
      </c>
      <c r="BG17" s="39">
        <v>33.333333333333329</v>
      </c>
      <c r="BH17" s="39">
        <v>75</v>
      </c>
      <c r="BI17" s="39">
        <v>45.454545454545453</v>
      </c>
      <c r="BJ17" s="39">
        <v>42.857142857142854</v>
      </c>
      <c r="BK17" s="39">
        <v>45.454545454545453</v>
      </c>
      <c r="BL17" s="25">
        <v>0</v>
      </c>
      <c r="BM17" s="25">
        <v>1</v>
      </c>
      <c r="BN17" s="25">
        <v>1</v>
      </c>
      <c r="BO17" s="25">
        <v>0</v>
      </c>
      <c r="BP17" s="25">
        <v>0</v>
      </c>
      <c r="BQ17" s="25">
        <v>0</v>
      </c>
      <c r="BR17" s="25">
        <v>0</v>
      </c>
      <c r="BS17" s="25">
        <v>0</v>
      </c>
      <c r="BT17" s="25">
        <v>0</v>
      </c>
      <c r="BU17" s="25">
        <v>0</v>
      </c>
      <c r="BV17" s="25">
        <v>1</v>
      </c>
      <c r="BW17" s="25">
        <v>0</v>
      </c>
      <c r="BX17" s="39">
        <v>0</v>
      </c>
      <c r="BY17" s="39">
        <v>6.666666666666667</v>
      </c>
      <c r="BZ17" s="39">
        <v>14.285714285714285</v>
      </c>
      <c r="CA17" s="39">
        <v>0</v>
      </c>
      <c r="CB17" s="39">
        <v>0</v>
      </c>
      <c r="CC17" s="39">
        <v>0</v>
      </c>
      <c r="CD17" s="39">
        <v>0</v>
      </c>
      <c r="CE17" s="39">
        <v>0</v>
      </c>
      <c r="CF17" s="39">
        <v>0</v>
      </c>
      <c r="CG17" s="39">
        <v>0</v>
      </c>
      <c r="CH17" s="39">
        <v>14.285714285714285</v>
      </c>
      <c r="CI17" s="39">
        <v>0</v>
      </c>
      <c r="CJ17" s="63">
        <v>1</v>
      </c>
      <c r="CK17" s="63">
        <v>1</v>
      </c>
      <c r="CL17" s="63">
        <v>0</v>
      </c>
      <c r="CM17" s="63">
        <v>1</v>
      </c>
      <c r="CN17" s="63">
        <v>0</v>
      </c>
      <c r="CO17" s="63">
        <v>1</v>
      </c>
      <c r="CP17" s="63">
        <v>1</v>
      </c>
      <c r="CQ17" s="63">
        <v>2</v>
      </c>
      <c r="CR17" s="63">
        <v>1</v>
      </c>
      <c r="CS17" s="63">
        <v>0</v>
      </c>
      <c r="CT17" s="63">
        <v>1</v>
      </c>
      <c r="CU17" s="63">
        <v>2</v>
      </c>
      <c r="CV17" s="63">
        <v>0</v>
      </c>
      <c r="CW17" s="63">
        <v>0</v>
      </c>
      <c r="CX17" s="63">
        <v>0</v>
      </c>
      <c r="CY17" s="63">
        <v>0</v>
      </c>
      <c r="CZ17" s="63">
        <v>1</v>
      </c>
      <c r="DA17" s="63">
        <v>0</v>
      </c>
      <c r="DB17" s="63">
        <v>0</v>
      </c>
      <c r="DC17" s="63">
        <v>0</v>
      </c>
      <c r="DD17" s="63">
        <v>0</v>
      </c>
      <c r="DE17" s="63">
        <v>2</v>
      </c>
      <c r="DF17" s="63">
        <v>0</v>
      </c>
      <c r="DG17" s="63">
        <v>0</v>
      </c>
      <c r="DH17" s="25">
        <v>1</v>
      </c>
      <c r="DI17" s="25">
        <v>0</v>
      </c>
      <c r="DJ17" s="25">
        <v>2</v>
      </c>
      <c r="DK17" s="25">
        <v>1</v>
      </c>
      <c r="DL17" s="25">
        <v>0</v>
      </c>
      <c r="DM17" s="25">
        <v>0</v>
      </c>
      <c r="DN17" s="25">
        <v>0</v>
      </c>
      <c r="DO17" s="25">
        <v>0</v>
      </c>
      <c r="DP17" s="25">
        <v>0</v>
      </c>
      <c r="DQ17" s="25">
        <v>0</v>
      </c>
      <c r="DR17" s="25">
        <v>0</v>
      </c>
      <c r="DS17" s="25">
        <v>0</v>
      </c>
      <c r="DT17" s="34">
        <v>2</v>
      </c>
      <c r="DU17" s="34">
        <v>1</v>
      </c>
      <c r="DV17" s="34">
        <v>2</v>
      </c>
      <c r="DW17" s="34">
        <v>2</v>
      </c>
      <c r="DX17" s="34">
        <v>1</v>
      </c>
      <c r="DY17" s="34">
        <v>1</v>
      </c>
      <c r="DZ17" s="34">
        <v>1</v>
      </c>
      <c r="EA17" s="2">
        <v>2</v>
      </c>
      <c r="EB17" s="2">
        <v>1</v>
      </c>
      <c r="EC17" s="2">
        <v>2</v>
      </c>
      <c r="ED17" s="2">
        <v>1</v>
      </c>
      <c r="EE17" s="2">
        <v>2</v>
      </c>
      <c r="EF17" s="34">
        <v>50</v>
      </c>
      <c r="EG17" s="34">
        <v>100</v>
      </c>
      <c r="EH17" s="34">
        <v>0</v>
      </c>
      <c r="EI17" s="34">
        <v>50</v>
      </c>
      <c r="EJ17" s="34">
        <v>0</v>
      </c>
      <c r="EK17" s="34">
        <v>100</v>
      </c>
      <c r="EL17" s="34">
        <v>100</v>
      </c>
      <c r="EM17" s="34">
        <v>100</v>
      </c>
      <c r="EN17" s="34">
        <v>100</v>
      </c>
      <c r="EO17" s="34">
        <v>0</v>
      </c>
      <c r="EP17" s="34">
        <v>100</v>
      </c>
      <c r="EQ17" s="34">
        <v>100</v>
      </c>
      <c r="ER17" s="34">
        <v>0</v>
      </c>
      <c r="ES17" s="34">
        <v>0</v>
      </c>
      <c r="ET17" s="34">
        <v>0</v>
      </c>
      <c r="EU17" s="34">
        <v>0</v>
      </c>
      <c r="EV17" s="34">
        <v>100</v>
      </c>
      <c r="EW17" s="34">
        <v>0</v>
      </c>
      <c r="EX17" s="34">
        <v>0</v>
      </c>
      <c r="EY17" s="34">
        <v>0</v>
      </c>
      <c r="EZ17" s="34">
        <v>0</v>
      </c>
      <c r="FA17" s="34">
        <v>100</v>
      </c>
      <c r="FB17" s="34">
        <v>0</v>
      </c>
      <c r="FC17" s="34">
        <v>0</v>
      </c>
      <c r="FD17" s="42">
        <v>50</v>
      </c>
      <c r="FE17" s="42">
        <v>0</v>
      </c>
      <c r="FF17" s="42">
        <v>100</v>
      </c>
      <c r="FG17" s="42">
        <v>50</v>
      </c>
      <c r="FH17" s="42">
        <v>0</v>
      </c>
      <c r="FI17" s="42">
        <v>0</v>
      </c>
      <c r="FJ17" s="42">
        <v>0</v>
      </c>
      <c r="FK17" s="42">
        <v>0</v>
      </c>
      <c r="FL17" s="42">
        <v>0</v>
      </c>
      <c r="FM17" s="42">
        <v>0</v>
      </c>
      <c r="FN17" s="42">
        <v>0</v>
      </c>
      <c r="FO17" s="42">
        <v>0</v>
      </c>
      <c r="FP17" s="42">
        <v>0</v>
      </c>
      <c r="FQ17" s="2">
        <v>0</v>
      </c>
      <c r="FR17" s="2">
        <v>0</v>
      </c>
      <c r="FS17" s="2">
        <v>2</v>
      </c>
      <c r="FT17" s="2">
        <v>1</v>
      </c>
      <c r="FU17" s="2">
        <v>1</v>
      </c>
      <c r="FV17" s="2">
        <v>1</v>
      </c>
      <c r="FW17" s="2">
        <v>3</v>
      </c>
      <c r="FX17" s="2">
        <v>2</v>
      </c>
      <c r="FY17" s="2">
        <v>3</v>
      </c>
      <c r="FZ17" s="2">
        <v>3</v>
      </c>
      <c r="GA17" s="2">
        <v>4</v>
      </c>
      <c r="GB17" s="25">
        <v>0</v>
      </c>
      <c r="GC17" s="25">
        <v>0</v>
      </c>
      <c r="GD17" s="25">
        <v>1</v>
      </c>
      <c r="GE17" s="25">
        <v>1</v>
      </c>
      <c r="GF17" s="25">
        <v>0</v>
      </c>
      <c r="GG17" s="25">
        <v>0</v>
      </c>
      <c r="GH17" s="25">
        <v>0</v>
      </c>
      <c r="GI17" s="25">
        <v>0</v>
      </c>
      <c r="GJ17" s="25">
        <v>0</v>
      </c>
      <c r="GK17" s="25">
        <v>3</v>
      </c>
      <c r="GL17" s="25">
        <v>0</v>
      </c>
      <c r="GM17" s="25">
        <v>1</v>
      </c>
      <c r="GN17" s="2">
        <v>2</v>
      </c>
      <c r="GO17" s="2">
        <v>1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1</v>
      </c>
      <c r="GZ17" s="2">
        <v>2</v>
      </c>
      <c r="HA17" s="2">
        <v>1</v>
      </c>
      <c r="HB17" s="2">
        <v>1</v>
      </c>
      <c r="HC17" s="2">
        <v>3</v>
      </c>
      <c r="HD17" s="2">
        <v>1</v>
      </c>
      <c r="HE17" s="2">
        <v>1</v>
      </c>
      <c r="HF17" s="2">
        <v>1</v>
      </c>
      <c r="HG17" s="2">
        <v>3</v>
      </c>
      <c r="HH17" s="2">
        <v>2</v>
      </c>
      <c r="HI17" s="2">
        <v>6</v>
      </c>
      <c r="HJ17" s="2">
        <v>3</v>
      </c>
      <c r="HK17" s="2">
        <v>6</v>
      </c>
      <c r="HL17" s="34">
        <v>0</v>
      </c>
      <c r="HM17" s="34">
        <v>0</v>
      </c>
      <c r="HN17" s="34">
        <v>0</v>
      </c>
      <c r="HO17" s="34">
        <v>66.666666666666657</v>
      </c>
      <c r="HP17" s="34">
        <v>100</v>
      </c>
      <c r="HQ17" s="34">
        <v>100</v>
      </c>
      <c r="HR17" s="34">
        <v>100</v>
      </c>
      <c r="HS17" s="34">
        <v>100</v>
      </c>
      <c r="HT17" s="34">
        <v>100</v>
      </c>
      <c r="HU17" s="34">
        <v>50</v>
      </c>
      <c r="HV17" s="34">
        <v>100</v>
      </c>
      <c r="HW17" s="34">
        <v>66.666666666666657</v>
      </c>
      <c r="HX17" s="39">
        <v>0</v>
      </c>
      <c r="HY17" s="39">
        <v>0</v>
      </c>
      <c r="HZ17" s="39">
        <v>100</v>
      </c>
      <c r="IA17" s="39">
        <v>33.333333333333329</v>
      </c>
      <c r="IB17" s="39">
        <v>0</v>
      </c>
      <c r="IC17" s="39">
        <v>0</v>
      </c>
      <c r="ID17" s="39">
        <v>0</v>
      </c>
      <c r="IE17" s="39">
        <v>0</v>
      </c>
      <c r="IF17" s="39">
        <v>0</v>
      </c>
      <c r="IG17" s="39">
        <v>50</v>
      </c>
      <c r="IH17" s="39">
        <v>0</v>
      </c>
      <c r="II17" s="39">
        <v>16.666666666666664</v>
      </c>
      <c r="IJ17" s="39">
        <v>100</v>
      </c>
      <c r="IK17" s="39">
        <v>100</v>
      </c>
      <c r="IL17" s="39">
        <v>0</v>
      </c>
      <c r="IM17" s="39">
        <v>0</v>
      </c>
      <c r="IN17" s="39">
        <v>0</v>
      </c>
      <c r="IO17" s="39">
        <v>0</v>
      </c>
      <c r="IP17" s="39">
        <v>0</v>
      </c>
      <c r="IQ17" s="39">
        <v>0</v>
      </c>
      <c r="IR17" s="39">
        <v>0</v>
      </c>
      <c r="IS17" s="39">
        <v>0</v>
      </c>
      <c r="IT17" s="39">
        <v>0</v>
      </c>
      <c r="IU17" s="39">
        <v>16.666666666666664</v>
      </c>
      <c r="IV17" s="39">
        <v>3</v>
      </c>
      <c r="IW17" s="39">
        <v>1</v>
      </c>
      <c r="IX17" s="39">
        <v>0</v>
      </c>
      <c r="IY17" s="39">
        <v>0</v>
      </c>
      <c r="IZ17" s="39">
        <v>1</v>
      </c>
      <c r="JA17" s="39">
        <v>3</v>
      </c>
      <c r="JB17" s="39">
        <v>0</v>
      </c>
      <c r="JC17" s="39">
        <v>0</v>
      </c>
      <c r="JD17" s="2">
        <v>5</v>
      </c>
      <c r="JE17" s="2">
        <v>2</v>
      </c>
      <c r="JF17" s="2">
        <v>1</v>
      </c>
      <c r="JG17" s="2">
        <v>4</v>
      </c>
      <c r="JH17" s="2">
        <v>2</v>
      </c>
      <c r="JI17" s="2">
        <v>3</v>
      </c>
      <c r="JJ17" s="2">
        <v>1</v>
      </c>
      <c r="JK17" s="2">
        <v>1</v>
      </c>
      <c r="JL17" s="2">
        <v>0</v>
      </c>
      <c r="JM17" s="44">
        <v>1</v>
      </c>
      <c r="JN17" s="44">
        <v>1</v>
      </c>
      <c r="JO17" s="44">
        <v>0</v>
      </c>
      <c r="JP17" s="2">
        <v>0</v>
      </c>
      <c r="JQ17" s="2">
        <v>2</v>
      </c>
      <c r="JR17" s="2">
        <v>1</v>
      </c>
      <c r="JS17" s="2">
        <v>0</v>
      </c>
      <c r="JT17" s="2">
        <v>6</v>
      </c>
      <c r="JU17" s="2">
        <v>5</v>
      </c>
      <c r="JV17" s="2">
        <v>1</v>
      </c>
      <c r="JW17" s="2">
        <v>0</v>
      </c>
      <c r="JX17" s="2">
        <v>1</v>
      </c>
      <c r="JY17" s="2">
        <v>0</v>
      </c>
      <c r="JZ17" s="2">
        <v>1</v>
      </c>
      <c r="KA17" s="2">
        <v>2</v>
      </c>
      <c r="KB17" s="25">
        <v>1</v>
      </c>
      <c r="KC17" s="25">
        <v>1</v>
      </c>
      <c r="KD17" s="25">
        <v>1</v>
      </c>
      <c r="KE17" s="25">
        <v>1</v>
      </c>
      <c r="KF17" s="25">
        <v>11</v>
      </c>
      <c r="KG17" s="25">
        <v>9</v>
      </c>
      <c r="KH17" s="25">
        <v>2</v>
      </c>
      <c r="KI17" s="25">
        <v>1</v>
      </c>
      <c r="KJ17" s="25">
        <v>2</v>
      </c>
      <c r="KK17" s="25">
        <v>4</v>
      </c>
      <c r="KL17" s="25">
        <v>2</v>
      </c>
      <c r="KM17" s="25">
        <v>2</v>
      </c>
      <c r="KN17" s="25">
        <v>6</v>
      </c>
      <c r="KO17" s="25">
        <v>5</v>
      </c>
      <c r="KP17" s="25">
        <v>3</v>
      </c>
      <c r="KQ17" s="25">
        <v>5</v>
      </c>
      <c r="KR17" s="44">
        <v>27.27272727272727</v>
      </c>
      <c r="KS17" s="44">
        <v>11.111111111111111</v>
      </c>
      <c r="KT17" s="44">
        <v>0</v>
      </c>
      <c r="KU17" s="44">
        <v>0</v>
      </c>
      <c r="KV17" s="44">
        <v>50</v>
      </c>
      <c r="KW17" s="44">
        <v>75</v>
      </c>
      <c r="KX17" s="44">
        <v>0</v>
      </c>
      <c r="KY17" s="44">
        <v>0</v>
      </c>
      <c r="KZ17" s="44">
        <v>83.333333333333343</v>
      </c>
      <c r="LA17" s="44">
        <v>40</v>
      </c>
      <c r="LB17" s="44">
        <v>33.333333333333329</v>
      </c>
      <c r="LC17" s="44">
        <v>80</v>
      </c>
      <c r="LD17" s="44">
        <v>18.181818181818183</v>
      </c>
      <c r="LE17" s="44">
        <v>33.333333333333329</v>
      </c>
      <c r="LF17" s="44">
        <v>50</v>
      </c>
      <c r="LG17" s="44">
        <v>100</v>
      </c>
      <c r="LH17" s="44">
        <v>0</v>
      </c>
      <c r="LI17" s="44">
        <v>25</v>
      </c>
      <c r="LJ17" s="44">
        <v>50</v>
      </c>
      <c r="LK17" s="44">
        <v>0</v>
      </c>
      <c r="LL17" s="44">
        <v>0</v>
      </c>
      <c r="LM17" s="44">
        <v>40</v>
      </c>
      <c r="LN17" s="44">
        <v>33.333333333333329</v>
      </c>
      <c r="LO17" s="44">
        <v>0</v>
      </c>
      <c r="LP17" s="44">
        <v>54.54545454545454</v>
      </c>
      <c r="LQ17" s="44">
        <v>55.555555555555557</v>
      </c>
      <c r="LR17" s="44">
        <v>50</v>
      </c>
      <c r="LS17" s="44">
        <v>0</v>
      </c>
      <c r="LT17" s="44">
        <v>50</v>
      </c>
      <c r="LU17" s="44">
        <v>0</v>
      </c>
      <c r="LV17" s="44">
        <v>50</v>
      </c>
      <c r="LW17" s="44">
        <v>100</v>
      </c>
      <c r="LX17" s="44">
        <v>16.666666666666664</v>
      </c>
      <c r="LY17" s="44">
        <v>20</v>
      </c>
      <c r="LZ17" s="44">
        <v>33.333333333333329</v>
      </c>
      <c r="MA17" s="44">
        <v>20</v>
      </c>
      <c r="MB17" s="25">
        <v>0</v>
      </c>
      <c r="MC17" s="25">
        <v>0</v>
      </c>
      <c r="MD17" s="25">
        <v>2</v>
      </c>
      <c r="ME17" s="25">
        <v>0</v>
      </c>
      <c r="MF17" s="25">
        <v>0</v>
      </c>
      <c r="MG17" s="25">
        <v>0</v>
      </c>
      <c r="MH17" s="25">
        <v>0</v>
      </c>
      <c r="MI17" s="25">
        <v>1</v>
      </c>
      <c r="MJ17" s="25">
        <v>0</v>
      </c>
      <c r="MK17" s="25">
        <v>1</v>
      </c>
      <c r="ML17" s="25">
        <v>0</v>
      </c>
      <c r="MM17" s="25">
        <v>0</v>
      </c>
      <c r="MN17" s="25">
        <v>2</v>
      </c>
      <c r="MO17" s="25">
        <v>1</v>
      </c>
      <c r="MP17" s="25">
        <v>2</v>
      </c>
      <c r="MQ17" s="25">
        <v>2</v>
      </c>
      <c r="MR17" s="25">
        <v>1</v>
      </c>
      <c r="MS17" s="25">
        <v>1</v>
      </c>
      <c r="MT17" s="25">
        <v>1</v>
      </c>
      <c r="MU17" s="25">
        <v>2</v>
      </c>
      <c r="MV17" s="25">
        <v>2</v>
      </c>
      <c r="MW17" s="44">
        <v>2</v>
      </c>
      <c r="MX17" s="44">
        <v>1</v>
      </c>
      <c r="MY17" s="44">
        <v>2</v>
      </c>
      <c r="MZ17" s="44">
        <v>0</v>
      </c>
      <c r="NA17" s="44">
        <v>0</v>
      </c>
      <c r="NB17" s="44">
        <v>100</v>
      </c>
      <c r="NC17" s="44">
        <v>0</v>
      </c>
      <c r="ND17" s="44">
        <v>0</v>
      </c>
      <c r="NE17" s="44">
        <v>0</v>
      </c>
      <c r="NF17" s="44">
        <v>0</v>
      </c>
      <c r="NG17" s="44">
        <v>50</v>
      </c>
      <c r="NH17" s="44">
        <v>0</v>
      </c>
      <c r="NI17" s="44">
        <v>50</v>
      </c>
      <c r="NJ17" s="44">
        <v>0</v>
      </c>
      <c r="NK17" s="44">
        <v>0</v>
      </c>
      <c r="NL17" s="25">
        <v>0</v>
      </c>
      <c r="NM17" s="25">
        <v>0</v>
      </c>
      <c r="NN17" s="25">
        <v>0</v>
      </c>
      <c r="NO17" s="25">
        <v>0</v>
      </c>
      <c r="NP17" s="25">
        <v>1</v>
      </c>
      <c r="NQ17" s="25">
        <v>0</v>
      </c>
      <c r="NR17" s="25">
        <v>0</v>
      </c>
      <c r="NS17" s="25">
        <v>0</v>
      </c>
      <c r="NT17" s="25">
        <v>0</v>
      </c>
      <c r="NU17" s="25">
        <v>0</v>
      </c>
      <c r="NV17" s="25">
        <v>0</v>
      </c>
      <c r="NW17" s="25">
        <v>0</v>
      </c>
      <c r="NX17" s="25">
        <v>1</v>
      </c>
      <c r="NY17" s="25">
        <v>1</v>
      </c>
      <c r="NZ17" s="25">
        <v>0</v>
      </c>
      <c r="OA17" s="25">
        <v>0</v>
      </c>
      <c r="OB17" s="25">
        <v>1</v>
      </c>
      <c r="OC17" s="25">
        <v>2</v>
      </c>
      <c r="OD17" s="44">
        <v>0</v>
      </c>
      <c r="OE17" s="44">
        <v>0</v>
      </c>
      <c r="OF17" s="44">
        <v>3</v>
      </c>
      <c r="OG17" s="44">
        <v>0</v>
      </c>
      <c r="OH17" s="44">
        <v>0</v>
      </c>
      <c r="OI17" s="44">
        <v>0</v>
      </c>
      <c r="OJ17" s="44">
        <v>0</v>
      </c>
      <c r="OK17" s="44">
        <v>0</v>
      </c>
      <c r="OL17" s="44">
        <v>999999999</v>
      </c>
      <c r="OM17" s="44">
        <v>999999999</v>
      </c>
      <c r="ON17" s="44">
        <v>100</v>
      </c>
      <c r="OO17" s="44">
        <v>0</v>
      </c>
      <c r="OP17" s="44">
        <v>999999999</v>
      </c>
      <c r="OQ17" s="44">
        <v>999999999</v>
      </c>
      <c r="OR17" s="44">
        <v>0</v>
      </c>
      <c r="OS17" s="44">
        <v>999999999</v>
      </c>
      <c r="OT17" s="44">
        <v>999999999</v>
      </c>
      <c r="OU17" s="44">
        <v>999999999</v>
      </c>
      <c r="OV17" s="25">
        <v>6</v>
      </c>
      <c r="OW17" s="25">
        <v>3</v>
      </c>
      <c r="OX17" s="25">
        <v>1</v>
      </c>
      <c r="OY17" s="25">
        <v>1</v>
      </c>
      <c r="OZ17" s="25">
        <v>1</v>
      </c>
      <c r="PA17" s="25">
        <v>3</v>
      </c>
      <c r="PB17" s="25">
        <v>3</v>
      </c>
      <c r="PC17" s="25">
        <v>7</v>
      </c>
      <c r="PD17" s="25">
        <v>9</v>
      </c>
      <c r="PE17" s="25">
        <v>11</v>
      </c>
      <c r="PF17" s="25">
        <v>9</v>
      </c>
      <c r="PG17" s="25">
        <v>2</v>
      </c>
      <c r="PH17" s="25">
        <v>18</v>
      </c>
      <c r="PI17" s="25">
        <v>21</v>
      </c>
      <c r="PJ17" s="25">
        <v>14</v>
      </c>
      <c r="PK17" s="25">
        <v>7</v>
      </c>
      <c r="PL17" s="25">
        <v>5</v>
      </c>
      <c r="PM17" s="25">
        <v>8</v>
      </c>
      <c r="PN17" s="25">
        <v>4</v>
      </c>
      <c r="PO17" s="25">
        <v>8</v>
      </c>
      <c r="PP17" s="25">
        <v>12</v>
      </c>
      <c r="PQ17" s="25">
        <v>15</v>
      </c>
      <c r="PR17" s="25">
        <v>9</v>
      </c>
      <c r="PS17" s="25">
        <v>11</v>
      </c>
      <c r="PT17" s="44">
        <v>33.333333333333329</v>
      </c>
      <c r="PU17" s="44">
        <v>14.285714285714285</v>
      </c>
      <c r="PV17" s="44">
        <v>7.1428571428571423</v>
      </c>
      <c r="PW17" s="44">
        <v>14.285714285714285</v>
      </c>
      <c r="PX17" s="44">
        <v>20</v>
      </c>
      <c r="PY17" s="44">
        <v>37.5</v>
      </c>
      <c r="PZ17" s="44">
        <v>75</v>
      </c>
      <c r="QA17" s="44">
        <v>87.5</v>
      </c>
      <c r="QB17" s="44">
        <v>75</v>
      </c>
      <c r="QC17" s="44">
        <v>73.333333333333329</v>
      </c>
      <c r="QD17" s="44">
        <v>100</v>
      </c>
      <c r="QE17" s="44">
        <v>18.181818181818183</v>
      </c>
      <c r="QF17" s="25">
        <v>8</v>
      </c>
      <c r="QG17" s="25">
        <v>3</v>
      </c>
      <c r="QH17" s="25">
        <v>2</v>
      </c>
      <c r="QI17" s="25">
        <v>3</v>
      </c>
      <c r="QJ17" s="25">
        <v>5</v>
      </c>
      <c r="QK17" s="25">
        <v>5</v>
      </c>
      <c r="QL17" s="25">
        <v>3</v>
      </c>
      <c r="QM17" s="25">
        <v>5</v>
      </c>
      <c r="QN17" s="25">
        <v>7</v>
      </c>
      <c r="QO17" s="25">
        <v>10</v>
      </c>
      <c r="QP17" s="25">
        <v>4</v>
      </c>
      <c r="QQ17" s="25">
        <v>18</v>
      </c>
      <c r="QR17" s="25">
        <v>21</v>
      </c>
      <c r="QS17" s="25">
        <v>14</v>
      </c>
      <c r="QT17" s="25">
        <v>7</v>
      </c>
      <c r="QU17" s="25">
        <v>5</v>
      </c>
      <c r="QV17" s="25">
        <v>8</v>
      </c>
      <c r="QW17" s="25">
        <v>4</v>
      </c>
      <c r="QX17" s="25">
        <v>8</v>
      </c>
      <c r="QY17" s="25">
        <v>12</v>
      </c>
      <c r="QZ17" s="25">
        <v>15</v>
      </c>
      <c r="RA17" s="25">
        <v>9</v>
      </c>
      <c r="RB17" s="44">
        <v>44.444444444444443</v>
      </c>
      <c r="RC17" s="44">
        <v>14.285714285714285</v>
      </c>
      <c r="RD17" s="44">
        <v>14.285714285714285</v>
      </c>
      <c r="RE17" s="44">
        <v>42.857142857142854</v>
      </c>
      <c r="RF17" s="44">
        <v>100</v>
      </c>
      <c r="RG17" s="44">
        <v>62.5</v>
      </c>
      <c r="RH17" s="44">
        <v>75</v>
      </c>
      <c r="RI17" s="44">
        <v>62.5</v>
      </c>
      <c r="RJ17" s="44">
        <v>58.333333333333336</v>
      </c>
      <c r="RK17" s="44">
        <v>66.666666666666657</v>
      </c>
      <c r="RL17" s="44">
        <v>44.444444444444443</v>
      </c>
      <c r="RM17" s="25">
        <v>8</v>
      </c>
      <c r="RN17" s="25">
        <v>9</v>
      </c>
      <c r="RO17" s="25">
        <v>1</v>
      </c>
      <c r="RP17" s="25">
        <v>0</v>
      </c>
      <c r="RQ17" s="25">
        <v>1</v>
      </c>
      <c r="RR17" s="25">
        <v>5</v>
      </c>
      <c r="RS17" s="25">
        <v>3</v>
      </c>
      <c r="RT17" s="25">
        <v>3</v>
      </c>
      <c r="RU17" s="25">
        <v>3</v>
      </c>
      <c r="RV17" s="25">
        <v>5</v>
      </c>
      <c r="RW17" s="25">
        <v>5</v>
      </c>
      <c r="RX17" s="25">
        <v>7</v>
      </c>
      <c r="RY17" s="25">
        <v>11</v>
      </c>
      <c r="RZ17" s="25">
        <v>7</v>
      </c>
      <c r="SA17" s="25">
        <v>0</v>
      </c>
      <c r="SB17" s="25">
        <v>1</v>
      </c>
      <c r="SC17" s="25">
        <v>1</v>
      </c>
      <c r="SD17" s="25">
        <v>2</v>
      </c>
      <c r="SE17" s="25">
        <v>1</v>
      </c>
      <c r="SF17" s="25">
        <v>1</v>
      </c>
      <c r="SG17" s="25">
        <v>1</v>
      </c>
      <c r="SH17" s="25">
        <v>1</v>
      </c>
      <c r="SI17" s="25">
        <v>3</v>
      </c>
      <c r="SJ17" s="25">
        <v>3</v>
      </c>
      <c r="SK17" s="25">
        <v>6</v>
      </c>
      <c r="SL17" s="25">
        <v>6</v>
      </c>
      <c r="SM17" s="25">
        <v>0</v>
      </c>
      <c r="SN17" s="25">
        <v>0</v>
      </c>
      <c r="SO17" s="25">
        <v>1</v>
      </c>
      <c r="SP17" s="25">
        <v>2</v>
      </c>
      <c r="SQ17" s="25">
        <v>1</v>
      </c>
      <c r="SR17" s="25">
        <v>1</v>
      </c>
      <c r="SS17" s="25">
        <v>0</v>
      </c>
      <c r="ST17" s="25">
        <v>1</v>
      </c>
      <c r="SU17" s="25">
        <v>2</v>
      </c>
      <c r="SV17" s="25">
        <v>2</v>
      </c>
      <c r="SW17" s="44">
        <v>61.53846153846154</v>
      </c>
      <c r="SX17" s="44">
        <v>60</v>
      </c>
      <c r="SY17" s="44">
        <v>14.285714285714285</v>
      </c>
      <c r="SZ17" s="44">
        <v>0</v>
      </c>
      <c r="TA17" s="44">
        <v>33.333333333333329</v>
      </c>
      <c r="TB17" s="44">
        <v>71.428571428571431</v>
      </c>
      <c r="TC17" s="44">
        <v>100</v>
      </c>
      <c r="TD17" s="44">
        <v>50</v>
      </c>
      <c r="TE17" s="44">
        <v>37.5</v>
      </c>
      <c r="TF17" s="44">
        <v>45.454545454545453</v>
      </c>
      <c r="TG17" s="44">
        <v>71.428571428571431</v>
      </c>
      <c r="TH17" s="44">
        <v>63.636363636363633</v>
      </c>
      <c r="TI17" s="44">
        <v>84.615384615384613</v>
      </c>
      <c r="TJ17" s="44">
        <v>46.666666666666664</v>
      </c>
      <c r="TK17" s="44">
        <v>0</v>
      </c>
      <c r="TL17" s="44">
        <v>25</v>
      </c>
      <c r="TM17" s="44">
        <v>33.333333333333329</v>
      </c>
      <c r="TN17" s="44">
        <v>28.571428571428569</v>
      </c>
      <c r="TO17" s="44">
        <v>33.333333333333329</v>
      </c>
      <c r="TP17" s="44">
        <v>16.666666666666664</v>
      </c>
      <c r="TQ17" s="44">
        <v>12.5</v>
      </c>
      <c r="TR17" s="44">
        <v>9.0909090909090917</v>
      </c>
      <c r="TS17" s="44">
        <v>42.857142857142854</v>
      </c>
      <c r="TT17" s="44">
        <v>27.27272727272727</v>
      </c>
      <c r="TU17" s="44">
        <v>46.153846153846153</v>
      </c>
      <c r="TV17" s="44">
        <v>40</v>
      </c>
      <c r="TW17" s="44">
        <v>0</v>
      </c>
      <c r="TX17" s="44">
        <v>0</v>
      </c>
      <c r="TY17" s="44">
        <v>33.333333333333329</v>
      </c>
      <c r="TZ17" s="44">
        <v>28.571428571428569</v>
      </c>
      <c r="UA17" s="44">
        <v>33.333333333333329</v>
      </c>
      <c r="UB17" s="44">
        <v>16.666666666666664</v>
      </c>
      <c r="UC17" s="44">
        <v>0</v>
      </c>
      <c r="UD17" s="44">
        <v>9.0909090909090917</v>
      </c>
      <c r="UE17" s="44">
        <v>28.571428571428569</v>
      </c>
      <c r="UF17" s="44">
        <v>18.181818181818183</v>
      </c>
    </row>
    <row r="18" spans="1:552" x14ac:dyDescent="0.25">
      <c r="A18" s="2" t="str">
        <f t="shared" si="0"/>
        <v xml:space="preserve">150360 Itaituba                                                                                                                                     </v>
      </c>
      <c r="B18" s="58">
        <v>150360</v>
      </c>
      <c r="C18" s="2" t="s">
        <v>62</v>
      </c>
      <c r="D18" s="56">
        <v>0</v>
      </c>
      <c r="E18" s="56">
        <v>0</v>
      </c>
      <c r="F18" s="56">
        <v>3</v>
      </c>
      <c r="G18" s="56">
        <v>5</v>
      </c>
      <c r="H18" s="56">
        <v>9</v>
      </c>
      <c r="I18" s="56">
        <v>13</v>
      </c>
      <c r="J18" s="56">
        <v>5</v>
      </c>
      <c r="K18" s="56">
        <v>5</v>
      </c>
      <c r="L18" s="56">
        <v>9</v>
      </c>
      <c r="M18" s="56">
        <v>10</v>
      </c>
      <c r="N18" s="56">
        <v>7</v>
      </c>
      <c r="O18" s="56">
        <v>18</v>
      </c>
      <c r="P18" s="59">
        <v>0</v>
      </c>
      <c r="Q18" s="59">
        <v>0</v>
      </c>
      <c r="R18" s="59">
        <v>2</v>
      </c>
      <c r="S18" s="59">
        <v>0</v>
      </c>
      <c r="T18" s="59">
        <v>3</v>
      </c>
      <c r="U18" s="59">
        <v>5</v>
      </c>
      <c r="V18" s="59">
        <v>5</v>
      </c>
      <c r="W18" s="59">
        <v>2</v>
      </c>
      <c r="X18" s="59">
        <v>4</v>
      </c>
      <c r="Y18" s="59">
        <v>4</v>
      </c>
      <c r="Z18" s="59">
        <v>2</v>
      </c>
      <c r="AA18" s="59">
        <v>8</v>
      </c>
      <c r="AB18" s="62">
        <v>999999999</v>
      </c>
      <c r="AC18" s="62">
        <v>999999999</v>
      </c>
      <c r="AD18" s="62">
        <v>66.666666666666657</v>
      </c>
      <c r="AE18" s="62">
        <v>0</v>
      </c>
      <c r="AF18" s="62">
        <v>33.333333333333329</v>
      </c>
      <c r="AG18" s="62">
        <v>38.461538461538467</v>
      </c>
      <c r="AH18" s="62">
        <v>100</v>
      </c>
      <c r="AI18" s="62">
        <v>40</v>
      </c>
      <c r="AJ18" s="62">
        <v>44.444444444444443</v>
      </c>
      <c r="AK18" s="62">
        <v>40</v>
      </c>
      <c r="AL18" s="62">
        <v>28.571428571428569</v>
      </c>
      <c r="AM18" s="62">
        <v>44.444444444444443</v>
      </c>
      <c r="AN18" s="61">
        <v>0</v>
      </c>
      <c r="AO18" s="25">
        <v>0</v>
      </c>
      <c r="AP18" s="25">
        <v>1</v>
      </c>
      <c r="AQ18" s="25">
        <v>5</v>
      </c>
      <c r="AR18" s="25">
        <v>5</v>
      </c>
      <c r="AS18" s="25">
        <v>8</v>
      </c>
      <c r="AT18" s="25">
        <v>0</v>
      </c>
      <c r="AU18" s="25">
        <v>2</v>
      </c>
      <c r="AV18" s="25">
        <v>5</v>
      </c>
      <c r="AW18" s="25">
        <v>5</v>
      </c>
      <c r="AX18" s="25">
        <v>5</v>
      </c>
      <c r="AY18" s="25">
        <v>8</v>
      </c>
      <c r="AZ18" s="39">
        <v>999999999</v>
      </c>
      <c r="BA18" s="39">
        <v>999999999</v>
      </c>
      <c r="BB18" s="39">
        <v>33.333333333333329</v>
      </c>
      <c r="BC18" s="39">
        <v>100</v>
      </c>
      <c r="BD18" s="39">
        <v>55.555555555555557</v>
      </c>
      <c r="BE18" s="39">
        <v>61.53846153846154</v>
      </c>
      <c r="BF18" s="39">
        <v>0</v>
      </c>
      <c r="BG18" s="39">
        <v>40</v>
      </c>
      <c r="BH18" s="39">
        <v>55.555555555555557</v>
      </c>
      <c r="BI18" s="39">
        <v>50</v>
      </c>
      <c r="BJ18" s="39">
        <v>71.428571428571431</v>
      </c>
      <c r="BK18" s="39">
        <v>44.444444444444443</v>
      </c>
      <c r="BL18" s="25">
        <v>0</v>
      </c>
      <c r="BM18" s="25">
        <v>0</v>
      </c>
      <c r="BN18" s="25">
        <v>0</v>
      </c>
      <c r="BO18" s="25">
        <v>0</v>
      </c>
      <c r="BP18" s="25">
        <v>1</v>
      </c>
      <c r="BQ18" s="25">
        <v>0</v>
      </c>
      <c r="BR18" s="25">
        <v>0</v>
      </c>
      <c r="BS18" s="25">
        <v>1</v>
      </c>
      <c r="BT18" s="25">
        <v>0</v>
      </c>
      <c r="BU18" s="25">
        <v>1</v>
      </c>
      <c r="BV18" s="25">
        <v>0</v>
      </c>
      <c r="BW18" s="25">
        <v>2</v>
      </c>
      <c r="BX18" s="39">
        <v>999999999</v>
      </c>
      <c r="BY18" s="39">
        <v>999999999</v>
      </c>
      <c r="BZ18" s="39">
        <v>0</v>
      </c>
      <c r="CA18" s="39">
        <v>0</v>
      </c>
      <c r="CB18" s="39">
        <v>11.111111111111111</v>
      </c>
      <c r="CC18" s="39">
        <v>0</v>
      </c>
      <c r="CD18" s="39">
        <v>0</v>
      </c>
      <c r="CE18" s="39">
        <v>20</v>
      </c>
      <c r="CF18" s="39">
        <v>0</v>
      </c>
      <c r="CG18" s="39">
        <v>10</v>
      </c>
      <c r="CH18" s="39">
        <v>0</v>
      </c>
      <c r="CI18" s="39">
        <v>11.111111111111111</v>
      </c>
      <c r="CJ18" s="63">
        <v>0</v>
      </c>
      <c r="CK18" s="63">
        <v>0</v>
      </c>
      <c r="CL18" s="63">
        <v>0</v>
      </c>
      <c r="CM18" s="63">
        <v>0</v>
      </c>
      <c r="CN18" s="63">
        <v>1</v>
      </c>
      <c r="CO18" s="63">
        <v>0</v>
      </c>
      <c r="CP18" s="63">
        <v>3</v>
      </c>
      <c r="CQ18" s="63">
        <v>1</v>
      </c>
      <c r="CR18" s="63">
        <v>3</v>
      </c>
      <c r="CS18" s="63">
        <v>0</v>
      </c>
      <c r="CT18" s="63">
        <v>1</v>
      </c>
      <c r="CU18" s="63">
        <v>4</v>
      </c>
      <c r="CV18" s="63">
        <v>0</v>
      </c>
      <c r="CW18" s="63">
        <v>0</v>
      </c>
      <c r="CX18" s="63">
        <v>0</v>
      </c>
      <c r="CY18" s="63">
        <v>0</v>
      </c>
      <c r="CZ18" s="63">
        <v>0</v>
      </c>
      <c r="DA18" s="63">
        <v>0</v>
      </c>
      <c r="DB18" s="63">
        <v>1</v>
      </c>
      <c r="DC18" s="63">
        <v>0</v>
      </c>
      <c r="DD18" s="63">
        <v>0</v>
      </c>
      <c r="DE18" s="63">
        <v>0</v>
      </c>
      <c r="DF18" s="63">
        <v>1</v>
      </c>
      <c r="DG18" s="63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1</v>
      </c>
      <c r="DN18" s="25">
        <v>0</v>
      </c>
      <c r="DO18" s="25">
        <v>0</v>
      </c>
      <c r="DP18" s="25">
        <v>0</v>
      </c>
      <c r="DQ18" s="25">
        <v>2</v>
      </c>
      <c r="DR18" s="25">
        <v>0</v>
      </c>
      <c r="DS18" s="25">
        <v>1</v>
      </c>
      <c r="DT18" s="34">
        <v>0</v>
      </c>
      <c r="DU18" s="34">
        <v>0</v>
      </c>
      <c r="DV18" s="34">
        <v>0</v>
      </c>
      <c r="DW18" s="34">
        <v>0</v>
      </c>
      <c r="DX18" s="34">
        <v>1</v>
      </c>
      <c r="DY18" s="34">
        <v>1</v>
      </c>
      <c r="DZ18" s="34">
        <v>4</v>
      </c>
      <c r="EA18" s="2">
        <v>1</v>
      </c>
      <c r="EB18" s="2">
        <v>3</v>
      </c>
      <c r="EC18" s="2">
        <v>2</v>
      </c>
      <c r="ED18" s="2">
        <v>2</v>
      </c>
      <c r="EE18" s="2">
        <v>5</v>
      </c>
      <c r="EF18" s="34">
        <v>999999999</v>
      </c>
      <c r="EG18" s="34">
        <v>999999999</v>
      </c>
      <c r="EH18" s="34">
        <v>999999999</v>
      </c>
      <c r="EI18" s="34">
        <v>999999999</v>
      </c>
      <c r="EJ18" s="34">
        <v>100</v>
      </c>
      <c r="EK18" s="34">
        <v>0</v>
      </c>
      <c r="EL18" s="34">
        <v>75</v>
      </c>
      <c r="EM18" s="34">
        <v>100</v>
      </c>
      <c r="EN18" s="34">
        <v>100</v>
      </c>
      <c r="EO18" s="34">
        <v>0</v>
      </c>
      <c r="EP18" s="34">
        <v>50</v>
      </c>
      <c r="EQ18" s="34">
        <v>80</v>
      </c>
      <c r="ER18" s="34">
        <v>999999999</v>
      </c>
      <c r="ES18" s="34">
        <v>999999999</v>
      </c>
      <c r="ET18" s="34">
        <v>999999999</v>
      </c>
      <c r="EU18" s="34">
        <v>999999999</v>
      </c>
      <c r="EV18" s="34">
        <v>0</v>
      </c>
      <c r="EW18" s="34">
        <v>0</v>
      </c>
      <c r="EX18" s="34">
        <v>25</v>
      </c>
      <c r="EY18" s="34">
        <v>0</v>
      </c>
      <c r="EZ18" s="34">
        <v>0</v>
      </c>
      <c r="FA18" s="34">
        <v>0</v>
      </c>
      <c r="FB18" s="34">
        <v>50</v>
      </c>
      <c r="FC18" s="34">
        <v>0</v>
      </c>
      <c r="FD18" s="42">
        <v>999999999</v>
      </c>
      <c r="FE18" s="42">
        <v>999999999</v>
      </c>
      <c r="FF18" s="42">
        <v>999999999</v>
      </c>
      <c r="FG18" s="42">
        <v>999999999</v>
      </c>
      <c r="FH18" s="42">
        <v>0</v>
      </c>
      <c r="FI18" s="42">
        <v>100</v>
      </c>
      <c r="FJ18" s="42">
        <v>0</v>
      </c>
      <c r="FK18" s="42">
        <v>0</v>
      </c>
      <c r="FL18" s="42">
        <v>0</v>
      </c>
      <c r="FM18" s="42">
        <v>100</v>
      </c>
      <c r="FN18" s="42">
        <v>0</v>
      </c>
      <c r="FO18" s="42">
        <v>20</v>
      </c>
      <c r="FP18" s="42">
        <v>0</v>
      </c>
      <c r="FQ18" s="2">
        <v>0</v>
      </c>
      <c r="FR18" s="2">
        <v>0</v>
      </c>
      <c r="FS18" s="2">
        <v>0</v>
      </c>
      <c r="FT18" s="2">
        <v>0</v>
      </c>
      <c r="FU18" s="2">
        <v>3</v>
      </c>
      <c r="FV18" s="2">
        <v>2</v>
      </c>
      <c r="FW18" s="2">
        <v>1</v>
      </c>
      <c r="FX18" s="2">
        <v>3</v>
      </c>
      <c r="FY18" s="2">
        <v>1</v>
      </c>
      <c r="FZ18" s="2">
        <v>1</v>
      </c>
      <c r="GA18" s="2">
        <v>0</v>
      </c>
      <c r="GB18" s="25">
        <v>0</v>
      </c>
      <c r="GC18" s="25">
        <v>0</v>
      </c>
      <c r="GD18" s="25">
        <v>1</v>
      </c>
      <c r="GE18" s="25">
        <v>0</v>
      </c>
      <c r="GF18" s="25">
        <v>1</v>
      </c>
      <c r="GG18" s="25">
        <v>1</v>
      </c>
      <c r="GH18" s="25">
        <v>0</v>
      </c>
      <c r="GI18" s="25">
        <v>0</v>
      </c>
      <c r="GJ18" s="25">
        <v>0</v>
      </c>
      <c r="GK18" s="25">
        <v>0</v>
      </c>
      <c r="GL18" s="25">
        <v>0</v>
      </c>
      <c r="GM18" s="25">
        <v>1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1</v>
      </c>
      <c r="GX18" s="2">
        <v>0</v>
      </c>
      <c r="GY18" s="2">
        <v>0</v>
      </c>
      <c r="GZ18" s="2">
        <v>0</v>
      </c>
      <c r="HA18" s="2">
        <v>0</v>
      </c>
      <c r="HB18" s="2">
        <v>1</v>
      </c>
      <c r="HC18" s="2">
        <v>0</v>
      </c>
      <c r="HD18" s="2">
        <v>1</v>
      </c>
      <c r="HE18" s="2">
        <v>4</v>
      </c>
      <c r="HF18" s="2">
        <v>2</v>
      </c>
      <c r="HG18" s="2">
        <v>1</v>
      </c>
      <c r="HH18" s="2">
        <v>3</v>
      </c>
      <c r="HI18" s="2">
        <v>2</v>
      </c>
      <c r="HJ18" s="2">
        <v>1</v>
      </c>
      <c r="HK18" s="2">
        <v>1</v>
      </c>
      <c r="HL18" s="34">
        <v>999999999</v>
      </c>
      <c r="HM18" s="34">
        <v>999999999</v>
      </c>
      <c r="HN18" s="34">
        <v>0</v>
      </c>
      <c r="HO18" s="34">
        <v>999999999</v>
      </c>
      <c r="HP18" s="34">
        <v>0</v>
      </c>
      <c r="HQ18" s="34">
        <v>75</v>
      </c>
      <c r="HR18" s="34">
        <v>100</v>
      </c>
      <c r="HS18" s="34">
        <v>100</v>
      </c>
      <c r="HT18" s="34">
        <v>100</v>
      </c>
      <c r="HU18" s="34">
        <v>50</v>
      </c>
      <c r="HV18" s="34">
        <v>100</v>
      </c>
      <c r="HW18" s="34">
        <v>0</v>
      </c>
      <c r="HX18" s="39">
        <v>999999999</v>
      </c>
      <c r="HY18" s="39">
        <v>999999999</v>
      </c>
      <c r="HZ18" s="39">
        <v>100</v>
      </c>
      <c r="IA18" s="39">
        <v>999999999</v>
      </c>
      <c r="IB18" s="39">
        <v>100</v>
      </c>
      <c r="IC18" s="39">
        <v>25</v>
      </c>
      <c r="ID18" s="39">
        <v>0</v>
      </c>
      <c r="IE18" s="39">
        <v>0</v>
      </c>
      <c r="IF18" s="39">
        <v>0</v>
      </c>
      <c r="IG18" s="39">
        <v>0</v>
      </c>
      <c r="IH18" s="39">
        <v>0</v>
      </c>
      <c r="II18" s="39">
        <v>100</v>
      </c>
      <c r="IJ18" s="39">
        <v>999999999</v>
      </c>
      <c r="IK18" s="39">
        <v>999999999</v>
      </c>
      <c r="IL18" s="39">
        <v>0</v>
      </c>
      <c r="IM18" s="39">
        <v>999999999</v>
      </c>
      <c r="IN18" s="39">
        <v>0</v>
      </c>
      <c r="IO18" s="39">
        <v>0</v>
      </c>
      <c r="IP18" s="39">
        <v>0</v>
      </c>
      <c r="IQ18" s="39">
        <v>0</v>
      </c>
      <c r="IR18" s="39">
        <v>0</v>
      </c>
      <c r="IS18" s="39">
        <v>50</v>
      </c>
      <c r="IT18" s="39">
        <v>0</v>
      </c>
      <c r="IU18" s="39">
        <v>0</v>
      </c>
      <c r="IV18" s="39">
        <v>0</v>
      </c>
      <c r="IW18" s="39">
        <v>0</v>
      </c>
      <c r="IX18" s="39">
        <v>0</v>
      </c>
      <c r="IY18" s="39">
        <v>0</v>
      </c>
      <c r="IZ18" s="39">
        <v>0</v>
      </c>
      <c r="JA18" s="39">
        <v>3</v>
      </c>
      <c r="JB18" s="39">
        <v>0</v>
      </c>
      <c r="JC18" s="39">
        <v>1</v>
      </c>
      <c r="JD18" s="2">
        <v>2</v>
      </c>
      <c r="JE18" s="2">
        <v>1</v>
      </c>
      <c r="JF18" s="2">
        <v>4</v>
      </c>
      <c r="JG18" s="2">
        <v>2</v>
      </c>
      <c r="JH18" s="2">
        <v>0</v>
      </c>
      <c r="JI18" s="2">
        <v>0</v>
      </c>
      <c r="JJ18" s="2">
        <v>0</v>
      </c>
      <c r="JK18" s="2">
        <v>0</v>
      </c>
      <c r="JL18" s="2">
        <v>1</v>
      </c>
      <c r="JM18" s="44">
        <v>3</v>
      </c>
      <c r="JN18" s="44">
        <v>0</v>
      </c>
      <c r="JO18" s="44">
        <v>0</v>
      </c>
      <c r="JP18" s="2">
        <v>1</v>
      </c>
      <c r="JQ18" s="2">
        <v>2</v>
      </c>
      <c r="JR18" s="2">
        <v>1</v>
      </c>
      <c r="JS18" s="2">
        <v>0</v>
      </c>
      <c r="JT18" s="2">
        <v>0</v>
      </c>
      <c r="JU18" s="2">
        <v>0</v>
      </c>
      <c r="JV18" s="2">
        <v>0</v>
      </c>
      <c r="JW18" s="2">
        <v>1</v>
      </c>
      <c r="JX18" s="2">
        <v>2</v>
      </c>
      <c r="JY18" s="2">
        <v>0</v>
      </c>
      <c r="JZ18" s="2">
        <v>0</v>
      </c>
      <c r="KA18" s="2">
        <v>0</v>
      </c>
      <c r="KB18" s="25">
        <v>1</v>
      </c>
      <c r="KC18" s="25">
        <v>2</v>
      </c>
      <c r="KD18" s="25">
        <v>0</v>
      </c>
      <c r="KE18" s="25">
        <v>1</v>
      </c>
      <c r="KF18" s="25">
        <v>0</v>
      </c>
      <c r="KG18" s="25">
        <v>0</v>
      </c>
      <c r="KH18" s="25">
        <v>0</v>
      </c>
      <c r="KI18" s="25">
        <v>1</v>
      </c>
      <c r="KJ18" s="25">
        <v>3</v>
      </c>
      <c r="KK18" s="25">
        <v>6</v>
      </c>
      <c r="KL18" s="25">
        <v>0</v>
      </c>
      <c r="KM18" s="25">
        <v>1</v>
      </c>
      <c r="KN18" s="25">
        <v>4</v>
      </c>
      <c r="KO18" s="25">
        <v>5</v>
      </c>
      <c r="KP18" s="25">
        <v>5</v>
      </c>
      <c r="KQ18" s="25">
        <v>3</v>
      </c>
      <c r="KR18" s="44">
        <v>999999999</v>
      </c>
      <c r="KS18" s="44">
        <v>999999999</v>
      </c>
      <c r="KT18" s="44">
        <v>999999999</v>
      </c>
      <c r="KU18" s="44">
        <v>0</v>
      </c>
      <c r="KV18" s="44">
        <v>0</v>
      </c>
      <c r="KW18" s="44">
        <v>50</v>
      </c>
      <c r="KX18" s="44">
        <v>999999999</v>
      </c>
      <c r="KY18" s="44">
        <v>100</v>
      </c>
      <c r="KZ18" s="44">
        <v>50</v>
      </c>
      <c r="LA18" s="44">
        <v>20</v>
      </c>
      <c r="LB18" s="44">
        <v>80</v>
      </c>
      <c r="LC18" s="44">
        <v>66.666666666666657</v>
      </c>
      <c r="LD18" s="44">
        <v>999999999</v>
      </c>
      <c r="LE18" s="44">
        <v>999999999</v>
      </c>
      <c r="LF18" s="44">
        <v>999999999</v>
      </c>
      <c r="LG18" s="44">
        <v>0</v>
      </c>
      <c r="LH18" s="44">
        <v>33.333333333333329</v>
      </c>
      <c r="LI18" s="44">
        <v>50</v>
      </c>
      <c r="LJ18" s="44">
        <v>999999999</v>
      </c>
      <c r="LK18" s="44">
        <v>0</v>
      </c>
      <c r="LL18" s="44">
        <v>25</v>
      </c>
      <c r="LM18" s="44">
        <v>40</v>
      </c>
      <c r="LN18" s="44">
        <v>20</v>
      </c>
      <c r="LO18" s="44">
        <v>0</v>
      </c>
      <c r="LP18" s="44">
        <v>999999999</v>
      </c>
      <c r="LQ18" s="44">
        <v>999999999</v>
      </c>
      <c r="LR18" s="44">
        <v>999999999</v>
      </c>
      <c r="LS18" s="44">
        <v>100</v>
      </c>
      <c r="LT18" s="44">
        <v>66.666666666666657</v>
      </c>
      <c r="LU18" s="44">
        <v>0</v>
      </c>
      <c r="LV18" s="44">
        <v>999999999</v>
      </c>
      <c r="LW18" s="44">
        <v>0</v>
      </c>
      <c r="LX18" s="44">
        <v>25</v>
      </c>
      <c r="LY18" s="44">
        <v>40</v>
      </c>
      <c r="LZ18" s="44">
        <v>0</v>
      </c>
      <c r="MA18" s="44">
        <v>33.333333333333329</v>
      </c>
      <c r="MB18" s="25">
        <v>0</v>
      </c>
      <c r="MC18" s="25">
        <v>0</v>
      </c>
      <c r="MD18" s="25">
        <v>0</v>
      </c>
      <c r="ME18" s="25">
        <v>0</v>
      </c>
      <c r="MF18" s="25">
        <v>0</v>
      </c>
      <c r="MG18" s="25">
        <v>1</v>
      </c>
      <c r="MH18" s="25">
        <v>1</v>
      </c>
      <c r="MI18" s="25">
        <v>0</v>
      </c>
      <c r="MJ18" s="25">
        <v>0</v>
      </c>
      <c r="MK18" s="25">
        <v>1</v>
      </c>
      <c r="ML18" s="25">
        <v>0</v>
      </c>
      <c r="MM18" s="25">
        <v>0</v>
      </c>
      <c r="MN18" s="25">
        <v>0</v>
      </c>
      <c r="MO18" s="25">
        <v>0</v>
      </c>
      <c r="MP18" s="25">
        <v>0</v>
      </c>
      <c r="MQ18" s="25">
        <v>0</v>
      </c>
      <c r="MR18" s="25">
        <v>1</v>
      </c>
      <c r="MS18" s="25">
        <v>1</v>
      </c>
      <c r="MT18" s="25">
        <v>4</v>
      </c>
      <c r="MU18" s="25">
        <v>1</v>
      </c>
      <c r="MV18" s="25">
        <v>3</v>
      </c>
      <c r="MW18" s="44">
        <v>2</v>
      </c>
      <c r="MX18" s="44">
        <v>0</v>
      </c>
      <c r="MY18" s="44">
        <v>0</v>
      </c>
      <c r="MZ18" s="44">
        <v>999999999</v>
      </c>
      <c r="NA18" s="44">
        <v>999999999</v>
      </c>
      <c r="NB18" s="44">
        <v>999999999</v>
      </c>
      <c r="NC18" s="44">
        <v>999999999</v>
      </c>
      <c r="ND18" s="44">
        <v>0</v>
      </c>
      <c r="NE18" s="44">
        <v>100</v>
      </c>
      <c r="NF18" s="44">
        <v>25</v>
      </c>
      <c r="NG18" s="44">
        <v>0</v>
      </c>
      <c r="NH18" s="44">
        <v>0</v>
      </c>
      <c r="NI18" s="44">
        <v>50</v>
      </c>
      <c r="NJ18" s="44">
        <v>999999999</v>
      </c>
      <c r="NK18" s="44">
        <v>999999999</v>
      </c>
      <c r="NL18" s="25">
        <v>0</v>
      </c>
      <c r="NM18" s="25">
        <v>0</v>
      </c>
      <c r="NN18" s="25">
        <v>0</v>
      </c>
      <c r="NO18" s="25">
        <v>0</v>
      </c>
      <c r="NP18" s="25">
        <v>0</v>
      </c>
      <c r="NQ18" s="25">
        <v>0</v>
      </c>
      <c r="NR18" s="25">
        <v>0</v>
      </c>
      <c r="NS18" s="25">
        <v>0</v>
      </c>
      <c r="NT18" s="25">
        <v>0</v>
      </c>
      <c r="NU18" s="25">
        <v>0</v>
      </c>
      <c r="NV18" s="25">
        <v>0</v>
      </c>
      <c r="NW18" s="25">
        <v>0</v>
      </c>
      <c r="NX18" s="25">
        <v>0</v>
      </c>
      <c r="NY18" s="25">
        <v>0</v>
      </c>
      <c r="NZ18" s="25">
        <v>0</v>
      </c>
      <c r="OA18" s="25">
        <v>0</v>
      </c>
      <c r="OB18" s="25">
        <v>0</v>
      </c>
      <c r="OC18" s="25">
        <v>0</v>
      </c>
      <c r="OD18" s="44">
        <v>0</v>
      </c>
      <c r="OE18" s="44">
        <v>0</v>
      </c>
      <c r="OF18" s="44">
        <v>0</v>
      </c>
      <c r="OG18" s="44">
        <v>0</v>
      </c>
      <c r="OH18" s="44">
        <v>0</v>
      </c>
      <c r="OI18" s="44">
        <v>0</v>
      </c>
      <c r="OJ18" s="44">
        <v>999999999</v>
      </c>
      <c r="OK18" s="44">
        <v>999999999</v>
      </c>
      <c r="OL18" s="44">
        <v>999999999</v>
      </c>
      <c r="OM18" s="44">
        <v>999999999</v>
      </c>
      <c r="ON18" s="44">
        <v>999999999</v>
      </c>
      <c r="OO18" s="44">
        <v>999999999</v>
      </c>
      <c r="OP18" s="44">
        <v>999999999</v>
      </c>
      <c r="OQ18" s="44">
        <v>999999999</v>
      </c>
      <c r="OR18" s="44">
        <v>999999999</v>
      </c>
      <c r="OS18" s="44">
        <v>999999999</v>
      </c>
      <c r="OT18" s="44">
        <v>999999999</v>
      </c>
      <c r="OU18" s="44">
        <v>999999999</v>
      </c>
      <c r="OV18" s="25">
        <v>0</v>
      </c>
      <c r="OW18" s="25">
        <v>0</v>
      </c>
      <c r="OX18" s="25">
        <v>2</v>
      </c>
      <c r="OY18" s="25">
        <v>5</v>
      </c>
      <c r="OZ18" s="25">
        <v>6</v>
      </c>
      <c r="PA18" s="25">
        <v>12</v>
      </c>
      <c r="PB18" s="25">
        <v>11</v>
      </c>
      <c r="PC18" s="25">
        <v>5</v>
      </c>
      <c r="PD18" s="25">
        <v>9</v>
      </c>
      <c r="PE18" s="25">
        <v>8</v>
      </c>
      <c r="PF18" s="25">
        <v>5</v>
      </c>
      <c r="PG18" s="25">
        <v>3</v>
      </c>
      <c r="PH18" s="25">
        <v>0</v>
      </c>
      <c r="PI18" s="25">
        <v>0</v>
      </c>
      <c r="PJ18" s="25">
        <v>3</v>
      </c>
      <c r="PK18" s="25">
        <v>8</v>
      </c>
      <c r="PL18" s="25">
        <v>10</v>
      </c>
      <c r="PM18" s="25">
        <v>15</v>
      </c>
      <c r="PN18" s="25">
        <v>14</v>
      </c>
      <c r="PO18" s="25">
        <v>7</v>
      </c>
      <c r="PP18" s="25">
        <v>10</v>
      </c>
      <c r="PQ18" s="25">
        <v>12</v>
      </c>
      <c r="PR18" s="25">
        <v>8</v>
      </c>
      <c r="PS18" s="25">
        <v>18</v>
      </c>
      <c r="PT18" s="44">
        <v>999999999</v>
      </c>
      <c r="PU18" s="44">
        <v>999999999</v>
      </c>
      <c r="PV18" s="44">
        <v>66.666666666666657</v>
      </c>
      <c r="PW18" s="44">
        <v>62.5</v>
      </c>
      <c r="PX18" s="44">
        <v>60</v>
      </c>
      <c r="PY18" s="44">
        <v>80</v>
      </c>
      <c r="PZ18" s="44">
        <v>78.571428571428569</v>
      </c>
      <c r="QA18" s="44">
        <v>71.428571428571431</v>
      </c>
      <c r="QB18" s="44">
        <v>90</v>
      </c>
      <c r="QC18" s="44">
        <v>66.666666666666657</v>
      </c>
      <c r="QD18" s="44">
        <v>62.5</v>
      </c>
      <c r="QE18" s="44">
        <v>16.666666666666664</v>
      </c>
      <c r="QF18" s="25">
        <v>0</v>
      </c>
      <c r="QG18" s="25">
        <v>0</v>
      </c>
      <c r="QH18" s="25">
        <v>1</v>
      </c>
      <c r="QI18" s="25">
        <v>5</v>
      </c>
      <c r="QJ18" s="25">
        <v>5</v>
      </c>
      <c r="QK18" s="25">
        <v>11</v>
      </c>
      <c r="QL18" s="25">
        <v>11</v>
      </c>
      <c r="QM18" s="25">
        <v>5</v>
      </c>
      <c r="QN18" s="25">
        <v>8</v>
      </c>
      <c r="QO18" s="25">
        <v>6</v>
      </c>
      <c r="QP18" s="25">
        <v>3</v>
      </c>
      <c r="QQ18" s="25">
        <v>0</v>
      </c>
      <c r="QR18" s="25">
        <v>0</v>
      </c>
      <c r="QS18" s="25">
        <v>3</v>
      </c>
      <c r="QT18" s="25">
        <v>8</v>
      </c>
      <c r="QU18" s="25">
        <v>10</v>
      </c>
      <c r="QV18" s="25">
        <v>15</v>
      </c>
      <c r="QW18" s="25">
        <v>14</v>
      </c>
      <c r="QX18" s="25">
        <v>7</v>
      </c>
      <c r="QY18" s="25">
        <v>10</v>
      </c>
      <c r="QZ18" s="25">
        <v>12</v>
      </c>
      <c r="RA18" s="25">
        <v>8</v>
      </c>
      <c r="RB18" s="44">
        <v>999999999</v>
      </c>
      <c r="RC18" s="44">
        <v>999999999</v>
      </c>
      <c r="RD18" s="44">
        <v>33.333333333333329</v>
      </c>
      <c r="RE18" s="44">
        <v>62.5</v>
      </c>
      <c r="RF18" s="44">
        <v>50</v>
      </c>
      <c r="RG18" s="44">
        <v>73.333333333333329</v>
      </c>
      <c r="RH18" s="44">
        <v>78.571428571428569</v>
      </c>
      <c r="RI18" s="44">
        <v>71.428571428571431</v>
      </c>
      <c r="RJ18" s="44">
        <v>80</v>
      </c>
      <c r="RK18" s="44">
        <v>50</v>
      </c>
      <c r="RL18" s="44">
        <v>37.5</v>
      </c>
      <c r="RM18" s="25">
        <v>0</v>
      </c>
      <c r="RN18" s="25">
        <v>0</v>
      </c>
      <c r="RO18" s="25">
        <v>0</v>
      </c>
      <c r="RP18" s="25">
        <v>0</v>
      </c>
      <c r="RQ18" s="25">
        <v>5</v>
      </c>
      <c r="RR18" s="25">
        <v>6</v>
      </c>
      <c r="RS18" s="25">
        <v>2</v>
      </c>
      <c r="RT18" s="25">
        <v>1</v>
      </c>
      <c r="RU18" s="25">
        <v>6</v>
      </c>
      <c r="RV18" s="25">
        <v>3</v>
      </c>
      <c r="RW18" s="25">
        <v>0</v>
      </c>
      <c r="RX18" s="25">
        <v>1</v>
      </c>
      <c r="RY18" s="25">
        <v>0</v>
      </c>
      <c r="RZ18" s="25">
        <v>0</v>
      </c>
      <c r="SA18" s="25">
        <v>1</v>
      </c>
      <c r="SB18" s="25">
        <v>1</v>
      </c>
      <c r="SC18" s="25">
        <v>2</v>
      </c>
      <c r="SD18" s="25">
        <v>8</v>
      </c>
      <c r="SE18" s="25">
        <v>1</v>
      </c>
      <c r="SF18" s="25">
        <v>1</v>
      </c>
      <c r="SG18" s="25">
        <v>2</v>
      </c>
      <c r="SH18" s="25">
        <v>3</v>
      </c>
      <c r="SI18" s="25">
        <v>4</v>
      </c>
      <c r="SJ18" s="25">
        <v>2</v>
      </c>
      <c r="SK18" s="25">
        <v>0</v>
      </c>
      <c r="SL18" s="25">
        <v>0</v>
      </c>
      <c r="SM18" s="25">
        <v>0</v>
      </c>
      <c r="SN18" s="25">
        <v>0</v>
      </c>
      <c r="SO18" s="25">
        <v>2</v>
      </c>
      <c r="SP18" s="25">
        <v>3</v>
      </c>
      <c r="SQ18" s="25">
        <v>0</v>
      </c>
      <c r="SR18" s="25">
        <v>0</v>
      </c>
      <c r="SS18" s="25">
        <v>0</v>
      </c>
      <c r="ST18" s="25">
        <v>0</v>
      </c>
      <c r="SU18" s="25">
        <v>0</v>
      </c>
      <c r="SV18" s="25">
        <v>0</v>
      </c>
      <c r="SW18" s="44">
        <v>999999999</v>
      </c>
      <c r="SX18" s="44">
        <v>999999999</v>
      </c>
      <c r="SY18" s="44">
        <v>0</v>
      </c>
      <c r="SZ18" s="44">
        <v>0</v>
      </c>
      <c r="TA18" s="44">
        <v>55.555555555555557</v>
      </c>
      <c r="TB18" s="44">
        <v>46.153846153846153</v>
      </c>
      <c r="TC18" s="44">
        <v>40</v>
      </c>
      <c r="TD18" s="44">
        <v>20</v>
      </c>
      <c r="TE18" s="44">
        <v>66.666666666666657</v>
      </c>
      <c r="TF18" s="44">
        <v>30</v>
      </c>
      <c r="TG18" s="44">
        <v>0</v>
      </c>
      <c r="TH18" s="44">
        <v>5.5555555555555554</v>
      </c>
      <c r="TI18" s="44">
        <v>999999999</v>
      </c>
      <c r="TJ18" s="44">
        <v>999999999</v>
      </c>
      <c r="TK18" s="44">
        <v>33.333333333333329</v>
      </c>
      <c r="TL18" s="44">
        <v>20</v>
      </c>
      <c r="TM18" s="44">
        <v>22.222222222222221</v>
      </c>
      <c r="TN18" s="44">
        <v>61.53846153846154</v>
      </c>
      <c r="TO18" s="44">
        <v>20</v>
      </c>
      <c r="TP18" s="44">
        <v>20</v>
      </c>
      <c r="TQ18" s="44">
        <v>22.222222222222221</v>
      </c>
      <c r="TR18" s="44">
        <v>30</v>
      </c>
      <c r="TS18" s="44">
        <v>57.142857142857139</v>
      </c>
      <c r="TT18" s="44">
        <v>11.111111111111111</v>
      </c>
      <c r="TU18" s="44">
        <v>999999999</v>
      </c>
      <c r="TV18" s="44">
        <v>999999999</v>
      </c>
      <c r="TW18" s="44">
        <v>0</v>
      </c>
      <c r="TX18" s="44">
        <v>0</v>
      </c>
      <c r="TY18" s="44">
        <v>22.222222222222221</v>
      </c>
      <c r="TZ18" s="44">
        <v>23.076923076923077</v>
      </c>
      <c r="UA18" s="44">
        <v>0</v>
      </c>
      <c r="UB18" s="44">
        <v>0</v>
      </c>
      <c r="UC18" s="44">
        <v>0</v>
      </c>
      <c r="UD18" s="44">
        <v>0</v>
      </c>
      <c r="UE18" s="44">
        <v>0</v>
      </c>
      <c r="UF18" s="44">
        <v>0</v>
      </c>
    </row>
    <row r="19" spans="1:552" x14ac:dyDescent="0.25">
      <c r="A19" s="2" t="str">
        <f t="shared" si="0"/>
        <v xml:space="preserve">150420 Marabá                                                                                                                                       </v>
      </c>
      <c r="B19" s="58">
        <v>150420</v>
      </c>
      <c r="C19" s="2" t="s">
        <v>63</v>
      </c>
      <c r="D19" s="56">
        <v>6</v>
      </c>
      <c r="E19" s="56">
        <v>8</v>
      </c>
      <c r="F19" s="56">
        <v>6</v>
      </c>
      <c r="G19" s="56">
        <v>9</v>
      </c>
      <c r="H19" s="56">
        <v>3</v>
      </c>
      <c r="I19" s="56">
        <v>5</v>
      </c>
      <c r="J19" s="56">
        <v>3</v>
      </c>
      <c r="K19" s="56">
        <v>7</v>
      </c>
      <c r="L19" s="56">
        <v>15</v>
      </c>
      <c r="M19" s="56">
        <v>27</v>
      </c>
      <c r="N19" s="56">
        <v>12</v>
      </c>
      <c r="O19" s="56">
        <v>22</v>
      </c>
      <c r="P19" s="59">
        <v>2</v>
      </c>
      <c r="Q19" s="59">
        <v>2</v>
      </c>
      <c r="R19" s="59">
        <v>2</v>
      </c>
      <c r="S19" s="59">
        <v>5</v>
      </c>
      <c r="T19" s="59">
        <v>1</v>
      </c>
      <c r="U19" s="59">
        <v>1</v>
      </c>
      <c r="V19" s="59">
        <v>3</v>
      </c>
      <c r="W19" s="59">
        <v>5</v>
      </c>
      <c r="X19" s="59">
        <v>12</v>
      </c>
      <c r="Y19" s="59">
        <v>16</v>
      </c>
      <c r="Z19" s="59">
        <v>9</v>
      </c>
      <c r="AA19" s="59">
        <v>12</v>
      </c>
      <c r="AB19" s="62">
        <v>33.333333333333329</v>
      </c>
      <c r="AC19" s="62">
        <v>25</v>
      </c>
      <c r="AD19" s="62">
        <v>33.333333333333329</v>
      </c>
      <c r="AE19" s="62">
        <v>55.555555555555557</v>
      </c>
      <c r="AF19" s="62">
        <v>33.333333333333329</v>
      </c>
      <c r="AG19" s="62">
        <v>20</v>
      </c>
      <c r="AH19" s="62">
        <v>100</v>
      </c>
      <c r="AI19" s="62">
        <v>71.428571428571431</v>
      </c>
      <c r="AJ19" s="62">
        <v>80</v>
      </c>
      <c r="AK19" s="62">
        <v>59.259259259259252</v>
      </c>
      <c r="AL19" s="62">
        <v>75</v>
      </c>
      <c r="AM19" s="62">
        <v>54.54545454545454</v>
      </c>
      <c r="AN19" s="61">
        <v>4</v>
      </c>
      <c r="AO19" s="25">
        <v>6</v>
      </c>
      <c r="AP19" s="25">
        <v>2</v>
      </c>
      <c r="AQ19" s="25">
        <v>4</v>
      </c>
      <c r="AR19" s="25">
        <v>2</v>
      </c>
      <c r="AS19" s="25">
        <v>4</v>
      </c>
      <c r="AT19" s="25">
        <v>0</v>
      </c>
      <c r="AU19" s="25">
        <v>2</v>
      </c>
      <c r="AV19" s="25">
        <v>3</v>
      </c>
      <c r="AW19" s="25">
        <v>11</v>
      </c>
      <c r="AX19" s="25">
        <v>3</v>
      </c>
      <c r="AY19" s="25">
        <v>9</v>
      </c>
      <c r="AZ19" s="39">
        <v>66.666666666666657</v>
      </c>
      <c r="BA19" s="39">
        <v>75</v>
      </c>
      <c r="BB19" s="39">
        <v>33.333333333333329</v>
      </c>
      <c r="BC19" s="39">
        <v>44.444444444444443</v>
      </c>
      <c r="BD19" s="39">
        <v>66.666666666666657</v>
      </c>
      <c r="BE19" s="39">
        <v>80</v>
      </c>
      <c r="BF19" s="39">
        <v>0</v>
      </c>
      <c r="BG19" s="39">
        <v>28.571428571428569</v>
      </c>
      <c r="BH19" s="39">
        <v>20</v>
      </c>
      <c r="BI19" s="39">
        <v>40.74074074074074</v>
      </c>
      <c r="BJ19" s="39">
        <v>25</v>
      </c>
      <c r="BK19" s="39">
        <v>40.909090909090914</v>
      </c>
      <c r="BL19" s="25">
        <v>0</v>
      </c>
      <c r="BM19" s="25">
        <v>0</v>
      </c>
      <c r="BN19" s="25">
        <v>2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1</v>
      </c>
      <c r="BX19" s="39">
        <v>0</v>
      </c>
      <c r="BY19" s="39">
        <v>0</v>
      </c>
      <c r="BZ19" s="39">
        <v>33.333333333333329</v>
      </c>
      <c r="CA19" s="39">
        <v>0</v>
      </c>
      <c r="CB19" s="39">
        <v>0</v>
      </c>
      <c r="CC19" s="39">
        <v>0</v>
      </c>
      <c r="CD19" s="39">
        <v>0</v>
      </c>
      <c r="CE19" s="39">
        <v>0</v>
      </c>
      <c r="CF19" s="39">
        <v>0</v>
      </c>
      <c r="CG19" s="39">
        <v>0</v>
      </c>
      <c r="CH19" s="39">
        <v>0</v>
      </c>
      <c r="CI19" s="39">
        <v>4.5454545454545459</v>
      </c>
      <c r="CJ19" s="63">
        <v>1</v>
      </c>
      <c r="CK19" s="63">
        <v>2</v>
      </c>
      <c r="CL19" s="63">
        <v>1</v>
      </c>
      <c r="CM19" s="63">
        <v>2</v>
      </c>
      <c r="CN19" s="63">
        <v>0</v>
      </c>
      <c r="CO19" s="63">
        <v>1</v>
      </c>
      <c r="CP19" s="63">
        <v>1</v>
      </c>
      <c r="CQ19" s="63">
        <v>1</v>
      </c>
      <c r="CR19" s="63">
        <v>4</v>
      </c>
      <c r="CS19" s="63">
        <v>5</v>
      </c>
      <c r="CT19" s="63">
        <v>1</v>
      </c>
      <c r="CU19" s="63">
        <v>3</v>
      </c>
      <c r="CV19" s="63">
        <v>0</v>
      </c>
      <c r="CW19" s="63">
        <v>0</v>
      </c>
      <c r="CX19" s="63">
        <v>1</v>
      </c>
      <c r="CY19" s="63">
        <v>0</v>
      </c>
      <c r="CZ19" s="63">
        <v>1</v>
      </c>
      <c r="DA19" s="63">
        <v>0</v>
      </c>
      <c r="DB19" s="63">
        <v>0</v>
      </c>
      <c r="DC19" s="63">
        <v>0</v>
      </c>
      <c r="DD19" s="63">
        <v>0</v>
      </c>
      <c r="DE19" s="63">
        <v>0</v>
      </c>
      <c r="DF19" s="63">
        <v>0</v>
      </c>
      <c r="DG19" s="63">
        <v>2</v>
      </c>
      <c r="DH19" s="25">
        <v>0</v>
      </c>
      <c r="DI19" s="25">
        <v>0</v>
      </c>
      <c r="DJ19" s="25">
        <v>0</v>
      </c>
      <c r="DK19" s="25">
        <v>1</v>
      </c>
      <c r="DL19" s="25">
        <v>0</v>
      </c>
      <c r="DM19" s="25">
        <v>0</v>
      </c>
      <c r="DN19" s="25">
        <v>0</v>
      </c>
      <c r="DO19" s="25">
        <v>1</v>
      </c>
      <c r="DP19" s="25">
        <v>2</v>
      </c>
      <c r="DQ19" s="25">
        <v>0</v>
      </c>
      <c r="DR19" s="25">
        <v>2</v>
      </c>
      <c r="DS19" s="25">
        <v>1</v>
      </c>
      <c r="DT19" s="34">
        <v>1</v>
      </c>
      <c r="DU19" s="34">
        <v>2</v>
      </c>
      <c r="DV19" s="34">
        <v>2</v>
      </c>
      <c r="DW19" s="34">
        <v>3</v>
      </c>
      <c r="DX19" s="34">
        <v>1</v>
      </c>
      <c r="DY19" s="34">
        <v>1</v>
      </c>
      <c r="DZ19" s="34">
        <v>1</v>
      </c>
      <c r="EA19" s="2">
        <v>2</v>
      </c>
      <c r="EB19" s="2">
        <v>6</v>
      </c>
      <c r="EC19" s="2">
        <v>5</v>
      </c>
      <c r="ED19" s="2">
        <v>3</v>
      </c>
      <c r="EE19" s="2">
        <v>6</v>
      </c>
      <c r="EF19" s="34">
        <v>100</v>
      </c>
      <c r="EG19" s="34">
        <v>100</v>
      </c>
      <c r="EH19" s="34">
        <v>50</v>
      </c>
      <c r="EI19" s="34">
        <v>66.666666666666657</v>
      </c>
      <c r="EJ19" s="34">
        <v>0</v>
      </c>
      <c r="EK19" s="34">
        <v>100</v>
      </c>
      <c r="EL19" s="34">
        <v>100</v>
      </c>
      <c r="EM19" s="34">
        <v>50</v>
      </c>
      <c r="EN19" s="34">
        <v>66.666666666666657</v>
      </c>
      <c r="EO19" s="34">
        <v>100</v>
      </c>
      <c r="EP19" s="34">
        <v>33.333333333333329</v>
      </c>
      <c r="EQ19" s="34">
        <v>50</v>
      </c>
      <c r="ER19" s="34">
        <v>0</v>
      </c>
      <c r="ES19" s="34">
        <v>0</v>
      </c>
      <c r="ET19" s="34">
        <v>50</v>
      </c>
      <c r="EU19" s="34">
        <v>0</v>
      </c>
      <c r="EV19" s="34">
        <v>100</v>
      </c>
      <c r="EW19" s="34">
        <v>0</v>
      </c>
      <c r="EX19" s="34">
        <v>0</v>
      </c>
      <c r="EY19" s="34">
        <v>0</v>
      </c>
      <c r="EZ19" s="34">
        <v>0</v>
      </c>
      <c r="FA19" s="34">
        <v>0</v>
      </c>
      <c r="FB19" s="34">
        <v>0</v>
      </c>
      <c r="FC19" s="34">
        <v>33.333333333333329</v>
      </c>
      <c r="FD19" s="42">
        <v>0</v>
      </c>
      <c r="FE19" s="42">
        <v>0</v>
      </c>
      <c r="FF19" s="42">
        <v>0</v>
      </c>
      <c r="FG19" s="42">
        <v>33.333333333333329</v>
      </c>
      <c r="FH19" s="42">
        <v>0</v>
      </c>
      <c r="FI19" s="42">
        <v>0</v>
      </c>
      <c r="FJ19" s="42">
        <v>0</v>
      </c>
      <c r="FK19" s="42">
        <v>50</v>
      </c>
      <c r="FL19" s="42">
        <v>33.333333333333329</v>
      </c>
      <c r="FM19" s="42">
        <v>0</v>
      </c>
      <c r="FN19" s="42">
        <v>66.666666666666657</v>
      </c>
      <c r="FO19" s="42">
        <v>16.666666666666664</v>
      </c>
      <c r="FP19" s="42">
        <v>2</v>
      </c>
      <c r="FQ19" s="2">
        <v>2</v>
      </c>
      <c r="FR19" s="2">
        <v>1</v>
      </c>
      <c r="FS19" s="2">
        <v>2</v>
      </c>
      <c r="FT19" s="2">
        <v>0</v>
      </c>
      <c r="FU19" s="2">
        <v>1</v>
      </c>
      <c r="FV19" s="2">
        <v>1</v>
      </c>
      <c r="FW19" s="2">
        <v>3</v>
      </c>
      <c r="FX19" s="2">
        <v>7</v>
      </c>
      <c r="FY19" s="2">
        <v>8</v>
      </c>
      <c r="FZ19" s="2">
        <v>5</v>
      </c>
      <c r="GA19" s="2">
        <v>6</v>
      </c>
      <c r="GB19" s="25">
        <v>0</v>
      </c>
      <c r="GC19" s="25">
        <v>0</v>
      </c>
      <c r="GD19" s="25">
        <v>0</v>
      </c>
      <c r="GE19" s="25">
        <v>1</v>
      </c>
      <c r="GF19" s="25">
        <v>0</v>
      </c>
      <c r="GG19" s="25">
        <v>0</v>
      </c>
      <c r="GH19" s="25">
        <v>1</v>
      </c>
      <c r="GI19" s="25">
        <v>0</v>
      </c>
      <c r="GJ19" s="25">
        <v>0</v>
      </c>
      <c r="GK19" s="25">
        <v>2</v>
      </c>
      <c r="GL19" s="25">
        <v>0</v>
      </c>
      <c r="GM19" s="25">
        <v>2</v>
      </c>
      <c r="GN19" s="2">
        <v>0</v>
      </c>
      <c r="GO19" s="2">
        <v>0</v>
      </c>
      <c r="GP19" s="2">
        <v>1</v>
      </c>
      <c r="GQ19" s="2">
        <v>1</v>
      </c>
      <c r="GR19" s="2">
        <v>1</v>
      </c>
      <c r="GS19" s="2">
        <v>0</v>
      </c>
      <c r="GT19" s="2">
        <v>0</v>
      </c>
      <c r="GU19" s="2">
        <v>1</v>
      </c>
      <c r="GV19" s="2">
        <v>1</v>
      </c>
      <c r="GW19" s="2">
        <v>0</v>
      </c>
      <c r="GX19" s="2">
        <v>2</v>
      </c>
      <c r="GY19" s="2">
        <v>3</v>
      </c>
      <c r="GZ19" s="2">
        <v>2</v>
      </c>
      <c r="HA19" s="2">
        <v>2</v>
      </c>
      <c r="HB19" s="2">
        <v>2</v>
      </c>
      <c r="HC19" s="2">
        <v>4</v>
      </c>
      <c r="HD19" s="2">
        <v>1</v>
      </c>
      <c r="HE19" s="2">
        <v>1</v>
      </c>
      <c r="HF19" s="2">
        <v>2</v>
      </c>
      <c r="HG19" s="2">
        <v>4</v>
      </c>
      <c r="HH19" s="2">
        <v>8</v>
      </c>
      <c r="HI19" s="2">
        <v>10</v>
      </c>
      <c r="HJ19" s="2">
        <v>7</v>
      </c>
      <c r="HK19" s="2">
        <v>11</v>
      </c>
      <c r="HL19" s="34">
        <v>100</v>
      </c>
      <c r="HM19" s="34">
        <v>100</v>
      </c>
      <c r="HN19" s="34">
        <v>50</v>
      </c>
      <c r="HO19" s="34">
        <v>50</v>
      </c>
      <c r="HP19" s="34">
        <v>0</v>
      </c>
      <c r="HQ19" s="34">
        <v>100</v>
      </c>
      <c r="HR19" s="34">
        <v>50</v>
      </c>
      <c r="HS19" s="34">
        <v>75</v>
      </c>
      <c r="HT19" s="34">
        <v>87.5</v>
      </c>
      <c r="HU19" s="34">
        <v>80</v>
      </c>
      <c r="HV19" s="34">
        <v>71.428571428571431</v>
      </c>
      <c r="HW19" s="34">
        <v>54.54545454545454</v>
      </c>
      <c r="HX19" s="39">
        <v>0</v>
      </c>
      <c r="HY19" s="39">
        <v>0</v>
      </c>
      <c r="HZ19" s="39">
        <v>0</v>
      </c>
      <c r="IA19" s="39">
        <v>25</v>
      </c>
      <c r="IB19" s="39">
        <v>0</v>
      </c>
      <c r="IC19" s="39">
        <v>0</v>
      </c>
      <c r="ID19" s="39">
        <v>50</v>
      </c>
      <c r="IE19" s="39">
        <v>0</v>
      </c>
      <c r="IF19" s="39">
        <v>0</v>
      </c>
      <c r="IG19" s="39">
        <v>20</v>
      </c>
      <c r="IH19" s="39">
        <v>0</v>
      </c>
      <c r="II19" s="39">
        <v>18.181818181818183</v>
      </c>
      <c r="IJ19" s="39">
        <v>0</v>
      </c>
      <c r="IK19" s="39">
        <v>0</v>
      </c>
      <c r="IL19" s="39">
        <v>50</v>
      </c>
      <c r="IM19" s="39">
        <v>25</v>
      </c>
      <c r="IN19" s="39">
        <v>100</v>
      </c>
      <c r="IO19" s="39">
        <v>0</v>
      </c>
      <c r="IP19" s="39">
        <v>0</v>
      </c>
      <c r="IQ19" s="39">
        <v>25</v>
      </c>
      <c r="IR19" s="39">
        <v>12.5</v>
      </c>
      <c r="IS19" s="39">
        <v>0</v>
      </c>
      <c r="IT19" s="39">
        <v>28.571428571428569</v>
      </c>
      <c r="IU19" s="39">
        <v>27.27272727272727</v>
      </c>
      <c r="IV19" s="39">
        <v>0</v>
      </c>
      <c r="IW19" s="39">
        <v>1</v>
      </c>
      <c r="IX19" s="39">
        <v>1</v>
      </c>
      <c r="IY19" s="39">
        <v>1</v>
      </c>
      <c r="IZ19" s="39">
        <v>1</v>
      </c>
      <c r="JA19" s="39">
        <v>3</v>
      </c>
      <c r="JB19" s="39">
        <v>0</v>
      </c>
      <c r="JC19" s="39">
        <v>1</v>
      </c>
      <c r="JD19" s="2">
        <v>2</v>
      </c>
      <c r="JE19" s="2">
        <v>7</v>
      </c>
      <c r="JF19" s="2">
        <v>0</v>
      </c>
      <c r="JG19" s="2">
        <v>3</v>
      </c>
      <c r="JH19" s="2">
        <v>1</v>
      </c>
      <c r="JI19" s="2">
        <v>1</v>
      </c>
      <c r="JJ19" s="2">
        <v>0</v>
      </c>
      <c r="JK19" s="2">
        <v>0</v>
      </c>
      <c r="JL19" s="2">
        <v>0</v>
      </c>
      <c r="JM19" s="44">
        <v>0</v>
      </c>
      <c r="JN19" s="44">
        <v>0</v>
      </c>
      <c r="JO19" s="44">
        <v>0</v>
      </c>
      <c r="JP19" s="2">
        <v>0</v>
      </c>
      <c r="JQ19" s="2">
        <v>2</v>
      </c>
      <c r="JR19" s="2">
        <v>1</v>
      </c>
      <c r="JS19" s="2">
        <v>0</v>
      </c>
      <c r="JT19" s="2">
        <v>2</v>
      </c>
      <c r="JU19" s="2">
        <v>4</v>
      </c>
      <c r="JV19" s="2">
        <v>0</v>
      </c>
      <c r="JW19" s="2">
        <v>3</v>
      </c>
      <c r="JX19" s="2">
        <v>0</v>
      </c>
      <c r="JY19" s="2">
        <v>0</v>
      </c>
      <c r="JZ19" s="2">
        <v>0</v>
      </c>
      <c r="KA19" s="2">
        <v>0</v>
      </c>
      <c r="KB19" s="25">
        <v>0</v>
      </c>
      <c r="KC19" s="25">
        <v>1</v>
      </c>
      <c r="KD19" s="25">
        <v>1</v>
      </c>
      <c r="KE19" s="25">
        <v>5</v>
      </c>
      <c r="KF19" s="25">
        <v>3</v>
      </c>
      <c r="KG19" s="25">
        <v>6</v>
      </c>
      <c r="KH19" s="25">
        <v>1</v>
      </c>
      <c r="KI19" s="25">
        <v>4</v>
      </c>
      <c r="KJ19" s="25">
        <v>1</v>
      </c>
      <c r="KK19" s="25">
        <v>3</v>
      </c>
      <c r="KL19" s="25">
        <v>0</v>
      </c>
      <c r="KM19" s="25">
        <v>1</v>
      </c>
      <c r="KN19" s="25">
        <v>2</v>
      </c>
      <c r="KO19" s="25">
        <v>10</v>
      </c>
      <c r="KP19" s="25">
        <v>2</v>
      </c>
      <c r="KQ19" s="25">
        <v>8</v>
      </c>
      <c r="KR19" s="44">
        <v>0</v>
      </c>
      <c r="KS19" s="44">
        <v>16.666666666666664</v>
      </c>
      <c r="KT19" s="44">
        <v>100</v>
      </c>
      <c r="KU19" s="44">
        <v>25</v>
      </c>
      <c r="KV19" s="44">
        <v>100</v>
      </c>
      <c r="KW19" s="44">
        <v>100</v>
      </c>
      <c r="KX19" s="44">
        <v>999999999</v>
      </c>
      <c r="KY19" s="44">
        <v>100</v>
      </c>
      <c r="KZ19" s="44">
        <v>100</v>
      </c>
      <c r="LA19" s="44">
        <v>70</v>
      </c>
      <c r="LB19" s="44">
        <v>0</v>
      </c>
      <c r="LC19" s="44">
        <v>37.5</v>
      </c>
      <c r="LD19" s="44">
        <v>33.333333333333329</v>
      </c>
      <c r="LE19" s="44">
        <v>16.666666666666664</v>
      </c>
      <c r="LF19" s="44">
        <v>0</v>
      </c>
      <c r="LG19" s="44">
        <v>0</v>
      </c>
      <c r="LH19" s="44">
        <v>0</v>
      </c>
      <c r="LI19" s="44">
        <v>0</v>
      </c>
      <c r="LJ19" s="44">
        <v>999999999</v>
      </c>
      <c r="LK19" s="44">
        <v>0</v>
      </c>
      <c r="LL19" s="44">
        <v>0</v>
      </c>
      <c r="LM19" s="44">
        <v>20</v>
      </c>
      <c r="LN19" s="44">
        <v>50</v>
      </c>
      <c r="LO19" s="44">
        <v>0</v>
      </c>
      <c r="LP19" s="44">
        <v>66.666666666666657</v>
      </c>
      <c r="LQ19" s="44">
        <v>66.666666666666657</v>
      </c>
      <c r="LR19" s="44">
        <v>0</v>
      </c>
      <c r="LS19" s="44">
        <v>75</v>
      </c>
      <c r="LT19" s="44">
        <v>0</v>
      </c>
      <c r="LU19" s="44">
        <v>0</v>
      </c>
      <c r="LV19" s="44">
        <v>999999999</v>
      </c>
      <c r="LW19" s="44">
        <v>0</v>
      </c>
      <c r="LX19" s="44">
        <v>0</v>
      </c>
      <c r="LY19" s="44">
        <v>10</v>
      </c>
      <c r="LZ19" s="44">
        <v>50</v>
      </c>
      <c r="MA19" s="44">
        <v>62.5</v>
      </c>
      <c r="MB19" s="25">
        <v>1</v>
      </c>
      <c r="MC19" s="25">
        <v>0</v>
      </c>
      <c r="MD19" s="25">
        <v>1</v>
      </c>
      <c r="ME19" s="25">
        <v>1</v>
      </c>
      <c r="MF19" s="25">
        <v>1</v>
      </c>
      <c r="MG19" s="25">
        <v>1</v>
      </c>
      <c r="MH19" s="25">
        <v>0</v>
      </c>
      <c r="MI19" s="25">
        <v>0</v>
      </c>
      <c r="MJ19" s="25">
        <v>1</v>
      </c>
      <c r="MK19" s="25">
        <v>1</v>
      </c>
      <c r="ML19" s="25">
        <v>1</v>
      </c>
      <c r="MM19" s="25">
        <v>0</v>
      </c>
      <c r="MN19" s="25">
        <v>1</v>
      </c>
      <c r="MO19" s="25">
        <v>2</v>
      </c>
      <c r="MP19" s="25">
        <v>2</v>
      </c>
      <c r="MQ19" s="25">
        <v>2</v>
      </c>
      <c r="MR19" s="25">
        <v>1</v>
      </c>
      <c r="MS19" s="25">
        <v>1</v>
      </c>
      <c r="MT19" s="25">
        <v>0</v>
      </c>
      <c r="MU19" s="25">
        <v>2</v>
      </c>
      <c r="MV19" s="25">
        <v>3</v>
      </c>
      <c r="MW19" s="44">
        <v>6</v>
      </c>
      <c r="MX19" s="44">
        <v>1</v>
      </c>
      <c r="MY19" s="44">
        <v>3</v>
      </c>
      <c r="MZ19" s="44">
        <v>100</v>
      </c>
      <c r="NA19" s="44">
        <v>0</v>
      </c>
      <c r="NB19" s="44">
        <v>50</v>
      </c>
      <c r="NC19" s="44">
        <v>50</v>
      </c>
      <c r="ND19" s="44">
        <v>100</v>
      </c>
      <c r="NE19" s="44">
        <v>100</v>
      </c>
      <c r="NF19" s="44">
        <v>999999999</v>
      </c>
      <c r="NG19" s="44">
        <v>0</v>
      </c>
      <c r="NH19" s="44">
        <v>33.333333333333329</v>
      </c>
      <c r="NI19" s="44">
        <v>16.666666666666664</v>
      </c>
      <c r="NJ19" s="44">
        <v>100</v>
      </c>
      <c r="NK19" s="44">
        <v>0</v>
      </c>
      <c r="NL19" s="25">
        <v>0</v>
      </c>
      <c r="NM19" s="25">
        <v>1</v>
      </c>
      <c r="NN19" s="25">
        <v>0</v>
      </c>
      <c r="NO19" s="25">
        <v>0</v>
      </c>
      <c r="NP19" s="25">
        <v>0</v>
      </c>
      <c r="NQ19" s="25">
        <v>0</v>
      </c>
      <c r="NR19" s="25">
        <v>0</v>
      </c>
      <c r="NS19" s="25">
        <v>0</v>
      </c>
      <c r="NT19" s="25">
        <v>0</v>
      </c>
      <c r="NU19" s="25">
        <v>0</v>
      </c>
      <c r="NV19" s="25">
        <v>0</v>
      </c>
      <c r="NW19" s="25">
        <v>0</v>
      </c>
      <c r="NX19" s="25">
        <v>1</v>
      </c>
      <c r="NY19" s="25">
        <v>2</v>
      </c>
      <c r="NZ19" s="25">
        <v>0</v>
      </c>
      <c r="OA19" s="25">
        <v>1</v>
      </c>
      <c r="OB19" s="25">
        <v>0</v>
      </c>
      <c r="OC19" s="25">
        <v>0</v>
      </c>
      <c r="OD19" s="44">
        <v>0</v>
      </c>
      <c r="OE19" s="44">
        <v>0</v>
      </c>
      <c r="OF19" s="44">
        <v>0</v>
      </c>
      <c r="OG19" s="44">
        <v>0</v>
      </c>
      <c r="OH19" s="44">
        <v>0</v>
      </c>
      <c r="OI19" s="44">
        <v>0</v>
      </c>
      <c r="OJ19" s="44">
        <v>0</v>
      </c>
      <c r="OK19" s="44">
        <v>50</v>
      </c>
      <c r="OL19" s="44">
        <v>999999999</v>
      </c>
      <c r="OM19" s="44">
        <v>0</v>
      </c>
      <c r="ON19" s="44">
        <v>999999999</v>
      </c>
      <c r="OO19" s="44">
        <v>999999999</v>
      </c>
      <c r="OP19" s="44">
        <v>999999999</v>
      </c>
      <c r="OQ19" s="44">
        <v>999999999</v>
      </c>
      <c r="OR19" s="44">
        <v>999999999</v>
      </c>
      <c r="OS19" s="44">
        <v>999999999</v>
      </c>
      <c r="OT19" s="44">
        <v>999999999</v>
      </c>
      <c r="OU19" s="44">
        <v>999999999</v>
      </c>
      <c r="OV19" s="25">
        <v>6</v>
      </c>
      <c r="OW19" s="25">
        <v>3</v>
      </c>
      <c r="OX19" s="25">
        <v>3</v>
      </c>
      <c r="OY19" s="25">
        <v>5</v>
      </c>
      <c r="OZ19" s="25">
        <v>3</v>
      </c>
      <c r="PA19" s="25">
        <v>2</v>
      </c>
      <c r="PB19" s="25">
        <v>3</v>
      </c>
      <c r="PC19" s="25">
        <v>6</v>
      </c>
      <c r="PD19" s="25">
        <v>17</v>
      </c>
      <c r="PE19" s="25">
        <v>23</v>
      </c>
      <c r="PF19" s="25">
        <v>14</v>
      </c>
      <c r="PG19" s="25">
        <v>10</v>
      </c>
      <c r="PH19" s="25">
        <v>9</v>
      </c>
      <c r="PI19" s="25">
        <v>9</v>
      </c>
      <c r="PJ19" s="25">
        <v>6</v>
      </c>
      <c r="PK19" s="25">
        <v>9</v>
      </c>
      <c r="PL19" s="25">
        <v>6</v>
      </c>
      <c r="PM19" s="25">
        <v>5</v>
      </c>
      <c r="PN19" s="25">
        <v>6</v>
      </c>
      <c r="PO19" s="25">
        <v>9</v>
      </c>
      <c r="PP19" s="25">
        <v>19</v>
      </c>
      <c r="PQ19" s="25">
        <v>32</v>
      </c>
      <c r="PR19" s="25">
        <v>22</v>
      </c>
      <c r="PS19" s="25">
        <v>26</v>
      </c>
      <c r="PT19" s="44">
        <v>66.666666666666657</v>
      </c>
      <c r="PU19" s="44">
        <v>33.333333333333329</v>
      </c>
      <c r="PV19" s="44">
        <v>50</v>
      </c>
      <c r="PW19" s="44">
        <v>55.555555555555557</v>
      </c>
      <c r="PX19" s="44">
        <v>50</v>
      </c>
      <c r="PY19" s="44">
        <v>40</v>
      </c>
      <c r="PZ19" s="44">
        <v>50</v>
      </c>
      <c r="QA19" s="44">
        <v>66.666666666666657</v>
      </c>
      <c r="QB19" s="44">
        <v>89.473684210526315</v>
      </c>
      <c r="QC19" s="44">
        <v>71.875</v>
      </c>
      <c r="QD19" s="44">
        <v>63.636363636363633</v>
      </c>
      <c r="QE19" s="44">
        <v>38.461538461538467</v>
      </c>
      <c r="QF19" s="25">
        <v>4</v>
      </c>
      <c r="QG19" s="25">
        <v>4</v>
      </c>
      <c r="QH19" s="25">
        <v>5</v>
      </c>
      <c r="QI19" s="25">
        <v>6</v>
      </c>
      <c r="QJ19" s="25">
        <v>3</v>
      </c>
      <c r="QK19" s="25">
        <v>3</v>
      </c>
      <c r="QL19" s="25">
        <v>3</v>
      </c>
      <c r="QM19" s="25">
        <v>6</v>
      </c>
      <c r="QN19" s="25">
        <v>13</v>
      </c>
      <c r="QO19" s="25">
        <v>22</v>
      </c>
      <c r="QP19" s="25">
        <v>8</v>
      </c>
      <c r="QQ19" s="25">
        <v>9</v>
      </c>
      <c r="QR19" s="25">
        <v>9</v>
      </c>
      <c r="QS19" s="25">
        <v>6</v>
      </c>
      <c r="QT19" s="25">
        <v>9</v>
      </c>
      <c r="QU19" s="25">
        <v>6</v>
      </c>
      <c r="QV19" s="25">
        <v>5</v>
      </c>
      <c r="QW19" s="25">
        <v>6</v>
      </c>
      <c r="QX19" s="25">
        <v>9</v>
      </c>
      <c r="QY19" s="25">
        <v>19</v>
      </c>
      <c r="QZ19" s="25">
        <v>32</v>
      </c>
      <c r="RA19" s="25">
        <v>22</v>
      </c>
      <c r="RB19" s="44">
        <v>44.444444444444443</v>
      </c>
      <c r="RC19" s="44">
        <v>44.444444444444443</v>
      </c>
      <c r="RD19" s="44">
        <v>83.333333333333343</v>
      </c>
      <c r="RE19" s="44">
        <v>66.666666666666657</v>
      </c>
      <c r="RF19" s="44">
        <v>50</v>
      </c>
      <c r="RG19" s="44">
        <v>60</v>
      </c>
      <c r="RH19" s="44">
        <v>50</v>
      </c>
      <c r="RI19" s="44">
        <v>66.666666666666657</v>
      </c>
      <c r="RJ19" s="44">
        <v>68.421052631578945</v>
      </c>
      <c r="RK19" s="44">
        <v>68.75</v>
      </c>
      <c r="RL19" s="44">
        <v>36.363636363636367</v>
      </c>
      <c r="RM19" s="25">
        <v>2</v>
      </c>
      <c r="RN19" s="25">
        <v>6</v>
      </c>
      <c r="RO19" s="25">
        <v>2</v>
      </c>
      <c r="RP19" s="25">
        <v>5</v>
      </c>
      <c r="RQ19" s="25">
        <v>2</v>
      </c>
      <c r="RR19" s="25">
        <v>3</v>
      </c>
      <c r="RS19" s="25">
        <v>1</v>
      </c>
      <c r="RT19" s="25">
        <v>4</v>
      </c>
      <c r="RU19" s="25">
        <v>10</v>
      </c>
      <c r="RV19" s="25">
        <v>16</v>
      </c>
      <c r="RW19" s="25">
        <v>1</v>
      </c>
      <c r="RX19" s="25">
        <v>16</v>
      </c>
      <c r="RY19" s="25">
        <v>2</v>
      </c>
      <c r="RZ19" s="25">
        <v>5</v>
      </c>
      <c r="SA19" s="25">
        <v>0</v>
      </c>
      <c r="SB19" s="25">
        <v>4</v>
      </c>
      <c r="SC19" s="25">
        <v>2</v>
      </c>
      <c r="SD19" s="25">
        <v>2</v>
      </c>
      <c r="SE19" s="25">
        <v>0</v>
      </c>
      <c r="SF19" s="25">
        <v>1</v>
      </c>
      <c r="SG19" s="25">
        <v>5</v>
      </c>
      <c r="SH19" s="25">
        <v>2</v>
      </c>
      <c r="SI19" s="25">
        <v>0</v>
      </c>
      <c r="SJ19" s="25">
        <v>7</v>
      </c>
      <c r="SK19" s="25">
        <v>2</v>
      </c>
      <c r="SL19" s="25">
        <v>5</v>
      </c>
      <c r="SM19" s="25">
        <v>0</v>
      </c>
      <c r="SN19" s="25">
        <v>3</v>
      </c>
      <c r="SO19" s="25">
        <v>2</v>
      </c>
      <c r="SP19" s="25">
        <v>2</v>
      </c>
      <c r="SQ19" s="25">
        <v>0</v>
      </c>
      <c r="SR19" s="25">
        <v>0</v>
      </c>
      <c r="SS19" s="25">
        <v>3</v>
      </c>
      <c r="ST19" s="25">
        <v>1</v>
      </c>
      <c r="SU19" s="25">
        <v>0</v>
      </c>
      <c r="SV19" s="25">
        <v>5</v>
      </c>
      <c r="SW19" s="44">
        <v>33.333333333333329</v>
      </c>
      <c r="SX19" s="44">
        <v>75</v>
      </c>
      <c r="SY19" s="44">
        <v>33.333333333333329</v>
      </c>
      <c r="SZ19" s="44">
        <v>55.555555555555557</v>
      </c>
      <c r="TA19" s="44">
        <v>66.666666666666657</v>
      </c>
      <c r="TB19" s="44">
        <v>60</v>
      </c>
      <c r="TC19" s="44">
        <v>33.333333333333329</v>
      </c>
      <c r="TD19" s="44">
        <v>57.142857142857139</v>
      </c>
      <c r="TE19" s="44">
        <v>66.666666666666657</v>
      </c>
      <c r="TF19" s="44">
        <v>59.259259259259252</v>
      </c>
      <c r="TG19" s="44">
        <v>8.3333333333333321</v>
      </c>
      <c r="TH19" s="44">
        <v>72.727272727272734</v>
      </c>
      <c r="TI19" s="44">
        <v>33.333333333333329</v>
      </c>
      <c r="TJ19" s="44">
        <v>62.5</v>
      </c>
      <c r="TK19" s="44">
        <v>0</v>
      </c>
      <c r="TL19" s="44">
        <v>44.444444444444443</v>
      </c>
      <c r="TM19" s="44">
        <v>66.666666666666657</v>
      </c>
      <c r="TN19" s="44">
        <v>40</v>
      </c>
      <c r="TO19" s="44">
        <v>0</v>
      </c>
      <c r="TP19" s="44">
        <v>14.285714285714285</v>
      </c>
      <c r="TQ19" s="44">
        <v>33.333333333333329</v>
      </c>
      <c r="TR19" s="44">
        <v>7.4074074074074066</v>
      </c>
      <c r="TS19" s="44">
        <v>0</v>
      </c>
      <c r="TT19" s="44">
        <v>31.818181818181817</v>
      </c>
      <c r="TU19" s="44">
        <v>33.333333333333329</v>
      </c>
      <c r="TV19" s="44">
        <v>62.5</v>
      </c>
      <c r="TW19" s="44">
        <v>0</v>
      </c>
      <c r="TX19" s="44">
        <v>33.333333333333329</v>
      </c>
      <c r="TY19" s="44">
        <v>66.666666666666657</v>
      </c>
      <c r="TZ19" s="44">
        <v>40</v>
      </c>
      <c r="UA19" s="44">
        <v>0</v>
      </c>
      <c r="UB19" s="44">
        <v>0</v>
      </c>
      <c r="UC19" s="44">
        <v>20</v>
      </c>
      <c r="UD19" s="44">
        <v>3.7037037037037033</v>
      </c>
      <c r="UE19" s="44">
        <v>0</v>
      </c>
      <c r="UF19" s="44">
        <v>22.727272727272727</v>
      </c>
    </row>
    <row r="20" spans="1:552" x14ac:dyDescent="0.25">
      <c r="A20" s="2" t="str">
        <f t="shared" si="0"/>
        <v xml:space="preserve">150442 Marituba                                                                                                                                     </v>
      </c>
      <c r="B20" s="58">
        <v>150442</v>
      </c>
      <c r="C20" s="2" t="s">
        <v>64</v>
      </c>
      <c r="D20" s="56">
        <v>2</v>
      </c>
      <c r="E20" s="56">
        <v>3</v>
      </c>
      <c r="F20" s="56">
        <v>7</v>
      </c>
      <c r="G20" s="56">
        <v>5</v>
      </c>
      <c r="H20" s="56">
        <v>6</v>
      </c>
      <c r="I20" s="56">
        <v>6</v>
      </c>
      <c r="J20" s="56">
        <v>5</v>
      </c>
      <c r="K20" s="56">
        <v>3</v>
      </c>
      <c r="L20" s="56">
        <v>10</v>
      </c>
      <c r="M20" s="56">
        <v>5</v>
      </c>
      <c r="N20" s="56">
        <v>8</v>
      </c>
      <c r="O20" s="56">
        <v>10</v>
      </c>
      <c r="P20" s="59">
        <v>0</v>
      </c>
      <c r="Q20" s="59">
        <v>0</v>
      </c>
      <c r="R20" s="59">
        <v>2</v>
      </c>
      <c r="S20" s="59">
        <v>4</v>
      </c>
      <c r="T20" s="59">
        <v>3</v>
      </c>
      <c r="U20" s="59">
        <v>0</v>
      </c>
      <c r="V20" s="59">
        <v>3</v>
      </c>
      <c r="W20" s="59">
        <v>1</v>
      </c>
      <c r="X20" s="59">
        <v>6</v>
      </c>
      <c r="Y20" s="59">
        <v>3</v>
      </c>
      <c r="Z20" s="59">
        <v>2</v>
      </c>
      <c r="AA20" s="59">
        <v>4</v>
      </c>
      <c r="AB20" s="62">
        <v>0</v>
      </c>
      <c r="AC20" s="62">
        <v>0</v>
      </c>
      <c r="AD20" s="62">
        <v>28.571428571428569</v>
      </c>
      <c r="AE20" s="62">
        <v>80</v>
      </c>
      <c r="AF20" s="62">
        <v>50</v>
      </c>
      <c r="AG20" s="62">
        <v>0</v>
      </c>
      <c r="AH20" s="62">
        <v>60</v>
      </c>
      <c r="AI20" s="62">
        <v>33.333333333333329</v>
      </c>
      <c r="AJ20" s="62">
        <v>60</v>
      </c>
      <c r="AK20" s="62">
        <v>60</v>
      </c>
      <c r="AL20" s="62">
        <v>25</v>
      </c>
      <c r="AM20" s="62">
        <v>40</v>
      </c>
      <c r="AN20" s="61">
        <v>2</v>
      </c>
      <c r="AO20" s="25">
        <v>3</v>
      </c>
      <c r="AP20" s="25">
        <v>5</v>
      </c>
      <c r="AQ20" s="25">
        <v>1</v>
      </c>
      <c r="AR20" s="25">
        <v>3</v>
      </c>
      <c r="AS20" s="25">
        <v>6</v>
      </c>
      <c r="AT20" s="25">
        <v>2</v>
      </c>
      <c r="AU20" s="25">
        <v>2</v>
      </c>
      <c r="AV20" s="25">
        <v>4</v>
      </c>
      <c r="AW20" s="25">
        <v>1</v>
      </c>
      <c r="AX20" s="25">
        <v>6</v>
      </c>
      <c r="AY20" s="25">
        <v>6</v>
      </c>
      <c r="AZ20" s="39">
        <v>100</v>
      </c>
      <c r="BA20" s="39">
        <v>100</v>
      </c>
      <c r="BB20" s="39">
        <v>71.428571428571431</v>
      </c>
      <c r="BC20" s="39">
        <v>20</v>
      </c>
      <c r="BD20" s="39">
        <v>50</v>
      </c>
      <c r="BE20" s="39">
        <v>100</v>
      </c>
      <c r="BF20" s="39">
        <v>40</v>
      </c>
      <c r="BG20" s="39">
        <v>66.666666666666657</v>
      </c>
      <c r="BH20" s="39">
        <v>40</v>
      </c>
      <c r="BI20" s="39">
        <v>20</v>
      </c>
      <c r="BJ20" s="39">
        <v>75</v>
      </c>
      <c r="BK20" s="39">
        <v>60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1</v>
      </c>
      <c r="BV20" s="25">
        <v>0</v>
      </c>
      <c r="BW20" s="25">
        <v>0</v>
      </c>
      <c r="BX20" s="39">
        <v>0</v>
      </c>
      <c r="BY20" s="39">
        <v>0</v>
      </c>
      <c r="BZ20" s="39">
        <v>0</v>
      </c>
      <c r="CA20" s="39">
        <v>0</v>
      </c>
      <c r="CB20" s="39">
        <v>0</v>
      </c>
      <c r="CC20" s="39">
        <v>0</v>
      </c>
      <c r="CD20" s="39">
        <v>0</v>
      </c>
      <c r="CE20" s="39">
        <v>0</v>
      </c>
      <c r="CF20" s="39">
        <v>0</v>
      </c>
      <c r="CG20" s="39">
        <v>20</v>
      </c>
      <c r="CH20" s="39">
        <v>0</v>
      </c>
      <c r="CI20" s="39">
        <v>0</v>
      </c>
      <c r="CJ20" s="63">
        <v>0</v>
      </c>
      <c r="CK20" s="63">
        <v>0</v>
      </c>
      <c r="CL20" s="63">
        <v>2</v>
      </c>
      <c r="CM20" s="63">
        <v>0</v>
      </c>
      <c r="CN20" s="63">
        <v>0</v>
      </c>
      <c r="CO20" s="63">
        <v>0</v>
      </c>
      <c r="CP20" s="63">
        <v>0</v>
      </c>
      <c r="CQ20" s="63">
        <v>0</v>
      </c>
      <c r="CR20" s="63">
        <v>2</v>
      </c>
      <c r="CS20" s="63">
        <v>2</v>
      </c>
      <c r="CT20" s="63">
        <v>1</v>
      </c>
      <c r="CU20" s="63">
        <v>2</v>
      </c>
      <c r="CV20" s="63">
        <v>0</v>
      </c>
      <c r="CW20" s="63">
        <v>0</v>
      </c>
      <c r="CX20" s="63">
        <v>0</v>
      </c>
      <c r="CY20" s="63">
        <v>1</v>
      </c>
      <c r="CZ20" s="63">
        <v>0</v>
      </c>
      <c r="DA20" s="63">
        <v>0</v>
      </c>
      <c r="DB20" s="63">
        <v>0</v>
      </c>
      <c r="DC20" s="63">
        <v>1</v>
      </c>
      <c r="DD20" s="63">
        <v>0</v>
      </c>
      <c r="DE20" s="63">
        <v>0</v>
      </c>
      <c r="DF20" s="63">
        <v>0</v>
      </c>
      <c r="DG20" s="63">
        <v>0</v>
      </c>
      <c r="DH20" s="25">
        <v>0</v>
      </c>
      <c r="DI20" s="25">
        <v>0</v>
      </c>
      <c r="DJ20" s="25">
        <v>0</v>
      </c>
      <c r="DK20" s="25">
        <v>1</v>
      </c>
      <c r="DL20" s="25">
        <v>0</v>
      </c>
      <c r="DM20" s="25">
        <v>0</v>
      </c>
      <c r="DN20" s="25">
        <v>1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34">
        <v>0</v>
      </c>
      <c r="DU20" s="34">
        <v>0</v>
      </c>
      <c r="DV20" s="34">
        <v>2</v>
      </c>
      <c r="DW20" s="34">
        <v>2</v>
      </c>
      <c r="DX20" s="34">
        <v>0</v>
      </c>
      <c r="DY20" s="34">
        <v>0</v>
      </c>
      <c r="DZ20" s="34">
        <v>1</v>
      </c>
      <c r="EA20" s="2">
        <v>1</v>
      </c>
      <c r="EB20" s="2">
        <v>2</v>
      </c>
      <c r="EC20" s="2">
        <v>2</v>
      </c>
      <c r="ED20" s="2">
        <v>1</v>
      </c>
      <c r="EE20" s="2">
        <v>2</v>
      </c>
      <c r="EF20" s="34">
        <v>999999999</v>
      </c>
      <c r="EG20" s="34">
        <v>999999999</v>
      </c>
      <c r="EH20" s="34">
        <v>100</v>
      </c>
      <c r="EI20" s="34">
        <v>0</v>
      </c>
      <c r="EJ20" s="34">
        <v>999999999</v>
      </c>
      <c r="EK20" s="34">
        <v>999999999</v>
      </c>
      <c r="EL20" s="34">
        <v>0</v>
      </c>
      <c r="EM20" s="34">
        <v>0</v>
      </c>
      <c r="EN20" s="34">
        <v>100</v>
      </c>
      <c r="EO20" s="34">
        <v>100</v>
      </c>
      <c r="EP20" s="34">
        <v>100</v>
      </c>
      <c r="EQ20" s="34">
        <v>100</v>
      </c>
      <c r="ER20" s="34">
        <v>999999999</v>
      </c>
      <c r="ES20" s="34">
        <v>999999999</v>
      </c>
      <c r="ET20" s="34">
        <v>0</v>
      </c>
      <c r="EU20" s="34">
        <v>50</v>
      </c>
      <c r="EV20" s="34">
        <v>999999999</v>
      </c>
      <c r="EW20" s="34">
        <v>999999999</v>
      </c>
      <c r="EX20" s="34">
        <v>0</v>
      </c>
      <c r="EY20" s="34">
        <v>100</v>
      </c>
      <c r="EZ20" s="34">
        <v>0</v>
      </c>
      <c r="FA20" s="34">
        <v>0</v>
      </c>
      <c r="FB20" s="34">
        <v>0</v>
      </c>
      <c r="FC20" s="34">
        <v>0</v>
      </c>
      <c r="FD20" s="42">
        <v>999999999</v>
      </c>
      <c r="FE20" s="42">
        <v>999999999</v>
      </c>
      <c r="FF20" s="42">
        <v>0</v>
      </c>
      <c r="FG20" s="42">
        <v>50</v>
      </c>
      <c r="FH20" s="42">
        <v>999999999</v>
      </c>
      <c r="FI20" s="42">
        <v>999999999</v>
      </c>
      <c r="FJ20" s="42">
        <v>100</v>
      </c>
      <c r="FK20" s="42">
        <v>0</v>
      </c>
      <c r="FL20" s="42">
        <v>0</v>
      </c>
      <c r="FM20" s="42">
        <v>0</v>
      </c>
      <c r="FN20" s="42">
        <v>0</v>
      </c>
      <c r="FO20" s="42">
        <v>0</v>
      </c>
      <c r="FP20" s="42">
        <v>0</v>
      </c>
      <c r="FQ20" s="2">
        <v>0</v>
      </c>
      <c r="FR20" s="2">
        <v>0</v>
      </c>
      <c r="FS20" s="2">
        <v>1</v>
      </c>
      <c r="FT20" s="2">
        <v>2</v>
      </c>
      <c r="FU20" s="2">
        <v>0</v>
      </c>
      <c r="FV20" s="2">
        <v>0</v>
      </c>
      <c r="FW20" s="2">
        <v>0</v>
      </c>
      <c r="FX20" s="2">
        <v>3</v>
      </c>
      <c r="FY20" s="2">
        <v>2</v>
      </c>
      <c r="FZ20" s="2">
        <v>0</v>
      </c>
      <c r="GA20" s="2">
        <v>3</v>
      </c>
      <c r="GB20" s="25">
        <v>0</v>
      </c>
      <c r="GC20" s="25">
        <v>0</v>
      </c>
      <c r="GD20" s="25">
        <v>1</v>
      </c>
      <c r="GE20" s="25">
        <v>0</v>
      </c>
      <c r="GF20" s="25">
        <v>0</v>
      </c>
      <c r="GG20" s="25">
        <v>0</v>
      </c>
      <c r="GH20" s="25">
        <v>0</v>
      </c>
      <c r="GI20" s="25">
        <v>0</v>
      </c>
      <c r="GJ20" s="25">
        <v>0</v>
      </c>
      <c r="GK20" s="25">
        <v>0</v>
      </c>
      <c r="GL20" s="25">
        <v>0</v>
      </c>
      <c r="GM20" s="25">
        <v>1</v>
      </c>
      <c r="GN20" s="2">
        <v>0</v>
      </c>
      <c r="GO20" s="2">
        <v>0</v>
      </c>
      <c r="GP20" s="2">
        <v>0</v>
      </c>
      <c r="GQ20" s="2">
        <v>2</v>
      </c>
      <c r="GR20" s="2">
        <v>0</v>
      </c>
      <c r="GS20" s="2">
        <v>0</v>
      </c>
      <c r="GT20" s="2">
        <v>1</v>
      </c>
      <c r="GU20" s="2">
        <v>0</v>
      </c>
      <c r="GV20" s="2">
        <v>0</v>
      </c>
      <c r="GW20" s="2">
        <v>0</v>
      </c>
      <c r="GX20" s="2">
        <v>0</v>
      </c>
      <c r="GY20" s="2">
        <v>0</v>
      </c>
      <c r="GZ20" s="2">
        <v>0</v>
      </c>
      <c r="HA20" s="2">
        <v>0</v>
      </c>
      <c r="HB20" s="2">
        <v>1</v>
      </c>
      <c r="HC20" s="2">
        <v>3</v>
      </c>
      <c r="HD20" s="2">
        <v>2</v>
      </c>
      <c r="HE20" s="2">
        <v>0</v>
      </c>
      <c r="HF20" s="2">
        <v>1</v>
      </c>
      <c r="HG20" s="2">
        <v>0</v>
      </c>
      <c r="HH20" s="2">
        <v>3</v>
      </c>
      <c r="HI20" s="2">
        <v>2</v>
      </c>
      <c r="HJ20" s="2">
        <v>0</v>
      </c>
      <c r="HK20" s="2">
        <v>4</v>
      </c>
      <c r="HL20" s="34">
        <v>999999999</v>
      </c>
      <c r="HM20" s="34">
        <v>999999999</v>
      </c>
      <c r="HN20" s="34">
        <v>0</v>
      </c>
      <c r="HO20" s="34">
        <v>33.333333333333329</v>
      </c>
      <c r="HP20" s="34">
        <v>100</v>
      </c>
      <c r="HQ20" s="34">
        <v>999999999</v>
      </c>
      <c r="HR20" s="34">
        <v>0</v>
      </c>
      <c r="HS20" s="34">
        <v>999999999</v>
      </c>
      <c r="HT20" s="34">
        <v>100</v>
      </c>
      <c r="HU20" s="34">
        <v>100</v>
      </c>
      <c r="HV20" s="34">
        <v>999999999</v>
      </c>
      <c r="HW20" s="34">
        <v>75</v>
      </c>
      <c r="HX20" s="39">
        <v>999999999</v>
      </c>
      <c r="HY20" s="39">
        <v>999999999</v>
      </c>
      <c r="HZ20" s="39">
        <v>100</v>
      </c>
      <c r="IA20" s="39">
        <v>0</v>
      </c>
      <c r="IB20" s="39">
        <v>0</v>
      </c>
      <c r="IC20" s="39">
        <v>999999999</v>
      </c>
      <c r="ID20" s="39">
        <v>0</v>
      </c>
      <c r="IE20" s="39">
        <v>999999999</v>
      </c>
      <c r="IF20" s="39">
        <v>0</v>
      </c>
      <c r="IG20" s="39">
        <v>0</v>
      </c>
      <c r="IH20" s="39">
        <v>999999999</v>
      </c>
      <c r="II20" s="39">
        <v>25</v>
      </c>
      <c r="IJ20" s="39">
        <v>999999999</v>
      </c>
      <c r="IK20" s="39">
        <v>999999999</v>
      </c>
      <c r="IL20" s="39">
        <v>0</v>
      </c>
      <c r="IM20" s="39">
        <v>66.666666666666657</v>
      </c>
      <c r="IN20" s="39">
        <v>0</v>
      </c>
      <c r="IO20" s="39">
        <v>999999999</v>
      </c>
      <c r="IP20" s="39">
        <v>100</v>
      </c>
      <c r="IQ20" s="39">
        <v>999999999</v>
      </c>
      <c r="IR20" s="39">
        <v>0</v>
      </c>
      <c r="IS20" s="39">
        <v>0</v>
      </c>
      <c r="IT20" s="39">
        <v>999999999</v>
      </c>
      <c r="IU20" s="39">
        <v>0</v>
      </c>
      <c r="IV20" s="39">
        <v>1</v>
      </c>
      <c r="IW20" s="39">
        <v>1</v>
      </c>
      <c r="IX20" s="39">
        <v>1</v>
      </c>
      <c r="IY20" s="39">
        <v>0</v>
      </c>
      <c r="IZ20" s="39">
        <v>0</v>
      </c>
      <c r="JA20" s="39">
        <v>2</v>
      </c>
      <c r="JB20" s="39">
        <v>0</v>
      </c>
      <c r="JC20" s="39">
        <v>1</v>
      </c>
      <c r="JD20" s="2">
        <v>2</v>
      </c>
      <c r="JE20" s="2">
        <v>1</v>
      </c>
      <c r="JF20" s="2">
        <v>5</v>
      </c>
      <c r="JG20" s="2">
        <v>3</v>
      </c>
      <c r="JH20" s="2">
        <v>1</v>
      </c>
      <c r="JI20" s="2">
        <v>0</v>
      </c>
      <c r="JJ20" s="2">
        <v>0</v>
      </c>
      <c r="JK20" s="2">
        <v>0</v>
      </c>
      <c r="JL20" s="2">
        <v>0</v>
      </c>
      <c r="JM20" s="44">
        <v>1</v>
      </c>
      <c r="JN20" s="44">
        <v>0</v>
      </c>
      <c r="JO20" s="44">
        <v>0</v>
      </c>
      <c r="JP20" s="2">
        <v>0</v>
      </c>
      <c r="JQ20" s="2">
        <v>0</v>
      </c>
      <c r="JR20" s="2">
        <v>1</v>
      </c>
      <c r="JS20" s="2">
        <v>2</v>
      </c>
      <c r="JT20" s="2">
        <v>0</v>
      </c>
      <c r="JU20" s="2">
        <v>0</v>
      </c>
      <c r="JV20" s="2">
        <v>0</v>
      </c>
      <c r="JW20" s="2">
        <v>0</v>
      </c>
      <c r="JX20" s="2">
        <v>0</v>
      </c>
      <c r="JY20" s="2">
        <v>2</v>
      </c>
      <c r="JZ20" s="2">
        <v>0</v>
      </c>
      <c r="KA20" s="2">
        <v>0</v>
      </c>
      <c r="KB20" s="25">
        <v>1</v>
      </c>
      <c r="KC20" s="25">
        <v>0</v>
      </c>
      <c r="KD20" s="25">
        <v>0</v>
      </c>
      <c r="KE20" s="25">
        <v>0</v>
      </c>
      <c r="KF20" s="25">
        <v>2</v>
      </c>
      <c r="KG20" s="25">
        <v>1</v>
      </c>
      <c r="KH20" s="25">
        <v>1</v>
      </c>
      <c r="KI20" s="25">
        <v>0</v>
      </c>
      <c r="KJ20" s="25">
        <v>0</v>
      </c>
      <c r="KK20" s="25">
        <v>5</v>
      </c>
      <c r="KL20" s="25">
        <v>0</v>
      </c>
      <c r="KM20" s="25">
        <v>1</v>
      </c>
      <c r="KN20" s="25">
        <v>3</v>
      </c>
      <c r="KO20" s="25">
        <v>1</v>
      </c>
      <c r="KP20" s="25">
        <v>6</v>
      </c>
      <c r="KQ20" s="25">
        <v>5</v>
      </c>
      <c r="KR20" s="44">
        <v>50</v>
      </c>
      <c r="KS20" s="44">
        <v>100</v>
      </c>
      <c r="KT20" s="44">
        <v>100</v>
      </c>
      <c r="KU20" s="44">
        <v>999999999</v>
      </c>
      <c r="KV20" s="44">
        <v>999999999</v>
      </c>
      <c r="KW20" s="44">
        <v>40</v>
      </c>
      <c r="KX20" s="44">
        <v>999999999</v>
      </c>
      <c r="KY20" s="44">
        <v>100</v>
      </c>
      <c r="KZ20" s="44">
        <v>66.666666666666657</v>
      </c>
      <c r="LA20" s="44">
        <v>100</v>
      </c>
      <c r="LB20" s="44">
        <v>83.333333333333343</v>
      </c>
      <c r="LC20" s="44">
        <v>60</v>
      </c>
      <c r="LD20" s="44">
        <v>50</v>
      </c>
      <c r="LE20" s="44">
        <v>0</v>
      </c>
      <c r="LF20" s="44">
        <v>0</v>
      </c>
      <c r="LG20" s="44">
        <v>999999999</v>
      </c>
      <c r="LH20" s="44">
        <v>999999999</v>
      </c>
      <c r="LI20" s="44">
        <v>20</v>
      </c>
      <c r="LJ20" s="44">
        <v>999999999</v>
      </c>
      <c r="LK20" s="44">
        <v>0</v>
      </c>
      <c r="LL20" s="44">
        <v>0</v>
      </c>
      <c r="LM20" s="44">
        <v>0</v>
      </c>
      <c r="LN20" s="44">
        <v>16.666666666666664</v>
      </c>
      <c r="LO20" s="44">
        <v>40</v>
      </c>
      <c r="LP20" s="44">
        <v>0</v>
      </c>
      <c r="LQ20" s="44">
        <v>0</v>
      </c>
      <c r="LR20" s="44">
        <v>0</v>
      </c>
      <c r="LS20" s="44">
        <v>999999999</v>
      </c>
      <c r="LT20" s="44">
        <v>999999999</v>
      </c>
      <c r="LU20" s="44">
        <v>40</v>
      </c>
      <c r="LV20" s="44">
        <v>999999999</v>
      </c>
      <c r="LW20" s="44">
        <v>0</v>
      </c>
      <c r="LX20" s="44">
        <v>33.333333333333329</v>
      </c>
      <c r="LY20" s="44">
        <v>0</v>
      </c>
      <c r="LZ20" s="44">
        <v>0</v>
      </c>
      <c r="MA20" s="44">
        <v>0</v>
      </c>
      <c r="MB20" s="25">
        <v>0</v>
      </c>
      <c r="MC20" s="25">
        <v>0</v>
      </c>
      <c r="MD20" s="25">
        <v>1</v>
      </c>
      <c r="ME20" s="25">
        <v>0</v>
      </c>
      <c r="MF20" s="25">
        <v>0</v>
      </c>
      <c r="MG20" s="25">
        <v>0</v>
      </c>
      <c r="MH20" s="25">
        <v>0</v>
      </c>
      <c r="MI20" s="25">
        <v>0</v>
      </c>
      <c r="MJ20" s="25">
        <v>0</v>
      </c>
      <c r="MK20" s="25">
        <v>0</v>
      </c>
      <c r="ML20" s="25">
        <v>0</v>
      </c>
      <c r="MM20" s="25">
        <v>1</v>
      </c>
      <c r="MN20" s="25">
        <v>0</v>
      </c>
      <c r="MO20" s="25">
        <v>0</v>
      </c>
      <c r="MP20" s="25">
        <v>2</v>
      </c>
      <c r="MQ20" s="25">
        <v>2</v>
      </c>
      <c r="MR20" s="25">
        <v>1</v>
      </c>
      <c r="MS20" s="25">
        <v>0</v>
      </c>
      <c r="MT20" s="25">
        <v>1</v>
      </c>
      <c r="MU20" s="25">
        <v>1</v>
      </c>
      <c r="MV20" s="25">
        <v>1</v>
      </c>
      <c r="MW20" s="44">
        <v>1</v>
      </c>
      <c r="MX20" s="44">
        <v>1</v>
      </c>
      <c r="MY20" s="44">
        <v>2</v>
      </c>
      <c r="MZ20" s="44">
        <v>999999999</v>
      </c>
      <c r="NA20" s="44">
        <v>999999999</v>
      </c>
      <c r="NB20" s="44">
        <v>50</v>
      </c>
      <c r="NC20" s="44">
        <v>0</v>
      </c>
      <c r="ND20" s="44">
        <v>0</v>
      </c>
      <c r="NE20" s="44">
        <v>999999999</v>
      </c>
      <c r="NF20" s="44">
        <v>0</v>
      </c>
      <c r="NG20" s="44">
        <v>0</v>
      </c>
      <c r="NH20" s="44">
        <v>0</v>
      </c>
      <c r="NI20" s="44">
        <v>0</v>
      </c>
      <c r="NJ20" s="44">
        <v>0</v>
      </c>
      <c r="NK20" s="44">
        <v>50</v>
      </c>
      <c r="NL20" s="25">
        <v>0</v>
      </c>
      <c r="NM20" s="25">
        <v>0</v>
      </c>
      <c r="NN20" s="25">
        <v>0</v>
      </c>
      <c r="NO20" s="25">
        <v>0</v>
      </c>
      <c r="NP20" s="25">
        <v>0</v>
      </c>
      <c r="NQ20" s="25">
        <v>1</v>
      </c>
      <c r="NR20" s="25">
        <v>0</v>
      </c>
      <c r="NS20" s="25">
        <v>0</v>
      </c>
      <c r="NT20" s="25">
        <v>1</v>
      </c>
      <c r="NU20" s="25">
        <v>0</v>
      </c>
      <c r="NV20" s="25">
        <v>0</v>
      </c>
      <c r="NW20" s="25">
        <v>0</v>
      </c>
      <c r="NX20" s="25">
        <v>0</v>
      </c>
      <c r="NY20" s="25">
        <v>0</v>
      </c>
      <c r="NZ20" s="25">
        <v>0</v>
      </c>
      <c r="OA20" s="25">
        <v>1</v>
      </c>
      <c r="OB20" s="25">
        <v>0</v>
      </c>
      <c r="OC20" s="25">
        <v>1</v>
      </c>
      <c r="OD20" s="44">
        <v>0</v>
      </c>
      <c r="OE20" s="44">
        <v>0</v>
      </c>
      <c r="OF20" s="44">
        <v>1</v>
      </c>
      <c r="OG20" s="44">
        <v>0</v>
      </c>
      <c r="OH20" s="44">
        <v>0</v>
      </c>
      <c r="OI20" s="44">
        <v>0</v>
      </c>
      <c r="OJ20" s="44">
        <v>999999999</v>
      </c>
      <c r="OK20" s="44">
        <v>999999999</v>
      </c>
      <c r="OL20" s="44">
        <v>999999999</v>
      </c>
      <c r="OM20" s="44">
        <v>0</v>
      </c>
      <c r="ON20" s="44">
        <v>999999999</v>
      </c>
      <c r="OO20" s="44">
        <v>100</v>
      </c>
      <c r="OP20" s="44">
        <v>999999999</v>
      </c>
      <c r="OQ20" s="44">
        <v>999999999</v>
      </c>
      <c r="OR20" s="44">
        <v>100</v>
      </c>
      <c r="OS20" s="44">
        <v>999999999</v>
      </c>
      <c r="OT20" s="44">
        <v>999999999</v>
      </c>
      <c r="OU20" s="44">
        <v>999999999</v>
      </c>
      <c r="OV20" s="25">
        <v>1</v>
      </c>
      <c r="OW20" s="25">
        <v>2</v>
      </c>
      <c r="OX20" s="25">
        <v>5</v>
      </c>
      <c r="OY20" s="25">
        <v>5</v>
      </c>
      <c r="OZ20" s="25">
        <v>4</v>
      </c>
      <c r="PA20" s="25">
        <v>5</v>
      </c>
      <c r="PB20" s="25">
        <v>4</v>
      </c>
      <c r="PC20" s="25">
        <v>3</v>
      </c>
      <c r="PD20" s="25">
        <v>5</v>
      </c>
      <c r="PE20" s="25">
        <v>6</v>
      </c>
      <c r="PF20" s="25">
        <v>7</v>
      </c>
      <c r="PG20" s="25">
        <v>5</v>
      </c>
      <c r="PH20" s="25">
        <v>2</v>
      </c>
      <c r="PI20" s="25">
        <v>4</v>
      </c>
      <c r="PJ20" s="25">
        <v>8</v>
      </c>
      <c r="PK20" s="25">
        <v>7</v>
      </c>
      <c r="PL20" s="25">
        <v>9</v>
      </c>
      <c r="PM20" s="25">
        <v>8</v>
      </c>
      <c r="PN20" s="25">
        <v>7</v>
      </c>
      <c r="PO20" s="25">
        <v>4</v>
      </c>
      <c r="PP20" s="25">
        <v>10</v>
      </c>
      <c r="PQ20" s="25">
        <v>9</v>
      </c>
      <c r="PR20" s="25">
        <v>11</v>
      </c>
      <c r="PS20" s="25">
        <v>12</v>
      </c>
      <c r="PT20" s="44">
        <v>50</v>
      </c>
      <c r="PU20" s="44">
        <v>50</v>
      </c>
      <c r="PV20" s="44">
        <v>62.5</v>
      </c>
      <c r="PW20" s="44">
        <v>71.428571428571431</v>
      </c>
      <c r="PX20" s="44">
        <v>44.444444444444443</v>
      </c>
      <c r="PY20" s="44">
        <v>62.5</v>
      </c>
      <c r="PZ20" s="44">
        <v>57.142857142857139</v>
      </c>
      <c r="QA20" s="44">
        <v>75</v>
      </c>
      <c r="QB20" s="44">
        <v>50</v>
      </c>
      <c r="QC20" s="44">
        <v>66.666666666666657</v>
      </c>
      <c r="QD20" s="44">
        <v>63.636363636363633</v>
      </c>
      <c r="QE20" s="44">
        <v>41.666666666666671</v>
      </c>
      <c r="QF20" s="25">
        <v>1</v>
      </c>
      <c r="QG20" s="25">
        <v>3</v>
      </c>
      <c r="QH20" s="25">
        <v>6</v>
      </c>
      <c r="QI20" s="25">
        <v>5</v>
      </c>
      <c r="QJ20" s="25">
        <v>4</v>
      </c>
      <c r="QK20" s="25">
        <v>4</v>
      </c>
      <c r="QL20" s="25">
        <v>3</v>
      </c>
      <c r="QM20" s="25">
        <v>2</v>
      </c>
      <c r="QN20" s="25">
        <v>5</v>
      </c>
      <c r="QO20" s="25">
        <v>5</v>
      </c>
      <c r="QP20" s="25">
        <v>4</v>
      </c>
      <c r="QQ20" s="25">
        <v>2</v>
      </c>
      <c r="QR20" s="25">
        <v>4</v>
      </c>
      <c r="QS20" s="25">
        <v>8</v>
      </c>
      <c r="QT20" s="25">
        <v>7</v>
      </c>
      <c r="QU20" s="25">
        <v>9</v>
      </c>
      <c r="QV20" s="25">
        <v>8</v>
      </c>
      <c r="QW20" s="25">
        <v>7</v>
      </c>
      <c r="QX20" s="25">
        <v>4</v>
      </c>
      <c r="QY20" s="25">
        <v>10</v>
      </c>
      <c r="QZ20" s="25">
        <v>9</v>
      </c>
      <c r="RA20" s="25">
        <v>11</v>
      </c>
      <c r="RB20" s="44">
        <v>50</v>
      </c>
      <c r="RC20" s="44">
        <v>75</v>
      </c>
      <c r="RD20" s="44">
        <v>75</v>
      </c>
      <c r="RE20" s="44">
        <v>71.428571428571431</v>
      </c>
      <c r="RF20" s="44">
        <v>44.444444444444443</v>
      </c>
      <c r="RG20" s="44">
        <v>50</v>
      </c>
      <c r="RH20" s="44">
        <v>42.857142857142854</v>
      </c>
      <c r="RI20" s="44">
        <v>50</v>
      </c>
      <c r="RJ20" s="44">
        <v>50</v>
      </c>
      <c r="RK20" s="44">
        <v>55.555555555555557</v>
      </c>
      <c r="RL20" s="44">
        <v>36.363636363636367</v>
      </c>
      <c r="RM20" s="25">
        <v>1</v>
      </c>
      <c r="RN20" s="25">
        <v>0</v>
      </c>
      <c r="RO20" s="25">
        <v>1</v>
      </c>
      <c r="RP20" s="25">
        <v>3</v>
      </c>
      <c r="RQ20" s="25">
        <v>1</v>
      </c>
      <c r="RR20" s="25">
        <v>2</v>
      </c>
      <c r="RS20" s="25">
        <v>2</v>
      </c>
      <c r="RT20" s="25">
        <v>0</v>
      </c>
      <c r="RU20" s="25">
        <v>3</v>
      </c>
      <c r="RV20" s="25">
        <v>2</v>
      </c>
      <c r="RW20" s="25">
        <v>1</v>
      </c>
      <c r="RX20" s="25">
        <v>6</v>
      </c>
      <c r="RY20" s="25">
        <v>1</v>
      </c>
      <c r="RZ20" s="25">
        <v>1</v>
      </c>
      <c r="SA20" s="25">
        <v>2</v>
      </c>
      <c r="SB20" s="25">
        <v>3</v>
      </c>
      <c r="SC20" s="25">
        <v>1</v>
      </c>
      <c r="SD20" s="25">
        <v>1</v>
      </c>
      <c r="SE20" s="25">
        <v>0</v>
      </c>
      <c r="SF20" s="25">
        <v>1</v>
      </c>
      <c r="SG20" s="25">
        <v>4</v>
      </c>
      <c r="SH20" s="25">
        <v>0</v>
      </c>
      <c r="SI20" s="25">
        <v>5</v>
      </c>
      <c r="SJ20" s="25">
        <v>5</v>
      </c>
      <c r="SK20" s="25">
        <v>1</v>
      </c>
      <c r="SL20" s="25">
        <v>0</v>
      </c>
      <c r="SM20" s="25">
        <v>1</v>
      </c>
      <c r="SN20" s="25">
        <v>3</v>
      </c>
      <c r="SO20" s="25">
        <v>0</v>
      </c>
      <c r="SP20" s="25">
        <v>0</v>
      </c>
      <c r="SQ20" s="25">
        <v>0</v>
      </c>
      <c r="SR20" s="25">
        <v>0</v>
      </c>
      <c r="SS20" s="25">
        <v>2</v>
      </c>
      <c r="ST20" s="25">
        <v>0</v>
      </c>
      <c r="SU20" s="25">
        <v>0</v>
      </c>
      <c r="SV20" s="25">
        <v>3</v>
      </c>
      <c r="SW20" s="44">
        <v>50</v>
      </c>
      <c r="SX20" s="44">
        <v>0</v>
      </c>
      <c r="SY20" s="44">
        <v>14.285714285714285</v>
      </c>
      <c r="SZ20" s="44">
        <v>60</v>
      </c>
      <c r="TA20" s="44">
        <v>16.666666666666664</v>
      </c>
      <c r="TB20" s="44">
        <v>33.333333333333329</v>
      </c>
      <c r="TC20" s="44">
        <v>40</v>
      </c>
      <c r="TD20" s="44">
        <v>0</v>
      </c>
      <c r="TE20" s="44">
        <v>30</v>
      </c>
      <c r="TF20" s="44">
        <v>40</v>
      </c>
      <c r="TG20" s="44">
        <v>12.5</v>
      </c>
      <c r="TH20" s="44">
        <v>60</v>
      </c>
      <c r="TI20" s="44">
        <v>50</v>
      </c>
      <c r="TJ20" s="44">
        <v>33.333333333333329</v>
      </c>
      <c r="TK20" s="44">
        <v>28.571428571428569</v>
      </c>
      <c r="TL20" s="44">
        <v>60</v>
      </c>
      <c r="TM20" s="44">
        <v>16.666666666666664</v>
      </c>
      <c r="TN20" s="44">
        <v>16.666666666666664</v>
      </c>
      <c r="TO20" s="44">
        <v>0</v>
      </c>
      <c r="TP20" s="44">
        <v>33.333333333333329</v>
      </c>
      <c r="TQ20" s="44">
        <v>40</v>
      </c>
      <c r="TR20" s="44">
        <v>0</v>
      </c>
      <c r="TS20" s="44">
        <v>62.5</v>
      </c>
      <c r="TT20" s="44">
        <v>50</v>
      </c>
      <c r="TU20" s="44">
        <v>50</v>
      </c>
      <c r="TV20" s="44">
        <v>0</v>
      </c>
      <c r="TW20" s="44">
        <v>14.285714285714285</v>
      </c>
      <c r="TX20" s="44">
        <v>60</v>
      </c>
      <c r="TY20" s="44">
        <v>0</v>
      </c>
      <c r="TZ20" s="44">
        <v>0</v>
      </c>
      <c r="UA20" s="44">
        <v>0</v>
      </c>
      <c r="UB20" s="44">
        <v>0</v>
      </c>
      <c r="UC20" s="44">
        <v>20</v>
      </c>
      <c r="UD20" s="44">
        <v>0</v>
      </c>
      <c r="UE20" s="44">
        <v>0</v>
      </c>
      <c r="UF20" s="44">
        <v>30</v>
      </c>
    </row>
    <row r="21" spans="1:552" x14ac:dyDescent="0.25">
      <c r="A21" s="2" t="str">
        <f t="shared" si="0"/>
        <v xml:space="preserve">150550 Paragominas                                                                                                                                  </v>
      </c>
      <c r="B21" s="58">
        <v>150550</v>
      </c>
      <c r="C21" s="2" t="s">
        <v>65</v>
      </c>
      <c r="D21" s="56">
        <v>5</v>
      </c>
      <c r="E21" s="56">
        <v>6</v>
      </c>
      <c r="F21" s="56">
        <v>5</v>
      </c>
      <c r="G21" s="56">
        <v>12</v>
      </c>
      <c r="H21" s="56">
        <v>7</v>
      </c>
      <c r="I21" s="56">
        <v>9</v>
      </c>
      <c r="J21" s="56">
        <v>2</v>
      </c>
      <c r="K21" s="56">
        <v>9</v>
      </c>
      <c r="L21" s="56">
        <v>15</v>
      </c>
      <c r="M21" s="56">
        <v>10</v>
      </c>
      <c r="N21" s="56">
        <v>7</v>
      </c>
      <c r="O21" s="56">
        <v>12</v>
      </c>
      <c r="P21" s="59">
        <v>1</v>
      </c>
      <c r="Q21" s="59">
        <v>1</v>
      </c>
      <c r="R21" s="59">
        <v>3</v>
      </c>
      <c r="S21" s="59">
        <v>3</v>
      </c>
      <c r="T21" s="59">
        <v>3</v>
      </c>
      <c r="U21" s="59">
        <v>5</v>
      </c>
      <c r="V21" s="59">
        <v>1</v>
      </c>
      <c r="W21" s="59">
        <v>4</v>
      </c>
      <c r="X21" s="59">
        <v>8</v>
      </c>
      <c r="Y21" s="59">
        <v>6</v>
      </c>
      <c r="Z21" s="59">
        <v>4</v>
      </c>
      <c r="AA21" s="59">
        <v>8</v>
      </c>
      <c r="AB21" s="62">
        <v>20</v>
      </c>
      <c r="AC21" s="62">
        <v>16.666666666666664</v>
      </c>
      <c r="AD21" s="62">
        <v>60</v>
      </c>
      <c r="AE21" s="62">
        <v>25</v>
      </c>
      <c r="AF21" s="62">
        <v>42.857142857142854</v>
      </c>
      <c r="AG21" s="62">
        <v>55.555555555555557</v>
      </c>
      <c r="AH21" s="62">
        <v>50</v>
      </c>
      <c r="AI21" s="62">
        <v>44.444444444444443</v>
      </c>
      <c r="AJ21" s="62">
        <v>53.333333333333336</v>
      </c>
      <c r="AK21" s="62">
        <v>60</v>
      </c>
      <c r="AL21" s="62">
        <v>57.142857142857139</v>
      </c>
      <c r="AM21" s="62">
        <v>66.666666666666657</v>
      </c>
      <c r="AN21" s="61">
        <v>4</v>
      </c>
      <c r="AO21" s="25">
        <v>5</v>
      </c>
      <c r="AP21" s="25">
        <v>2</v>
      </c>
      <c r="AQ21" s="25">
        <v>7</v>
      </c>
      <c r="AR21" s="25">
        <v>4</v>
      </c>
      <c r="AS21" s="25">
        <v>4</v>
      </c>
      <c r="AT21" s="25">
        <v>1</v>
      </c>
      <c r="AU21" s="25">
        <v>5</v>
      </c>
      <c r="AV21" s="25">
        <v>7</v>
      </c>
      <c r="AW21" s="25">
        <v>4</v>
      </c>
      <c r="AX21" s="25">
        <v>3</v>
      </c>
      <c r="AY21" s="25">
        <v>4</v>
      </c>
      <c r="AZ21" s="39">
        <v>80</v>
      </c>
      <c r="BA21" s="39">
        <v>83.333333333333343</v>
      </c>
      <c r="BB21" s="39">
        <v>40</v>
      </c>
      <c r="BC21" s="39">
        <v>58.333333333333336</v>
      </c>
      <c r="BD21" s="39">
        <v>57.142857142857139</v>
      </c>
      <c r="BE21" s="39">
        <v>44.444444444444443</v>
      </c>
      <c r="BF21" s="39">
        <v>50</v>
      </c>
      <c r="BG21" s="39">
        <v>55.555555555555557</v>
      </c>
      <c r="BH21" s="39">
        <v>46.666666666666664</v>
      </c>
      <c r="BI21" s="39">
        <v>40</v>
      </c>
      <c r="BJ21" s="39">
        <v>42.857142857142854</v>
      </c>
      <c r="BK21" s="39">
        <v>33.333333333333329</v>
      </c>
      <c r="BL21" s="25">
        <v>0</v>
      </c>
      <c r="BM21" s="25">
        <v>0</v>
      </c>
      <c r="BN21" s="25">
        <v>0</v>
      </c>
      <c r="BO21" s="25">
        <v>2</v>
      </c>
      <c r="BP21" s="25">
        <v>0</v>
      </c>
      <c r="BQ21" s="25">
        <v>0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0</v>
      </c>
      <c r="BX21" s="39">
        <v>0</v>
      </c>
      <c r="BY21" s="39">
        <v>0</v>
      </c>
      <c r="BZ21" s="39">
        <v>0</v>
      </c>
      <c r="CA21" s="39">
        <v>16.666666666666664</v>
      </c>
      <c r="CB21" s="39">
        <v>0</v>
      </c>
      <c r="CC21" s="39">
        <v>0</v>
      </c>
      <c r="CD21" s="39">
        <v>0</v>
      </c>
      <c r="CE21" s="39">
        <v>0</v>
      </c>
      <c r="CF21" s="39">
        <v>0</v>
      </c>
      <c r="CG21" s="39">
        <v>0</v>
      </c>
      <c r="CH21" s="39">
        <v>0</v>
      </c>
      <c r="CI21" s="39">
        <v>0</v>
      </c>
      <c r="CJ21" s="63">
        <v>0</v>
      </c>
      <c r="CK21" s="63">
        <v>0</v>
      </c>
      <c r="CL21" s="63">
        <v>0</v>
      </c>
      <c r="CM21" s="63">
        <v>2</v>
      </c>
      <c r="CN21" s="63">
        <v>0</v>
      </c>
      <c r="CO21" s="63">
        <v>2</v>
      </c>
      <c r="CP21" s="63">
        <v>1</v>
      </c>
      <c r="CQ21" s="63">
        <v>1</v>
      </c>
      <c r="CR21" s="63">
        <v>5</v>
      </c>
      <c r="CS21" s="63">
        <v>5</v>
      </c>
      <c r="CT21" s="63">
        <v>2</v>
      </c>
      <c r="CU21" s="63">
        <v>4</v>
      </c>
      <c r="CV21" s="63">
        <v>0</v>
      </c>
      <c r="CW21" s="63">
        <v>0</v>
      </c>
      <c r="CX21" s="63">
        <v>0</v>
      </c>
      <c r="CY21" s="63">
        <v>0</v>
      </c>
      <c r="CZ21" s="63">
        <v>0</v>
      </c>
      <c r="DA21" s="63">
        <v>0</v>
      </c>
      <c r="DB21" s="63">
        <v>0</v>
      </c>
      <c r="DC21" s="63">
        <v>0</v>
      </c>
      <c r="DD21" s="63">
        <v>0</v>
      </c>
      <c r="DE21" s="63">
        <v>0</v>
      </c>
      <c r="DF21" s="63">
        <v>1</v>
      </c>
      <c r="DG21" s="63">
        <v>1</v>
      </c>
      <c r="DH21" s="25">
        <v>0</v>
      </c>
      <c r="DI21" s="25">
        <v>1</v>
      </c>
      <c r="DJ21" s="25">
        <v>1</v>
      </c>
      <c r="DK21" s="25">
        <v>0</v>
      </c>
      <c r="DL21" s="25">
        <v>0</v>
      </c>
      <c r="DM21" s="25">
        <v>0</v>
      </c>
      <c r="DN21" s="25">
        <v>0</v>
      </c>
      <c r="DO21" s="25">
        <v>1</v>
      </c>
      <c r="DP21" s="25">
        <v>0</v>
      </c>
      <c r="DQ21" s="25">
        <v>1</v>
      </c>
      <c r="DR21" s="25">
        <v>0</v>
      </c>
      <c r="DS21" s="25">
        <v>1</v>
      </c>
      <c r="DT21" s="34">
        <v>0</v>
      </c>
      <c r="DU21" s="34">
        <v>1</v>
      </c>
      <c r="DV21" s="34">
        <v>1</v>
      </c>
      <c r="DW21" s="34">
        <v>2</v>
      </c>
      <c r="DX21" s="34">
        <v>0</v>
      </c>
      <c r="DY21" s="34">
        <v>2</v>
      </c>
      <c r="DZ21" s="34">
        <v>1</v>
      </c>
      <c r="EA21" s="2">
        <v>2</v>
      </c>
      <c r="EB21" s="2">
        <v>5</v>
      </c>
      <c r="EC21" s="2">
        <v>6</v>
      </c>
      <c r="ED21" s="2">
        <v>3</v>
      </c>
      <c r="EE21" s="2">
        <v>6</v>
      </c>
      <c r="EF21" s="34">
        <v>999999999</v>
      </c>
      <c r="EG21" s="34">
        <v>0</v>
      </c>
      <c r="EH21" s="34">
        <v>0</v>
      </c>
      <c r="EI21" s="34">
        <v>100</v>
      </c>
      <c r="EJ21" s="34">
        <v>999999999</v>
      </c>
      <c r="EK21" s="34">
        <v>100</v>
      </c>
      <c r="EL21" s="34">
        <v>100</v>
      </c>
      <c r="EM21" s="34">
        <v>50</v>
      </c>
      <c r="EN21" s="34">
        <v>100</v>
      </c>
      <c r="EO21" s="34">
        <v>83.333333333333343</v>
      </c>
      <c r="EP21" s="34">
        <v>66.666666666666657</v>
      </c>
      <c r="EQ21" s="34">
        <v>66.666666666666657</v>
      </c>
      <c r="ER21" s="34">
        <v>999999999</v>
      </c>
      <c r="ES21" s="34">
        <v>0</v>
      </c>
      <c r="ET21" s="34">
        <v>0</v>
      </c>
      <c r="EU21" s="34">
        <v>0</v>
      </c>
      <c r="EV21" s="34">
        <v>999999999</v>
      </c>
      <c r="EW21" s="34">
        <v>0</v>
      </c>
      <c r="EX21" s="34">
        <v>0</v>
      </c>
      <c r="EY21" s="34">
        <v>0</v>
      </c>
      <c r="EZ21" s="34">
        <v>0</v>
      </c>
      <c r="FA21" s="34">
        <v>0</v>
      </c>
      <c r="FB21" s="34">
        <v>33.333333333333329</v>
      </c>
      <c r="FC21" s="34">
        <v>16.666666666666664</v>
      </c>
      <c r="FD21" s="42">
        <v>999999999</v>
      </c>
      <c r="FE21" s="42">
        <v>100</v>
      </c>
      <c r="FF21" s="42">
        <v>100</v>
      </c>
      <c r="FG21" s="42">
        <v>0</v>
      </c>
      <c r="FH21" s="42">
        <v>999999999</v>
      </c>
      <c r="FI21" s="42">
        <v>0</v>
      </c>
      <c r="FJ21" s="42">
        <v>0</v>
      </c>
      <c r="FK21" s="42">
        <v>50</v>
      </c>
      <c r="FL21" s="42">
        <v>0</v>
      </c>
      <c r="FM21" s="42">
        <v>16.666666666666664</v>
      </c>
      <c r="FN21" s="42">
        <v>0</v>
      </c>
      <c r="FO21" s="42">
        <v>16.666666666666664</v>
      </c>
      <c r="FP21" s="42">
        <v>0</v>
      </c>
      <c r="FQ21" s="2">
        <v>1</v>
      </c>
      <c r="FR21" s="2">
        <v>1</v>
      </c>
      <c r="FS21" s="2">
        <v>2</v>
      </c>
      <c r="FT21" s="2">
        <v>0</v>
      </c>
      <c r="FU21" s="2">
        <v>2</v>
      </c>
      <c r="FV21" s="2">
        <v>1</v>
      </c>
      <c r="FW21" s="2">
        <v>2</v>
      </c>
      <c r="FX21" s="2">
        <v>7</v>
      </c>
      <c r="FY21" s="2">
        <v>4</v>
      </c>
      <c r="FZ21" s="2">
        <v>3</v>
      </c>
      <c r="GA21" s="2">
        <v>6</v>
      </c>
      <c r="GB21" s="25">
        <v>0</v>
      </c>
      <c r="GC21" s="25">
        <v>0</v>
      </c>
      <c r="GD21" s="25">
        <v>0</v>
      </c>
      <c r="GE21" s="25">
        <v>0</v>
      </c>
      <c r="GF21" s="25">
        <v>0</v>
      </c>
      <c r="GG21" s="25">
        <v>1</v>
      </c>
      <c r="GH21" s="25">
        <v>0</v>
      </c>
      <c r="GI21" s="25">
        <v>2</v>
      </c>
      <c r="GJ21" s="25">
        <v>0</v>
      </c>
      <c r="GK21" s="25">
        <v>0</v>
      </c>
      <c r="GL21" s="25">
        <v>0</v>
      </c>
      <c r="GM21" s="25">
        <v>1</v>
      </c>
      <c r="GN21" s="2">
        <v>0</v>
      </c>
      <c r="GO21" s="2">
        <v>0</v>
      </c>
      <c r="GP21" s="2">
        <v>2</v>
      </c>
      <c r="GQ21" s="2">
        <v>0</v>
      </c>
      <c r="GR21" s="2">
        <v>2</v>
      </c>
      <c r="GS21" s="2">
        <v>1</v>
      </c>
      <c r="GT21" s="2">
        <v>0</v>
      </c>
      <c r="GU21" s="2">
        <v>0</v>
      </c>
      <c r="GV21" s="2">
        <v>0</v>
      </c>
      <c r="GW21" s="2">
        <v>1</v>
      </c>
      <c r="GX21" s="2">
        <v>0</v>
      </c>
      <c r="GY21" s="2">
        <v>1</v>
      </c>
      <c r="GZ21" s="2">
        <v>0</v>
      </c>
      <c r="HA21" s="2">
        <v>1</v>
      </c>
      <c r="HB21" s="2">
        <v>3</v>
      </c>
      <c r="HC21" s="2">
        <v>2</v>
      </c>
      <c r="HD21" s="2">
        <v>2</v>
      </c>
      <c r="HE21" s="2">
        <v>4</v>
      </c>
      <c r="HF21" s="2">
        <v>1</v>
      </c>
      <c r="HG21" s="2">
        <v>4</v>
      </c>
      <c r="HH21" s="2">
        <v>7</v>
      </c>
      <c r="HI21" s="2">
        <v>5</v>
      </c>
      <c r="HJ21" s="2">
        <v>3</v>
      </c>
      <c r="HK21" s="2">
        <v>8</v>
      </c>
      <c r="HL21" s="34">
        <v>999999999</v>
      </c>
      <c r="HM21" s="34">
        <v>100</v>
      </c>
      <c r="HN21" s="34">
        <v>33.333333333333329</v>
      </c>
      <c r="HO21" s="34">
        <v>100</v>
      </c>
      <c r="HP21" s="34">
        <v>0</v>
      </c>
      <c r="HQ21" s="34">
        <v>50</v>
      </c>
      <c r="HR21" s="34">
        <v>100</v>
      </c>
      <c r="HS21" s="34">
        <v>50</v>
      </c>
      <c r="HT21" s="34">
        <v>100</v>
      </c>
      <c r="HU21" s="34">
        <v>80</v>
      </c>
      <c r="HV21" s="34">
        <v>100</v>
      </c>
      <c r="HW21" s="34">
        <v>75</v>
      </c>
      <c r="HX21" s="39">
        <v>999999999</v>
      </c>
      <c r="HY21" s="39">
        <v>0</v>
      </c>
      <c r="HZ21" s="39">
        <v>0</v>
      </c>
      <c r="IA21" s="39">
        <v>0</v>
      </c>
      <c r="IB21" s="39">
        <v>0</v>
      </c>
      <c r="IC21" s="39">
        <v>25</v>
      </c>
      <c r="ID21" s="39">
        <v>0</v>
      </c>
      <c r="IE21" s="39">
        <v>50</v>
      </c>
      <c r="IF21" s="39">
        <v>0</v>
      </c>
      <c r="IG21" s="39">
        <v>0</v>
      </c>
      <c r="IH21" s="39">
        <v>0</v>
      </c>
      <c r="II21" s="39">
        <v>12.5</v>
      </c>
      <c r="IJ21" s="39">
        <v>999999999</v>
      </c>
      <c r="IK21" s="39">
        <v>0</v>
      </c>
      <c r="IL21" s="39">
        <v>66.666666666666657</v>
      </c>
      <c r="IM21" s="39">
        <v>0</v>
      </c>
      <c r="IN21" s="39">
        <v>100</v>
      </c>
      <c r="IO21" s="39">
        <v>25</v>
      </c>
      <c r="IP21" s="39">
        <v>0</v>
      </c>
      <c r="IQ21" s="39">
        <v>0</v>
      </c>
      <c r="IR21" s="39">
        <v>0</v>
      </c>
      <c r="IS21" s="39">
        <v>20</v>
      </c>
      <c r="IT21" s="39">
        <v>0</v>
      </c>
      <c r="IU21" s="39">
        <v>12.5</v>
      </c>
      <c r="IV21" s="39">
        <v>2</v>
      </c>
      <c r="IW21" s="39">
        <v>3</v>
      </c>
      <c r="IX21" s="39">
        <v>1</v>
      </c>
      <c r="IY21" s="39">
        <v>1</v>
      </c>
      <c r="IZ21" s="39">
        <v>3</v>
      </c>
      <c r="JA21" s="39">
        <v>3</v>
      </c>
      <c r="JB21" s="39">
        <v>0</v>
      </c>
      <c r="JC21" s="39">
        <v>2</v>
      </c>
      <c r="JD21" s="2">
        <v>3</v>
      </c>
      <c r="JE21" s="2">
        <v>2</v>
      </c>
      <c r="JF21" s="2">
        <v>2</v>
      </c>
      <c r="JG21" s="2">
        <v>1</v>
      </c>
      <c r="JH21" s="2">
        <v>2</v>
      </c>
      <c r="JI21" s="2">
        <v>1</v>
      </c>
      <c r="JJ21" s="2">
        <v>0</v>
      </c>
      <c r="JK21" s="2">
        <v>1</v>
      </c>
      <c r="JL21" s="2">
        <v>0</v>
      </c>
      <c r="JM21" s="44">
        <v>0</v>
      </c>
      <c r="JN21" s="44">
        <v>1</v>
      </c>
      <c r="JO21" s="44">
        <v>1</v>
      </c>
      <c r="JP21" s="2">
        <v>1</v>
      </c>
      <c r="JQ21" s="2">
        <v>0</v>
      </c>
      <c r="JR21" s="2">
        <v>1</v>
      </c>
      <c r="JS21" s="2">
        <v>1</v>
      </c>
      <c r="JT21" s="2">
        <v>0</v>
      </c>
      <c r="JU21" s="2">
        <v>1</v>
      </c>
      <c r="JV21" s="2">
        <v>0</v>
      </c>
      <c r="JW21" s="2">
        <v>4</v>
      </c>
      <c r="JX21" s="2">
        <v>1</v>
      </c>
      <c r="JY21" s="2">
        <v>0</v>
      </c>
      <c r="JZ21" s="2">
        <v>0</v>
      </c>
      <c r="KA21" s="2">
        <v>1</v>
      </c>
      <c r="KB21" s="25">
        <v>0</v>
      </c>
      <c r="KC21" s="25">
        <v>1</v>
      </c>
      <c r="KD21" s="25">
        <v>0</v>
      </c>
      <c r="KE21" s="25">
        <v>2</v>
      </c>
      <c r="KF21" s="25">
        <v>4</v>
      </c>
      <c r="KG21" s="25">
        <v>5</v>
      </c>
      <c r="KH21" s="25">
        <v>1</v>
      </c>
      <c r="KI21" s="25">
        <v>6</v>
      </c>
      <c r="KJ21" s="25">
        <v>4</v>
      </c>
      <c r="KK21" s="25">
        <v>3</v>
      </c>
      <c r="KL21" s="25">
        <v>1</v>
      </c>
      <c r="KM21" s="25">
        <v>4</v>
      </c>
      <c r="KN21" s="25">
        <v>4</v>
      </c>
      <c r="KO21" s="25">
        <v>3</v>
      </c>
      <c r="KP21" s="25">
        <v>3</v>
      </c>
      <c r="KQ21" s="25">
        <v>4</v>
      </c>
      <c r="KR21" s="44">
        <v>50</v>
      </c>
      <c r="KS21" s="44">
        <v>60</v>
      </c>
      <c r="KT21" s="44">
        <v>100</v>
      </c>
      <c r="KU21" s="44">
        <v>16.666666666666664</v>
      </c>
      <c r="KV21" s="44">
        <v>75</v>
      </c>
      <c r="KW21" s="44">
        <v>100</v>
      </c>
      <c r="KX21" s="44">
        <v>0</v>
      </c>
      <c r="KY21" s="44">
        <v>50</v>
      </c>
      <c r="KZ21" s="44">
        <v>75</v>
      </c>
      <c r="LA21" s="44">
        <v>66.666666666666657</v>
      </c>
      <c r="LB21" s="44">
        <v>66.666666666666657</v>
      </c>
      <c r="LC21" s="44">
        <v>25</v>
      </c>
      <c r="LD21" s="44">
        <v>50</v>
      </c>
      <c r="LE21" s="44">
        <v>20</v>
      </c>
      <c r="LF21" s="44">
        <v>0</v>
      </c>
      <c r="LG21" s="44">
        <v>16.666666666666664</v>
      </c>
      <c r="LH21" s="44">
        <v>0</v>
      </c>
      <c r="LI21" s="44">
        <v>0</v>
      </c>
      <c r="LJ21" s="44">
        <v>100</v>
      </c>
      <c r="LK21" s="44">
        <v>25</v>
      </c>
      <c r="LL21" s="44">
        <v>25</v>
      </c>
      <c r="LM21" s="44">
        <v>0</v>
      </c>
      <c r="LN21" s="44">
        <v>33.333333333333329</v>
      </c>
      <c r="LO21" s="44">
        <v>25</v>
      </c>
      <c r="LP21" s="44">
        <v>0</v>
      </c>
      <c r="LQ21" s="44">
        <v>20</v>
      </c>
      <c r="LR21" s="44">
        <v>0</v>
      </c>
      <c r="LS21" s="44">
        <v>66.666666666666657</v>
      </c>
      <c r="LT21" s="44">
        <v>25</v>
      </c>
      <c r="LU21" s="44">
        <v>0</v>
      </c>
      <c r="LV21" s="44">
        <v>0</v>
      </c>
      <c r="LW21" s="44">
        <v>25</v>
      </c>
      <c r="LX21" s="44">
        <v>0</v>
      </c>
      <c r="LY21" s="44">
        <v>33.333333333333329</v>
      </c>
      <c r="LZ21" s="44">
        <v>0</v>
      </c>
      <c r="MA21" s="44">
        <v>50</v>
      </c>
      <c r="MB21" s="25">
        <v>0</v>
      </c>
      <c r="MC21" s="25">
        <v>0</v>
      </c>
      <c r="MD21" s="25">
        <v>0</v>
      </c>
      <c r="ME21" s="25">
        <v>1</v>
      </c>
      <c r="MF21" s="25">
        <v>1</v>
      </c>
      <c r="MG21" s="25">
        <v>0</v>
      </c>
      <c r="MH21" s="25">
        <v>0</v>
      </c>
      <c r="MI21" s="25">
        <v>0</v>
      </c>
      <c r="MJ21" s="25">
        <v>1</v>
      </c>
      <c r="MK21" s="25">
        <v>2</v>
      </c>
      <c r="ML21" s="25">
        <v>0</v>
      </c>
      <c r="MM21" s="25">
        <v>0</v>
      </c>
      <c r="MN21" s="25">
        <v>0</v>
      </c>
      <c r="MO21" s="25">
        <v>1</v>
      </c>
      <c r="MP21" s="25">
        <v>1</v>
      </c>
      <c r="MQ21" s="25">
        <v>2</v>
      </c>
      <c r="MR21" s="25">
        <v>1</v>
      </c>
      <c r="MS21" s="25">
        <v>3</v>
      </c>
      <c r="MT21" s="25">
        <v>1</v>
      </c>
      <c r="MU21" s="25">
        <v>0</v>
      </c>
      <c r="MV21" s="25">
        <v>2</v>
      </c>
      <c r="MW21" s="44">
        <v>4</v>
      </c>
      <c r="MX21" s="44">
        <v>1</v>
      </c>
      <c r="MY21" s="44">
        <v>0</v>
      </c>
      <c r="MZ21" s="44">
        <v>999999999</v>
      </c>
      <c r="NA21" s="44">
        <v>0</v>
      </c>
      <c r="NB21" s="44">
        <v>0</v>
      </c>
      <c r="NC21" s="44">
        <v>50</v>
      </c>
      <c r="ND21" s="44">
        <v>100</v>
      </c>
      <c r="NE21" s="44">
        <v>0</v>
      </c>
      <c r="NF21" s="44">
        <v>0</v>
      </c>
      <c r="NG21" s="44">
        <v>999999999</v>
      </c>
      <c r="NH21" s="44">
        <v>50</v>
      </c>
      <c r="NI21" s="44">
        <v>50</v>
      </c>
      <c r="NJ21" s="44">
        <v>0</v>
      </c>
      <c r="NK21" s="44">
        <v>999999999</v>
      </c>
      <c r="NL21" s="25">
        <v>0</v>
      </c>
      <c r="NM21" s="25">
        <v>0</v>
      </c>
      <c r="NN21" s="25">
        <v>0</v>
      </c>
      <c r="NO21" s="25">
        <v>0</v>
      </c>
      <c r="NP21" s="25">
        <v>0</v>
      </c>
      <c r="NQ21" s="25">
        <v>0</v>
      </c>
      <c r="NR21" s="25">
        <v>0</v>
      </c>
      <c r="NS21" s="25">
        <v>0</v>
      </c>
      <c r="NT21" s="25">
        <v>0</v>
      </c>
      <c r="NU21" s="25">
        <v>0</v>
      </c>
      <c r="NV21" s="25">
        <v>0</v>
      </c>
      <c r="NW21" s="25">
        <v>0</v>
      </c>
      <c r="NX21" s="25">
        <v>0</v>
      </c>
      <c r="NY21" s="25">
        <v>0</v>
      </c>
      <c r="NZ21" s="25">
        <v>1</v>
      </c>
      <c r="OA21" s="25">
        <v>0</v>
      </c>
      <c r="OB21" s="25">
        <v>0</v>
      </c>
      <c r="OC21" s="25">
        <v>0</v>
      </c>
      <c r="OD21" s="44">
        <v>0</v>
      </c>
      <c r="OE21" s="44">
        <v>0</v>
      </c>
      <c r="OF21" s="44">
        <v>0</v>
      </c>
      <c r="OG21" s="44">
        <v>0</v>
      </c>
      <c r="OH21" s="44">
        <v>0</v>
      </c>
      <c r="OI21" s="44">
        <v>0</v>
      </c>
      <c r="OJ21" s="44">
        <v>999999999</v>
      </c>
      <c r="OK21" s="44">
        <v>999999999</v>
      </c>
      <c r="OL21" s="44">
        <v>0</v>
      </c>
      <c r="OM21" s="44">
        <v>999999999</v>
      </c>
      <c r="ON21" s="44">
        <v>999999999</v>
      </c>
      <c r="OO21" s="44">
        <v>999999999</v>
      </c>
      <c r="OP21" s="44">
        <v>999999999</v>
      </c>
      <c r="OQ21" s="44">
        <v>999999999</v>
      </c>
      <c r="OR21" s="44">
        <v>999999999</v>
      </c>
      <c r="OS21" s="44">
        <v>999999999</v>
      </c>
      <c r="OT21" s="44">
        <v>999999999</v>
      </c>
      <c r="OU21" s="44">
        <v>999999999</v>
      </c>
      <c r="OV21" s="25">
        <v>2</v>
      </c>
      <c r="OW21" s="25">
        <v>2</v>
      </c>
      <c r="OX21" s="25">
        <v>3</v>
      </c>
      <c r="OY21" s="25">
        <v>8</v>
      </c>
      <c r="OZ21" s="25">
        <v>7</v>
      </c>
      <c r="PA21" s="25">
        <v>10</v>
      </c>
      <c r="PB21" s="25">
        <v>4</v>
      </c>
      <c r="PC21" s="25">
        <v>7</v>
      </c>
      <c r="PD21" s="25">
        <v>14</v>
      </c>
      <c r="PE21" s="25">
        <v>11</v>
      </c>
      <c r="PF21" s="25">
        <v>8</v>
      </c>
      <c r="PG21" s="25">
        <v>6</v>
      </c>
      <c r="PH21" s="25">
        <v>7</v>
      </c>
      <c r="PI21" s="25">
        <v>10</v>
      </c>
      <c r="PJ21" s="25">
        <v>8</v>
      </c>
      <c r="PK21" s="25">
        <v>13</v>
      </c>
      <c r="PL21" s="25">
        <v>10</v>
      </c>
      <c r="PM21" s="25">
        <v>13</v>
      </c>
      <c r="PN21" s="25">
        <v>4</v>
      </c>
      <c r="PO21" s="25">
        <v>9</v>
      </c>
      <c r="PP21" s="25">
        <v>19</v>
      </c>
      <c r="PQ21" s="25">
        <v>14</v>
      </c>
      <c r="PR21" s="25">
        <v>10</v>
      </c>
      <c r="PS21" s="25">
        <v>13</v>
      </c>
      <c r="PT21" s="44">
        <v>28.571428571428569</v>
      </c>
      <c r="PU21" s="44">
        <v>20</v>
      </c>
      <c r="PV21" s="44">
        <v>37.5</v>
      </c>
      <c r="PW21" s="44">
        <v>61.53846153846154</v>
      </c>
      <c r="PX21" s="44">
        <v>70</v>
      </c>
      <c r="PY21" s="44">
        <v>76.923076923076934</v>
      </c>
      <c r="PZ21" s="44">
        <v>100</v>
      </c>
      <c r="QA21" s="44">
        <v>77.777777777777786</v>
      </c>
      <c r="QB21" s="44">
        <v>73.68421052631578</v>
      </c>
      <c r="QC21" s="44">
        <v>78.571428571428569</v>
      </c>
      <c r="QD21" s="44">
        <v>80</v>
      </c>
      <c r="QE21" s="44">
        <v>46.153846153846153</v>
      </c>
      <c r="QF21" s="25">
        <v>2</v>
      </c>
      <c r="QG21" s="25">
        <v>4</v>
      </c>
      <c r="QH21" s="25">
        <v>3</v>
      </c>
      <c r="QI21" s="25">
        <v>8</v>
      </c>
      <c r="QJ21" s="25">
        <v>7</v>
      </c>
      <c r="QK21" s="25">
        <v>8</v>
      </c>
      <c r="QL21" s="25">
        <v>1</v>
      </c>
      <c r="QM21" s="25">
        <v>6</v>
      </c>
      <c r="QN21" s="25">
        <v>12</v>
      </c>
      <c r="QO21" s="25">
        <v>7</v>
      </c>
      <c r="QP21" s="25">
        <v>5</v>
      </c>
      <c r="QQ21" s="25">
        <v>7</v>
      </c>
      <c r="QR21" s="25">
        <v>10</v>
      </c>
      <c r="QS21" s="25">
        <v>8</v>
      </c>
      <c r="QT21" s="25">
        <v>13</v>
      </c>
      <c r="QU21" s="25">
        <v>10</v>
      </c>
      <c r="QV21" s="25">
        <v>13</v>
      </c>
      <c r="QW21" s="25">
        <v>4</v>
      </c>
      <c r="QX21" s="25">
        <v>9</v>
      </c>
      <c r="QY21" s="25">
        <v>19</v>
      </c>
      <c r="QZ21" s="25">
        <v>14</v>
      </c>
      <c r="RA21" s="25">
        <v>10</v>
      </c>
      <c r="RB21" s="44">
        <v>28.571428571428569</v>
      </c>
      <c r="RC21" s="44">
        <v>40</v>
      </c>
      <c r="RD21" s="44">
        <v>37.5</v>
      </c>
      <c r="RE21" s="44">
        <v>61.53846153846154</v>
      </c>
      <c r="RF21" s="44">
        <v>70</v>
      </c>
      <c r="RG21" s="44">
        <v>61.53846153846154</v>
      </c>
      <c r="RH21" s="44">
        <v>25</v>
      </c>
      <c r="RI21" s="44">
        <v>66.666666666666657</v>
      </c>
      <c r="RJ21" s="44">
        <v>63.157894736842103</v>
      </c>
      <c r="RK21" s="44">
        <v>50</v>
      </c>
      <c r="RL21" s="44">
        <v>50</v>
      </c>
      <c r="RM21" s="25">
        <v>4</v>
      </c>
      <c r="RN21" s="25">
        <v>5</v>
      </c>
      <c r="RO21" s="25">
        <v>4</v>
      </c>
      <c r="RP21" s="25">
        <v>6</v>
      </c>
      <c r="RQ21" s="25">
        <v>5</v>
      </c>
      <c r="RR21" s="25">
        <v>7</v>
      </c>
      <c r="RS21" s="25">
        <v>2</v>
      </c>
      <c r="RT21" s="25">
        <v>4</v>
      </c>
      <c r="RU21" s="25">
        <v>9</v>
      </c>
      <c r="RV21" s="25">
        <v>5</v>
      </c>
      <c r="RW21" s="25">
        <v>2</v>
      </c>
      <c r="RX21" s="25">
        <v>6</v>
      </c>
      <c r="RY21" s="25">
        <v>3</v>
      </c>
      <c r="RZ21" s="25">
        <v>5</v>
      </c>
      <c r="SA21" s="25">
        <v>4</v>
      </c>
      <c r="SB21" s="25">
        <v>4</v>
      </c>
      <c r="SC21" s="25">
        <v>2</v>
      </c>
      <c r="SD21" s="25">
        <v>3</v>
      </c>
      <c r="SE21" s="25">
        <v>2</v>
      </c>
      <c r="SF21" s="25">
        <v>6</v>
      </c>
      <c r="SG21" s="25">
        <v>8</v>
      </c>
      <c r="SH21" s="25">
        <v>2</v>
      </c>
      <c r="SI21" s="25">
        <v>2</v>
      </c>
      <c r="SJ21" s="25">
        <v>5</v>
      </c>
      <c r="SK21" s="25">
        <v>3</v>
      </c>
      <c r="SL21" s="25">
        <v>5</v>
      </c>
      <c r="SM21" s="25">
        <v>4</v>
      </c>
      <c r="SN21" s="25">
        <v>3</v>
      </c>
      <c r="SO21" s="25">
        <v>2</v>
      </c>
      <c r="SP21" s="25">
        <v>3</v>
      </c>
      <c r="SQ21" s="25">
        <v>2</v>
      </c>
      <c r="SR21" s="25">
        <v>4</v>
      </c>
      <c r="SS21" s="25">
        <v>6</v>
      </c>
      <c r="ST21" s="25">
        <v>2</v>
      </c>
      <c r="SU21" s="25">
        <v>1</v>
      </c>
      <c r="SV21" s="25">
        <v>3</v>
      </c>
      <c r="SW21" s="44">
        <v>80</v>
      </c>
      <c r="SX21" s="44">
        <v>83.333333333333343</v>
      </c>
      <c r="SY21" s="44">
        <v>80</v>
      </c>
      <c r="SZ21" s="44">
        <v>50</v>
      </c>
      <c r="TA21" s="44">
        <v>71.428571428571431</v>
      </c>
      <c r="TB21" s="44">
        <v>77.777777777777786</v>
      </c>
      <c r="TC21" s="44">
        <v>100</v>
      </c>
      <c r="TD21" s="44">
        <v>44.444444444444443</v>
      </c>
      <c r="TE21" s="44">
        <v>60</v>
      </c>
      <c r="TF21" s="44">
        <v>50</v>
      </c>
      <c r="TG21" s="44">
        <v>28.571428571428569</v>
      </c>
      <c r="TH21" s="44">
        <v>50</v>
      </c>
      <c r="TI21" s="44">
        <v>60</v>
      </c>
      <c r="TJ21" s="44">
        <v>83.333333333333343</v>
      </c>
      <c r="TK21" s="44">
        <v>80</v>
      </c>
      <c r="TL21" s="44">
        <v>33.333333333333329</v>
      </c>
      <c r="TM21" s="44">
        <v>28.571428571428569</v>
      </c>
      <c r="TN21" s="44">
        <v>33.333333333333329</v>
      </c>
      <c r="TO21" s="44">
        <v>100</v>
      </c>
      <c r="TP21" s="44">
        <v>66.666666666666657</v>
      </c>
      <c r="TQ21" s="44">
        <v>53.333333333333336</v>
      </c>
      <c r="TR21" s="44">
        <v>20</v>
      </c>
      <c r="TS21" s="44">
        <v>28.571428571428569</v>
      </c>
      <c r="TT21" s="44">
        <v>41.666666666666671</v>
      </c>
      <c r="TU21" s="44">
        <v>60</v>
      </c>
      <c r="TV21" s="44">
        <v>83.333333333333343</v>
      </c>
      <c r="TW21" s="44">
        <v>80</v>
      </c>
      <c r="TX21" s="44">
        <v>25</v>
      </c>
      <c r="TY21" s="44">
        <v>28.571428571428569</v>
      </c>
      <c r="TZ21" s="44">
        <v>33.333333333333329</v>
      </c>
      <c r="UA21" s="44">
        <v>100</v>
      </c>
      <c r="UB21" s="44">
        <v>44.444444444444443</v>
      </c>
      <c r="UC21" s="44">
        <v>40</v>
      </c>
      <c r="UD21" s="44">
        <v>20</v>
      </c>
      <c r="UE21" s="44">
        <v>14.285714285714285</v>
      </c>
      <c r="UF21" s="44">
        <v>25</v>
      </c>
    </row>
    <row r="22" spans="1:552" x14ac:dyDescent="0.25">
      <c r="A22" s="2" t="str">
        <f t="shared" si="0"/>
        <v xml:space="preserve">150553 Parauapebas                                                                                                                                  </v>
      </c>
      <c r="B22" s="58">
        <v>150553</v>
      </c>
      <c r="C22" s="2" t="s">
        <v>66</v>
      </c>
      <c r="D22" s="56">
        <v>6</v>
      </c>
      <c r="E22" s="56">
        <v>10</v>
      </c>
      <c r="F22" s="56">
        <v>16</v>
      </c>
      <c r="G22" s="56">
        <v>15</v>
      </c>
      <c r="H22" s="56">
        <v>10</v>
      </c>
      <c r="I22" s="56">
        <v>21</v>
      </c>
      <c r="J22" s="56">
        <v>19</v>
      </c>
      <c r="K22" s="56">
        <v>29</v>
      </c>
      <c r="L22" s="56">
        <v>21</v>
      </c>
      <c r="M22" s="56">
        <v>18</v>
      </c>
      <c r="N22" s="56">
        <v>17</v>
      </c>
      <c r="O22" s="56">
        <v>26</v>
      </c>
      <c r="P22" s="59">
        <v>4</v>
      </c>
      <c r="Q22" s="59">
        <v>3</v>
      </c>
      <c r="R22" s="59">
        <v>4</v>
      </c>
      <c r="S22" s="59">
        <v>6</v>
      </c>
      <c r="T22" s="59">
        <v>3</v>
      </c>
      <c r="U22" s="59">
        <v>8</v>
      </c>
      <c r="V22" s="59">
        <v>13</v>
      </c>
      <c r="W22" s="59">
        <v>15</v>
      </c>
      <c r="X22" s="59">
        <v>11</v>
      </c>
      <c r="Y22" s="59">
        <v>13</v>
      </c>
      <c r="Z22" s="59">
        <v>9</v>
      </c>
      <c r="AA22" s="59">
        <v>18</v>
      </c>
      <c r="AB22" s="62">
        <v>66.666666666666657</v>
      </c>
      <c r="AC22" s="62">
        <v>30</v>
      </c>
      <c r="AD22" s="62">
        <v>25</v>
      </c>
      <c r="AE22" s="62">
        <v>40</v>
      </c>
      <c r="AF22" s="62">
        <v>30</v>
      </c>
      <c r="AG22" s="62">
        <v>38.095238095238095</v>
      </c>
      <c r="AH22" s="62">
        <v>68.421052631578945</v>
      </c>
      <c r="AI22" s="62">
        <v>51.724137931034484</v>
      </c>
      <c r="AJ22" s="62">
        <v>52.380952380952387</v>
      </c>
      <c r="AK22" s="62">
        <v>72.222222222222214</v>
      </c>
      <c r="AL22" s="62">
        <v>52.941176470588239</v>
      </c>
      <c r="AM22" s="62">
        <v>69.230769230769226</v>
      </c>
      <c r="AN22" s="61">
        <v>2</v>
      </c>
      <c r="AO22" s="25">
        <v>6</v>
      </c>
      <c r="AP22" s="25">
        <v>12</v>
      </c>
      <c r="AQ22" s="25">
        <v>9</v>
      </c>
      <c r="AR22" s="25">
        <v>7</v>
      </c>
      <c r="AS22" s="25">
        <v>13</v>
      </c>
      <c r="AT22" s="25">
        <v>6</v>
      </c>
      <c r="AU22" s="25">
        <v>14</v>
      </c>
      <c r="AV22" s="25">
        <v>10</v>
      </c>
      <c r="AW22" s="25">
        <v>5</v>
      </c>
      <c r="AX22" s="25">
        <v>8</v>
      </c>
      <c r="AY22" s="25">
        <v>8</v>
      </c>
      <c r="AZ22" s="39">
        <v>33.333333333333329</v>
      </c>
      <c r="BA22" s="39">
        <v>60</v>
      </c>
      <c r="BB22" s="39">
        <v>75</v>
      </c>
      <c r="BC22" s="39">
        <v>60</v>
      </c>
      <c r="BD22" s="39">
        <v>70</v>
      </c>
      <c r="BE22" s="39">
        <v>61.904761904761905</v>
      </c>
      <c r="BF22" s="39">
        <v>31.578947368421051</v>
      </c>
      <c r="BG22" s="39">
        <v>48.275862068965516</v>
      </c>
      <c r="BH22" s="39">
        <v>47.619047619047613</v>
      </c>
      <c r="BI22" s="39">
        <v>27.777777777777779</v>
      </c>
      <c r="BJ22" s="39">
        <v>47.058823529411761</v>
      </c>
      <c r="BK22" s="39">
        <v>30.76923076923077</v>
      </c>
      <c r="BL22" s="25">
        <v>0</v>
      </c>
      <c r="BM22" s="25">
        <v>1</v>
      </c>
      <c r="BN22" s="25">
        <v>0</v>
      </c>
      <c r="BO22" s="25">
        <v>0</v>
      </c>
      <c r="BP22" s="25">
        <v>0</v>
      </c>
      <c r="BQ22" s="25">
        <v>0</v>
      </c>
      <c r="BR22" s="25">
        <v>0</v>
      </c>
      <c r="BS22" s="25">
        <v>0</v>
      </c>
      <c r="BT22" s="25">
        <v>0</v>
      </c>
      <c r="BU22" s="25">
        <v>0</v>
      </c>
      <c r="BV22" s="25">
        <v>0</v>
      </c>
      <c r="BW22" s="25">
        <v>0</v>
      </c>
      <c r="BX22" s="39">
        <v>0</v>
      </c>
      <c r="BY22" s="39">
        <v>10</v>
      </c>
      <c r="BZ22" s="39">
        <v>0</v>
      </c>
      <c r="CA22" s="39">
        <v>0</v>
      </c>
      <c r="CB22" s="39">
        <v>0</v>
      </c>
      <c r="CC22" s="39">
        <v>0</v>
      </c>
      <c r="CD22" s="39">
        <v>0</v>
      </c>
      <c r="CE22" s="39">
        <v>0</v>
      </c>
      <c r="CF22" s="39">
        <v>0</v>
      </c>
      <c r="CG22" s="39">
        <v>0</v>
      </c>
      <c r="CH22" s="39">
        <v>0</v>
      </c>
      <c r="CI22" s="39">
        <v>0</v>
      </c>
      <c r="CJ22" s="63">
        <v>1</v>
      </c>
      <c r="CK22" s="63">
        <v>0</v>
      </c>
      <c r="CL22" s="63">
        <v>0</v>
      </c>
      <c r="CM22" s="63">
        <v>1</v>
      </c>
      <c r="CN22" s="63">
        <v>0</v>
      </c>
      <c r="CO22" s="63">
        <v>2</v>
      </c>
      <c r="CP22" s="63">
        <v>6</v>
      </c>
      <c r="CQ22" s="63">
        <v>7</v>
      </c>
      <c r="CR22" s="63">
        <v>8</v>
      </c>
      <c r="CS22" s="63">
        <v>8</v>
      </c>
      <c r="CT22" s="63">
        <v>1</v>
      </c>
      <c r="CU22" s="63">
        <v>8</v>
      </c>
      <c r="CV22" s="63">
        <v>0</v>
      </c>
      <c r="CW22" s="63">
        <v>0</v>
      </c>
      <c r="CX22" s="63">
        <v>1</v>
      </c>
      <c r="CY22" s="63">
        <v>1</v>
      </c>
      <c r="CZ22" s="63">
        <v>0</v>
      </c>
      <c r="DA22" s="63">
        <v>1</v>
      </c>
      <c r="DB22" s="63">
        <v>2</v>
      </c>
      <c r="DC22" s="63">
        <v>1</v>
      </c>
      <c r="DD22" s="63">
        <v>1</v>
      </c>
      <c r="DE22" s="63">
        <v>1</v>
      </c>
      <c r="DF22" s="63">
        <v>0</v>
      </c>
      <c r="DG22" s="63">
        <v>0</v>
      </c>
      <c r="DH22" s="25">
        <v>1</v>
      </c>
      <c r="DI22" s="25">
        <v>2</v>
      </c>
      <c r="DJ22" s="25">
        <v>2</v>
      </c>
      <c r="DK22" s="25">
        <v>3</v>
      </c>
      <c r="DL22" s="25">
        <v>1</v>
      </c>
      <c r="DM22" s="25">
        <v>2</v>
      </c>
      <c r="DN22" s="25">
        <v>1</v>
      </c>
      <c r="DO22" s="25">
        <v>1</v>
      </c>
      <c r="DP22" s="25">
        <v>1</v>
      </c>
      <c r="DQ22" s="25">
        <v>1</v>
      </c>
      <c r="DR22" s="25">
        <v>0</v>
      </c>
      <c r="DS22" s="25">
        <v>5</v>
      </c>
      <c r="DT22" s="34">
        <v>2</v>
      </c>
      <c r="DU22" s="34">
        <v>2</v>
      </c>
      <c r="DV22" s="34">
        <v>3</v>
      </c>
      <c r="DW22" s="34">
        <v>5</v>
      </c>
      <c r="DX22" s="34">
        <v>1</v>
      </c>
      <c r="DY22" s="34">
        <v>5</v>
      </c>
      <c r="DZ22" s="34">
        <v>9</v>
      </c>
      <c r="EA22" s="2">
        <v>9</v>
      </c>
      <c r="EB22" s="2">
        <v>10</v>
      </c>
      <c r="EC22" s="2">
        <v>10</v>
      </c>
      <c r="ED22" s="2">
        <v>1</v>
      </c>
      <c r="EE22" s="2">
        <v>13</v>
      </c>
      <c r="EF22" s="34">
        <v>50</v>
      </c>
      <c r="EG22" s="34">
        <v>0</v>
      </c>
      <c r="EH22" s="34">
        <v>0</v>
      </c>
      <c r="EI22" s="34">
        <v>20</v>
      </c>
      <c r="EJ22" s="34">
        <v>0</v>
      </c>
      <c r="EK22" s="34">
        <v>40</v>
      </c>
      <c r="EL22" s="34">
        <v>66.666666666666657</v>
      </c>
      <c r="EM22" s="34">
        <v>77.777777777777786</v>
      </c>
      <c r="EN22" s="34">
        <v>80</v>
      </c>
      <c r="EO22" s="34">
        <v>80</v>
      </c>
      <c r="EP22" s="34">
        <v>100</v>
      </c>
      <c r="EQ22" s="34">
        <v>61.53846153846154</v>
      </c>
      <c r="ER22" s="34">
        <v>0</v>
      </c>
      <c r="ES22" s="34">
        <v>0</v>
      </c>
      <c r="ET22" s="34">
        <v>33.333333333333329</v>
      </c>
      <c r="EU22" s="34">
        <v>20</v>
      </c>
      <c r="EV22" s="34">
        <v>0</v>
      </c>
      <c r="EW22" s="34">
        <v>20</v>
      </c>
      <c r="EX22" s="34">
        <v>22.222222222222221</v>
      </c>
      <c r="EY22" s="34">
        <v>11.111111111111111</v>
      </c>
      <c r="EZ22" s="34">
        <v>10</v>
      </c>
      <c r="FA22" s="34">
        <v>10</v>
      </c>
      <c r="FB22" s="34">
        <v>0</v>
      </c>
      <c r="FC22" s="34">
        <v>0</v>
      </c>
      <c r="FD22" s="42">
        <v>50</v>
      </c>
      <c r="FE22" s="42">
        <v>100</v>
      </c>
      <c r="FF22" s="42">
        <v>66.666666666666657</v>
      </c>
      <c r="FG22" s="42">
        <v>60</v>
      </c>
      <c r="FH22" s="42">
        <v>100</v>
      </c>
      <c r="FI22" s="42">
        <v>40</v>
      </c>
      <c r="FJ22" s="42">
        <v>11.111111111111111</v>
      </c>
      <c r="FK22" s="42">
        <v>11.111111111111111</v>
      </c>
      <c r="FL22" s="42">
        <v>10</v>
      </c>
      <c r="FM22" s="42">
        <v>10</v>
      </c>
      <c r="FN22" s="42">
        <v>0</v>
      </c>
      <c r="FO22" s="42">
        <v>38.461538461538467</v>
      </c>
      <c r="FP22" s="42">
        <v>0</v>
      </c>
      <c r="FQ22" s="2">
        <v>1</v>
      </c>
      <c r="FR22" s="2">
        <v>2</v>
      </c>
      <c r="FS22" s="2">
        <v>2</v>
      </c>
      <c r="FT22" s="2">
        <v>1</v>
      </c>
      <c r="FU22" s="2">
        <v>4</v>
      </c>
      <c r="FV22" s="2">
        <v>8</v>
      </c>
      <c r="FW22" s="2">
        <v>10</v>
      </c>
      <c r="FX22" s="2">
        <v>9</v>
      </c>
      <c r="FY22" s="2">
        <v>10</v>
      </c>
      <c r="FZ22" s="2">
        <v>3</v>
      </c>
      <c r="GA22" s="2">
        <v>11</v>
      </c>
      <c r="GB22" s="25">
        <v>1</v>
      </c>
      <c r="GC22" s="25">
        <v>2</v>
      </c>
      <c r="GD22" s="25">
        <v>0</v>
      </c>
      <c r="GE22" s="25">
        <v>2</v>
      </c>
      <c r="GF22" s="25">
        <v>0</v>
      </c>
      <c r="GG22" s="25">
        <v>0</v>
      </c>
      <c r="GH22" s="25">
        <v>1</v>
      </c>
      <c r="GI22" s="25">
        <v>3</v>
      </c>
      <c r="GJ22" s="25">
        <v>0</v>
      </c>
      <c r="GK22" s="25">
        <v>0</v>
      </c>
      <c r="GL22" s="25">
        <v>3</v>
      </c>
      <c r="GM22" s="25">
        <v>3</v>
      </c>
      <c r="GN22" s="2">
        <v>2</v>
      </c>
      <c r="GO22" s="2">
        <v>0</v>
      </c>
      <c r="GP22" s="2">
        <v>1</v>
      </c>
      <c r="GQ22" s="2">
        <v>2</v>
      </c>
      <c r="GR22" s="2">
        <v>1</v>
      </c>
      <c r="GS22" s="2">
        <v>3</v>
      </c>
      <c r="GT22" s="2">
        <v>2</v>
      </c>
      <c r="GU22" s="2">
        <v>0</v>
      </c>
      <c r="GV22" s="2">
        <v>1</v>
      </c>
      <c r="GW22" s="2">
        <v>3</v>
      </c>
      <c r="GX22" s="2">
        <v>0</v>
      </c>
      <c r="GY22" s="2">
        <v>2</v>
      </c>
      <c r="GZ22" s="2">
        <v>3</v>
      </c>
      <c r="HA22" s="2">
        <v>3</v>
      </c>
      <c r="HB22" s="2">
        <v>3</v>
      </c>
      <c r="HC22" s="2">
        <v>6</v>
      </c>
      <c r="HD22" s="2">
        <v>2</v>
      </c>
      <c r="HE22" s="2">
        <v>7</v>
      </c>
      <c r="HF22" s="2">
        <v>11</v>
      </c>
      <c r="HG22" s="2">
        <v>13</v>
      </c>
      <c r="HH22" s="2">
        <v>10</v>
      </c>
      <c r="HI22" s="2">
        <v>13</v>
      </c>
      <c r="HJ22" s="2">
        <v>6</v>
      </c>
      <c r="HK22" s="2">
        <v>16</v>
      </c>
      <c r="HL22" s="34">
        <v>0</v>
      </c>
      <c r="HM22" s="34">
        <v>33.333333333333329</v>
      </c>
      <c r="HN22" s="34">
        <v>66.666666666666657</v>
      </c>
      <c r="HO22" s="34">
        <v>33.333333333333329</v>
      </c>
      <c r="HP22" s="34">
        <v>50</v>
      </c>
      <c r="HQ22" s="34">
        <v>57.142857142857139</v>
      </c>
      <c r="HR22" s="34">
        <v>72.727272727272734</v>
      </c>
      <c r="HS22" s="34">
        <v>76.923076923076934</v>
      </c>
      <c r="HT22" s="34">
        <v>90</v>
      </c>
      <c r="HU22" s="34">
        <v>76.923076923076934</v>
      </c>
      <c r="HV22" s="34">
        <v>50</v>
      </c>
      <c r="HW22" s="34">
        <v>68.75</v>
      </c>
      <c r="HX22" s="39">
        <v>33.333333333333329</v>
      </c>
      <c r="HY22" s="39">
        <v>66.666666666666657</v>
      </c>
      <c r="HZ22" s="39">
        <v>0</v>
      </c>
      <c r="IA22" s="39">
        <v>33.333333333333329</v>
      </c>
      <c r="IB22" s="39">
        <v>0</v>
      </c>
      <c r="IC22" s="39">
        <v>0</v>
      </c>
      <c r="ID22" s="39">
        <v>9.0909090909090917</v>
      </c>
      <c r="IE22" s="39">
        <v>23.076923076923077</v>
      </c>
      <c r="IF22" s="39">
        <v>0</v>
      </c>
      <c r="IG22" s="39">
        <v>0</v>
      </c>
      <c r="IH22" s="39">
        <v>50</v>
      </c>
      <c r="II22" s="39">
        <v>18.75</v>
      </c>
      <c r="IJ22" s="39">
        <v>66.666666666666657</v>
      </c>
      <c r="IK22" s="39">
        <v>0</v>
      </c>
      <c r="IL22" s="39">
        <v>33.333333333333329</v>
      </c>
      <c r="IM22" s="39">
        <v>33.333333333333329</v>
      </c>
      <c r="IN22" s="39">
        <v>50</v>
      </c>
      <c r="IO22" s="39">
        <v>42.857142857142854</v>
      </c>
      <c r="IP22" s="39">
        <v>18.181818181818183</v>
      </c>
      <c r="IQ22" s="39">
        <v>0</v>
      </c>
      <c r="IR22" s="39">
        <v>10</v>
      </c>
      <c r="IS22" s="39">
        <v>23.076923076923077</v>
      </c>
      <c r="IT22" s="39">
        <v>0</v>
      </c>
      <c r="IU22" s="39">
        <v>12.5</v>
      </c>
      <c r="IV22" s="39">
        <v>1</v>
      </c>
      <c r="IW22" s="39">
        <v>0</v>
      </c>
      <c r="IX22" s="39">
        <v>4</v>
      </c>
      <c r="IY22" s="39">
        <v>0</v>
      </c>
      <c r="IZ22" s="39">
        <v>2</v>
      </c>
      <c r="JA22" s="39">
        <v>3</v>
      </c>
      <c r="JB22" s="39">
        <v>5</v>
      </c>
      <c r="JC22" s="39">
        <v>9</v>
      </c>
      <c r="JD22" s="2">
        <v>7</v>
      </c>
      <c r="JE22" s="2">
        <v>2</v>
      </c>
      <c r="JF22" s="2">
        <v>3</v>
      </c>
      <c r="JG22" s="2">
        <v>6</v>
      </c>
      <c r="JH22" s="2">
        <v>0</v>
      </c>
      <c r="JI22" s="2">
        <v>1</v>
      </c>
      <c r="JJ22" s="2">
        <v>4</v>
      </c>
      <c r="JK22" s="2">
        <v>4</v>
      </c>
      <c r="JL22" s="2">
        <v>1</v>
      </c>
      <c r="JM22" s="44">
        <v>1</v>
      </c>
      <c r="JN22" s="44">
        <v>1</v>
      </c>
      <c r="JO22" s="44">
        <v>2</v>
      </c>
      <c r="JP22" s="2">
        <v>2</v>
      </c>
      <c r="JQ22" s="2">
        <v>1</v>
      </c>
      <c r="JR22" s="2">
        <v>1</v>
      </c>
      <c r="JS22" s="2">
        <v>1</v>
      </c>
      <c r="JT22" s="2">
        <v>0</v>
      </c>
      <c r="JU22" s="2">
        <v>1</v>
      </c>
      <c r="JV22" s="2">
        <v>3</v>
      </c>
      <c r="JW22" s="2">
        <v>2</v>
      </c>
      <c r="JX22" s="2">
        <v>2</v>
      </c>
      <c r="JY22" s="2">
        <v>3</v>
      </c>
      <c r="JZ22" s="2">
        <v>0</v>
      </c>
      <c r="KA22" s="2">
        <v>1</v>
      </c>
      <c r="KB22" s="25">
        <v>0</v>
      </c>
      <c r="KC22" s="25">
        <v>1</v>
      </c>
      <c r="KD22" s="25">
        <v>3</v>
      </c>
      <c r="KE22" s="25">
        <v>1</v>
      </c>
      <c r="KF22" s="25">
        <v>1</v>
      </c>
      <c r="KG22" s="25">
        <v>2</v>
      </c>
      <c r="KH22" s="25">
        <v>11</v>
      </c>
      <c r="KI22" s="25">
        <v>6</v>
      </c>
      <c r="KJ22" s="25">
        <v>5</v>
      </c>
      <c r="KK22" s="25">
        <v>7</v>
      </c>
      <c r="KL22" s="25">
        <v>6</v>
      </c>
      <c r="KM22" s="25">
        <v>12</v>
      </c>
      <c r="KN22" s="25">
        <v>9</v>
      </c>
      <c r="KO22" s="25">
        <v>4</v>
      </c>
      <c r="KP22" s="25">
        <v>7</v>
      </c>
      <c r="KQ22" s="25">
        <v>8</v>
      </c>
      <c r="KR22" s="44">
        <v>100</v>
      </c>
      <c r="KS22" s="44">
        <v>0</v>
      </c>
      <c r="KT22" s="44">
        <v>36.363636363636367</v>
      </c>
      <c r="KU22" s="44">
        <v>0</v>
      </c>
      <c r="KV22" s="44">
        <v>40</v>
      </c>
      <c r="KW22" s="44">
        <v>42.857142857142854</v>
      </c>
      <c r="KX22" s="44">
        <v>83.333333333333343</v>
      </c>
      <c r="KY22" s="44">
        <v>75</v>
      </c>
      <c r="KZ22" s="44">
        <v>77.777777777777786</v>
      </c>
      <c r="LA22" s="44">
        <v>50</v>
      </c>
      <c r="LB22" s="44">
        <v>42.857142857142854</v>
      </c>
      <c r="LC22" s="44">
        <v>75</v>
      </c>
      <c r="LD22" s="44">
        <v>0</v>
      </c>
      <c r="LE22" s="44">
        <v>50</v>
      </c>
      <c r="LF22" s="44">
        <v>36.363636363636367</v>
      </c>
      <c r="LG22" s="44">
        <v>66.666666666666657</v>
      </c>
      <c r="LH22" s="44">
        <v>20</v>
      </c>
      <c r="LI22" s="44">
        <v>14.285714285714285</v>
      </c>
      <c r="LJ22" s="44">
        <v>16.666666666666664</v>
      </c>
      <c r="LK22" s="44">
        <v>16.666666666666664</v>
      </c>
      <c r="LL22" s="44">
        <v>22.222222222222221</v>
      </c>
      <c r="LM22" s="44">
        <v>25</v>
      </c>
      <c r="LN22" s="44">
        <v>14.285714285714285</v>
      </c>
      <c r="LO22" s="44">
        <v>12.5</v>
      </c>
      <c r="LP22" s="44">
        <v>0</v>
      </c>
      <c r="LQ22" s="44">
        <v>50</v>
      </c>
      <c r="LR22" s="44">
        <v>27.27272727272727</v>
      </c>
      <c r="LS22" s="44">
        <v>33.333333333333329</v>
      </c>
      <c r="LT22" s="44">
        <v>40</v>
      </c>
      <c r="LU22" s="44">
        <v>42.857142857142854</v>
      </c>
      <c r="LV22" s="44">
        <v>0</v>
      </c>
      <c r="LW22" s="44">
        <v>8.3333333333333321</v>
      </c>
      <c r="LX22" s="44">
        <v>0</v>
      </c>
      <c r="LY22" s="44">
        <v>25</v>
      </c>
      <c r="LZ22" s="44">
        <v>42.857142857142854</v>
      </c>
      <c r="MA22" s="44">
        <v>12.5</v>
      </c>
      <c r="MB22" s="25">
        <v>0</v>
      </c>
      <c r="MC22" s="25">
        <v>1</v>
      </c>
      <c r="MD22" s="25">
        <v>3</v>
      </c>
      <c r="ME22" s="25">
        <v>1</v>
      </c>
      <c r="MF22" s="25">
        <v>0</v>
      </c>
      <c r="MG22" s="25">
        <v>1</v>
      </c>
      <c r="MH22" s="25">
        <v>2</v>
      </c>
      <c r="MI22" s="25">
        <v>2</v>
      </c>
      <c r="MJ22" s="25">
        <v>1</v>
      </c>
      <c r="MK22" s="25">
        <v>1</v>
      </c>
      <c r="ML22" s="25">
        <v>0</v>
      </c>
      <c r="MM22" s="25">
        <v>3</v>
      </c>
      <c r="MN22" s="25">
        <v>2</v>
      </c>
      <c r="MO22" s="25">
        <v>2</v>
      </c>
      <c r="MP22" s="25">
        <v>3</v>
      </c>
      <c r="MQ22" s="25">
        <v>5</v>
      </c>
      <c r="MR22" s="25">
        <v>1</v>
      </c>
      <c r="MS22" s="25">
        <v>5</v>
      </c>
      <c r="MT22" s="25">
        <v>9</v>
      </c>
      <c r="MU22" s="25">
        <v>5</v>
      </c>
      <c r="MV22" s="25">
        <v>4</v>
      </c>
      <c r="MW22" s="44">
        <v>4</v>
      </c>
      <c r="MX22" s="44">
        <v>1</v>
      </c>
      <c r="MY22" s="44">
        <v>8</v>
      </c>
      <c r="MZ22" s="44">
        <v>0</v>
      </c>
      <c r="NA22" s="44">
        <v>50</v>
      </c>
      <c r="NB22" s="44">
        <v>100</v>
      </c>
      <c r="NC22" s="44">
        <v>20</v>
      </c>
      <c r="ND22" s="44">
        <v>0</v>
      </c>
      <c r="NE22" s="44">
        <v>20</v>
      </c>
      <c r="NF22" s="44">
        <v>22.222222222222221</v>
      </c>
      <c r="NG22" s="44">
        <v>40</v>
      </c>
      <c r="NH22" s="44">
        <v>25</v>
      </c>
      <c r="NI22" s="44">
        <v>25</v>
      </c>
      <c r="NJ22" s="44">
        <v>0</v>
      </c>
      <c r="NK22" s="44">
        <v>37.5</v>
      </c>
      <c r="NL22" s="25">
        <v>0</v>
      </c>
      <c r="NM22" s="25">
        <v>0</v>
      </c>
      <c r="NN22" s="25">
        <v>0</v>
      </c>
      <c r="NO22" s="25">
        <v>0</v>
      </c>
      <c r="NP22" s="25">
        <v>0</v>
      </c>
      <c r="NQ22" s="25">
        <v>0</v>
      </c>
      <c r="NR22" s="25">
        <v>0</v>
      </c>
      <c r="NS22" s="25">
        <v>0</v>
      </c>
      <c r="NT22" s="25">
        <v>0</v>
      </c>
      <c r="NU22" s="25">
        <v>0</v>
      </c>
      <c r="NV22" s="25">
        <v>0</v>
      </c>
      <c r="NW22" s="25">
        <v>0</v>
      </c>
      <c r="NX22" s="25">
        <v>1</v>
      </c>
      <c r="NY22" s="25">
        <v>0</v>
      </c>
      <c r="NZ22" s="25">
        <v>1</v>
      </c>
      <c r="OA22" s="25">
        <v>0</v>
      </c>
      <c r="OB22" s="25">
        <v>1</v>
      </c>
      <c r="OC22" s="25">
        <v>0</v>
      </c>
      <c r="OD22" s="44">
        <v>1</v>
      </c>
      <c r="OE22" s="44">
        <v>0</v>
      </c>
      <c r="OF22" s="44">
        <v>0</v>
      </c>
      <c r="OG22" s="44">
        <v>0</v>
      </c>
      <c r="OH22" s="44">
        <v>0</v>
      </c>
      <c r="OI22" s="44">
        <v>1</v>
      </c>
      <c r="OJ22" s="44">
        <v>0</v>
      </c>
      <c r="OK22" s="44">
        <v>999999999</v>
      </c>
      <c r="OL22" s="44">
        <v>0</v>
      </c>
      <c r="OM22" s="44">
        <v>999999999</v>
      </c>
      <c r="ON22" s="44">
        <v>0</v>
      </c>
      <c r="OO22" s="44">
        <v>999999999</v>
      </c>
      <c r="OP22" s="44">
        <v>0</v>
      </c>
      <c r="OQ22" s="44">
        <v>999999999</v>
      </c>
      <c r="OR22" s="44">
        <v>999999999</v>
      </c>
      <c r="OS22" s="44">
        <v>999999999</v>
      </c>
      <c r="OT22" s="44">
        <v>999999999</v>
      </c>
      <c r="OU22" s="44">
        <v>0</v>
      </c>
      <c r="OV22" s="25">
        <v>2</v>
      </c>
      <c r="OW22" s="25">
        <v>6</v>
      </c>
      <c r="OX22" s="25">
        <v>13</v>
      </c>
      <c r="OY22" s="25">
        <v>18</v>
      </c>
      <c r="OZ22" s="25">
        <v>17</v>
      </c>
      <c r="PA22" s="25">
        <v>16</v>
      </c>
      <c r="PB22" s="25">
        <v>19</v>
      </c>
      <c r="PC22" s="25">
        <v>30</v>
      </c>
      <c r="PD22" s="25">
        <v>27</v>
      </c>
      <c r="PE22" s="25">
        <v>19</v>
      </c>
      <c r="PF22" s="25">
        <v>12</v>
      </c>
      <c r="PG22" s="25">
        <v>16</v>
      </c>
      <c r="PH22" s="25">
        <v>10</v>
      </c>
      <c r="PI22" s="25">
        <v>11</v>
      </c>
      <c r="PJ22" s="25">
        <v>22</v>
      </c>
      <c r="PK22" s="25">
        <v>24</v>
      </c>
      <c r="PL22" s="25">
        <v>21</v>
      </c>
      <c r="PM22" s="25">
        <v>26</v>
      </c>
      <c r="PN22" s="25">
        <v>27</v>
      </c>
      <c r="PO22" s="25">
        <v>38</v>
      </c>
      <c r="PP22" s="25">
        <v>31</v>
      </c>
      <c r="PQ22" s="25">
        <v>24</v>
      </c>
      <c r="PR22" s="25">
        <v>22</v>
      </c>
      <c r="PS22" s="25">
        <v>33</v>
      </c>
      <c r="PT22" s="44">
        <v>20</v>
      </c>
      <c r="PU22" s="44">
        <v>54.54545454545454</v>
      </c>
      <c r="PV22" s="44">
        <v>59.090909090909093</v>
      </c>
      <c r="PW22" s="44">
        <v>75</v>
      </c>
      <c r="PX22" s="44">
        <v>80.952380952380949</v>
      </c>
      <c r="PY22" s="44">
        <v>61.53846153846154</v>
      </c>
      <c r="PZ22" s="44">
        <v>70.370370370370367</v>
      </c>
      <c r="QA22" s="44">
        <v>78.94736842105263</v>
      </c>
      <c r="QB22" s="44">
        <v>87.096774193548384</v>
      </c>
      <c r="QC22" s="44">
        <v>79.166666666666657</v>
      </c>
      <c r="QD22" s="44">
        <v>54.54545454545454</v>
      </c>
      <c r="QE22" s="44">
        <v>48.484848484848484</v>
      </c>
      <c r="QF22" s="25">
        <v>3</v>
      </c>
      <c r="QG22" s="25">
        <v>5</v>
      </c>
      <c r="QH22" s="25">
        <v>14</v>
      </c>
      <c r="QI22" s="25">
        <v>19</v>
      </c>
      <c r="QJ22" s="25">
        <v>15</v>
      </c>
      <c r="QK22" s="25">
        <v>16</v>
      </c>
      <c r="QL22" s="25">
        <v>18</v>
      </c>
      <c r="QM22" s="25">
        <v>26</v>
      </c>
      <c r="QN22" s="25">
        <v>22</v>
      </c>
      <c r="QO22" s="25">
        <v>18</v>
      </c>
      <c r="QP22" s="25">
        <v>7</v>
      </c>
      <c r="QQ22" s="25">
        <v>10</v>
      </c>
      <c r="QR22" s="25">
        <v>11</v>
      </c>
      <c r="QS22" s="25">
        <v>22</v>
      </c>
      <c r="QT22" s="25">
        <v>24</v>
      </c>
      <c r="QU22" s="25">
        <v>21</v>
      </c>
      <c r="QV22" s="25">
        <v>26</v>
      </c>
      <c r="QW22" s="25">
        <v>27</v>
      </c>
      <c r="QX22" s="25">
        <v>38</v>
      </c>
      <c r="QY22" s="25">
        <v>31</v>
      </c>
      <c r="QZ22" s="25">
        <v>24</v>
      </c>
      <c r="RA22" s="25">
        <v>22</v>
      </c>
      <c r="RB22" s="44">
        <v>30</v>
      </c>
      <c r="RC22" s="44">
        <v>45.454545454545453</v>
      </c>
      <c r="RD22" s="44">
        <v>63.636363636363633</v>
      </c>
      <c r="RE22" s="44">
        <v>79.166666666666657</v>
      </c>
      <c r="RF22" s="44">
        <v>71.428571428571431</v>
      </c>
      <c r="RG22" s="44">
        <v>61.53846153846154</v>
      </c>
      <c r="RH22" s="44">
        <v>66.666666666666657</v>
      </c>
      <c r="RI22" s="44">
        <v>68.421052631578945</v>
      </c>
      <c r="RJ22" s="44">
        <v>70.967741935483872</v>
      </c>
      <c r="RK22" s="44">
        <v>75</v>
      </c>
      <c r="RL22" s="44">
        <v>31.818181818181817</v>
      </c>
      <c r="RM22" s="25">
        <v>3</v>
      </c>
      <c r="RN22" s="25">
        <v>5</v>
      </c>
      <c r="RO22" s="25">
        <v>7</v>
      </c>
      <c r="RP22" s="25">
        <v>7</v>
      </c>
      <c r="RQ22" s="25">
        <v>5</v>
      </c>
      <c r="RR22" s="25">
        <v>13</v>
      </c>
      <c r="RS22" s="25">
        <v>10</v>
      </c>
      <c r="RT22" s="25">
        <v>18</v>
      </c>
      <c r="RU22" s="25">
        <v>12</v>
      </c>
      <c r="RV22" s="25">
        <v>9</v>
      </c>
      <c r="RW22" s="25">
        <v>5</v>
      </c>
      <c r="RX22" s="25">
        <v>18</v>
      </c>
      <c r="RY22" s="25">
        <v>2</v>
      </c>
      <c r="RZ22" s="25">
        <v>5</v>
      </c>
      <c r="SA22" s="25">
        <v>10</v>
      </c>
      <c r="SB22" s="25">
        <v>9</v>
      </c>
      <c r="SC22" s="25">
        <v>4</v>
      </c>
      <c r="SD22" s="25">
        <v>9</v>
      </c>
      <c r="SE22" s="25">
        <v>15</v>
      </c>
      <c r="SF22" s="25">
        <v>22</v>
      </c>
      <c r="SG22" s="25">
        <v>15</v>
      </c>
      <c r="SH22" s="25">
        <v>8</v>
      </c>
      <c r="SI22" s="25">
        <v>7</v>
      </c>
      <c r="SJ22" s="25">
        <v>18</v>
      </c>
      <c r="SK22" s="25">
        <v>2</v>
      </c>
      <c r="SL22" s="25">
        <v>5</v>
      </c>
      <c r="SM22" s="25">
        <v>4</v>
      </c>
      <c r="SN22" s="25">
        <v>6</v>
      </c>
      <c r="SO22" s="25">
        <v>3</v>
      </c>
      <c r="SP22" s="25">
        <v>8</v>
      </c>
      <c r="SQ22" s="25">
        <v>9</v>
      </c>
      <c r="SR22" s="25">
        <v>16</v>
      </c>
      <c r="SS22" s="25">
        <v>9</v>
      </c>
      <c r="ST22" s="25">
        <v>4</v>
      </c>
      <c r="SU22" s="25">
        <v>2</v>
      </c>
      <c r="SV22" s="25">
        <v>13</v>
      </c>
      <c r="SW22" s="44">
        <v>50</v>
      </c>
      <c r="SX22" s="44">
        <v>50</v>
      </c>
      <c r="SY22" s="44">
        <v>43.75</v>
      </c>
      <c r="SZ22" s="44">
        <v>46.666666666666664</v>
      </c>
      <c r="TA22" s="44">
        <v>50</v>
      </c>
      <c r="TB22" s="44">
        <v>61.904761904761905</v>
      </c>
      <c r="TC22" s="44">
        <v>52.631578947368418</v>
      </c>
      <c r="TD22" s="44">
        <v>62.068965517241381</v>
      </c>
      <c r="TE22" s="44">
        <v>57.142857142857139</v>
      </c>
      <c r="TF22" s="44">
        <v>50</v>
      </c>
      <c r="TG22" s="44">
        <v>29.411764705882355</v>
      </c>
      <c r="TH22" s="44">
        <v>69.230769230769226</v>
      </c>
      <c r="TI22" s="44">
        <v>33.333333333333329</v>
      </c>
      <c r="TJ22" s="44">
        <v>50</v>
      </c>
      <c r="TK22" s="44">
        <v>62.5</v>
      </c>
      <c r="TL22" s="44">
        <v>60</v>
      </c>
      <c r="TM22" s="44">
        <v>40</v>
      </c>
      <c r="TN22" s="44">
        <v>42.857142857142854</v>
      </c>
      <c r="TO22" s="44">
        <v>78.94736842105263</v>
      </c>
      <c r="TP22" s="44">
        <v>75.862068965517238</v>
      </c>
      <c r="TQ22" s="44">
        <v>71.428571428571431</v>
      </c>
      <c r="TR22" s="44">
        <v>44.444444444444443</v>
      </c>
      <c r="TS22" s="44">
        <v>41.17647058823529</v>
      </c>
      <c r="TT22" s="44">
        <v>69.230769230769226</v>
      </c>
      <c r="TU22" s="44">
        <v>33.333333333333329</v>
      </c>
      <c r="TV22" s="44">
        <v>50</v>
      </c>
      <c r="TW22" s="44">
        <v>25</v>
      </c>
      <c r="TX22" s="44">
        <v>40</v>
      </c>
      <c r="TY22" s="44">
        <v>30</v>
      </c>
      <c r="TZ22" s="44">
        <v>38.095238095238095</v>
      </c>
      <c r="UA22" s="44">
        <v>47.368421052631575</v>
      </c>
      <c r="UB22" s="44">
        <v>55.172413793103445</v>
      </c>
      <c r="UC22" s="44">
        <v>42.857142857142854</v>
      </c>
      <c r="UD22" s="44">
        <v>22.222222222222221</v>
      </c>
      <c r="UE22" s="44">
        <v>11.76470588235294</v>
      </c>
      <c r="UF22" s="44">
        <v>50</v>
      </c>
    </row>
    <row r="23" spans="1:552" x14ac:dyDescent="0.25">
      <c r="A23" s="2" t="str">
        <f t="shared" si="0"/>
        <v xml:space="preserve">150680 Santarém                                                                                                                                     </v>
      </c>
      <c r="B23" s="58">
        <v>150680</v>
      </c>
      <c r="C23" s="2" t="s">
        <v>67</v>
      </c>
      <c r="D23" s="56">
        <v>8</v>
      </c>
      <c r="E23" s="56">
        <v>14</v>
      </c>
      <c r="F23" s="56">
        <v>16</v>
      </c>
      <c r="G23" s="56">
        <v>17</v>
      </c>
      <c r="H23" s="56">
        <v>14</v>
      </c>
      <c r="I23" s="56">
        <v>28</v>
      </c>
      <c r="J23" s="56">
        <v>16</v>
      </c>
      <c r="K23" s="56">
        <v>26</v>
      </c>
      <c r="L23" s="56">
        <v>33</v>
      </c>
      <c r="M23" s="56">
        <v>42</v>
      </c>
      <c r="N23" s="56">
        <v>35</v>
      </c>
      <c r="O23" s="56">
        <v>36</v>
      </c>
      <c r="P23" s="59">
        <v>0</v>
      </c>
      <c r="Q23" s="59">
        <v>2</v>
      </c>
      <c r="R23" s="59">
        <v>5</v>
      </c>
      <c r="S23" s="59">
        <v>5</v>
      </c>
      <c r="T23" s="59">
        <v>2</v>
      </c>
      <c r="U23" s="59">
        <v>11</v>
      </c>
      <c r="V23" s="59">
        <v>9</v>
      </c>
      <c r="W23" s="59">
        <v>8</v>
      </c>
      <c r="X23" s="59">
        <v>22</v>
      </c>
      <c r="Y23" s="59">
        <v>30</v>
      </c>
      <c r="Z23" s="59">
        <v>23</v>
      </c>
      <c r="AA23" s="59">
        <v>22</v>
      </c>
      <c r="AB23" s="62">
        <v>0</v>
      </c>
      <c r="AC23" s="62">
        <v>14.285714285714285</v>
      </c>
      <c r="AD23" s="62">
        <v>31.25</v>
      </c>
      <c r="AE23" s="62">
        <v>29.411764705882355</v>
      </c>
      <c r="AF23" s="62">
        <v>14.285714285714285</v>
      </c>
      <c r="AG23" s="62">
        <v>39.285714285714285</v>
      </c>
      <c r="AH23" s="62">
        <v>56.25</v>
      </c>
      <c r="AI23" s="62">
        <v>30.76923076923077</v>
      </c>
      <c r="AJ23" s="62">
        <v>66.666666666666657</v>
      </c>
      <c r="AK23" s="62">
        <v>71.428571428571431</v>
      </c>
      <c r="AL23" s="62">
        <v>65.714285714285708</v>
      </c>
      <c r="AM23" s="62">
        <v>61.111111111111114</v>
      </c>
      <c r="AN23" s="61">
        <v>7</v>
      </c>
      <c r="AO23" s="25">
        <v>11</v>
      </c>
      <c r="AP23" s="25">
        <v>10</v>
      </c>
      <c r="AQ23" s="25">
        <v>11</v>
      </c>
      <c r="AR23" s="25">
        <v>12</v>
      </c>
      <c r="AS23" s="25">
        <v>17</v>
      </c>
      <c r="AT23" s="25">
        <v>7</v>
      </c>
      <c r="AU23" s="25">
        <v>18</v>
      </c>
      <c r="AV23" s="25">
        <v>10</v>
      </c>
      <c r="AW23" s="25">
        <v>12</v>
      </c>
      <c r="AX23" s="25">
        <v>11</v>
      </c>
      <c r="AY23" s="25">
        <v>14</v>
      </c>
      <c r="AZ23" s="39">
        <v>87.5</v>
      </c>
      <c r="BA23" s="39">
        <v>78.571428571428569</v>
      </c>
      <c r="BB23" s="39">
        <v>62.5</v>
      </c>
      <c r="BC23" s="39">
        <v>64.705882352941174</v>
      </c>
      <c r="BD23" s="39">
        <v>85.714285714285708</v>
      </c>
      <c r="BE23" s="39">
        <v>60.714285714285708</v>
      </c>
      <c r="BF23" s="39">
        <v>43.75</v>
      </c>
      <c r="BG23" s="39">
        <v>69.230769230769226</v>
      </c>
      <c r="BH23" s="39">
        <v>30.303030303030305</v>
      </c>
      <c r="BI23" s="39">
        <v>28.571428571428569</v>
      </c>
      <c r="BJ23" s="39">
        <v>31.428571428571427</v>
      </c>
      <c r="BK23" s="39">
        <v>38.888888888888893</v>
      </c>
      <c r="BL23" s="25">
        <v>1</v>
      </c>
      <c r="BM23" s="25">
        <v>1</v>
      </c>
      <c r="BN23" s="25">
        <v>1</v>
      </c>
      <c r="BO23" s="25">
        <v>1</v>
      </c>
      <c r="BP23" s="25">
        <v>0</v>
      </c>
      <c r="BQ23" s="25">
        <v>0</v>
      </c>
      <c r="BR23" s="25">
        <v>0</v>
      </c>
      <c r="BS23" s="25">
        <v>0</v>
      </c>
      <c r="BT23" s="25">
        <v>1</v>
      </c>
      <c r="BU23" s="25">
        <v>0</v>
      </c>
      <c r="BV23" s="25">
        <v>1</v>
      </c>
      <c r="BW23" s="25">
        <v>0</v>
      </c>
      <c r="BX23" s="39">
        <v>12.5</v>
      </c>
      <c r="BY23" s="39">
        <v>7.1428571428571423</v>
      </c>
      <c r="BZ23" s="39">
        <v>6.25</v>
      </c>
      <c r="CA23" s="39">
        <v>5.8823529411764701</v>
      </c>
      <c r="CB23" s="39">
        <v>0</v>
      </c>
      <c r="CC23" s="39">
        <v>0</v>
      </c>
      <c r="CD23" s="39">
        <v>0</v>
      </c>
      <c r="CE23" s="39">
        <v>0</v>
      </c>
      <c r="CF23" s="39">
        <v>3.0303030303030303</v>
      </c>
      <c r="CG23" s="39">
        <v>0</v>
      </c>
      <c r="CH23" s="39">
        <v>2.8571428571428572</v>
      </c>
      <c r="CI23" s="39">
        <v>0</v>
      </c>
      <c r="CJ23" s="63">
        <v>0</v>
      </c>
      <c r="CK23" s="63">
        <v>1</v>
      </c>
      <c r="CL23" s="63">
        <v>0</v>
      </c>
      <c r="CM23" s="63">
        <v>1</v>
      </c>
      <c r="CN23" s="63">
        <v>0</v>
      </c>
      <c r="CO23" s="63">
        <v>1</v>
      </c>
      <c r="CP23" s="63">
        <v>5</v>
      </c>
      <c r="CQ23" s="63">
        <v>2</v>
      </c>
      <c r="CR23" s="63">
        <v>11</v>
      </c>
      <c r="CS23" s="63">
        <v>15</v>
      </c>
      <c r="CT23" s="63">
        <v>12</v>
      </c>
      <c r="CU23" s="63">
        <v>11</v>
      </c>
      <c r="CV23" s="63">
        <v>0</v>
      </c>
      <c r="CW23" s="63">
        <v>0</v>
      </c>
      <c r="CX23" s="63">
        <v>3</v>
      </c>
      <c r="CY23" s="63">
        <v>2</v>
      </c>
      <c r="CZ23" s="63">
        <v>0</v>
      </c>
      <c r="DA23" s="63">
        <v>0</v>
      </c>
      <c r="DB23" s="63">
        <v>0</v>
      </c>
      <c r="DC23" s="63">
        <v>0</v>
      </c>
      <c r="DD23" s="63">
        <v>0</v>
      </c>
      <c r="DE23" s="63">
        <v>0</v>
      </c>
      <c r="DF23" s="63">
        <v>2</v>
      </c>
      <c r="DG23" s="63">
        <v>1</v>
      </c>
      <c r="DH23" s="25">
        <v>0</v>
      </c>
      <c r="DI23" s="25">
        <v>1</v>
      </c>
      <c r="DJ23" s="25">
        <v>1</v>
      </c>
      <c r="DK23" s="25">
        <v>0</v>
      </c>
      <c r="DL23" s="25">
        <v>0</v>
      </c>
      <c r="DM23" s="25">
        <v>0</v>
      </c>
      <c r="DN23" s="25">
        <v>2</v>
      </c>
      <c r="DO23" s="25">
        <v>2</v>
      </c>
      <c r="DP23" s="25">
        <v>1</v>
      </c>
      <c r="DQ23" s="25">
        <v>1</v>
      </c>
      <c r="DR23" s="25">
        <v>2</v>
      </c>
      <c r="DS23" s="25">
        <v>1</v>
      </c>
      <c r="DT23" s="34">
        <v>0</v>
      </c>
      <c r="DU23" s="34">
        <v>2</v>
      </c>
      <c r="DV23" s="34">
        <v>4</v>
      </c>
      <c r="DW23" s="34">
        <v>3</v>
      </c>
      <c r="DX23" s="34">
        <v>0</v>
      </c>
      <c r="DY23" s="34">
        <v>1</v>
      </c>
      <c r="DZ23" s="34">
        <v>7</v>
      </c>
      <c r="EA23" s="2">
        <v>4</v>
      </c>
      <c r="EB23" s="2">
        <v>12</v>
      </c>
      <c r="EC23" s="2">
        <v>16</v>
      </c>
      <c r="ED23" s="2">
        <v>16</v>
      </c>
      <c r="EE23" s="2">
        <v>13</v>
      </c>
      <c r="EF23" s="34">
        <v>999999999</v>
      </c>
      <c r="EG23" s="34">
        <v>50</v>
      </c>
      <c r="EH23" s="34">
        <v>0</v>
      </c>
      <c r="EI23" s="34">
        <v>33.333333333333329</v>
      </c>
      <c r="EJ23" s="34">
        <v>999999999</v>
      </c>
      <c r="EK23" s="34">
        <v>100</v>
      </c>
      <c r="EL23" s="34">
        <v>71.428571428571431</v>
      </c>
      <c r="EM23" s="34">
        <v>50</v>
      </c>
      <c r="EN23" s="34">
        <v>91.666666666666657</v>
      </c>
      <c r="EO23" s="34">
        <v>93.75</v>
      </c>
      <c r="EP23" s="34">
        <v>75</v>
      </c>
      <c r="EQ23" s="34">
        <v>84.615384615384613</v>
      </c>
      <c r="ER23" s="34">
        <v>999999999</v>
      </c>
      <c r="ES23" s="34">
        <v>0</v>
      </c>
      <c r="ET23" s="34">
        <v>75</v>
      </c>
      <c r="EU23" s="34">
        <v>66.666666666666657</v>
      </c>
      <c r="EV23" s="34">
        <v>999999999</v>
      </c>
      <c r="EW23" s="34">
        <v>0</v>
      </c>
      <c r="EX23" s="34">
        <v>0</v>
      </c>
      <c r="EY23" s="34">
        <v>0</v>
      </c>
      <c r="EZ23" s="34">
        <v>0</v>
      </c>
      <c r="FA23" s="34">
        <v>0</v>
      </c>
      <c r="FB23" s="34">
        <v>12.5</v>
      </c>
      <c r="FC23" s="34">
        <v>7.6923076923076925</v>
      </c>
      <c r="FD23" s="42">
        <v>999999999</v>
      </c>
      <c r="FE23" s="42">
        <v>50</v>
      </c>
      <c r="FF23" s="42">
        <v>25</v>
      </c>
      <c r="FG23" s="42">
        <v>0</v>
      </c>
      <c r="FH23" s="42">
        <v>999999999</v>
      </c>
      <c r="FI23" s="42">
        <v>0</v>
      </c>
      <c r="FJ23" s="42">
        <v>28.571428571428569</v>
      </c>
      <c r="FK23" s="42">
        <v>50</v>
      </c>
      <c r="FL23" s="42">
        <v>8.3333333333333321</v>
      </c>
      <c r="FM23" s="42">
        <v>6.25</v>
      </c>
      <c r="FN23" s="42">
        <v>12.5</v>
      </c>
      <c r="FO23" s="42">
        <v>7.6923076923076925</v>
      </c>
      <c r="FP23" s="42">
        <v>0</v>
      </c>
      <c r="FQ23" s="2">
        <v>1</v>
      </c>
      <c r="FR23" s="2">
        <v>3</v>
      </c>
      <c r="FS23" s="2">
        <v>1</v>
      </c>
      <c r="FT23" s="2">
        <v>1</v>
      </c>
      <c r="FU23" s="2">
        <v>6</v>
      </c>
      <c r="FV23" s="2">
        <v>7</v>
      </c>
      <c r="FW23" s="2">
        <v>3</v>
      </c>
      <c r="FX23" s="2">
        <v>14</v>
      </c>
      <c r="FY23" s="2">
        <v>20</v>
      </c>
      <c r="FZ23" s="2">
        <v>19</v>
      </c>
      <c r="GA23" s="2">
        <v>14</v>
      </c>
      <c r="GB23" s="25">
        <v>0</v>
      </c>
      <c r="GC23" s="25">
        <v>0</v>
      </c>
      <c r="GD23" s="25">
        <v>1</v>
      </c>
      <c r="GE23" s="25">
        <v>2</v>
      </c>
      <c r="GF23" s="25">
        <v>0</v>
      </c>
      <c r="GG23" s="25">
        <v>2</v>
      </c>
      <c r="GH23" s="25">
        <v>1</v>
      </c>
      <c r="GI23" s="25">
        <v>3</v>
      </c>
      <c r="GJ23" s="25">
        <v>2</v>
      </c>
      <c r="GK23" s="25">
        <v>4</v>
      </c>
      <c r="GL23" s="25">
        <v>0</v>
      </c>
      <c r="GM23" s="25">
        <v>4</v>
      </c>
      <c r="GN23" s="2">
        <v>0</v>
      </c>
      <c r="GO23" s="2">
        <v>1</v>
      </c>
      <c r="GP23" s="2">
        <v>0</v>
      </c>
      <c r="GQ23" s="2">
        <v>2</v>
      </c>
      <c r="GR23" s="2">
        <v>0</v>
      </c>
      <c r="GS23" s="2">
        <v>3</v>
      </c>
      <c r="GT23" s="2">
        <v>0</v>
      </c>
      <c r="GU23" s="2">
        <v>1</v>
      </c>
      <c r="GV23" s="2">
        <v>2</v>
      </c>
      <c r="GW23" s="2">
        <v>6</v>
      </c>
      <c r="GX23" s="2">
        <v>2</v>
      </c>
      <c r="GY23" s="2">
        <v>2</v>
      </c>
      <c r="GZ23" s="2">
        <v>0</v>
      </c>
      <c r="HA23" s="2">
        <v>2</v>
      </c>
      <c r="HB23" s="2">
        <v>4</v>
      </c>
      <c r="HC23" s="2">
        <v>5</v>
      </c>
      <c r="HD23" s="2">
        <v>1</v>
      </c>
      <c r="HE23" s="2">
        <v>11</v>
      </c>
      <c r="HF23" s="2">
        <v>8</v>
      </c>
      <c r="HG23" s="2">
        <v>7</v>
      </c>
      <c r="HH23" s="2">
        <v>18</v>
      </c>
      <c r="HI23" s="2">
        <v>30</v>
      </c>
      <c r="HJ23" s="2">
        <v>21</v>
      </c>
      <c r="HK23" s="2">
        <v>20</v>
      </c>
      <c r="HL23" s="34">
        <v>999999999</v>
      </c>
      <c r="HM23" s="34">
        <v>50</v>
      </c>
      <c r="HN23" s="34">
        <v>75</v>
      </c>
      <c r="HO23" s="34">
        <v>20</v>
      </c>
      <c r="HP23" s="34">
        <v>100</v>
      </c>
      <c r="HQ23" s="34">
        <v>54.54545454545454</v>
      </c>
      <c r="HR23" s="34">
        <v>87.5</v>
      </c>
      <c r="HS23" s="34">
        <v>42.857142857142854</v>
      </c>
      <c r="HT23" s="34">
        <v>77.777777777777786</v>
      </c>
      <c r="HU23" s="34">
        <v>66.666666666666657</v>
      </c>
      <c r="HV23" s="34">
        <v>90.476190476190482</v>
      </c>
      <c r="HW23" s="34">
        <v>70</v>
      </c>
      <c r="HX23" s="39">
        <v>999999999</v>
      </c>
      <c r="HY23" s="39">
        <v>0</v>
      </c>
      <c r="HZ23" s="39">
        <v>25</v>
      </c>
      <c r="IA23" s="39">
        <v>40</v>
      </c>
      <c r="IB23" s="39">
        <v>0</v>
      </c>
      <c r="IC23" s="39">
        <v>18.181818181818183</v>
      </c>
      <c r="ID23" s="39">
        <v>12.5</v>
      </c>
      <c r="IE23" s="39">
        <v>42.857142857142854</v>
      </c>
      <c r="IF23" s="39">
        <v>11.111111111111111</v>
      </c>
      <c r="IG23" s="39">
        <v>13.333333333333334</v>
      </c>
      <c r="IH23" s="39">
        <v>0</v>
      </c>
      <c r="II23" s="39">
        <v>20</v>
      </c>
      <c r="IJ23" s="39">
        <v>999999999</v>
      </c>
      <c r="IK23" s="39">
        <v>50</v>
      </c>
      <c r="IL23" s="39">
        <v>0</v>
      </c>
      <c r="IM23" s="39">
        <v>40</v>
      </c>
      <c r="IN23" s="39">
        <v>0</v>
      </c>
      <c r="IO23" s="39">
        <v>27.27272727272727</v>
      </c>
      <c r="IP23" s="39">
        <v>0</v>
      </c>
      <c r="IQ23" s="39">
        <v>14.285714285714285</v>
      </c>
      <c r="IR23" s="39">
        <v>11.111111111111111</v>
      </c>
      <c r="IS23" s="39">
        <v>20</v>
      </c>
      <c r="IT23" s="39">
        <v>9.5238095238095237</v>
      </c>
      <c r="IU23" s="39">
        <v>10</v>
      </c>
      <c r="IV23" s="39">
        <v>1</v>
      </c>
      <c r="IW23" s="39">
        <v>4</v>
      </c>
      <c r="IX23" s="39">
        <v>6</v>
      </c>
      <c r="IY23" s="39">
        <v>3</v>
      </c>
      <c r="IZ23" s="39">
        <v>6</v>
      </c>
      <c r="JA23" s="39">
        <v>9</v>
      </c>
      <c r="JB23" s="39">
        <v>4</v>
      </c>
      <c r="JC23" s="39">
        <v>7</v>
      </c>
      <c r="JD23" s="2">
        <v>6</v>
      </c>
      <c r="JE23" s="2">
        <v>9</v>
      </c>
      <c r="JF23" s="2">
        <v>5</v>
      </c>
      <c r="JG23" s="2">
        <v>8</v>
      </c>
      <c r="JH23" s="2">
        <v>3</v>
      </c>
      <c r="JI23" s="2">
        <v>2</v>
      </c>
      <c r="JJ23" s="2">
        <v>2</v>
      </c>
      <c r="JK23" s="2">
        <v>2</v>
      </c>
      <c r="JL23" s="2">
        <v>2</v>
      </c>
      <c r="JM23" s="44">
        <v>2</v>
      </c>
      <c r="JN23" s="44">
        <v>2</v>
      </c>
      <c r="JO23" s="44">
        <v>2</v>
      </c>
      <c r="JP23" s="2">
        <v>2</v>
      </c>
      <c r="JQ23" s="2">
        <v>1</v>
      </c>
      <c r="JR23" s="2">
        <v>2</v>
      </c>
      <c r="JS23" s="2">
        <v>2</v>
      </c>
      <c r="JT23" s="2">
        <v>3</v>
      </c>
      <c r="JU23" s="2">
        <v>4</v>
      </c>
      <c r="JV23" s="2">
        <v>1</v>
      </c>
      <c r="JW23" s="2">
        <v>4</v>
      </c>
      <c r="JX23" s="2">
        <v>2</v>
      </c>
      <c r="JY23" s="2">
        <v>6</v>
      </c>
      <c r="JZ23" s="2">
        <v>1</v>
      </c>
      <c r="KA23" s="2">
        <v>3</v>
      </c>
      <c r="KB23" s="25">
        <v>0</v>
      </c>
      <c r="KC23" s="25">
        <v>1</v>
      </c>
      <c r="KD23" s="25">
        <v>4</v>
      </c>
      <c r="KE23" s="25">
        <v>4</v>
      </c>
      <c r="KF23" s="25">
        <v>7</v>
      </c>
      <c r="KG23" s="25">
        <v>10</v>
      </c>
      <c r="KH23" s="25">
        <v>9</v>
      </c>
      <c r="KI23" s="25">
        <v>9</v>
      </c>
      <c r="KJ23" s="25">
        <v>10</v>
      </c>
      <c r="KK23" s="25">
        <v>17</v>
      </c>
      <c r="KL23" s="25">
        <v>7</v>
      </c>
      <c r="KM23" s="25">
        <v>12</v>
      </c>
      <c r="KN23" s="25">
        <v>8</v>
      </c>
      <c r="KO23" s="25">
        <v>11</v>
      </c>
      <c r="KP23" s="25">
        <v>11</v>
      </c>
      <c r="KQ23" s="25">
        <v>14</v>
      </c>
      <c r="KR23" s="44">
        <v>14.285714285714285</v>
      </c>
      <c r="KS23" s="44">
        <v>40</v>
      </c>
      <c r="KT23" s="44">
        <v>66.666666666666657</v>
      </c>
      <c r="KU23" s="44">
        <v>33.333333333333329</v>
      </c>
      <c r="KV23" s="44">
        <v>60</v>
      </c>
      <c r="KW23" s="44">
        <v>52.941176470588239</v>
      </c>
      <c r="KX23" s="44">
        <v>57.142857142857139</v>
      </c>
      <c r="KY23" s="44">
        <v>58.333333333333336</v>
      </c>
      <c r="KZ23" s="44">
        <v>75</v>
      </c>
      <c r="LA23" s="44">
        <v>81.818181818181827</v>
      </c>
      <c r="LB23" s="44">
        <v>45.454545454545453</v>
      </c>
      <c r="LC23" s="44">
        <v>57.142857142857139</v>
      </c>
      <c r="LD23" s="44">
        <v>42.857142857142854</v>
      </c>
      <c r="LE23" s="44">
        <v>20</v>
      </c>
      <c r="LF23" s="44">
        <v>22.222222222222221</v>
      </c>
      <c r="LG23" s="44">
        <v>22.222222222222221</v>
      </c>
      <c r="LH23" s="44">
        <v>20</v>
      </c>
      <c r="LI23" s="44">
        <v>11.76470588235294</v>
      </c>
      <c r="LJ23" s="44">
        <v>28.571428571428569</v>
      </c>
      <c r="LK23" s="44">
        <v>16.666666666666664</v>
      </c>
      <c r="LL23" s="44">
        <v>25</v>
      </c>
      <c r="LM23" s="44">
        <v>9.0909090909090917</v>
      </c>
      <c r="LN23" s="44">
        <v>18.181818181818183</v>
      </c>
      <c r="LO23" s="44">
        <v>14.285714285714285</v>
      </c>
      <c r="LP23" s="44">
        <v>42.857142857142854</v>
      </c>
      <c r="LQ23" s="44">
        <v>40</v>
      </c>
      <c r="LR23" s="44">
        <v>11.111111111111111</v>
      </c>
      <c r="LS23" s="44">
        <v>44.444444444444443</v>
      </c>
      <c r="LT23" s="44">
        <v>20</v>
      </c>
      <c r="LU23" s="44">
        <v>35.294117647058826</v>
      </c>
      <c r="LV23" s="44">
        <v>14.285714285714285</v>
      </c>
      <c r="LW23" s="44">
        <v>25</v>
      </c>
      <c r="LX23" s="44">
        <v>0</v>
      </c>
      <c r="LY23" s="44">
        <v>9.0909090909090917</v>
      </c>
      <c r="LZ23" s="44">
        <v>36.363636363636367</v>
      </c>
      <c r="MA23" s="44">
        <v>28.571428571428569</v>
      </c>
      <c r="MB23" s="25">
        <v>0</v>
      </c>
      <c r="MC23" s="25">
        <v>1</v>
      </c>
      <c r="MD23" s="25">
        <v>1</v>
      </c>
      <c r="ME23" s="25">
        <v>1</v>
      </c>
      <c r="MF23" s="25">
        <v>0</v>
      </c>
      <c r="MG23" s="25">
        <v>0</v>
      </c>
      <c r="MH23" s="25">
        <v>1</v>
      </c>
      <c r="MI23" s="25">
        <v>1</v>
      </c>
      <c r="MJ23" s="25">
        <v>0</v>
      </c>
      <c r="MK23" s="25">
        <v>0</v>
      </c>
      <c r="ML23" s="25">
        <v>0</v>
      </c>
      <c r="MM23" s="25">
        <v>0</v>
      </c>
      <c r="MN23" s="25">
        <v>0</v>
      </c>
      <c r="MO23" s="25">
        <v>2</v>
      </c>
      <c r="MP23" s="25">
        <v>4</v>
      </c>
      <c r="MQ23" s="25">
        <v>3</v>
      </c>
      <c r="MR23" s="25">
        <v>0</v>
      </c>
      <c r="MS23" s="25">
        <v>1</v>
      </c>
      <c r="MT23" s="25">
        <v>7</v>
      </c>
      <c r="MU23" s="25">
        <v>3</v>
      </c>
      <c r="MV23" s="25">
        <v>2</v>
      </c>
      <c r="MW23" s="44">
        <v>6</v>
      </c>
      <c r="MX23" s="44">
        <v>1</v>
      </c>
      <c r="MY23" s="44">
        <v>0</v>
      </c>
      <c r="MZ23" s="44">
        <v>999999999</v>
      </c>
      <c r="NA23" s="44">
        <v>50</v>
      </c>
      <c r="NB23" s="44">
        <v>25</v>
      </c>
      <c r="NC23" s="44">
        <v>33.333333333333329</v>
      </c>
      <c r="ND23" s="44">
        <v>999999999</v>
      </c>
      <c r="NE23" s="44">
        <v>0</v>
      </c>
      <c r="NF23" s="44">
        <v>14.285714285714285</v>
      </c>
      <c r="NG23" s="44">
        <v>33.333333333333329</v>
      </c>
      <c r="NH23" s="44">
        <v>0</v>
      </c>
      <c r="NI23" s="44">
        <v>0</v>
      </c>
      <c r="NJ23" s="44">
        <v>0</v>
      </c>
      <c r="NK23" s="44">
        <v>999999999</v>
      </c>
      <c r="NL23" s="25">
        <v>0</v>
      </c>
      <c r="NM23" s="25">
        <v>0</v>
      </c>
      <c r="NN23" s="25">
        <v>0</v>
      </c>
      <c r="NO23" s="25">
        <v>0</v>
      </c>
      <c r="NP23" s="25">
        <v>1</v>
      </c>
      <c r="NQ23" s="25">
        <v>0</v>
      </c>
      <c r="NR23" s="25">
        <v>0</v>
      </c>
      <c r="NS23" s="25">
        <v>1</v>
      </c>
      <c r="NT23" s="25">
        <v>0</v>
      </c>
      <c r="NU23" s="25">
        <v>0</v>
      </c>
      <c r="NV23" s="25">
        <v>0</v>
      </c>
      <c r="NW23" s="25">
        <v>0</v>
      </c>
      <c r="NX23" s="25">
        <v>2</v>
      </c>
      <c r="NY23" s="25">
        <v>2</v>
      </c>
      <c r="NZ23" s="25">
        <v>0</v>
      </c>
      <c r="OA23" s="25">
        <v>2</v>
      </c>
      <c r="OB23" s="25">
        <v>1</v>
      </c>
      <c r="OC23" s="25">
        <v>0</v>
      </c>
      <c r="OD23" s="44">
        <v>1</v>
      </c>
      <c r="OE23" s="44">
        <v>2</v>
      </c>
      <c r="OF23" s="44">
        <v>0</v>
      </c>
      <c r="OG23" s="44">
        <v>0</v>
      </c>
      <c r="OH23" s="44">
        <v>0</v>
      </c>
      <c r="OI23" s="44">
        <v>0</v>
      </c>
      <c r="OJ23" s="44">
        <v>0</v>
      </c>
      <c r="OK23" s="44">
        <v>0</v>
      </c>
      <c r="OL23" s="44">
        <v>999999999</v>
      </c>
      <c r="OM23" s="44">
        <v>0</v>
      </c>
      <c r="ON23" s="44">
        <v>100</v>
      </c>
      <c r="OO23" s="44">
        <v>999999999</v>
      </c>
      <c r="OP23" s="44">
        <v>0</v>
      </c>
      <c r="OQ23" s="44">
        <v>50</v>
      </c>
      <c r="OR23" s="44">
        <v>999999999</v>
      </c>
      <c r="OS23" s="44">
        <v>999999999</v>
      </c>
      <c r="OT23" s="44">
        <v>999999999</v>
      </c>
      <c r="OU23" s="44">
        <v>999999999</v>
      </c>
      <c r="OV23" s="25">
        <v>4</v>
      </c>
      <c r="OW23" s="25">
        <v>9</v>
      </c>
      <c r="OX23" s="25">
        <v>13</v>
      </c>
      <c r="OY23" s="25">
        <v>15</v>
      </c>
      <c r="OZ23" s="25">
        <v>17</v>
      </c>
      <c r="PA23" s="25">
        <v>24</v>
      </c>
      <c r="PB23" s="25">
        <v>24</v>
      </c>
      <c r="PC23" s="25">
        <v>29</v>
      </c>
      <c r="PD23" s="25">
        <v>30</v>
      </c>
      <c r="PE23" s="25">
        <v>40</v>
      </c>
      <c r="PF23" s="25">
        <v>40</v>
      </c>
      <c r="PG23" s="25">
        <v>18</v>
      </c>
      <c r="PH23" s="25">
        <v>11</v>
      </c>
      <c r="PI23" s="25">
        <v>18</v>
      </c>
      <c r="PJ23" s="25">
        <v>22</v>
      </c>
      <c r="PK23" s="25">
        <v>25</v>
      </c>
      <c r="PL23" s="25">
        <v>22</v>
      </c>
      <c r="PM23" s="25">
        <v>33</v>
      </c>
      <c r="PN23" s="25">
        <v>27</v>
      </c>
      <c r="PO23" s="25">
        <v>36</v>
      </c>
      <c r="PP23" s="25">
        <v>39</v>
      </c>
      <c r="PQ23" s="25">
        <v>53</v>
      </c>
      <c r="PR23" s="25">
        <v>53</v>
      </c>
      <c r="PS23" s="25">
        <v>47</v>
      </c>
      <c r="PT23" s="44">
        <v>36.363636363636367</v>
      </c>
      <c r="PU23" s="44">
        <v>50</v>
      </c>
      <c r="PV23" s="44">
        <v>59.090909090909093</v>
      </c>
      <c r="PW23" s="44">
        <v>60</v>
      </c>
      <c r="PX23" s="44">
        <v>77.272727272727266</v>
      </c>
      <c r="PY23" s="44">
        <v>72.727272727272734</v>
      </c>
      <c r="PZ23" s="44">
        <v>88.888888888888886</v>
      </c>
      <c r="QA23" s="44">
        <v>80.555555555555557</v>
      </c>
      <c r="QB23" s="44">
        <v>76.923076923076934</v>
      </c>
      <c r="QC23" s="44">
        <v>75.471698113207552</v>
      </c>
      <c r="QD23" s="44">
        <v>75.471698113207552</v>
      </c>
      <c r="QE23" s="44">
        <v>38.297872340425535</v>
      </c>
      <c r="QF23" s="25">
        <v>5</v>
      </c>
      <c r="QG23" s="25">
        <v>7</v>
      </c>
      <c r="QH23" s="25">
        <v>11</v>
      </c>
      <c r="QI23" s="25">
        <v>15</v>
      </c>
      <c r="QJ23" s="25">
        <v>12</v>
      </c>
      <c r="QK23" s="25">
        <v>20</v>
      </c>
      <c r="QL23" s="25">
        <v>20</v>
      </c>
      <c r="QM23" s="25">
        <v>26</v>
      </c>
      <c r="QN23" s="25">
        <v>27</v>
      </c>
      <c r="QO23" s="25">
        <v>35</v>
      </c>
      <c r="QP23" s="25">
        <v>26</v>
      </c>
      <c r="QQ23" s="25">
        <v>11</v>
      </c>
      <c r="QR23" s="25">
        <v>18</v>
      </c>
      <c r="QS23" s="25">
        <v>22</v>
      </c>
      <c r="QT23" s="25">
        <v>25</v>
      </c>
      <c r="QU23" s="25">
        <v>22</v>
      </c>
      <c r="QV23" s="25">
        <v>33</v>
      </c>
      <c r="QW23" s="25">
        <v>27</v>
      </c>
      <c r="QX23" s="25">
        <v>36</v>
      </c>
      <c r="QY23" s="25">
        <v>39</v>
      </c>
      <c r="QZ23" s="25">
        <v>53</v>
      </c>
      <c r="RA23" s="25">
        <v>53</v>
      </c>
      <c r="RB23" s="44">
        <v>45.454545454545453</v>
      </c>
      <c r="RC23" s="44">
        <v>38.888888888888893</v>
      </c>
      <c r="RD23" s="44">
        <v>50</v>
      </c>
      <c r="RE23" s="44">
        <v>60</v>
      </c>
      <c r="RF23" s="44">
        <v>54.54545454545454</v>
      </c>
      <c r="RG23" s="44">
        <v>60.606060606060609</v>
      </c>
      <c r="RH23" s="44">
        <v>74.074074074074076</v>
      </c>
      <c r="RI23" s="44">
        <v>72.222222222222214</v>
      </c>
      <c r="RJ23" s="44">
        <v>69.230769230769226</v>
      </c>
      <c r="RK23" s="44">
        <v>66.037735849056602</v>
      </c>
      <c r="RL23" s="44">
        <v>49.056603773584904</v>
      </c>
      <c r="RM23" s="25">
        <v>1</v>
      </c>
      <c r="RN23" s="25">
        <v>8</v>
      </c>
      <c r="RO23" s="25">
        <v>7</v>
      </c>
      <c r="RP23" s="25">
        <v>11</v>
      </c>
      <c r="RQ23" s="25">
        <v>12</v>
      </c>
      <c r="RR23" s="25">
        <v>24</v>
      </c>
      <c r="RS23" s="25">
        <v>14</v>
      </c>
      <c r="RT23" s="25">
        <v>17</v>
      </c>
      <c r="RU23" s="25">
        <v>17</v>
      </c>
      <c r="RV23" s="25">
        <v>15</v>
      </c>
      <c r="RW23" s="25">
        <v>7</v>
      </c>
      <c r="RX23" s="25">
        <v>15</v>
      </c>
      <c r="RY23" s="25">
        <v>1</v>
      </c>
      <c r="RZ23" s="25">
        <v>10</v>
      </c>
      <c r="SA23" s="25">
        <v>9</v>
      </c>
      <c r="SB23" s="25">
        <v>10</v>
      </c>
      <c r="SC23" s="25">
        <v>9</v>
      </c>
      <c r="SD23" s="25">
        <v>14</v>
      </c>
      <c r="SE23" s="25">
        <v>14</v>
      </c>
      <c r="SF23" s="25">
        <v>10</v>
      </c>
      <c r="SG23" s="25">
        <v>17</v>
      </c>
      <c r="SH23" s="25">
        <v>26</v>
      </c>
      <c r="SI23" s="25">
        <v>20</v>
      </c>
      <c r="SJ23" s="25">
        <v>26</v>
      </c>
      <c r="SK23" s="25">
        <v>1</v>
      </c>
      <c r="SL23" s="25">
        <v>7</v>
      </c>
      <c r="SM23" s="25">
        <v>6</v>
      </c>
      <c r="SN23" s="25">
        <v>8</v>
      </c>
      <c r="SO23" s="25">
        <v>9</v>
      </c>
      <c r="SP23" s="25">
        <v>12</v>
      </c>
      <c r="SQ23" s="25">
        <v>12</v>
      </c>
      <c r="SR23" s="25">
        <v>9</v>
      </c>
      <c r="SS23" s="25">
        <v>8</v>
      </c>
      <c r="ST23" s="25">
        <v>10</v>
      </c>
      <c r="SU23" s="25">
        <v>5</v>
      </c>
      <c r="SV23" s="25">
        <v>10</v>
      </c>
      <c r="SW23" s="44">
        <v>12.5</v>
      </c>
      <c r="SX23" s="44">
        <v>57.142857142857139</v>
      </c>
      <c r="SY23" s="44">
        <v>43.75</v>
      </c>
      <c r="SZ23" s="44">
        <v>64.705882352941174</v>
      </c>
      <c r="TA23" s="44">
        <v>85.714285714285708</v>
      </c>
      <c r="TB23" s="44">
        <v>85.714285714285708</v>
      </c>
      <c r="TC23" s="44">
        <v>87.5</v>
      </c>
      <c r="TD23" s="44">
        <v>65.384615384615387</v>
      </c>
      <c r="TE23" s="44">
        <v>51.515151515151516</v>
      </c>
      <c r="TF23" s="44">
        <v>35.714285714285715</v>
      </c>
      <c r="TG23" s="44">
        <v>20</v>
      </c>
      <c r="TH23" s="44">
        <v>41.666666666666671</v>
      </c>
      <c r="TI23" s="44">
        <v>12.5</v>
      </c>
      <c r="TJ23" s="44">
        <v>71.428571428571431</v>
      </c>
      <c r="TK23" s="44">
        <v>56.25</v>
      </c>
      <c r="TL23" s="44">
        <v>58.82352941176471</v>
      </c>
      <c r="TM23" s="44">
        <v>64.285714285714292</v>
      </c>
      <c r="TN23" s="44">
        <v>50</v>
      </c>
      <c r="TO23" s="44">
        <v>87.5</v>
      </c>
      <c r="TP23" s="44">
        <v>38.461538461538467</v>
      </c>
      <c r="TQ23" s="44">
        <v>51.515151515151516</v>
      </c>
      <c r="TR23" s="44">
        <v>61.904761904761905</v>
      </c>
      <c r="TS23" s="44">
        <v>57.142857142857139</v>
      </c>
      <c r="TT23" s="44">
        <v>72.222222222222214</v>
      </c>
      <c r="TU23" s="44">
        <v>12.5</v>
      </c>
      <c r="TV23" s="44">
        <v>50</v>
      </c>
      <c r="TW23" s="44">
        <v>37.5</v>
      </c>
      <c r="TX23" s="44">
        <v>47.058823529411761</v>
      </c>
      <c r="TY23" s="44">
        <v>64.285714285714292</v>
      </c>
      <c r="TZ23" s="44">
        <v>42.857142857142854</v>
      </c>
      <c r="UA23" s="44">
        <v>75</v>
      </c>
      <c r="UB23" s="44">
        <v>34.615384615384613</v>
      </c>
      <c r="UC23" s="44">
        <v>24.242424242424242</v>
      </c>
      <c r="UD23" s="44">
        <v>23.809523809523807</v>
      </c>
      <c r="UE23" s="44">
        <v>14.285714285714285</v>
      </c>
      <c r="UF23" s="44">
        <v>27.777777777777779</v>
      </c>
    </row>
    <row r="24" spans="1:552" x14ac:dyDescent="0.25">
      <c r="A24" s="2" t="str">
        <f t="shared" si="0"/>
        <v xml:space="preserve">150730 São Félix do Xingu                                                                                                                           </v>
      </c>
      <c r="B24" s="58">
        <v>150730</v>
      </c>
      <c r="C24" s="2" t="s">
        <v>68</v>
      </c>
      <c r="D24" s="56">
        <v>3</v>
      </c>
      <c r="E24" s="56">
        <v>6</v>
      </c>
      <c r="F24" s="56">
        <v>6</v>
      </c>
      <c r="G24" s="56">
        <v>1</v>
      </c>
      <c r="H24" s="56">
        <v>1</v>
      </c>
      <c r="I24" s="56">
        <v>2</v>
      </c>
      <c r="J24" s="56">
        <v>2</v>
      </c>
      <c r="K24" s="56">
        <v>4</v>
      </c>
      <c r="L24" s="56">
        <v>2</v>
      </c>
      <c r="M24" s="56">
        <v>2</v>
      </c>
      <c r="N24" s="56">
        <v>2</v>
      </c>
      <c r="O24" s="56">
        <v>4</v>
      </c>
      <c r="P24" s="59">
        <v>1</v>
      </c>
      <c r="Q24" s="59">
        <v>1</v>
      </c>
      <c r="R24" s="59">
        <v>2</v>
      </c>
      <c r="S24" s="59">
        <v>0</v>
      </c>
      <c r="T24" s="59">
        <v>0</v>
      </c>
      <c r="U24" s="59">
        <v>1</v>
      </c>
      <c r="V24" s="59">
        <v>1</v>
      </c>
      <c r="W24" s="59">
        <v>2</v>
      </c>
      <c r="X24" s="59">
        <v>2</v>
      </c>
      <c r="Y24" s="59">
        <v>2</v>
      </c>
      <c r="Z24" s="59">
        <v>2</v>
      </c>
      <c r="AA24" s="59">
        <v>2</v>
      </c>
      <c r="AB24" s="62">
        <v>33.333333333333329</v>
      </c>
      <c r="AC24" s="62">
        <v>16.666666666666664</v>
      </c>
      <c r="AD24" s="62">
        <v>33.333333333333329</v>
      </c>
      <c r="AE24" s="62">
        <v>0</v>
      </c>
      <c r="AF24" s="62">
        <v>0</v>
      </c>
      <c r="AG24" s="62">
        <v>50</v>
      </c>
      <c r="AH24" s="62">
        <v>50</v>
      </c>
      <c r="AI24" s="62">
        <v>50</v>
      </c>
      <c r="AJ24" s="62">
        <v>100</v>
      </c>
      <c r="AK24" s="62">
        <v>100</v>
      </c>
      <c r="AL24" s="62">
        <v>100</v>
      </c>
      <c r="AM24" s="62">
        <v>50</v>
      </c>
      <c r="AN24" s="61">
        <v>2</v>
      </c>
      <c r="AO24" s="25">
        <v>5</v>
      </c>
      <c r="AP24" s="25">
        <v>4</v>
      </c>
      <c r="AQ24" s="25">
        <v>1</v>
      </c>
      <c r="AR24" s="25">
        <v>1</v>
      </c>
      <c r="AS24" s="25">
        <v>1</v>
      </c>
      <c r="AT24" s="25">
        <v>1</v>
      </c>
      <c r="AU24" s="25">
        <v>2</v>
      </c>
      <c r="AV24" s="25">
        <v>0</v>
      </c>
      <c r="AW24" s="25">
        <v>0</v>
      </c>
      <c r="AX24" s="25">
        <v>0</v>
      </c>
      <c r="AY24" s="25">
        <v>2</v>
      </c>
      <c r="AZ24" s="39">
        <v>66.666666666666657</v>
      </c>
      <c r="BA24" s="39">
        <v>83.333333333333343</v>
      </c>
      <c r="BB24" s="39">
        <v>66.666666666666657</v>
      </c>
      <c r="BC24" s="39">
        <v>100</v>
      </c>
      <c r="BD24" s="39">
        <v>100</v>
      </c>
      <c r="BE24" s="39">
        <v>50</v>
      </c>
      <c r="BF24" s="39">
        <v>50</v>
      </c>
      <c r="BG24" s="39">
        <v>50</v>
      </c>
      <c r="BH24" s="39">
        <v>0</v>
      </c>
      <c r="BI24" s="39">
        <v>0</v>
      </c>
      <c r="BJ24" s="39">
        <v>0</v>
      </c>
      <c r="BK24" s="39">
        <v>50</v>
      </c>
      <c r="BL24" s="25">
        <v>0</v>
      </c>
      <c r="BM24" s="25">
        <v>0</v>
      </c>
      <c r="BN24" s="25">
        <v>0</v>
      </c>
      <c r="BO24" s="25">
        <v>0</v>
      </c>
      <c r="BP24" s="25">
        <v>0</v>
      </c>
      <c r="BQ24" s="25">
        <v>0</v>
      </c>
      <c r="BR24" s="25">
        <v>0</v>
      </c>
      <c r="BS24" s="25">
        <v>0</v>
      </c>
      <c r="BT24" s="25">
        <v>0</v>
      </c>
      <c r="BU24" s="25">
        <v>0</v>
      </c>
      <c r="BV24" s="25">
        <v>0</v>
      </c>
      <c r="BW24" s="25">
        <v>0</v>
      </c>
      <c r="BX24" s="39">
        <v>0</v>
      </c>
      <c r="BY24" s="39">
        <v>0</v>
      </c>
      <c r="BZ24" s="39">
        <v>0</v>
      </c>
      <c r="CA24" s="39">
        <v>0</v>
      </c>
      <c r="CB24" s="39">
        <v>0</v>
      </c>
      <c r="CC24" s="39">
        <v>0</v>
      </c>
      <c r="CD24" s="39">
        <v>0</v>
      </c>
      <c r="CE24" s="39">
        <v>0</v>
      </c>
      <c r="CF24" s="39">
        <v>0</v>
      </c>
      <c r="CG24" s="39">
        <v>0</v>
      </c>
      <c r="CH24" s="39">
        <v>0</v>
      </c>
      <c r="CI24" s="39">
        <v>0</v>
      </c>
      <c r="CJ24" s="63">
        <v>0</v>
      </c>
      <c r="CK24" s="63">
        <v>0</v>
      </c>
      <c r="CL24" s="63">
        <v>1</v>
      </c>
      <c r="CM24" s="63">
        <v>0</v>
      </c>
      <c r="CN24" s="63">
        <v>0</v>
      </c>
      <c r="CO24" s="63">
        <v>0</v>
      </c>
      <c r="CP24" s="63">
        <v>0</v>
      </c>
      <c r="CQ24" s="63">
        <v>0</v>
      </c>
      <c r="CR24" s="63">
        <v>2</v>
      </c>
      <c r="CS24" s="63">
        <v>1</v>
      </c>
      <c r="CT24" s="63">
        <v>1</v>
      </c>
      <c r="CU24" s="63">
        <v>0</v>
      </c>
      <c r="CV24" s="63">
        <v>0</v>
      </c>
      <c r="CW24" s="63">
        <v>0</v>
      </c>
      <c r="CX24" s="63">
        <v>0</v>
      </c>
      <c r="CY24" s="63">
        <v>0</v>
      </c>
      <c r="CZ24" s="63">
        <v>0</v>
      </c>
      <c r="DA24" s="63">
        <v>0</v>
      </c>
      <c r="DB24" s="63">
        <v>0</v>
      </c>
      <c r="DC24" s="63">
        <v>0</v>
      </c>
      <c r="DD24" s="63">
        <v>0</v>
      </c>
      <c r="DE24" s="63">
        <v>0</v>
      </c>
      <c r="DF24" s="63">
        <v>0</v>
      </c>
      <c r="DG24" s="63">
        <v>0</v>
      </c>
      <c r="DH24" s="25">
        <v>0</v>
      </c>
      <c r="DI24" s="25">
        <v>1</v>
      </c>
      <c r="DJ24" s="25">
        <v>0</v>
      </c>
      <c r="DK24" s="25">
        <v>0</v>
      </c>
      <c r="DL24" s="25">
        <v>0</v>
      </c>
      <c r="DM24" s="25">
        <v>0</v>
      </c>
      <c r="DN24" s="25">
        <v>0</v>
      </c>
      <c r="DO24" s="25">
        <v>1</v>
      </c>
      <c r="DP24" s="25">
        <v>0</v>
      </c>
      <c r="DQ24" s="25">
        <v>0</v>
      </c>
      <c r="DR24" s="25">
        <v>1</v>
      </c>
      <c r="DS24" s="25">
        <v>0</v>
      </c>
      <c r="DT24" s="34">
        <v>0</v>
      </c>
      <c r="DU24" s="34">
        <v>1</v>
      </c>
      <c r="DV24" s="34">
        <v>1</v>
      </c>
      <c r="DW24" s="34">
        <v>0</v>
      </c>
      <c r="DX24" s="34">
        <v>0</v>
      </c>
      <c r="DY24" s="34">
        <v>0</v>
      </c>
      <c r="DZ24" s="34">
        <v>0</v>
      </c>
      <c r="EA24" s="2">
        <v>1</v>
      </c>
      <c r="EB24" s="2">
        <v>2</v>
      </c>
      <c r="EC24" s="2">
        <v>1</v>
      </c>
      <c r="ED24" s="2">
        <v>2</v>
      </c>
      <c r="EE24" s="2">
        <v>0</v>
      </c>
      <c r="EF24" s="34">
        <v>999999999</v>
      </c>
      <c r="EG24" s="34">
        <v>0</v>
      </c>
      <c r="EH24" s="34">
        <v>100</v>
      </c>
      <c r="EI24" s="34">
        <v>999999999</v>
      </c>
      <c r="EJ24" s="34">
        <v>999999999</v>
      </c>
      <c r="EK24" s="34">
        <v>999999999</v>
      </c>
      <c r="EL24" s="34">
        <v>999999999</v>
      </c>
      <c r="EM24" s="34">
        <v>0</v>
      </c>
      <c r="EN24" s="34">
        <v>100</v>
      </c>
      <c r="EO24" s="34">
        <v>100</v>
      </c>
      <c r="EP24" s="34">
        <v>50</v>
      </c>
      <c r="EQ24" s="34">
        <v>999999999</v>
      </c>
      <c r="ER24" s="34">
        <v>999999999</v>
      </c>
      <c r="ES24" s="34">
        <v>0</v>
      </c>
      <c r="ET24" s="34">
        <v>0</v>
      </c>
      <c r="EU24" s="34">
        <v>999999999</v>
      </c>
      <c r="EV24" s="34">
        <v>999999999</v>
      </c>
      <c r="EW24" s="34">
        <v>999999999</v>
      </c>
      <c r="EX24" s="34">
        <v>999999999</v>
      </c>
      <c r="EY24" s="34">
        <v>0</v>
      </c>
      <c r="EZ24" s="34">
        <v>0</v>
      </c>
      <c r="FA24" s="34">
        <v>0</v>
      </c>
      <c r="FB24" s="34">
        <v>0</v>
      </c>
      <c r="FC24" s="34">
        <v>999999999</v>
      </c>
      <c r="FD24" s="42">
        <v>999999999</v>
      </c>
      <c r="FE24" s="42">
        <v>100</v>
      </c>
      <c r="FF24" s="42">
        <v>0</v>
      </c>
      <c r="FG24" s="42">
        <v>999999999</v>
      </c>
      <c r="FH24" s="42">
        <v>999999999</v>
      </c>
      <c r="FI24" s="42">
        <v>999999999</v>
      </c>
      <c r="FJ24" s="42">
        <v>999999999</v>
      </c>
      <c r="FK24" s="42">
        <v>100</v>
      </c>
      <c r="FL24" s="42">
        <v>0</v>
      </c>
      <c r="FM24" s="42">
        <v>0</v>
      </c>
      <c r="FN24" s="42">
        <v>50</v>
      </c>
      <c r="FO24" s="42">
        <v>999999999</v>
      </c>
      <c r="FP24" s="42">
        <v>1</v>
      </c>
      <c r="FQ24" s="2">
        <v>0</v>
      </c>
      <c r="FR24" s="2">
        <v>1</v>
      </c>
      <c r="FS24" s="2">
        <v>0</v>
      </c>
      <c r="FT24" s="2">
        <v>0</v>
      </c>
      <c r="FU24" s="2">
        <v>1</v>
      </c>
      <c r="FV24" s="2">
        <v>0</v>
      </c>
      <c r="FW24" s="2">
        <v>1</v>
      </c>
      <c r="FX24" s="2">
        <v>2</v>
      </c>
      <c r="FY24" s="2">
        <v>0</v>
      </c>
      <c r="FZ24" s="2">
        <v>2</v>
      </c>
      <c r="GA24" s="2">
        <v>1</v>
      </c>
      <c r="GB24" s="25">
        <v>0</v>
      </c>
      <c r="GC24" s="25">
        <v>0</v>
      </c>
      <c r="GD24" s="25">
        <v>0</v>
      </c>
      <c r="GE24" s="25">
        <v>0</v>
      </c>
      <c r="GF24" s="25">
        <v>0</v>
      </c>
      <c r="GG24" s="25">
        <v>0</v>
      </c>
      <c r="GH24" s="25">
        <v>0</v>
      </c>
      <c r="GI24" s="25">
        <v>0</v>
      </c>
      <c r="GJ24" s="25">
        <v>0</v>
      </c>
      <c r="GK24" s="25">
        <v>0</v>
      </c>
      <c r="GL24" s="25">
        <v>0</v>
      </c>
      <c r="GM24" s="25">
        <v>0</v>
      </c>
      <c r="GN24" s="2">
        <v>0</v>
      </c>
      <c r="GO24" s="2">
        <v>0</v>
      </c>
      <c r="GP24" s="2">
        <v>1</v>
      </c>
      <c r="GQ24" s="2">
        <v>0</v>
      </c>
      <c r="GR24" s="2">
        <v>0</v>
      </c>
      <c r="GS24" s="2">
        <v>0</v>
      </c>
      <c r="GT24" s="2">
        <v>0</v>
      </c>
      <c r="GU24" s="2">
        <v>0</v>
      </c>
      <c r="GV24" s="2">
        <v>0</v>
      </c>
      <c r="GW24" s="2">
        <v>1</v>
      </c>
      <c r="GX24" s="2">
        <v>0</v>
      </c>
      <c r="GY24" s="2">
        <v>0</v>
      </c>
      <c r="GZ24" s="2">
        <v>1</v>
      </c>
      <c r="HA24" s="2">
        <v>0</v>
      </c>
      <c r="HB24" s="2">
        <v>2</v>
      </c>
      <c r="HC24" s="2">
        <v>0</v>
      </c>
      <c r="HD24" s="2">
        <v>0</v>
      </c>
      <c r="HE24" s="2">
        <v>1</v>
      </c>
      <c r="HF24" s="2">
        <v>0</v>
      </c>
      <c r="HG24" s="2">
        <v>1</v>
      </c>
      <c r="HH24" s="2">
        <v>2</v>
      </c>
      <c r="HI24" s="2">
        <v>1</v>
      </c>
      <c r="HJ24" s="2">
        <v>2</v>
      </c>
      <c r="HK24" s="2">
        <v>1</v>
      </c>
      <c r="HL24" s="34">
        <v>100</v>
      </c>
      <c r="HM24" s="34">
        <v>999999999</v>
      </c>
      <c r="HN24" s="34">
        <v>50</v>
      </c>
      <c r="HO24" s="34">
        <v>999999999</v>
      </c>
      <c r="HP24" s="34">
        <v>999999999</v>
      </c>
      <c r="HQ24" s="34">
        <v>100</v>
      </c>
      <c r="HR24" s="34">
        <v>999999999</v>
      </c>
      <c r="HS24" s="34">
        <v>100</v>
      </c>
      <c r="HT24" s="34">
        <v>100</v>
      </c>
      <c r="HU24" s="34">
        <v>0</v>
      </c>
      <c r="HV24" s="34">
        <v>100</v>
      </c>
      <c r="HW24" s="34">
        <v>100</v>
      </c>
      <c r="HX24" s="39">
        <v>0</v>
      </c>
      <c r="HY24" s="39">
        <v>999999999</v>
      </c>
      <c r="HZ24" s="39">
        <v>0</v>
      </c>
      <c r="IA24" s="39">
        <v>999999999</v>
      </c>
      <c r="IB24" s="39">
        <v>999999999</v>
      </c>
      <c r="IC24" s="39">
        <v>0</v>
      </c>
      <c r="ID24" s="39">
        <v>999999999</v>
      </c>
      <c r="IE24" s="39">
        <v>0</v>
      </c>
      <c r="IF24" s="39">
        <v>0</v>
      </c>
      <c r="IG24" s="39">
        <v>0</v>
      </c>
      <c r="IH24" s="39">
        <v>0</v>
      </c>
      <c r="II24" s="39">
        <v>0</v>
      </c>
      <c r="IJ24" s="39">
        <v>0</v>
      </c>
      <c r="IK24" s="39">
        <v>999999999</v>
      </c>
      <c r="IL24" s="39">
        <v>50</v>
      </c>
      <c r="IM24" s="39">
        <v>999999999</v>
      </c>
      <c r="IN24" s="39">
        <v>999999999</v>
      </c>
      <c r="IO24" s="39">
        <v>0</v>
      </c>
      <c r="IP24" s="39">
        <v>999999999</v>
      </c>
      <c r="IQ24" s="39">
        <v>0</v>
      </c>
      <c r="IR24" s="39">
        <v>0</v>
      </c>
      <c r="IS24" s="39">
        <v>100</v>
      </c>
      <c r="IT24" s="39">
        <v>0</v>
      </c>
      <c r="IU24" s="39">
        <v>0</v>
      </c>
      <c r="IV24" s="39">
        <v>0</v>
      </c>
      <c r="IW24" s="39">
        <v>3</v>
      </c>
      <c r="IX24" s="39">
        <v>1</v>
      </c>
      <c r="IY24" s="39">
        <v>0</v>
      </c>
      <c r="IZ24" s="39">
        <v>0</v>
      </c>
      <c r="JA24" s="39">
        <v>0</v>
      </c>
      <c r="JB24" s="39">
        <v>0</v>
      </c>
      <c r="JC24" s="39">
        <v>1</v>
      </c>
      <c r="JD24" s="2">
        <v>0</v>
      </c>
      <c r="JE24" s="2">
        <v>0</v>
      </c>
      <c r="JF24" s="2">
        <v>0</v>
      </c>
      <c r="JG24" s="2">
        <v>2</v>
      </c>
      <c r="JH24" s="2">
        <v>0</v>
      </c>
      <c r="JI24" s="2">
        <v>0</v>
      </c>
      <c r="JJ24" s="2">
        <v>2</v>
      </c>
      <c r="JK24" s="2">
        <v>0</v>
      </c>
      <c r="JL24" s="2">
        <v>0</v>
      </c>
      <c r="JM24" s="44">
        <v>0</v>
      </c>
      <c r="JN24" s="44">
        <v>1</v>
      </c>
      <c r="JO24" s="44">
        <v>1</v>
      </c>
      <c r="JP24" s="2">
        <v>0</v>
      </c>
      <c r="JQ24" s="2">
        <v>0</v>
      </c>
      <c r="JR24" s="2">
        <v>0</v>
      </c>
      <c r="JS24" s="2">
        <v>0</v>
      </c>
      <c r="JT24" s="2">
        <v>2</v>
      </c>
      <c r="JU24" s="2">
        <v>0</v>
      </c>
      <c r="JV24" s="2">
        <v>1</v>
      </c>
      <c r="JW24" s="2">
        <v>0</v>
      </c>
      <c r="JX24" s="2">
        <v>0</v>
      </c>
      <c r="JY24" s="2">
        <v>0</v>
      </c>
      <c r="JZ24" s="2">
        <v>0</v>
      </c>
      <c r="KA24" s="2">
        <v>0</v>
      </c>
      <c r="KB24" s="25">
        <v>0</v>
      </c>
      <c r="KC24" s="25">
        <v>0</v>
      </c>
      <c r="KD24" s="25">
        <v>0</v>
      </c>
      <c r="KE24" s="25">
        <v>0</v>
      </c>
      <c r="KF24" s="25">
        <v>2</v>
      </c>
      <c r="KG24" s="25">
        <v>3</v>
      </c>
      <c r="KH24" s="25">
        <v>4</v>
      </c>
      <c r="KI24" s="25">
        <v>0</v>
      </c>
      <c r="KJ24" s="25">
        <v>0</v>
      </c>
      <c r="KK24" s="25">
        <v>0</v>
      </c>
      <c r="KL24" s="25">
        <v>1</v>
      </c>
      <c r="KM24" s="25">
        <v>2</v>
      </c>
      <c r="KN24" s="25">
        <v>0</v>
      </c>
      <c r="KO24" s="25">
        <v>0</v>
      </c>
      <c r="KP24" s="25">
        <v>0</v>
      </c>
      <c r="KQ24" s="25">
        <v>2</v>
      </c>
      <c r="KR24" s="44">
        <v>0</v>
      </c>
      <c r="KS24" s="44">
        <v>100</v>
      </c>
      <c r="KT24" s="44">
        <v>25</v>
      </c>
      <c r="KU24" s="44">
        <v>999999999</v>
      </c>
      <c r="KV24" s="44">
        <v>999999999</v>
      </c>
      <c r="KW24" s="44">
        <v>999999999</v>
      </c>
      <c r="KX24" s="44">
        <v>0</v>
      </c>
      <c r="KY24" s="44">
        <v>50</v>
      </c>
      <c r="KZ24" s="44">
        <v>999999999</v>
      </c>
      <c r="LA24" s="44">
        <v>999999999</v>
      </c>
      <c r="LB24" s="44">
        <v>999999999</v>
      </c>
      <c r="LC24" s="44">
        <v>100</v>
      </c>
      <c r="LD24" s="44">
        <v>0</v>
      </c>
      <c r="LE24" s="44">
        <v>0</v>
      </c>
      <c r="LF24" s="44">
        <v>50</v>
      </c>
      <c r="LG24" s="44">
        <v>999999999</v>
      </c>
      <c r="LH24" s="44">
        <v>999999999</v>
      </c>
      <c r="LI24" s="44">
        <v>999999999</v>
      </c>
      <c r="LJ24" s="44">
        <v>100</v>
      </c>
      <c r="LK24" s="44">
        <v>50</v>
      </c>
      <c r="LL24" s="44">
        <v>999999999</v>
      </c>
      <c r="LM24" s="44">
        <v>999999999</v>
      </c>
      <c r="LN24" s="44">
        <v>999999999</v>
      </c>
      <c r="LO24" s="44">
        <v>0</v>
      </c>
      <c r="LP24" s="44">
        <v>100</v>
      </c>
      <c r="LQ24" s="44">
        <v>0</v>
      </c>
      <c r="LR24" s="44">
        <v>25</v>
      </c>
      <c r="LS24" s="44">
        <v>999999999</v>
      </c>
      <c r="LT24" s="44">
        <v>999999999</v>
      </c>
      <c r="LU24" s="44">
        <v>999999999</v>
      </c>
      <c r="LV24" s="44">
        <v>0</v>
      </c>
      <c r="LW24" s="44">
        <v>0</v>
      </c>
      <c r="LX24" s="44">
        <v>999999999</v>
      </c>
      <c r="LY24" s="44">
        <v>999999999</v>
      </c>
      <c r="LZ24" s="44">
        <v>999999999</v>
      </c>
      <c r="MA24" s="44">
        <v>0</v>
      </c>
      <c r="MB24" s="25">
        <v>0</v>
      </c>
      <c r="MC24" s="25">
        <v>1</v>
      </c>
      <c r="MD24" s="25">
        <v>1</v>
      </c>
      <c r="ME24" s="25">
        <v>0</v>
      </c>
      <c r="MF24" s="25">
        <v>0</v>
      </c>
      <c r="MG24" s="25">
        <v>0</v>
      </c>
      <c r="MH24" s="25">
        <v>0</v>
      </c>
      <c r="MI24" s="25">
        <v>0</v>
      </c>
      <c r="MJ24" s="25">
        <v>0</v>
      </c>
      <c r="MK24" s="25">
        <v>0</v>
      </c>
      <c r="ML24" s="25">
        <v>1</v>
      </c>
      <c r="MM24" s="25">
        <v>0</v>
      </c>
      <c r="MN24" s="25">
        <v>0</v>
      </c>
      <c r="MO24" s="25">
        <v>1</v>
      </c>
      <c r="MP24" s="25">
        <v>1</v>
      </c>
      <c r="MQ24" s="25">
        <v>0</v>
      </c>
      <c r="MR24" s="25">
        <v>0</v>
      </c>
      <c r="MS24" s="25">
        <v>0</v>
      </c>
      <c r="MT24" s="25">
        <v>0</v>
      </c>
      <c r="MU24" s="25">
        <v>1</v>
      </c>
      <c r="MV24" s="25">
        <v>0</v>
      </c>
      <c r="MW24" s="44">
        <v>1</v>
      </c>
      <c r="MX24" s="44">
        <v>1</v>
      </c>
      <c r="MY24" s="44">
        <v>0</v>
      </c>
      <c r="MZ24" s="44">
        <v>999999999</v>
      </c>
      <c r="NA24" s="44">
        <v>100</v>
      </c>
      <c r="NB24" s="44">
        <v>100</v>
      </c>
      <c r="NC24" s="44">
        <v>999999999</v>
      </c>
      <c r="ND24" s="44">
        <v>999999999</v>
      </c>
      <c r="NE24" s="44">
        <v>999999999</v>
      </c>
      <c r="NF24" s="44">
        <v>999999999</v>
      </c>
      <c r="NG24" s="44">
        <v>0</v>
      </c>
      <c r="NH24" s="44">
        <v>999999999</v>
      </c>
      <c r="NI24" s="44">
        <v>0</v>
      </c>
      <c r="NJ24" s="44">
        <v>100</v>
      </c>
      <c r="NK24" s="44">
        <v>999999999</v>
      </c>
      <c r="NL24" s="25">
        <v>0</v>
      </c>
      <c r="NM24" s="25">
        <v>0</v>
      </c>
      <c r="NN24" s="25">
        <v>0</v>
      </c>
      <c r="NO24" s="25">
        <v>0</v>
      </c>
      <c r="NP24" s="25">
        <v>0</v>
      </c>
      <c r="NQ24" s="25">
        <v>0</v>
      </c>
      <c r="NR24" s="25">
        <v>0</v>
      </c>
      <c r="NS24" s="25">
        <v>0</v>
      </c>
      <c r="NT24" s="25">
        <v>0</v>
      </c>
      <c r="NU24" s="25">
        <v>0</v>
      </c>
      <c r="NV24" s="25">
        <v>0</v>
      </c>
      <c r="NW24" s="25">
        <v>0</v>
      </c>
      <c r="NX24" s="25">
        <v>1</v>
      </c>
      <c r="NY24" s="25">
        <v>1</v>
      </c>
      <c r="NZ24" s="25">
        <v>1</v>
      </c>
      <c r="OA24" s="25">
        <v>0</v>
      </c>
      <c r="OB24" s="25">
        <v>0</v>
      </c>
      <c r="OC24" s="25">
        <v>0</v>
      </c>
      <c r="OD24" s="44">
        <v>0</v>
      </c>
      <c r="OE24" s="44">
        <v>0</v>
      </c>
      <c r="OF24" s="44">
        <v>0</v>
      </c>
      <c r="OG24" s="44">
        <v>0</v>
      </c>
      <c r="OH24" s="44">
        <v>0</v>
      </c>
      <c r="OI24" s="44">
        <v>0</v>
      </c>
      <c r="OJ24" s="44">
        <v>0</v>
      </c>
      <c r="OK24" s="44">
        <v>0</v>
      </c>
      <c r="OL24" s="44">
        <v>0</v>
      </c>
      <c r="OM24" s="44">
        <v>999999999</v>
      </c>
      <c r="ON24" s="44">
        <v>999999999</v>
      </c>
      <c r="OO24" s="44">
        <v>999999999</v>
      </c>
      <c r="OP24" s="44">
        <v>999999999</v>
      </c>
      <c r="OQ24" s="44">
        <v>999999999</v>
      </c>
      <c r="OR24" s="44">
        <v>999999999</v>
      </c>
      <c r="OS24" s="44">
        <v>999999999</v>
      </c>
      <c r="OT24" s="44">
        <v>999999999</v>
      </c>
      <c r="OU24" s="44">
        <v>999999999</v>
      </c>
      <c r="OV24" s="25">
        <v>1</v>
      </c>
      <c r="OW24" s="25">
        <v>4</v>
      </c>
      <c r="OX24" s="25">
        <v>4</v>
      </c>
      <c r="OY24" s="25">
        <v>4</v>
      </c>
      <c r="OZ24" s="25">
        <v>1</v>
      </c>
      <c r="PA24" s="25">
        <v>2</v>
      </c>
      <c r="PB24" s="25">
        <v>2</v>
      </c>
      <c r="PC24" s="25">
        <v>4</v>
      </c>
      <c r="PD24" s="25">
        <v>2</v>
      </c>
      <c r="PE24" s="25">
        <v>2</v>
      </c>
      <c r="PF24" s="25">
        <v>2</v>
      </c>
      <c r="PG24" s="25">
        <v>2</v>
      </c>
      <c r="PH24" s="25">
        <v>3</v>
      </c>
      <c r="PI24" s="25">
        <v>8</v>
      </c>
      <c r="PJ24" s="25">
        <v>9</v>
      </c>
      <c r="PK24" s="25">
        <v>7</v>
      </c>
      <c r="PL24" s="25">
        <v>1</v>
      </c>
      <c r="PM24" s="25">
        <v>3</v>
      </c>
      <c r="PN24" s="25">
        <v>3</v>
      </c>
      <c r="PO24" s="25">
        <v>4</v>
      </c>
      <c r="PP24" s="25">
        <v>2</v>
      </c>
      <c r="PQ24" s="25">
        <v>2</v>
      </c>
      <c r="PR24" s="25">
        <v>3</v>
      </c>
      <c r="PS24" s="25">
        <v>4</v>
      </c>
      <c r="PT24" s="44">
        <v>33.333333333333329</v>
      </c>
      <c r="PU24" s="44">
        <v>50</v>
      </c>
      <c r="PV24" s="44">
        <v>44.444444444444443</v>
      </c>
      <c r="PW24" s="44">
        <v>57.142857142857139</v>
      </c>
      <c r="PX24" s="44">
        <v>100</v>
      </c>
      <c r="PY24" s="44">
        <v>66.666666666666657</v>
      </c>
      <c r="PZ24" s="44">
        <v>66.666666666666657</v>
      </c>
      <c r="QA24" s="44">
        <v>100</v>
      </c>
      <c r="QB24" s="44">
        <v>100</v>
      </c>
      <c r="QC24" s="44">
        <v>100</v>
      </c>
      <c r="QD24" s="44">
        <v>66.666666666666657</v>
      </c>
      <c r="QE24" s="44">
        <v>50</v>
      </c>
      <c r="QF24" s="25">
        <v>1</v>
      </c>
      <c r="QG24" s="25">
        <v>4</v>
      </c>
      <c r="QH24" s="25">
        <v>5</v>
      </c>
      <c r="QI24" s="25">
        <v>4</v>
      </c>
      <c r="QJ24" s="25">
        <v>0</v>
      </c>
      <c r="QK24" s="25">
        <v>1</v>
      </c>
      <c r="QL24" s="25">
        <v>1</v>
      </c>
      <c r="QM24" s="25">
        <v>4</v>
      </c>
      <c r="QN24" s="25">
        <v>2</v>
      </c>
      <c r="QO24" s="25">
        <v>2</v>
      </c>
      <c r="QP24" s="25">
        <v>2</v>
      </c>
      <c r="QQ24" s="25">
        <v>3</v>
      </c>
      <c r="QR24" s="25">
        <v>8</v>
      </c>
      <c r="QS24" s="25">
        <v>9</v>
      </c>
      <c r="QT24" s="25">
        <v>7</v>
      </c>
      <c r="QU24" s="25">
        <v>1</v>
      </c>
      <c r="QV24" s="25">
        <v>3</v>
      </c>
      <c r="QW24" s="25">
        <v>3</v>
      </c>
      <c r="QX24" s="25">
        <v>4</v>
      </c>
      <c r="QY24" s="25">
        <v>2</v>
      </c>
      <c r="QZ24" s="25">
        <v>2</v>
      </c>
      <c r="RA24" s="25">
        <v>3</v>
      </c>
      <c r="RB24" s="44">
        <v>33.333333333333329</v>
      </c>
      <c r="RC24" s="44">
        <v>50</v>
      </c>
      <c r="RD24" s="44">
        <v>55.555555555555557</v>
      </c>
      <c r="RE24" s="44">
        <v>57.142857142857139</v>
      </c>
      <c r="RF24" s="44">
        <v>0</v>
      </c>
      <c r="RG24" s="44">
        <v>33.333333333333329</v>
      </c>
      <c r="RH24" s="44">
        <v>33.333333333333329</v>
      </c>
      <c r="RI24" s="44">
        <v>100</v>
      </c>
      <c r="RJ24" s="44">
        <v>100</v>
      </c>
      <c r="RK24" s="44">
        <v>100</v>
      </c>
      <c r="RL24" s="44">
        <v>66.666666666666657</v>
      </c>
      <c r="RM24" s="25">
        <v>2</v>
      </c>
      <c r="RN24" s="25">
        <v>0</v>
      </c>
      <c r="RO24" s="25">
        <v>6</v>
      </c>
      <c r="RP24" s="25">
        <v>0</v>
      </c>
      <c r="RQ24" s="25">
        <v>0</v>
      </c>
      <c r="RR24" s="25">
        <v>1</v>
      </c>
      <c r="RS24" s="25">
        <v>1</v>
      </c>
      <c r="RT24" s="25">
        <v>2</v>
      </c>
      <c r="RU24" s="25">
        <v>0</v>
      </c>
      <c r="RV24" s="25">
        <v>1</v>
      </c>
      <c r="RW24" s="25">
        <v>2</v>
      </c>
      <c r="RX24" s="25">
        <v>2</v>
      </c>
      <c r="RY24" s="25">
        <v>2</v>
      </c>
      <c r="RZ24" s="25">
        <v>3</v>
      </c>
      <c r="SA24" s="25">
        <v>2</v>
      </c>
      <c r="SB24" s="25">
        <v>0</v>
      </c>
      <c r="SC24" s="25">
        <v>0</v>
      </c>
      <c r="SD24" s="25">
        <v>1</v>
      </c>
      <c r="SE24" s="25">
        <v>0</v>
      </c>
      <c r="SF24" s="25">
        <v>3</v>
      </c>
      <c r="SG24" s="25">
        <v>0</v>
      </c>
      <c r="SH24" s="25">
        <v>0</v>
      </c>
      <c r="SI24" s="25">
        <v>0</v>
      </c>
      <c r="SJ24" s="25">
        <v>1</v>
      </c>
      <c r="SK24" s="25">
        <v>2</v>
      </c>
      <c r="SL24" s="25">
        <v>0</v>
      </c>
      <c r="SM24" s="25">
        <v>2</v>
      </c>
      <c r="SN24" s="25">
        <v>0</v>
      </c>
      <c r="SO24" s="25">
        <v>0</v>
      </c>
      <c r="SP24" s="25">
        <v>1</v>
      </c>
      <c r="SQ24" s="25">
        <v>0</v>
      </c>
      <c r="SR24" s="25">
        <v>2</v>
      </c>
      <c r="SS24" s="25">
        <v>0</v>
      </c>
      <c r="ST24" s="25">
        <v>0</v>
      </c>
      <c r="SU24" s="25">
        <v>0</v>
      </c>
      <c r="SV24" s="25">
        <v>0</v>
      </c>
      <c r="SW24" s="44">
        <v>66.666666666666657</v>
      </c>
      <c r="SX24" s="44">
        <v>0</v>
      </c>
      <c r="SY24" s="44">
        <v>100</v>
      </c>
      <c r="SZ24" s="44">
        <v>0</v>
      </c>
      <c r="TA24" s="44">
        <v>0</v>
      </c>
      <c r="TB24" s="44">
        <v>50</v>
      </c>
      <c r="TC24" s="44">
        <v>50</v>
      </c>
      <c r="TD24" s="44">
        <v>50</v>
      </c>
      <c r="TE24" s="44">
        <v>0</v>
      </c>
      <c r="TF24" s="44">
        <v>50</v>
      </c>
      <c r="TG24" s="44">
        <v>100</v>
      </c>
      <c r="TH24" s="44">
        <v>50</v>
      </c>
      <c r="TI24" s="44">
        <v>66.666666666666657</v>
      </c>
      <c r="TJ24" s="44">
        <v>50</v>
      </c>
      <c r="TK24" s="44">
        <v>33.333333333333329</v>
      </c>
      <c r="TL24" s="44">
        <v>0</v>
      </c>
      <c r="TM24" s="44">
        <v>0</v>
      </c>
      <c r="TN24" s="44">
        <v>50</v>
      </c>
      <c r="TO24" s="44">
        <v>0</v>
      </c>
      <c r="TP24" s="44">
        <v>75</v>
      </c>
      <c r="TQ24" s="44">
        <v>0</v>
      </c>
      <c r="TR24" s="44">
        <v>0</v>
      </c>
      <c r="TS24" s="44">
        <v>0</v>
      </c>
      <c r="TT24" s="44">
        <v>25</v>
      </c>
      <c r="TU24" s="44">
        <v>66.666666666666657</v>
      </c>
      <c r="TV24" s="44">
        <v>0</v>
      </c>
      <c r="TW24" s="44">
        <v>33.333333333333329</v>
      </c>
      <c r="TX24" s="44">
        <v>0</v>
      </c>
      <c r="TY24" s="44">
        <v>0</v>
      </c>
      <c r="TZ24" s="44">
        <v>50</v>
      </c>
      <c r="UA24" s="44">
        <v>0</v>
      </c>
      <c r="UB24" s="44">
        <v>50</v>
      </c>
      <c r="UC24" s="44">
        <v>0</v>
      </c>
      <c r="UD24" s="44">
        <v>0</v>
      </c>
      <c r="UE24" s="44">
        <v>0</v>
      </c>
      <c r="UF24" s="44">
        <v>0</v>
      </c>
    </row>
    <row r="25" spans="1:552" x14ac:dyDescent="0.25">
      <c r="A25" s="2" t="str">
        <f t="shared" si="0"/>
        <v xml:space="preserve">150795 Tailândia                                                                                                                                    </v>
      </c>
      <c r="B25" s="58">
        <v>150795</v>
      </c>
      <c r="C25" s="2" t="s">
        <v>69</v>
      </c>
      <c r="D25" s="56">
        <v>6</v>
      </c>
      <c r="E25" s="56">
        <v>4</v>
      </c>
      <c r="F25" s="56">
        <v>3</v>
      </c>
      <c r="G25" s="56">
        <v>5</v>
      </c>
      <c r="H25" s="56">
        <v>4</v>
      </c>
      <c r="I25" s="56">
        <v>6</v>
      </c>
      <c r="J25" s="56">
        <v>9</v>
      </c>
      <c r="K25" s="56">
        <v>7</v>
      </c>
      <c r="L25" s="56">
        <v>8</v>
      </c>
      <c r="M25" s="56">
        <v>5</v>
      </c>
      <c r="N25" s="56">
        <v>6</v>
      </c>
      <c r="O25" s="56">
        <v>15</v>
      </c>
      <c r="P25" s="59">
        <v>3</v>
      </c>
      <c r="Q25" s="59">
        <v>2</v>
      </c>
      <c r="R25" s="59">
        <v>1</v>
      </c>
      <c r="S25" s="59">
        <v>3</v>
      </c>
      <c r="T25" s="59">
        <v>0</v>
      </c>
      <c r="U25" s="59">
        <v>3</v>
      </c>
      <c r="V25" s="59">
        <v>5</v>
      </c>
      <c r="W25" s="59">
        <v>3</v>
      </c>
      <c r="X25" s="59">
        <v>5</v>
      </c>
      <c r="Y25" s="59">
        <v>4</v>
      </c>
      <c r="Z25" s="59">
        <v>3</v>
      </c>
      <c r="AA25" s="59">
        <v>9</v>
      </c>
      <c r="AB25" s="62">
        <v>50</v>
      </c>
      <c r="AC25" s="62">
        <v>50</v>
      </c>
      <c r="AD25" s="62">
        <v>33.333333333333329</v>
      </c>
      <c r="AE25" s="62">
        <v>60</v>
      </c>
      <c r="AF25" s="62">
        <v>0</v>
      </c>
      <c r="AG25" s="62">
        <v>50</v>
      </c>
      <c r="AH25" s="62">
        <v>55.555555555555557</v>
      </c>
      <c r="AI25" s="62">
        <v>42.857142857142854</v>
      </c>
      <c r="AJ25" s="62">
        <v>62.5</v>
      </c>
      <c r="AK25" s="62">
        <v>80</v>
      </c>
      <c r="AL25" s="62">
        <v>50</v>
      </c>
      <c r="AM25" s="62">
        <v>60</v>
      </c>
      <c r="AN25" s="61">
        <v>3</v>
      </c>
      <c r="AO25" s="25">
        <v>2</v>
      </c>
      <c r="AP25" s="25">
        <v>2</v>
      </c>
      <c r="AQ25" s="25">
        <v>2</v>
      </c>
      <c r="AR25" s="25">
        <v>4</v>
      </c>
      <c r="AS25" s="25">
        <v>3</v>
      </c>
      <c r="AT25" s="25">
        <v>4</v>
      </c>
      <c r="AU25" s="25">
        <v>4</v>
      </c>
      <c r="AV25" s="25">
        <v>3</v>
      </c>
      <c r="AW25" s="25">
        <v>1</v>
      </c>
      <c r="AX25" s="25">
        <v>3</v>
      </c>
      <c r="AY25" s="25">
        <v>6</v>
      </c>
      <c r="AZ25" s="39">
        <v>50</v>
      </c>
      <c r="BA25" s="39">
        <v>50</v>
      </c>
      <c r="BB25" s="39">
        <v>66.666666666666657</v>
      </c>
      <c r="BC25" s="39">
        <v>40</v>
      </c>
      <c r="BD25" s="39">
        <v>100</v>
      </c>
      <c r="BE25" s="39">
        <v>50</v>
      </c>
      <c r="BF25" s="39">
        <v>44.444444444444443</v>
      </c>
      <c r="BG25" s="39">
        <v>57.142857142857139</v>
      </c>
      <c r="BH25" s="39">
        <v>37.5</v>
      </c>
      <c r="BI25" s="39">
        <v>20</v>
      </c>
      <c r="BJ25" s="39">
        <v>50</v>
      </c>
      <c r="BK25" s="39">
        <v>40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39">
        <v>0</v>
      </c>
      <c r="BY25" s="39">
        <v>0</v>
      </c>
      <c r="BZ25" s="39">
        <v>0</v>
      </c>
      <c r="CA25" s="39">
        <v>0</v>
      </c>
      <c r="CB25" s="39">
        <v>0</v>
      </c>
      <c r="CC25" s="39">
        <v>0</v>
      </c>
      <c r="CD25" s="39">
        <v>0</v>
      </c>
      <c r="CE25" s="39">
        <v>0</v>
      </c>
      <c r="CF25" s="39">
        <v>0</v>
      </c>
      <c r="CG25" s="39">
        <v>0</v>
      </c>
      <c r="CH25" s="39">
        <v>0</v>
      </c>
      <c r="CI25" s="39">
        <v>0</v>
      </c>
      <c r="CJ25" s="63">
        <v>0</v>
      </c>
      <c r="CK25" s="63">
        <v>1</v>
      </c>
      <c r="CL25" s="63">
        <v>0</v>
      </c>
      <c r="CM25" s="63">
        <v>0</v>
      </c>
      <c r="CN25" s="63">
        <v>0</v>
      </c>
      <c r="CO25" s="63">
        <v>0</v>
      </c>
      <c r="CP25" s="63">
        <v>0</v>
      </c>
      <c r="CQ25" s="63">
        <v>2</v>
      </c>
      <c r="CR25" s="63">
        <v>2</v>
      </c>
      <c r="CS25" s="63">
        <v>2</v>
      </c>
      <c r="CT25" s="63">
        <v>2</v>
      </c>
      <c r="CU25" s="63">
        <v>2</v>
      </c>
      <c r="CV25" s="63">
        <v>0</v>
      </c>
      <c r="CW25" s="63">
        <v>1</v>
      </c>
      <c r="CX25" s="63">
        <v>0</v>
      </c>
      <c r="CY25" s="63">
        <v>0</v>
      </c>
      <c r="CZ25" s="63">
        <v>0</v>
      </c>
      <c r="DA25" s="63">
        <v>0</v>
      </c>
      <c r="DB25" s="63">
        <v>0</v>
      </c>
      <c r="DC25" s="63">
        <v>0</v>
      </c>
      <c r="DD25" s="63">
        <v>0</v>
      </c>
      <c r="DE25" s="63">
        <v>0</v>
      </c>
      <c r="DF25" s="63">
        <v>0</v>
      </c>
      <c r="DG25" s="63">
        <v>1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3</v>
      </c>
      <c r="DN25" s="25">
        <v>3</v>
      </c>
      <c r="DO25" s="25">
        <v>1</v>
      </c>
      <c r="DP25" s="25">
        <v>0</v>
      </c>
      <c r="DQ25" s="25">
        <v>0</v>
      </c>
      <c r="DR25" s="25">
        <v>0</v>
      </c>
      <c r="DS25" s="25">
        <v>1</v>
      </c>
      <c r="DT25" s="34">
        <v>0</v>
      </c>
      <c r="DU25" s="34">
        <v>2</v>
      </c>
      <c r="DV25" s="34">
        <v>0</v>
      </c>
      <c r="DW25" s="34">
        <v>0</v>
      </c>
      <c r="DX25" s="34">
        <v>0</v>
      </c>
      <c r="DY25" s="34">
        <v>3</v>
      </c>
      <c r="DZ25" s="34">
        <v>3</v>
      </c>
      <c r="EA25" s="2">
        <v>3</v>
      </c>
      <c r="EB25" s="2">
        <v>2</v>
      </c>
      <c r="EC25" s="2">
        <v>2</v>
      </c>
      <c r="ED25" s="2">
        <v>2</v>
      </c>
      <c r="EE25" s="2">
        <v>4</v>
      </c>
      <c r="EF25" s="34">
        <v>999999999</v>
      </c>
      <c r="EG25" s="34">
        <v>50</v>
      </c>
      <c r="EH25" s="34">
        <v>999999999</v>
      </c>
      <c r="EI25" s="34">
        <v>999999999</v>
      </c>
      <c r="EJ25" s="34">
        <v>999999999</v>
      </c>
      <c r="EK25" s="34">
        <v>0</v>
      </c>
      <c r="EL25" s="34">
        <v>0</v>
      </c>
      <c r="EM25" s="34">
        <v>66.666666666666657</v>
      </c>
      <c r="EN25" s="34">
        <v>100</v>
      </c>
      <c r="EO25" s="34">
        <v>100</v>
      </c>
      <c r="EP25" s="34">
        <v>100</v>
      </c>
      <c r="EQ25" s="34">
        <v>50</v>
      </c>
      <c r="ER25" s="34">
        <v>999999999</v>
      </c>
      <c r="ES25" s="34">
        <v>50</v>
      </c>
      <c r="ET25" s="34">
        <v>999999999</v>
      </c>
      <c r="EU25" s="34">
        <v>999999999</v>
      </c>
      <c r="EV25" s="34">
        <v>999999999</v>
      </c>
      <c r="EW25" s="34">
        <v>0</v>
      </c>
      <c r="EX25" s="34">
        <v>0</v>
      </c>
      <c r="EY25" s="34">
        <v>0</v>
      </c>
      <c r="EZ25" s="34">
        <v>0</v>
      </c>
      <c r="FA25" s="34">
        <v>0</v>
      </c>
      <c r="FB25" s="34">
        <v>0</v>
      </c>
      <c r="FC25" s="34">
        <v>25</v>
      </c>
      <c r="FD25" s="42">
        <v>999999999</v>
      </c>
      <c r="FE25" s="42">
        <v>0</v>
      </c>
      <c r="FF25" s="42">
        <v>999999999</v>
      </c>
      <c r="FG25" s="42">
        <v>999999999</v>
      </c>
      <c r="FH25" s="42">
        <v>999999999</v>
      </c>
      <c r="FI25" s="42">
        <v>100</v>
      </c>
      <c r="FJ25" s="42">
        <v>100</v>
      </c>
      <c r="FK25" s="42">
        <v>33.333333333333329</v>
      </c>
      <c r="FL25" s="42">
        <v>0</v>
      </c>
      <c r="FM25" s="42">
        <v>0</v>
      </c>
      <c r="FN25" s="42">
        <v>0</v>
      </c>
      <c r="FO25" s="42">
        <v>25</v>
      </c>
      <c r="FP25" s="42">
        <v>1</v>
      </c>
      <c r="FQ25" s="2">
        <v>0</v>
      </c>
      <c r="FR25" s="2">
        <v>0</v>
      </c>
      <c r="FS25" s="2">
        <v>1</v>
      </c>
      <c r="FT25" s="2">
        <v>0</v>
      </c>
      <c r="FU25" s="2">
        <v>1</v>
      </c>
      <c r="FV25" s="2">
        <v>3</v>
      </c>
      <c r="FW25" s="2">
        <v>2</v>
      </c>
      <c r="FX25" s="2">
        <v>0</v>
      </c>
      <c r="FY25" s="2">
        <v>2</v>
      </c>
      <c r="FZ25" s="2">
        <v>2</v>
      </c>
      <c r="GA25" s="2">
        <v>8</v>
      </c>
      <c r="GB25" s="25">
        <v>0</v>
      </c>
      <c r="GC25" s="25">
        <v>0</v>
      </c>
      <c r="GD25" s="25">
        <v>0</v>
      </c>
      <c r="GE25" s="25">
        <v>0</v>
      </c>
      <c r="GF25" s="25">
        <v>0</v>
      </c>
      <c r="GG25" s="25">
        <v>0</v>
      </c>
      <c r="GH25" s="25">
        <v>0</v>
      </c>
      <c r="GI25" s="25">
        <v>1</v>
      </c>
      <c r="GJ25" s="25">
        <v>1</v>
      </c>
      <c r="GK25" s="25">
        <v>1</v>
      </c>
      <c r="GL25" s="25">
        <v>0</v>
      </c>
      <c r="GM25" s="25">
        <v>1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1</v>
      </c>
      <c r="GT25" s="2">
        <v>1</v>
      </c>
      <c r="GU25" s="2">
        <v>0</v>
      </c>
      <c r="GV25" s="2">
        <v>1</v>
      </c>
      <c r="GW25" s="2">
        <v>1</v>
      </c>
      <c r="GX25" s="2">
        <v>0</v>
      </c>
      <c r="GY25" s="2">
        <v>0</v>
      </c>
      <c r="GZ25" s="2">
        <v>1</v>
      </c>
      <c r="HA25" s="2">
        <v>0</v>
      </c>
      <c r="HB25" s="2">
        <v>0</v>
      </c>
      <c r="HC25" s="2">
        <v>1</v>
      </c>
      <c r="HD25" s="2">
        <v>0</v>
      </c>
      <c r="HE25" s="2">
        <v>2</v>
      </c>
      <c r="HF25" s="2">
        <v>4</v>
      </c>
      <c r="HG25" s="2">
        <v>3</v>
      </c>
      <c r="HH25" s="2">
        <v>2</v>
      </c>
      <c r="HI25" s="2">
        <v>4</v>
      </c>
      <c r="HJ25" s="2">
        <v>2</v>
      </c>
      <c r="HK25" s="2">
        <v>9</v>
      </c>
      <c r="HL25" s="34">
        <v>100</v>
      </c>
      <c r="HM25" s="34">
        <v>999999999</v>
      </c>
      <c r="HN25" s="34">
        <v>999999999</v>
      </c>
      <c r="HO25" s="34">
        <v>100</v>
      </c>
      <c r="HP25" s="34">
        <v>999999999</v>
      </c>
      <c r="HQ25" s="34">
        <v>50</v>
      </c>
      <c r="HR25" s="34">
        <v>75</v>
      </c>
      <c r="HS25" s="34">
        <v>66.666666666666657</v>
      </c>
      <c r="HT25" s="34">
        <v>0</v>
      </c>
      <c r="HU25" s="34">
        <v>50</v>
      </c>
      <c r="HV25" s="34">
        <v>100</v>
      </c>
      <c r="HW25" s="34">
        <v>88.888888888888886</v>
      </c>
      <c r="HX25" s="39">
        <v>0</v>
      </c>
      <c r="HY25" s="39">
        <v>999999999</v>
      </c>
      <c r="HZ25" s="39">
        <v>999999999</v>
      </c>
      <c r="IA25" s="39">
        <v>0</v>
      </c>
      <c r="IB25" s="39">
        <v>999999999</v>
      </c>
      <c r="IC25" s="39">
        <v>0</v>
      </c>
      <c r="ID25" s="39">
        <v>0</v>
      </c>
      <c r="IE25" s="39">
        <v>33.333333333333329</v>
      </c>
      <c r="IF25" s="39">
        <v>50</v>
      </c>
      <c r="IG25" s="39">
        <v>25</v>
      </c>
      <c r="IH25" s="39">
        <v>0</v>
      </c>
      <c r="II25" s="39">
        <v>11.111111111111111</v>
      </c>
      <c r="IJ25" s="39">
        <v>0</v>
      </c>
      <c r="IK25" s="39">
        <v>999999999</v>
      </c>
      <c r="IL25" s="39">
        <v>999999999</v>
      </c>
      <c r="IM25" s="39">
        <v>0</v>
      </c>
      <c r="IN25" s="39">
        <v>999999999</v>
      </c>
      <c r="IO25" s="39">
        <v>50</v>
      </c>
      <c r="IP25" s="39">
        <v>25</v>
      </c>
      <c r="IQ25" s="39">
        <v>0</v>
      </c>
      <c r="IR25" s="39">
        <v>50</v>
      </c>
      <c r="IS25" s="39">
        <v>25</v>
      </c>
      <c r="IT25" s="39">
        <v>0</v>
      </c>
      <c r="IU25" s="39">
        <v>0</v>
      </c>
      <c r="IV25" s="39">
        <v>0</v>
      </c>
      <c r="IW25" s="39">
        <v>0</v>
      </c>
      <c r="IX25" s="39">
        <v>1</v>
      </c>
      <c r="IY25" s="39">
        <v>0</v>
      </c>
      <c r="IZ25" s="39">
        <v>0</v>
      </c>
      <c r="JA25" s="39">
        <v>1</v>
      </c>
      <c r="JB25" s="39">
        <v>0</v>
      </c>
      <c r="JC25" s="39">
        <v>1</v>
      </c>
      <c r="JD25" s="2">
        <v>0</v>
      </c>
      <c r="JE25" s="2">
        <v>0</v>
      </c>
      <c r="JF25" s="2">
        <v>2</v>
      </c>
      <c r="JG25" s="2">
        <v>0</v>
      </c>
      <c r="JH25" s="2">
        <v>1</v>
      </c>
      <c r="JI25" s="2">
        <v>0</v>
      </c>
      <c r="JJ25" s="2">
        <v>0</v>
      </c>
      <c r="JK25" s="2">
        <v>0</v>
      </c>
      <c r="JL25" s="2">
        <v>1</v>
      </c>
      <c r="JM25" s="44">
        <v>0</v>
      </c>
      <c r="JN25" s="44">
        <v>0</v>
      </c>
      <c r="JO25" s="44">
        <v>0</v>
      </c>
      <c r="JP25" s="2">
        <v>0</v>
      </c>
      <c r="JQ25" s="2">
        <v>0</v>
      </c>
      <c r="JR25" s="2">
        <v>0</v>
      </c>
      <c r="JS25" s="2">
        <v>0</v>
      </c>
      <c r="JT25" s="2">
        <v>0</v>
      </c>
      <c r="JU25" s="2">
        <v>1</v>
      </c>
      <c r="JV25" s="2">
        <v>0</v>
      </c>
      <c r="JW25" s="2">
        <v>1</v>
      </c>
      <c r="JX25" s="2">
        <v>0</v>
      </c>
      <c r="JY25" s="2">
        <v>1</v>
      </c>
      <c r="JZ25" s="2">
        <v>1</v>
      </c>
      <c r="KA25" s="2">
        <v>1</v>
      </c>
      <c r="KB25" s="25">
        <v>1</v>
      </c>
      <c r="KC25" s="25">
        <v>1</v>
      </c>
      <c r="KD25" s="25">
        <v>1</v>
      </c>
      <c r="KE25" s="25">
        <v>5</v>
      </c>
      <c r="KF25" s="25">
        <v>1</v>
      </c>
      <c r="KG25" s="25">
        <v>1</v>
      </c>
      <c r="KH25" s="25">
        <v>1</v>
      </c>
      <c r="KI25" s="25">
        <v>1</v>
      </c>
      <c r="KJ25" s="25">
        <v>1</v>
      </c>
      <c r="KK25" s="25">
        <v>2</v>
      </c>
      <c r="KL25" s="25">
        <v>1</v>
      </c>
      <c r="KM25" s="25">
        <v>2</v>
      </c>
      <c r="KN25" s="25">
        <v>1</v>
      </c>
      <c r="KO25" s="25">
        <v>1</v>
      </c>
      <c r="KP25" s="25">
        <v>3</v>
      </c>
      <c r="KQ25" s="25">
        <v>5</v>
      </c>
      <c r="KR25" s="44">
        <v>0</v>
      </c>
      <c r="KS25" s="44">
        <v>0</v>
      </c>
      <c r="KT25" s="44">
        <v>100</v>
      </c>
      <c r="KU25" s="44">
        <v>0</v>
      </c>
      <c r="KV25" s="44">
        <v>0</v>
      </c>
      <c r="KW25" s="44">
        <v>50</v>
      </c>
      <c r="KX25" s="44">
        <v>0</v>
      </c>
      <c r="KY25" s="44">
        <v>50</v>
      </c>
      <c r="KZ25" s="44">
        <v>0</v>
      </c>
      <c r="LA25" s="44">
        <v>0</v>
      </c>
      <c r="LB25" s="44">
        <v>66.666666666666657</v>
      </c>
      <c r="LC25" s="44">
        <v>0</v>
      </c>
      <c r="LD25" s="44">
        <v>100</v>
      </c>
      <c r="LE25" s="44">
        <v>0</v>
      </c>
      <c r="LF25" s="44">
        <v>0</v>
      </c>
      <c r="LG25" s="44">
        <v>0</v>
      </c>
      <c r="LH25" s="44">
        <v>100</v>
      </c>
      <c r="LI25" s="44">
        <v>0</v>
      </c>
      <c r="LJ25" s="44">
        <v>0</v>
      </c>
      <c r="LK25" s="44">
        <v>0</v>
      </c>
      <c r="LL25" s="44">
        <v>0</v>
      </c>
      <c r="LM25" s="44">
        <v>0</v>
      </c>
      <c r="LN25" s="44">
        <v>0</v>
      </c>
      <c r="LO25" s="44">
        <v>0</v>
      </c>
      <c r="LP25" s="44">
        <v>0</v>
      </c>
      <c r="LQ25" s="44">
        <v>100</v>
      </c>
      <c r="LR25" s="44">
        <v>0</v>
      </c>
      <c r="LS25" s="44">
        <v>100</v>
      </c>
      <c r="LT25" s="44">
        <v>0</v>
      </c>
      <c r="LU25" s="44">
        <v>50</v>
      </c>
      <c r="LV25" s="44">
        <v>100</v>
      </c>
      <c r="LW25" s="44">
        <v>50</v>
      </c>
      <c r="LX25" s="44">
        <v>100</v>
      </c>
      <c r="LY25" s="44">
        <v>100</v>
      </c>
      <c r="LZ25" s="44">
        <v>33.333333333333329</v>
      </c>
      <c r="MA25" s="44">
        <v>100</v>
      </c>
      <c r="MB25" s="25">
        <v>0</v>
      </c>
      <c r="MC25" s="25">
        <v>0</v>
      </c>
      <c r="MD25" s="25">
        <v>0</v>
      </c>
      <c r="ME25" s="25">
        <v>0</v>
      </c>
      <c r="MF25" s="25">
        <v>0</v>
      </c>
      <c r="MG25" s="25">
        <v>2</v>
      </c>
      <c r="MH25" s="25">
        <v>1</v>
      </c>
      <c r="MI25" s="25">
        <v>0</v>
      </c>
      <c r="MJ25" s="25">
        <v>0</v>
      </c>
      <c r="MK25" s="25">
        <v>0</v>
      </c>
      <c r="ML25" s="25">
        <v>0</v>
      </c>
      <c r="MM25" s="25">
        <v>0</v>
      </c>
      <c r="MN25" s="25">
        <v>0</v>
      </c>
      <c r="MO25" s="25">
        <v>2</v>
      </c>
      <c r="MP25" s="25">
        <v>0</v>
      </c>
      <c r="MQ25" s="25">
        <v>0</v>
      </c>
      <c r="MR25" s="25">
        <v>0</v>
      </c>
      <c r="MS25" s="25">
        <v>3</v>
      </c>
      <c r="MT25" s="25">
        <v>3</v>
      </c>
      <c r="MU25" s="25">
        <v>3</v>
      </c>
      <c r="MV25" s="25">
        <v>2</v>
      </c>
      <c r="MW25" s="44">
        <v>1</v>
      </c>
      <c r="MX25" s="44">
        <v>2</v>
      </c>
      <c r="MY25" s="44">
        <v>4</v>
      </c>
      <c r="MZ25" s="44">
        <v>999999999</v>
      </c>
      <c r="NA25" s="44">
        <v>0</v>
      </c>
      <c r="NB25" s="44">
        <v>999999999</v>
      </c>
      <c r="NC25" s="44">
        <v>999999999</v>
      </c>
      <c r="ND25" s="44">
        <v>999999999</v>
      </c>
      <c r="NE25" s="44">
        <v>66.666666666666657</v>
      </c>
      <c r="NF25" s="44">
        <v>33.333333333333329</v>
      </c>
      <c r="NG25" s="44">
        <v>0</v>
      </c>
      <c r="NH25" s="44">
        <v>0</v>
      </c>
      <c r="NI25" s="44">
        <v>0</v>
      </c>
      <c r="NJ25" s="44">
        <v>0</v>
      </c>
      <c r="NK25" s="44">
        <v>0</v>
      </c>
      <c r="NL25" s="25">
        <v>0</v>
      </c>
      <c r="NM25" s="25">
        <v>0</v>
      </c>
      <c r="NN25" s="25">
        <v>0</v>
      </c>
      <c r="NO25" s="25">
        <v>0</v>
      </c>
      <c r="NP25" s="25">
        <v>1</v>
      </c>
      <c r="NQ25" s="25">
        <v>0</v>
      </c>
      <c r="NR25" s="25">
        <v>0</v>
      </c>
      <c r="NS25" s="25">
        <v>0</v>
      </c>
      <c r="NT25" s="25">
        <v>0</v>
      </c>
      <c r="NU25" s="25">
        <v>0</v>
      </c>
      <c r="NV25" s="25">
        <v>0</v>
      </c>
      <c r="NW25" s="25">
        <v>0</v>
      </c>
      <c r="NX25" s="25">
        <v>0</v>
      </c>
      <c r="NY25" s="25">
        <v>0</v>
      </c>
      <c r="NZ25" s="25">
        <v>0</v>
      </c>
      <c r="OA25" s="25">
        <v>0</v>
      </c>
      <c r="OB25" s="25">
        <v>1</v>
      </c>
      <c r="OC25" s="25">
        <v>0</v>
      </c>
      <c r="OD25" s="44">
        <v>0</v>
      </c>
      <c r="OE25" s="44">
        <v>0</v>
      </c>
      <c r="OF25" s="44">
        <v>0</v>
      </c>
      <c r="OG25" s="44">
        <v>0</v>
      </c>
      <c r="OH25" s="44">
        <v>0</v>
      </c>
      <c r="OI25" s="44">
        <v>0</v>
      </c>
      <c r="OJ25" s="44">
        <v>999999999</v>
      </c>
      <c r="OK25" s="44">
        <v>999999999</v>
      </c>
      <c r="OL25" s="44">
        <v>999999999</v>
      </c>
      <c r="OM25" s="44">
        <v>999999999</v>
      </c>
      <c r="ON25" s="44">
        <v>100</v>
      </c>
      <c r="OO25" s="44">
        <v>999999999</v>
      </c>
      <c r="OP25" s="44">
        <v>999999999</v>
      </c>
      <c r="OQ25" s="44">
        <v>999999999</v>
      </c>
      <c r="OR25" s="44">
        <v>999999999</v>
      </c>
      <c r="OS25" s="44">
        <v>999999999</v>
      </c>
      <c r="OT25" s="44">
        <v>999999999</v>
      </c>
      <c r="OU25" s="44">
        <v>999999999</v>
      </c>
      <c r="OV25" s="25">
        <v>6</v>
      </c>
      <c r="OW25" s="25">
        <v>4</v>
      </c>
      <c r="OX25" s="25">
        <v>2</v>
      </c>
      <c r="OY25" s="25">
        <v>2</v>
      </c>
      <c r="OZ25" s="25">
        <v>4</v>
      </c>
      <c r="PA25" s="25">
        <v>4</v>
      </c>
      <c r="PB25" s="25">
        <v>6</v>
      </c>
      <c r="PC25" s="25">
        <v>6</v>
      </c>
      <c r="PD25" s="25">
        <v>8</v>
      </c>
      <c r="PE25" s="25">
        <v>5</v>
      </c>
      <c r="PF25" s="25">
        <v>4</v>
      </c>
      <c r="PG25" s="25">
        <v>2</v>
      </c>
      <c r="PH25" s="25">
        <v>13</v>
      </c>
      <c r="PI25" s="25">
        <v>10</v>
      </c>
      <c r="PJ25" s="25">
        <v>6</v>
      </c>
      <c r="PK25" s="25">
        <v>7</v>
      </c>
      <c r="PL25" s="25">
        <v>6</v>
      </c>
      <c r="PM25" s="25">
        <v>8</v>
      </c>
      <c r="PN25" s="25">
        <v>9</v>
      </c>
      <c r="PO25" s="25">
        <v>11</v>
      </c>
      <c r="PP25" s="25">
        <v>10</v>
      </c>
      <c r="PQ25" s="25">
        <v>8</v>
      </c>
      <c r="PR25" s="25">
        <v>6</v>
      </c>
      <c r="PS25" s="25">
        <v>16</v>
      </c>
      <c r="PT25" s="44">
        <v>46.153846153846153</v>
      </c>
      <c r="PU25" s="44">
        <v>40</v>
      </c>
      <c r="PV25" s="44">
        <v>33.333333333333329</v>
      </c>
      <c r="PW25" s="44">
        <v>28.571428571428569</v>
      </c>
      <c r="PX25" s="44">
        <v>66.666666666666657</v>
      </c>
      <c r="PY25" s="44">
        <v>50</v>
      </c>
      <c r="PZ25" s="44">
        <v>66.666666666666657</v>
      </c>
      <c r="QA25" s="44">
        <v>54.54545454545454</v>
      </c>
      <c r="QB25" s="44">
        <v>80</v>
      </c>
      <c r="QC25" s="44">
        <v>62.5</v>
      </c>
      <c r="QD25" s="44">
        <v>66.666666666666657</v>
      </c>
      <c r="QE25" s="44">
        <v>12.5</v>
      </c>
      <c r="QF25" s="25">
        <v>7</v>
      </c>
      <c r="QG25" s="25">
        <v>4</v>
      </c>
      <c r="QH25" s="25">
        <v>2</v>
      </c>
      <c r="QI25" s="25">
        <v>1</v>
      </c>
      <c r="QJ25" s="25">
        <v>3</v>
      </c>
      <c r="QK25" s="25">
        <v>3</v>
      </c>
      <c r="QL25" s="25">
        <v>3</v>
      </c>
      <c r="QM25" s="25">
        <v>5</v>
      </c>
      <c r="QN25" s="25">
        <v>6</v>
      </c>
      <c r="QO25" s="25">
        <v>3</v>
      </c>
      <c r="QP25" s="25">
        <v>1</v>
      </c>
      <c r="QQ25" s="25">
        <v>13</v>
      </c>
      <c r="QR25" s="25">
        <v>10</v>
      </c>
      <c r="QS25" s="25">
        <v>6</v>
      </c>
      <c r="QT25" s="25">
        <v>7</v>
      </c>
      <c r="QU25" s="25">
        <v>6</v>
      </c>
      <c r="QV25" s="25">
        <v>8</v>
      </c>
      <c r="QW25" s="25">
        <v>9</v>
      </c>
      <c r="QX25" s="25">
        <v>11</v>
      </c>
      <c r="QY25" s="25">
        <v>10</v>
      </c>
      <c r="QZ25" s="25">
        <v>8</v>
      </c>
      <c r="RA25" s="25">
        <v>6</v>
      </c>
      <c r="RB25" s="44">
        <v>53.846153846153847</v>
      </c>
      <c r="RC25" s="44">
        <v>40</v>
      </c>
      <c r="RD25" s="44">
        <v>33.333333333333329</v>
      </c>
      <c r="RE25" s="44">
        <v>14.285714285714285</v>
      </c>
      <c r="RF25" s="44">
        <v>50</v>
      </c>
      <c r="RG25" s="44">
        <v>37.5</v>
      </c>
      <c r="RH25" s="44">
        <v>33.333333333333329</v>
      </c>
      <c r="RI25" s="44">
        <v>45.454545454545453</v>
      </c>
      <c r="RJ25" s="44">
        <v>60</v>
      </c>
      <c r="RK25" s="44">
        <v>37.5</v>
      </c>
      <c r="RL25" s="44">
        <v>16.666666666666664</v>
      </c>
      <c r="RM25" s="25">
        <v>1</v>
      </c>
      <c r="RN25" s="25">
        <v>2</v>
      </c>
      <c r="RO25" s="25">
        <v>1</v>
      </c>
      <c r="RP25" s="25">
        <v>2</v>
      </c>
      <c r="RQ25" s="25">
        <v>1</v>
      </c>
      <c r="RR25" s="25">
        <v>3</v>
      </c>
      <c r="RS25" s="25">
        <v>4</v>
      </c>
      <c r="RT25" s="25">
        <v>1</v>
      </c>
      <c r="RU25" s="25">
        <v>3</v>
      </c>
      <c r="RV25" s="25">
        <v>2</v>
      </c>
      <c r="RW25" s="25">
        <v>5</v>
      </c>
      <c r="RX25" s="25">
        <v>11</v>
      </c>
      <c r="RY25" s="25">
        <v>1</v>
      </c>
      <c r="RZ25" s="25">
        <v>1</v>
      </c>
      <c r="SA25" s="25">
        <v>1</v>
      </c>
      <c r="SB25" s="25">
        <v>2</v>
      </c>
      <c r="SC25" s="25">
        <v>1</v>
      </c>
      <c r="SD25" s="25">
        <v>2</v>
      </c>
      <c r="SE25" s="25">
        <v>2</v>
      </c>
      <c r="SF25" s="25">
        <v>4</v>
      </c>
      <c r="SG25" s="25">
        <v>1</v>
      </c>
      <c r="SH25" s="25">
        <v>2</v>
      </c>
      <c r="SI25" s="25">
        <v>3</v>
      </c>
      <c r="SJ25" s="25">
        <v>6</v>
      </c>
      <c r="SK25" s="25">
        <v>1</v>
      </c>
      <c r="SL25" s="25">
        <v>0</v>
      </c>
      <c r="SM25" s="25">
        <v>1</v>
      </c>
      <c r="SN25" s="25">
        <v>2</v>
      </c>
      <c r="SO25" s="25">
        <v>1</v>
      </c>
      <c r="SP25" s="25">
        <v>2</v>
      </c>
      <c r="SQ25" s="25">
        <v>0</v>
      </c>
      <c r="SR25" s="25">
        <v>1</v>
      </c>
      <c r="SS25" s="25">
        <v>1</v>
      </c>
      <c r="ST25" s="25">
        <v>1</v>
      </c>
      <c r="SU25" s="25">
        <v>3</v>
      </c>
      <c r="SV25" s="25">
        <v>3</v>
      </c>
      <c r="SW25" s="44">
        <v>16.666666666666664</v>
      </c>
      <c r="SX25" s="44">
        <v>50</v>
      </c>
      <c r="SY25" s="44">
        <v>33.333333333333329</v>
      </c>
      <c r="SZ25" s="44">
        <v>40</v>
      </c>
      <c r="TA25" s="44">
        <v>25</v>
      </c>
      <c r="TB25" s="44">
        <v>50</v>
      </c>
      <c r="TC25" s="44">
        <v>44.444444444444443</v>
      </c>
      <c r="TD25" s="44">
        <v>14.285714285714285</v>
      </c>
      <c r="TE25" s="44">
        <v>37.5</v>
      </c>
      <c r="TF25" s="44">
        <v>40</v>
      </c>
      <c r="TG25" s="44">
        <v>83.333333333333343</v>
      </c>
      <c r="TH25" s="44">
        <v>73.333333333333329</v>
      </c>
      <c r="TI25" s="44">
        <v>16.666666666666664</v>
      </c>
      <c r="TJ25" s="44">
        <v>25</v>
      </c>
      <c r="TK25" s="44">
        <v>33.333333333333329</v>
      </c>
      <c r="TL25" s="44">
        <v>40</v>
      </c>
      <c r="TM25" s="44">
        <v>25</v>
      </c>
      <c r="TN25" s="44">
        <v>33.333333333333329</v>
      </c>
      <c r="TO25" s="44">
        <v>22.222222222222221</v>
      </c>
      <c r="TP25" s="44">
        <v>57.142857142857139</v>
      </c>
      <c r="TQ25" s="44">
        <v>12.5</v>
      </c>
      <c r="TR25" s="44">
        <v>40</v>
      </c>
      <c r="TS25" s="44">
        <v>50</v>
      </c>
      <c r="TT25" s="44">
        <v>40</v>
      </c>
      <c r="TU25" s="44">
        <v>16.666666666666664</v>
      </c>
      <c r="TV25" s="44">
        <v>0</v>
      </c>
      <c r="TW25" s="44">
        <v>33.333333333333329</v>
      </c>
      <c r="TX25" s="44">
        <v>40</v>
      </c>
      <c r="TY25" s="44">
        <v>25</v>
      </c>
      <c r="TZ25" s="44">
        <v>33.333333333333329</v>
      </c>
      <c r="UA25" s="44">
        <v>0</v>
      </c>
      <c r="UB25" s="44">
        <v>14.285714285714285</v>
      </c>
      <c r="UC25" s="44">
        <v>12.5</v>
      </c>
      <c r="UD25" s="44">
        <v>20</v>
      </c>
      <c r="UE25" s="44">
        <v>50</v>
      </c>
      <c r="UF25" s="44">
        <v>20</v>
      </c>
    </row>
    <row r="26" spans="1:552" x14ac:dyDescent="0.25">
      <c r="A26" s="2" t="str">
        <f t="shared" si="0"/>
        <v xml:space="preserve">150810 Tucuruí                                                                                                                                      </v>
      </c>
      <c r="B26" s="58">
        <v>150810</v>
      </c>
      <c r="C26" s="2" t="s">
        <v>70</v>
      </c>
      <c r="D26" s="56">
        <v>6</v>
      </c>
      <c r="E26" s="56">
        <v>6</v>
      </c>
      <c r="F26" s="56">
        <v>6</v>
      </c>
      <c r="G26" s="56">
        <v>12</v>
      </c>
      <c r="H26" s="56">
        <v>4</v>
      </c>
      <c r="I26" s="56">
        <v>3</v>
      </c>
      <c r="J26" s="56">
        <v>9</v>
      </c>
      <c r="K26" s="56">
        <v>5</v>
      </c>
      <c r="L26" s="56">
        <v>10</v>
      </c>
      <c r="M26" s="56">
        <v>5</v>
      </c>
      <c r="N26" s="56">
        <v>6</v>
      </c>
      <c r="O26" s="56">
        <v>11</v>
      </c>
      <c r="P26" s="59">
        <v>2</v>
      </c>
      <c r="Q26" s="59">
        <v>3</v>
      </c>
      <c r="R26" s="59">
        <v>0</v>
      </c>
      <c r="S26" s="59">
        <v>4</v>
      </c>
      <c r="T26" s="59">
        <v>1</v>
      </c>
      <c r="U26" s="59">
        <v>1</v>
      </c>
      <c r="V26" s="59">
        <v>3</v>
      </c>
      <c r="W26" s="59">
        <v>2</v>
      </c>
      <c r="X26" s="59">
        <v>7</v>
      </c>
      <c r="Y26" s="59">
        <v>5</v>
      </c>
      <c r="Z26" s="59">
        <v>5</v>
      </c>
      <c r="AA26" s="59">
        <v>8</v>
      </c>
      <c r="AB26" s="62">
        <v>33.333333333333329</v>
      </c>
      <c r="AC26" s="62">
        <v>50</v>
      </c>
      <c r="AD26" s="62">
        <v>0</v>
      </c>
      <c r="AE26" s="62">
        <v>33.333333333333329</v>
      </c>
      <c r="AF26" s="62">
        <v>25</v>
      </c>
      <c r="AG26" s="62">
        <v>33.333333333333329</v>
      </c>
      <c r="AH26" s="62">
        <v>33.333333333333329</v>
      </c>
      <c r="AI26" s="62">
        <v>40</v>
      </c>
      <c r="AJ26" s="62">
        <v>70</v>
      </c>
      <c r="AK26" s="62">
        <v>100</v>
      </c>
      <c r="AL26" s="62">
        <v>83.333333333333343</v>
      </c>
      <c r="AM26" s="62">
        <v>72.727272727272734</v>
      </c>
      <c r="AN26" s="61">
        <v>4</v>
      </c>
      <c r="AO26" s="25">
        <v>3</v>
      </c>
      <c r="AP26" s="25">
        <v>6</v>
      </c>
      <c r="AQ26" s="25">
        <v>7</v>
      </c>
      <c r="AR26" s="25">
        <v>3</v>
      </c>
      <c r="AS26" s="25">
        <v>2</v>
      </c>
      <c r="AT26" s="25">
        <v>6</v>
      </c>
      <c r="AU26" s="25">
        <v>3</v>
      </c>
      <c r="AV26" s="25">
        <v>3</v>
      </c>
      <c r="AW26" s="25">
        <v>0</v>
      </c>
      <c r="AX26" s="25">
        <v>1</v>
      </c>
      <c r="AY26" s="25">
        <v>3</v>
      </c>
      <c r="AZ26" s="39">
        <v>66.666666666666657</v>
      </c>
      <c r="BA26" s="39">
        <v>50</v>
      </c>
      <c r="BB26" s="39">
        <v>100</v>
      </c>
      <c r="BC26" s="39">
        <v>58.333333333333336</v>
      </c>
      <c r="BD26" s="39">
        <v>75</v>
      </c>
      <c r="BE26" s="39">
        <v>66.666666666666657</v>
      </c>
      <c r="BF26" s="39">
        <v>66.666666666666657</v>
      </c>
      <c r="BG26" s="39">
        <v>60</v>
      </c>
      <c r="BH26" s="39">
        <v>30</v>
      </c>
      <c r="BI26" s="39">
        <v>0</v>
      </c>
      <c r="BJ26" s="39">
        <v>16.666666666666664</v>
      </c>
      <c r="BK26" s="39">
        <v>27.27272727272727</v>
      </c>
      <c r="BL26" s="25">
        <v>0</v>
      </c>
      <c r="BM26" s="25">
        <v>0</v>
      </c>
      <c r="BN26" s="25">
        <v>0</v>
      </c>
      <c r="BO26" s="25">
        <v>1</v>
      </c>
      <c r="BP26" s="25">
        <v>0</v>
      </c>
      <c r="BQ26" s="25">
        <v>0</v>
      </c>
      <c r="BR26" s="25">
        <v>0</v>
      </c>
      <c r="BS26" s="25">
        <v>0</v>
      </c>
      <c r="BT26" s="25">
        <v>0</v>
      </c>
      <c r="BU26" s="25">
        <v>0</v>
      </c>
      <c r="BV26" s="25">
        <v>0</v>
      </c>
      <c r="BW26" s="25">
        <v>0</v>
      </c>
      <c r="BX26" s="39">
        <v>0</v>
      </c>
      <c r="BY26" s="39">
        <v>0</v>
      </c>
      <c r="BZ26" s="39">
        <v>0</v>
      </c>
      <c r="CA26" s="39">
        <v>8.3333333333333321</v>
      </c>
      <c r="CB26" s="39">
        <v>0</v>
      </c>
      <c r="CC26" s="39">
        <v>0</v>
      </c>
      <c r="CD26" s="39">
        <v>0</v>
      </c>
      <c r="CE26" s="39">
        <v>0</v>
      </c>
      <c r="CF26" s="39">
        <v>0</v>
      </c>
      <c r="CG26" s="39">
        <v>0</v>
      </c>
      <c r="CH26" s="39">
        <v>0</v>
      </c>
      <c r="CI26" s="39">
        <v>0</v>
      </c>
      <c r="CJ26" s="63">
        <v>0</v>
      </c>
      <c r="CK26" s="63">
        <v>2</v>
      </c>
      <c r="CL26" s="63">
        <v>0</v>
      </c>
      <c r="CM26" s="63">
        <v>2</v>
      </c>
      <c r="CN26" s="63">
        <v>0</v>
      </c>
      <c r="CO26" s="63">
        <v>1</v>
      </c>
      <c r="CP26" s="63">
        <v>2</v>
      </c>
      <c r="CQ26" s="63">
        <v>1</v>
      </c>
      <c r="CR26" s="63">
        <v>6</v>
      </c>
      <c r="CS26" s="63">
        <v>4</v>
      </c>
      <c r="CT26" s="63">
        <v>0</v>
      </c>
      <c r="CU26" s="63">
        <v>2</v>
      </c>
      <c r="CV26" s="63">
        <v>0</v>
      </c>
      <c r="CW26" s="63">
        <v>0</v>
      </c>
      <c r="CX26" s="63">
        <v>0</v>
      </c>
      <c r="CY26" s="63">
        <v>1</v>
      </c>
      <c r="CZ26" s="63">
        <v>0</v>
      </c>
      <c r="DA26" s="63">
        <v>0</v>
      </c>
      <c r="DB26" s="63">
        <v>0</v>
      </c>
      <c r="DC26" s="63">
        <v>0</v>
      </c>
      <c r="DD26" s="63">
        <v>0</v>
      </c>
      <c r="DE26" s="63">
        <v>0</v>
      </c>
      <c r="DF26" s="63">
        <v>0</v>
      </c>
      <c r="DG26" s="63">
        <v>0</v>
      </c>
      <c r="DH26" s="25">
        <v>2</v>
      </c>
      <c r="DI26" s="25">
        <v>1</v>
      </c>
      <c r="DJ26" s="25">
        <v>0</v>
      </c>
      <c r="DK26" s="25">
        <v>0</v>
      </c>
      <c r="DL26" s="25">
        <v>0</v>
      </c>
      <c r="DM26" s="25">
        <v>0</v>
      </c>
      <c r="DN26" s="25">
        <v>0</v>
      </c>
      <c r="DO26" s="25">
        <v>0</v>
      </c>
      <c r="DP26" s="25">
        <v>0</v>
      </c>
      <c r="DQ26" s="25">
        <v>0</v>
      </c>
      <c r="DR26" s="25">
        <v>0</v>
      </c>
      <c r="DS26" s="25">
        <v>1</v>
      </c>
      <c r="DT26" s="34">
        <v>2</v>
      </c>
      <c r="DU26" s="34">
        <v>3</v>
      </c>
      <c r="DV26" s="34">
        <v>0</v>
      </c>
      <c r="DW26" s="34">
        <v>3</v>
      </c>
      <c r="DX26" s="34">
        <v>0</v>
      </c>
      <c r="DY26" s="34">
        <v>1</v>
      </c>
      <c r="DZ26" s="34">
        <v>2</v>
      </c>
      <c r="EA26" s="2">
        <v>1</v>
      </c>
      <c r="EB26" s="2">
        <v>6</v>
      </c>
      <c r="EC26" s="2">
        <v>4</v>
      </c>
      <c r="ED26" s="2">
        <v>0</v>
      </c>
      <c r="EE26" s="2">
        <v>3</v>
      </c>
      <c r="EF26" s="34">
        <v>0</v>
      </c>
      <c r="EG26" s="34">
        <v>66.666666666666657</v>
      </c>
      <c r="EH26" s="34">
        <v>999999999</v>
      </c>
      <c r="EI26" s="34">
        <v>66.666666666666657</v>
      </c>
      <c r="EJ26" s="34">
        <v>999999999</v>
      </c>
      <c r="EK26" s="34">
        <v>100</v>
      </c>
      <c r="EL26" s="34">
        <v>100</v>
      </c>
      <c r="EM26" s="34">
        <v>100</v>
      </c>
      <c r="EN26" s="34">
        <v>100</v>
      </c>
      <c r="EO26" s="34">
        <v>100</v>
      </c>
      <c r="EP26" s="34">
        <v>999999999</v>
      </c>
      <c r="EQ26" s="34">
        <v>66.666666666666657</v>
      </c>
      <c r="ER26" s="34">
        <v>0</v>
      </c>
      <c r="ES26" s="34">
        <v>0</v>
      </c>
      <c r="ET26" s="34">
        <v>999999999</v>
      </c>
      <c r="EU26" s="34">
        <v>33.333333333333329</v>
      </c>
      <c r="EV26" s="34">
        <v>999999999</v>
      </c>
      <c r="EW26" s="34">
        <v>0</v>
      </c>
      <c r="EX26" s="34">
        <v>0</v>
      </c>
      <c r="EY26" s="34">
        <v>0</v>
      </c>
      <c r="EZ26" s="34">
        <v>0</v>
      </c>
      <c r="FA26" s="34">
        <v>0</v>
      </c>
      <c r="FB26" s="34">
        <v>999999999</v>
      </c>
      <c r="FC26" s="34">
        <v>0</v>
      </c>
      <c r="FD26" s="42">
        <v>100</v>
      </c>
      <c r="FE26" s="42">
        <v>33.333333333333329</v>
      </c>
      <c r="FF26" s="42">
        <v>999999999</v>
      </c>
      <c r="FG26" s="42">
        <v>0</v>
      </c>
      <c r="FH26" s="42">
        <v>999999999</v>
      </c>
      <c r="FI26" s="42">
        <v>0</v>
      </c>
      <c r="FJ26" s="42">
        <v>0</v>
      </c>
      <c r="FK26" s="42">
        <v>0</v>
      </c>
      <c r="FL26" s="42">
        <v>0</v>
      </c>
      <c r="FM26" s="42">
        <v>0</v>
      </c>
      <c r="FN26" s="42">
        <v>999999999</v>
      </c>
      <c r="FO26" s="42">
        <v>33.333333333333329</v>
      </c>
      <c r="FP26" s="42">
        <v>1</v>
      </c>
      <c r="FQ26" s="2">
        <v>2</v>
      </c>
      <c r="FR26" s="2">
        <v>0</v>
      </c>
      <c r="FS26" s="2">
        <v>1</v>
      </c>
      <c r="FT26" s="2">
        <v>1</v>
      </c>
      <c r="FU26" s="2">
        <v>1</v>
      </c>
      <c r="FV26" s="2">
        <v>2</v>
      </c>
      <c r="FW26" s="2">
        <v>1</v>
      </c>
      <c r="FX26" s="2">
        <v>6</v>
      </c>
      <c r="FY26" s="2">
        <v>2</v>
      </c>
      <c r="FZ26" s="2">
        <v>3</v>
      </c>
      <c r="GA26" s="2">
        <v>5</v>
      </c>
      <c r="GB26" s="25">
        <v>1</v>
      </c>
      <c r="GC26" s="25">
        <v>0</v>
      </c>
      <c r="GD26" s="25">
        <v>0</v>
      </c>
      <c r="GE26" s="25">
        <v>1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">
        <v>0</v>
      </c>
      <c r="GO26" s="2">
        <v>1</v>
      </c>
      <c r="GP26" s="2">
        <v>0</v>
      </c>
      <c r="GQ26" s="2">
        <v>1</v>
      </c>
      <c r="GR26" s="2">
        <v>0</v>
      </c>
      <c r="GS26" s="2">
        <v>0</v>
      </c>
      <c r="GT26" s="2">
        <v>0</v>
      </c>
      <c r="GU26" s="2">
        <v>0</v>
      </c>
      <c r="GV26" s="2">
        <v>1</v>
      </c>
      <c r="GW26" s="2">
        <v>0</v>
      </c>
      <c r="GX26" s="2">
        <v>1</v>
      </c>
      <c r="GY26" s="2">
        <v>1</v>
      </c>
      <c r="GZ26" s="2">
        <v>2</v>
      </c>
      <c r="HA26" s="2">
        <v>3</v>
      </c>
      <c r="HB26" s="2">
        <v>0</v>
      </c>
      <c r="HC26" s="2">
        <v>3</v>
      </c>
      <c r="HD26" s="2">
        <v>1</v>
      </c>
      <c r="HE26" s="2">
        <v>1</v>
      </c>
      <c r="HF26" s="2">
        <v>2</v>
      </c>
      <c r="HG26" s="2">
        <v>1</v>
      </c>
      <c r="HH26" s="2">
        <v>7</v>
      </c>
      <c r="HI26" s="2">
        <v>2</v>
      </c>
      <c r="HJ26" s="2">
        <v>4</v>
      </c>
      <c r="HK26" s="2">
        <v>6</v>
      </c>
      <c r="HL26" s="34">
        <v>50</v>
      </c>
      <c r="HM26" s="34">
        <v>66.666666666666657</v>
      </c>
      <c r="HN26" s="34">
        <v>999999999</v>
      </c>
      <c r="HO26" s="34">
        <v>33.333333333333329</v>
      </c>
      <c r="HP26" s="34">
        <v>100</v>
      </c>
      <c r="HQ26" s="34">
        <v>100</v>
      </c>
      <c r="HR26" s="34">
        <v>100</v>
      </c>
      <c r="HS26" s="34">
        <v>100</v>
      </c>
      <c r="HT26" s="34">
        <v>85.714285714285708</v>
      </c>
      <c r="HU26" s="34">
        <v>100</v>
      </c>
      <c r="HV26" s="34">
        <v>75</v>
      </c>
      <c r="HW26" s="34">
        <v>83.333333333333343</v>
      </c>
      <c r="HX26" s="39">
        <v>50</v>
      </c>
      <c r="HY26" s="39">
        <v>0</v>
      </c>
      <c r="HZ26" s="39">
        <v>999999999</v>
      </c>
      <c r="IA26" s="39">
        <v>33.333333333333329</v>
      </c>
      <c r="IB26" s="39">
        <v>0</v>
      </c>
      <c r="IC26" s="39">
        <v>0</v>
      </c>
      <c r="ID26" s="39">
        <v>0</v>
      </c>
      <c r="IE26" s="39">
        <v>0</v>
      </c>
      <c r="IF26" s="39">
        <v>0</v>
      </c>
      <c r="IG26" s="39">
        <v>0</v>
      </c>
      <c r="IH26" s="39">
        <v>0</v>
      </c>
      <c r="II26" s="39">
        <v>0</v>
      </c>
      <c r="IJ26" s="39">
        <v>0</v>
      </c>
      <c r="IK26" s="39">
        <v>33.333333333333329</v>
      </c>
      <c r="IL26" s="39">
        <v>999999999</v>
      </c>
      <c r="IM26" s="39">
        <v>33.333333333333329</v>
      </c>
      <c r="IN26" s="39">
        <v>0</v>
      </c>
      <c r="IO26" s="39">
        <v>0</v>
      </c>
      <c r="IP26" s="39">
        <v>0</v>
      </c>
      <c r="IQ26" s="39">
        <v>0</v>
      </c>
      <c r="IR26" s="39">
        <v>14.285714285714285</v>
      </c>
      <c r="IS26" s="39">
        <v>0</v>
      </c>
      <c r="IT26" s="39">
        <v>25</v>
      </c>
      <c r="IU26" s="39">
        <v>16.666666666666664</v>
      </c>
      <c r="IV26" s="39">
        <v>3</v>
      </c>
      <c r="IW26" s="39">
        <v>1</v>
      </c>
      <c r="IX26" s="39">
        <v>3</v>
      </c>
      <c r="IY26" s="39">
        <v>2</v>
      </c>
      <c r="IZ26" s="39">
        <v>1</v>
      </c>
      <c r="JA26" s="39">
        <v>1</v>
      </c>
      <c r="JB26" s="39">
        <v>3</v>
      </c>
      <c r="JC26" s="39">
        <v>1</v>
      </c>
      <c r="JD26" s="2">
        <v>3</v>
      </c>
      <c r="JE26" s="2">
        <v>0</v>
      </c>
      <c r="JF26" s="2">
        <v>1</v>
      </c>
      <c r="JG26" s="2">
        <v>2</v>
      </c>
      <c r="JH26" s="2">
        <v>0</v>
      </c>
      <c r="JI26" s="2">
        <v>0</v>
      </c>
      <c r="JJ26" s="2">
        <v>0</v>
      </c>
      <c r="JK26" s="2">
        <v>1</v>
      </c>
      <c r="JL26" s="2">
        <v>0</v>
      </c>
      <c r="JM26" s="44">
        <v>1</v>
      </c>
      <c r="JN26" s="44">
        <v>0</v>
      </c>
      <c r="JO26" s="44">
        <v>0</v>
      </c>
      <c r="JP26" s="2">
        <v>0</v>
      </c>
      <c r="JQ26" s="2">
        <v>0</v>
      </c>
      <c r="JR26" s="2">
        <v>0</v>
      </c>
      <c r="JS26" s="2">
        <v>1</v>
      </c>
      <c r="JT26" s="2">
        <v>1</v>
      </c>
      <c r="JU26" s="2">
        <v>2</v>
      </c>
      <c r="JV26" s="2">
        <v>1</v>
      </c>
      <c r="JW26" s="2">
        <v>3</v>
      </c>
      <c r="JX26" s="2">
        <v>1</v>
      </c>
      <c r="JY26" s="2">
        <v>0</v>
      </c>
      <c r="JZ26" s="2">
        <v>1</v>
      </c>
      <c r="KA26" s="2">
        <v>1</v>
      </c>
      <c r="KB26" s="25">
        <v>0</v>
      </c>
      <c r="KC26" s="25">
        <v>0</v>
      </c>
      <c r="KD26" s="25">
        <v>0</v>
      </c>
      <c r="KE26" s="25">
        <v>0</v>
      </c>
      <c r="KF26" s="25">
        <v>4</v>
      </c>
      <c r="KG26" s="25">
        <v>3</v>
      </c>
      <c r="KH26" s="25">
        <v>4</v>
      </c>
      <c r="KI26" s="25">
        <v>6</v>
      </c>
      <c r="KJ26" s="25">
        <v>2</v>
      </c>
      <c r="KK26" s="25">
        <v>2</v>
      </c>
      <c r="KL26" s="25">
        <v>4</v>
      </c>
      <c r="KM26" s="25">
        <v>2</v>
      </c>
      <c r="KN26" s="25">
        <v>3</v>
      </c>
      <c r="KO26" s="25">
        <v>0</v>
      </c>
      <c r="KP26" s="25">
        <v>1</v>
      </c>
      <c r="KQ26" s="25">
        <v>3</v>
      </c>
      <c r="KR26" s="44">
        <v>75</v>
      </c>
      <c r="KS26" s="44">
        <v>33.333333333333329</v>
      </c>
      <c r="KT26" s="44">
        <v>75</v>
      </c>
      <c r="KU26" s="44">
        <v>33.333333333333329</v>
      </c>
      <c r="KV26" s="44">
        <v>50</v>
      </c>
      <c r="KW26" s="44">
        <v>50</v>
      </c>
      <c r="KX26" s="44">
        <v>75</v>
      </c>
      <c r="KY26" s="44">
        <v>50</v>
      </c>
      <c r="KZ26" s="44">
        <v>100</v>
      </c>
      <c r="LA26" s="44">
        <v>999999999</v>
      </c>
      <c r="LB26" s="44">
        <v>100</v>
      </c>
      <c r="LC26" s="44">
        <v>66.666666666666657</v>
      </c>
      <c r="LD26" s="44">
        <v>0</v>
      </c>
      <c r="LE26" s="44">
        <v>0</v>
      </c>
      <c r="LF26" s="44">
        <v>0</v>
      </c>
      <c r="LG26" s="44">
        <v>16.666666666666664</v>
      </c>
      <c r="LH26" s="44">
        <v>0</v>
      </c>
      <c r="LI26" s="44">
        <v>50</v>
      </c>
      <c r="LJ26" s="44">
        <v>0</v>
      </c>
      <c r="LK26" s="44">
        <v>0</v>
      </c>
      <c r="LL26" s="44">
        <v>0</v>
      </c>
      <c r="LM26" s="44">
        <v>999999999</v>
      </c>
      <c r="LN26" s="44">
        <v>0</v>
      </c>
      <c r="LO26" s="44">
        <v>33.333333333333329</v>
      </c>
      <c r="LP26" s="44">
        <v>25</v>
      </c>
      <c r="LQ26" s="44">
        <v>66.666666666666657</v>
      </c>
      <c r="LR26" s="44">
        <v>25</v>
      </c>
      <c r="LS26" s="44">
        <v>50</v>
      </c>
      <c r="LT26" s="44">
        <v>50</v>
      </c>
      <c r="LU26" s="44">
        <v>0</v>
      </c>
      <c r="LV26" s="44">
        <v>25</v>
      </c>
      <c r="LW26" s="44">
        <v>50</v>
      </c>
      <c r="LX26" s="44">
        <v>0</v>
      </c>
      <c r="LY26" s="44">
        <v>999999999</v>
      </c>
      <c r="LZ26" s="44">
        <v>0</v>
      </c>
      <c r="MA26" s="44">
        <v>0</v>
      </c>
      <c r="MB26" s="25">
        <v>1</v>
      </c>
      <c r="MC26" s="25">
        <v>0</v>
      </c>
      <c r="MD26" s="25">
        <v>0</v>
      </c>
      <c r="ME26" s="25">
        <v>0</v>
      </c>
      <c r="MF26" s="25">
        <v>0</v>
      </c>
      <c r="MG26" s="25">
        <v>0</v>
      </c>
      <c r="MH26" s="25">
        <v>0</v>
      </c>
      <c r="MI26" s="25">
        <v>0</v>
      </c>
      <c r="MJ26" s="25">
        <v>0</v>
      </c>
      <c r="MK26" s="25">
        <v>0</v>
      </c>
      <c r="ML26" s="25">
        <v>0</v>
      </c>
      <c r="MM26" s="25">
        <v>0</v>
      </c>
      <c r="MN26" s="25">
        <v>2</v>
      </c>
      <c r="MO26" s="25">
        <v>3</v>
      </c>
      <c r="MP26" s="25">
        <v>0</v>
      </c>
      <c r="MQ26" s="25">
        <v>3</v>
      </c>
      <c r="MR26" s="25">
        <v>0</v>
      </c>
      <c r="MS26" s="25">
        <v>1</v>
      </c>
      <c r="MT26" s="25">
        <v>2</v>
      </c>
      <c r="MU26" s="25">
        <v>1</v>
      </c>
      <c r="MV26" s="25">
        <v>5</v>
      </c>
      <c r="MW26" s="44">
        <v>4</v>
      </c>
      <c r="MX26" s="44">
        <v>0</v>
      </c>
      <c r="MY26" s="44">
        <v>0</v>
      </c>
      <c r="MZ26" s="44">
        <v>50</v>
      </c>
      <c r="NA26" s="44">
        <v>0</v>
      </c>
      <c r="NB26" s="44">
        <v>999999999</v>
      </c>
      <c r="NC26" s="44">
        <v>0</v>
      </c>
      <c r="ND26" s="44">
        <v>999999999</v>
      </c>
      <c r="NE26" s="44">
        <v>0</v>
      </c>
      <c r="NF26" s="44">
        <v>0</v>
      </c>
      <c r="NG26" s="44">
        <v>0</v>
      </c>
      <c r="NH26" s="44">
        <v>0</v>
      </c>
      <c r="NI26" s="44">
        <v>0</v>
      </c>
      <c r="NJ26" s="44">
        <v>999999999</v>
      </c>
      <c r="NK26" s="44">
        <v>999999999</v>
      </c>
      <c r="NL26" s="25">
        <v>0</v>
      </c>
      <c r="NM26" s="25">
        <v>0</v>
      </c>
      <c r="NN26" s="25">
        <v>0</v>
      </c>
      <c r="NO26" s="25">
        <v>0</v>
      </c>
      <c r="NP26" s="25">
        <v>0</v>
      </c>
      <c r="NQ26" s="25">
        <v>0</v>
      </c>
      <c r="NR26" s="25">
        <v>0</v>
      </c>
      <c r="NS26" s="25">
        <v>1</v>
      </c>
      <c r="NT26" s="25">
        <v>1</v>
      </c>
      <c r="NU26" s="25">
        <v>0</v>
      </c>
      <c r="NV26" s="25">
        <v>0</v>
      </c>
      <c r="NW26" s="25">
        <v>0</v>
      </c>
      <c r="NX26" s="25">
        <v>1</v>
      </c>
      <c r="NY26" s="25">
        <v>0</v>
      </c>
      <c r="NZ26" s="25">
        <v>1</v>
      </c>
      <c r="OA26" s="25">
        <v>2</v>
      </c>
      <c r="OB26" s="25">
        <v>0</v>
      </c>
      <c r="OC26" s="25">
        <v>0</v>
      </c>
      <c r="OD26" s="44">
        <v>1</v>
      </c>
      <c r="OE26" s="44">
        <v>1</v>
      </c>
      <c r="OF26" s="44">
        <v>1</v>
      </c>
      <c r="OG26" s="44">
        <v>0</v>
      </c>
      <c r="OH26" s="44">
        <v>0</v>
      </c>
      <c r="OI26" s="44">
        <v>0</v>
      </c>
      <c r="OJ26" s="44">
        <v>0</v>
      </c>
      <c r="OK26" s="44">
        <v>999999999</v>
      </c>
      <c r="OL26" s="44">
        <v>0</v>
      </c>
      <c r="OM26" s="44">
        <v>0</v>
      </c>
      <c r="ON26" s="44">
        <v>999999999</v>
      </c>
      <c r="OO26" s="44">
        <v>999999999</v>
      </c>
      <c r="OP26" s="44">
        <v>0</v>
      </c>
      <c r="OQ26" s="44">
        <v>100</v>
      </c>
      <c r="OR26" s="44">
        <v>100</v>
      </c>
      <c r="OS26" s="44">
        <v>999999999</v>
      </c>
      <c r="OT26" s="44">
        <v>999999999</v>
      </c>
      <c r="OU26" s="44">
        <v>999999999</v>
      </c>
      <c r="OV26" s="25">
        <v>4</v>
      </c>
      <c r="OW26" s="25">
        <v>3</v>
      </c>
      <c r="OX26" s="25">
        <v>5</v>
      </c>
      <c r="OY26" s="25">
        <v>8</v>
      </c>
      <c r="OZ26" s="25">
        <v>6</v>
      </c>
      <c r="PA26" s="25">
        <v>4</v>
      </c>
      <c r="PB26" s="25">
        <v>6</v>
      </c>
      <c r="PC26" s="25">
        <v>6</v>
      </c>
      <c r="PD26" s="25">
        <v>10</v>
      </c>
      <c r="PE26" s="25">
        <v>6</v>
      </c>
      <c r="PF26" s="25">
        <v>8</v>
      </c>
      <c r="PG26" s="25">
        <v>5</v>
      </c>
      <c r="PH26" s="25">
        <v>9</v>
      </c>
      <c r="PI26" s="25">
        <v>9</v>
      </c>
      <c r="PJ26" s="25">
        <v>9</v>
      </c>
      <c r="PK26" s="25">
        <v>13</v>
      </c>
      <c r="PL26" s="25">
        <v>9</v>
      </c>
      <c r="PM26" s="25">
        <v>7</v>
      </c>
      <c r="PN26" s="25">
        <v>11</v>
      </c>
      <c r="PO26" s="25">
        <v>7</v>
      </c>
      <c r="PP26" s="25">
        <v>12</v>
      </c>
      <c r="PQ26" s="25">
        <v>7</v>
      </c>
      <c r="PR26" s="25">
        <v>9</v>
      </c>
      <c r="PS26" s="25">
        <v>12</v>
      </c>
      <c r="PT26" s="44">
        <v>44.444444444444443</v>
      </c>
      <c r="PU26" s="44">
        <v>33.333333333333329</v>
      </c>
      <c r="PV26" s="44">
        <v>55.555555555555557</v>
      </c>
      <c r="PW26" s="44">
        <v>61.53846153846154</v>
      </c>
      <c r="PX26" s="44">
        <v>66.666666666666657</v>
      </c>
      <c r="PY26" s="44">
        <v>57.142857142857139</v>
      </c>
      <c r="PZ26" s="44">
        <v>54.54545454545454</v>
      </c>
      <c r="QA26" s="44">
        <v>85.714285714285708</v>
      </c>
      <c r="QB26" s="44">
        <v>83.333333333333343</v>
      </c>
      <c r="QC26" s="44">
        <v>85.714285714285708</v>
      </c>
      <c r="QD26" s="44">
        <v>88.888888888888886</v>
      </c>
      <c r="QE26" s="44">
        <v>41.666666666666671</v>
      </c>
      <c r="QF26" s="25">
        <v>6</v>
      </c>
      <c r="QG26" s="25">
        <v>4</v>
      </c>
      <c r="QH26" s="25">
        <v>3</v>
      </c>
      <c r="QI26" s="25">
        <v>6</v>
      </c>
      <c r="QJ26" s="25">
        <v>7</v>
      </c>
      <c r="QK26" s="25">
        <v>4</v>
      </c>
      <c r="QL26" s="25">
        <v>7</v>
      </c>
      <c r="QM26" s="25">
        <v>5</v>
      </c>
      <c r="QN26" s="25">
        <v>8</v>
      </c>
      <c r="QO26" s="25">
        <v>7</v>
      </c>
      <c r="QP26" s="25">
        <v>5</v>
      </c>
      <c r="QQ26" s="25">
        <v>9</v>
      </c>
      <c r="QR26" s="25">
        <v>9</v>
      </c>
      <c r="QS26" s="25">
        <v>9</v>
      </c>
      <c r="QT26" s="25">
        <v>13</v>
      </c>
      <c r="QU26" s="25">
        <v>9</v>
      </c>
      <c r="QV26" s="25">
        <v>7</v>
      </c>
      <c r="QW26" s="25">
        <v>11</v>
      </c>
      <c r="QX26" s="25">
        <v>7</v>
      </c>
      <c r="QY26" s="25">
        <v>12</v>
      </c>
      <c r="QZ26" s="25">
        <v>7</v>
      </c>
      <c r="RA26" s="25">
        <v>9</v>
      </c>
      <c r="RB26" s="44">
        <v>66.666666666666657</v>
      </c>
      <c r="RC26" s="44">
        <v>44.444444444444443</v>
      </c>
      <c r="RD26" s="44">
        <v>33.333333333333329</v>
      </c>
      <c r="RE26" s="44">
        <v>46.153846153846153</v>
      </c>
      <c r="RF26" s="44">
        <v>77.777777777777786</v>
      </c>
      <c r="RG26" s="44">
        <v>57.142857142857139</v>
      </c>
      <c r="RH26" s="44">
        <v>63.636363636363633</v>
      </c>
      <c r="RI26" s="44">
        <v>71.428571428571431</v>
      </c>
      <c r="RJ26" s="44">
        <v>66.666666666666657</v>
      </c>
      <c r="RK26" s="44">
        <v>100</v>
      </c>
      <c r="RL26" s="44">
        <v>55.555555555555557</v>
      </c>
      <c r="RM26" s="25">
        <v>5</v>
      </c>
      <c r="RN26" s="25">
        <v>5</v>
      </c>
      <c r="RO26" s="25">
        <v>3</v>
      </c>
      <c r="RP26" s="25">
        <v>6</v>
      </c>
      <c r="RQ26" s="25">
        <v>3</v>
      </c>
      <c r="RR26" s="25">
        <v>3</v>
      </c>
      <c r="RS26" s="25">
        <v>5</v>
      </c>
      <c r="RT26" s="25">
        <v>3</v>
      </c>
      <c r="RU26" s="25">
        <v>10</v>
      </c>
      <c r="RV26" s="25">
        <v>2</v>
      </c>
      <c r="RW26" s="25">
        <v>4</v>
      </c>
      <c r="RX26" s="25">
        <v>4</v>
      </c>
      <c r="RY26" s="25">
        <v>6</v>
      </c>
      <c r="RZ26" s="25">
        <v>5</v>
      </c>
      <c r="SA26" s="25">
        <v>3</v>
      </c>
      <c r="SB26" s="25">
        <v>5</v>
      </c>
      <c r="SC26" s="25">
        <v>3</v>
      </c>
      <c r="SD26" s="25">
        <v>3</v>
      </c>
      <c r="SE26" s="25">
        <v>4</v>
      </c>
      <c r="SF26" s="25">
        <v>1</v>
      </c>
      <c r="SG26" s="25">
        <v>7</v>
      </c>
      <c r="SH26" s="25">
        <v>0</v>
      </c>
      <c r="SI26" s="25">
        <v>2</v>
      </c>
      <c r="SJ26" s="25">
        <v>7</v>
      </c>
      <c r="SK26" s="25">
        <v>5</v>
      </c>
      <c r="SL26" s="25">
        <v>4</v>
      </c>
      <c r="SM26" s="25">
        <v>2</v>
      </c>
      <c r="SN26" s="25">
        <v>2</v>
      </c>
      <c r="SO26" s="25">
        <v>3</v>
      </c>
      <c r="SP26" s="25">
        <v>3</v>
      </c>
      <c r="SQ26" s="25">
        <v>4</v>
      </c>
      <c r="SR26" s="25">
        <v>1</v>
      </c>
      <c r="SS26" s="25">
        <v>7</v>
      </c>
      <c r="ST26" s="25">
        <v>0</v>
      </c>
      <c r="SU26" s="25">
        <v>1</v>
      </c>
      <c r="SV26" s="25">
        <v>4</v>
      </c>
      <c r="SW26" s="44">
        <v>83.333333333333343</v>
      </c>
      <c r="SX26" s="44">
        <v>83.333333333333343</v>
      </c>
      <c r="SY26" s="44">
        <v>50</v>
      </c>
      <c r="SZ26" s="44">
        <v>50</v>
      </c>
      <c r="TA26" s="44">
        <v>75</v>
      </c>
      <c r="TB26" s="44">
        <v>100</v>
      </c>
      <c r="TC26" s="44">
        <v>55.555555555555557</v>
      </c>
      <c r="TD26" s="44">
        <v>60</v>
      </c>
      <c r="TE26" s="44">
        <v>100</v>
      </c>
      <c r="TF26" s="44">
        <v>40</v>
      </c>
      <c r="TG26" s="44">
        <v>66.666666666666657</v>
      </c>
      <c r="TH26" s="44">
        <v>36.363636363636367</v>
      </c>
      <c r="TI26" s="44">
        <v>100</v>
      </c>
      <c r="TJ26" s="44">
        <v>83.333333333333343</v>
      </c>
      <c r="TK26" s="44">
        <v>50</v>
      </c>
      <c r="TL26" s="44">
        <v>41.666666666666671</v>
      </c>
      <c r="TM26" s="44">
        <v>75</v>
      </c>
      <c r="TN26" s="44">
        <v>100</v>
      </c>
      <c r="TO26" s="44">
        <v>44.444444444444443</v>
      </c>
      <c r="TP26" s="44">
        <v>20</v>
      </c>
      <c r="TQ26" s="44">
        <v>70</v>
      </c>
      <c r="TR26" s="44">
        <v>0</v>
      </c>
      <c r="TS26" s="44">
        <v>33.333333333333329</v>
      </c>
      <c r="TT26" s="44">
        <v>63.636363636363633</v>
      </c>
      <c r="TU26" s="44">
        <v>83.333333333333343</v>
      </c>
      <c r="TV26" s="44">
        <v>66.666666666666657</v>
      </c>
      <c r="TW26" s="44">
        <v>33.333333333333329</v>
      </c>
      <c r="TX26" s="44">
        <v>16.666666666666664</v>
      </c>
      <c r="TY26" s="44">
        <v>75</v>
      </c>
      <c r="TZ26" s="44">
        <v>100</v>
      </c>
      <c r="UA26" s="44">
        <v>44.444444444444443</v>
      </c>
      <c r="UB26" s="44">
        <v>20</v>
      </c>
      <c r="UC26" s="44">
        <v>70</v>
      </c>
      <c r="UD26" s="44">
        <v>0</v>
      </c>
      <c r="UE26" s="44">
        <v>16.666666666666664</v>
      </c>
      <c r="UF26" s="44">
        <v>36.363636363636367</v>
      </c>
    </row>
    <row r="27" spans="1:552" x14ac:dyDescent="0.25">
      <c r="A27" s="2" t="str">
        <f t="shared" si="0"/>
        <v xml:space="preserve">160030 Macapá                                                                                                                                       </v>
      </c>
      <c r="B27" s="58">
        <v>160030</v>
      </c>
      <c r="C27" s="2" t="s">
        <v>71</v>
      </c>
      <c r="D27" s="56">
        <v>14</v>
      </c>
      <c r="E27" s="56">
        <v>11</v>
      </c>
      <c r="F27" s="56">
        <v>20</v>
      </c>
      <c r="G27" s="56">
        <v>13</v>
      </c>
      <c r="H27" s="56">
        <v>18</v>
      </c>
      <c r="I27" s="56">
        <v>35</v>
      </c>
      <c r="J27" s="56">
        <v>36</v>
      </c>
      <c r="K27" s="56">
        <v>25</v>
      </c>
      <c r="L27" s="56">
        <v>36</v>
      </c>
      <c r="M27" s="56">
        <v>47</v>
      </c>
      <c r="N27" s="56">
        <v>43</v>
      </c>
      <c r="O27" s="56">
        <v>33</v>
      </c>
      <c r="P27" s="59">
        <v>6</v>
      </c>
      <c r="Q27" s="59">
        <v>2</v>
      </c>
      <c r="R27" s="59">
        <v>7</v>
      </c>
      <c r="S27" s="59">
        <v>2</v>
      </c>
      <c r="T27" s="59">
        <v>7</v>
      </c>
      <c r="U27" s="59">
        <v>21</v>
      </c>
      <c r="V27" s="59">
        <v>15</v>
      </c>
      <c r="W27" s="59">
        <v>15</v>
      </c>
      <c r="X27" s="59">
        <v>21</v>
      </c>
      <c r="Y27" s="59">
        <v>30</v>
      </c>
      <c r="Z27" s="59">
        <v>23</v>
      </c>
      <c r="AA27" s="59">
        <v>24</v>
      </c>
      <c r="AB27" s="62">
        <v>42.857142857142854</v>
      </c>
      <c r="AC27" s="62">
        <v>18.181818181818183</v>
      </c>
      <c r="AD27" s="62">
        <v>35</v>
      </c>
      <c r="AE27" s="62">
        <v>15.384615384615385</v>
      </c>
      <c r="AF27" s="62">
        <v>38.888888888888893</v>
      </c>
      <c r="AG27" s="62">
        <v>60</v>
      </c>
      <c r="AH27" s="62">
        <v>41.666666666666671</v>
      </c>
      <c r="AI27" s="62">
        <v>60</v>
      </c>
      <c r="AJ27" s="62">
        <v>58.333333333333336</v>
      </c>
      <c r="AK27" s="62">
        <v>63.829787234042556</v>
      </c>
      <c r="AL27" s="62">
        <v>53.488372093023251</v>
      </c>
      <c r="AM27" s="62">
        <v>72.727272727272734</v>
      </c>
      <c r="AN27" s="61">
        <v>7</v>
      </c>
      <c r="AO27" s="25">
        <v>9</v>
      </c>
      <c r="AP27" s="25">
        <v>12</v>
      </c>
      <c r="AQ27" s="25">
        <v>11</v>
      </c>
      <c r="AR27" s="25">
        <v>11</v>
      </c>
      <c r="AS27" s="25">
        <v>14</v>
      </c>
      <c r="AT27" s="25">
        <v>20</v>
      </c>
      <c r="AU27" s="25">
        <v>9</v>
      </c>
      <c r="AV27" s="25">
        <v>14</v>
      </c>
      <c r="AW27" s="25">
        <v>17</v>
      </c>
      <c r="AX27" s="25">
        <v>20</v>
      </c>
      <c r="AY27" s="25">
        <v>9</v>
      </c>
      <c r="AZ27" s="39">
        <v>50</v>
      </c>
      <c r="BA27" s="39">
        <v>81.818181818181827</v>
      </c>
      <c r="BB27" s="39">
        <v>60</v>
      </c>
      <c r="BC27" s="39">
        <v>84.615384615384613</v>
      </c>
      <c r="BD27" s="39">
        <v>61.111111111111114</v>
      </c>
      <c r="BE27" s="39">
        <v>40</v>
      </c>
      <c r="BF27" s="39">
        <v>55.555555555555557</v>
      </c>
      <c r="BG27" s="39">
        <v>36</v>
      </c>
      <c r="BH27" s="39">
        <v>38.888888888888893</v>
      </c>
      <c r="BI27" s="39">
        <v>36.170212765957451</v>
      </c>
      <c r="BJ27" s="39">
        <v>46.511627906976742</v>
      </c>
      <c r="BK27" s="39">
        <v>27.27272727272727</v>
      </c>
      <c r="BL27" s="25">
        <v>1</v>
      </c>
      <c r="BM27" s="25">
        <v>0</v>
      </c>
      <c r="BN27" s="25">
        <v>1</v>
      </c>
      <c r="BO27" s="25">
        <v>0</v>
      </c>
      <c r="BP27" s="25">
        <v>0</v>
      </c>
      <c r="BQ27" s="25">
        <v>0</v>
      </c>
      <c r="BR27" s="25">
        <v>1</v>
      </c>
      <c r="BS27" s="25">
        <v>1</v>
      </c>
      <c r="BT27" s="25">
        <v>1</v>
      </c>
      <c r="BU27" s="25">
        <v>0</v>
      </c>
      <c r="BV27" s="25">
        <v>0</v>
      </c>
      <c r="BW27" s="25">
        <v>0</v>
      </c>
      <c r="BX27" s="39">
        <v>7.1428571428571423</v>
      </c>
      <c r="BY27" s="39">
        <v>0</v>
      </c>
      <c r="BZ27" s="39">
        <v>5</v>
      </c>
      <c r="CA27" s="39">
        <v>0</v>
      </c>
      <c r="CB27" s="39">
        <v>0</v>
      </c>
      <c r="CC27" s="39">
        <v>0</v>
      </c>
      <c r="CD27" s="39">
        <v>2.7777777777777777</v>
      </c>
      <c r="CE27" s="39">
        <v>4</v>
      </c>
      <c r="CF27" s="39">
        <v>2.7777777777777777</v>
      </c>
      <c r="CG27" s="39">
        <v>0</v>
      </c>
      <c r="CH27" s="39">
        <v>0</v>
      </c>
      <c r="CI27" s="39">
        <v>0</v>
      </c>
      <c r="CJ27" s="63">
        <v>0</v>
      </c>
      <c r="CK27" s="63">
        <v>1</v>
      </c>
      <c r="CL27" s="63">
        <v>1</v>
      </c>
      <c r="CM27" s="63">
        <v>0</v>
      </c>
      <c r="CN27" s="63">
        <v>2</v>
      </c>
      <c r="CO27" s="63">
        <v>10</v>
      </c>
      <c r="CP27" s="63">
        <v>8</v>
      </c>
      <c r="CQ27" s="63">
        <v>4</v>
      </c>
      <c r="CR27" s="63">
        <v>12</v>
      </c>
      <c r="CS27" s="63">
        <v>18</v>
      </c>
      <c r="CT27" s="63">
        <v>1</v>
      </c>
      <c r="CU27" s="63">
        <v>5</v>
      </c>
      <c r="CV27" s="63">
        <v>0</v>
      </c>
      <c r="CW27" s="63">
        <v>0</v>
      </c>
      <c r="CX27" s="63">
        <v>3</v>
      </c>
      <c r="CY27" s="63">
        <v>1</v>
      </c>
      <c r="CZ27" s="63">
        <v>1</v>
      </c>
      <c r="DA27" s="63">
        <v>2</v>
      </c>
      <c r="DB27" s="63">
        <v>2</v>
      </c>
      <c r="DC27" s="63">
        <v>2</v>
      </c>
      <c r="DD27" s="63">
        <v>4</v>
      </c>
      <c r="DE27" s="63">
        <v>0</v>
      </c>
      <c r="DF27" s="63">
        <v>0</v>
      </c>
      <c r="DG27" s="63">
        <v>2</v>
      </c>
      <c r="DH27" s="25">
        <v>1</v>
      </c>
      <c r="DI27" s="25">
        <v>0</v>
      </c>
      <c r="DJ27" s="25">
        <v>3</v>
      </c>
      <c r="DK27" s="25">
        <v>0</v>
      </c>
      <c r="DL27" s="25">
        <v>2</v>
      </c>
      <c r="DM27" s="25">
        <v>1</v>
      </c>
      <c r="DN27" s="25">
        <v>0</v>
      </c>
      <c r="DO27" s="25">
        <v>2</v>
      </c>
      <c r="DP27" s="25">
        <v>1</v>
      </c>
      <c r="DQ27" s="25">
        <v>3</v>
      </c>
      <c r="DR27" s="25">
        <v>3</v>
      </c>
      <c r="DS27" s="25">
        <v>0</v>
      </c>
      <c r="DT27" s="34">
        <v>1</v>
      </c>
      <c r="DU27" s="34">
        <v>1</v>
      </c>
      <c r="DV27" s="34">
        <v>7</v>
      </c>
      <c r="DW27" s="34">
        <v>1</v>
      </c>
      <c r="DX27" s="34">
        <v>5</v>
      </c>
      <c r="DY27" s="34">
        <v>13</v>
      </c>
      <c r="DZ27" s="34">
        <v>10</v>
      </c>
      <c r="EA27" s="2">
        <v>8</v>
      </c>
      <c r="EB27" s="2">
        <v>17</v>
      </c>
      <c r="EC27" s="2">
        <v>21</v>
      </c>
      <c r="ED27" s="2">
        <v>4</v>
      </c>
      <c r="EE27" s="2">
        <v>7</v>
      </c>
      <c r="EF27" s="34">
        <v>0</v>
      </c>
      <c r="EG27" s="34">
        <v>100</v>
      </c>
      <c r="EH27" s="34">
        <v>14.285714285714285</v>
      </c>
      <c r="EI27" s="34">
        <v>0</v>
      </c>
      <c r="EJ27" s="34">
        <v>40</v>
      </c>
      <c r="EK27" s="34">
        <v>76.923076923076934</v>
      </c>
      <c r="EL27" s="34">
        <v>80</v>
      </c>
      <c r="EM27" s="34">
        <v>50</v>
      </c>
      <c r="EN27" s="34">
        <v>70.588235294117652</v>
      </c>
      <c r="EO27" s="34">
        <v>85.714285714285708</v>
      </c>
      <c r="EP27" s="34">
        <v>25</v>
      </c>
      <c r="EQ27" s="34">
        <v>71.428571428571431</v>
      </c>
      <c r="ER27" s="34">
        <v>0</v>
      </c>
      <c r="ES27" s="34">
        <v>0</v>
      </c>
      <c r="ET27" s="34">
        <v>42.857142857142854</v>
      </c>
      <c r="EU27" s="34">
        <v>100</v>
      </c>
      <c r="EV27" s="34">
        <v>20</v>
      </c>
      <c r="EW27" s="34">
        <v>15.384615384615385</v>
      </c>
      <c r="EX27" s="34">
        <v>20</v>
      </c>
      <c r="EY27" s="34">
        <v>25</v>
      </c>
      <c r="EZ27" s="34">
        <v>23.52941176470588</v>
      </c>
      <c r="FA27" s="34">
        <v>0</v>
      </c>
      <c r="FB27" s="34">
        <v>0</v>
      </c>
      <c r="FC27" s="34">
        <v>28.571428571428569</v>
      </c>
      <c r="FD27" s="42">
        <v>100</v>
      </c>
      <c r="FE27" s="42">
        <v>0</v>
      </c>
      <c r="FF27" s="42">
        <v>42.857142857142854</v>
      </c>
      <c r="FG27" s="42">
        <v>0</v>
      </c>
      <c r="FH27" s="42">
        <v>40</v>
      </c>
      <c r="FI27" s="42">
        <v>7.6923076923076925</v>
      </c>
      <c r="FJ27" s="42">
        <v>0</v>
      </c>
      <c r="FK27" s="42">
        <v>25</v>
      </c>
      <c r="FL27" s="42">
        <v>5.8823529411764701</v>
      </c>
      <c r="FM27" s="42">
        <v>14.285714285714285</v>
      </c>
      <c r="FN27" s="42">
        <v>75</v>
      </c>
      <c r="FO27" s="42">
        <v>0</v>
      </c>
      <c r="FP27" s="42">
        <v>1</v>
      </c>
      <c r="FQ27" s="2">
        <v>1</v>
      </c>
      <c r="FR27" s="2">
        <v>6</v>
      </c>
      <c r="FS27" s="2">
        <v>1</v>
      </c>
      <c r="FT27" s="2">
        <v>3</v>
      </c>
      <c r="FU27" s="2">
        <v>12</v>
      </c>
      <c r="FV27" s="2">
        <v>9</v>
      </c>
      <c r="FW27" s="2">
        <v>6</v>
      </c>
      <c r="FX27" s="2">
        <v>14</v>
      </c>
      <c r="FY27" s="2">
        <v>20</v>
      </c>
      <c r="FZ27" s="2">
        <v>16</v>
      </c>
      <c r="GA27" s="2">
        <v>15</v>
      </c>
      <c r="GB27" s="25">
        <v>1</v>
      </c>
      <c r="GC27" s="25">
        <v>1</v>
      </c>
      <c r="GD27" s="25">
        <v>1</v>
      </c>
      <c r="GE27" s="25">
        <v>0</v>
      </c>
      <c r="GF27" s="25">
        <v>1</v>
      </c>
      <c r="GG27" s="25">
        <v>4</v>
      </c>
      <c r="GH27" s="25">
        <v>3</v>
      </c>
      <c r="GI27" s="25">
        <v>3</v>
      </c>
      <c r="GJ27" s="25">
        <v>3</v>
      </c>
      <c r="GK27" s="25">
        <v>3</v>
      </c>
      <c r="GL27" s="25">
        <v>1</v>
      </c>
      <c r="GM27" s="25">
        <v>3</v>
      </c>
      <c r="GN27" s="2">
        <v>3</v>
      </c>
      <c r="GO27" s="2">
        <v>0</v>
      </c>
      <c r="GP27" s="2">
        <v>0</v>
      </c>
      <c r="GQ27" s="2">
        <v>1</v>
      </c>
      <c r="GR27" s="2">
        <v>1</v>
      </c>
      <c r="GS27" s="2">
        <v>4</v>
      </c>
      <c r="GT27" s="2">
        <v>2</v>
      </c>
      <c r="GU27" s="2">
        <v>3</v>
      </c>
      <c r="GV27" s="2">
        <v>2</v>
      </c>
      <c r="GW27" s="2">
        <v>4</v>
      </c>
      <c r="GX27" s="2">
        <v>1</v>
      </c>
      <c r="GY27" s="2">
        <v>3</v>
      </c>
      <c r="GZ27" s="2">
        <v>5</v>
      </c>
      <c r="HA27" s="2">
        <v>2</v>
      </c>
      <c r="HB27" s="2">
        <v>7</v>
      </c>
      <c r="HC27" s="2">
        <v>2</v>
      </c>
      <c r="HD27" s="2">
        <v>5</v>
      </c>
      <c r="HE27" s="2">
        <v>20</v>
      </c>
      <c r="HF27" s="2">
        <v>14</v>
      </c>
      <c r="HG27" s="2">
        <v>12</v>
      </c>
      <c r="HH27" s="2">
        <v>19</v>
      </c>
      <c r="HI27" s="2">
        <v>27</v>
      </c>
      <c r="HJ27" s="2">
        <v>18</v>
      </c>
      <c r="HK27" s="2">
        <v>21</v>
      </c>
      <c r="HL27" s="34">
        <v>20</v>
      </c>
      <c r="HM27" s="34">
        <v>50</v>
      </c>
      <c r="HN27" s="34">
        <v>85.714285714285708</v>
      </c>
      <c r="HO27" s="34">
        <v>50</v>
      </c>
      <c r="HP27" s="34">
        <v>60</v>
      </c>
      <c r="HQ27" s="34">
        <v>60</v>
      </c>
      <c r="HR27" s="34">
        <v>64.285714285714292</v>
      </c>
      <c r="HS27" s="34">
        <v>50</v>
      </c>
      <c r="HT27" s="34">
        <v>73.68421052631578</v>
      </c>
      <c r="HU27" s="34">
        <v>74.074074074074076</v>
      </c>
      <c r="HV27" s="34">
        <v>88.888888888888886</v>
      </c>
      <c r="HW27" s="34">
        <v>71.428571428571431</v>
      </c>
      <c r="HX27" s="39">
        <v>20</v>
      </c>
      <c r="HY27" s="39">
        <v>50</v>
      </c>
      <c r="HZ27" s="39">
        <v>14.285714285714285</v>
      </c>
      <c r="IA27" s="39">
        <v>0</v>
      </c>
      <c r="IB27" s="39">
        <v>20</v>
      </c>
      <c r="IC27" s="39">
        <v>20</v>
      </c>
      <c r="ID27" s="39">
        <v>21.428571428571427</v>
      </c>
      <c r="IE27" s="39">
        <v>25</v>
      </c>
      <c r="IF27" s="39">
        <v>15.789473684210526</v>
      </c>
      <c r="IG27" s="39">
        <v>11.111111111111111</v>
      </c>
      <c r="IH27" s="39">
        <v>5.5555555555555554</v>
      </c>
      <c r="II27" s="39">
        <v>14.285714285714285</v>
      </c>
      <c r="IJ27" s="39">
        <v>60</v>
      </c>
      <c r="IK27" s="39">
        <v>0</v>
      </c>
      <c r="IL27" s="39">
        <v>0</v>
      </c>
      <c r="IM27" s="39">
        <v>50</v>
      </c>
      <c r="IN27" s="39">
        <v>20</v>
      </c>
      <c r="IO27" s="39">
        <v>20</v>
      </c>
      <c r="IP27" s="39">
        <v>14.285714285714285</v>
      </c>
      <c r="IQ27" s="39">
        <v>25</v>
      </c>
      <c r="IR27" s="39">
        <v>10.526315789473683</v>
      </c>
      <c r="IS27" s="39">
        <v>14.814814814814813</v>
      </c>
      <c r="IT27" s="39">
        <v>5.5555555555555554</v>
      </c>
      <c r="IU27" s="39">
        <v>14.285714285714285</v>
      </c>
      <c r="IV27" s="39">
        <v>1</v>
      </c>
      <c r="IW27" s="39">
        <v>2</v>
      </c>
      <c r="IX27" s="39">
        <v>6</v>
      </c>
      <c r="IY27" s="39">
        <v>5</v>
      </c>
      <c r="IZ27" s="39">
        <v>5</v>
      </c>
      <c r="JA27" s="39">
        <v>6</v>
      </c>
      <c r="JB27" s="39">
        <v>8</v>
      </c>
      <c r="JC27" s="39">
        <v>3</v>
      </c>
      <c r="JD27" s="2">
        <v>5</v>
      </c>
      <c r="JE27" s="2">
        <v>6</v>
      </c>
      <c r="JF27" s="2">
        <v>7</v>
      </c>
      <c r="JG27" s="2">
        <v>5</v>
      </c>
      <c r="JH27" s="2">
        <v>0</v>
      </c>
      <c r="JI27" s="2">
        <v>1</v>
      </c>
      <c r="JJ27" s="2">
        <v>4</v>
      </c>
      <c r="JK27" s="2">
        <v>0</v>
      </c>
      <c r="JL27" s="2">
        <v>4</v>
      </c>
      <c r="JM27" s="44">
        <v>3</v>
      </c>
      <c r="JN27" s="44">
        <v>5</v>
      </c>
      <c r="JO27" s="44">
        <v>3</v>
      </c>
      <c r="JP27" s="2">
        <v>1</v>
      </c>
      <c r="JQ27" s="2">
        <v>3</v>
      </c>
      <c r="JR27" s="2">
        <v>2</v>
      </c>
      <c r="JS27" s="2">
        <v>1</v>
      </c>
      <c r="JT27" s="2">
        <v>5</v>
      </c>
      <c r="JU27" s="2">
        <v>3</v>
      </c>
      <c r="JV27" s="2">
        <v>2</v>
      </c>
      <c r="JW27" s="2">
        <v>5</v>
      </c>
      <c r="JX27" s="2">
        <v>1</v>
      </c>
      <c r="JY27" s="2">
        <v>5</v>
      </c>
      <c r="JZ27" s="2">
        <v>7</v>
      </c>
      <c r="KA27" s="2">
        <v>2</v>
      </c>
      <c r="KB27" s="25">
        <v>8</v>
      </c>
      <c r="KC27" s="25">
        <v>8</v>
      </c>
      <c r="KD27" s="25">
        <v>11</v>
      </c>
      <c r="KE27" s="25">
        <v>3</v>
      </c>
      <c r="KF27" s="25">
        <v>6</v>
      </c>
      <c r="KG27" s="25">
        <v>6</v>
      </c>
      <c r="KH27" s="25">
        <v>12</v>
      </c>
      <c r="KI27" s="25">
        <v>10</v>
      </c>
      <c r="KJ27" s="25">
        <v>10</v>
      </c>
      <c r="KK27" s="25">
        <v>14</v>
      </c>
      <c r="KL27" s="25">
        <v>20</v>
      </c>
      <c r="KM27" s="25">
        <v>8</v>
      </c>
      <c r="KN27" s="25">
        <v>14</v>
      </c>
      <c r="KO27" s="25">
        <v>17</v>
      </c>
      <c r="KP27" s="25">
        <v>20</v>
      </c>
      <c r="KQ27" s="25">
        <v>9</v>
      </c>
      <c r="KR27" s="44">
        <v>16.666666666666664</v>
      </c>
      <c r="KS27" s="44">
        <v>33.333333333333329</v>
      </c>
      <c r="KT27" s="44">
        <v>50</v>
      </c>
      <c r="KU27" s="44">
        <v>50</v>
      </c>
      <c r="KV27" s="44">
        <v>50</v>
      </c>
      <c r="KW27" s="44">
        <v>42.857142857142854</v>
      </c>
      <c r="KX27" s="44">
        <v>40</v>
      </c>
      <c r="KY27" s="44">
        <v>37.5</v>
      </c>
      <c r="KZ27" s="44">
        <v>35.714285714285715</v>
      </c>
      <c r="LA27" s="44">
        <v>35.294117647058826</v>
      </c>
      <c r="LB27" s="44">
        <v>35</v>
      </c>
      <c r="LC27" s="44">
        <v>55.555555555555557</v>
      </c>
      <c r="LD27" s="44">
        <v>0</v>
      </c>
      <c r="LE27" s="44">
        <v>16.666666666666664</v>
      </c>
      <c r="LF27" s="44">
        <v>33.333333333333329</v>
      </c>
      <c r="LG27" s="44">
        <v>0</v>
      </c>
      <c r="LH27" s="44">
        <v>40</v>
      </c>
      <c r="LI27" s="44">
        <v>21.428571428571427</v>
      </c>
      <c r="LJ27" s="44">
        <v>25</v>
      </c>
      <c r="LK27" s="44">
        <v>37.5</v>
      </c>
      <c r="LL27" s="44">
        <v>7.1428571428571423</v>
      </c>
      <c r="LM27" s="44">
        <v>17.647058823529413</v>
      </c>
      <c r="LN27" s="44">
        <v>10</v>
      </c>
      <c r="LO27" s="44">
        <v>11.111111111111111</v>
      </c>
      <c r="LP27" s="44">
        <v>83.333333333333343</v>
      </c>
      <c r="LQ27" s="44">
        <v>50</v>
      </c>
      <c r="LR27" s="44">
        <v>16.666666666666664</v>
      </c>
      <c r="LS27" s="44">
        <v>50</v>
      </c>
      <c r="LT27" s="44">
        <v>10</v>
      </c>
      <c r="LU27" s="44">
        <v>35.714285714285715</v>
      </c>
      <c r="LV27" s="44">
        <v>35</v>
      </c>
      <c r="LW27" s="44">
        <v>25</v>
      </c>
      <c r="LX27" s="44">
        <v>57.142857142857139</v>
      </c>
      <c r="LY27" s="44">
        <v>47.058823529411761</v>
      </c>
      <c r="LZ27" s="44">
        <v>55.000000000000007</v>
      </c>
      <c r="MA27" s="44">
        <v>33.333333333333329</v>
      </c>
      <c r="MB27" s="25">
        <v>0</v>
      </c>
      <c r="MC27" s="25">
        <v>1</v>
      </c>
      <c r="MD27" s="25">
        <v>1</v>
      </c>
      <c r="ME27" s="25">
        <v>1</v>
      </c>
      <c r="MF27" s="25">
        <v>1</v>
      </c>
      <c r="MG27" s="25">
        <v>1</v>
      </c>
      <c r="MH27" s="25">
        <v>2</v>
      </c>
      <c r="MI27" s="25">
        <v>2</v>
      </c>
      <c r="MJ27" s="25">
        <v>3</v>
      </c>
      <c r="MK27" s="25">
        <v>3</v>
      </c>
      <c r="ML27" s="25">
        <v>1</v>
      </c>
      <c r="MM27" s="25">
        <v>0</v>
      </c>
      <c r="MN27" s="25">
        <v>1</v>
      </c>
      <c r="MO27" s="25">
        <v>1</v>
      </c>
      <c r="MP27" s="25">
        <v>7</v>
      </c>
      <c r="MQ27" s="25">
        <v>1</v>
      </c>
      <c r="MR27" s="25">
        <v>5</v>
      </c>
      <c r="MS27" s="25">
        <v>13</v>
      </c>
      <c r="MT27" s="25">
        <v>9</v>
      </c>
      <c r="MU27" s="25">
        <v>8</v>
      </c>
      <c r="MV27" s="25">
        <v>16</v>
      </c>
      <c r="MW27" s="44">
        <v>10</v>
      </c>
      <c r="MX27" s="44">
        <v>3</v>
      </c>
      <c r="MY27" s="44">
        <v>4</v>
      </c>
      <c r="MZ27" s="44">
        <v>0</v>
      </c>
      <c r="NA27" s="44">
        <v>100</v>
      </c>
      <c r="NB27" s="44">
        <v>14.285714285714285</v>
      </c>
      <c r="NC27" s="44">
        <v>100</v>
      </c>
      <c r="ND27" s="44">
        <v>20</v>
      </c>
      <c r="NE27" s="44">
        <v>7.6923076923076925</v>
      </c>
      <c r="NF27" s="44">
        <v>22.222222222222221</v>
      </c>
      <c r="NG27" s="44">
        <v>25</v>
      </c>
      <c r="NH27" s="44">
        <v>18.75</v>
      </c>
      <c r="NI27" s="44">
        <v>30</v>
      </c>
      <c r="NJ27" s="44">
        <v>33.333333333333329</v>
      </c>
      <c r="NK27" s="44">
        <v>0</v>
      </c>
      <c r="NL27" s="25">
        <v>1</v>
      </c>
      <c r="NM27" s="25">
        <v>0</v>
      </c>
      <c r="NN27" s="25">
        <v>0</v>
      </c>
      <c r="NO27" s="25">
        <v>0</v>
      </c>
      <c r="NP27" s="25">
        <v>0</v>
      </c>
      <c r="NQ27" s="25">
        <v>0</v>
      </c>
      <c r="NR27" s="25">
        <v>0</v>
      </c>
      <c r="NS27" s="25">
        <v>0</v>
      </c>
      <c r="NT27" s="25">
        <v>0</v>
      </c>
      <c r="NU27" s="25">
        <v>0</v>
      </c>
      <c r="NV27" s="25">
        <v>0</v>
      </c>
      <c r="NW27" s="25">
        <v>0</v>
      </c>
      <c r="NX27" s="25">
        <v>2</v>
      </c>
      <c r="NY27" s="25">
        <v>0</v>
      </c>
      <c r="NZ27" s="25">
        <v>1</v>
      </c>
      <c r="OA27" s="25">
        <v>2</v>
      </c>
      <c r="OB27" s="25">
        <v>0</v>
      </c>
      <c r="OC27" s="25">
        <v>0</v>
      </c>
      <c r="OD27" s="44">
        <v>0</v>
      </c>
      <c r="OE27" s="44">
        <v>0</v>
      </c>
      <c r="OF27" s="44">
        <v>0</v>
      </c>
      <c r="OG27" s="44">
        <v>0</v>
      </c>
      <c r="OH27" s="44">
        <v>0</v>
      </c>
      <c r="OI27" s="44">
        <v>0</v>
      </c>
      <c r="OJ27" s="44">
        <v>50</v>
      </c>
      <c r="OK27" s="44">
        <v>999999999</v>
      </c>
      <c r="OL27" s="44">
        <v>0</v>
      </c>
      <c r="OM27" s="44">
        <v>0</v>
      </c>
      <c r="ON27" s="44">
        <v>999999999</v>
      </c>
      <c r="OO27" s="44">
        <v>999999999</v>
      </c>
      <c r="OP27" s="44">
        <v>999999999</v>
      </c>
      <c r="OQ27" s="44">
        <v>999999999</v>
      </c>
      <c r="OR27" s="44">
        <v>999999999</v>
      </c>
      <c r="OS27" s="44">
        <v>999999999</v>
      </c>
      <c r="OT27" s="44">
        <v>999999999</v>
      </c>
      <c r="OU27" s="44">
        <v>999999999</v>
      </c>
      <c r="OV27" s="25">
        <v>10</v>
      </c>
      <c r="OW27" s="25">
        <v>8</v>
      </c>
      <c r="OX27" s="25">
        <v>13</v>
      </c>
      <c r="OY27" s="25">
        <v>10</v>
      </c>
      <c r="OZ27" s="25">
        <v>15</v>
      </c>
      <c r="PA27" s="25">
        <v>27</v>
      </c>
      <c r="PB27" s="25">
        <v>36</v>
      </c>
      <c r="PC27" s="25">
        <v>33</v>
      </c>
      <c r="PD27" s="25">
        <v>30</v>
      </c>
      <c r="PE27" s="25">
        <v>43</v>
      </c>
      <c r="PF27" s="25">
        <v>38</v>
      </c>
      <c r="PG27" s="25">
        <v>23</v>
      </c>
      <c r="PH27" s="25">
        <v>17</v>
      </c>
      <c r="PI27" s="25">
        <v>17</v>
      </c>
      <c r="PJ27" s="25">
        <v>23</v>
      </c>
      <c r="PK27" s="25">
        <v>21</v>
      </c>
      <c r="PL27" s="25">
        <v>22</v>
      </c>
      <c r="PM27" s="25">
        <v>44</v>
      </c>
      <c r="PN27" s="25">
        <v>57</v>
      </c>
      <c r="PO27" s="25">
        <v>40</v>
      </c>
      <c r="PP27" s="25">
        <v>44</v>
      </c>
      <c r="PQ27" s="25">
        <v>60</v>
      </c>
      <c r="PR27" s="25">
        <v>48</v>
      </c>
      <c r="PS27" s="25">
        <v>51</v>
      </c>
      <c r="PT27" s="44">
        <v>58.82352941176471</v>
      </c>
      <c r="PU27" s="44">
        <v>47.058823529411761</v>
      </c>
      <c r="PV27" s="44">
        <v>56.521739130434781</v>
      </c>
      <c r="PW27" s="44">
        <v>47.619047619047613</v>
      </c>
      <c r="PX27" s="44">
        <v>68.181818181818173</v>
      </c>
      <c r="PY27" s="44">
        <v>61.363636363636367</v>
      </c>
      <c r="PZ27" s="44">
        <v>63.157894736842103</v>
      </c>
      <c r="QA27" s="44">
        <v>82.5</v>
      </c>
      <c r="QB27" s="44">
        <v>68.181818181818173</v>
      </c>
      <c r="QC27" s="44">
        <v>71.666666666666671</v>
      </c>
      <c r="QD27" s="44">
        <v>79.166666666666657</v>
      </c>
      <c r="QE27" s="44">
        <v>45.098039215686278</v>
      </c>
      <c r="QF27" s="25">
        <v>7</v>
      </c>
      <c r="QG27" s="25">
        <v>8</v>
      </c>
      <c r="QH27" s="25">
        <v>12</v>
      </c>
      <c r="QI27" s="25">
        <v>9</v>
      </c>
      <c r="QJ27" s="25">
        <v>13</v>
      </c>
      <c r="QK27" s="25">
        <v>27</v>
      </c>
      <c r="QL27" s="25">
        <v>35</v>
      </c>
      <c r="QM27" s="25">
        <v>28</v>
      </c>
      <c r="QN27" s="25">
        <v>29</v>
      </c>
      <c r="QO27" s="25">
        <v>47</v>
      </c>
      <c r="QP27" s="25">
        <v>16</v>
      </c>
      <c r="QQ27" s="25">
        <v>17</v>
      </c>
      <c r="QR27" s="25">
        <v>17</v>
      </c>
      <c r="QS27" s="25">
        <v>23</v>
      </c>
      <c r="QT27" s="25">
        <v>21</v>
      </c>
      <c r="QU27" s="25">
        <v>22</v>
      </c>
      <c r="QV27" s="25">
        <v>44</v>
      </c>
      <c r="QW27" s="25">
        <v>57</v>
      </c>
      <c r="QX27" s="25">
        <v>40</v>
      </c>
      <c r="QY27" s="25">
        <v>44</v>
      </c>
      <c r="QZ27" s="25">
        <v>60</v>
      </c>
      <c r="RA27" s="25">
        <v>48</v>
      </c>
      <c r="RB27" s="44">
        <v>41.17647058823529</v>
      </c>
      <c r="RC27" s="44">
        <v>47.058823529411761</v>
      </c>
      <c r="RD27" s="44">
        <v>52.173913043478258</v>
      </c>
      <c r="RE27" s="44">
        <v>42.857142857142854</v>
      </c>
      <c r="RF27" s="44">
        <v>59.090909090909093</v>
      </c>
      <c r="RG27" s="44">
        <v>61.363636363636367</v>
      </c>
      <c r="RH27" s="44">
        <v>61.403508771929829</v>
      </c>
      <c r="RI27" s="44">
        <v>70</v>
      </c>
      <c r="RJ27" s="44">
        <v>65.909090909090907</v>
      </c>
      <c r="RK27" s="44">
        <v>78.333333333333329</v>
      </c>
      <c r="RL27" s="44">
        <v>33.333333333333329</v>
      </c>
      <c r="RM27" s="25">
        <v>5</v>
      </c>
      <c r="RN27" s="25">
        <v>4</v>
      </c>
      <c r="RO27" s="25">
        <v>18</v>
      </c>
      <c r="RP27" s="25">
        <v>10</v>
      </c>
      <c r="RQ27" s="25">
        <v>12</v>
      </c>
      <c r="RR27" s="25">
        <v>28</v>
      </c>
      <c r="RS27" s="25">
        <v>29</v>
      </c>
      <c r="RT27" s="25">
        <v>16</v>
      </c>
      <c r="RU27" s="25">
        <v>24</v>
      </c>
      <c r="RV27" s="25">
        <v>28</v>
      </c>
      <c r="RW27" s="25">
        <v>25</v>
      </c>
      <c r="RX27" s="25">
        <v>23</v>
      </c>
      <c r="RY27" s="25">
        <v>4</v>
      </c>
      <c r="RZ27" s="25">
        <v>8</v>
      </c>
      <c r="SA27" s="25">
        <v>16</v>
      </c>
      <c r="SB27" s="25">
        <v>6</v>
      </c>
      <c r="SC27" s="25">
        <v>10</v>
      </c>
      <c r="SD27" s="25">
        <v>19</v>
      </c>
      <c r="SE27" s="25">
        <v>18</v>
      </c>
      <c r="SF27" s="25">
        <v>13</v>
      </c>
      <c r="SG27" s="25">
        <v>14</v>
      </c>
      <c r="SH27" s="25">
        <v>7</v>
      </c>
      <c r="SI27" s="25">
        <v>6</v>
      </c>
      <c r="SJ27" s="25">
        <v>11</v>
      </c>
      <c r="SK27" s="25">
        <v>3</v>
      </c>
      <c r="SL27" s="25">
        <v>4</v>
      </c>
      <c r="SM27" s="25">
        <v>15</v>
      </c>
      <c r="SN27" s="25">
        <v>5</v>
      </c>
      <c r="SO27" s="25">
        <v>8</v>
      </c>
      <c r="SP27" s="25">
        <v>16</v>
      </c>
      <c r="SQ27" s="25">
        <v>15</v>
      </c>
      <c r="SR27" s="25">
        <v>9</v>
      </c>
      <c r="SS27" s="25">
        <v>12</v>
      </c>
      <c r="ST27" s="25">
        <v>6</v>
      </c>
      <c r="SU27" s="25">
        <v>2</v>
      </c>
      <c r="SV27" s="25">
        <v>7</v>
      </c>
      <c r="SW27" s="44">
        <v>35.714285714285715</v>
      </c>
      <c r="SX27" s="44">
        <v>36.363636363636367</v>
      </c>
      <c r="SY27" s="44">
        <v>90</v>
      </c>
      <c r="SZ27" s="44">
        <v>76.923076923076934</v>
      </c>
      <c r="TA27" s="44">
        <v>66.666666666666657</v>
      </c>
      <c r="TB27" s="44">
        <v>80</v>
      </c>
      <c r="TC27" s="44">
        <v>80.555555555555557</v>
      </c>
      <c r="TD27" s="44">
        <v>64</v>
      </c>
      <c r="TE27" s="44">
        <v>66.666666666666657</v>
      </c>
      <c r="TF27" s="44">
        <v>59.574468085106382</v>
      </c>
      <c r="TG27" s="44">
        <v>58.139534883720934</v>
      </c>
      <c r="TH27" s="44">
        <v>69.696969696969703</v>
      </c>
      <c r="TI27" s="44">
        <v>28.571428571428569</v>
      </c>
      <c r="TJ27" s="44">
        <v>72.727272727272734</v>
      </c>
      <c r="TK27" s="44">
        <v>80</v>
      </c>
      <c r="TL27" s="44">
        <v>46.153846153846153</v>
      </c>
      <c r="TM27" s="44">
        <v>55.555555555555557</v>
      </c>
      <c r="TN27" s="44">
        <v>54.285714285714285</v>
      </c>
      <c r="TO27" s="44">
        <v>50</v>
      </c>
      <c r="TP27" s="44">
        <v>52</v>
      </c>
      <c r="TQ27" s="44">
        <v>38.888888888888893</v>
      </c>
      <c r="TR27" s="44">
        <v>14.893617021276595</v>
      </c>
      <c r="TS27" s="44">
        <v>13.953488372093023</v>
      </c>
      <c r="TT27" s="44">
        <v>33.333333333333329</v>
      </c>
      <c r="TU27" s="44">
        <v>21.428571428571427</v>
      </c>
      <c r="TV27" s="44">
        <v>36.363636363636367</v>
      </c>
      <c r="TW27" s="44">
        <v>75</v>
      </c>
      <c r="TX27" s="44">
        <v>38.461538461538467</v>
      </c>
      <c r="TY27" s="44">
        <v>44.444444444444443</v>
      </c>
      <c r="TZ27" s="44">
        <v>45.714285714285715</v>
      </c>
      <c r="UA27" s="44">
        <v>41.666666666666671</v>
      </c>
      <c r="UB27" s="44">
        <v>36</v>
      </c>
      <c r="UC27" s="44">
        <v>33.333333333333329</v>
      </c>
      <c r="UD27" s="44">
        <v>12.76595744680851</v>
      </c>
      <c r="UE27" s="44">
        <v>4.6511627906976747</v>
      </c>
      <c r="UF27" s="44">
        <v>21.212121212121211</v>
      </c>
    </row>
    <row r="28" spans="1:552" x14ac:dyDescent="0.25">
      <c r="A28" s="2" t="str">
        <f t="shared" si="0"/>
        <v xml:space="preserve">160060 Santana                                                                                                                                      </v>
      </c>
      <c r="B28" s="58">
        <v>160060</v>
      </c>
      <c r="C28" s="2" t="s">
        <v>72</v>
      </c>
      <c r="D28" s="56">
        <v>2</v>
      </c>
      <c r="E28" s="56">
        <v>0</v>
      </c>
      <c r="F28" s="56">
        <v>1</v>
      </c>
      <c r="G28" s="56">
        <v>3</v>
      </c>
      <c r="H28" s="56">
        <v>4</v>
      </c>
      <c r="I28" s="56">
        <v>3</v>
      </c>
      <c r="J28" s="56">
        <v>4</v>
      </c>
      <c r="K28" s="56">
        <v>6</v>
      </c>
      <c r="L28" s="56">
        <v>6</v>
      </c>
      <c r="M28" s="56">
        <v>7</v>
      </c>
      <c r="N28" s="56">
        <v>3</v>
      </c>
      <c r="O28" s="56">
        <v>3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1</v>
      </c>
      <c r="V28" s="59">
        <v>0</v>
      </c>
      <c r="W28" s="59">
        <v>3</v>
      </c>
      <c r="X28" s="59">
        <v>2</v>
      </c>
      <c r="Y28" s="59">
        <v>3</v>
      </c>
      <c r="Z28" s="59">
        <v>2</v>
      </c>
      <c r="AA28" s="59">
        <v>2</v>
      </c>
      <c r="AB28" s="62">
        <v>0</v>
      </c>
      <c r="AC28" s="62">
        <v>999999999</v>
      </c>
      <c r="AD28" s="62">
        <v>0</v>
      </c>
      <c r="AE28" s="62">
        <v>0</v>
      </c>
      <c r="AF28" s="62">
        <v>0</v>
      </c>
      <c r="AG28" s="62">
        <v>33.333333333333329</v>
      </c>
      <c r="AH28" s="62">
        <v>0</v>
      </c>
      <c r="AI28" s="62">
        <v>50</v>
      </c>
      <c r="AJ28" s="62">
        <v>33.333333333333329</v>
      </c>
      <c r="AK28" s="62">
        <v>42.857142857142854</v>
      </c>
      <c r="AL28" s="62">
        <v>66.666666666666657</v>
      </c>
      <c r="AM28" s="62">
        <v>66.666666666666657</v>
      </c>
      <c r="AN28" s="61">
        <v>2</v>
      </c>
      <c r="AO28" s="25">
        <v>0</v>
      </c>
      <c r="AP28" s="25">
        <v>1</v>
      </c>
      <c r="AQ28" s="25">
        <v>3</v>
      </c>
      <c r="AR28" s="25">
        <v>4</v>
      </c>
      <c r="AS28" s="25">
        <v>2</v>
      </c>
      <c r="AT28" s="25">
        <v>4</v>
      </c>
      <c r="AU28" s="25">
        <v>3</v>
      </c>
      <c r="AV28" s="25">
        <v>4</v>
      </c>
      <c r="AW28" s="25">
        <v>4</v>
      </c>
      <c r="AX28" s="25">
        <v>1</v>
      </c>
      <c r="AY28" s="25">
        <v>1</v>
      </c>
      <c r="AZ28" s="39">
        <v>100</v>
      </c>
      <c r="BA28" s="39">
        <v>999999999</v>
      </c>
      <c r="BB28" s="39">
        <v>100</v>
      </c>
      <c r="BC28" s="39">
        <v>100</v>
      </c>
      <c r="BD28" s="39">
        <v>100</v>
      </c>
      <c r="BE28" s="39">
        <v>66.666666666666657</v>
      </c>
      <c r="BF28" s="39">
        <v>100</v>
      </c>
      <c r="BG28" s="39">
        <v>50</v>
      </c>
      <c r="BH28" s="39">
        <v>66.666666666666657</v>
      </c>
      <c r="BI28" s="39">
        <v>57.142857142857139</v>
      </c>
      <c r="BJ28" s="39">
        <v>33.333333333333329</v>
      </c>
      <c r="BK28" s="39">
        <v>33.333333333333329</v>
      </c>
      <c r="BL28" s="25">
        <v>0</v>
      </c>
      <c r="BM28" s="25">
        <v>0</v>
      </c>
      <c r="BN28" s="25">
        <v>0</v>
      </c>
      <c r="BO28" s="25">
        <v>0</v>
      </c>
      <c r="BP28" s="25">
        <v>0</v>
      </c>
      <c r="BQ28" s="25">
        <v>0</v>
      </c>
      <c r="BR28" s="25">
        <v>0</v>
      </c>
      <c r="BS28" s="25">
        <v>0</v>
      </c>
      <c r="BT28" s="25">
        <v>0</v>
      </c>
      <c r="BU28" s="25">
        <v>0</v>
      </c>
      <c r="BV28" s="25">
        <v>0</v>
      </c>
      <c r="BW28" s="25">
        <v>0</v>
      </c>
      <c r="BX28" s="39">
        <v>0</v>
      </c>
      <c r="BY28" s="39">
        <v>999999999</v>
      </c>
      <c r="BZ28" s="39">
        <v>0</v>
      </c>
      <c r="CA28" s="39">
        <v>0</v>
      </c>
      <c r="CB28" s="39">
        <v>0</v>
      </c>
      <c r="CC28" s="39">
        <v>0</v>
      </c>
      <c r="CD28" s="39">
        <v>0</v>
      </c>
      <c r="CE28" s="39">
        <v>0</v>
      </c>
      <c r="CF28" s="39">
        <v>0</v>
      </c>
      <c r="CG28" s="39">
        <v>0</v>
      </c>
      <c r="CH28" s="39">
        <v>0</v>
      </c>
      <c r="CI28" s="39">
        <v>0</v>
      </c>
      <c r="CJ28" s="63">
        <v>0</v>
      </c>
      <c r="CK28" s="63">
        <v>0</v>
      </c>
      <c r="CL28" s="63">
        <v>0</v>
      </c>
      <c r="CM28" s="63">
        <v>0</v>
      </c>
      <c r="CN28" s="63">
        <v>0</v>
      </c>
      <c r="CO28" s="63">
        <v>0</v>
      </c>
      <c r="CP28" s="63">
        <v>0</v>
      </c>
      <c r="CQ28" s="63">
        <v>1</v>
      </c>
      <c r="CR28" s="63">
        <v>0</v>
      </c>
      <c r="CS28" s="63">
        <v>1</v>
      </c>
      <c r="CT28" s="63">
        <v>1</v>
      </c>
      <c r="CU28" s="63">
        <v>1</v>
      </c>
      <c r="CV28" s="63">
        <v>0</v>
      </c>
      <c r="CW28" s="63">
        <v>0</v>
      </c>
      <c r="CX28" s="63">
        <v>0</v>
      </c>
      <c r="CY28" s="63">
        <v>0</v>
      </c>
      <c r="CZ28" s="63">
        <v>0</v>
      </c>
      <c r="DA28" s="63">
        <v>0</v>
      </c>
      <c r="DB28" s="63">
        <v>0</v>
      </c>
      <c r="DC28" s="63">
        <v>1</v>
      </c>
      <c r="DD28" s="63">
        <v>1</v>
      </c>
      <c r="DE28" s="63">
        <v>0</v>
      </c>
      <c r="DF28" s="63">
        <v>0</v>
      </c>
      <c r="DG28" s="63">
        <v>0</v>
      </c>
      <c r="DH28" s="25">
        <v>0</v>
      </c>
      <c r="DI28" s="25">
        <v>0</v>
      </c>
      <c r="DJ28" s="25">
        <v>0</v>
      </c>
      <c r="DK28" s="25">
        <v>0</v>
      </c>
      <c r="DL28" s="25">
        <v>0</v>
      </c>
      <c r="DM28" s="25">
        <v>0</v>
      </c>
      <c r="DN28" s="25">
        <v>0</v>
      </c>
      <c r="DO28" s="25">
        <v>0</v>
      </c>
      <c r="DP28" s="25">
        <v>0</v>
      </c>
      <c r="DQ28" s="25">
        <v>2</v>
      </c>
      <c r="DR28" s="25">
        <v>0</v>
      </c>
      <c r="DS28" s="25">
        <v>0</v>
      </c>
      <c r="DT28" s="34">
        <v>0</v>
      </c>
      <c r="DU28" s="34">
        <v>0</v>
      </c>
      <c r="DV28" s="34">
        <v>0</v>
      </c>
      <c r="DW28" s="34">
        <v>0</v>
      </c>
      <c r="DX28" s="34">
        <v>0</v>
      </c>
      <c r="DY28" s="34">
        <v>0</v>
      </c>
      <c r="DZ28" s="34">
        <v>0</v>
      </c>
      <c r="EA28" s="2">
        <v>2</v>
      </c>
      <c r="EB28" s="2">
        <v>1</v>
      </c>
      <c r="EC28" s="2">
        <v>3</v>
      </c>
      <c r="ED28" s="2">
        <v>1</v>
      </c>
      <c r="EE28" s="2">
        <v>1</v>
      </c>
      <c r="EF28" s="34">
        <v>999999999</v>
      </c>
      <c r="EG28" s="34">
        <v>999999999</v>
      </c>
      <c r="EH28" s="34">
        <v>999999999</v>
      </c>
      <c r="EI28" s="34">
        <v>999999999</v>
      </c>
      <c r="EJ28" s="34">
        <v>999999999</v>
      </c>
      <c r="EK28" s="34">
        <v>999999999</v>
      </c>
      <c r="EL28" s="34">
        <v>999999999</v>
      </c>
      <c r="EM28" s="34">
        <v>50</v>
      </c>
      <c r="EN28" s="34">
        <v>0</v>
      </c>
      <c r="EO28" s="34">
        <v>33.333333333333329</v>
      </c>
      <c r="EP28" s="34">
        <v>100</v>
      </c>
      <c r="EQ28" s="34">
        <v>100</v>
      </c>
      <c r="ER28" s="34">
        <v>999999999</v>
      </c>
      <c r="ES28" s="34">
        <v>999999999</v>
      </c>
      <c r="ET28" s="34">
        <v>999999999</v>
      </c>
      <c r="EU28" s="34">
        <v>999999999</v>
      </c>
      <c r="EV28" s="34">
        <v>999999999</v>
      </c>
      <c r="EW28" s="34">
        <v>999999999</v>
      </c>
      <c r="EX28" s="34">
        <v>999999999</v>
      </c>
      <c r="EY28" s="34">
        <v>50</v>
      </c>
      <c r="EZ28" s="34">
        <v>100</v>
      </c>
      <c r="FA28" s="34">
        <v>0</v>
      </c>
      <c r="FB28" s="34">
        <v>0</v>
      </c>
      <c r="FC28" s="34">
        <v>0</v>
      </c>
      <c r="FD28" s="42">
        <v>999999999</v>
      </c>
      <c r="FE28" s="42">
        <v>999999999</v>
      </c>
      <c r="FF28" s="42">
        <v>999999999</v>
      </c>
      <c r="FG28" s="42">
        <v>999999999</v>
      </c>
      <c r="FH28" s="42">
        <v>999999999</v>
      </c>
      <c r="FI28" s="42">
        <v>999999999</v>
      </c>
      <c r="FJ28" s="42">
        <v>999999999</v>
      </c>
      <c r="FK28" s="42">
        <v>0</v>
      </c>
      <c r="FL28" s="42">
        <v>0</v>
      </c>
      <c r="FM28" s="42">
        <v>66.666666666666657</v>
      </c>
      <c r="FN28" s="42">
        <v>0</v>
      </c>
      <c r="FO28" s="42">
        <v>0</v>
      </c>
      <c r="FP28" s="42">
        <v>0</v>
      </c>
      <c r="FQ28" s="2">
        <v>0</v>
      </c>
      <c r="FR28" s="2">
        <v>0</v>
      </c>
      <c r="FS28" s="2">
        <v>0</v>
      </c>
      <c r="FT28" s="2">
        <v>0</v>
      </c>
      <c r="FU28" s="2">
        <v>0</v>
      </c>
      <c r="FV28" s="2">
        <v>0</v>
      </c>
      <c r="FW28" s="2">
        <v>2</v>
      </c>
      <c r="FX28" s="2">
        <v>1</v>
      </c>
      <c r="FY28" s="2">
        <v>1</v>
      </c>
      <c r="FZ28" s="2">
        <v>1</v>
      </c>
      <c r="GA28" s="2">
        <v>2</v>
      </c>
      <c r="GB28" s="25">
        <v>0</v>
      </c>
      <c r="GC28" s="25">
        <v>0</v>
      </c>
      <c r="GD28" s="25">
        <v>0</v>
      </c>
      <c r="GE28" s="25">
        <v>0</v>
      </c>
      <c r="GF28" s="25">
        <v>0</v>
      </c>
      <c r="GG28" s="25">
        <v>1</v>
      </c>
      <c r="GH28" s="25">
        <v>0</v>
      </c>
      <c r="GI28" s="25">
        <v>1</v>
      </c>
      <c r="GJ28" s="25">
        <v>1</v>
      </c>
      <c r="GK28" s="25">
        <v>1</v>
      </c>
      <c r="GL28" s="25">
        <v>1</v>
      </c>
      <c r="GM28" s="25">
        <v>0</v>
      </c>
      <c r="GN28" s="2">
        <v>0</v>
      </c>
      <c r="GO28" s="2">
        <v>0</v>
      </c>
      <c r="GP28" s="2">
        <v>0</v>
      </c>
      <c r="GQ28" s="2">
        <v>0</v>
      </c>
      <c r="GR28" s="2">
        <v>0</v>
      </c>
      <c r="GS28" s="2">
        <v>0</v>
      </c>
      <c r="GT28" s="2">
        <v>0</v>
      </c>
      <c r="GU28" s="2">
        <v>0</v>
      </c>
      <c r="GV28" s="2">
        <v>0</v>
      </c>
      <c r="GW28" s="2">
        <v>1</v>
      </c>
      <c r="GX28" s="2">
        <v>0</v>
      </c>
      <c r="GY28" s="2">
        <v>0</v>
      </c>
      <c r="GZ28" s="2">
        <v>0</v>
      </c>
      <c r="HA28" s="2">
        <v>0</v>
      </c>
      <c r="HB28" s="2">
        <v>0</v>
      </c>
      <c r="HC28" s="2">
        <v>0</v>
      </c>
      <c r="HD28" s="2">
        <v>0</v>
      </c>
      <c r="HE28" s="2">
        <v>1</v>
      </c>
      <c r="HF28" s="2">
        <v>0</v>
      </c>
      <c r="HG28" s="2">
        <v>3</v>
      </c>
      <c r="HH28" s="2">
        <v>2</v>
      </c>
      <c r="HI28" s="2">
        <v>3</v>
      </c>
      <c r="HJ28" s="2">
        <v>2</v>
      </c>
      <c r="HK28" s="2">
        <v>2</v>
      </c>
      <c r="HL28" s="34">
        <v>999999999</v>
      </c>
      <c r="HM28" s="34">
        <v>999999999</v>
      </c>
      <c r="HN28" s="34">
        <v>999999999</v>
      </c>
      <c r="HO28" s="34">
        <v>999999999</v>
      </c>
      <c r="HP28" s="34">
        <v>999999999</v>
      </c>
      <c r="HQ28" s="34">
        <v>0</v>
      </c>
      <c r="HR28" s="34">
        <v>999999999</v>
      </c>
      <c r="HS28" s="34">
        <v>66.666666666666657</v>
      </c>
      <c r="HT28" s="34">
        <v>50</v>
      </c>
      <c r="HU28" s="34">
        <v>33.333333333333329</v>
      </c>
      <c r="HV28" s="34">
        <v>50</v>
      </c>
      <c r="HW28" s="34">
        <v>100</v>
      </c>
      <c r="HX28" s="39">
        <v>999999999</v>
      </c>
      <c r="HY28" s="39">
        <v>999999999</v>
      </c>
      <c r="HZ28" s="39">
        <v>999999999</v>
      </c>
      <c r="IA28" s="39">
        <v>999999999</v>
      </c>
      <c r="IB28" s="39">
        <v>999999999</v>
      </c>
      <c r="IC28" s="39">
        <v>100</v>
      </c>
      <c r="ID28" s="39">
        <v>999999999</v>
      </c>
      <c r="IE28" s="39">
        <v>33.333333333333329</v>
      </c>
      <c r="IF28" s="39">
        <v>50</v>
      </c>
      <c r="IG28" s="39">
        <v>33.333333333333329</v>
      </c>
      <c r="IH28" s="39">
        <v>50</v>
      </c>
      <c r="II28" s="39">
        <v>0</v>
      </c>
      <c r="IJ28" s="39">
        <v>999999999</v>
      </c>
      <c r="IK28" s="39">
        <v>999999999</v>
      </c>
      <c r="IL28" s="39">
        <v>999999999</v>
      </c>
      <c r="IM28" s="39">
        <v>999999999</v>
      </c>
      <c r="IN28" s="39">
        <v>999999999</v>
      </c>
      <c r="IO28" s="39">
        <v>0</v>
      </c>
      <c r="IP28" s="39">
        <v>999999999</v>
      </c>
      <c r="IQ28" s="39">
        <v>0</v>
      </c>
      <c r="IR28" s="39">
        <v>0</v>
      </c>
      <c r="IS28" s="39">
        <v>33.333333333333329</v>
      </c>
      <c r="IT28" s="39">
        <v>0</v>
      </c>
      <c r="IU28" s="39">
        <v>0</v>
      </c>
      <c r="IV28" s="39">
        <v>0</v>
      </c>
      <c r="IW28" s="39">
        <v>0</v>
      </c>
      <c r="IX28" s="39">
        <v>0</v>
      </c>
      <c r="IY28" s="39">
        <v>2</v>
      </c>
      <c r="IZ28" s="39">
        <v>1</v>
      </c>
      <c r="JA28" s="39">
        <v>1</v>
      </c>
      <c r="JB28" s="39">
        <v>2</v>
      </c>
      <c r="JC28" s="39">
        <v>2</v>
      </c>
      <c r="JD28" s="2">
        <v>1</v>
      </c>
      <c r="JE28" s="2">
        <v>1</v>
      </c>
      <c r="JF28" s="2">
        <v>0</v>
      </c>
      <c r="JG28" s="2">
        <v>1</v>
      </c>
      <c r="JH28" s="2">
        <v>0</v>
      </c>
      <c r="JI28" s="2">
        <v>0</v>
      </c>
      <c r="JJ28" s="2">
        <v>0</v>
      </c>
      <c r="JK28" s="2">
        <v>0</v>
      </c>
      <c r="JL28" s="2">
        <v>1</v>
      </c>
      <c r="JM28" s="44">
        <v>0</v>
      </c>
      <c r="JN28" s="44">
        <v>1</v>
      </c>
      <c r="JO28" s="44">
        <v>0</v>
      </c>
      <c r="JP28" s="2">
        <v>1</v>
      </c>
      <c r="JQ28" s="2">
        <v>2</v>
      </c>
      <c r="JR28" s="2">
        <v>0</v>
      </c>
      <c r="JS28" s="2">
        <v>0</v>
      </c>
      <c r="JT28" s="2">
        <v>1</v>
      </c>
      <c r="JU28" s="2">
        <v>0</v>
      </c>
      <c r="JV28" s="2">
        <v>1</v>
      </c>
      <c r="JW28" s="2">
        <v>1</v>
      </c>
      <c r="JX28" s="2">
        <v>2</v>
      </c>
      <c r="JY28" s="2">
        <v>1</v>
      </c>
      <c r="JZ28" s="2">
        <v>1</v>
      </c>
      <c r="KA28" s="2">
        <v>1</v>
      </c>
      <c r="KB28" s="25">
        <v>1</v>
      </c>
      <c r="KC28" s="25">
        <v>1</v>
      </c>
      <c r="KD28" s="25">
        <v>1</v>
      </c>
      <c r="KE28" s="25">
        <v>0</v>
      </c>
      <c r="KF28" s="25">
        <v>1</v>
      </c>
      <c r="KG28" s="25">
        <v>0</v>
      </c>
      <c r="KH28" s="25">
        <v>1</v>
      </c>
      <c r="KI28" s="25">
        <v>3</v>
      </c>
      <c r="KJ28" s="25">
        <v>4</v>
      </c>
      <c r="KK28" s="25">
        <v>2</v>
      </c>
      <c r="KL28" s="25">
        <v>4</v>
      </c>
      <c r="KM28" s="25">
        <v>3</v>
      </c>
      <c r="KN28" s="25">
        <v>3</v>
      </c>
      <c r="KO28" s="25">
        <v>4</v>
      </c>
      <c r="KP28" s="25">
        <v>1</v>
      </c>
      <c r="KQ28" s="25">
        <v>1</v>
      </c>
      <c r="KR28" s="44">
        <v>0</v>
      </c>
      <c r="KS28" s="44">
        <v>999999999</v>
      </c>
      <c r="KT28" s="44">
        <v>0</v>
      </c>
      <c r="KU28" s="44">
        <v>66.666666666666657</v>
      </c>
      <c r="KV28" s="44">
        <v>25</v>
      </c>
      <c r="KW28" s="44">
        <v>50</v>
      </c>
      <c r="KX28" s="44">
        <v>50</v>
      </c>
      <c r="KY28" s="44">
        <v>66.666666666666657</v>
      </c>
      <c r="KZ28" s="44">
        <v>33.333333333333329</v>
      </c>
      <c r="LA28" s="44">
        <v>25</v>
      </c>
      <c r="LB28" s="44">
        <v>0</v>
      </c>
      <c r="LC28" s="44">
        <v>100</v>
      </c>
      <c r="LD28" s="44">
        <v>0</v>
      </c>
      <c r="LE28" s="44">
        <v>999999999</v>
      </c>
      <c r="LF28" s="44">
        <v>0</v>
      </c>
      <c r="LG28" s="44">
        <v>0</v>
      </c>
      <c r="LH28" s="44">
        <v>25</v>
      </c>
      <c r="LI28" s="44">
        <v>0</v>
      </c>
      <c r="LJ28" s="44">
        <v>25</v>
      </c>
      <c r="LK28" s="44">
        <v>0</v>
      </c>
      <c r="LL28" s="44">
        <v>33.333333333333329</v>
      </c>
      <c r="LM28" s="44">
        <v>50</v>
      </c>
      <c r="LN28" s="44">
        <v>0</v>
      </c>
      <c r="LO28" s="44">
        <v>0</v>
      </c>
      <c r="LP28" s="44">
        <v>100</v>
      </c>
      <c r="LQ28" s="44">
        <v>999999999</v>
      </c>
      <c r="LR28" s="44">
        <v>100</v>
      </c>
      <c r="LS28" s="44">
        <v>33.333333333333329</v>
      </c>
      <c r="LT28" s="44">
        <v>50</v>
      </c>
      <c r="LU28" s="44">
        <v>50</v>
      </c>
      <c r="LV28" s="44">
        <v>25</v>
      </c>
      <c r="LW28" s="44">
        <v>33.333333333333329</v>
      </c>
      <c r="LX28" s="44">
        <v>33.333333333333329</v>
      </c>
      <c r="LY28" s="44">
        <v>25</v>
      </c>
      <c r="LZ28" s="44">
        <v>100</v>
      </c>
      <c r="MA28" s="44">
        <v>0</v>
      </c>
      <c r="MB28" s="25">
        <v>0</v>
      </c>
      <c r="MC28" s="25">
        <v>0</v>
      </c>
      <c r="MD28" s="25">
        <v>0</v>
      </c>
      <c r="ME28" s="25">
        <v>0</v>
      </c>
      <c r="MF28" s="25">
        <v>0</v>
      </c>
      <c r="MG28" s="25">
        <v>0</v>
      </c>
      <c r="MH28" s="25">
        <v>0</v>
      </c>
      <c r="MI28" s="25">
        <v>0</v>
      </c>
      <c r="MJ28" s="25">
        <v>0</v>
      </c>
      <c r="MK28" s="25">
        <v>1</v>
      </c>
      <c r="ML28" s="25">
        <v>0</v>
      </c>
      <c r="MM28" s="25">
        <v>0</v>
      </c>
      <c r="MN28" s="25">
        <v>0</v>
      </c>
      <c r="MO28" s="25">
        <v>0</v>
      </c>
      <c r="MP28" s="25">
        <v>0</v>
      </c>
      <c r="MQ28" s="25">
        <v>0</v>
      </c>
      <c r="MR28" s="25">
        <v>0</v>
      </c>
      <c r="MS28" s="25">
        <v>0</v>
      </c>
      <c r="MT28" s="25">
        <v>0</v>
      </c>
      <c r="MU28" s="25">
        <v>2</v>
      </c>
      <c r="MV28" s="25">
        <v>1</v>
      </c>
      <c r="MW28" s="44">
        <v>3</v>
      </c>
      <c r="MX28" s="44">
        <v>1</v>
      </c>
      <c r="MY28" s="44">
        <v>1</v>
      </c>
      <c r="MZ28" s="44">
        <v>999999999</v>
      </c>
      <c r="NA28" s="44">
        <v>999999999</v>
      </c>
      <c r="NB28" s="44">
        <v>999999999</v>
      </c>
      <c r="NC28" s="44">
        <v>999999999</v>
      </c>
      <c r="ND28" s="44">
        <v>999999999</v>
      </c>
      <c r="NE28" s="44">
        <v>999999999</v>
      </c>
      <c r="NF28" s="44">
        <v>999999999</v>
      </c>
      <c r="NG28" s="44">
        <v>0</v>
      </c>
      <c r="NH28" s="44">
        <v>0</v>
      </c>
      <c r="NI28" s="44">
        <v>33.333333333333329</v>
      </c>
      <c r="NJ28" s="44">
        <v>0</v>
      </c>
      <c r="NK28" s="44">
        <v>0</v>
      </c>
      <c r="NL28" s="25">
        <v>0</v>
      </c>
      <c r="NM28" s="25">
        <v>0</v>
      </c>
      <c r="NN28" s="25">
        <v>0</v>
      </c>
      <c r="NO28" s="25">
        <v>0</v>
      </c>
      <c r="NP28" s="25">
        <v>0</v>
      </c>
      <c r="NQ28" s="25">
        <v>0</v>
      </c>
      <c r="NR28" s="25">
        <v>0</v>
      </c>
      <c r="NS28" s="25">
        <v>0</v>
      </c>
      <c r="NT28" s="25">
        <v>1</v>
      </c>
      <c r="NU28" s="25">
        <v>0</v>
      </c>
      <c r="NV28" s="25">
        <v>0</v>
      </c>
      <c r="NW28" s="25">
        <v>0</v>
      </c>
      <c r="NX28" s="25">
        <v>0</v>
      </c>
      <c r="NY28" s="25">
        <v>0</v>
      </c>
      <c r="NZ28" s="25">
        <v>0</v>
      </c>
      <c r="OA28" s="25">
        <v>1</v>
      </c>
      <c r="OB28" s="25">
        <v>0</v>
      </c>
      <c r="OC28" s="25">
        <v>0</v>
      </c>
      <c r="OD28" s="44">
        <v>1</v>
      </c>
      <c r="OE28" s="44">
        <v>0</v>
      </c>
      <c r="OF28" s="44">
        <v>1</v>
      </c>
      <c r="OG28" s="44">
        <v>0</v>
      </c>
      <c r="OH28" s="44">
        <v>0</v>
      </c>
      <c r="OI28" s="44">
        <v>0</v>
      </c>
      <c r="OJ28" s="44">
        <v>999999999</v>
      </c>
      <c r="OK28" s="44">
        <v>999999999</v>
      </c>
      <c r="OL28" s="44">
        <v>999999999</v>
      </c>
      <c r="OM28" s="44">
        <v>0</v>
      </c>
      <c r="ON28" s="44">
        <v>999999999</v>
      </c>
      <c r="OO28" s="44">
        <v>999999999</v>
      </c>
      <c r="OP28" s="44">
        <v>0</v>
      </c>
      <c r="OQ28" s="44">
        <v>999999999</v>
      </c>
      <c r="OR28" s="44">
        <v>100</v>
      </c>
      <c r="OS28" s="44">
        <v>999999999</v>
      </c>
      <c r="OT28" s="44">
        <v>999999999</v>
      </c>
      <c r="OU28" s="44">
        <v>999999999</v>
      </c>
      <c r="OV28" s="25">
        <v>0</v>
      </c>
      <c r="OW28" s="25">
        <v>0</v>
      </c>
      <c r="OX28" s="25">
        <v>0</v>
      </c>
      <c r="OY28" s="25">
        <v>1</v>
      </c>
      <c r="OZ28" s="25">
        <v>3</v>
      </c>
      <c r="PA28" s="25">
        <v>4</v>
      </c>
      <c r="PB28" s="25">
        <v>4</v>
      </c>
      <c r="PC28" s="25">
        <v>5</v>
      </c>
      <c r="PD28" s="25">
        <v>5</v>
      </c>
      <c r="PE28" s="25">
        <v>5</v>
      </c>
      <c r="PF28" s="25">
        <v>4</v>
      </c>
      <c r="PG28" s="25">
        <v>4</v>
      </c>
      <c r="PH28" s="25">
        <v>2</v>
      </c>
      <c r="PI28" s="25">
        <v>1</v>
      </c>
      <c r="PJ28" s="25">
        <v>1</v>
      </c>
      <c r="PK28" s="25">
        <v>3</v>
      </c>
      <c r="PL28" s="25">
        <v>6</v>
      </c>
      <c r="PM28" s="25">
        <v>6</v>
      </c>
      <c r="PN28" s="25">
        <v>5</v>
      </c>
      <c r="PO28" s="25">
        <v>8</v>
      </c>
      <c r="PP28" s="25">
        <v>8</v>
      </c>
      <c r="PQ28" s="25">
        <v>8</v>
      </c>
      <c r="PR28" s="25">
        <v>4</v>
      </c>
      <c r="PS28" s="25">
        <v>4</v>
      </c>
      <c r="PT28" s="44">
        <v>0</v>
      </c>
      <c r="PU28" s="44">
        <v>0</v>
      </c>
      <c r="PV28" s="44">
        <v>0</v>
      </c>
      <c r="PW28" s="44">
        <v>33.333333333333329</v>
      </c>
      <c r="PX28" s="44">
        <v>50</v>
      </c>
      <c r="PY28" s="44">
        <v>66.666666666666657</v>
      </c>
      <c r="PZ28" s="44">
        <v>80</v>
      </c>
      <c r="QA28" s="44">
        <v>62.5</v>
      </c>
      <c r="QB28" s="44">
        <v>62.5</v>
      </c>
      <c r="QC28" s="44">
        <v>62.5</v>
      </c>
      <c r="QD28" s="44">
        <v>100</v>
      </c>
      <c r="QE28" s="44">
        <v>100</v>
      </c>
      <c r="QF28" s="25">
        <v>0</v>
      </c>
      <c r="QG28" s="25">
        <v>0</v>
      </c>
      <c r="QH28" s="25">
        <v>0</v>
      </c>
      <c r="QI28" s="25">
        <v>1</v>
      </c>
      <c r="QJ28" s="25">
        <v>2</v>
      </c>
      <c r="QK28" s="25">
        <v>3</v>
      </c>
      <c r="QL28" s="25">
        <v>2</v>
      </c>
      <c r="QM28" s="25">
        <v>4</v>
      </c>
      <c r="QN28" s="25">
        <v>4</v>
      </c>
      <c r="QO28" s="25">
        <v>4</v>
      </c>
      <c r="QP28" s="25">
        <v>2</v>
      </c>
      <c r="QQ28" s="25">
        <v>2</v>
      </c>
      <c r="QR28" s="25">
        <v>1</v>
      </c>
      <c r="QS28" s="25">
        <v>1</v>
      </c>
      <c r="QT28" s="25">
        <v>3</v>
      </c>
      <c r="QU28" s="25">
        <v>6</v>
      </c>
      <c r="QV28" s="25">
        <v>6</v>
      </c>
      <c r="QW28" s="25">
        <v>5</v>
      </c>
      <c r="QX28" s="25">
        <v>8</v>
      </c>
      <c r="QY28" s="25">
        <v>8</v>
      </c>
      <c r="QZ28" s="25">
        <v>8</v>
      </c>
      <c r="RA28" s="25">
        <v>4</v>
      </c>
      <c r="RB28" s="44">
        <v>0</v>
      </c>
      <c r="RC28" s="44">
        <v>0</v>
      </c>
      <c r="RD28" s="44">
        <v>0</v>
      </c>
      <c r="RE28" s="44">
        <v>33.333333333333329</v>
      </c>
      <c r="RF28" s="44">
        <v>33.333333333333329</v>
      </c>
      <c r="RG28" s="44">
        <v>50</v>
      </c>
      <c r="RH28" s="44">
        <v>40</v>
      </c>
      <c r="RI28" s="44">
        <v>50</v>
      </c>
      <c r="RJ28" s="44">
        <v>50</v>
      </c>
      <c r="RK28" s="44">
        <v>50</v>
      </c>
      <c r="RL28" s="44">
        <v>50</v>
      </c>
      <c r="RM28" s="25">
        <v>0</v>
      </c>
      <c r="RN28" s="25">
        <v>0</v>
      </c>
      <c r="RO28" s="25">
        <v>1</v>
      </c>
      <c r="RP28" s="25">
        <v>2</v>
      </c>
      <c r="RQ28" s="25">
        <v>4</v>
      </c>
      <c r="RR28" s="25">
        <v>3</v>
      </c>
      <c r="RS28" s="25">
        <v>3</v>
      </c>
      <c r="RT28" s="25">
        <v>5</v>
      </c>
      <c r="RU28" s="25">
        <v>4</v>
      </c>
      <c r="RV28" s="25">
        <v>5</v>
      </c>
      <c r="RW28" s="25">
        <v>2</v>
      </c>
      <c r="RX28" s="25">
        <v>1</v>
      </c>
      <c r="RY28" s="25">
        <v>0</v>
      </c>
      <c r="RZ28" s="25">
        <v>0</v>
      </c>
      <c r="SA28" s="25">
        <v>1</v>
      </c>
      <c r="SB28" s="25">
        <v>1</v>
      </c>
      <c r="SC28" s="25">
        <v>0</v>
      </c>
      <c r="SD28" s="25">
        <v>2</v>
      </c>
      <c r="SE28" s="25">
        <v>3</v>
      </c>
      <c r="SF28" s="25">
        <v>1</v>
      </c>
      <c r="SG28" s="25">
        <v>2</v>
      </c>
      <c r="SH28" s="25">
        <v>1</v>
      </c>
      <c r="SI28" s="25">
        <v>0</v>
      </c>
      <c r="SJ28" s="25">
        <v>2</v>
      </c>
      <c r="SK28" s="25">
        <v>0</v>
      </c>
      <c r="SL28" s="25">
        <v>0</v>
      </c>
      <c r="SM28" s="25">
        <v>1</v>
      </c>
      <c r="SN28" s="25">
        <v>1</v>
      </c>
      <c r="SO28" s="25">
        <v>0</v>
      </c>
      <c r="SP28" s="25">
        <v>2</v>
      </c>
      <c r="SQ28" s="25">
        <v>3</v>
      </c>
      <c r="SR28" s="25">
        <v>0</v>
      </c>
      <c r="SS28" s="25">
        <v>2</v>
      </c>
      <c r="ST28" s="25">
        <v>1</v>
      </c>
      <c r="SU28" s="25">
        <v>0</v>
      </c>
      <c r="SV28" s="25">
        <v>0</v>
      </c>
      <c r="SW28" s="44">
        <v>0</v>
      </c>
      <c r="SX28" s="44">
        <v>999999999</v>
      </c>
      <c r="SY28" s="44">
        <v>100</v>
      </c>
      <c r="SZ28" s="44">
        <v>66.666666666666657</v>
      </c>
      <c r="TA28" s="44">
        <v>100</v>
      </c>
      <c r="TB28" s="44">
        <v>100</v>
      </c>
      <c r="TC28" s="44">
        <v>75</v>
      </c>
      <c r="TD28" s="44">
        <v>83.333333333333343</v>
      </c>
      <c r="TE28" s="44">
        <v>66.666666666666657</v>
      </c>
      <c r="TF28" s="44">
        <v>71.428571428571431</v>
      </c>
      <c r="TG28" s="44">
        <v>66.666666666666657</v>
      </c>
      <c r="TH28" s="44">
        <v>33.333333333333329</v>
      </c>
      <c r="TI28" s="44">
        <v>0</v>
      </c>
      <c r="TJ28" s="44">
        <v>999999999</v>
      </c>
      <c r="TK28" s="44">
        <v>100</v>
      </c>
      <c r="TL28" s="44">
        <v>33.333333333333329</v>
      </c>
      <c r="TM28" s="44">
        <v>0</v>
      </c>
      <c r="TN28" s="44">
        <v>66.666666666666657</v>
      </c>
      <c r="TO28" s="44">
        <v>75</v>
      </c>
      <c r="TP28" s="44">
        <v>16.666666666666664</v>
      </c>
      <c r="TQ28" s="44">
        <v>33.333333333333329</v>
      </c>
      <c r="TR28" s="44">
        <v>14.285714285714285</v>
      </c>
      <c r="TS28" s="44">
        <v>0</v>
      </c>
      <c r="TT28" s="44">
        <v>66.666666666666657</v>
      </c>
      <c r="TU28" s="44">
        <v>0</v>
      </c>
      <c r="TV28" s="44">
        <v>999999999</v>
      </c>
      <c r="TW28" s="44">
        <v>100</v>
      </c>
      <c r="TX28" s="44">
        <v>33.333333333333329</v>
      </c>
      <c r="TY28" s="44">
        <v>0</v>
      </c>
      <c r="TZ28" s="44">
        <v>66.666666666666657</v>
      </c>
      <c r="UA28" s="44">
        <v>75</v>
      </c>
      <c r="UB28" s="44">
        <v>0</v>
      </c>
      <c r="UC28" s="44">
        <v>33.333333333333329</v>
      </c>
      <c r="UD28" s="44">
        <v>14.285714285714285</v>
      </c>
      <c r="UE28" s="44">
        <v>0</v>
      </c>
      <c r="UF28" s="44">
        <v>0</v>
      </c>
    </row>
    <row r="29" spans="1:552" x14ac:dyDescent="0.25">
      <c r="A29" s="2" t="str">
        <f t="shared" si="0"/>
        <v xml:space="preserve">170210 Araguaína                                                                                                                                    </v>
      </c>
      <c r="B29" s="58">
        <v>170210</v>
      </c>
      <c r="C29" s="2" t="s">
        <v>73</v>
      </c>
      <c r="D29" s="56">
        <v>5</v>
      </c>
      <c r="E29" s="56">
        <v>4</v>
      </c>
      <c r="F29" s="56">
        <v>10</v>
      </c>
      <c r="G29" s="56">
        <v>8</v>
      </c>
      <c r="H29" s="56">
        <v>5</v>
      </c>
      <c r="I29" s="56">
        <v>10</v>
      </c>
      <c r="J29" s="56">
        <v>7</v>
      </c>
      <c r="K29" s="56">
        <v>11</v>
      </c>
      <c r="L29" s="56">
        <v>8</v>
      </c>
      <c r="M29" s="56">
        <v>11</v>
      </c>
      <c r="N29" s="56">
        <v>12</v>
      </c>
      <c r="O29" s="56">
        <v>7</v>
      </c>
      <c r="P29" s="59">
        <v>1</v>
      </c>
      <c r="Q29" s="59">
        <v>1</v>
      </c>
      <c r="R29" s="59">
        <v>4</v>
      </c>
      <c r="S29" s="59">
        <v>1</v>
      </c>
      <c r="T29" s="59">
        <v>2</v>
      </c>
      <c r="U29" s="59">
        <v>5</v>
      </c>
      <c r="V29" s="59">
        <v>1</v>
      </c>
      <c r="W29" s="59">
        <v>7</v>
      </c>
      <c r="X29" s="59">
        <v>3</v>
      </c>
      <c r="Y29" s="59">
        <v>7</v>
      </c>
      <c r="Z29" s="59">
        <v>5</v>
      </c>
      <c r="AA29" s="59">
        <v>3</v>
      </c>
      <c r="AB29" s="62">
        <v>20</v>
      </c>
      <c r="AC29" s="62">
        <v>25</v>
      </c>
      <c r="AD29" s="62">
        <v>40</v>
      </c>
      <c r="AE29" s="62">
        <v>12.5</v>
      </c>
      <c r="AF29" s="62">
        <v>40</v>
      </c>
      <c r="AG29" s="62">
        <v>50</v>
      </c>
      <c r="AH29" s="62">
        <v>14.285714285714285</v>
      </c>
      <c r="AI29" s="62">
        <v>63.636363636363633</v>
      </c>
      <c r="AJ29" s="62">
        <v>37.5</v>
      </c>
      <c r="AK29" s="62">
        <v>63.636363636363633</v>
      </c>
      <c r="AL29" s="62">
        <v>41.666666666666671</v>
      </c>
      <c r="AM29" s="62">
        <v>42.857142857142854</v>
      </c>
      <c r="AN29" s="61">
        <v>4</v>
      </c>
      <c r="AO29" s="25">
        <v>3</v>
      </c>
      <c r="AP29" s="25">
        <v>6</v>
      </c>
      <c r="AQ29" s="25">
        <v>7</v>
      </c>
      <c r="AR29" s="25">
        <v>3</v>
      </c>
      <c r="AS29" s="25">
        <v>5</v>
      </c>
      <c r="AT29" s="25">
        <v>5</v>
      </c>
      <c r="AU29" s="25">
        <v>4</v>
      </c>
      <c r="AV29" s="25">
        <v>5</v>
      </c>
      <c r="AW29" s="25">
        <v>4</v>
      </c>
      <c r="AX29" s="25">
        <v>7</v>
      </c>
      <c r="AY29" s="25">
        <v>4</v>
      </c>
      <c r="AZ29" s="39">
        <v>80</v>
      </c>
      <c r="BA29" s="39">
        <v>75</v>
      </c>
      <c r="BB29" s="39">
        <v>60</v>
      </c>
      <c r="BC29" s="39">
        <v>87.5</v>
      </c>
      <c r="BD29" s="39">
        <v>60</v>
      </c>
      <c r="BE29" s="39">
        <v>50</v>
      </c>
      <c r="BF29" s="39">
        <v>71.428571428571431</v>
      </c>
      <c r="BG29" s="39">
        <v>36.363636363636367</v>
      </c>
      <c r="BH29" s="39">
        <v>62.5</v>
      </c>
      <c r="BI29" s="39">
        <v>36.363636363636367</v>
      </c>
      <c r="BJ29" s="39">
        <v>58.333333333333336</v>
      </c>
      <c r="BK29" s="39">
        <v>57.142857142857139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1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39">
        <v>0</v>
      </c>
      <c r="BY29" s="39">
        <v>0</v>
      </c>
      <c r="BZ29" s="39">
        <v>0</v>
      </c>
      <c r="CA29" s="39">
        <v>0</v>
      </c>
      <c r="CB29" s="39">
        <v>0</v>
      </c>
      <c r="CC29" s="39">
        <v>0</v>
      </c>
      <c r="CD29" s="39">
        <v>14.285714285714285</v>
      </c>
      <c r="CE29" s="39">
        <v>0</v>
      </c>
      <c r="CF29" s="39">
        <v>0</v>
      </c>
      <c r="CG29" s="39">
        <v>0</v>
      </c>
      <c r="CH29" s="39">
        <v>0</v>
      </c>
      <c r="CI29" s="39">
        <v>0</v>
      </c>
      <c r="CJ29" s="63">
        <v>1</v>
      </c>
      <c r="CK29" s="63">
        <v>0</v>
      </c>
      <c r="CL29" s="63">
        <v>1</v>
      </c>
      <c r="CM29" s="63">
        <v>0</v>
      </c>
      <c r="CN29" s="63">
        <v>0</v>
      </c>
      <c r="CO29" s="63">
        <v>2</v>
      </c>
      <c r="CP29" s="63">
        <v>0</v>
      </c>
      <c r="CQ29" s="63">
        <v>5</v>
      </c>
      <c r="CR29" s="63">
        <v>2</v>
      </c>
      <c r="CS29" s="63">
        <v>2</v>
      </c>
      <c r="CT29" s="63">
        <v>1</v>
      </c>
      <c r="CU29" s="63">
        <v>3</v>
      </c>
      <c r="CV29" s="63">
        <v>0</v>
      </c>
      <c r="CW29" s="63">
        <v>0</v>
      </c>
      <c r="CX29" s="63">
        <v>0</v>
      </c>
      <c r="CY29" s="63">
        <v>0</v>
      </c>
      <c r="CZ29" s="63">
        <v>0</v>
      </c>
      <c r="DA29" s="63">
        <v>0</v>
      </c>
      <c r="DB29" s="63">
        <v>0</v>
      </c>
      <c r="DC29" s="63">
        <v>0</v>
      </c>
      <c r="DD29" s="63">
        <v>0</v>
      </c>
      <c r="DE29" s="63">
        <v>1</v>
      </c>
      <c r="DF29" s="63">
        <v>0</v>
      </c>
      <c r="DG29" s="63">
        <v>0</v>
      </c>
      <c r="DH29" s="25">
        <v>0</v>
      </c>
      <c r="DI29" s="25">
        <v>0</v>
      </c>
      <c r="DJ29" s="25">
        <v>3</v>
      </c>
      <c r="DK29" s="25">
        <v>1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0</v>
      </c>
      <c r="DT29" s="34">
        <v>1</v>
      </c>
      <c r="DU29" s="34">
        <v>0</v>
      </c>
      <c r="DV29" s="34">
        <v>4</v>
      </c>
      <c r="DW29" s="34">
        <v>1</v>
      </c>
      <c r="DX29" s="34">
        <v>0</v>
      </c>
      <c r="DY29" s="34">
        <v>2</v>
      </c>
      <c r="DZ29" s="34">
        <v>0</v>
      </c>
      <c r="EA29" s="2">
        <v>5</v>
      </c>
      <c r="EB29" s="2">
        <v>2</v>
      </c>
      <c r="EC29" s="2">
        <v>3</v>
      </c>
      <c r="ED29" s="2">
        <v>1</v>
      </c>
      <c r="EE29" s="2">
        <v>3</v>
      </c>
      <c r="EF29" s="34">
        <v>100</v>
      </c>
      <c r="EG29" s="34">
        <v>999999999</v>
      </c>
      <c r="EH29" s="34">
        <v>25</v>
      </c>
      <c r="EI29" s="34">
        <v>0</v>
      </c>
      <c r="EJ29" s="34">
        <v>999999999</v>
      </c>
      <c r="EK29" s="34">
        <v>100</v>
      </c>
      <c r="EL29" s="34">
        <v>999999999</v>
      </c>
      <c r="EM29" s="34">
        <v>100</v>
      </c>
      <c r="EN29" s="34">
        <v>100</v>
      </c>
      <c r="EO29" s="34">
        <v>66.666666666666657</v>
      </c>
      <c r="EP29" s="34">
        <v>100</v>
      </c>
      <c r="EQ29" s="34">
        <v>100</v>
      </c>
      <c r="ER29" s="34">
        <v>0</v>
      </c>
      <c r="ES29" s="34">
        <v>999999999</v>
      </c>
      <c r="ET29" s="34">
        <v>0</v>
      </c>
      <c r="EU29" s="34">
        <v>0</v>
      </c>
      <c r="EV29" s="34">
        <v>999999999</v>
      </c>
      <c r="EW29" s="34">
        <v>0</v>
      </c>
      <c r="EX29" s="34">
        <v>999999999</v>
      </c>
      <c r="EY29" s="34">
        <v>0</v>
      </c>
      <c r="EZ29" s="34">
        <v>0</v>
      </c>
      <c r="FA29" s="34">
        <v>33.333333333333329</v>
      </c>
      <c r="FB29" s="34">
        <v>0</v>
      </c>
      <c r="FC29" s="34">
        <v>0</v>
      </c>
      <c r="FD29" s="42">
        <v>0</v>
      </c>
      <c r="FE29" s="42">
        <v>999999999</v>
      </c>
      <c r="FF29" s="42">
        <v>75</v>
      </c>
      <c r="FG29" s="42">
        <v>100</v>
      </c>
      <c r="FH29" s="42">
        <v>999999999</v>
      </c>
      <c r="FI29" s="42">
        <v>0</v>
      </c>
      <c r="FJ29" s="42">
        <v>999999999</v>
      </c>
      <c r="FK29" s="42">
        <v>0</v>
      </c>
      <c r="FL29" s="42">
        <v>0</v>
      </c>
      <c r="FM29" s="42">
        <v>0</v>
      </c>
      <c r="FN29" s="42">
        <v>0</v>
      </c>
      <c r="FO29" s="42">
        <v>0</v>
      </c>
      <c r="FP29" s="42">
        <v>0</v>
      </c>
      <c r="FQ29" s="2">
        <v>0</v>
      </c>
      <c r="FR29" s="2">
        <v>1</v>
      </c>
      <c r="FS29" s="2">
        <v>0</v>
      </c>
      <c r="FT29" s="2">
        <v>1</v>
      </c>
      <c r="FU29" s="2">
        <v>3</v>
      </c>
      <c r="FV29" s="2">
        <v>1</v>
      </c>
      <c r="FW29" s="2">
        <v>6</v>
      </c>
      <c r="FX29" s="2">
        <v>1</v>
      </c>
      <c r="FY29" s="2">
        <v>3</v>
      </c>
      <c r="FZ29" s="2">
        <v>3</v>
      </c>
      <c r="GA29" s="2">
        <v>2</v>
      </c>
      <c r="GB29" s="25">
        <v>1</v>
      </c>
      <c r="GC29" s="25">
        <v>0</v>
      </c>
      <c r="GD29" s="25">
        <v>2</v>
      </c>
      <c r="GE29" s="25">
        <v>1</v>
      </c>
      <c r="GF29" s="25">
        <v>0</v>
      </c>
      <c r="GG29" s="25">
        <v>0</v>
      </c>
      <c r="GH29" s="25">
        <v>0</v>
      </c>
      <c r="GI29" s="25">
        <v>0</v>
      </c>
      <c r="GJ29" s="25">
        <v>2</v>
      </c>
      <c r="GK29" s="25">
        <v>1</v>
      </c>
      <c r="GL29" s="25">
        <v>0</v>
      </c>
      <c r="GM29" s="25">
        <v>0</v>
      </c>
      <c r="GN29" s="2">
        <v>0</v>
      </c>
      <c r="GO29" s="2">
        <v>1</v>
      </c>
      <c r="GP29" s="2">
        <v>0</v>
      </c>
      <c r="GQ29" s="2">
        <v>0</v>
      </c>
      <c r="GR29" s="2">
        <v>0</v>
      </c>
      <c r="GS29" s="2">
        <v>1</v>
      </c>
      <c r="GT29" s="2">
        <v>0</v>
      </c>
      <c r="GU29" s="2">
        <v>1</v>
      </c>
      <c r="GV29" s="2">
        <v>0</v>
      </c>
      <c r="GW29" s="2">
        <v>1</v>
      </c>
      <c r="GX29" s="2">
        <v>1</v>
      </c>
      <c r="GY29" s="2">
        <v>0</v>
      </c>
      <c r="GZ29" s="2">
        <v>1</v>
      </c>
      <c r="HA29" s="2">
        <v>1</v>
      </c>
      <c r="HB29" s="2">
        <v>3</v>
      </c>
      <c r="HC29" s="2">
        <v>1</v>
      </c>
      <c r="HD29" s="2">
        <v>1</v>
      </c>
      <c r="HE29" s="2">
        <v>4</v>
      </c>
      <c r="HF29" s="2">
        <v>1</v>
      </c>
      <c r="HG29" s="2">
        <v>7</v>
      </c>
      <c r="HH29" s="2">
        <v>3</v>
      </c>
      <c r="HI29" s="2">
        <v>5</v>
      </c>
      <c r="HJ29" s="2">
        <v>4</v>
      </c>
      <c r="HK29" s="2">
        <v>2</v>
      </c>
      <c r="HL29" s="34">
        <v>0</v>
      </c>
      <c r="HM29" s="34">
        <v>0</v>
      </c>
      <c r="HN29" s="34">
        <v>33.333333333333329</v>
      </c>
      <c r="HO29" s="34">
        <v>0</v>
      </c>
      <c r="HP29" s="34">
        <v>100</v>
      </c>
      <c r="HQ29" s="34">
        <v>75</v>
      </c>
      <c r="HR29" s="34">
        <v>100</v>
      </c>
      <c r="HS29" s="34">
        <v>85.714285714285708</v>
      </c>
      <c r="HT29" s="34">
        <v>33.333333333333329</v>
      </c>
      <c r="HU29" s="34">
        <v>60</v>
      </c>
      <c r="HV29" s="34">
        <v>75</v>
      </c>
      <c r="HW29" s="34">
        <v>100</v>
      </c>
      <c r="HX29" s="39">
        <v>100</v>
      </c>
      <c r="HY29" s="39">
        <v>0</v>
      </c>
      <c r="HZ29" s="39">
        <v>66.666666666666657</v>
      </c>
      <c r="IA29" s="39">
        <v>100</v>
      </c>
      <c r="IB29" s="39">
        <v>0</v>
      </c>
      <c r="IC29" s="39">
        <v>0</v>
      </c>
      <c r="ID29" s="39">
        <v>0</v>
      </c>
      <c r="IE29" s="39">
        <v>0</v>
      </c>
      <c r="IF29" s="39">
        <v>66.666666666666657</v>
      </c>
      <c r="IG29" s="39">
        <v>20</v>
      </c>
      <c r="IH29" s="39">
        <v>0</v>
      </c>
      <c r="II29" s="39">
        <v>0</v>
      </c>
      <c r="IJ29" s="39">
        <v>0</v>
      </c>
      <c r="IK29" s="39">
        <v>100</v>
      </c>
      <c r="IL29" s="39">
        <v>0</v>
      </c>
      <c r="IM29" s="39">
        <v>0</v>
      </c>
      <c r="IN29" s="39">
        <v>0</v>
      </c>
      <c r="IO29" s="39">
        <v>25</v>
      </c>
      <c r="IP29" s="39">
        <v>0</v>
      </c>
      <c r="IQ29" s="39">
        <v>14.285714285714285</v>
      </c>
      <c r="IR29" s="39">
        <v>0</v>
      </c>
      <c r="IS29" s="39">
        <v>20</v>
      </c>
      <c r="IT29" s="39">
        <v>25</v>
      </c>
      <c r="IU29" s="39">
        <v>0</v>
      </c>
      <c r="IV29" s="39">
        <v>2</v>
      </c>
      <c r="IW29" s="39">
        <v>0</v>
      </c>
      <c r="IX29" s="39">
        <v>5</v>
      </c>
      <c r="IY29" s="39">
        <v>4</v>
      </c>
      <c r="IZ29" s="39">
        <v>0</v>
      </c>
      <c r="JA29" s="39">
        <v>1</v>
      </c>
      <c r="JB29" s="39">
        <v>2</v>
      </c>
      <c r="JC29" s="39">
        <v>2</v>
      </c>
      <c r="JD29" s="2">
        <v>3</v>
      </c>
      <c r="JE29" s="2">
        <v>3</v>
      </c>
      <c r="JF29" s="2">
        <v>5</v>
      </c>
      <c r="JG29" s="2">
        <v>3</v>
      </c>
      <c r="JH29" s="2">
        <v>0</v>
      </c>
      <c r="JI29" s="2">
        <v>1</v>
      </c>
      <c r="JJ29" s="2">
        <v>1</v>
      </c>
      <c r="JK29" s="2">
        <v>1</v>
      </c>
      <c r="JL29" s="2">
        <v>2</v>
      </c>
      <c r="JM29" s="44">
        <v>1</v>
      </c>
      <c r="JN29" s="44">
        <v>3</v>
      </c>
      <c r="JO29" s="44">
        <v>1</v>
      </c>
      <c r="JP29" s="2">
        <v>0</v>
      </c>
      <c r="JQ29" s="2">
        <v>0</v>
      </c>
      <c r="JR29" s="2">
        <v>2</v>
      </c>
      <c r="JS29" s="2">
        <v>1</v>
      </c>
      <c r="JT29" s="2">
        <v>1</v>
      </c>
      <c r="JU29" s="2">
        <v>1</v>
      </c>
      <c r="JV29" s="2">
        <v>0</v>
      </c>
      <c r="JW29" s="2">
        <v>2</v>
      </c>
      <c r="JX29" s="2">
        <v>1</v>
      </c>
      <c r="JY29" s="2">
        <v>2</v>
      </c>
      <c r="JZ29" s="2">
        <v>0</v>
      </c>
      <c r="KA29" s="2">
        <v>1</v>
      </c>
      <c r="KB29" s="25">
        <v>2</v>
      </c>
      <c r="KC29" s="25">
        <v>1</v>
      </c>
      <c r="KD29" s="25">
        <v>0</v>
      </c>
      <c r="KE29" s="25">
        <v>0</v>
      </c>
      <c r="KF29" s="25">
        <v>3</v>
      </c>
      <c r="KG29" s="25">
        <v>2</v>
      </c>
      <c r="KH29" s="25">
        <v>6</v>
      </c>
      <c r="KI29" s="25">
        <v>7</v>
      </c>
      <c r="KJ29" s="25">
        <v>3</v>
      </c>
      <c r="KK29" s="25">
        <v>4</v>
      </c>
      <c r="KL29" s="25">
        <v>5</v>
      </c>
      <c r="KM29" s="25">
        <v>4</v>
      </c>
      <c r="KN29" s="25">
        <v>5</v>
      </c>
      <c r="KO29" s="25">
        <v>4</v>
      </c>
      <c r="KP29" s="25">
        <v>7</v>
      </c>
      <c r="KQ29" s="25">
        <v>4</v>
      </c>
      <c r="KR29" s="44">
        <v>66.666666666666657</v>
      </c>
      <c r="KS29" s="44">
        <v>0</v>
      </c>
      <c r="KT29" s="44">
        <v>83.333333333333343</v>
      </c>
      <c r="KU29" s="44">
        <v>57.142857142857139</v>
      </c>
      <c r="KV29" s="44">
        <v>0</v>
      </c>
      <c r="KW29" s="44">
        <v>25</v>
      </c>
      <c r="KX29" s="44">
        <v>40</v>
      </c>
      <c r="KY29" s="44">
        <v>50</v>
      </c>
      <c r="KZ29" s="44">
        <v>60</v>
      </c>
      <c r="LA29" s="44">
        <v>75</v>
      </c>
      <c r="LB29" s="44">
        <v>71.428571428571431</v>
      </c>
      <c r="LC29" s="44">
        <v>75</v>
      </c>
      <c r="LD29" s="44">
        <v>0</v>
      </c>
      <c r="LE29" s="44">
        <v>50</v>
      </c>
      <c r="LF29" s="44">
        <v>16.666666666666664</v>
      </c>
      <c r="LG29" s="44">
        <v>14.285714285714285</v>
      </c>
      <c r="LH29" s="44">
        <v>66.666666666666657</v>
      </c>
      <c r="LI29" s="44">
        <v>25</v>
      </c>
      <c r="LJ29" s="44">
        <v>60</v>
      </c>
      <c r="LK29" s="44">
        <v>25</v>
      </c>
      <c r="LL29" s="44">
        <v>0</v>
      </c>
      <c r="LM29" s="44">
        <v>0</v>
      </c>
      <c r="LN29" s="44">
        <v>28.571428571428569</v>
      </c>
      <c r="LO29" s="44">
        <v>25</v>
      </c>
      <c r="LP29" s="44">
        <v>33.333333333333329</v>
      </c>
      <c r="LQ29" s="44">
        <v>50</v>
      </c>
      <c r="LR29" s="44">
        <v>0</v>
      </c>
      <c r="LS29" s="44">
        <v>28.571428571428569</v>
      </c>
      <c r="LT29" s="44">
        <v>33.333333333333329</v>
      </c>
      <c r="LU29" s="44">
        <v>50</v>
      </c>
      <c r="LV29" s="44">
        <v>0</v>
      </c>
      <c r="LW29" s="44">
        <v>25</v>
      </c>
      <c r="LX29" s="44">
        <v>40</v>
      </c>
      <c r="LY29" s="44">
        <v>25</v>
      </c>
      <c r="LZ29" s="44">
        <v>0</v>
      </c>
      <c r="MA29" s="44">
        <v>0</v>
      </c>
      <c r="MB29" s="25">
        <v>0</v>
      </c>
      <c r="MC29" s="25">
        <v>0</v>
      </c>
      <c r="MD29" s="25">
        <v>1</v>
      </c>
      <c r="ME29" s="25">
        <v>0</v>
      </c>
      <c r="MF29" s="25">
        <v>0</v>
      </c>
      <c r="MG29" s="25">
        <v>0</v>
      </c>
      <c r="MH29" s="25">
        <v>0</v>
      </c>
      <c r="MI29" s="25">
        <v>0</v>
      </c>
      <c r="MJ29" s="25">
        <v>1</v>
      </c>
      <c r="MK29" s="25">
        <v>0</v>
      </c>
      <c r="ML29" s="25">
        <v>0</v>
      </c>
      <c r="MM29" s="25">
        <v>0</v>
      </c>
      <c r="MN29" s="25">
        <v>1</v>
      </c>
      <c r="MO29" s="25">
        <v>0</v>
      </c>
      <c r="MP29" s="25">
        <v>4</v>
      </c>
      <c r="MQ29" s="25">
        <v>1</v>
      </c>
      <c r="MR29" s="25">
        <v>0</v>
      </c>
      <c r="MS29" s="25">
        <v>2</v>
      </c>
      <c r="MT29" s="25">
        <v>0</v>
      </c>
      <c r="MU29" s="25">
        <v>2</v>
      </c>
      <c r="MV29" s="25">
        <v>1</v>
      </c>
      <c r="MW29" s="44">
        <v>2</v>
      </c>
      <c r="MX29" s="44">
        <v>0</v>
      </c>
      <c r="MY29" s="44">
        <v>1</v>
      </c>
      <c r="MZ29" s="44">
        <v>0</v>
      </c>
      <c r="NA29" s="44">
        <v>999999999</v>
      </c>
      <c r="NB29" s="44">
        <v>25</v>
      </c>
      <c r="NC29" s="44">
        <v>0</v>
      </c>
      <c r="ND29" s="44">
        <v>999999999</v>
      </c>
      <c r="NE29" s="44">
        <v>0</v>
      </c>
      <c r="NF29" s="44">
        <v>999999999</v>
      </c>
      <c r="NG29" s="44">
        <v>0</v>
      </c>
      <c r="NH29" s="44">
        <v>100</v>
      </c>
      <c r="NI29" s="44">
        <v>0</v>
      </c>
      <c r="NJ29" s="44">
        <v>999999999</v>
      </c>
      <c r="NK29" s="44">
        <v>0</v>
      </c>
      <c r="NL29" s="25">
        <v>0</v>
      </c>
      <c r="NM29" s="25">
        <v>0</v>
      </c>
      <c r="NN29" s="25">
        <v>0</v>
      </c>
      <c r="NO29" s="25">
        <v>0</v>
      </c>
      <c r="NP29" s="25">
        <v>0</v>
      </c>
      <c r="NQ29" s="25">
        <v>0</v>
      </c>
      <c r="NR29" s="25">
        <v>0</v>
      </c>
      <c r="NS29" s="25">
        <v>0</v>
      </c>
      <c r="NT29" s="25">
        <v>0</v>
      </c>
      <c r="NU29" s="25">
        <v>0</v>
      </c>
      <c r="NV29" s="25">
        <v>0</v>
      </c>
      <c r="NW29" s="25">
        <v>0</v>
      </c>
      <c r="NX29" s="25">
        <v>0</v>
      </c>
      <c r="NY29" s="25">
        <v>0</v>
      </c>
      <c r="NZ29" s="25">
        <v>0</v>
      </c>
      <c r="OA29" s="25">
        <v>2</v>
      </c>
      <c r="OB29" s="25">
        <v>0</v>
      </c>
      <c r="OC29" s="25">
        <v>0</v>
      </c>
      <c r="OD29" s="44">
        <v>0</v>
      </c>
      <c r="OE29" s="44">
        <v>1</v>
      </c>
      <c r="OF29" s="44">
        <v>0</v>
      </c>
      <c r="OG29" s="44">
        <v>0</v>
      </c>
      <c r="OH29" s="44">
        <v>0</v>
      </c>
      <c r="OI29" s="44">
        <v>0</v>
      </c>
      <c r="OJ29" s="44">
        <v>999999999</v>
      </c>
      <c r="OK29" s="44">
        <v>999999999</v>
      </c>
      <c r="OL29" s="44">
        <v>999999999</v>
      </c>
      <c r="OM29" s="44">
        <v>0</v>
      </c>
      <c r="ON29" s="44">
        <v>999999999</v>
      </c>
      <c r="OO29" s="44">
        <v>999999999</v>
      </c>
      <c r="OP29" s="44">
        <v>999999999</v>
      </c>
      <c r="OQ29" s="44">
        <v>0</v>
      </c>
      <c r="OR29" s="44">
        <v>999999999</v>
      </c>
      <c r="OS29" s="44">
        <v>999999999</v>
      </c>
      <c r="OT29" s="44">
        <v>999999999</v>
      </c>
      <c r="OU29" s="44">
        <v>999999999</v>
      </c>
      <c r="OV29" s="25">
        <v>2</v>
      </c>
      <c r="OW29" s="25">
        <v>2</v>
      </c>
      <c r="OX29" s="25">
        <v>5</v>
      </c>
      <c r="OY29" s="25">
        <v>10</v>
      </c>
      <c r="OZ29" s="25">
        <v>6</v>
      </c>
      <c r="PA29" s="25">
        <v>8</v>
      </c>
      <c r="PB29" s="25">
        <v>8</v>
      </c>
      <c r="PC29" s="25">
        <v>11</v>
      </c>
      <c r="PD29" s="25">
        <v>9</v>
      </c>
      <c r="PE29" s="25">
        <v>9</v>
      </c>
      <c r="PF29" s="25">
        <v>11</v>
      </c>
      <c r="PG29" s="25">
        <v>6</v>
      </c>
      <c r="PH29" s="25">
        <v>7</v>
      </c>
      <c r="PI29" s="25">
        <v>5</v>
      </c>
      <c r="PJ29" s="25">
        <v>10</v>
      </c>
      <c r="PK29" s="25">
        <v>13</v>
      </c>
      <c r="PL29" s="25">
        <v>8</v>
      </c>
      <c r="PM29" s="25">
        <v>11</v>
      </c>
      <c r="PN29" s="25">
        <v>8</v>
      </c>
      <c r="PO29" s="25">
        <v>14</v>
      </c>
      <c r="PP29" s="25">
        <v>15</v>
      </c>
      <c r="PQ29" s="25">
        <v>14</v>
      </c>
      <c r="PR29" s="25">
        <v>18</v>
      </c>
      <c r="PS29" s="25">
        <v>14</v>
      </c>
      <c r="PT29" s="44">
        <v>28.571428571428569</v>
      </c>
      <c r="PU29" s="44">
        <v>40</v>
      </c>
      <c r="PV29" s="44">
        <v>50</v>
      </c>
      <c r="PW29" s="44">
        <v>76.923076923076934</v>
      </c>
      <c r="PX29" s="44">
        <v>75</v>
      </c>
      <c r="PY29" s="44">
        <v>72.727272727272734</v>
      </c>
      <c r="PZ29" s="44">
        <v>100</v>
      </c>
      <c r="QA29" s="44">
        <v>78.571428571428569</v>
      </c>
      <c r="QB29" s="44">
        <v>60</v>
      </c>
      <c r="QC29" s="44">
        <v>64.285714285714292</v>
      </c>
      <c r="QD29" s="44">
        <v>61.111111111111114</v>
      </c>
      <c r="QE29" s="44">
        <v>42.857142857142854</v>
      </c>
      <c r="QF29" s="25">
        <v>2</v>
      </c>
      <c r="QG29" s="25">
        <v>2</v>
      </c>
      <c r="QH29" s="25">
        <v>4</v>
      </c>
      <c r="QI29" s="25">
        <v>10</v>
      </c>
      <c r="QJ29" s="25">
        <v>5</v>
      </c>
      <c r="QK29" s="25">
        <v>6</v>
      </c>
      <c r="QL29" s="25">
        <v>5</v>
      </c>
      <c r="QM29" s="25">
        <v>9</v>
      </c>
      <c r="QN29" s="25">
        <v>9</v>
      </c>
      <c r="QO29" s="25">
        <v>7</v>
      </c>
      <c r="QP29" s="25">
        <v>4</v>
      </c>
      <c r="QQ29" s="25">
        <v>7</v>
      </c>
      <c r="QR29" s="25">
        <v>5</v>
      </c>
      <c r="QS29" s="25">
        <v>10</v>
      </c>
      <c r="QT29" s="25">
        <v>13</v>
      </c>
      <c r="QU29" s="25">
        <v>8</v>
      </c>
      <c r="QV29" s="25">
        <v>11</v>
      </c>
      <c r="QW29" s="25">
        <v>8</v>
      </c>
      <c r="QX29" s="25">
        <v>14</v>
      </c>
      <c r="QY29" s="25">
        <v>15</v>
      </c>
      <c r="QZ29" s="25">
        <v>14</v>
      </c>
      <c r="RA29" s="25">
        <v>18</v>
      </c>
      <c r="RB29" s="44">
        <v>28.571428571428569</v>
      </c>
      <c r="RC29" s="44">
        <v>40</v>
      </c>
      <c r="RD29" s="44">
        <v>40</v>
      </c>
      <c r="RE29" s="44">
        <v>76.923076923076934</v>
      </c>
      <c r="RF29" s="44">
        <v>62.5</v>
      </c>
      <c r="RG29" s="44">
        <v>54.54545454545454</v>
      </c>
      <c r="RH29" s="44">
        <v>62.5</v>
      </c>
      <c r="RI29" s="44">
        <v>64.285714285714292</v>
      </c>
      <c r="RJ29" s="44">
        <v>60</v>
      </c>
      <c r="RK29" s="44">
        <v>50</v>
      </c>
      <c r="RL29" s="44">
        <v>22.222222222222221</v>
      </c>
      <c r="RM29" s="25">
        <v>3</v>
      </c>
      <c r="RN29" s="25">
        <v>2</v>
      </c>
      <c r="RO29" s="25">
        <v>8</v>
      </c>
      <c r="RP29" s="25">
        <v>7</v>
      </c>
      <c r="RQ29" s="25">
        <v>4</v>
      </c>
      <c r="RR29" s="25">
        <v>10</v>
      </c>
      <c r="RS29" s="25">
        <v>4</v>
      </c>
      <c r="RT29" s="25">
        <v>10</v>
      </c>
      <c r="RU29" s="25">
        <v>7</v>
      </c>
      <c r="RV29" s="25">
        <v>8</v>
      </c>
      <c r="RW29" s="25">
        <v>9</v>
      </c>
      <c r="RX29" s="25">
        <v>3</v>
      </c>
      <c r="RY29" s="25">
        <v>3</v>
      </c>
      <c r="RZ29" s="25">
        <v>3</v>
      </c>
      <c r="SA29" s="25">
        <v>8</v>
      </c>
      <c r="SB29" s="25">
        <v>7</v>
      </c>
      <c r="SC29" s="25">
        <v>3</v>
      </c>
      <c r="SD29" s="25">
        <v>1</v>
      </c>
      <c r="SE29" s="25">
        <v>4</v>
      </c>
      <c r="SF29" s="25">
        <v>6</v>
      </c>
      <c r="SG29" s="25">
        <v>4</v>
      </c>
      <c r="SH29" s="25">
        <v>5</v>
      </c>
      <c r="SI29" s="25">
        <v>9</v>
      </c>
      <c r="SJ29" s="25">
        <v>4</v>
      </c>
      <c r="SK29" s="25">
        <v>2</v>
      </c>
      <c r="SL29" s="25">
        <v>2</v>
      </c>
      <c r="SM29" s="25">
        <v>7</v>
      </c>
      <c r="SN29" s="25">
        <v>6</v>
      </c>
      <c r="SO29" s="25">
        <v>2</v>
      </c>
      <c r="SP29" s="25">
        <v>1</v>
      </c>
      <c r="SQ29" s="25">
        <v>3</v>
      </c>
      <c r="SR29" s="25">
        <v>5</v>
      </c>
      <c r="SS29" s="25">
        <v>4</v>
      </c>
      <c r="ST29" s="25">
        <v>5</v>
      </c>
      <c r="SU29" s="25">
        <v>8</v>
      </c>
      <c r="SV29" s="25">
        <v>2</v>
      </c>
      <c r="SW29" s="44">
        <v>60</v>
      </c>
      <c r="SX29" s="44">
        <v>50</v>
      </c>
      <c r="SY29" s="44">
        <v>80</v>
      </c>
      <c r="SZ29" s="44">
        <v>87.5</v>
      </c>
      <c r="TA29" s="44">
        <v>80</v>
      </c>
      <c r="TB29" s="44">
        <v>100</v>
      </c>
      <c r="TC29" s="44">
        <v>57.142857142857139</v>
      </c>
      <c r="TD29" s="44">
        <v>90.909090909090907</v>
      </c>
      <c r="TE29" s="44">
        <v>87.5</v>
      </c>
      <c r="TF29" s="44">
        <v>72.727272727272734</v>
      </c>
      <c r="TG29" s="44">
        <v>75</v>
      </c>
      <c r="TH29" s="44">
        <v>42.857142857142854</v>
      </c>
      <c r="TI29" s="44">
        <v>60</v>
      </c>
      <c r="TJ29" s="44">
        <v>75</v>
      </c>
      <c r="TK29" s="44">
        <v>80</v>
      </c>
      <c r="TL29" s="44">
        <v>87.5</v>
      </c>
      <c r="TM29" s="44">
        <v>60</v>
      </c>
      <c r="TN29" s="44">
        <v>10</v>
      </c>
      <c r="TO29" s="44">
        <v>57.142857142857139</v>
      </c>
      <c r="TP29" s="44">
        <v>54.54545454545454</v>
      </c>
      <c r="TQ29" s="44">
        <v>50</v>
      </c>
      <c r="TR29" s="44">
        <v>45.454545454545453</v>
      </c>
      <c r="TS29" s="44">
        <v>75</v>
      </c>
      <c r="TT29" s="44">
        <v>57.142857142857139</v>
      </c>
      <c r="TU29" s="44">
        <v>40</v>
      </c>
      <c r="TV29" s="44">
        <v>50</v>
      </c>
      <c r="TW29" s="44">
        <v>70</v>
      </c>
      <c r="TX29" s="44">
        <v>75</v>
      </c>
      <c r="TY29" s="44">
        <v>40</v>
      </c>
      <c r="TZ29" s="44">
        <v>10</v>
      </c>
      <c r="UA29" s="44">
        <v>42.857142857142854</v>
      </c>
      <c r="UB29" s="44">
        <v>45.454545454545453</v>
      </c>
      <c r="UC29" s="44">
        <v>50</v>
      </c>
      <c r="UD29" s="44">
        <v>45.454545454545453</v>
      </c>
      <c r="UE29" s="44">
        <v>66.666666666666657</v>
      </c>
      <c r="UF29" s="44">
        <v>28.571428571428569</v>
      </c>
    </row>
    <row r="30" spans="1:552" x14ac:dyDescent="0.25">
      <c r="A30" s="2" t="str">
        <f t="shared" si="0"/>
        <v xml:space="preserve">172100 Palmas                                                                                                                                       </v>
      </c>
      <c r="B30" s="58">
        <v>172100</v>
      </c>
      <c r="C30" s="2" t="s">
        <v>74</v>
      </c>
      <c r="D30" s="56">
        <v>9</v>
      </c>
      <c r="E30" s="56">
        <v>7</v>
      </c>
      <c r="F30" s="56">
        <v>14</v>
      </c>
      <c r="G30" s="56">
        <v>18</v>
      </c>
      <c r="H30" s="56">
        <v>8</v>
      </c>
      <c r="I30" s="56">
        <v>19</v>
      </c>
      <c r="J30" s="56">
        <v>12</v>
      </c>
      <c r="K30" s="56">
        <v>16</v>
      </c>
      <c r="L30" s="56">
        <v>20</v>
      </c>
      <c r="M30" s="56">
        <v>21</v>
      </c>
      <c r="N30" s="56">
        <v>19</v>
      </c>
      <c r="O30" s="56">
        <v>10</v>
      </c>
      <c r="P30" s="59">
        <v>1</v>
      </c>
      <c r="Q30" s="59">
        <v>1</v>
      </c>
      <c r="R30" s="59">
        <v>1</v>
      </c>
      <c r="S30" s="59">
        <v>7</v>
      </c>
      <c r="T30" s="59">
        <v>4</v>
      </c>
      <c r="U30" s="59">
        <v>15</v>
      </c>
      <c r="V30" s="59">
        <v>6</v>
      </c>
      <c r="W30" s="59">
        <v>11</v>
      </c>
      <c r="X30" s="59">
        <v>12</v>
      </c>
      <c r="Y30" s="59">
        <v>13</v>
      </c>
      <c r="Z30" s="59">
        <v>13</v>
      </c>
      <c r="AA30" s="59">
        <v>6</v>
      </c>
      <c r="AB30" s="62">
        <v>11.111111111111111</v>
      </c>
      <c r="AC30" s="62">
        <v>14.285714285714285</v>
      </c>
      <c r="AD30" s="62">
        <v>7.1428571428571423</v>
      </c>
      <c r="AE30" s="62">
        <v>38.888888888888893</v>
      </c>
      <c r="AF30" s="62">
        <v>50</v>
      </c>
      <c r="AG30" s="62">
        <v>78.94736842105263</v>
      </c>
      <c r="AH30" s="62">
        <v>50</v>
      </c>
      <c r="AI30" s="62">
        <v>68.75</v>
      </c>
      <c r="AJ30" s="62">
        <v>60</v>
      </c>
      <c r="AK30" s="62">
        <v>61.904761904761905</v>
      </c>
      <c r="AL30" s="62">
        <v>68.421052631578945</v>
      </c>
      <c r="AM30" s="62">
        <v>60</v>
      </c>
      <c r="AN30" s="61">
        <v>8</v>
      </c>
      <c r="AO30" s="25">
        <v>6</v>
      </c>
      <c r="AP30" s="25">
        <v>13</v>
      </c>
      <c r="AQ30" s="25">
        <v>11</v>
      </c>
      <c r="AR30" s="25">
        <v>4</v>
      </c>
      <c r="AS30" s="25">
        <v>4</v>
      </c>
      <c r="AT30" s="25">
        <v>5</v>
      </c>
      <c r="AU30" s="25">
        <v>5</v>
      </c>
      <c r="AV30" s="25">
        <v>8</v>
      </c>
      <c r="AW30" s="25">
        <v>8</v>
      </c>
      <c r="AX30" s="25">
        <v>6</v>
      </c>
      <c r="AY30" s="25">
        <v>3</v>
      </c>
      <c r="AZ30" s="39">
        <v>88.888888888888886</v>
      </c>
      <c r="BA30" s="39">
        <v>85.714285714285708</v>
      </c>
      <c r="BB30" s="39">
        <v>92.857142857142861</v>
      </c>
      <c r="BC30" s="39">
        <v>61.111111111111114</v>
      </c>
      <c r="BD30" s="39">
        <v>50</v>
      </c>
      <c r="BE30" s="39">
        <v>21.052631578947366</v>
      </c>
      <c r="BF30" s="39">
        <v>41.666666666666671</v>
      </c>
      <c r="BG30" s="39">
        <v>31.25</v>
      </c>
      <c r="BH30" s="39">
        <v>40</v>
      </c>
      <c r="BI30" s="39">
        <v>38.095238095238095</v>
      </c>
      <c r="BJ30" s="39">
        <v>31.578947368421051</v>
      </c>
      <c r="BK30" s="39">
        <v>30</v>
      </c>
      <c r="BL30" s="25">
        <v>0</v>
      </c>
      <c r="BM30" s="25">
        <v>0</v>
      </c>
      <c r="BN30" s="25">
        <v>0</v>
      </c>
      <c r="BO30" s="25">
        <v>0</v>
      </c>
      <c r="BP30" s="25">
        <v>0</v>
      </c>
      <c r="BQ30" s="25">
        <v>0</v>
      </c>
      <c r="BR30" s="25">
        <v>1</v>
      </c>
      <c r="BS30" s="25">
        <v>0</v>
      </c>
      <c r="BT30" s="25">
        <v>0</v>
      </c>
      <c r="BU30" s="25">
        <v>0</v>
      </c>
      <c r="BV30" s="25">
        <v>0</v>
      </c>
      <c r="BW30" s="25">
        <v>1</v>
      </c>
      <c r="BX30" s="39">
        <v>0</v>
      </c>
      <c r="BY30" s="39">
        <v>0</v>
      </c>
      <c r="BZ30" s="39">
        <v>0</v>
      </c>
      <c r="CA30" s="39">
        <v>0</v>
      </c>
      <c r="CB30" s="39">
        <v>0</v>
      </c>
      <c r="CC30" s="39">
        <v>0</v>
      </c>
      <c r="CD30" s="39">
        <v>8.3333333333333321</v>
      </c>
      <c r="CE30" s="39">
        <v>0</v>
      </c>
      <c r="CF30" s="39">
        <v>0</v>
      </c>
      <c r="CG30" s="39">
        <v>0</v>
      </c>
      <c r="CH30" s="39">
        <v>0</v>
      </c>
      <c r="CI30" s="39">
        <v>10</v>
      </c>
      <c r="CJ30" s="63">
        <v>1</v>
      </c>
      <c r="CK30" s="63">
        <v>0</v>
      </c>
      <c r="CL30" s="63">
        <v>0</v>
      </c>
      <c r="CM30" s="63">
        <v>1</v>
      </c>
      <c r="CN30" s="63">
        <v>3</v>
      </c>
      <c r="CO30" s="63">
        <v>8</v>
      </c>
      <c r="CP30" s="63">
        <v>3</v>
      </c>
      <c r="CQ30" s="63">
        <v>7</v>
      </c>
      <c r="CR30" s="63">
        <v>6</v>
      </c>
      <c r="CS30" s="63">
        <v>8</v>
      </c>
      <c r="CT30" s="63">
        <v>5</v>
      </c>
      <c r="CU30" s="63">
        <v>1</v>
      </c>
      <c r="CV30" s="63">
        <v>0</v>
      </c>
      <c r="CW30" s="63">
        <v>0</v>
      </c>
      <c r="CX30" s="63">
        <v>0</v>
      </c>
      <c r="CY30" s="63">
        <v>2</v>
      </c>
      <c r="CZ30" s="63">
        <v>0</v>
      </c>
      <c r="DA30" s="63">
        <v>1</v>
      </c>
      <c r="DB30" s="63">
        <v>0</v>
      </c>
      <c r="DC30" s="63">
        <v>0</v>
      </c>
      <c r="DD30" s="63">
        <v>1</v>
      </c>
      <c r="DE30" s="63">
        <v>0</v>
      </c>
      <c r="DF30" s="63">
        <v>0</v>
      </c>
      <c r="DG30" s="63">
        <v>1</v>
      </c>
      <c r="DH30" s="25">
        <v>0</v>
      </c>
      <c r="DI30" s="25">
        <v>0</v>
      </c>
      <c r="DJ30" s="25">
        <v>1</v>
      </c>
      <c r="DK30" s="25">
        <v>2</v>
      </c>
      <c r="DL30" s="25">
        <v>1</v>
      </c>
      <c r="DM30" s="25">
        <v>2</v>
      </c>
      <c r="DN30" s="25">
        <v>1</v>
      </c>
      <c r="DO30" s="25">
        <v>3</v>
      </c>
      <c r="DP30" s="25">
        <v>0</v>
      </c>
      <c r="DQ30" s="25">
        <v>0</v>
      </c>
      <c r="DR30" s="25">
        <v>0</v>
      </c>
      <c r="DS30" s="25">
        <v>0</v>
      </c>
      <c r="DT30" s="34">
        <v>1</v>
      </c>
      <c r="DU30" s="34">
        <v>0</v>
      </c>
      <c r="DV30" s="34">
        <v>1</v>
      </c>
      <c r="DW30" s="34">
        <v>5</v>
      </c>
      <c r="DX30" s="34">
        <v>4</v>
      </c>
      <c r="DY30" s="34">
        <v>11</v>
      </c>
      <c r="DZ30" s="34">
        <v>4</v>
      </c>
      <c r="EA30" s="2">
        <v>10</v>
      </c>
      <c r="EB30" s="2">
        <v>7</v>
      </c>
      <c r="EC30" s="2">
        <v>8</v>
      </c>
      <c r="ED30" s="2">
        <v>5</v>
      </c>
      <c r="EE30" s="2">
        <v>2</v>
      </c>
      <c r="EF30" s="34">
        <v>100</v>
      </c>
      <c r="EG30" s="34">
        <v>999999999</v>
      </c>
      <c r="EH30" s="34">
        <v>0</v>
      </c>
      <c r="EI30" s="34">
        <v>20</v>
      </c>
      <c r="EJ30" s="34">
        <v>75</v>
      </c>
      <c r="EK30" s="34">
        <v>72.727272727272734</v>
      </c>
      <c r="EL30" s="34">
        <v>75</v>
      </c>
      <c r="EM30" s="34">
        <v>70</v>
      </c>
      <c r="EN30" s="34">
        <v>85.714285714285708</v>
      </c>
      <c r="EO30" s="34">
        <v>100</v>
      </c>
      <c r="EP30" s="34">
        <v>100</v>
      </c>
      <c r="EQ30" s="34">
        <v>50</v>
      </c>
      <c r="ER30" s="34">
        <v>0</v>
      </c>
      <c r="ES30" s="34">
        <v>999999999</v>
      </c>
      <c r="ET30" s="34">
        <v>0</v>
      </c>
      <c r="EU30" s="34">
        <v>40</v>
      </c>
      <c r="EV30" s="34">
        <v>0</v>
      </c>
      <c r="EW30" s="34">
        <v>9.0909090909090917</v>
      </c>
      <c r="EX30" s="34">
        <v>0</v>
      </c>
      <c r="EY30" s="34">
        <v>0</v>
      </c>
      <c r="EZ30" s="34">
        <v>14.285714285714285</v>
      </c>
      <c r="FA30" s="34">
        <v>0</v>
      </c>
      <c r="FB30" s="34">
        <v>0</v>
      </c>
      <c r="FC30" s="34">
        <v>50</v>
      </c>
      <c r="FD30" s="42">
        <v>0</v>
      </c>
      <c r="FE30" s="42">
        <v>999999999</v>
      </c>
      <c r="FF30" s="42">
        <v>100</v>
      </c>
      <c r="FG30" s="42">
        <v>40</v>
      </c>
      <c r="FH30" s="42">
        <v>25</v>
      </c>
      <c r="FI30" s="42">
        <v>18.181818181818183</v>
      </c>
      <c r="FJ30" s="42">
        <v>25</v>
      </c>
      <c r="FK30" s="42">
        <v>30</v>
      </c>
      <c r="FL30" s="42">
        <v>0</v>
      </c>
      <c r="FM30" s="42">
        <v>0</v>
      </c>
      <c r="FN30" s="42">
        <v>0</v>
      </c>
      <c r="FO30" s="42">
        <v>0</v>
      </c>
      <c r="FP30" s="42">
        <v>1</v>
      </c>
      <c r="FQ30" s="2">
        <v>0</v>
      </c>
      <c r="FR30" s="2">
        <v>1</v>
      </c>
      <c r="FS30" s="2">
        <v>2</v>
      </c>
      <c r="FT30" s="2">
        <v>3</v>
      </c>
      <c r="FU30" s="2">
        <v>11</v>
      </c>
      <c r="FV30" s="2">
        <v>5</v>
      </c>
      <c r="FW30" s="2">
        <v>8</v>
      </c>
      <c r="FX30" s="2">
        <v>10</v>
      </c>
      <c r="FY30" s="2">
        <v>9</v>
      </c>
      <c r="FZ30" s="2">
        <v>10</v>
      </c>
      <c r="GA30" s="2">
        <v>2</v>
      </c>
      <c r="GB30" s="25">
        <v>0</v>
      </c>
      <c r="GC30" s="25">
        <v>0</v>
      </c>
      <c r="GD30" s="25">
        <v>0</v>
      </c>
      <c r="GE30" s="25">
        <v>2</v>
      </c>
      <c r="GF30" s="25">
        <v>0</v>
      </c>
      <c r="GG30" s="25">
        <v>0</v>
      </c>
      <c r="GH30" s="25">
        <v>1</v>
      </c>
      <c r="GI30" s="25">
        <v>1</v>
      </c>
      <c r="GJ30" s="25">
        <v>0</v>
      </c>
      <c r="GK30" s="25">
        <v>0</v>
      </c>
      <c r="GL30" s="25">
        <v>0</v>
      </c>
      <c r="GM30" s="25">
        <v>0</v>
      </c>
      <c r="GN30" s="2">
        <v>0</v>
      </c>
      <c r="GO30" s="2">
        <v>0</v>
      </c>
      <c r="GP30" s="2">
        <v>0</v>
      </c>
      <c r="GQ30" s="2">
        <v>1</v>
      </c>
      <c r="GR30" s="2">
        <v>1</v>
      </c>
      <c r="GS30" s="2">
        <v>2</v>
      </c>
      <c r="GT30" s="2">
        <v>0</v>
      </c>
      <c r="GU30" s="2">
        <v>0</v>
      </c>
      <c r="GV30" s="2">
        <v>2</v>
      </c>
      <c r="GW30" s="2">
        <v>1</v>
      </c>
      <c r="GX30" s="2">
        <v>2</v>
      </c>
      <c r="GY30" s="2">
        <v>2</v>
      </c>
      <c r="GZ30" s="2">
        <v>1</v>
      </c>
      <c r="HA30" s="2">
        <v>0</v>
      </c>
      <c r="HB30" s="2">
        <v>1</v>
      </c>
      <c r="HC30" s="2">
        <v>5</v>
      </c>
      <c r="HD30" s="2">
        <v>4</v>
      </c>
      <c r="HE30" s="2">
        <v>13</v>
      </c>
      <c r="HF30" s="2">
        <v>6</v>
      </c>
      <c r="HG30" s="2">
        <v>9</v>
      </c>
      <c r="HH30" s="2">
        <v>12</v>
      </c>
      <c r="HI30" s="2">
        <v>10</v>
      </c>
      <c r="HJ30" s="2">
        <v>12</v>
      </c>
      <c r="HK30" s="2">
        <v>4</v>
      </c>
      <c r="HL30" s="34">
        <v>100</v>
      </c>
      <c r="HM30" s="34">
        <v>999999999</v>
      </c>
      <c r="HN30" s="34">
        <v>100</v>
      </c>
      <c r="HO30" s="34">
        <v>40</v>
      </c>
      <c r="HP30" s="34">
        <v>75</v>
      </c>
      <c r="HQ30" s="34">
        <v>84.615384615384613</v>
      </c>
      <c r="HR30" s="34">
        <v>83.333333333333343</v>
      </c>
      <c r="HS30" s="34">
        <v>88.888888888888886</v>
      </c>
      <c r="HT30" s="34">
        <v>83.333333333333343</v>
      </c>
      <c r="HU30" s="34">
        <v>90</v>
      </c>
      <c r="HV30" s="34">
        <v>83.333333333333343</v>
      </c>
      <c r="HW30" s="34">
        <v>50</v>
      </c>
      <c r="HX30" s="39">
        <v>0</v>
      </c>
      <c r="HY30" s="39">
        <v>999999999</v>
      </c>
      <c r="HZ30" s="39">
        <v>0</v>
      </c>
      <c r="IA30" s="39">
        <v>40</v>
      </c>
      <c r="IB30" s="39">
        <v>0</v>
      </c>
      <c r="IC30" s="39">
        <v>0</v>
      </c>
      <c r="ID30" s="39">
        <v>16.666666666666664</v>
      </c>
      <c r="IE30" s="39">
        <v>11.111111111111111</v>
      </c>
      <c r="IF30" s="39">
        <v>0</v>
      </c>
      <c r="IG30" s="39">
        <v>0</v>
      </c>
      <c r="IH30" s="39">
        <v>0</v>
      </c>
      <c r="II30" s="39">
        <v>0</v>
      </c>
      <c r="IJ30" s="39">
        <v>0</v>
      </c>
      <c r="IK30" s="39">
        <v>999999999</v>
      </c>
      <c r="IL30" s="39">
        <v>0</v>
      </c>
      <c r="IM30" s="39">
        <v>20</v>
      </c>
      <c r="IN30" s="39">
        <v>25</v>
      </c>
      <c r="IO30" s="39">
        <v>15.384615384615385</v>
      </c>
      <c r="IP30" s="39">
        <v>0</v>
      </c>
      <c r="IQ30" s="39">
        <v>0</v>
      </c>
      <c r="IR30" s="39">
        <v>16.666666666666664</v>
      </c>
      <c r="IS30" s="39">
        <v>10</v>
      </c>
      <c r="IT30" s="39">
        <v>16.666666666666664</v>
      </c>
      <c r="IU30" s="39">
        <v>50</v>
      </c>
      <c r="IV30" s="39">
        <v>3</v>
      </c>
      <c r="IW30" s="39">
        <v>3</v>
      </c>
      <c r="IX30" s="39">
        <v>6</v>
      </c>
      <c r="IY30" s="39">
        <v>6</v>
      </c>
      <c r="IZ30" s="39">
        <v>1</v>
      </c>
      <c r="JA30" s="39">
        <v>2</v>
      </c>
      <c r="JB30" s="39">
        <v>0</v>
      </c>
      <c r="JC30" s="39">
        <v>3</v>
      </c>
      <c r="JD30" s="2">
        <v>8</v>
      </c>
      <c r="JE30" s="2">
        <v>5</v>
      </c>
      <c r="JF30" s="2">
        <v>4</v>
      </c>
      <c r="JG30" s="2">
        <v>2</v>
      </c>
      <c r="JH30" s="2">
        <v>1</v>
      </c>
      <c r="JI30" s="2">
        <v>1</v>
      </c>
      <c r="JJ30" s="2">
        <v>3</v>
      </c>
      <c r="JK30" s="2">
        <v>2</v>
      </c>
      <c r="JL30" s="2">
        <v>2</v>
      </c>
      <c r="JM30" s="44">
        <v>1</v>
      </c>
      <c r="JN30" s="44">
        <v>2</v>
      </c>
      <c r="JO30" s="44">
        <v>1</v>
      </c>
      <c r="JP30" s="2">
        <v>0</v>
      </c>
      <c r="JQ30" s="2">
        <v>1</v>
      </c>
      <c r="JR30" s="2">
        <v>0</v>
      </c>
      <c r="JS30" s="2">
        <v>0</v>
      </c>
      <c r="JT30" s="2">
        <v>4</v>
      </c>
      <c r="JU30" s="2">
        <v>1</v>
      </c>
      <c r="JV30" s="2">
        <v>3</v>
      </c>
      <c r="JW30" s="2">
        <v>2</v>
      </c>
      <c r="JX30" s="2">
        <v>0</v>
      </c>
      <c r="JY30" s="2">
        <v>1</v>
      </c>
      <c r="JZ30" s="2">
        <v>1</v>
      </c>
      <c r="KA30" s="2">
        <v>1</v>
      </c>
      <c r="KB30" s="25">
        <v>0</v>
      </c>
      <c r="KC30" s="25">
        <v>2</v>
      </c>
      <c r="KD30" s="25">
        <v>1</v>
      </c>
      <c r="KE30" s="25">
        <v>1</v>
      </c>
      <c r="KF30" s="25">
        <v>8</v>
      </c>
      <c r="KG30" s="25">
        <v>5</v>
      </c>
      <c r="KH30" s="25">
        <v>12</v>
      </c>
      <c r="KI30" s="25">
        <v>10</v>
      </c>
      <c r="KJ30" s="25">
        <v>3</v>
      </c>
      <c r="KK30" s="25">
        <v>4</v>
      </c>
      <c r="KL30" s="25">
        <v>3</v>
      </c>
      <c r="KM30" s="25">
        <v>5</v>
      </c>
      <c r="KN30" s="25">
        <v>8</v>
      </c>
      <c r="KO30" s="25">
        <v>8</v>
      </c>
      <c r="KP30" s="25">
        <v>5</v>
      </c>
      <c r="KQ30" s="25">
        <v>3</v>
      </c>
      <c r="KR30" s="44">
        <v>37.5</v>
      </c>
      <c r="KS30" s="44">
        <v>60</v>
      </c>
      <c r="KT30" s="44">
        <v>50</v>
      </c>
      <c r="KU30" s="44">
        <v>60</v>
      </c>
      <c r="KV30" s="44">
        <v>33.333333333333329</v>
      </c>
      <c r="KW30" s="44">
        <v>50</v>
      </c>
      <c r="KX30" s="44">
        <v>0</v>
      </c>
      <c r="KY30" s="44">
        <v>60</v>
      </c>
      <c r="KZ30" s="44">
        <v>100</v>
      </c>
      <c r="LA30" s="44">
        <v>62.5</v>
      </c>
      <c r="LB30" s="44">
        <v>80</v>
      </c>
      <c r="LC30" s="44">
        <v>66.666666666666657</v>
      </c>
      <c r="LD30" s="44">
        <v>12.5</v>
      </c>
      <c r="LE30" s="44">
        <v>20</v>
      </c>
      <c r="LF30" s="44">
        <v>25</v>
      </c>
      <c r="LG30" s="44">
        <v>20</v>
      </c>
      <c r="LH30" s="44">
        <v>66.666666666666657</v>
      </c>
      <c r="LI30" s="44">
        <v>25</v>
      </c>
      <c r="LJ30" s="44">
        <v>66.666666666666657</v>
      </c>
      <c r="LK30" s="44">
        <v>20</v>
      </c>
      <c r="LL30" s="44">
        <v>0</v>
      </c>
      <c r="LM30" s="44">
        <v>12.5</v>
      </c>
      <c r="LN30" s="44">
        <v>0</v>
      </c>
      <c r="LO30" s="44">
        <v>0</v>
      </c>
      <c r="LP30" s="44">
        <v>50</v>
      </c>
      <c r="LQ30" s="44">
        <v>20</v>
      </c>
      <c r="LR30" s="44">
        <v>25</v>
      </c>
      <c r="LS30" s="44">
        <v>20</v>
      </c>
      <c r="LT30" s="44">
        <v>0</v>
      </c>
      <c r="LU30" s="44">
        <v>25</v>
      </c>
      <c r="LV30" s="44">
        <v>33.333333333333329</v>
      </c>
      <c r="LW30" s="44">
        <v>20</v>
      </c>
      <c r="LX30" s="44">
        <v>0</v>
      </c>
      <c r="LY30" s="44">
        <v>25</v>
      </c>
      <c r="LZ30" s="44">
        <v>20</v>
      </c>
      <c r="MA30" s="44">
        <v>33.333333333333329</v>
      </c>
      <c r="MB30" s="25">
        <v>0</v>
      </c>
      <c r="MC30" s="25">
        <v>0</v>
      </c>
      <c r="MD30" s="25">
        <v>0</v>
      </c>
      <c r="ME30" s="25">
        <v>2</v>
      </c>
      <c r="MF30" s="25">
        <v>1</v>
      </c>
      <c r="MG30" s="25">
        <v>1</v>
      </c>
      <c r="MH30" s="25">
        <v>1</v>
      </c>
      <c r="MI30" s="25">
        <v>2</v>
      </c>
      <c r="MJ30" s="25">
        <v>2</v>
      </c>
      <c r="MK30" s="25">
        <v>0</v>
      </c>
      <c r="ML30" s="25">
        <v>0</v>
      </c>
      <c r="MM30" s="25">
        <v>1</v>
      </c>
      <c r="MN30" s="25">
        <v>1</v>
      </c>
      <c r="MO30" s="25">
        <v>0</v>
      </c>
      <c r="MP30" s="25">
        <v>1</v>
      </c>
      <c r="MQ30" s="25">
        <v>5</v>
      </c>
      <c r="MR30" s="25">
        <v>4</v>
      </c>
      <c r="MS30" s="25">
        <v>11</v>
      </c>
      <c r="MT30" s="25">
        <v>4</v>
      </c>
      <c r="MU30" s="25">
        <v>7</v>
      </c>
      <c r="MV30" s="25">
        <v>3</v>
      </c>
      <c r="MW30" s="44">
        <v>3</v>
      </c>
      <c r="MX30" s="44">
        <v>3</v>
      </c>
      <c r="MY30" s="44">
        <v>1</v>
      </c>
      <c r="MZ30" s="44">
        <v>0</v>
      </c>
      <c r="NA30" s="44">
        <v>999999999</v>
      </c>
      <c r="NB30" s="44">
        <v>0</v>
      </c>
      <c r="NC30" s="44">
        <v>40</v>
      </c>
      <c r="ND30" s="44">
        <v>25</v>
      </c>
      <c r="NE30" s="44">
        <v>9.0909090909090917</v>
      </c>
      <c r="NF30" s="44">
        <v>25</v>
      </c>
      <c r="NG30" s="44">
        <v>28.571428571428569</v>
      </c>
      <c r="NH30" s="44">
        <v>66.666666666666657</v>
      </c>
      <c r="NI30" s="44">
        <v>0</v>
      </c>
      <c r="NJ30" s="44">
        <v>0</v>
      </c>
      <c r="NK30" s="44">
        <v>100</v>
      </c>
      <c r="NL30" s="25">
        <v>0</v>
      </c>
      <c r="NM30" s="25">
        <v>0</v>
      </c>
      <c r="NN30" s="25">
        <v>0</v>
      </c>
      <c r="NO30" s="25">
        <v>1</v>
      </c>
      <c r="NP30" s="25">
        <v>0</v>
      </c>
      <c r="NQ30" s="25">
        <v>0</v>
      </c>
      <c r="NR30" s="25">
        <v>0</v>
      </c>
      <c r="NS30" s="25">
        <v>0</v>
      </c>
      <c r="NT30" s="25">
        <v>0</v>
      </c>
      <c r="NU30" s="25">
        <v>0</v>
      </c>
      <c r="NV30" s="25">
        <v>0</v>
      </c>
      <c r="NW30" s="25">
        <v>0</v>
      </c>
      <c r="NX30" s="25">
        <v>1</v>
      </c>
      <c r="NY30" s="25">
        <v>1</v>
      </c>
      <c r="NZ30" s="25">
        <v>2</v>
      </c>
      <c r="OA30" s="25">
        <v>3</v>
      </c>
      <c r="OB30" s="25">
        <v>1</v>
      </c>
      <c r="OC30" s="25">
        <v>0</v>
      </c>
      <c r="OD30" s="44">
        <v>0</v>
      </c>
      <c r="OE30" s="44">
        <v>0</v>
      </c>
      <c r="OF30" s="44">
        <v>0</v>
      </c>
      <c r="OG30" s="44">
        <v>1</v>
      </c>
      <c r="OH30" s="44">
        <v>0</v>
      </c>
      <c r="OI30" s="44">
        <v>0</v>
      </c>
      <c r="OJ30" s="44">
        <v>0</v>
      </c>
      <c r="OK30" s="44">
        <v>0</v>
      </c>
      <c r="OL30" s="44">
        <v>0</v>
      </c>
      <c r="OM30" s="44">
        <v>33.333333333333329</v>
      </c>
      <c r="ON30" s="44">
        <v>0</v>
      </c>
      <c r="OO30" s="44">
        <v>999999999</v>
      </c>
      <c r="OP30" s="44">
        <v>999999999</v>
      </c>
      <c r="OQ30" s="44">
        <v>999999999</v>
      </c>
      <c r="OR30" s="44">
        <v>999999999</v>
      </c>
      <c r="OS30" s="44">
        <v>0</v>
      </c>
      <c r="OT30" s="44">
        <v>999999999</v>
      </c>
      <c r="OU30" s="44">
        <v>999999999</v>
      </c>
      <c r="OV30" s="25">
        <v>2</v>
      </c>
      <c r="OW30" s="25">
        <v>3</v>
      </c>
      <c r="OX30" s="25">
        <v>9</v>
      </c>
      <c r="OY30" s="25">
        <v>17</v>
      </c>
      <c r="OZ30" s="25">
        <v>12</v>
      </c>
      <c r="PA30" s="25">
        <v>17</v>
      </c>
      <c r="PB30" s="25">
        <v>16</v>
      </c>
      <c r="PC30" s="25">
        <v>19</v>
      </c>
      <c r="PD30" s="25">
        <v>24</v>
      </c>
      <c r="PE30" s="25">
        <v>29</v>
      </c>
      <c r="PF30" s="25">
        <v>21</v>
      </c>
      <c r="PG30" s="25">
        <v>4</v>
      </c>
      <c r="PH30" s="25">
        <v>14</v>
      </c>
      <c r="PI30" s="25">
        <v>8</v>
      </c>
      <c r="PJ30" s="25">
        <v>20</v>
      </c>
      <c r="PK30" s="25">
        <v>26</v>
      </c>
      <c r="PL30" s="25">
        <v>16</v>
      </c>
      <c r="PM30" s="25">
        <v>21</v>
      </c>
      <c r="PN30" s="25">
        <v>21</v>
      </c>
      <c r="PO30" s="25">
        <v>21</v>
      </c>
      <c r="PP30" s="25">
        <v>28</v>
      </c>
      <c r="PQ30" s="25">
        <v>33</v>
      </c>
      <c r="PR30" s="25">
        <v>25</v>
      </c>
      <c r="PS30" s="25">
        <v>13</v>
      </c>
      <c r="PT30" s="44">
        <v>14.285714285714285</v>
      </c>
      <c r="PU30" s="44">
        <v>37.5</v>
      </c>
      <c r="PV30" s="44">
        <v>45</v>
      </c>
      <c r="PW30" s="44">
        <v>65.384615384615387</v>
      </c>
      <c r="PX30" s="44">
        <v>75</v>
      </c>
      <c r="PY30" s="44">
        <v>80.952380952380949</v>
      </c>
      <c r="PZ30" s="44">
        <v>76.19047619047619</v>
      </c>
      <c r="QA30" s="44">
        <v>90.476190476190482</v>
      </c>
      <c r="QB30" s="44">
        <v>85.714285714285708</v>
      </c>
      <c r="QC30" s="44">
        <v>87.878787878787875</v>
      </c>
      <c r="QD30" s="44">
        <v>84</v>
      </c>
      <c r="QE30" s="44">
        <v>30.76923076923077</v>
      </c>
      <c r="QF30" s="25">
        <v>4</v>
      </c>
      <c r="QG30" s="25">
        <v>5</v>
      </c>
      <c r="QH30" s="25">
        <v>14</v>
      </c>
      <c r="QI30" s="25">
        <v>19</v>
      </c>
      <c r="QJ30" s="25">
        <v>14</v>
      </c>
      <c r="QK30" s="25">
        <v>17</v>
      </c>
      <c r="QL30" s="25">
        <v>18</v>
      </c>
      <c r="QM30" s="25">
        <v>18</v>
      </c>
      <c r="QN30" s="25">
        <v>20</v>
      </c>
      <c r="QO30" s="25">
        <v>28</v>
      </c>
      <c r="QP30" s="25">
        <v>12</v>
      </c>
      <c r="QQ30" s="25">
        <v>14</v>
      </c>
      <c r="QR30" s="25">
        <v>8</v>
      </c>
      <c r="QS30" s="25">
        <v>20</v>
      </c>
      <c r="QT30" s="25">
        <v>26</v>
      </c>
      <c r="QU30" s="25">
        <v>16</v>
      </c>
      <c r="QV30" s="25">
        <v>21</v>
      </c>
      <c r="QW30" s="25">
        <v>21</v>
      </c>
      <c r="QX30" s="25">
        <v>21</v>
      </c>
      <c r="QY30" s="25">
        <v>28</v>
      </c>
      <c r="QZ30" s="25">
        <v>33</v>
      </c>
      <c r="RA30" s="25">
        <v>25</v>
      </c>
      <c r="RB30" s="44">
        <v>28.571428571428569</v>
      </c>
      <c r="RC30" s="44">
        <v>62.5</v>
      </c>
      <c r="RD30" s="44">
        <v>70</v>
      </c>
      <c r="RE30" s="44">
        <v>73.076923076923066</v>
      </c>
      <c r="RF30" s="44">
        <v>87.5</v>
      </c>
      <c r="RG30" s="44">
        <v>80.952380952380949</v>
      </c>
      <c r="RH30" s="44">
        <v>85.714285714285708</v>
      </c>
      <c r="RI30" s="44">
        <v>85.714285714285708</v>
      </c>
      <c r="RJ30" s="44">
        <v>71.428571428571431</v>
      </c>
      <c r="RK30" s="44">
        <v>84.848484848484844</v>
      </c>
      <c r="RL30" s="44">
        <v>48</v>
      </c>
      <c r="RM30" s="25">
        <v>2</v>
      </c>
      <c r="RN30" s="25">
        <v>1</v>
      </c>
      <c r="RO30" s="25">
        <v>6</v>
      </c>
      <c r="RP30" s="25">
        <v>13</v>
      </c>
      <c r="RQ30" s="25">
        <v>5</v>
      </c>
      <c r="RR30" s="25">
        <v>15</v>
      </c>
      <c r="RS30" s="25">
        <v>9</v>
      </c>
      <c r="RT30" s="25">
        <v>8</v>
      </c>
      <c r="RU30" s="25">
        <v>12</v>
      </c>
      <c r="RV30" s="25">
        <v>11</v>
      </c>
      <c r="RW30" s="25">
        <v>11</v>
      </c>
      <c r="RX30" s="25">
        <v>7</v>
      </c>
      <c r="RY30" s="25">
        <v>2</v>
      </c>
      <c r="RZ30" s="25">
        <v>2</v>
      </c>
      <c r="SA30" s="25">
        <v>9</v>
      </c>
      <c r="SB30" s="25">
        <v>11</v>
      </c>
      <c r="SC30" s="25">
        <v>6</v>
      </c>
      <c r="SD30" s="25">
        <v>8</v>
      </c>
      <c r="SE30" s="25">
        <v>6</v>
      </c>
      <c r="SF30" s="25">
        <v>11</v>
      </c>
      <c r="SG30" s="25">
        <v>16</v>
      </c>
      <c r="SH30" s="25">
        <v>11</v>
      </c>
      <c r="SI30" s="25">
        <v>10</v>
      </c>
      <c r="SJ30" s="25">
        <v>4</v>
      </c>
      <c r="SK30" s="25">
        <v>2</v>
      </c>
      <c r="SL30" s="25">
        <v>1</v>
      </c>
      <c r="SM30" s="25">
        <v>4</v>
      </c>
      <c r="SN30" s="25">
        <v>10</v>
      </c>
      <c r="SO30" s="25">
        <v>4</v>
      </c>
      <c r="SP30" s="25">
        <v>7</v>
      </c>
      <c r="SQ30" s="25">
        <v>6</v>
      </c>
      <c r="SR30" s="25">
        <v>7</v>
      </c>
      <c r="SS30" s="25">
        <v>11</v>
      </c>
      <c r="ST30" s="25">
        <v>6</v>
      </c>
      <c r="SU30" s="25">
        <v>7</v>
      </c>
      <c r="SV30" s="25">
        <v>4</v>
      </c>
      <c r="SW30" s="44">
        <v>22.222222222222221</v>
      </c>
      <c r="SX30" s="44">
        <v>14.285714285714285</v>
      </c>
      <c r="SY30" s="44">
        <v>42.857142857142854</v>
      </c>
      <c r="SZ30" s="44">
        <v>72.222222222222214</v>
      </c>
      <c r="TA30" s="44">
        <v>62.5</v>
      </c>
      <c r="TB30" s="44">
        <v>78.94736842105263</v>
      </c>
      <c r="TC30" s="44">
        <v>75</v>
      </c>
      <c r="TD30" s="44">
        <v>50</v>
      </c>
      <c r="TE30" s="44">
        <v>60</v>
      </c>
      <c r="TF30" s="44">
        <v>52.380952380952387</v>
      </c>
      <c r="TG30" s="44">
        <v>57.894736842105267</v>
      </c>
      <c r="TH30" s="44">
        <v>70</v>
      </c>
      <c r="TI30" s="44">
        <v>22.222222222222221</v>
      </c>
      <c r="TJ30" s="44">
        <v>28.571428571428569</v>
      </c>
      <c r="TK30" s="44">
        <v>64.285714285714292</v>
      </c>
      <c r="TL30" s="44">
        <v>61.111111111111114</v>
      </c>
      <c r="TM30" s="44">
        <v>75</v>
      </c>
      <c r="TN30" s="44">
        <v>42.105263157894733</v>
      </c>
      <c r="TO30" s="44">
        <v>50</v>
      </c>
      <c r="TP30" s="44">
        <v>68.75</v>
      </c>
      <c r="TQ30" s="44">
        <v>80</v>
      </c>
      <c r="TR30" s="44">
        <v>52.380952380952387</v>
      </c>
      <c r="TS30" s="44">
        <v>52.631578947368418</v>
      </c>
      <c r="TT30" s="44">
        <v>40</v>
      </c>
      <c r="TU30" s="44">
        <v>22.222222222222221</v>
      </c>
      <c r="TV30" s="44">
        <v>14.285714285714285</v>
      </c>
      <c r="TW30" s="44">
        <v>28.571428571428569</v>
      </c>
      <c r="TX30" s="44">
        <v>55.555555555555557</v>
      </c>
      <c r="TY30" s="44">
        <v>50</v>
      </c>
      <c r="TZ30" s="44">
        <v>36.84210526315789</v>
      </c>
      <c r="UA30" s="44">
        <v>50</v>
      </c>
      <c r="UB30" s="44">
        <v>43.75</v>
      </c>
      <c r="UC30" s="44">
        <v>55.000000000000007</v>
      </c>
      <c r="UD30" s="44">
        <v>28.571428571428569</v>
      </c>
      <c r="UE30" s="44">
        <v>36.84210526315789</v>
      </c>
      <c r="UF30" s="44">
        <v>40</v>
      </c>
    </row>
    <row r="31" spans="1:552" x14ac:dyDescent="0.25">
      <c r="A31" s="2" t="str">
        <f t="shared" si="0"/>
        <v xml:space="preserve">210005 Açailândia                                                                                                                                   </v>
      </c>
      <c r="B31" s="58">
        <v>210005</v>
      </c>
      <c r="C31" s="2" t="s">
        <v>75</v>
      </c>
      <c r="D31" s="56">
        <v>1</v>
      </c>
      <c r="E31" s="56">
        <v>5</v>
      </c>
      <c r="F31" s="56">
        <v>2</v>
      </c>
      <c r="G31" s="56">
        <v>0</v>
      </c>
      <c r="H31" s="56">
        <v>3</v>
      </c>
      <c r="I31" s="56">
        <v>5</v>
      </c>
      <c r="J31" s="56">
        <v>5</v>
      </c>
      <c r="K31" s="56">
        <v>7</v>
      </c>
      <c r="L31" s="56">
        <v>3</v>
      </c>
      <c r="M31" s="56">
        <v>3</v>
      </c>
      <c r="N31" s="56">
        <v>7</v>
      </c>
      <c r="O31" s="56">
        <v>9</v>
      </c>
      <c r="P31" s="59">
        <v>0</v>
      </c>
      <c r="Q31" s="59">
        <v>1</v>
      </c>
      <c r="R31" s="59">
        <v>1</v>
      </c>
      <c r="S31" s="59">
        <v>0</v>
      </c>
      <c r="T31" s="59">
        <v>1</v>
      </c>
      <c r="U31" s="59">
        <v>1</v>
      </c>
      <c r="V31" s="59">
        <v>2</v>
      </c>
      <c r="W31" s="59">
        <v>3</v>
      </c>
      <c r="X31" s="59">
        <v>3</v>
      </c>
      <c r="Y31" s="59">
        <v>2</v>
      </c>
      <c r="Z31" s="59">
        <v>5</v>
      </c>
      <c r="AA31" s="59">
        <v>6</v>
      </c>
      <c r="AB31" s="62">
        <v>0</v>
      </c>
      <c r="AC31" s="62">
        <v>20</v>
      </c>
      <c r="AD31" s="62">
        <v>50</v>
      </c>
      <c r="AE31" s="62">
        <v>999999999</v>
      </c>
      <c r="AF31" s="62">
        <v>33.333333333333329</v>
      </c>
      <c r="AG31" s="62">
        <v>20</v>
      </c>
      <c r="AH31" s="62">
        <v>40</v>
      </c>
      <c r="AI31" s="62">
        <v>42.857142857142854</v>
      </c>
      <c r="AJ31" s="62">
        <v>100</v>
      </c>
      <c r="AK31" s="62">
        <v>66.666666666666657</v>
      </c>
      <c r="AL31" s="62">
        <v>71.428571428571431</v>
      </c>
      <c r="AM31" s="62">
        <v>66.666666666666657</v>
      </c>
      <c r="AN31" s="61">
        <v>1</v>
      </c>
      <c r="AO31" s="25">
        <v>4</v>
      </c>
      <c r="AP31" s="25">
        <v>1</v>
      </c>
      <c r="AQ31" s="25">
        <v>0</v>
      </c>
      <c r="AR31" s="25">
        <v>2</v>
      </c>
      <c r="AS31" s="25">
        <v>4</v>
      </c>
      <c r="AT31" s="25">
        <v>3</v>
      </c>
      <c r="AU31" s="25">
        <v>4</v>
      </c>
      <c r="AV31" s="25">
        <v>0</v>
      </c>
      <c r="AW31" s="25">
        <v>1</v>
      </c>
      <c r="AX31" s="25">
        <v>2</v>
      </c>
      <c r="AY31" s="25">
        <v>3</v>
      </c>
      <c r="AZ31" s="39">
        <v>100</v>
      </c>
      <c r="BA31" s="39">
        <v>80</v>
      </c>
      <c r="BB31" s="39">
        <v>50</v>
      </c>
      <c r="BC31" s="39">
        <v>999999999</v>
      </c>
      <c r="BD31" s="39">
        <v>66.666666666666657</v>
      </c>
      <c r="BE31" s="39">
        <v>80</v>
      </c>
      <c r="BF31" s="39">
        <v>60</v>
      </c>
      <c r="BG31" s="39">
        <v>57.142857142857139</v>
      </c>
      <c r="BH31" s="39">
        <v>0</v>
      </c>
      <c r="BI31" s="39">
        <v>33.333333333333329</v>
      </c>
      <c r="BJ31" s="39">
        <v>28.571428571428569</v>
      </c>
      <c r="BK31" s="39">
        <v>33.333333333333329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39">
        <v>0</v>
      </c>
      <c r="BY31" s="39">
        <v>0</v>
      </c>
      <c r="BZ31" s="39">
        <v>0</v>
      </c>
      <c r="CA31" s="39">
        <v>999999999</v>
      </c>
      <c r="CB31" s="39">
        <v>0</v>
      </c>
      <c r="CC31" s="39">
        <v>0</v>
      </c>
      <c r="CD31" s="39">
        <v>0</v>
      </c>
      <c r="CE31" s="39">
        <v>0</v>
      </c>
      <c r="CF31" s="39">
        <v>0</v>
      </c>
      <c r="CG31" s="39">
        <v>0</v>
      </c>
      <c r="CH31" s="39">
        <v>0</v>
      </c>
      <c r="CI31" s="39">
        <v>0</v>
      </c>
      <c r="CJ31" s="63">
        <v>0</v>
      </c>
      <c r="CK31" s="63">
        <v>0</v>
      </c>
      <c r="CL31" s="63">
        <v>0</v>
      </c>
      <c r="CM31" s="63">
        <v>0</v>
      </c>
      <c r="CN31" s="63">
        <v>0</v>
      </c>
      <c r="CO31" s="63">
        <v>0</v>
      </c>
      <c r="CP31" s="63">
        <v>1</v>
      </c>
      <c r="CQ31" s="63">
        <v>2</v>
      </c>
      <c r="CR31" s="63">
        <v>1</v>
      </c>
      <c r="CS31" s="63">
        <v>0</v>
      </c>
      <c r="CT31" s="63">
        <v>0</v>
      </c>
      <c r="CU31" s="63">
        <v>2</v>
      </c>
      <c r="CV31" s="63">
        <v>0</v>
      </c>
      <c r="CW31" s="63">
        <v>0</v>
      </c>
      <c r="CX31" s="63">
        <v>0</v>
      </c>
      <c r="CY31" s="63">
        <v>0</v>
      </c>
      <c r="CZ31" s="63">
        <v>0</v>
      </c>
      <c r="DA31" s="63">
        <v>0</v>
      </c>
      <c r="DB31" s="63">
        <v>0</v>
      </c>
      <c r="DC31" s="63">
        <v>0</v>
      </c>
      <c r="DD31" s="63">
        <v>0</v>
      </c>
      <c r="DE31" s="63">
        <v>0</v>
      </c>
      <c r="DF31" s="63">
        <v>0</v>
      </c>
      <c r="DG31" s="63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1</v>
      </c>
      <c r="DQ31" s="25">
        <v>0</v>
      </c>
      <c r="DR31" s="25">
        <v>0</v>
      </c>
      <c r="DS31" s="25">
        <v>2</v>
      </c>
      <c r="DT31" s="34">
        <v>0</v>
      </c>
      <c r="DU31" s="34">
        <v>0</v>
      </c>
      <c r="DV31" s="34">
        <v>0</v>
      </c>
      <c r="DW31" s="34">
        <v>0</v>
      </c>
      <c r="DX31" s="34">
        <v>0</v>
      </c>
      <c r="DY31" s="34">
        <v>0</v>
      </c>
      <c r="DZ31" s="34">
        <v>1</v>
      </c>
      <c r="EA31" s="2">
        <v>2</v>
      </c>
      <c r="EB31" s="2">
        <v>2</v>
      </c>
      <c r="EC31" s="2">
        <v>0</v>
      </c>
      <c r="ED31" s="2">
        <v>0</v>
      </c>
      <c r="EE31" s="2">
        <v>4</v>
      </c>
      <c r="EF31" s="34">
        <v>999999999</v>
      </c>
      <c r="EG31" s="34">
        <v>999999999</v>
      </c>
      <c r="EH31" s="34">
        <v>999999999</v>
      </c>
      <c r="EI31" s="34">
        <v>999999999</v>
      </c>
      <c r="EJ31" s="34">
        <v>999999999</v>
      </c>
      <c r="EK31" s="34">
        <v>999999999</v>
      </c>
      <c r="EL31" s="34">
        <v>100</v>
      </c>
      <c r="EM31" s="34">
        <v>100</v>
      </c>
      <c r="EN31" s="34">
        <v>50</v>
      </c>
      <c r="EO31" s="34">
        <v>999999999</v>
      </c>
      <c r="EP31" s="34">
        <v>999999999</v>
      </c>
      <c r="EQ31" s="34">
        <v>50</v>
      </c>
      <c r="ER31" s="34">
        <v>999999999</v>
      </c>
      <c r="ES31" s="34">
        <v>999999999</v>
      </c>
      <c r="ET31" s="34">
        <v>999999999</v>
      </c>
      <c r="EU31" s="34">
        <v>999999999</v>
      </c>
      <c r="EV31" s="34">
        <v>999999999</v>
      </c>
      <c r="EW31" s="34">
        <v>999999999</v>
      </c>
      <c r="EX31" s="34">
        <v>0</v>
      </c>
      <c r="EY31" s="34">
        <v>0</v>
      </c>
      <c r="EZ31" s="34">
        <v>0</v>
      </c>
      <c r="FA31" s="34">
        <v>999999999</v>
      </c>
      <c r="FB31" s="34">
        <v>999999999</v>
      </c>
      <c r="FC31" s="34">
        <v>0</v>
      </c>
      <c r="FD31" s="42">
        <v>999999999</v>
      </c>
      <c r="FE31" s="42">
        <v>999999999</v>
      </c>
      <c r="FF31" s="42">
        <v>999999999</v>
      </c>
      <c r="FG31" s="42">
        <v>999999999</v>
      </c>
      <c r="FH31" s="42">
        <v>999999999</v>
      </c>
      <c r="FI31" s="42">
        <v>999999999</v>
      </c>
      <c r="FJ31" s="42">
        <v>0</v>
      </c>
      <c r="FK31" s="42">
        <v>0</v>
      </c>
      <c r="FL31" s="42">
        <v>50</v>
      </c>
      <c r="FM31" s="42">
        <v>999999999</v>
      </c>
      <c r="FN31" s="42">
        <v>999999999</v>
      </c>
      <c r="FO31" s="42">
        <v>50</v>
      </c>
      <c r="FP31" s="42">
        <v>0</v>
      </c>
      <c r="FQ31" s="2">
        <v>0</v>
      </c>
      <c r="FR31" s="2">
        <v>0</v>
      </c>
      <c r="FS31" s="2">
        <v>0</v>
      </c>
      <c r="FT31" s="2">
        <v>0</v>
      </c>
      <c r="FU31" s="2">
        <v>0</v>
      </c>
      <c r="FV31" s="2">
        <v>1</v>
      </c>
      <c r="FW31" s="2">
        <v>1</v>
      </c>
      <c r="FX31" s="2">
        <v>1</v>
      </c>
      <c r="FY31" s="2">
        <v>1</v>
      </c>
      <c r="FZ31" s="2">
        <v>4</v>
      </c>
      <c r="GA31" s="2">
        <v>0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1</v>
      </c>
      <c r="GH31" s="25">
        <v>0</v>
      </c>
      <c r="GI31" s="25">
        <v>0</v>
      </c>
      <c r="GJ31" s="25">
        <v>0</v>
      </c>
      <c r="GK31" s="25">
        <v>0</v>
      </c>
      <c r="GL31" s="25">
        <v>0</v>
      </c>
      <c r="GM31" s="25">
        <v>3</v>
      </c>
      <c r="GN31" s="2">
        <v>0</v>
      </c>
      <c r="GO31" s="2">
        <v>0</v>
      </c>
      <c r="GP31" s="2">
        <v>0</v>
      </c>
      <c r="GQ31" s="2">
        <v>0</v>
      </c>
      <c r="GR31" s="2">
        <v>1</v>
      </c>
      <c r="GS31" s="2">
        <v>0</v>
      </c>
      <c r="GT31" s="2">
        <v>0</v>
      </c>
      <c r="GU31" s="2">
        <v>0</v>
      </c>
      <c r="GV31" s="2">
        <v>1</v>
      </c>
      <c r="GW31" s="2">
        <v>0</v>
      </c>
      <c r="GX31" s="2">
        <v>1</v>
      </c>
      <c r="GY31" s="2">
        <v>0</v>
      </c>
      <c r="GZ31" s="2">
        <v>0</v>
      </c>
      <c r="HA31" s="2">
        <v>0</v>
      </c>
      <c r="HB31" s="2">
        <v>0</v>
      </c>
      <c r="HC31" s="2">
        <v>0</v>
      </c>
      <c r="HD31" s="2">
        <v>1</v>
      </c>
      <c r="HE31" s="2">
        <v>1</v>
      </c>
      <c r="HF31" s="2">
        <v>1</v>
      </c>
      <c r="HG31" s="2">
        <v>1</v>
      </c>
      <c r="HH31" s="2">
        <v>2</v>
      </c>
      <c r="HI31" s="2">
        <v>1</v>
      </c>
      <c r="HJ31" s="2">
        <v>5</v>
      </c>
      <c r="HK31" s="2">
        <v>3</v>
      </c>
      <c r="HL31" s="34">
        <v>999999999</v>
      </c>
      <c r="HM31" s="34">
        <v>999999999</v>
      </c>
      <c r="HN31" s="34">
        <v>999999999</v>
      </c>
      <c r="HO31" s="34">
        <v>999999999</v>
      </c>
      <c r="HP31" s="34">
        <v>0</v>
      </c>
      <c r="HQ31" s="34">
        <v>0</v>
      </c>
      <c r="HR31" s="34">
        <v>100</v>
      </c>
      <c r="HS31" s="34">
        <v>100</v>
      </c>
      <c r="HT31" s="34">
        <v>50</v>
      </c>
      <c r="HU31" s="34">
        <v>100</v>
      </c>
      <c r="HV31" s="34">
        <v>80</v>
      </c>
      <c r="HW31" s="34">
        <v>0</v>
      </c>
      <c r="HX31" s="39">
        <v>999999999</v>
      </c>
      <c r="HY31" s="39">
        <v>999999999</v>
      </c>
      <c r="HZ31" s="39">
        <v>999999999</v>
      </c>
      <c r="IA31" s="39">
        <v>999999999</v>
      </c>
      <c r="IB31" s="39">
        <v>0</v>
      </c>
      <c r="IC31" s="39">
        <v>100</v>
      </c>
      <c r="ID31" s="39">
        <v>0</v>
      </c>
      <c r="IE31" s="39">
        <v>0</v>
      </c>
      <c r="IF31" s="39">
        <v>0</v>
      </c>
      <c r="IG31" s="39">
        <v>0</v>
      </c>
      <c r="IH31" s="39">
        <v>0</v>
      </c>
      <c r="II31" s="39">
        <v>100</v>
      </c>
      <c r="IJ31" s="39">
        <v>999999999</v>
      </c>
      <c r="IK31" s="39">
        <v>999999999</v>
      </c>
      <c r="IL31" s="39">
        <v>999999999</v>
      </c>
      <c r="IM31" s="39">
        <v>999999999</v>
      </c>
      <c r="IN31" s="39">
        <v>100</v>
      </c>
      <c r="IO31" s="39">
        <v>0</v>
      </c>
      <c r="IP31" s="39">
        <v>0</v>
      </c>
      <c r="IQ31" s="39">
        <v>0</v>
      </c>
      <c r="IR31" s="39">
        <v>50</v>
      </c>
      <c r="IS31" s="39">
        <v>0</v>
      </c>
      <c r="IT31" s="39">
        <v>20</v>
      </c>
      <c r="IU31" s="39">
        <v>0</v>
      </c>
      <c r="IV31" s="39">
        <v>0</v>
      </c>
      <c r="IW31" s="39">
        <v>0</v>
      </c>
      <c r="IX31" s="39">
        <v>0</v>
      </c>
      <c r="IY31" s="39">
        <v>0</v>
      </c>
      <c r="IZ31" s="39">
        <v>0</v>
      </c>
      <c r="JA31" s="39">
        <v>0</v>
      </c>
      <c r="JB31" s="39">
        <v>1</v>
      </c>
      <c r="JC31" s="39">
        <v>0</v>
      </c>
      <c r="JD31" s="2">
        <v>0</v>
      </c>
      <c r="JE31" s="2">
        <v>0</v>
      </c>
      <c r="JF31" s="2">
        <v>0</v>
      </c>
      <c r="JG31" s="2">
        <v>2</v>
      </c>
      <c r="JH31" s="2">
        <v>0</v>
      </c>
      <c r="JI31" s="2">
        <v>0</v>
      </c>
      <c r="JJ31" s="2">
        <v>0</v>
      </c>
      <c r="JK31" s="2">
        <v>0</v>
      </c>
      <c r="JL31" s="2">
        <v>1</v>
      </c>
      <c r="JM31" s="44">
        <v>0</v>
      </c>
      <c r="JN31" s="44">
        <v>1</v>
      </c>
      <c r="JO31" s="44">
        <v>2</v>
      </c>
      <c r="JP31" s="2">
        <v>0</v>
      </c>
      <c r="JQ31" s="2">
        <v>0</v>
      </c>
      <c r="JR31" s="2">
        <v>0</v>
      </c>
      <c r="JS31" s="2">
        <v>0</v>
      </c>
      <c r="JT31" s="2">
        <v>0</v>
      </c>
      <c r="JU31" s="2">
        <v>1</v>
      </c>
      <c r="JV31" s="2">
        <v>1</v>
      </c>
      <c r="JW31" s="2">
        <v>0</v>
      </c>
      <c r="JX31" s="2">
        <v>1</v>
      </c>
      <c r="JY31" s="2">
        <v>0</v>
      </c>
      <c r="JZ31" s="2">
        <v>0</v>
      </c>
      <c r="KA31" s="2">
        <v>2</v>
      </c>
      <c r="KB31" s="25">
        <v>0</v>
      </c>
      <c r="KC31" s="25">
        <v>1</v>
      </c>
      <c r="KD31" s="25">
        <v>1</v>
      </c>
      <c r="KE31" s="25">
        <v>0</v>
      </c>
      <c r="KF31" s="25">
        <v>0</v>
      </c>
      <c r="KG31" s="25">
        <v>1</v>
      </c>
      <c r="KH31" s="25">
        <v>1</v>
      </c>
      <c r="KI31" s="25">
        <v>0</v>
      </c>
      <c r="KJ31" s="25">
        <v>2</v>
      </c>
      <c r="KK31" s="25">
        <v>0</v>
      </c>
      <c r="KL31" s="25">
        <v>2</v>
      </c>
      <c r="KM31" s="25">
        <v>4</v>
      </c>
      <c r="KN31" s="25">
        <v>0</v>
      </c>
      <c r="KO31" s="25">
        <v>1</v>
      </c>
      <c r="KP31" s="25">
        <v>1</v>
      </c>
      <c r="KQ31" s="25">
        <v>2</v>
      </c>
      <c r="KR31" s="44">
        <v>999999999</v>
      </c>
      <c r="KS31" s="44">
        <v>0</v>
      </c>
      <c r="KT31" s="44">
        <v>0</v>
      </c>
      <c r="KU31" s="44">
        <v>999999999</v>
      </c>
      <c r="KV31" s="44">
        <v>0</v>
      </c>
      <c r="KW31" s="44">
        <v>999999999</v>
      </c>
      <c r="KX31" s="44">
        <v>50</v>
      </c>
      <c r="KY31" s="44">
        <v>0</v>
      </c>
      <c r="KZ31" s="44">
        <v>999999999</v>
      </c>
      <c r="LA31" s="44">
        <v>0</v>
      </c>
      <c r="LB31" s="44">
        <v>0</v>
      </c>
      <c r="LC31" s="44">
        <v>100</v>
      </c>
      <c r="LD31" s="44">
        <v>999999999</v>
      </c>
      <c r="LE31" s="44">
        <v>0</v>
      </c>
      <c r="LF31" s="44">
        <v>0</v>
      </c>
      <c r="LG31" s="44">
        <v>999999999</v>
      </c>
      <c r="LH31" s="44">
        <v>50</v>
      </c>
      <c r="LI31" s="44">
        <v>999999999</v>
      </c>
      <c r="LJ31" s="44">
        <v>50</v>
      </c>
      <c r="LK31" s="44">
        <v>50</v>
      </c>
      <c r="LL31" s="44">
        <v>999999999</v>
      </c>
      <c r="LM31" s="44">
        <v>0</v>
      </c>
      <c r="LN31" s="44">
        <v>0</v>
      </c>
      <c r="LO31" s="44">
        <v>0</v>
      </c>
      <c r="LP31" s="44">
        <v>999999999</v>
      </c>
      <c r="LQ31" s="44">
        <v>100</v>
      </c>
      <c r="LR31" s="44">
        <v>100</v>
      </c>
      <c r="LS31" s="44">
        <v>999999999</v>
      </c>
      <c r="LT31" s="44">
        <v>50</v>
      </c>
      <c r="LU31" s="44">
        <v>999999999</v>
      </c>
      <c r="LV31" s="44">
        <v>0</v>
      </c>
      <c r="LW31" s="44">
        <v>50</v>
      </c>
      <c r="LX31" s="44">
        <v>999999999</v>
      </c>
      <c r="LY31" s="44">
        <v>100</v>
      </c>
      <c r="LZ31" s="44">
        <v>100</v>
      </c>
      <c r="MA31" s="44">
        <v>0</v>
      </c>
      <c r="MB31" s="25">
        <v>0</v>
      </c>
      <c r="MC31" s="25">
        <v>0</v>
      </c>
      <c r="MD31" s="25">
        <v>0</v>
      </c>
      <c r="ME31" s="25">
        <v>0</v>
      </c>
      <c r="MF31" s="25">
        <v>0</v>
      </c>
      <c r="MG31" s="25">
        <v>0</v>
      </c>
      <c r="MH31" s="25">
        <v>0</v>
      </c>
      <c r="MI31" s="25">
        <v>0</v>
      </c>
      <c r="MJ31" s="25">
        <v>1</v>
      </c>
      <c r="MK31" s="25">
        <v>1</v>
      </c>
      <c r="ML31" s="25">
        <v>0</v>
      </c>
      <c r="MM31" s="25">
        <v>1</v>
      </c>
      <c r="MN31" s="25">
        <v>0</v>
      </c>
      <c r="MO31" s="25">
        <v>0</v>
      </c>
      <c r="MP31" s="25">
        <v>1</v>
      </c>
      <c r="MQ31" s="25">
        <v>0</v>
      </c>
      <c r="MR31" s="25">
        <v>1</v>
      </c>
      <c r="MS31" s="25">
        <v>0</v>
      </c>
      <c r="MT31" s="25">
        <v>0</v>
      </c>
      <c r="MU31" s="25">
        <v>2</v>
      </c>
      <c r="MV31" s="25">
        <v>2</v>
      </c>
      <c r="MW31" s="44">
        <v>1</v>
      </c>
      <c r="MX31" s="44">
        <v>0</v>
      </c>
      <c r="MY31" s="44">
        <v>1</v>
      </c>
      <c r="MZ31" s="44">
        <v>999999999</v>
      </c>
      <c r="NA31" s="44">
        <v>999999999</v>
      </c>
      <c r="NB31" s="44">
        <v>0</v>
      </c>
      <c r="NC31" s="44">
        <v>999999999</v>
      </c>
      <c r="ND31" s="44">
        <v>0</v>
      </c>
      <c r="NE31" s="44">
        <v>999999999</v>
      </c>
      <c r="NF31" s="44">
        <v>999999999</v>
      </c>
      <c r="NG31" s="44">
        <v>0</v>
      </c>
      <c r="NH31" s="44">
        <v>50</v>
      </c>
      <c r="NI31" s="44">
        <v>100</v>
      </c>
      <c r="NJ31" s="44">
        <v>999999999</v>
      </c>
      <c r="NK31" s="44">
        <v>100</v>
      </c>
      <c r="NL31" s="25">
        <v>0</v>
      </c>
      <c r="NM31" s="25">
        <v>0</v>
      </c>
      <c r="NN31" s="25">
        <v>0</v>
      </c>
      <c r="NO31" s="25">
        <v>0</v>
      </c>
      <c r="NP31" s="25">
        <v>0</v>
      </c>
      <c r="NQ31" s="25">
        <v>0</v>
      </c>
      <c r="NR31" s="25">
        <v>0</v>
      </c>
      <c r="NS31" s="25">
        <v>0</v>
      </c>
      <c r="NT31" s="25">
        <v>0</v>
      </c>
      <c r="NU31" s="25">
        <v>0</v>
      </c>
      <c r="NV31" s="25">
        <v>0</v>
      </c>
      <c r="NW31" s="25">
        <v>0</v>
      </c>
      <c r="NX31" s="25">
        <v>0</v>
      </c>
      <c r="NY31" s="25">
        <v>1</v>
      </c>
      <c r="NZ31" s="25">
        <v>0</v>
      </c>
      <c r="OA31" s="25">
        <v>0</v>
      </c>
      <c r="OB31" s="25">
        <v>0</v>
      </c>
      <c r="OC31" s="25">
        <v>0</v>
      </c>
      <c r="OD31" s="44">
        <v>0</v>
      </c>
      <c r="OE31" s="44">
        <v>0</v>
      </c>
      <c r="OF31" s="44">
        <v>0</v>
      </c>
      <c r="OG31" s="44">
        <v>0</v>
      </c>
      <c r="OH31" s="44">
        <v>0</v>
      </c>
      <c r="OI31" s="44">
        <v>0</v>
      </c>
      <c r="OJ31" s="44">
        <v>999999999</v>
      </c>
      <c r="OK31" s="44">
        <v>0</v>
      </c>
      <c r="OL31" s="44">
        <v>999999999</v>
      </c>
      <c r="OM31" s="44">
        <v>999999999</v>
      </c>
      <c r="ON31" s="44">
        <v>999999999</v>
      </c>
      <c r="OO31" s="44">
        <v>999999999</v>
      </c>
      <c r="OP31" s="44">
        <v>999999999</v>
      </c>
      <c r="OQ31" s="44">
        <v>999999999</v>
      </c>
      <c r="OR31" s="44">
        <v>999999999</v>
      </c>
      <c r="OS31" s="44">
        <v>999999999</v>
      </c>
      <c r="OT31" s="44">
        <v>999999999</v>
      </c>
      <c r="OU31" s="44">
        <v>999999999</v>
      </c>
      <c r="OV31" s="25">
        <v>0</v>
      </c>
      <c r="OW31" s="25">
        <v>1</v>
      </c>
      <c r="OX31" s="25">
        <v>1</v>
      </c>
      <c r="OY31" s="25">
        <v>0</v>
      </c>
      <c r="OZ31" s="25">
        <v>3</v>
      </c>
      <c r="PA31" s="25">
        <v>4</v>
      </c>
      <c r="PB31" s="25">
        <v>5</v>
      </c>
      <c r="PC31" s="25">
        <v>8</v>
      </c>
      <c r="PD31" s="25">
        <v>5</v>
      </c>
      <c r="PE31" s="25">
        <v>5</v>
      </c>
      <c r="PF31" s="25">
        <v>6</v>
      </c>
      <c r="PG31" s="25">
        <v>6</v>
      </c>
      <c r="PH31" s="25">
        <v>1</v>
      </c>
      <c r="PI31" s="25">
        <v>6</v>
      </c>
      <c r="PJ31" s="25">
        <v>3</v>
      </c>
      <c r="PK31" s="25">
        <v>0</v>
      </c>
      <c r="PL31" s="25">
        <v>3</v>
      </c>
      <c r="PM31" s="25">
        <v>6</v>
      </c>
      <c r="PN31" s="25">
        <v>7</v>
      </c>
      <c r="PO31" s="25">
        <v>9</v>
      </c>
      <c r="PP31" s="25">
        <v>6</v>
      </c>
      <c r="PQ31" s="25">
        <v>5</v>
      </c>
      <c r="PR31" s="25">
        <v>7</v>
      </c>
      <c r="PS31" s="25">
        <v>11</v>
      </c>
      <c r="PT31" s="44">
        <v>0</v>
      </c>
      <c r="PU31" s="44">
        <v>16.666666666666664</v>
      </c>
      <c r="PV31" s="44">
        <v>33.333333333333329</v>
      </c>
      <c r="PW31" s="44">
        <v>999999999</v>
      </c>
      <c r="PX31" s="44">
        <v>100</v>
      </c>
      <c r="PY31" s="44">
        <v>66.666666666666657</v>
      </c>
      <c r="PZ31" s="44">
        <v>71.428571428571431</v>
      </c>
      <c r="QA31" s="44">
        <v>88.888888888888886</v>
      </c>
      <c r="QB31" s="44">
        <v>83.333333333333343</v>
      </c>
      <c r="QC31" s="44">
        <v>100</v>
      </c>
      <c r="QD31" s="44">
        <v>85.714285714285708</v>
      </c>
      <c r="QE31" s="44">
        <v>54.54545454545454</v>
      </c>
      <c r="QF31" s="25">
        <v>0</v>
      </c>
      <c r="QG31" s="25">
        <v>1</v>
      </c>
      <c r="QH31" s="25">
        <v>1</v>
      </c>
      <c r="QI31" s="25">
        <v>0</v>
      </c>
      <c r="QJ31" s="25">
        <v>2</v>
      </c>
      <c r="QK31" s="25">
        <v>2</v>
      </c>
      <c r="QL31" s="25">
        <v>2</v>
      </c>
      <c r="QM31" s="25">
        <v>6</v>
      </c>
      <c r="QN31" s="25">
        <v>4</v>
      </c>
      <c r="QO31" s="25">
        <v>4</v>
      </c>
      <c r="QP31" s="25">
        <v>3</v>
      </c>
      <c r="QQ31" s="25">
        <v>1</v>
      </c>
      <c r="QR31" s="25">
        <v>6</v>
      </c>
      <c r="QS31" s="25">
        <v>3</v>
      </c>
      <c r="QT31" s="25">
        <v>0</v>
      </c>
      <c r="QU31" s="25">
        <v>3</v>
      </c>
      <c r="QV31" s="25">
        <v>6</v>
      </c>
      <c r="QW31" s="25">
        <v>7</v>
      </c>
      <c r="QX31" s="25">
        <v>9</v>
      </c>
      <c r="QY31" s="25">
        <v>6</v>
      </c>
      <c r="QZ31" s="25">
        <v>5</v>
      </c>
      <c r="RA31" s="25">
        <v>7</v>
      </c>
      <c r="RB31" s="44">
        <v>0</v>
      </c>
      <c r="RC31" s="44">
        <v>16.666666666666664</v>
      </c>
      <c r="RD31" s="44">
        <v>33.333333333333329</v>
      </c>
      <c r="RE31" s="44">
        <v>999999999</v>
      </c>
      <c r="RF31" s="44">
        <v>66.666666666666657</v>
      </c>
      <c r="RG31" s="44">
        <v>33.333333333333329</v>
      </c>
      <c r="RH31" s="44">
        <v>28.571428571428569</v>
      </c>
      <c r="RI31" s="44">
        <v>66.666666666666657</v>
      </c>
      <c r="RJ31" s="44">
        <v>66.666666666666657</v>
      </c>
      <c r="RK31" s="44">
        <v>80</v>
      </c>
      <c r="RL31" s="44">
        <v>42.857142857142854</v>
      </c>
      <c r="RM31" s="25">
        <v>0</v>
      </c>
      <c r="RN31" s="25">
        <v>0</v>
      </c>
      <c r="RO31" s="25">
        <v>1</v>
      </c>
      <c r="RP31" s="25">
        <v>0</v>
      </c>
      <c r="RQ31" s="25">
        <v>3</v>
      </c>
      <c r="RR31" s="25">
        <v>1</v>
      </c>
      <c r="RS31" s="25">
        <v>4</v>
      </c>
      <c r="RT31" s="25">
        <v>4</v>
      </c>
      <c r="RU31" s="25">
        <v>1</v>
      </c>
      <c r="RV31" s="25">
        <v>2</v>
      </c>
      <c r="RW31" s="25">
        <v>2</v>
      </c>
      <c r="RX31" s="25">
        <v>3</v>
      </c>
      <c r="RY31" s="25">
        <v>0</v>
      </c>
      <c r="RZ31" s="25">
        <v>0</v>
      </c>
      <c r="SA31" s="25">
        <v>0</v>
      </c>
      <c r="SB31" s="25">
        <v>0</v>
      </c>
      <c r="SC31" s="25">
        <v>2</v>
      </c>
      <c r="SD31" s="25">
        <v>1</v>
      </c>
      <c r="SE31" s="25">
        <v>1</v>
      </c>
      <c r="SF31" s="25">
        <v>2</v>
      </c>
      <c r="SG31" s="25">
        <v>1</v>
      </c>
      <c r="SH31" s="25">
        <v>0</v>
      </c>
      <c r="SI31" s="25">
        <v>3</v>
      </c>
      <c r="SJ31" s="25">
        <v>2</v>
      </c>
      <c r="SK31" s="25">
        <v>0</v>
      </c>
      <c r="SL31" s="25">
        <v>0</v>
      </c>
      <c r="SM31" s="25">
        <v>0</v>
      </c>
      <c r="SN31" s="25">
        <v>0</v>
      </c>
      <c r="SO31" s="25">
        <v>2</v>
      </c>
      <c r="SP31" s="25">
        <v>1</v>
      </c>
      <c r="SQ31" s="25">
        <v>1</v>
      </c>
      <c r="SR31" s="25">
        <v>2</v>
      </c>
      <c r="SS31" s="25">
        <v>0</v>
      </c>
      <c r="ST31" s="25">
        <v>0</v>
      </c>
      <c r="SU31" s="25">
        <v>1</v>
      </c>
      <c r="SV31" s="25">
        <v>1</v>
      </c>
      <c r="SW31" s="44">
        <v>0</v>
      </c>
      <c r="SX31" s="44">
        <v>0</v>
      </c>
      <c r="SY31" s="44">
        <v>50</v>
      </c>
      <c r="SZ31" s="44">
        <v>999999999</v>
      </c>
      <c r="TA31" s="44">
        <v>100</v>
      </c>
      <c r="TB31" s="44">
        <v>20</v>
      </c>
      <c r="TC31" s="44">
        <v>80</v>
      </c>
      <c r="TD31" s="44">
        <v>57.142857142857139</v>
      </c>
      <c r="TE31" s="44">
        <v>33.333333333333329</v>
      </c>
      <c r="TF31" s="44">
        <v>66.666666666666657</v>
      </c>
      <c r="TG31" s="44">
        <v>28.571428571428569</v>
      </c>
      <c r="TH31" s="44">
        <v>33.333333333333329</v>
      </c>
      <c r="TI31" s="44">
        <v>0</v>
      </c>
      <c r="TJ31" s="44">
        <v>0</v>
      </c>
      <c r="TK31" s="44">
        <v>0</v>
      </c>
      <c r="TL31" s="44">
        <v>999999999</v>
      </c>
      <c r="TM31" s="44">
        <v>66.666666666666657</v>
      </c>
      <c r="TN31" s="44">
        <v>20</v>
      </c>
      <c r="TO31" s="44">
        <v>20</v>
      </c>
      <c r="TP31" s="44">
        <v>28.571428571428569</v>
      </c>
      <c r="TQ31" s="44">
        <v>33.333333333333329</v>
      </c>
      <c r="TR31" s="44">
        <v>0</v>
      </c>
      <c r="TS31" s="44">
        <v>42.857142857142854</v>
      </c>
      <c r="TT31" s="44">
        <v>22.222222222222221</v>
      </c>
      <c r="TU31" s="44">
        <v>0</v>
      </c>
      <c r="TV31" s="44">
        <v>0</v>
      </c>
      <c r="TW31" s="44">
        <v>0</v>
      </c>
      <c r="TX31" s="44">
        <v>999999999</v>
      </c>
      <c r="TY31" s="44">
        <v>66.666666666666657</v>
      </c>
      <c r="TZ31" s="44">
        <v>20</v>
      </c>
      <c r="UA31" s="44">
        <v>20</v>
      </c>
      <c r="UB31" s="44">
        <v>28.571428571428569</v>
      </c>
      <c r="UC31" s="44">
        <v>0</v>
      </c>
      <c r="UD31" s="44">
        <v>0</v>
      </c>
      <c r="UE31" s="44">
        <v>14.285714285714285</v>
      </c>
      <c r="UF31" s="44">
        <v>11.111111111111111</v>
      </c>
    </row>
    <row r="32" spans="1:552" x14ac:dyDescent="0.25">
      <c r="A32" s="2" t="str">
        <f t="shared" si="0"/>
        <v xml:space="preserve">210120 Bacabal                                                                                                                                      </v>
      </c>
      <c r="B32" s="58">
        <v>210120</v>
      </c>
      <c r="C32" s="2" t="s">
        <v>76</v>
      </c>
      <c r="D32" s="56">
        <v>1</v>
      </c>
      <c r="E32" s="56">
        <v>1</v>
      </c>
      <c r="F32" s="56">
        <v>6</v>
      </c>
      <c r="G32" s="56">
        <v>6</v>
      </c>
      <c r="H32" s="56">
        <v>5</v>
      </c>
      <c r="I32" s="56">
        <v>6</v>
      </c>
      <c r="J32" s="56">
        <v>11</v>
      </c>
      <c r="K32" s="56">
        <v>4</v>
      </c>
      <c r="L32" s="56">
        <v>5</v>
      </c>
      <c r="M32" s="56">
        <v>10</v>
      </c>
      <c r="N32" s="56">
        <v>3</v>
      </c>
      <c r="O32" s="56">
        <v>7</v>
      </c>
      <c r="P32" s="59">
        <v>0</v>
      </c>
      <c r="Q32" s="59">
        <v>1</v>
      </c>
      <c r="R32" s="59">
        <v>1</v>
      </c>
      <c r="S32" s="59">
        <v>2</v>
      </c>
      <c r="T32" s="59">
        <v>2</v>
      </c>
      <c r="U32" s="59">
        <v>1</v>
      </c>
      <c r="V32" s="59">
        <v>2</v>
      </c>
      <c r="W32" s="59">
        <v>0</v>
      </c>
      <c r="X32" s="59">
        <v>3</v>
      </c>
      <c r="Y32" s="59">
        <v>5</v>
      </c>
      <c r="Z32" s="59">
        <v>2</v>
      </c>
      <c r="AA32" s="59">
        <v>4</v>
      </c>
      <c r="AB32" s="62">
        <v>0</v>
      </c>
      <c r="AC32" s="62">
        <v>100</v>
      </c>
      <c r="AD32" s="62">
        <v>16.666666666666664</v>
      </c>
      <c r="AE32" s="62">
        <v>33.333333333333329</v>
      </c>
      <c r="AF32" s="62">
        <v>40</v>
      </c>
      <c r="AG32" s="62">
        <v>16.666666666666664</v>
      </c>
      <c r="AH32" s="62">
        <v>18.181818181818183</v>
      </c>
      <c r="AI32" s="62">
        <v>0</v>
      </c>
      <c r="AJ32" s="62">
        <v>60</v>
      </c>
      <c r="AK32" s="62">
        <v>50</v>
      </c>
      <c r="AL32" s="62">
        <v>66.666666666666657</v>
      </c>
      <c r="AM32" s="62">
        <v>57.142857142857139</v>
      </c>
      <c r="AN32" s="61">
        <v>1</v>
      </c>
      <c r="AO32" s="25">
        <v>0</v>
      </c>
      <c r="AP32" s="25">
        <v>5</v>
      </c>
      <c r="AQ32" s="25">
        <v>4</v>
      </c>
      <c r="AR32" s="25">
        <v>3</v>
      </c>
      <c r="AS32" s="25">
        <v>5</v>
      </c>
      <c r="AT32" s="25">
        <v>8</v>
      </c>
      <c r="AU32" s="25">
        <v>4</v>
      </c>
      <c r="AV32" s="25">
        <v>2</v>
      </c>
      <c r="AW32" s="25">
        <v>5</v>
      </c>
      <c r="AX32" s="25">
        <v>1</v>
      </c>
      <c r="AY32" s="25">
        <v>3</v>
      </c>
      <c r="AZ32" s="39">
        <v>100</v>
      </c>
      <c r="BA32" s="39">
        <v>0</v>
      </c>
      <c r="BB32" s="39">
        <v>83.333333333333343</v>
      </c>
      <c r="BC32" s="39">
        <v>66.666666666666657</v>
      </c>
      <c r="BD32" s="39">
        <v>60</v>
      </c>
      <c r="BE32" s="39">
        <v>83.333333333333343</v>
      </c>
      <c r="BF32" s="39">
        <v>72.727272727272734</v>
      </c>
      <c r="BG32" s="39">
        <v>100</v>
      </c>
      <c r="BH32" s="39">
        <v>40</v>
      </c>
      <c r="BI32" s="39">
        <v>50</v>
      </c>
      <c r="BJ32" s="39">
        <v>33.333333333333329</v>
      </c>
      <c r="BK32" s="39">
        <v>42.857142857142854</v>
      </c>
      <c r="BL32" s="25">
        <v>0</v>
      </c>
      <c r="BM32" s="25">
        <v>0</v>
      </c>
      <c r="BN32" s="25">
        <v>0</v>
      </c>
      <c r="BO32" s="25">
        <v>0</v>
      </c>
      <c r="BP32" s="25">
        <v>0</v>
      </c>
      <c r="BQ32" s="25">
        <v>0</v>
      </c>
      <c r="BR32" s="25">
        <v>1</v>
      </c>
      <c r="BS32" s="25">
        <v>0</v>
      </c>
      <c r="BT32" s="25">
        <v>0</v>
      </c>
      <c r="BU32" s="25">
        <v>0</v>
      </c>
      <c r="BV32" s="25">
        <v>0</v>
      </c>
      <c r="BW32" s="25">
        <v>0</v>
      </c>
      <c r="BX32" s="39">
        <v>0</v>
      </c>
      <c r="BY32" s="39">
        <v>0</v>
      </c>
      <c r="BZ32" s="39">
        <v>0</v>
      </c>
      <c r="CA32" s="39">
        <v>0</v>
      </c>
      <c r="CB32" s="39">
        <v>0</v>
      </c>
      <c r="CC32" s="39">
        <v>0</v>
      </c>
      <c r="CD32" s="39">
        <v>9.0909090909090917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63">
        <v>0</v>
      </c>
      <c r="CK32" s="63">
        <v>0</v>
      </c>
      <c r="CL32" s="63">
        <v>0</v>
      </c>
      <c r="CM32" s="63">
        <v>0</v>
      </c>
      <c r="CN32" s="63">
        <v>0</v>
      </c>
      <c r="CO32" s="63">
        <v>1</v>
      </c>
      <c r="CP32" s="63">
        <v>0</v>
      </c>
      <c r="CQ32" s="63">
        <v>0</v>
      </c>
      <c r="CR32" s="63">
        <v>1</v>
      </c>
      <c r="CS32" s="63">
        <v>2</v>
      </c>
      <c r="CT32" s="63">
        <v>0</v>
      </c>
      <c r="CU32" s="63">
        <v>1</v>
      </c>
      <c r="CV32" s="63">
        <v>0</v>
      </c>
      <c r="CW32" s="63">
        <v>0</v>
      </c>
      <c r="CX32" s="63">
        <v>0</v>
      </c>
      <c r="CY32" s="63">
        <v>0</v>
      </c>
      <c r="CZ32" s="63">
        <v>0</v>
      </c>
      <c r="DA32" s="63">
        <v>0</v>
      </c>
      <c r="DB32" s="63">
        <v>0</v>
      </c>
      <c r="DC32" s="63">
        <v>0</v>
      </c>
      <c r="DD32" s="63">
        <v>0</v>
      </c>
      <c r="DE32" s="63">
        <v>0</v>
      </c>
      <c r="DF32" s="63">
        <v>0</v>
      </c>
      <c r="DG32" s="63">
        <v>0</v>
      </c>
      <c r="DH32" s="25">
        <v>0</v>
      </c>
      <c r="DI32" s="25">
        <v>0</v>
      </c>
      <c r="DJ32" s="25">
        <v>0</v>
      </c>
      <c r="DK32" s="25">
        <v>1</v>
      </c>
      <c r="DL32" s="25">
        <v>1</v>
      </c>
      <c r="DM32" s="25">
        <v>0</v>
      </c>
      <c r="DN32" s="25">
        <v>0</v>
      </c>
      <c r="DO32" s="25">
        <v>0</v>
      </c>
      <c r="DP32" s="25">
        <v>1</v>
      </c>
      <c r="DQ32" s="25">
        <v>0</v>
      </c>
      <c r="DR32" s="25">
        <v>0</v>
      </c>
      <c r="DS32" s="25">
        <v>0</v>
      </c>
      <c r="DT32" s="34">
        <v>0</v>
      </c>
      <c r="DU32" s="34">
        <v>0</v>
      </c>
      <c r="DV32" s="34">
        <v>0</v>
      </c>
      <c r="DW32" s="34">
        <v>1</v>
      </c>
      <c r="DX32" s="34">
        <v>1</v>
      </c>
      <c r="DY32" s="34">
        <v>1</v>
      </c>
      <c r="DZ32" s="34">
        <v>0</v>
      </c>
      <c r="EA32" s="2">
        <v>0</v>
      </c>
      <c r="EB32" s="2">
        <v>2</v>
      </c>
      <c r="EC32" s="2">
        <v>2</v>
      </c>
      <c r="ED32" s="2">
        <v>0</v>
      </c>
      <c r="EE32" s="2">
        <v>1</v>
      </c>
      <c r="EF32" s="34">
        <v>999999999</v>
      </c>
      <c r="EG32" s="34">
        <v>999999999</v>
      </c>
      <c r="EH32" s="34">
        <v>999999999</v>
      </c>
      <c r="EI32" s="34">
        <v>0</v>
      </c>
      <c r="EJ32" s="34">
        <v>0</v>
      </c>
      <c r="EK32" s="34">
        <v>100</v>
      </c>
      <c r="EL32" s="34">
        <v>999999999</v>
      </c>
      <c r="EM32" s="34">
        <v>999999999</v>
      </c>
      <c r="EN32" s="34">
        <v>50</v>
      </c>
      <c r="EO32" s="34">
        <v>100</v>
      </c>
      <c r="EP32" s="34">
        <v>999999999</v>
      </c>
      <c r="EQ32" s="34">
        <v>100</v>
      </c>
      <c r="ER32" s="34">
        <v>999999999</v>
      </c>
      <c r="ES32" s="34">
        <v>999999999</v>
      </c>
      <c r="ET32" s="34">
        <v>999999999</v>
      </c>
      <c r="EU32" s="34">
        <v>0</v>
      </c>
      <c r="EV32" s="34">
        <v>0</v>
      </c>
      <c r="EW32" s="34">
        <v>0</v>
      </c>
      <c r="EX32" s="34">
        <v>999999999</v>
      </c>
      <c r="EY32" s="34">
        <v>999999999</v>
      </c>
      <c r="EZ32" s="34">
        <v>0</v>
      </c>
      <c r="FA32" s="34">
        <v>0</v>
      </c>
      <c r="FB32" s="34">
        <v>999999999</v>
      </c>
      <c r="FC32" s="34">
        <v>0</v>
      </c>
      <c r="FD32" s="42">
        <v>999999999</v>
      </c>
      <c r="FE32" s="42">
        <v>999999999</v>
      </c>
      <c r="FF32" s="42">
        <v>999999999</v>
      </c>
      <c r="FG32" s="42">
        <v>100</v>
      </c>
      <c r="FH32" s="42">
        <v>100</v>
      </c>
      <c r="FI32" s="42">
        <v>0</v>
      </c>
      <c r="FJ32" s="42">
        <v>999999999</v>
      </c>
      <c r="FK32" s="42">
        <v>999999999</v>
      </c>
      <c r="FL32" s="42">
        <v>50</v>
      </c>
      <c r="FM32" s="42">
        <v>0</v>
      </c>
      <c r="FN32" s="42">
        <v>999999999</v>
      </c>
      <c r="FO32" s="42">
        <v>0</v>
      </c>
      <c r="FP32" s="42">
        <v>0</v>
      </c>
      <c r="FQ32" s="2">
        <v>0</v>
      </c>
      <c r="FR32" s="2">
        <v>0</v>
      </c>
      <c r="FS32" s="2">
        <v>0</v>
      </c>
      <c r="FT32" s="2">
        <v>1</v>
      </c>
      <c r="FU32" s="2">
        <v>1</v>
      </c>
      <c r="FV32" s="2">
        <v>1</v>
      </c>
      <c r="FW32" s="2">
        <v>0</v>
      </c>
      <c r="FX32" s="2">
        <v>0</v>
      </c>
      <c r="FY32" s="2">
        <v>0</v>
      </c>
      <c r="FZ32" s="2">
        <v>1</v>
      </c>
      <c r="GA32" s="2">
        <v>2</v>
      </c>
      <c r="GB32" s="25">
        <v>0</v>
      </c>
      <c r="GC32" s="25">
        <v>0</v>
      </c>
      <c r="GD32" s="25">
        <v>0</v>
      </c>
      <c r="GE32" s="25">
        <v>0</v>
      </c>
      <c r="GF32" s="25">
        <v>0</v>
      </c>
      <c r="GG32" s="25">
        <v>0</v>
      </c>
      <c r="GH32" s="25">
        <v>0</v>
      </c>
      <c r="GI32" s="25">
        <v>0</v>
      </c>
      <c r="GJ32" s="25">
        <v>0</v>
      </c>
      <c r="GK32" s="25">
        <v>1</v>
      </c>
      <c r="GL32" s="25">
        <v>0</v>
      </c>
      <c r="GM32" s="25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2">
        <v>0</v>
      </c>
      <c r="GU32" s="2">
        <v>0</v>
      </c>
      <c r="GV32" s="2">
        <v>1</v>
      </c>
      <c r="GW32" s="2">
        <v>0</v>
      </c>
      <c r="GX32" s="2">
        <v>0</v>
      </c>
      <c r="GY32" s="2">
        <v>0</v>
      </c>
      <c r="GZ32" s="2">
        <v>0</v>
      </c>
      <c r="HA32" s="2">
        <v>0</v>
      </c>
      <c r="HB32" s="2">
        <v>0</v>
      </c>
      <c r="HC32" s="2">
        <v>0</v>
      </c>
      <c r="HD32" s="2">
        <v>1</v>
      </c>
      <c r="HE32" s="2">
        <v>1</v>
      </c>
      <c r="HF32" s="2">
        <v>1</v>
      </c>
      <c r="HG32" s="2">
        <v>0</v>
      </c>
      <c r="HH32" s="2">
        <v>1</v>
      </c>
      <c r="HI32" s="2">
        <v>1</v>
      </c>
      <c r="HJ32" s="2">
        <v>1</v>
      </c>
      <c r="HK32" s="2">
        <v>2</v>
      </c>
      <c r="HL32" s="34">
        <v>999999999</v>
      </c>
      <c r="HM32" s="34">
        <v>999999999</v>
      </c>
      <c r="HN32" s="34">
        <v>999999999</v>
      </c>
      <c r="HO32" s="34">
        <v>999999999</v>
      </c>
      <c r="HP32" s="34">
        <v>100</v>
      </c>
      <c r="HQ32" s="34">
        <v>100</v>
      </c>
      <c r="HR32" s="34">
        <v>100</v>
      </c>
      <c r="HS32" s="34">
        <v>999999999</v>
      </c>
      <c r="HT32" s="34">
        <v>0</v>
      </c>
      <c r="HU32" s="34">
        <v>0</v>
      </c>
      <c r="HV32" s="34">
        <v>100</v>
      </c>
      <c r="HW32" s="34">
        <v>100</v>
      </c>
      <c r="HX32" s="39">
        <v>999999999</v>
      </c>
      <c r="HY32" s="39">
        <v>999999999</v>
      </c>
      <c r="HZ32" s="39">
        <v>999999999</v>
      </c>
      <c r="IA32" s="39">
        <v>999999999</v>
      </c>
      <c r="IB32" s="39">
        <v>0</v>
      </c>
      <c r="IC32" s="39">
        <v>0</v>
      </c>
      <c r="ID32" s="39">
        <v>0</v>
      </c>
      <c r="IE32" s="39">
        <v>999999999</v>
      </c>
      <c r="IF32" s="39">
        <v>0</v>
      </c>
      <c r="IG32" s="39">
        <v>100</v>
      </c>
      <c r="IH32" s="39">
        <v>0</v>
      </c>
      <c r="II32" s="39">
        <v>0</v>
      </c>
      <c r="IJ32" s="39">
        <v>999999999</v>
      </c>
      <c r="IK32" s="39">
        <v>999999999</v>
      </c>
      <c r="IL32" s="39">
        <v>999999999</v>
      </c>
      <c r="IM32" s="39">
        <v>999999999</v>
      </c>
      <c r="IN32" s="39">
        <v>0</v>
      </c>
      <c r="IO32" s="39">
        <v>0</v>
      </c>
      <c r="IP32" s="39">
        <v>0</v>
      </c>
      <c r="IQ32" s="39">
        <v>999999999</v>
      </c>
      <c r="IR32" s="39">
        <v>100</v>
      </c>
      <c r="IS32" s="39">
        <v>0</v>
      </c>
      <c r="IT32" s="39">
        <v>0</v>
      </c>
      <c r="IU32" s="39">
        <v>0</v>
      </c>
      <c r="IV32" s="39">
        <v>0</v>
      </c>
      <c r="IW32" s="39">
        <v>0</v>
      </c>
      <c r="IX32" s="39">
        <v>2</v>
      </c>
      <c r="IY32" s="39">
        <v>1</v>
      </c>
      <c r="IZ32" s="39">
        <v>1</v>
      </c>
      <c r="JA32" s="39">
        <v>0</v>
      </c>
      <c r="JB32" s="39">
        <v>0</v>
      </c>
      <c r="JC32" s="39">
        <v>3</v>
      </c>
      <c r="JD32" s="2">
        <v>0</v>
      </c>
      <c r="JE32" s="2">
        <v>2</v>
      </c>
      <c r="JF32" s="2">
        <v>0</v>
      </c>
      <c r="JG32" s="2">
        <v>0</v>
      </c>
      <c r="JH32" s="2">
        <v>0</v>
      </c>
      <c r="JI32" s="2">
        <v>0</v>
      </c>
      <c r="JJ32" s="2">
        <v>0</v>
      </c>
      <c r="JK32" s="2">
        <v>0</v>
      </c>
      <c r="JL32" s="2">
        <v>0</v>
      </c>
      <c r="JM32" s="44">
        <v>1</v>
      </c>
      <c r="JN32" s="44">
        <v>2</v>
      </c>
      <c r="JO32" s="44">
        <v>0</v>
      </c>
      <c r="JP32" s="2">
        <v>0</v>
      </c>
      <c r="JQ32" s="2">
        <v>2</v>
      </c>
      <c r="JR32" s="2">
        <v>0</v>
      </c>
      <c r="JS32" s="2">
        <v>2</v>
      </c>
      <c r="JT32" s="2">
        <v>1</v>
      </c>
      <c r="JU32" s="2">
        <v>0</v>
      </c>
      <c r="JV32" s="2">
        <v>1</v>
      </c>
      <c r="JW32" s="2">
        <v>1</v>
      </c>
      <c r="JX32" s="2">
        <v>1</v>
      </c>
      <c r="JY32" s="2">
        <v>2</v>
      </c>
      <c r="JZ32" s="2">
        <v>1</v>
      </c>
      <c r="KA32" s="2">
        <v>0</v>
      </c>
      <c r="KB32" s="25">
        <v>0</v>
      </c>
      <c r="KC32" s="25">
        <v>1</v>
      </c>
      <c r="KD32" s="25">
        <v>0</v>
      </c>
      <c r="KE32" s="25">
        <v>0</v>
      </c>
      <c r="KF32" s="25">
        <v>1</v>
      </c>
      <c r="KG32" s="25">
        <v>0</v>
      </c>
      <c r="KH32" s="25">
        <v>3</v>
      </c>
      <c r="KI32" s="25">
        <v>2</v>
      </c>
      <c r="KJ32" s="25">
        <v>2</v>
      </c>
      <c r="KK32" s="25">
        <v>3</v>
      </c>
      <c r="KL32" s="25">
        <v>3</v>
      </c>
      <c r="KM32" s="25">
        <v>3</v>
      </c>
      <c r="KN32" s="25">
        <v>0</v>
      </c>
      <c r="KO32" s="25">
        <v>5</v>
      </c>
      <c r="KP32" s="25">
        <v>0</v>
      </c>
      <c r="KQ32" s="25">
        <v>2</v>
      </c>
      <c r="KR32" s="44">
        <v>0</v>
      </c>
      <c r="KS32" s="44">
        <v>999999999</v>
      </c>
      <c r="KT32" s="44">
        <v>66.666666666666657</v>
      </c>
      <c r="KU32" s="44">
        <v>50</v>
      </c>
      <c r="KV32" s="44">
        <v>50</v>
      </c>
      <c r="KW32" s="44">
        <v>0</v>
      </c>
      <c r="KX32" s="44">
        <v>0</v>
      </c>
      <c r="KY32" s="44">
        <v>100</v>
      </c>
      <c r="KZ32" s="44">
        <v>999999999</v>
      </c>
      <c r="LA32" s="44">
        <v>40</v>
      </c>
      <c r="LB32" s="44">
        <v>999999999</v>
      </c>
      <c r="LC32" s="44">
        <v>0</v>
      </c>
      <c r="LD32" s="44">
        <v>0</v>
      </c>
      <c r="LE32" s="44">
        <v>999999999</v>
      </c>
      <c r="LF32" s="44">
        <v>0</v>
      </c>
      <c r="LG32" s="44">
        <v>0</v>
      </c>
      <c r="LH32" s="44">
        <v>0</v>
      </c>
      <c r="LI32" s="44">
        <v>33.333333333333329</v>
      </c>
      <c r="LJ32" s="44">
        <v>66.666666666666657</v>
      </c>
      <c r="LK32" s="44">
        <v>0</v>
      </c>
      <c r="LL32" s="44">
        <v>999999999</v>
      </c>
      <c r="LM32" s="44">
        <v>40</v>
      </c>
      <c r="LN32" s="44">
        <v>999999999</v>
      </c>
      <c r="LO32" s="44">
        <v>100</v>
      </c>
      <c r="LP32" s="44">
        <v>100</v>
      </c>
      <c r="LQ32" s="44">
        <v>999999999</v>
      </c>
      <c r="LR32" s="44">
        <v>33.333333333333329</v>
      </c>
      <c r="LS32" s="44">
        <v>50</v>
      </c>
      <c r="LT32" s="44">
        <v>50</v>
      </c>
      <c r="LU32" s="44">
        <v>66.666666666666657</v>
      </c>
      <c r="LV32" s="44">
        <v>33.333333333333329</v>
      </c>
      <c r="LW32" s="44">
        <v>0</v>
      </c>
      <c r="LX32" s="44">
        <v>999999999</v>
      </c>
      <c r="LY32" s="44">
        <v>20</v>
      </c>
      <c r="LZ32" s="44">
        <v>999999999</v>
      </c>
      <c r="MA32" s="44">
        <v>0</v>
      </c>
      <c r="MB32" s="25">
        <v>0</v>
      </c>
      <c r="MC32" s="25">
        <v>0</v>
      </c>
      <c r="MD32" s="25">
        <v>0</v>
      </c>
      <c r="ME32" s="25">
        <v>1</v>
      </c>
      <c r="MF32" s="25">
        <v>0</v>
      </c>
      <c r="MG32" s="25">
        <v>0</v>
      </c>
      <c r="MH32" s="25">
        <v>0</v>
      </c>
      <c r="MI32" s="25">
        <v>0</v>
      </c>
      <c r="MJ32" s="25">
        <v>1</v>
      </c>
      <c r="MK32" s="25">
        <v>0</v>
      </c>
      <c r="ML32" s="25">
        <v>0</v>
      </c>
      <c r="MM32" s="25">
        <v>0</v>
      </c>
      <c r="MN32" s="25">
        <v>0</v>
      </c>
      <c r="MO32" s="25">
        <v>0</v>
      </c>
      <c r="MP32" s="25">
        <v>0</v>
      </c>
      <c r="MQ32" s="25">
        <v>1</v>
      </c>
      <c r="MR32" s="25">
        <v>1</v>
      </c>
      <c r="MS32" s="25">
        <v>1</v>
      </c>
      <c r="MT32" s="25">
        <v>0</v>
      </c>
      <c r="MU32" s="25">
        <v>0</v>
      </c>
      <c r="MV32" s="25">
        <v>2</v>
      </c>
      <c r="MW32" s="44">
        <v>2</v>
      </c>
      <c r="MX32" s="44">
        <v>0</v>
      </c>
      <c r="MY32" s="44">
        <v>2</v>
      </c>
      <c r="MZ32" s="44">
        <v>999999999</v>
      </c>
      <c r="NA32" s="44">
        <v>999999999</v>
      </c>
      <c r="NB32" s="44">
        <v>999999999</v>
      </c>
      <c r="NC32" s="44">
        <v>100</v>
      </c>
      <c r="ND32" s="44">
        <v>0</v>
      </c>
      <c r="NE32" s="44">
        <v>0</v>
      </c>
      <c r="NF32" s="44">
        <v>999999999</v>
      </c>
      <c r="NG32" s="44">
        <v>999999999</v>
      </c>
      <c r="NH32" s="44">
        <v>50</v>
      </c>
      <c r="NI32" s="44">
        <v>0</v>
      </c>
      <c r="NJ32" s="44">
        <v>999999999</v>
      </c>
      <c r="NK32" s="44">
        <v>0</v>
      </c>
      <c r="NL32" s="25">
        <v>0</v>
      </c>
      <c r="NM32" s="25">
        <v>0</v>
      </c>
      <c r="NN32" s="25">
        <v>0</v>
      </c>
      <c r="NO32" s="25">
        <v>0</v>
      </c>
      <c r="NP32" s="25">
        <v>0</v>
      </c>
      <c r="NQ32" s="25">
        <v>0</v>
      </c>
      <c r="NR32" s="25">
        <v>0</v>
      </c>
      <c r="NS32" s="25">
        <v>0</v>
      </c>
      <c r="NT32" s="25">
        <v>0</v>
      </c>
      <c r="NU32" s="25">
        <v>0</v>
      </c>
      <c r="NV32" s="25">
        <v>0</v>
      </c>
      <c r="NW32" s="25">
        <v>0</v>
      </c>
      <c r="NX32" s="25">
        <v>0</v>
      </c>
      <c r="NY32" s="25">
        <v>0</v>
      </c>
      <c r="NZ32" s="25">
        <v>0</v>
      </c>
      <c r="OA32" s="25">
        <v>0</v>
      </c>
      <c r="OB32" s="25">
        <v>0</v>
      </c>
      <c r="OC32" s="25">
        <v>0</v>
      </c>
      <c r="OD32" s="44">
        <v>0</v>
      </c>
      <c r="OE32" s="44">
        <v>0</v>
      </c>
      <c r="OF32" s="44">
        <v>0</v>
      </c>
      <c r="OG32" s="44">
        <v>0</v>
      </c>
      <c r="OH32" s="44">
        <v>0</v>
      </c>
      <c r="OI32" s="44">
        <v>0</v>
      </c>
      <c r="OJ32" s="44">
        <v>999999999</v>
      </c>
      <c r="OK32" s="44">
        <v>999999999</v>
      </c>
      <c r="OL32" s="44">
        <v>999999999</v>
      </c>
      <c r="OM32" s="44">
        <v>999999999</v>
      </c>
      <c r="ON32" s="44">
        <v>999999999</v>
      </c>
      <c r="OO32" s="44">
        <v>999999999</v>
      </c>
      <c r="OP32" s="44">
        <v>999999999</v>
      </c>
      <c r="OQ32" s="44">
        <v>999999999</v>
      </c>
      <c r="OR32" s="44">
        <v>999999999</v>
      </c>
      <c r="OS32" s="44">
        <v>999999999</v>
      </c>
      <c r="OT32" s="44">
        <v>999999999</v>
      </c>
      <c r="OU32" s="44">
        <v>999999999</v>
      </c>
      <c r="OV32" s="25">
        <v>1</v>
      </c>
      <c r="OW32" s="25">
        <v>1</v>
      </c>
      <c r="OX32" s="25">
        <v>3</v>
      </c>
      <c r="OY32" s="25">
        <v>4</v>
      </c>
      <c r="OZ32" s="25">
        <v>7</v>
      </c>
      <c r="PA32" s="25">
        <v>5</v>
      </c>
      <c r="PB32" s="25">
        <v>8</v>
      </c>
      <c r="PC32" s="25">
        <v>6</v>
      </c>
      <c r="PD32" s="25">
        <v>5</v>
      </c>
      <c r="PE32" s="25">
        <v>9</v>
      </c>
      <c r="PF32" s="25">
        <v>6</v>
      </c>
      <c r="PG32" s="25">
        <v>7</v>
      </c>
      <c r="PH32" s="25">
        <v>2</v>
      </c>
      <c r="PI32" s="25">
        <v>1</v>
      </c>
      <c r="PJ32" s="25">
        <v>6</v>
      </c>
      <c r="PK32" s="25">
        <v>7</v>
      </c>
      <c r="PL32" s="25">
        <v>7</v>
      </c>
      <c r="PM32" s="25">
        <v>7</v>
      </c>
      <c r="PN32" s="25">
        <v>14</v>
      </c>
      <c r="PO32" s="25">
        <v>9</v>
      </c>
      <c r="PP32" s="25">
        <v>7</v>
      </c>
      <c r="PQ32" s="25">
        <v>12</v>
      </c>
      <c r="PR32" s="25">
        <v>7</v>
      </c>
      <c r="PS32" s="25">
        <v>10</v>
      </c>
      <c r="PT32" s="44">
        <v>50</v>
      </c>
      <c r="PU32" s="44">
        <v>100</v>
      </c>
      <c r="PV32" s="44">
        <v>50</v>
      </c>
      <c r="PW32" s="44">
        <v>57.142857142857139</v>
      </c>
      <c r="PX32" s="44">
        <v>100</v>
      </c>
      <c r="PY32" s="44">
        <v>71.428571428571431</v>
      </c>
      <c r="PZ32" s="44">
        <v>57.142857142857139</v>
      </c>
      <c r="QA32" s="44">
        <v>66.666666666666657</v>
      </c>
      <c r="QB32" s="44">
        <v>71.428571428571431</v>
      </c>
      <c r="QC32" s="44">
        <v>75</v>
      </c>
      <c r="QD32" s="44">
        <v>85.714285714285708</v>
      </c>
      <c r="QE32" s="44">
        <v>70</v>
      </c>
      <c r="QF32" s="25">
        <v>2</v>
      </c>
      <c r="QG32" s="25">
        <v>1</v>
      </c>
      <c r="QH32" s="25">
        <v>3</v>
      </c>
      <c r="QI32" s="25">
        <v>5</v>
      </c>
      <c r="QJ32" s="25">
        <v>6</v>
      </c>
      <c r="QK32" s="25">
        <v>4</v>
      </c>
      <c r="QL32" s="25">
        <v>10</v>
      </c>
      <c r="QM32" s="25">
        <v>6</v>
      </c>
      <c r="QN32" s="25">
        <v>5</v>
      </c>
      <c r="QO32" s="25">
        <v>6</v>
      </c>
      <c r="QP32" s="25">
        <v>3</v>
      </c>
      <c r="QQ32" s="25">
        <v>2</v>
      </c>
      <c r="QR32" s="25">
        <v>1</v>
      </c>
      <c r="QS32" s="25">
        <v>6</v>
      </c>
      <c r="QT32" s="25">
        <v>7</v>
      </c>
      <c r="QU32" s="25">
        <v>7</v>
      </c>
      <c r="QV32" s="25">
        <v>7</v>
      </c>
      <c r="QW32" s="25">
        <v>14</v>
      </c>
      <c r="QX32" s="25">
        <v>9</v>
      </c>
      <c r="QY32" s="25">
        <v>7</v>
      </c>
      <c r="QZ32" s="25">
        <v>12</v>
      </c>
      <c r="RA32" s="25">
        <v>7</v>
      </c>
      <c r="RB32" s="44">
        <v>100</v>
      </c>
      <c r="RC32" s="44">
        <v>100</v>
      </c>
      <c r="RD32" s="44">
        <v>50</v>
      </c>
      <c r="RE32" s="44">
        <v>71.428571428571431</v>
      </c>
      <c r="RF32" s="44">
        <v>85.714285714285708</v>
      </c>
      <c r="RG32" s="44">
        <v>57.142857142857139</v>
      </c>
      <c r="RH32" s="44">
        <v>71.428571428571431</v>
      </c>
      <c r="RI32" s="44">
        <v>66.666666666666657</v>
      </c>
      <c r="RJ32" s="44">
        <v>71.428571428571431</v>
      </c>
      <c r="RK32" s="44">
        <v>50</v>
      </c>
      <c r="RL32" s="44">
        <v>42.857142857142854</v>
      </c>
      <c r="RM32" s="25">
        <v>1</v>
      </c>
      <c r="RN32" s="25">
        <v>0</v>
      </c>
      <c r="RO32" s="25">
        <v>1</v>
      </c>
      <c r="RP32" s="25">
        <v>2</v>
      </c>
      <c r="RQ32" s="25">
        <v>2</v>
      </c>
      <c r="RR32" s="25">
        <v>3</v>
      </c>
      <c r="RS32" s="25">
        <v>3</v>
      </c>
      <c r="RT32" s="25">
        <v>3</v>
      </c>
      <c r="RU32" s="25">
        <v>2</v>
      </c>
      <c r="RV32" s="25">
        <v>5</v>
      </c>
      <c r="RW32" s="25">
        <v>0</v>
      </c>
      <c r="RX32" s="25">
        <v>4</v>
      </c>
      <c r="RY32" s="25">
        <v>1</v>
      </c>
      <c r="RZ32" s="25">
        <v>0</v>
      </c>
      <c r="SA32" s="25">
        <v>2</v>
      </c>
      <c r="SB32" s="25">
        <v>1</v>
      </c>
      <c r="SC32" s="25">
        <v>3</v>
      </c>
      <c r="SD32" s="25">
        <v>0</v>
      </c>
      <c r="SE32" s="25">
        <v>3</v>
      </c>
      <c r="SF32" s="25">
        <v>3</v>
      </c>
      <c r="SG32" s="25">
        <v>1</v>
      </c>
      <c r="SH32" s="25">
        <v>1</v>
      </c>
      <c r="SI32" s="25">
        <v>0</v>
      </c>
      <c r="SJ32" s="25">
        <v>3</v>
      </c>
      <c r="SK32" s="25">
        <v>1</v>
      </c>
      <c r="SL32" s="25">
        <v>0</v>
      </c>
      <c r="SM32" s="25">
        <v>1</v>
      </c>
      <c r="SN32" s="25">
        <v>0</v>
      </c>
      <c r="SO32" s="25">
        <v>2</v>
      </c>
      <c r="SP32" s="25">
        <v>0</v>
      </c>
      <c r="SQ32" s="25">
        <v>2</v>
      </c>
      <c r="SR32" s="25">
        <v>3</v>
      </c>
      <c r="SS32" s="25">
        <v>0</v>
      </c>
      <c r="ST32" s="25">
        <v>0</v>
      </c>
      <c r="SU32" s="25">
        <v>0</v>
      </c>
      <c r="SV32" s="25">
        <v>1</v>
      </c>
      <c r="SW32" s="44">
        <v>100</v>
      </c>
      <c r="SX32" s="44">
        <v>0</v>
      </c>
      <c r="SY32" s="44">
        <v>16.666666666666664</v>
      </c>
      <c r="SZ32" s="44">
        <v>33.333333333333329</v>
      </c>
      <c r="TA32" s="44">
        <v>40</v>
      </c>
      <c r="TB32" s="44">
        <v>50</v>
      </c>
      <c r="TC32" s="44">
        <v>27.27272727272727</v>
      </c>
      <c r="TD32" s="44">
        <v>75</v>
      </c>
      <c r="TE32" s="44">
        <v>40</v>
      </c>
      <c r="TF32" s="44">
        <v>50</v>
      </c>
      <c r="TG32" s="44">
        <v>0</v>
      </c>
      <c r="TH32" s="44">
        <v>57.142857142857139</v>
      </c>
      <c r="TI32" s="44">
        <v>100</v>
      </c>
      <c r="TJ32" s="44">
        <v>0</v>
      </c>
      <c r="TK32" s="44">
        <v>33.333333333333329</v>
      </c>
      <c r="TL32" s="44">
        <v>16.666666666666664</v>
      </c>
      <c r="TM32" s="44">
        <v>60</v>
      </c>
      <c r="TN32" s="44">
        <v>0</v>
      </c>
      <c r="TO32" s="44">
        <v>27.27272727272727</v>
      </c>
      <c r="TP32" s="44">
        <v>75</v>
      </c>
      <c r="TQ32" s="44">
        <v>20</v>
      </c>
      <c r="TR32" s="44">
        <v>10</v>
      </c>
      <c r="TS32" s="44">
        <v>0</v>
      </c>
      <c r="TT32" s="44">
        <v>42.857142857142854</v>
      </c>
      <c r="TU32" s="44">
        <v>100</v>
      </c>
      <c r="TV32" s="44">
        <v>0</v>
      </c>
      <c r="TW32" s="44">
        <v>16.666666666666664</v>
      </c>
      <c r="TX32" s="44">
        <v>0</v>
      </c>
      <c r="TY32" s="44">
        <v>40</v>
      </c>
      <c r="TZ32" s="44">
        <v>0</v>
      </c>
      <c r="UA32" s="44">
        <v>18.181818181818183</v>
      </c>
      <c r="UB32" s="44">
        <v>75</v>
      </c>
      <c r="UC32" s="44">
        <v>0</v>
      </c>
      <c r="UD32" s="44">
        <v>0</v>
      </c>
      <c r="UE32" s="44">
        <v>0</v>
      </c>
      <c r="UF32" s="44">
        <v>14.285714285714285</v>
      </c>
    </row>
    <row r="33" spans="1:552" x14ac:dyDescent="0.25">
      <c r="A33" s="2" t="str">
        <f t="shared" si="0"/>
        <v xml:space="preserve">210300 Caxias                                                                                                                                       </v>
      </c>
      <c r="B33" s="58">
        <v>210300</v>
      </c>
      <c r="C33" s="2" t="s">
        <v>77</v>
      </c>
      <c r="D33" s="56">
        <v>6</v>
      </c>
      <c r="E33" s="56">
        <v>3</v>
      </c>
      <c r="F33" s="56">
        <v>4</v>
      </c>
      <c r="G33" s="56">
        <v>0</v>
      </c>
      <c r="H33" s="56">
        <v>2</v>
      </c>
      <c r="I33" s="56">
        <v>2</v>
      </c>
      <c r="J33" s="56">
        <v>4</v>
      </c>
      <c r="K33" s="56">
        <v>3</v>
      </c>
      <c r="L33" s="56">
        <v>5</v>
      </c>
      <c r="M33" s="56">
        <v>5</v>
      </c>
      <c r="N33" s="56">
        <v>5</v>
      </c>
      <c r="O33" s="56">
        <v>5</v>
      </c>
      <c r="P33" s="59">
        <v>1</v>
      </c>
      <c r="Q33" s="59">
        <v>1</v>
      </c>
      <c r="R33" s="59">
        <v>2</v>
      </c>
      <c r="S33" s="59">
        <v>0</v>
      </c>
      <c r="T33" s="59">
        <v>1</v>
      </c>
      <c r="U33" s="59">
        <v>2</v>
      </c>
      <c r="V33" s="59">
        <v>3</v>
      </c>
      <c r="W33" s="59">
        <v>2</v>
      </c>
      <c r="X33" s="59">
        <v>4</v>
      </c>
      <c r="Y33" s="59">
        <v>3</v>
      </c>
      <c r="Z33" s="59">
        <v>4</v>
      </c>
      <c r="AA33" s="59">
        <v>3</v>
      </c>
      <c r="AB33" s="62">
        <v>16.666666666666664</v>
      </c>
      <c r="AC33" s="62">
        <v>33.333333333333329</v>
      </c>
      <c r="AD33" s="62">
        <v>50</v>
      </c>
      <c r="AE33" s="62">
        <v>999999999</v>
      </c>
      <c r="AF33" s="62">
        <v>50</v>
      </c>
      <c r="AG33" s="62">
        <v>100</v>
      </c>
      <c r="AH33" s="62">
        <v>75</v>
      </c>
      <c r="AI33" s="62">
        <v>66.666666666666657</v>
      </c>
      <c r="AJ33" s="62">
        <v>80</v>
      </c>
      <c r="AK33" s="62">
        <v>60</v>
      </c>
      <c r="AL33" s="62">
        <v>80</v>
      </c>
      <c r="AM33" s="62">
        <v>60</v>
      </c>
      <c r="AN33" s="61">
        <v>5</v>
      </c>
      <c r="AO33" s="25">
        <v>2</v>
      </c>
      <c r="AP33" s="25">
        <v>1</v>
      </c>
      <c r="AQ33" s="25">
        <v>0</v>
      </c>
      <c r="AR33" s="25">
        <v>1</v>
      </c>
      <c r="AS33" s="25">
        <v>0</v>
      </c>
      <c r="AT33" s="25">
        <v>1</v>
      </c>
      <c r="AU33" s="25">
        <v>1</v>
      </c>
      <c r="AV33" s="25">
        <v>1</v>
      </c>
      <c r="AW33" s="25">
        <v>2</v>
      </c>
      <c r="AX33" s="25">
        <v>1</v>
      </c>
      <c r="AY33" s="25">
        <v>2</v>
      </c>
      <c r="AZ33" s="39">
        <v>83.333333333333343</v>
      </c>
      <c r="BA33" s="39">
        <v>66.666666666666657</v>
      </c>
      <c r="BB33" s="39">
        <v>25</v>
      </c>
      <c r="BC33" s="39">
        <v>999999999</v>
      </c>
      <c r="BD33" s="39">
        <v>50</v>
      </c>
      <c r="BE33" s="39">
        <v>0</v>
      </c>
      <c r="BF33" s="39">
        <v>25</v>
      </c>
      <c r="BG33" s="39">
        <v>33.333333333333329</v>
      </c>
      <c r="BH33" s="39">
        <v>20</v>
      </c>
      <c r="BI33" s="39">
        <v>40</v>
      </c>
      <c r="BJ33" s="39">
        <v>20</v>
      </c>
      <c r="BK33" s="39">
        <v>40</v>
      </c>
      <c r="BL33" s="25">
        <v>0</v>
      </c>
      <c r="BM33" s="25">
        <v>0</v>
      </c>
      <c r="BN33" s="25">
        <v>1</v>
      </c>
      <c r="BO33" s="25">
        <v>0</v>
      </c>
      <c r="BP33" s="25">
        <v>0</v>
      </c>
      <c r="BQ33" s="25">
        <v>0</v>
      </c>
      <c r="BR33" s="25">
        <v>0</v>
      </c>
      <c r="BS33" s="25">
        <v>0</v>
      </c>
      <c r="BT33" s="25">
        <v>0</v>
      </c>
      <c r="BU33" s="25">
        <v>0</v>
      </c>
      <c r="BV33" s="25">
        <v>0</v>
      </c>
      <c r="BW33" s="25">
        <v>0</v>
      </c>
      <c r="BX33" s="39">
        <v>0</v>
      </c>
      <c r="BY33" s="39">
        <v>0</v>
      </c>
      <c r="BZ33" s="39">
        <v>25</v>
      </c>
      <c r="CA33" s="39">
        <v>999999999</v>
      </c>
      <c r="CB33" s="39">
        <v>0</v>
      </c>
      <c r="CC33" s="39">
        <v>0</v>
      </c>
      <c r="CD33" s="39">
        <v>0</v>
      </c>
      <c r="CE33" s="39">
        <v>0</v>
      </c>
      <c r="CF33" s="39">
        <v>0</v>
      </c>
      <c r="CG33" s="39">
        <v>0</v>
      </c>
      <c r="CH33" s="39">
        <v>0</v>
      </c>
      <c r="CI33" s="39">
        <v>0</v>
      </c>
      <c r="CJ33" s="63">
        <v>0</v>
      </c>
      <c r="CK33" s="63">
        <v>0</v>
      </c>
      <c r="CL33" s="63">
        <v>0</v>
      </c>
      <c r="CM33" s="63">
        <v>0</v>
      </c>
      <c r="CN33" s="63">
        <v>1</v>
      </c>
      <c r="CO33" s="63">
        <v>2</v>
      </c>
      <c r="CP33" s="63">
        <v>0</v>
      </c>
      <c r="CQ33" s="63">
        <v>0</v>
      </c>
      <c r="CR33" s="63">
        <v>2</v>
      </c>
      <c r="CS33" s="63">
        <v>2</v>
      </c>
      <c r="CT33" s="63">
        <v>0</v>
      </c>
      <c r="CU33" s="63">
        <v>0</v>
      </c>
      <c r="CV33" s="63">
        <v>1</v>
      </c>
      <c r="CW33" s="63">
        <v>0</v>
      </c>
      <c r="CX33" s="63">
        <v>1</v>
      </c>
      <c r="CY33" s="63">
        <v>0</v>
      </c>
      <c r="CZ33" s="63">
        <v>0</v>
      </c>
      <c r="DA33" s="63">
        <v>0</v>
      </c>
      <c r="DB33" s="63">
        <v>0</v>
      </c>
      <c r="DC33" s="63">
        <v>0</v>
      </c>
      <c r="DD33" s="63">
        <v>0</v>
      </c>
      <c r="DE33" s="63">
        <v>0</v>
      </c>
      <c r="DF33" s="63">
        <v>0</v>
      </c>
      <c r="DG33" s="63">
        <v>0</v>
      </c>
      <c r="DH33" s="25">
        <v>0</v>
      </c>
      <c r="DI33" s="25">
        <v>0</v>
      </c>
      <c r="DJ33" s="25">
        <v>0</v>
      </c>
      <c r="DK33" s="25">
        <v>0</v>
      </c>
      <c r="DL33" s="25">
        <v>0</v>
      </c>
      <c r="DM33" s="25">
        <v>0</v>
      </c>
      <c r="DN33" s="25">
        <v>0</v>
      </c>
      <c r="DO33" s="25">
        <v>0</v>
      </c>
      <c r="DP33" s="25">
        <v>0</v>
      </c>
      <c r="DQ33" s="25">
        <v>0</v>
      </c>
      <c r="DR33" s="25">
        <v>0</v>
      </c>
      <c r="DS33" s="25">
        <v>0</v>
      </c>
      <c r="DT33" s="34">
        <v>1</v>
      </c>
      <c r="DU33" s="34">
        <v>0</v>
      </c>
      <c r="DV33" s="34">
        <v>1</v>
      </c>
      <c r="DW33" s="34">
        <v>0</v>
      </c>
      <c r="DX33" s="34">
        <v>1</v>
      </c>
      <c r="DY33" s="34">
        <v>2</v>
      </c>
      <c r="DZ33" s="34">
        <v>0</v>
      </c>
      <c r="EA33" s="2">
        <v>0</v>
      </c>
      <c r="EB33" s="2">
        <v>2</v>
      </c>
      <c r="EC33" s="2">
        <v>2</v>
      </c>
      <c r="ED33" s="2">
        <v>0</v>
      </c>
      <c r="EE33" s="2">
        <v>0</v>
      </c>
      <c r="EF33" s="34">
        <v>0</v>
      </c>
      <c r="EG33" s="34">
        <v>999999999</v>
      </c>
      <c r="EH33" s="34">
        <v>0</v>
      </c>
      <c r="EI33" s="34">
        <v>999999999</v>
      </c>
      <c r="EJ33" s="34">
        <v>100</v>
      </c>
      <c r="EK33" s="34">
        <v>100</v>
      </c>
      <c r="EL33" s="34">
        <v>999999999</v>
      </c>
      <c r="EM33" s="34">
        <v>999999999</v>
      </c>
      <c r="EN33" s="34">
        <v>100</v>
      </c>
      <c r="EO33" s="34">
        <v>100</v>
      </c>
      <c r="EP33" s="34">
        <v>999999999</v>
      </c>
      <c r="EQ33" s="34">
        <v>999999999</v>
      </c>
      <c r="ER33" s="34">
        <v>100</v>
      </c>
      <c r="ES33" s="34">
        <v>999999999</v>
      </c>
      <c r="ET33" s="34">
        <v>100</v>
      </c>
      <c r="EU33" s="34">
        <v>999999999</v>
      </c>
      <c r="EV33" s="34">
        <v>0</v>
      </c>
      <c r="EW33" s="34">
        <v>0</v>
      </c>
      <c r="EX33" s="34">
        <v>999999999</v>
      </c>
      <c r="EY33" s="34">
        <v>999999999</v>
      </c>
      <c r="EZ33" s="34">
        <v>0</v>
      </c>
      <c r="FA33" s="34">
        <v>0</v>
      </c>
      <c r="FB33" s="34">
        <v>999999999</v>
      </c>
      <c r="FC33" s="34">
        <v>999999999</v>
      </c>
      <c r="FD33" s="42">
        <v>0</v>
      </c>
      <c r="FE33" s="42">
        <v>999999999</v>
      </c>
      <c r="FF33" s="42">
        <v>0</v>
      </c>
      <c r="FG33" s="42">
        <v>999999999</v>
      </c>
      <c r="FH33" s="42">
        <v>0</v>
      </c>
      <c r="FI33" s="42">
        <v>0</v>
      </c>
      <c r="FJ33" s="42">
        <v>999999999</v>
      </c>
      <c r="FK33" s="42">
        <v>999999999</v>
      </c>
      <c r="FL33" s="42">
        <v>0</v>
      </c>
      <c r="FM33" s="42">
        <v>0</v>
      </c>
      <c r="FN33" s="42">
        <v>999999999</v>
      </c>
      <c r="FO33" s="42">
        <v>999999999</v>
      </c>
      <c r="FP33" s="42">
        <v>0</v>
      </c>
      <c r="FQ33" s="2">
        <v>0</v>
      </c>
      <c r="FR33" s="2">
        <v>1</v>
      </c>
      <c r="FS33" s="2">
        <v>0</v>
      </c>
      <c r="FT33" s="2">
        <v>1</v>
      </c>
      <c r="FU33" s="2">
        <v>2</v>
      </c>
      <c r="FV33" s="2">
        <v>2</v>
      </c>
      <c r="FW33" s="2">
        <v>1</v>
      </c>
      <c r="FX33" s="2">
        <v>2</v>
      </c>
      <c r="FY33" s="2">
        <v>0</v>
      </c>
      <c r="FZ33" s="2">
        <v>2</v>
      </c>
      <c r="GA33" s="2">
        <v>1</v>
      </c>
      <c r="GB33" s="25">
        <v>0</v>
      </c>
      <c r="GC33" s="25">
        <v>1</v>
      </c>
      <c r="GD33" s="25">
        <v>1</v>
      </c>
      <c r="GE33" s="25">
        <v>0</v>
      </c>
      <c r="GF33" s="25">
        <v>0</v>
      </c>
      <c r="GG33" s="25">
        <v>0</v>
      </c>
      <c r="GH33" s="25">
        <v>0</v>
      </c>
      <c r="GI33" s="25">
        <v>0</v>
      </c>
      <c r="GJ33" s="25">
        <v>1</v>
      </c>
      <c r="GK33" s="25">
        <v>0</v>
      </c>
      <c r="GL33" s="25">
        <v>0</v>
      </c>
      <c r="GM33" s="25">
        <v>0</v>
      </c>
      <c r="GN33" s="2">
        <v>1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2">
        <v>0</v>
      </c>
      <c r="GU33" s="2">
        <v>1</v>
      </c>
      <c r="GV33" s="2">
        <v>1</v>
      </c>
      <c r="GW33" s="2">
        <v>0</v>
      </c>
      <c r="GX33" s="2">
        <v>0</v>
      </c>
      <c r="GY33" s="2">
        <v>0</v>
      </c>
      <c r="GZ33" s="2">
        <v>1</v>
      </c>
      <c r="HA33" s="2">
        <v>1</v>
      </c>
      <c r="HB33" s="2">
        <v>2</v>
      </c>
      <c r="HC33" s="2">
        <v>0</v>
      </c>
      <c r="HD33" s="2">
        <v>1</v>
      </c>
      <c r="HE33" s="2">
        <v>2</v>
      </c>
      <c r="HF33" s="2">
        <v>2</v>
      </c>
      <c r="HG33" s="2">
        <v>2</v>
      </c>
      <c r="HH33" s="2">
        <v>4</v>
      </c>
      <c r="HI33" s="2">
        <v>0</v>
      </c>
      <c r="HJ33" s="2">
        <v>2</v>
      </c>
      <c r="HK33" s="2">
        <v>1</v>
      </c>
      <c r="HL33" s="34">
        <v>0</v>
      </c>
      <c r="HM33" s="34">
        <v>0</v>
      </c>
      <c r="HN33" s="34">
        <v>50</v>
      </c>
      <c r="HO33" s="34">
        <v>999999999</v>
      </c>
      <c r="HP33" s="34">
        <v>100</v>
      </c>
      <c r="HQ33" s="34">
        <v>100</v>
      </c>
      <c r="HR33" s="34">
        <v>100</v>
      </c>
      <c r="HS33" s="34">
        <v>50</v>
      </c>
      <c r="HT33" s="34">
        <v>50</v>
      </c>
      <c r="HU33" s="34">
        <v>999999999</v>
      </c>
      <c r="HV33" s="34">
        <v>100</v>
      </c>
      <c r="HW33" s="34">
        <v>100</v>
      </c>
      <c r="HX33" s="39">
        <v>0</v>
      </c>
      <c r="HY33" s="39">
        <v>100</v>
      </c>
      <c r="HZ33" s="39">
        <v>50</v>
      </c>
      <c r="IA33" s="39">
        <v>999999999</v>
      </c>
      <c r="IB33" s="39">
        <v>0</v>
      </c>
      <c r="IC33" s="39">
        <v>0</v>
      </c>
      <c r="ID33" s="39">
        <v>0</v>
      </c>
      <c r="IE33" s="39">
        <v>0</v>
      </c>
      <c r="IF33" s="39">
        <v>25</v>
      </c>
      <c r="IG33" s="39">
        <v>999999999</v>
      </c>
      <c r="IH33" s="39">
        <v>0</v>
      </c>
      <c r="II33" s="39">
        <v>0</v>
      </c>
      <c r="IJ33" s="39">
        <v>100</v>
      </c>
      <c r="IK33" s="39">
        <v>0</v>
      </c>
      <c r="IL33" s="39">
        <v>0</v>
      </c>
      <c r="IM33" s="39">
        <v>999999999</v>
      </c>
      <c r="IN33" s="39">
        <v>0</v>
      </c>
      <c r="IO33" s="39">
        <v>0</v>
      </c>
      <c r="IP33" s="39">
        <v>0</v>
      </c>
      <c r="IQ33" s="39">
        <v>50</v>
      </c>
      <c r="IR33" s="39">
        <v>25</v>
      </c>
      <c r="IS33" s="39">
        <v>999999999</v>
      </c>
      <c r="IT33" s="39">
        <v>0</v>
      </c>
      <c r="IU33" s="39">
        <v>0</v>
      </c>
      <c r="IV33" s="39">
        <v>0</v>
      </c>
      <c r="IW33" s="39">
        <v>0</v>
      </c>
      <c r="IX33" s="39">
        <v>0</v>
      </c>
      <c r="IY33" s="39">
        <v>0</v>
      </c>
      <c r="IZ33" s="39">
        <v>0</v>
      </c>
      <c r="JA33" s="39">
        <v>0</v>
      </c>
      <c r="JB33" s="39">
        <v>0</v>
      </c>
      <c r="JC33" s="39">
        <v>1</v>
      </c>
      <c r="JD33" s="2">
        <v>0</v>
      </c>
      <c r="JE33" s="2">
        <v>1</v>
      </c>
      <c r="JF33" s="2">
        <v>1</v>
      </c>
      <c r="JG33" s="2">
        <v>2</v>
      </c>
      <c r="JH33" s="2">
        <v>2</v>
      </c>
      <c r="JI33" s="2">
        <v>2</v>
      </c>
      <c r="JJ33" s="2">
        <v>1</v>
      </c>
      <c r="JK33" s="2">
        <v>0</v>
      </c>
      <c r="JL33" s="2">
        <v>0</v>
      </c>
      <c r="JM33" s="44">
        <v>0</v>
      </c>
      <c r="JN33" s="44">
        <v>1</v>
      </c>
      <c r="JO33" s="44">
        <v>0</v>
      </c>
      <c r="JP33" s="2">
        <v>0</v>
      </c>
      <c r="JQ33" s="2">
        <v>0</v>
      </c>
      <c r="JR33" s="2">
        <v>0</v>
      </c>
      <c r="JS33" s="2">
        <v>0</v>
      </c>
      <c r="JT33" s="2">
        <v>3</v>
      </c>
      <c r="JU33" s="2">
        <v>0</v>
      </c>
      <c r="JV33" s="2">
        <v>0</v>
      </c>
      <c r="JW33" s="2">
        <v>0</v>
      </c>
      <c r="JX33" s="2">
        <v>1</v>
      </c>
      <c r="JY33" s="2">
        <v>0</v>
      </c>
      <c r="JZ33" s="2">
        <v>0</v>
      </c>
      <c r="KA33" s="2">
        <v>0</v>
      </c>
      <c r="KB33" s="25">
        <v>0</v>
      </c>
      <c r="KC33" s="25">
        <v>0</v>
      </c>
      <c r="KD33" s="25">
        <v>0</v>
      </c>
      <c r="KE33" s="25">
        <v>0</v>
      </c>
      <c r="KF33" s="25">
        <v>5</v>
      </c>
      <c r="KG33" s="25">
        <v>2</v>
      </c>
      <c r="KH33" s="25">
        <v>1</v>
      </c>
      <c r="KI33" s="25">
        <v>0</v>
      </c>
      <c r="KJ33" s="25">
        <v>1</v>
      </c>
      <c r="KK33" s="25">
        <v>0</v>
      </c>
      <c r="KL33" s="25">
        <v>1</v>
      </c>
      <c r="KM33" s="25">
        <v>1</v>
      </c>
      <c r="KN33" s="25">
        <v>0</v>
      </c>
      <c r="KO33" s="25">
        <v>1</v>
      </c>
      <c r="KP33" s="25">
        <v>1</v>
      </c>
      <c r="KQ33" s="25">
        <v>2</v>
      </c>
      <c r="KR33" s="44">
        <v>0</v>
      </c>
      <c r="KS33" s="44">
        <v>0</v>
      </c>
      <c r="KT33" s="44">
        <v>0</v>
      </c>
      <c r="KU33" s="44">
        <v>999999999</v>
      </c>
      <c r="KV33" s="44">
        <v>0</v>
      </c>
      <c r="KW33" s="44">
        <v>999999999</v>
      </c>
      <c r="KX33" s="44">
        <v>0</v>
      </c>
      <c r="KY33" s="44">
        <v>100</v>
      </c>
      <c r="KZ33" s="44">
        <v>999999999</v>
      </c>
      <c r="LA33" s="44">
        <v>100</v>
      </c>
      <c r="LB33" s="44">
        <v>100</v>
      </c>
      <c r="LC33" s="44">
        <v>100</v>
      </c>
      <c r="LD33" s="44">
        <v>40</v>
      </c>
      <c r="LE33" s="44">
        <v>100</v>
      </c>
      <c r="LF33" s="44">
        <v>100</v>
      </c>
      <c r="LG33" s="44">
        <v>999999999</v>
      </c>
      <c r="LH33" s="44">
        <v>0</v>
      </c>
      <c r="LI33" s="44">
        <v>999999999</v>
      </c>
      <c r="LJ33" s="44">
        <v>100</v>
      </c>
      <c r="LK33" s="44">
        <v>0</v>
      </c>
      <c r="LL33" s="44">
        <v>999999999</v>
      </c>
      <c r="LM33" s="44">
        <v>0</v>
      </c>
      <c r="LN33" s="44">
        <v>0</v>
      </c>
      <c r="LO33" s="44">
        <v>0</v>
      </c>
      <c r="LP33" s="44">
        <v>60</v>
      </c>
      <c r="LQ33" s="44">
        <v>0</v>
      </c>
      <c r="LR33" s="44">
        <v>0</v>
      </c>
      <c r="LS33" s="44">
        <v>999999999</v>
      </c>
      <c r="LT33" s="44">
        <v>100</v>
      </c>
      <c r="LU33" s="44">
        <v>999999999</v>
      </c>
      <c r="LV33" s="44">
        <v>0</v>
      </c>
      <c r="LW33" s="44">
        <v>0</v>
      </c>
      <c r="LX33" s="44">
        <v>999999999</v>
      </c>
      <c r="LY33" s="44">
        <v>0</v>
      </c>
      <c r="LZ33" s="44">
        <v>0</v>
      </c>
      <c r="MA33" s="44">
        <v>0</v>
      </c>
      <c r="MB33" s="25">
        <v>0</v>
      </c>
      <c r="MC33" s="25">
        <v>0</v>
      </c>
      <c r="MD33" s="25">
        <v>0</v>
      </c>
      <c r="ME33" s="25">
        <v>0</v>
      </c>
      <c r="MF33" s="25">
        <v>0</v>
      </c>
      <c r="MG33" s="25">
        <v>0</v>
      </c>
      <c r="MH33" s="25">
        <v>0</v>
      </c>
      <c r="MI33" s="25">
        <v>2</v>
      </c>
      <c r="MJ33" s="25">
        <v>0</v>
      </c>
      <c r="MK33" s="25">
        <v>1</v>
      </c>
      <c r="ML33" s="25">
        <v>0</v>
      </c>
      <c r="MM33" s="25">
        <v>0</v>
      </c>
      <c r="MN33" s="25">
        <v>1</v>
      </c>
      <c r="MO33" s="25">
        <v>0</v>
      </c>
      <c r="MP33" s="25">
        <v>1</v>
      </c>
      <c r="MQ33" s="25">
        <v>0</v>
      </c>
      <c r="MR33" s="25">
        <v>1</v>
      </c>
      <c r="MS33" s="25">
        <v>2</v>
      </c>
      <c r="MT33" s="25">
        <v>0</v>
      </c>
      <c r="MU33" s="25">
        <v>2</v>
      </c>
      <c r="MV33" s="25">
        <v>2</v>
      </c>
      <c r="MW33" s="44">
        <v>2</v>
      </c>
      <c r="MX33" s="44">
        <v>0</v>
      </c>
      <c r="MY33" s="44">
        <v>0</v>
      </c>
      <c r="MZ33" s="44">
        <v>0</v>
      </c>
      <c r="NA33" s="44">
        <v>999999999</v>
      </c>
      <c r="NB33" s="44">
        <v>0</v>
      </c>
      <c r="NC33" s="44">
        <v>999999999</v>
      </c>
      <c r="ND33" s="44">
        <v>0</v>
      </c>
      <c r="NE33" s="44">
        <v>0</v>
      </c>
      <c r="NF33" s="44">
        <v>999999999</v>
      </c>
      <c r="NG33" s="44">
        <v>100</v>
      </c>
      <c r="NH33" s="44">
        <v>0</v>
      </c>
      <c r="NI33" s="44">
        <v>50</v>
      </c>
      <c r="NJ33" s="44">
        <v>999999999</v>
      </c>
      <c r="NK33" s="44">
        <v>999999999</v>
      </c>
      <c r="NL33" s="25">
        <v>0</v>
      </c>
      <c r="NM33" s="25">
        <v>0</v>
      </c>
      <c r="NN33" s="25">
        <v>0</v>
      </c>
      <c r="NO33" s="25">
        <v>0</v>
      </c>
      <c r="NP33" s="25">
        <v>0</v>
      </c>
      <c r="NQ33" s="25">
        <v>0</v>
      </c>
      <c r="NR33" s="25">
        <v>0</v>
      </c>
      <c r="NS33" s="25">
        <v>0</v>
      </c>
      <c r="NT33" s="25">
        <v>0</v>
      </c>
      <c r="NU33" s="25">
        <v>0</v>
      </c>
      <c r="NV33" s="25">
        <v>0</v>
      </c>
      <c r="NW33" s="25">
        <v>0</v>
      </c>
      <c r="NX33" s="25">
        <v>0</v>
      </c>
      <c r="NY33" s="25">
        <v>2</v>
      </c>
      <c r="NZ33" s="25">
        <v>0</v>
      </c>
      <c r="OA33" s="25">
        <v>0</v>
      </c>
      <c r="OB33" s="25">
        <v>0</v>
      </c>
      <c r="OC33" s="25">
        <v>0</v>
      </c>
      <c r="OD33" s="44">
        <v>0</v>
      </c>
      <c r="OE33" s="44">
        <v>0</v>
      </c>
      <c r="OF33" s="44">
        <v>0</v>
      </c>
      <c r="OG33" s="44">
        <v>0</v>
      </c>
      <c r="OH33" s="44">
        <v>0</v>
      </c>
      <c r="OI33" s="44">
        <v>0</v>
      </c>
      <c r="OJ33" s="44">
        <v>999999999</v>
      </c>
      <c r="OK33" s="44">
        <v>0</v>
      </c>
      <c r="OL33" s="44">
        <v>999999999</v>
      </c>
      <c r="OM33" s="44">
        <v>999999999</v>
      </c>
      <c r="ON33" s="44">
        <v>999999999</v>
      </c>
      <c r="OO33" s="44">
        <v>999999999</v>
      </c>
      <c r="OP33" s="44">
        <v>999999999</v>
      </c>
      <c r="OQ33" s="44">
        <v>999999999</v>
      </c>
      <c r="OR33" s="44">
        <v>999999999</v>
      </c>
      <c r="OS33" s="44">
        <v>999999999</v>
      </c>
      <c r="OT33" s="44">
        <v>999999999</v>
      </c>
      <c r="OU33" s="44">
        <v>999999999</v>
      </c>
      <c r="OV33" s="25">
        <v>3</v>
      </c>
      <c r="OW33" s="25">
        <v>3</v>
      </c>
      <c r="OX33" s="25">
        <v>2</v>
      </c>
      <c r="OY33" s="25">
        <v>1</v>
      </c>
      <c r="OZ33" s="25">
        <v>2</v>
      </c>
      <c r="PA33" s="25">
        <v>1</v>
      </c>
      <c r="PB33" s="25">
        <v>4</v>
      </c>
      <c r="PC33" s="25">
        <v>4</v>
      </c>
      <c r="PD33" s="25">
        <v>4</v>
      </c>
      <c r="PE33" s="25">
        <v>8</v>
      </c>
      <c r="PF33" s="25">
        <v>5</v>
      </c>
      <c r="PG33" s="25">
        <v>4</v>
      </c>
      <c r="PH33" s="25">
        <v>7</v>
      </c>
      <c r="PI33" s="25">
        <v>6</v>
      </c>
      <c r="PJ33" s="25">
        <v>3</v>
      </c>
      <c r="PK33" s="25">
        <v>1</v>
      </c>
      <c r="PL33" s="25">
        <v>2</v>
      </c>
      <c r="PM33" s="25">
        <v>2</v>
      </c>
      <c r="PN33" s="25">
        <v>4</v>
      </c>
      <c r="PO33" s="25">
        <v>4</v>
      </c>
      <c r="PP33" s="25">
        <v>6</v>
      </c>
      <c r="PQ33" s="25">
        <v>9</v>
      </c>
      <c r="PR33" s="25">
        <v>7</v>
      </c>
      <c r="PS33" s="25">
        <v>8</v>
      </c>
      <c r="PT33" s="44">
        <v>42.857142857142854</v>
      </c>
      <c r="PU33" s="44">
        <v>50</v>
      </c>
      <c r="PV33" s="44">
        <v>66.666666666666657</v>
      </c>
      <c r="PW33" s="44">
        <v>100</v>
      </c>
      <c r="PX33" s="44">
        <v>100</v>
      </c>
      <c r="PY33" s="44">
        <v>50</v>
      </c>
      <c r="PZ33" s="44">
        <v>100</v>
      </c>
      <c r="QA33" s="44">
        <v>100</v>
      </c>
      <c r="QB33" s="44">
        <v>66.666666666666657</v>
      </c>
      <c r="QC33" s="44">
        <v>88.888888888888886</v>
      </c>
      <c r="QD33" s="44">
        <v>71.428571428571431</v>
      </c>
      <c r="QE33" s="44">
        <v>50</v>
      </c>
      <c r="QF33" s="25">
        <v>3</v>
      </c>
      <c r="QG33" s="25">
        <v>2</v>
      </c>
      <c r="QH33" s="25">
        <v>2</v>
      </c>
      <c r="QI33" s="25">
        <v>1</v>
      </c>
      <c r="QJ33" s="25">
        <v>2</v>
      </c>
      <c r="QK33" s="25">
        <v>2</v>
      </c>
      <c r="QL33" s="25">
        <v>3</v>
      </c>
      <c r="QM33" s="25">
        <v>4</v>
      </c>
      <c r="QN33" s="25">
        <v>3</v>
      </c>
      <c r="QO33" s="25">
        <v>5</v>
      </c>
      <c r="QP33" s="25">
        <v>2</v>
      </c>
      <c r="QQ33" s="25">
        <v>7</v>
      </c>
      <c r="QR33" s="25">
        <v>6</v>
      </c>
      <c r="QS33" s="25">
        <v>3</v>
      </c>
      <c r="QT33" s="25">
        <v>1</v>
      </c>
      <c r="QU33" s="25">
        <v>2</v>
      </c>
      <c r="QV33" s="25">
        <v>2</v>
      </c>
      <c r="QW33" s="25">
        <v>4</v>
      </c>
      <c r="QX33" s="25">
        <v>4</v>
      </c>
      <c r="QY33" s="25">
        <v>6</v>
      </c>
      <c r="QZ33" s="25">
        <v>9</v>
      </c>
      <c r="RA33" s="25">
        <v>7</v>
      </c>
      <c r="RB33" s="44">
        <v>42.857142857142854</v>
      </c>
      <c r="RC33" s="44">
        <v>33.333333333333329</v>
      </c>
      <c r="RD33" s="44">
        <v>66.666666666666657</v>
      </c>
      <c r="RE33" s="44">
        <v>100</v>
      </c>
      <c r="RF33" s="44">
        <v>100</v>
      </c>
      <c r="RG33" s="44">
        <v>100</v>
      </c>
      <c r="RH33" s="44">
        <v>75</v>
      </c>
      <c r="RI33" s="44">
        <v>100</v>
      </c>
      <c r="RJ33" s="44">
        <v>50</v>
      </c>
      <c r="RK33" s="44">
        <v>55.555555555555557</v>
      </c>
      <c r="RL33" s="44">
        <v>28.571428571428569</v>
      </c>
      <c r="RM33" s="25">
        <v>2</v>
      </c>
      <c r="RN33" s="25">
        <v>3</v>
      </c>
      <c r="RO33" s="25">
        <v>3</v>
      </c>
      <c r="RP33" s="25">
        <v>0</v>
      </c>
      <c r="RQ33" s="25">
        <v>1</v>
      </c>
      <c r="RR33" s="25">
        <v>1</v>
      </c>
      <c r="RS33" s="25">
        <v>3</v>
      </c>
      <c r="RT33" s="25">
        <v>2</v>
      </c>
      <c r="RU33" s="25">
        <v>2</v>
      </c>
      <c r="RV33" s="25">
        <v>1</v>
      </c>
      <c r="RW33" s="25">
        <v>3</v>
      </c>
      <c r="RX33" s="25">
        <v>2</v>
      </c>
      <c r="RY33" s="25">
        <v>6</v>
      </c>
      <c r="RZ33" s="25">
        <v>3</v>
      </c>
      <c r="SA33" s="25">
        <v>2</v>
      </c>
      <c r="SB33" s="25">
        <v>0</v>
      </c>
      <c r="SC33" s="25">
        <v>1</v>
      </c>
      <c r="SD33" s="25">
        <v>0</v>
      </c>
      <c r="SE33" s="25">
        <v>0</v>
      </c>
      <c r="SF33" s="25">
        <v>1</v>
      </c>
      <c r="SG33" s="25">
        <v>1</v>
      </c>
      <c r="SH33" s="25">
        <v>1</v>
      </c>
      <c r="SI33" s="25">
        <v>0</v>
      </c>
      <c r="SJ33" s="25">
        <v>1</v>
      </c>
      <c r="SK33" s="25">
        <v>2</v>
      </c>
      <c r="SL33" s="25">
        <v>3</v>
      </c>
      <c r="SM33" s="25">
        <v>2</v>
      </c>
      <c r="SN33" s="25">
        <v>0</v>
      </c>
      <c r="SO33" s="25">
        <v>1</v>
      </c>
      <c r="SP33" s="25">
        <v>0</v>
      </c>
      <c r="SQ33" s="25">
        <v>0</v>
      </c>
      <c r="SR33" s="25">
        <v>0</v>
      </c>
      <c r="SS33" s="25">
        <v>0</v>
      </c>
      <c r="ST33" s="25">
        <v>0</v>
      </c>
      <c r="SU33" s="25">
        <v>0</v>
      </c>
      <c r="SV33" s="25">
        <v>0</v>
      </c>
      <c r="SW33" s="44">
        <v>33.333333333333329</v>
      </c>
      <c r="SX33" s="44">
        <v>100</v>
      </c>
      <c r="SY33" s="44">
        <v>75</v>
      </c>
      <c r="SZ33" s="44">
        <v>999999999</v>
      </c>
      <c r="TA33" s="44">
        <v>50</v>
      </c>
      <c r="TB33" s="44">
        <v>50</v>
      </c>
      <c r="TC33" s="44">
        <v>75</v>
      </c>
      <c r="TD33" s="44">
        <v>66.666666666666657</v>
      </c>
      <c r="TE33" s="44">
        <v>40</v>
      </c>
      <c r="TF33" s="44">
        <v>20</v>
      </c>
      <c r="TG33" s="44">
        <v>60</v>
      </c>
      <c r="TH33" s="44">
        <v>40</v>
      </c>
      <c r="TI33" s="44">
        <v>100</v>
      </c>
      <c r="TJ33" s="44">
        <v>100</v>
      </c>
      <c r="TK33" s="44">
        <v>50</v>
      </c>
      <c r="TL33" s="44">
        <v>999999999</v>
      </c>
      <c r="TM33" s="44">
        <v>50</v>
      </c>
      <c r="TN33" s="44">
        <v>0</v>
      </c>
      <c r="TO33" s="44">
        <v>0</v>
      </c>
      <c r="TP33" s="44">
        <v>33.333333333333329</v>
      </c>
      <c r="TQ33" s="44">
        <v>20</v>
      </c>
      <c r="TR33" s="44">
        <v>20</v>
      </c>
      <c r="TS33" s="44">
        <v>0</v>
      </c>
      <c r="TT33" s="44">
        <v>20</v>
      </c>
      <c r="TU33" s="44">
        <v>33.333333333333329</v>
      </c>
      <c r="TV33" s="44">
        <v>100</v>
      </c>
      <c r="TW33" s="44">
        <v>50</v>
      </c>
      <c r="TX33" s="44">
        <v>999999999</v>
      </c>
      <c r="TY33" s="44">
        <v>50</v>
      </c>
      <c r="TZ33" s="44">
        <v>0</v>
      </c>
      <c r="UA33" s="44">
        <v>0</v>
      </c>
      <c r="UB33" s="44">
        <v>0</v>
      </c>
      <c r="UC33" s="44">
        <v>0</v>
      </c>
      <c r="UD33" s="44">
        <v>0</v>
      </c>
      <c r="UE33" s="44">
        <v>0</v>
      </c>
      <c r="UF33" s="44">
        <v>0</v>
      </c>
    </row>
    <row r="34" spans="1:552" x14ac:dyDescent="0.25">
      <c r="A34" s="2" t="str">
        <f t="shared" si="0"/>
        <v xml:space="preserve">210330 Codó                                                                                                                                         </v>
      </c>
      <c r="B34" s="58">
        <v>210330</v>
      </c>
      <c r="C34" s="2" t="s">
        <v>78</v>
      </c>
      <c r="D34" s="56">
        <v>2</v>
      </c>
      <c r="E34" s="56">
        <v>3</v>
      </c>
      <c r="F34" s="56">
        <v>5</v>
      </c>
      <c r="G34" s="56">
        <v>2</v>
      </c>
      <c r="H34" s="56">
        <v>3</v>
      </c>
      <c r="I34" s="56">
        <v>7</v>
      </c>
      <c r="J34" s="56">
        <v>7</v>
      </c>
      <c r="K34" s="56">
        <v>5</v>
      </c>
      <c r="L34" s="56">
        <v>8</v>
      </c>
      <c r="M34" s="56">
        <v>5</v>
      </c>
      <c r="N34" s="56">
        <v>8</v>
      </c>
      <c r="O34" s="56">
        <v>7</v>
      </c>
      <c r="P34" s="59">
        <v>0</v>
      </c>
      <c r="Q34" s="59">
        <v>3</v>
      </c>
      <c r="R34" s="59">
        <v>2</v>
      </c>
      <c r="S34" s="59">
        <v>2</v>
      </c>
      <c r="T34" s="59">
        <v>1</v>
      </c>
      <c r="U34" s="59">
        <v>1</v>
      </c>
      <c r="V34" s="59">
        <v>3</v>
      </c>
      <c r="W34" s="59">
        <v>4</v>
      </c>
      <c r="X34" s="59">
        <v>4</v>
      </c>
      <c r="Y34" s="59">
        <v>4</v>
      </c>
      <c r="Z34" s="59">
        <v>3</v>
      </c>
      <c r="AA34" s="59">
        <v>3</v>
      </c>
      <c r="AB34" s="62">
        <v>0</v>
      </c>
      <c r="AC34" s="62">
        <v>100</v>
      </c>
      <c r="AD34" s="62">
        <v>40</v>
      </c>
      <c r="AE34" s="62">
        <v>100</v>
      </c>
      <c r="AF34" s="62">
        <v>33.333333333333329</v>
      </c>
      <c r="AG34" s="62">
        <v>14.285714285714285</v>
      </c>
      <c r="AH34" s="62">
        <v>42.857142857142854</v>
      </c>
      <c r="AI34" s="62">
        <v>80</v>
      </c>
      <c r="AJ34" s="62">
        <v>50</v>
      </c>
      <c r="AK34" s="62">
        <v>80</v>
      </c>
      <c r="AL34" s="62">
        <v>37.5</v>
      </c>
      <c r="AM34" s="62">
        <v>42.857142857142854</v>
      </c>
      <c r="AN34" s="61">
        <v>1</v>
      </c>
      <c r="AO34" s="25">
        <v>0</v>
      </c>
      <c r="AP34" s="25">
        <v>3</v>
      </c>
      <c r="AQ34" s="25">
        <v>0</v>
      </c>
      <c r="AR34" s="25">
        <v>2</v>
      </c>
      <c r="AS34" s="25">
        <v>6</v>
      </c>
      <c r="AT34" s="25">
        <v>4</v>
      </c>
      <c r="AU34" s="25">
        <v>1</v>
      </c>
      <c r="AV34" s="25">
        <v>4</v>
      </c>
      <c r="AW34" s="25">
        <v>1</v>
      </c>
      <c r="AX34" s="25">
        <v>5</v>
      </c>
      <c r="AY34" s="25">
        <v>4</v>
      </c>
      <c r="AZ34" s="39">
        <v>50</v>
      </c>
      <c r="BA34" s="39">
        <v>0</v>
      </c>
      <c r="BB34" s="39">
        <v>60</v>
      </c>
      <c r="BC34" s="39">
        <v>0</v>
      </c>
      <c r="BD34" s="39">
        <v>66.666666666666657</v>
      </c>
      <c r="BE34" s="39">
        <v>85.714285714285708</v>
      </c>
      <c r="BF34" s="39">
        <v>57.142857142857139</v>
      </c>
      <c r="BG34" s="39">
        <v>20</v>
      </c>
      <c r="BH34" s="39">
        <v>50</v>
      </c>
      <c r="BI34" s="39">
        <v>20</v>
      </c>
      <c r="BJ34" s="39">
        <v>62.5</v>
      </c>
      <c r="BK34" s="39">
        <v>57.142857142857139</v>
      </c>
      <c r="BL34" s="25">
        <v>1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39">
        <v>50</v>
      </c>
      <c r="BY34" s="39">
        <v>0</v>
      </c>
      <c r="BZ34" s="39">
        <v>0</v>
      </c>
      <c r="CA34" s="39">
        <v>0</v>
      </c>
      <c r="CB34" s="39">
        <v>0</v>
      </c>
      <c r="CC34" s="39">
        <v>0</v>
      </c>
      <c r="CD34" s="39">
        <v>0</v>
      </c>
      <c r="CE34" s="39">
        <v>0</v>
      </c>
      <c r="CF34" s="39">
        <v>0</v>
      </c>
      <c r="CG34" s="39">
        <v>0</v>
      </c>
      <c r="CH34" s="39">
        <v>0</v>
      </c>
      <c r="CI34" s="39">
        <v>0</v>
      </c>
      <c r="CJ34" s="63">
        <v>0</v>
      </c>
      <c r="CK34" s="63">
        <v>0</v>
      </c>
      <c r="CL34" s="63">
        <v>1</v>
      </c>
      <c r="CM34" s="63">
        <v>1</v>
      </c>
      <c r="CN34" s="63">
        <v>0</v>
      </c>
      <c r="CO34" s="63">
        <v>1</v>
      </c>
      <c r="CP34" s="63">
        <v>3</v>
      </c>
      <c r="CQ34" s="63">
        <v>2</v>
      </c>
      <c r="CR34" s="63">
        <v>2</v>
      </c>
      <c r="CS34" s="63">
        <v>2</v>
      </c>
      <c r="CT34" s="63">
        <v>0</v>
      </c>
      <c r="CU34" s="63">
        <v>2</v>
      </c>
      <c r="CV34" s="63">
        <v>0</v>
      </c>
      <c r="CW34" s="63">
        <v>0</v>
      </c>
      <c r="CX34" s="63">
        <v>1</v>
      </c>
      <c r="CY34" s="63">
        <v>0</v>
      </c>
      <c r="CZ34" s="63">
        <v>0</v>
      </c>
      <c r="DA34" s="63">
        <v>0</v>
      </c>
      <c r="DB34" s="63">
        <v>0</v>
      </c>
      <c r="DC34" s="63">
        <v>0</v>
      </c>
      <c r="DD34" s="63">
        <v>0</v>
      </c>
      <c r="DE34" s="63">
        <v>0</v>
      </c>
      <c r="DF34" s="63">
        <v>0</v>
      </c>
      <c r="DG34" s="63">
        <v>0</v>
      </c>
      <c r="DH34" s="25">
        <v>0</v>
      </c>
      <c r="DI34" s="25">
        <v>1</v>
      </c>
      <c r="DJ34" s="25">
        <v>0</v>
      </c>
      <c r="DK34" s="25">
        <v>1</v>
      </c>
      <c r="DL34" s="25">
        <v>0</v>
      </c>
      <c r="DM34" s="25">
        <v>0</v>
      </c>
      <c r="DN34" s="25">
        <v>0</v>
      </c>
      <c r="DO34" s="25">
        <v>1</v>
      </c>
      <c r="DP34" s="25">
        <v>0</v>
      </c>
      <c r="DQ34" s="25">
        <v>0</v>
      </c>
      <c r="DR34" s="25">
        <v>0</v>
      </c>
      <c r="DS34" s="25">
        <v>0</v>
      </c>
      <c r="DT34" s="34">
        <v>0</v>
      </c>
      <c r="DU34" s="34">
        <v>1</v>
      </c>
      <c r="DV34" s="34">
        <v>2</v>
      </c>
      <c r="DW34" s="34">
        <v>2</v>
      </c>
      <c r="DX34" s="34">
        <v>0</v>
      </c>
      <c r="DY34" s="34">
        <v>1</v>
      </c>
      <c r="DZ34" s="34">
        <v>3</v>
      </c>
      <c r="EA34" s="2">
        <v>3</v>
      </c>
      <c r="EB34" s="2">
        <v>2</v>
      </c>
      <c r="EC34" s="2">
        <v>2</v>
      </c>
      <c r="ED34" s="2">
        <v>0</v>
      </c>
      <c r="EE34" s="2">
        <v>2</v>
      </c>
      <c r="EF34" s="34">
        <v>999999999</v>
      </c>
      <c r="EG34" s="34">
        <v>0</v>
      </c>
      <c r="EH34" s="34">
        <v>50</v>
      </c>
      <c r="EI34" s="34">
        <v>50</v>
      </c>
      <c r="EJ34" s="34">
        <v>999999999</v>
      </c>
      <c r="EK34" s="34">
        <v>100</v>
      </c>
      <c r="EL34" s="34">
        <v>100</v>
      </c>
      <c r="EM34" s="34">
        <v>66.666666666666657</v>
      </c>
      <c r="EN34" s="34">
        <v>100</v>
      </c>
      <c r="EO34" s="34">
        <v>100</v>
      </c>
      <c r="EP34" s="34">
        <v>999999999</v>
      </c>
      <c r="EQ34" s="34">
        <v>100</v>
      </c>
      <c r="ER34" s="34">
        <v>999999999</v>
      </c>
      <c r="ES34" s="34">
        <v>0</v>
      </c>
      <c r="ET34" s="34">
        <v>50</v>
      </c>
      <c r="EU34" s="34">
        <v>0</v>
      </c>
      <c r="EV34" s="34">
        <v>999999999</v>
      </c>
      <c r="EW34" s="34">
        <v>0</v>
      </c>
      <c r="EX34" s="34">
        <v>0</v>
      </c>
      <c r="EY34" s="34">
        <v>0</v>
      </c>
      <c r="EZ34" s="34">
        <v>0</v>
      </c>
      <c r="FA34" s="34">
        <v>0</v>
      </c>
      <c r="FB34" s="34">
        <v>999999999</v>
      </c>
      <c r="FC34" s="34">
        <v>0</v>
      </c>
      <c r="FD34" s="42">
        <v>999999999</v>
      </c>
      <c r="FE34" s="42">
        <v>100</v>
      </c>
      <c r="FF34" s="42">
        <v>0</v>
      </c>
      <c r="FG34" s="42">
        <v>50</v>
      </c>
      <c r="FH34" s="42">
        <v>999999999</v>
      </c>
      <c r="FI34" s="42">
        <v>0</v>
      </c>
      <c r="FJ34" s="42">
        <v>0</v>
      </c>
      <c r="FK34" s="42">
        <v>33.333333333333329</v>
      </c>
      <c r="FL34" s="42">
        <v>0</v>
      </c>
      <c r="FM34" s="42">
        <v>0</v>
      </c>
      <c r="FN34" s="42">
        <v>999999999</v>
      </c>
      <c r="FO34" s="42">
        <v>0</v>
      </c>
      <c r="FP34" s="42">
        <v>0</v>
      </c>
      <c r="FQ34" s="2">
        <v>0</v>
      </c>
      <c r="FR34" s="2">
        <v>1</v>
      </c>
      <c r="FS34" s="2">
        <v>1</v>
      </c>
      <c r="FT34" s="2">
        <v>1</v>
      </c>
      <c r="FU34" s="2">
        <v>1</v>
      </c>
      <c r="FV34" s="2">
        <v>3</v>
      </c>
      <c r="FW34" s="2">
        <v>2</v>
      </c>
      <c r="FX34" s="2">
        <v>4</v>
      </c>
      <c r="FY34" s="2">
        <v>1</v>
      </c>
      <c r="FZ34" s="2">
        <v>1</v>
      </c>
      <c r="GA34" s="2">
        <v>3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1</v>
      </c>
      <c r="GM34" s="25">
        <v>0</v>
      </c>
      <c r="GN34" s="2">
        <v>0</v>
      </c>
      <c r="GO34" s="2">
        <v>2</v>
      </c>
      <c r="GP34" s="2">
        <v>0</v>
      </c>
      <c r="GQ34" s="2">
        <v>1</v>
      </c>
      <c r="GR34" s="2">
        <v>0</v>
      </c>
      <c r="GS34" s="2">
        <v>0</v>
      </c>
      <c r="GT34" s="2">
        <v>0</v>
      </c>
      <c r="GU34" s="2">
        <v>1</v>
      </c>
      <c r="GV34" s="2">
        <v>0</v>
      </c>
      <c r="GW34" s="2">
        <v>1</v>
      </c>
      <c r="GX34" s="2">
        <v>1</v>
      </c>
      <c r="GY34" s="2">
        <v>0</v>
      </c>
      <c r="GZ34" s="2">
        <v>0</v>
      </c>
      <c r="HA34" s="2">
        <v>2</v>
      </c>
      <c r="HB34" s="2">
        <v>1</v>
      </c>
      <c r="HC34" s="2">
        <v>2</v>
      </c>
      <c r="HD34" s="2">
        <v>1</v>
      </c>
      <c r="HE34" s="2">
        <v>1</v>
      </c>
      <c r="HF34" s="2">
        <v>3</v>
      </c>
      <c r="HG34" s="2">
        <v>3</v>
      </c>
      <c r="HH34" s="2">
        <v>4</v>
      </c>
      <c r="HI34" s="2">
        <v>2</v>
      </c>
      <c r="HJ34" s="2">
        <v>3</v>
      </c>
      <c r="HK34" s="2">
        <v>3</v>
      </c>
      <c r="HL34" s="34">
        <v>999999999</v>
      </c>
      <c r="HM34" s="34">
        <v>0</v>
      </c>
      <c r="HN34" s="34">
        <v>100</v>
      </c>
      <c r="HO34" s="34">
        <v>50</v>
      </c>
      <c r="HP34" s="34">
        <v>100</v>
      </c>
      <c r="HQ34" s="34">
        <v>100</v>
      </c>
      <c r="HR34" s="34">
        <v>100</v>
      </c>
      <c r="HS34" s="34">
        <v>66.666666666666657</v>
      </c>
      <c r="HT34" s="34">
        <v>100</v>
      </c>
      <c r="HU34" s="34">
        <v>50</v>
      </c>
      <c r="HV34" s="34">
        <v>33.333333333333329</v>
      </c>
      <c r="HW34" s="34">
        <v>100</v>
      </c>
      <c r="HX34" s="39">
        <v>999999999</v>
      </c>
      <c r="HY34" s="39">
        <v>0</v>
      </c>
      <c r="HZ34" s="39">
        <v>0</v>
      </c>
      <c r="IA34" s="39">
        <v>0</v>
      </c>
      <c r="IB34" s="39">
        <v>0</v>
      </c>
      <c r="IC34" s="39">
        <v>0</v>
      </c>
      <c r="ID34" s="39">
        <v>0</v>
      </c>
      <c r="IE34" s="39">
        <v>0</v>
      </c>
      <c r="IF34" s="39">
        <v>0</v>
      </c>
      <c r="IG34" s="39">
        <v>0</v>
      </c>
      <c r="IH34" s="39">
        <v>33.333333333333329</v>
      </c>
      <c r="II34" s="39">
        <v>0</v>
      </c>
      <c r="IJ34" s="39">
        <v>999999999</v>
      </c>
      <c r="IK34" s="39">
        <v>100</v>
      </c>
      <c r="IL34" s="39">
        <v>0</v>
      </c>
      <c r="IM34" s="39">
        <v>50</v>
      </c>
      <c r="IN34" s="39">
        <v>0</v>
      </c>
      <c r="IO34" s="39">
        <v>0</v>
      </c>
      <c r="IP34" s="39">
        <v>0</v>
      </c>
      <c r="IQ34" s="39">
        <v>33.333333333333329</v>
      </c>
      <c r="IR34" s="39">
        <v>0</v>
      </c>
      <c r="IS34" s="39">
        <v>50</v>
      </c>
      <c r="IT34" s="39">
        <v>33.333333333333329</v>
      </c>
      <c r="IU34" s="39">
        <v>0</v>
      </c>
      <c r="IV34" s="39">
        <v>0</v>
      </c>
      <c r="IW34" s="39">
        <v>0</v>
      </c>
      <c r="IX34" s="39">
        <v>1</v>
      </c>
      <c r="IY34" s="39">
        <v>0</v>
      </c>
      <c r="IZ34" s="39">
        <v>1</v>
      </c>
      <c r="JA34" s="39">
        <v>4</v>
      </c>
      <c r="JB34" s="39">
        <v>1</v>
      </c>
      <c r="JC34" s="39">
        <v>1</v>
      </c>
      <c r="JD34" s="2">
        <v>2</v>
      </c>
      <c r="JE34" s="2">
        <v>1</v>
      </c>
      <c r="JF34" s="2">
        <v>4</v>
      </c>
      <c r="JG34" s="2">
        <v>3</v>
      </c>
      <c r="JH34" s="2">
        <v>0</v>
      </c>
      <c r="JI34" s="2">
        <v>0</v>
      </c>
      <c r="JJ34" s="2">
        <v>0</v>
      </c>
      <c r="JK34" s="2">
        <v>0</v>
      </c>
      <c r="JL34" s="2">
        <v>0</v>
      </c>
      <c r="JM34" s="44">
        <v>1</v>
      </c>
      <c r="JN34" s="44">
        <v>2</v>
      </c>
      <c r="JO34" s="44">
        <v>0</v>
      </c>
      <c r="JP34" s="2">
        <v>1</v>
      </c>
      <c r="JQ34" s="2">
        <v>0</v>
      </c>
      <c r="JR34" s="2">
        <v>1</v>
      </c>
      <c r="JS34" s="2">
        <v>0</v>
      </c>
      <c r="JT34" s="2">
        <v>1</v>
      </c>
      <c r="JU34" s="2">
        <v>0</v>
      </c>
      <c r="JV34" s="2">
        <v>2</v>
      </c>
      <c r="JW34" s="2">
        <v>0</v>
      </c>
      <c r="JX34" s="2">
        <v>0</v>
      </c>
      <c r="JY34" s="2">
        <v>0</v>
      </c>
      <c r="JZ34" s="2">
        <v>0</v>
      </c>
      <c r="KA34" s="2">
        <v>0</v>
      </c>
      <c r="KB34" s="25">
        <v>1</v>
      </c>
      <c r="KC34" s="25">
        <v>0</v>
      </c>
      <c r="KD34" s="25">
        <v>0</v>
      </c>
      <c r="KE34" s="25">
        <v>1</v>
      </c>
      <c r="KF34" s="25">
        <v>1</v>
      </c>
      <c r="KG34" s="25">
        <v>0</v>
      </c>
      <c r="KH34" s="25">
        <v>3</v>
      </c>
      <c r="KI34" s="25">
        <v>0</v>
      </c>
      <c r="KJ34" s="25">
        <v>1</v>
      </c>
      <c r="KK34" s="25">
        <v>5</v>
      </c>
      <c r="KL34" s="25">
        <v>3</v>
      </c>
      <c r="KM34" s="25">
        <v>1</v>
      </c>
      <c r="KN34" s="25">
        <v>4</v>
      </c>
      <c r="KO34" s="25">
        <v>1</v>
      </c>
      <c r="KP34" s="25">
        <v>5</v>
      </c>
      <c r="KQ34" s="25">
        <v>4</v>
      </c>
      <c r="KR34" s="44">
        <v>0</v>
      </c>
      <c r="KS34" s="44">
        <v>999999999</v>
      </c>
      <c r="KT34" s="44">
        <v>33.333333333333329</v>
      </c>
      <c r="KU34" s="44">
        <v>999999999</v>
      </c>
      <c r="KV34" s="44">
        <v>100</v>
      </c>
      <c r="KW34" s="44">
        <v>80</v>
      </c>
      <c r="KX34" s="44">
        <v>33.333333333333329</v>
      </c>
      <c r="KY34" s="44">
        <v>100</v>
      </c>
      <c r="KZ34" s="44">
        <v>50</v>
      </c>
      <c r="LA34" s="44">
        <v>100</v>
      </c>
      <c r="LB34" s="44">
        <v>80</v>
      </c>
      <c r="LC34" s="44">
        <v>75</v>
      </c>
      <c r="LD34" s="44">
        <v>0</v>
      </c>
      <c r="LE34" s="44">
        <v>999999999</v>
      </c>
      <c r="LF34" s="44">
        <v>0</v>
      </c>
      <c r="LG34" s="44">
        <v>999999999</v>
      </c>
      <c r="LH34" s="44">
        <v>0</v>
      </c>
      <c r="LI34" s="44">
        <v>20</v>
      </c>
      <c r="LJ34" s="44">
        <v>66.666666666666657</v>
      </c>
      <c r="LK34" s="44">
        <v>0</v>
      </c>
      <c r="LL34" s="44">
        <v>25</v>
      </c>
      <c r="LM34" s="44">
        <v>0</v>
      </c>
      <c r="LN34" s="44">
        <v>20</v>
      </c>
      <c r="LO34" s="44">
        <v>0</v>
      </c>
      <c r="LP34" s="44">
        <v>100</v>
      </c>
      <c r="LQ34" s="44">
        <v>999999999</v>
      </c>
      <c r="LR34" s="44">
        <v>66.666666666666657</v>
      </c>
      <c r="LS34" s="44">
        <v>999999999</v>
      </c>
      <c r="LT34" s="44">
        <v>0</v>
      </c>
      <c r="LU34" s="44">
        <v>0</v>
      </c>
      <c r="LV34" s="44">
        <v>0</v>
      </c>
      <c r="LW34" s="44">
        <v>0</v>
      </c>
      <c r="LX34" s="44">
        <v>25</v>
      </c>
      <c r="LY34" s="44">
        <v>0</v>
      </c>
      <c r="LZ34" s="44">
        <v>0</v>
      </c>
      <c r="MA34" s="44">
        <v>25</v>
      </c>
      <c r="MB34" s="25">
        <v>0</v>
      </c>
      <c r="MC34" s="25">
        <v>0</v>
      </c>
      <c r="MD34" s="25">
        <v>0</v>
      </c>
      <c r="ME34" s="25">
        <v>0</v>
      </c>
      <c r="MF34" s="25">
        <v>0</v>
      </c>
      <c r="MG34" s="25">
        <v>0</v>
      </c>
      <c r="MH34" s="25">
        <v>0</v>
      </c>
      <c r="MI34" s="25">
        <v>0</v>
      </c>
      <c r="MJ34" s="25">
        <v>0</v>
      </c>
      <c r="MK34" s="25">
        <v>0</v>
      </c>
      <c r="ML34" s="25">
        <v>0</v>
      </c>
      <c r="MM34" s="25">
        <v>0</v>
      </c>
      <c r="MN34" s="25">
        <v>0</v>
      </c>
      <c r="MO34" s="25">
        <v>1</v>
      </c>
      <c r="MP34" s="25">
        <v>2</v>
      </c>
      <c r="MQ34" s="25">
        <v>2</v>
      </c>
      <c r="MR34" s="25">
        <v>0</v>
      </c>
      <c r="MS34" s="25">
        <v>1</v>
      </c>
      <c r="MT34" s="25">
        <v>3</v>
      </c>
      <c r="MU34" s="25">
        <v>1</v>
      </c>
      <c r="MV34" s="25">
        <v>2</v>
      </c>
      <c r="MW34" s="44">
        <v>1</v>
      </c>
      <c r="MX34" s="44">
        <v>0</v>
      </c>
      <c r="MY34" s="44">
        <v>0</v>
      </c>
      <c r="MZ34" s="44">
        <v>999999999</v>
      </c>
      <c r="NA34" s="44">
        <v>0</v>
      </c>
      <c r="NB34" s="44">
        <v>0</v>
      </c>
      <c r="NC34" s="44">
        <v>0</v>
      </c>
      <c r="ND34" s="44">
        <v>999999999</v>
      </c>
      <c r="NE34" s="44">
        <v>0</v>
      </c>
      <c r="NF34" s="44">
        <v>0</v>
      </c>
      <c r="NG34" s="44">
        <v>0</v>
      </c>
      <c r="NH34" s="44">
        <v>0</v>
      </c>
      <c r="NI34" s="44">
        <v>0</v>
      </c>
      <c r="NJ34" s="44">
        <v>999999999</v>
      </c>
      <c r="NK34" s="44">
        <v>999999999</v>
      </c>
      <c r="NL34" s="25">
        <v>0</v>
      </c>
      <c r="NM34" s="25">
        <v>0</v>
      </c>
      <c r="NN34" s="25">
        <v>0</v>
      </c>
      <c r="NO34" s="25">
        <v>0</v>
      </c>
      <c r="NP34" s="25">
        <v>0</v>
      </c>
      <c r="NQ34" s="25">
        <v>1</v>
      </c>
      <c r="NR34" s="25">
        <v>0</v>
      </c>
      <c r="NS34" s="25">
        <v>0</v>
      </c>
      <c r="NT34" s="25">
        <v>0</v>
      </c>
      <c r="NU34" s="25">
        <v>0</v>
      </c>
      <c r="NV34" s="25">
        <v>0</v>
      </c>
      <c r="NW34" s="25">
        <v>0</v>
      </c>
      <c r="NX34" s="25">
        <v>0</v>
      </c>
      <c r="NY34" s="25">
        <v>0</v>
      </c>
      <c r="NZ34" s="25">
        <v>1</v>
      </c>
      <c r="OA34" s="25">
        <v>0</v>
      </c>
      <c r="OB34" s="25">
        <v>0</v>
      </c>
      <c r="OC34" s="25">
        <v>1</v>
      </c>
      <c r="OD34" s="44">
        <v>0</v>
      </c>
      <c r="OE34" s="44">
        <v>0</v>
      </c>
      <c r="OF34" s="44">
        <v>0</v>
      </c>
      <c r="OG34" s="44">
        <v>1</v>
      </c>
      <c r="OH34" s="44">
        <v>1</v>
      </c>
      <c r="OI34" s="44">
        <v>0</v>
      </c>
      <c r="OJ34" s="44">
        <v>999999999</v>
      </c>
      <c r="OK34" s="44">
        <v>999999999</v>
      </c>
      <c r="OL34" s="44">
        <v>0</v>
      </c>
      <c r="OM34" s="44">
        <v>999999999</v>
      </c>
      <c r="ON34" s="44">
        <v>999999999</v>
      </c>
      <c r="OO34" s="44">
        <v>100</v>
      </c>
      <c r="OP34" s="44">
        <v>999999999</v>
      </c>
      <c r="OQ34" s="44">
        <v>999999999</v>
      </c>
      <c r="OR34" s="44">
        <v>999999999</v>
      </c>
      <c r="OS34" s="44">
        <v>0</v>
      </c>
      <c r="OT34" s="44">
        <v>0</v>
      </c>
      <c r="OU34" s="44">
        <v>999999999</v>
      </c>
      <c r="OV34" s="25">
        <v>0</v>
      </c>
      <c r="OW34" s="25">
        <v>1</v>
      </c>
      <c r="OX34" s="25">
        <v>0</v>
      </c>
      <c r="OY34" s="25">
        <v>0</v>
      </c>
      <c r="OZ34" s="25">
        <v>2</v>
      </c>
      <c r="PA34" s="25">
        <v>4</v>
      </c>
      <c r="PB34" s="25">
        <v>5</v>
      </c>
      <c r="PC34" s="25">
        <v>3</v>
      </c>
      <c r="PD34" s="25">
        <v>4</v>
      </c>
      <c r="PE34" s="25">
        <v>4</v>
      </c>
      <c r="PF34" s="25">
        <v>8</v>
      </c>
      <c r="PG34" s="25">
        <v>6</v>
      </c>
      <c r="PH34" s="25">
        <v>1</v>
      </c>
      <c r="PI34" s="25">
        <v>3</v>
      </c>
      <c r="PJ34" s="25">
        <v>7</v>
      </c>
      <c r="PK34" s="25">
        <v>3</v>
      </c>
      <c r="PL34" s="25">
        <v>4</v>
      </c>
      <c r="PM34" s="25">
        <v>8</v>
      </c>
      <c r="PN34" s="25">
        <v>10</v>
      </c>
      <c r="PO34" s="25">
        <v>5</v>
      </c>
      <c r="PP34" s="25">
        <v>10</v>
      </c>
      <c r="PQ34" s="25">
        <v>6</v>
      </c>
      <c r="PR34" s="25">
        <v>9</v>
      </c>
      <c r="PS34" s="25">
        <v>10</v>
      </c>
      <c r="PT34" s="44">
        <v>0</v>
      </c>
      <c r="PU34" s="44">
        <v>33.333333333333329</v>
      </c>
      <c r="PV34" s="44">
        <v>0</v>
      </c>
      <c r="PW34" s="44">
        <v>0</v>
      </c>
      <c r="PX34" s="44">
        <v>50</v>
      </c>
      <c r="PY34" s="44">
        <v>50</v>
      </c>
      <c r="PZ34" s="44">
        <v>50</v>
      </c>
      <c r="QA34" s="44">
        <v>60</v>
      </c>
      <c r="QB34" s="44">
        <v>40</v>
      </c>
      <c r="QC34" s="44">
        <v>66.666666666666657</v>
      </c>
      <c r="QD34" s="44">
        <v>88.888888888888886</v>
      </c>
      <c r="QE34" s="44">
        <v>60</v>
      </c>
      <c r="QF34" s="25">
        <v>0</v>
      </c>
      <c r="QG34" s="25">
        <v>1</v>
      </c>
      <c r="QH34" s="25">
        <v>0</v>
      </c>
      <c r="QI34" s="25">
        <v>1</v>
      </c>
      <c r="QJ34" s="25">
        <v>3</v>
      </c>
      <c r="QK34" s="25">
        <v>3</v>
      </c>
      <c r="QL34" s="25">
        <v>5</v>
      </c>
      <c r="QM34" s="25">
        <v>2</v>
      </c>
      <c r="QN34" s="25">
        <v>2</v>
      </c>
      <c r="QO34" s="25">
        <v>4</v>
      </c>
      <c r="QP34" s="25">
        <v>4</v>
      </c>
      <c r="QQ34" s="25">
        <v>1</v>
      </c>
      <c r="QR34" s="25">
        <v>3</v>
      </c>
      <c r="QS34" s="25">
        <v>7</v>
      </c>
      <c r="QT34" s="25">
        <v>3</v>
      </c>
      <c r="QU34" s="25">
        <v>4</v>
      </c>
      <c r="QV34" s="25">
        <v>8</v>
      </c>
      <c r="QW34" s="25">
        <v>10</v>
      </c>
      <c r="QX34" s="25">
        <v>5</v>
      </c>
      <c r="QY34" s="25">
        <v>10</v>
      </c>
      <c r="QZ34" s="25">
        <v>6</v>
      </c>
      <c r="RA34" s="25">
        <v>9</v>
      </c>
      <c r="RB34" s="44">
        <v>0</v>
      </c>
      <c r="RC34" s="44">
        <v>33.333333333333329</v>
      </c>
      <c r="RD34" s="44">
        <v>0</v>
      </c>
      <c r="RE34" s="44">
        <v>33.333333333333329</v>
      </c>
      <c r="RF34" s="44">
        <v>75</v>
      </c>
      <c r="RG34" s="44">
        <v>37.5</v>
      </c>
      <c r="RH34" s="44">
        <v>50</v>
      </c>
      <c r="RI34" s="44">
        <v>40</v>
      </c>
      <c r="RJ34" s="44">
        <v>20</v>
      </c>
      <c r="RK34" s="44">
        <v>66.666666666666657</v>
      </c>
      <c r="RL34" s="44">
        <v>44.444444444444443</v>
      </c>
      <c r="RM34" s="25">
        <v>0</v>
      </c>
      <c r="RN34" s="25">
        <v>1</v>
      </c>
      <c r="RO34" s="25">
        <v>2</v>
      </c>
      <c r="RP34" s="25">
        <v>0</v>
      </c>
      <c r="RQ34" s="25">
        <v>1</v>
      </c>
      <c r="RR34" s="25">
        <v>6</v>
      </c>
      <c r="RS34" s="25">
        <v>6</v>
      </c>
      <c r="RT34" s="25">
        <v>5</v>
      </c>
      <c r="RU34" s="25">
        <v>5</v>
      </c>
      <c r="RV34" s="25">
        <v>2</v>
      </c>
      <c r="RW34" s="25">
        <v>1</v>
      </c>
      <c r="RX34" s="25">
        <v>4</v>
      </c>
      <c r="RY34" s="25">
        <v>0</v>
      </c>
      <c r="RZ34" s="25">
        <v>0</v>
      </c>
      <c r="SA34" s="25">
        <v>0</v>
      </c>
      <c r="SB34" s="25">
        <v>0</v>
      </c>
      <c r="SC34" s="25">
        <v>0</v>
      </c>
      <c r="SD34" s="25">
        <v>4</v>
      </c>
      <c r="SE34" s="25">
        <v>5</v>
      </c>
      <c r="SF34" s="25">
        <v>1</v>
      </c>
      <c r="SG34" s="25">
        <v>2</v>
      </c>
      <c r="SH34" s="25">
        <v>1</v>
      </c>
      <c r="SI34" s="25">
        <v>3</v>
      </c>
      <c r="SJ34" s="25">
        <v>4</v>
      </c>
      <c r="SK34" s="25">
        <v>0</v>
      </c>
      <c r="SL34" s="25">
        <v>0</v>
      </c>
      <c r="SM34" s="25">
        <v>0</v>
      </c>
      <c r="SN34" s="25">
        <v>0</v>
      </c>
      <c r="SO34" s="25">
        <v>0</v>
      </c>
      <c r="SP34" s="25">
        <v>4</v>
      </c>
      <c r="SQ34" s="25">
        <v>5</v>
      </c>
      <c r="SR34" s="25">
        <v>1</v>
      </c>
      <c r="SS34" s="25">
        <v>1</v>
      </c>
      <c r="ST34" s="25">
        <v>0</v>
      </c>
      <c r="SU34" s="25">
        <v>1</v>
      </c>
      <c r="SV34" s="25">
        <v>2</v>
      </c>
      <c r="SW34" s="44">
        <v>0</v>
      </c>
      <c r="SX34" s="44">
        <v>33.333333333333329</v>
      </c>
      <c r="SY34" s="44">
        <v>40</v>
      </c>
      <c r="SZ34" s="44">
        <v>0</v>
      </c>
      <c r="TA34" s="44">
        <v>33.333333333333329</v>
      </c>
      <c r="TB34" s="44">
        <v>85.714285714285708</v>
      </c>
      <c r="TC34" s="44">
        <v>85.714285714285708</v>
      </c>
      <c r="TD34" s="44">
        <v>100</v>
      </c>
      <c r="TE34" s="44">
        <v>62.5</v>
      </c>
      <c r="TF34" s="44">
        <v>40</v>
      </c>
      <c r="TG34" s="44">
        <v>12.5</v>
      </c>
      <c r="TH34" s="44">
        <v>57.142857142857139</v>
      </c>
      <c r="TI34" s="44">
        <v>0</v>
      </c>
      <c r="TJ34" s="44">
        <v>0</v>
      </c>
      <c r="TK34" s="44">
        <v>0</v>
      </c>
      <c r="TL34" s="44">
        <v>0</v>
      </c>
      <c r="TM34" s="44">
        <v>0</v>
      </c>
      <c r="TN34" s="44">
        <v>57.142857142857139</v>
      </c>
      <c r="TO34" s="44">
        <v>71.428571428571431</v>
      </c>
      <c r="TP34" s="44">
        <v>20</v>
      </c>
      <c r="TQ34" s="44">
        <v>25</v>
      </c>
      <c r="TR34" s="44">
        <v>20</v>
      </c>
      <c r="TS34" s="44">
        <v>37.5</v>
      </c>
      <c r="TT34" s="44">
        <v>57.142857142857139</v>
      </c>
      <c r="TU34" s="44">
        <v>0</v>
      </c>
      <c r="TV34" s="44">
        <v>0</v>
      </c>
      <c r="TW34" s="44">
        <v>0</v>
      </c>
      <c r="TX34" s="44">
        <v>0</v>
      </c>
      <c r="TY34" s="44">
        <v>0</v>
      </c>
      <c r="TZ34" s="44">
        <v>57.142857142857139</v>
      </c>
      <c r="UA34" s="44">
        <v>71.428571428571431</v>
      </c>
      <c r="UB34" s="44">
        <v>20</v>
      </c>
      <c r="UC34" s="44">
        <v>12.5</v>
      </c>
      <c r="UD34" s="44">
        <v>0</v>
      </c>
      <c r="UE34" s="44">
        <v>12.5</v>
      </c>
      <c r="UF34" s="44">
        <v>28.571428571428569</v>
      </c>
    </row>
    <row r="35" spans="1:552" x14ac:dyDescent="0.25">
      <c r="A35" s="2" t="str">
        <f t="shared" si="0"/>
        <v xml:space="preserve">210530 Imperatriz                                                                                                                                   </v>
      </c>
      <c r="B35" s="58">
        <v>210530</v>
      </c>
      <c r="C35" s="2" t="s">
        <v>79</v>
      </c>
      <c r="D35" s="56">
        <v>11</v>
      </c>
      <c r="E35" s="56">
        <v>8</v>
      </c>
      <c r="F35" s="56">
        <v>9</v>
      </c>
      <c r="G35" s="56">
        <v>18</v>
      </c>
      <c r="H35" s="56">
        <v>15</v>
      </c>
      <c r="I35" s="56">
        <v>11</v>
      </c>
      <c r="J35" s="56">
        <v>12</v>
      </c>
      <c r="K35" s="56">
        <v>8</v>
      </c>
      <c r="L35" s="56">
        <v>12</v>
      </c>
      <c r="M35" s="56">
        <v>9</v>
      </c>
      <c r="N35" s="56">
        <v>13</v>
      </c>
      <c r="O35" s="56">
        <v>15</v>
      </c>
      <c r="P35" s="59">
        <v>3</v>
      </c>
      <c r="Q35" s="59">
        <v>3</v>
      </c>
      <c r="R35" s="59">
        <v>4</v>
      </c>
      <c r="S35" s="59">
        <v>10</v>
      </c>
      <c r="T35" s="59">
        <v>9</v>
      </c>
      <c r="U35" s="59">
        <v>5</v>
      </c>
      <c r="V35" s="59">
        <v>11</v>
      </c>
      <c r="W35" s="59">
        <v>4</v>
      </c>
      <c r="X35" s="59">
        <v>5</v>
      </c>
      <c r="Y35" s="59">
        <v>8</v>
      </c>
      <c r="Z35" s="59">
        <v>12</v>
      </c>
      <c r="AA35" s="59">
        <v>7</v>
      </c>
      <c r="AB35" s="62">
        <v>27.27272727272727</v>
      </c>
      <c r="AC35" s="62">
        <v>37.5</v>
      </c>
      <c r="AD35" s="62">
        <v>44.444444444444443</v>
      </c>
      <c r="AE35" s="62">
        <v>55.555555555555557</v>
      </c>
      <c r="AF35" s="62">
        <v>60</v>
      </c>
      <c r="AG35" s="62">
        <v>45.454545454545453</v>
      </c>
      <c r="AH35" s="62">
        <v>91.666666666666657</v>
      </c>
      <c r="AI35" s="62">
        <v>50</v>
      </c>
      <c r="AJ35" s="62">
        <v>41.666666666666671</v>
      </c>
      <c r="AK35" s="62">
        <v>88.888888888888886</v>
      </c>
      <c r="AL35" s="62">
        <v>92.307692307692307</v>
      </c>
      <c r="AM35" s="62">
        <v>46.666666666666664</v>
      </c>
      <c r="AN35" s="61">
        <v>7</v>
      </c>
      <c r="AO35" s="25">
        <v>5</v>
      </c>
      <c r="AP35" s="25">
        <v>5</v>
      </c>
      <c r="AQ35" s="25">
        <v>8</v>
      </c>
      <c r="AR35" s="25">
        <v>6</v>
      </c>
      <c r="AS35" s="25">
        <v>5</v>
      </c>
      <c r="AT35" s="25">
        <v>1</v>
      </c>
      <c r="AU35" s="25">
        <v>4</v>
      </c>
      <c r="AV35" s="25">
        <v>6</v>
      </c>
      <c r="AW35" s="25">
        <v>1</v>
      </c>
      <c r="AX35" s="25">
        <v>1</v>
      </c>
      <c r="AY35" s="25">
        <v>8</v>
      </c>
      <c r="AZ35" s="39">
        <v>63.636363636363633</v>
      </c>
      <c r="BA35" s="39">
        <v>62.5</v>
      </c>
      <c r="BB35" s="39">
        <v>55.555555555555557</v>
      </c>
      <c r="BC35" s="39">
        <v>44.444444444444443</v>
      </c>
      <c r="BD35" s="39">
        <v>40</v>
      </c>
      <c r="BE35" s="39">
        <v>45.454545454545453</v>
      </c>
      <c r="BF35" s="39">
        <v>8.3333333333333321</v>
      </c>
      <c r="BG35" s="39">
        <v>50</v>
      </c>
      <c r="BH35" s="39">
        <v>50</v>
      </c>
      <c r="BI35" s="39">
        <v>11.111111111111111</v>
      </c>
      <c r="BJ35" s="39">
        <v>7.6923076923076925</v>
      </c>
      <c r="BK35" s="39">
        <v>53.333333333333336</v>
      </c>
      <c r="BL35" s="25">
        <v>1</v>
      </c>
      <c r="BM35" s="25">
        <v>0</v>
      </c>
      <c r="BN35" s="25">
        <v>0</v>
      </c>
      <c r="BO35" s="25">
        <v>0</v>
      </c>
      <c r="BP35" s="25">
        <v>0</v>
      </c>
      <c r="BQ35" s="25">
        <v>1</v>
      </c>
      <c r="BR35" s="25">
        <v>0</v>
      </c>
      <c r="BS35" s="25">
        <v>0</v>
      </c>
      <c r="BT35" s="25">
        <v>1</v>
      </c>
      <c r="BU35" s="25">
        <v>0</v>
      </c>
      <c r="BV35" s="25">
        <v>0</v>
      </c>
      <c r="BW35" s="25">
        <v>0</v>
      </c>
      <c r="BX35" s="39">
        <v>9.0909090909090917</v>
      </c>
      <c r="BY35" s="39">
        <v>0</v>
      </c>
      <c r="BZ35" s="39">
        <v>0</v>
      </c>
      <c r="CA35" s="39">
        <v>0</v>
      </c>
      <c r="CB35" s="39">
        <v>0</v>
      </c>
      <c r="CC35" s="39">
        <v>9.0909090909090917</v>
      </c>
      <c r="CD35" s="39">
        <v>0</v>
      </c>
      <c r="CE35" s="39">
        <v>0</v>
      </c>
      <c r="CF35" s="39">
        <v>8.3333333333333321</v>
      </c>
      <c r="CG35" s="39">
        <v>0</v>
      </c>
      <c r="CH35" s="39">
        <v>0</v>
      </c>
      <c r="CI35" s="39">
        <v>0</v>
      </c>
      <c r="CJ35" s="63">
        <v>0</v>
      </c>
      <c r="CK35" s="63">
        <v>1</v>
      </c>
      <c r="CL35" s="63">
        <v>2</v>
      </c>
      <c r="CM35" s="63">
        <v>1</v>
      </c>
      <c r="CN35" s="63">
        <v>6</v>
      </c>
      <c r="CO35" s="63">
        <v>3</v>
      </c>
      <c r="CP35" s="63">
        <v>1</v>
      </c>
      <c r="CQ35" s="63">
        <v>2</v>
      </c>
      <c r="CR35" s="63">
        <v>0</v>
      </c>
      <c r="CS35" s="63">
        <v>1</v>
      </c>
      <c r="CT35" s="63">
        <v>1</v>
      </c>
      <c r="CU35" s="63">
        <v>1</v>
      </c>
      <c r="CV35" s="63">
        <v>0</v>
      </c>
      <c r="CW35" s="63">
        <v>0</v>
      </c>
      <c r="CX35" s="63">
        <v>0</v>
      </c>
      <c r="CY35" s="63">
        <v>0</v>
      </c>
      <c r="CZ35" s="63">
        <v>0</v>
      </c>
      <c r="DA35" s="63">
        <v>1</v>
      </c>
      <c r="DB35" s="63">
        <v>0</v>
      </c>
      <c r="DC35" s="63">
        <v>0</v>
      </c>
      <c r="DD35" s="63">
        <v>0</v>
      </c>
      <c r="DE35" s="63">
        <v>1</v>
      </c>
      <c r="DF35" s="63">
        <v>0</v>
      </c>
      <c r="DG35" s="63">
        <v>1</v>
      </c>
      <c r="DH35" s="25">
        <v>0</v>
      </c>
      <c r="DI35" s="25">
        <v>0</v>
      </c>
      <c r="DJ35" s="25">
        <v>2</v>
      </c>
      <c r="DK35" s="25">
        <v>2</v>
      </c>
      <c r="DL35" s="25">
        <v>0</v>
      </c>
      <c r="DM35" s="25">
        <v>0</v>
      </c>
      <c r="DN35" s="25">
        <v>0</v>
      </c>
      <c r="DO35" s="25">
        <v>0</v>
      </c>
      <c r="DP35" s="25">
        <v>0</v>
      </c>
      <c r="DQ35" s="25">
        <v>2</v>
      </c>
      <c r="DR35" s="25">
        <v>0</v>
      </c>
      <c r="DS35" s="25">
        <v>1</v>
      </c>
      <c r="DT35" s="34">
        <v>0</v>
      </c>
      <c r="DU35" s="34">
        <v>1</v>
      </c>
      <c r="DV35" s="34">
        <v>4</v>
      </c>
      <c r="DW35" s="34">
        <v>3</v>
      </c>
      <c r="DX35" s="34">
        <v>6</v>
      </c>
      <c r="DY35" s="34">
        <v>4</v>
      </c>
      <c r="DZ35" s="34">
        <v>1</v>
      </c>
      <c r="EA35" s="2">
        <v>2</v>
      </c>
      <c r="EB35" s="2">
        <v>0</v>
      </c>
      <c r="EC35" s="2">
        <v>4</v>
      </c>
      <c r="ED35" s="2">
        <v>1</v>
      </c>
      <c r="EE35" s="2">
        <v>3</v>
      </c>
      <c r="EF35" s="34">
        <v>999999999</v>
      </c>
      <c r="EG35" s="34">
        <v>100</v>
      </c>
      <c r="EH35" s="34">
        <v>50</v>
      </c>
      <c r="EI35" s="34">
        <v>33.333333333333329</v>
      </c>
      <c r="EJ35" s="34">
        <v>100</v>
      </c>
      <c r="EK35" s="34">
        <v>75</v>
      </c>
      <c r="EL35" s="34">
        <v>100</v>
      </c>
      <c r="EM35" s="34">
        <v>100</v>
      </c>
      <c r="EN35" s="34">
        <v>999999999</v>
      </c>
      <c r="EO35" s="34">
        <v>25</v>
      </c>
      <c r="EP35" s="34">
        <v>100</v>
      </c>
      <c r="EQ35" s="34">
        <v>33.333333333333329</v>
      </c>
      <c r="ER35" s="34">
        <v>999999999</v>
      </c>
      <c r="ES35" s="34">
        <v>0</v>
      </c>
      <c r="ET35" s="34">
        <v>0</v>
      </c>
      <c r="EU35" s="34">
        <v>0</v>
      </c>
      <c r="EV35" s="34">
        <v>0</v>
      </c>
      <c r="EW35" s="34">
        <v>25</v>
      </c>
      <c r="EX35" s="34">
        <v>0</v>
      </c>
      <c r="EY35" s="34">
        <v>0</v>
      </c>
      <c r="EZ35" s="34">
        <v>999999999</v>
      </c>
      <c r="FA35" s="34">
        <v>25</v>
      </c>
      <c r="FB35" s="34">
        <v>0</v>
      </c>
      <c r="FC35" s="34">
        <v>33.333333333333329</v>
      </c>
      <c r="FD35" s="42">
        <v>999999999</v>
      </c>
      <c r="FE35" s="42">
        <v>0</v>
      </c>
      <c r="FF35" s="42">
        <v>50</v>
      </c>
      <c r="FG35" s="42">
        <v>66.666666666666657</v>
      </c>
      <c r="FH35" s="42">
        <v>0</v>
      </c>
      <c r="FI35" s="42">
        <v>0</v>
      </c>
      <c r="FJ35" s="42">
        <v>0</v>
      </c>
      <c r="FK35" s="42">
        <v>0</v>
      </c>
      <c r="FL35" s="42">
        <v>999999999</v>
      </c>
      <c r="FM35" s="42">
        <v>50</v>
      </c>
      <c r="FN35" s="42">
        <v>0</v>
      </c>
      <c r="FO35" s="42">
        <v>33.333333333333329</v>
      </c>
      <c r="FP35" s="42">
        <v>1</v>
      </c>
      <c r="FQ35" s="2">
        <v>2</v>
      </c>
      <c r="FR35" s="2">
        <v>1</v>
      </c>
      <c r="FS35" s="2">
        <v>2</v>
      </c>
      <c r="FT35" s="2">
        <v>7</v>
      </c>
      <c r="FU35" s="2">
        <v>0</v>
      </c>
      <c r="FV35" s="2">
        <v>6</v>
      </c>
      <c r="FW35" s="2">
        <v>2</v>
      </c>
      <c r="FX35" s="2">
        <v>2</v>
      </c>
      <c r="FY35" s="2">
        <v>5</v>
      </c>
      <c r="FZ35" s="2">
        <v>4</v>
      </c>
      <c r="GA35" s="2">
        <v>2</v>
      </c>
      <c r="GB35" s="25">
        <v>0</v>
      </c>
      <c r="GC35" s="25">
        <v>1</v>
      </c>
      <c r="GD35" s="25">
        <v>1</v>
      </c>
      <c r="GE35" s="25">
        <v>1</v>
      </c>
      <c r="GF35" s="25">
        <v>0</v>
      </c>
      <c r="GG35" s="25">
        <v>0</v>
      </c>
      <c r="GH35" s="25">
        <v>2</v>
      </c>
      <c r="GI35" s="25">
        <v>0</v>
      </c>
      <c r="GJ35" s="25">
        <v>0</v>
      </c>
      <c r="GK35" s="25">
        <v>0</v>
      </c>
      <c r="GL35" s="25">
        <v>2</v>
      </c>
      <c r="GM35" s="25">
        <v>1</v>
      </c>
      <c r="GN35" s="2">
        <v>0</v>
      </c>
      <c r="GO35" s="2">
        <v>0</v>
      </c>
      <c r="GP35" s="2">
        <v>1</v>
      </c>
      <c r="GQ35" s="2">
        <v>1</v>
      </c>
      <c r="GR35" s="2">
        <v>1</v>
      </c>
      <c r="GS35" s="2">
        <v>0</v>
      </c>
      <c r="GT35" s="2">
        <v>3</v>
      </c>
      <c r="GU35" s="2">
        <v>2</v>
      </c>
      <c r="GV35" s="2">
        <v>0</v>
      </c>
      <c r="GW35" s="2">
        <v>1</v>
      </c>
      <c r="GX35" s="2">
        <v>1</v>
      </c>
      <c r="GY35" s="2">
        <v>0</v>
      </c>
      <c r="GZ35" s="2">
        <v>1</v>
      </c>
      <c r="HA35" s="2">
        <v>3</v>
      </c>
      <c r="HB35" s="2">
        <v>3</v>
      </c>
      <c r="HC35" s="2">
        <v>4</v>
      </c>
      <c r="HD35" s="2">
        <v>8</v>
      </c>
      <c r="HE35" s="2">
        <v>0</v>
      </c>
      <c r="HF35" s="2">
        <v>11</v>
      </c>
      <c r="HG35" s="2">
        <v>4</v>
      </c>
      <c r="HH35" s="2">
        <v>2</v>
      </c>
      <c r="HI35" s="2">
        <v>6</v>
      </c>
      <c r="HJ35" s="2">
        <v>7</v>
      </c>
      <c r="HK35" s="2">
        <v>3</v>
      </c>
      <c r="HL35" s="34">
        <v>100</v>
      </c>
      <c r="HM35" s="34">
        <v>66.666666666666657</v>
      </c>
      <c r="HN35" s="34">
        <v>33.333333333333329</v>
      </c>
      <c r="HO35" s="34">
        <v>50</v>
      </c>
      <c r="HP35" s="34">
        <v>87.5</v>
      </c>
      <c r="HQ35" s="34">
        <v>999999999</v>
      </c>
      <c r="HR35" s="34">
        <v>54.54545454545454</v>
      </c>
      <c r="HS35" s="34">
        <v>50</v>
      </c>
      <c r="HT35" s="34">
        <v>100</v>
      </c>
      <c r="HU35" s="34">
        <v>83.333333333333343</v>
      </c>
      <c r="HV35" s="34">
        <v>57.142857142857139</v>
      </c>
      <c r="HW35" s="34">
        <v>66.666666666666657</v>
      </c>
      <c r="HX35" s="39">
        <v>0</v>
      </c>
      <c r="HY35" s="39">
        <v>33.333333333333329</v>
      </c>
      <c r="HZ35" s="39">
        <v>33.333333333333329</v>
      </c>
      <c r="IA35" s="39">
        <v>25</v>
      </c>
      <c r="IB35" s="39">
        <v>0</v>
      </c>
      <c r="IC35" s="39">
        <v>999999999</v>
      </c>
      <c r="ID35" s="39">
        <v>18.181818181818183</v>
      </c>
      <c r="IE35" s="39">
        <v>0</v>
      </c>
      <c r="IF35" s="39">
        <v>0</v>
      </c>
      <c r="IG35" s="39">
        <v>0</v>
      </c>
      <c r="IH35" s="39">
        <v>28.571428571428569</v>
      </c>
      <c r="II35" s="39">
        <v>33.333333333333329</v>
      </c>
      <c r="IJ35" s="39">
        <v>0</v>
      </c>
      <c r="IK35" s="39">
        <v>0</v>
      </c>
      <c r="IL35" s="39">
        <v>33.333333333333329</v>
      </c>
      <c r="IM35" s="39">
        <v>25</v>
      </c>
      <c r="IN35" s="39">
        <v>12.5</v>
      </c>
      <c r="IO35" s="39">
        <v>999999999</v>
      </c>
      <c r="IP35" s="39">
        <v>27.27272727272727</v>
      </c>
      <c r="IQ35" s="39">
        <v>50</v>
      </c>
      <c r="IR35" s="39">
        <v>0</v>
      </c>
      <c r="IS35" s="39">
        <v>16.666666666666664</v>
      </c>
      <c r="IT35" s="39">
        <v>14.285714285714285</v>
      </c>
      <c r="IU35" s="39">
        <v>0</v>
      </c>
      <c r="IV35" s="39">
        <v>0</v>
      </c>
      <c r="IW35" s="39">
        <v>1</v>
      </c>
      <c r="IX35" s="39">
        <v>2</v>
      </c>
      <c r="IY35" s="39">
        <v>1</v>
      </c>
      <c r="IZ35" s="39">
        <v>0</v>
      </c>
      <c r="JA35" s="39">
        <v>0</v>
      </c>
      <c r="JB35" s="39">
        <v>1</v>
      </c>
      <c r="JC35" s="39">
        <v>0</v>
      </c>
      <c r="JD35" s="2">
        <v>3</v>
      </c>
      <c r="JE35" s="2">
        <v>1</v>
      </c>
      <c r="JF35" s="2">
        <v>0</v>
      </c>
      <c r="JG35" s="2">
        <v>2</v>
      </c>
      <c r="JH35" s="2">
        <v>2</v>
      </c>
      <c r="JI35" s="2">
        <v>1</v>
      </c>
      <c r="JJ35" s="2">
        <v>2</v>
      </c>
      <c r="JK35" s="2">
        <v>2</v>
      </c>
      <c r="JL35" s="2">
        <v>0</v>
      </c>
      <c r="JM35" s="44">
        <v>0</v>
      </c>
      <c r="JN35" s="44">
        <v>0</v>
      </c>
      <c r="JO35" s="44">
        <v>3</v>
      </c>
      <c r="JP35" s="2">
        <v>2</v>
      </c>
      <c r="JQ35" s="2">
        <v>0</v>
      </c>
      <c r="JR35" s="2">
        <v>1</v>
      </c>
      <c r="JS35" s="2">
        <v>1</v>
      </c>
      <c r="JT35" s="2">
        <v>2</v>
      </c>
      <c r="JU35" s="2">
        <v>2</v>
      </c>
      <c r="JV35" s="2">
        <v>0</v>
      </c>
      <c r="JW35" s="2">
        <v>0</v>
      </c>
      <c r="JX35" s="2">
        <v>2</v>
      </c>
      <c r="JY35" s="2">
        <v>3</v>
      </c>
      <c r="JZ35" s="2">
        <v>0</v>
      </c>
      <c r="KA35" s="2">
        <v>1</v>
      </c>
      <c r="KB35" s="25">
        <v>1</v>
      </c>
      <c r="KC35" s="25">
        <v>0</v>
      </c>
      <c r="KD35" s="25">
        <v>0</v>
      </c>
      <c r="KE35" s="25">
        <v>2</v>
      </c>
      <c r="KF35" s="25">
        <v>4</v>
      </c>
      <c r="KG35" s="25">
        <v>4</v>
      </c>
      <c r="KH35" s="25">
        <v>4</v>
      </c>
      <c r="KI35" s="25">
        <v>3</v>
      </c>
      <c r="KJ35" s="25">
        <v>2</v>
      </c>
      <c r="KK35" s="25">
        <v>3</v>
      </c>
      <c r="KL35" s="25">
        <v>1</v>
      </c>
      <c r="KM35" s="25">
        <v>4</v>
      </c>
      <c r="KN35" s="25">
        <v>6</v>
      </c>
      <c r="KO35" s="25">
        <v>1</v>
      </c>
      <c r="KP35" s="25">
        <v>1</v>
      </c>
      <c r="KQ35" s="25">
        <v>5</v>
      </c>
      <c r="KR35" s="44">
        <v>0</v>
      </c>
      <c r="KS35" s="44">
        <v>25</v>
      </c>
      <c r="KT35" s="44">
        <v>50</v>
      </c>
      <c r="KU35" s="44">
        <v>33.333333333333329</v>
      </c>
      <c r="KV35" s="44">
        <v>0</v>
      </c>
      <c r="KW35" s="44">
        <v>0</v>
      </c>
      <c r="KX35" s="44">
        <v>100</v>
      </c>
      <c r="KY35" s="44">
        <v>0</v>
      </c>
      <c r="KZ35" s="44">
        <v>50</v>
      </c>
      <c r="LA35" s="44">
        <v>100</v>
      </c>
      <c r="LB35" s="44">
        <v>0</v>
      </c>
      <c r="LC35" s="44">
        <v>40</v>
      </c>
      <c r="LD35" s="44">
        <v>50</v>
      </c>
      <c r="LE35" s="44">
        <v>25</v>
      </c>
      <c r="LF35" s="44">
        <v>50</v>
      </c>
      <c r="LG35" s="44">
        <v>66.666666666666657</v>
      </c>
      <c r="LH35" s="44">
        <v>0</v>
      </c>
      <c r="LI35" s="44">
        <v>0</v>
      </c>
      <c r="LJ35" s="44">
        <v>0</v>
      </c>
      <c r="LK35" s="44">
        <v>75</v>
      </c>
      <c r="LL35" s="44">
        <v>33.333333333333329</v>
      </c>
      <c r="LM35" s="44">
        <v>0</v>
      </c>
      <c r="LN35" s="44">
        <v>100</v>
      </c>
      <c r="LO35" s="44">
        <v>20</v>
      </c>
      <c r="LP35" s="44">
        <v>50</v>
      </c>
      <c r="LQ35" s="44">
        <v>50</v>
      </c>
      <c r="LR35" s="44">
        <v>0</v>
      </c>
      <c r="LS35" s="44">
        <v>0</v>
      </c>
      <c r="LT35" s="44">
        <v>100</v>
      </c>
      <c r="LU35" s="44">
        <v>100</v>
      </c>
      <c r="LV35" s="44">
        <v>0</v>
      </c>
      <c r="LW35" s="44">
        <v>25</v>
      </c>
      <c r="LX35" s="44">
        <v>16.666666666666664</v>
      </c>
      <c r="LY35" s="44">
        <v>0</v>
      </c>
      <c r="LZ35" s="44">
        <v>0</v>
      </c>
      <c r="MA35" s="44">
        <v>40</v>
      </c>
      <c r="MB35" s="25">
        <v>0</v>
      </c>
      <c r="MC35" s="25">
        <v>0</v>
      </c>
      <c r="MD35" s="25">
        <v>0</v>
      </c>
      <c r="ME35" s="25">
        <v>2</v>
      </c>
      <c r="MF35" s="25">
        <v>1</v>
      </c>
      <c r="MG35" s="25">
        <v>0</v>
      </c>
      <c r="MH35" s="25">
        <v>0</v>
      </c>
      <c r="MI35" s="25">
        <v>0</v>
      </c>
      <c r="MJ35" s="25">
        <v>0</v>
      </c>
      <c r="MK35" s="25">
        <v>0</v>
      </c>
      <c r="ML35" s="25">
        <v>0</v>
      </c>
      <c r="MM35" s="25">
        <v>0</v>
      </c>
      <c r="MN35" s="25">
        <v>3</v>
      </c>
      <c r="MO35" s="25">
        <v>3</v>
      </c>
      <c r="MP35" s="25">
        <v>4</v>
      </c>
      <c r="MQ35" s="25">
        <v>6</v>
      </c>
      <c r="MR35" s="25">
        <v>8</v>
      </c>
      <c r="MS35" s="25">
        <v>4</v>
      </c>
      <c r="MT35" s="25">
        <v>1</v>
      </c>
      <c r="MU35" s="25">
        <v>2</v>
      </c>
      <c r="MV35" s="25">
        <v>0</v>
      </c>
      <c r="MW35" s="44">
        <v>2</v>
      </c>
      <c r="MX35" s="44">
        <v>0</v>
      </c>
      <c r="MY35" s="44">
        <v>0</v>
      </c>
      <c r="MZ35" s="44">
        <v>0</v>
      </c>
      <c r="NA35" s="44">
        <v>0</v>
      </c>
      <c r="NB35" s="44">
        <v>0</v>
      </c>
      <c r="NC35" s="44">
        <v>33.333333333333329</v>
      </c>
      <c r="ND35" s="44">
        <v>12.5</v>
      </c>
      <c r="NE35" s="44">
        <v>0</v>
      </c>
      <c r="NF35" s="44">
        <v>0</v>
      </c>
      <c r="NG35" s="44">
        <v>0</v>
      </c>
      <c r="NH35" s="44">
        <v>999999999</v>
      </c>
      <c r="NI35" s="44">
        <v>0</v>
      </c>
      <c r="NJ35" s="44">
        <v>999999999</v>
      </c>
      <c r="NK35" s="44">
        <v>999999999</v>
      </c>
      <c r="NL35" s="25">
        <v>0</v>
      </c>
      <c r="NM35" s="25">
        <v>0</v>
      </c>
      <c r="NN35" s="25">
        <v>0</v>
      </c>
      <c r="NO35" s="25">
        <v>0</v>
      </c>
      <c r="NP35" s="25">
        <v>0</v>
      </c>
      <c r="NQ35" s="25">
        <v>0</v>
      </c>
      <c r="NR35" s="25">
        <v>0</v>
      </c>
      <c r="NS35" s="25">
        <v>0</v>
      </c>
      <c r="NT35" s="25">
        <v>0</v>
      </c>
      <c r="NU35" s="25">
        <v>0</v>
      </c>
      <c r="NV35" s="25">
        <v>0</v>
      </c>
      <c r="NW35" s="25">
        <v>0</v>
      </c>
      <c r="NX35" s="25">
        <v>0</v>
      </c>
      <c r="NY35" s="25">
        <v>0</v>
      </c>
      <c r="NZ35" s="25">
        <v>0</v>
      </c>
      <c r="OA35" s="25">
        <v>1</v>
      </c>
      <c r="OB35" s="25">
        <v>0</v>
      </c>
      <c r="OC35" s="25">
        <v>1</v>
      </c>
      <c r="OD35" s="44">
        <v>0</v>
      </c>
      <c r="OE35" s="44">
        <v>0</v>
      </c>
      <c r="OF35" s="44">
        <v>0</v>
      </c>
      <c r="OG35" s="44">
        <v>0</v>
      </c>
      <c r="OH35" s="44">
        <v>0</v>
      </c>
      <c r="OI35" s="44">
        <v>0</v>
      </c>
      <c r="OJ35" s="44">
        <v>999999999</v>
      </c>
      <c r="OK35" s="44">
        <v>999999999</v>
      </c>
      <c r="OL35" s="44">
        <v>999999999</v>
      </c>
      <c r="OM35" s="44">
        <v>0</v>
      </c>
      <c r="ON35" s="44">
        <v>999999999</v>
      </c>
      <c r="OO35" s="44">
        <v>0</v>
      </c>
      <c r="OP35" s="44">
        <v>999999999</v>
      </c>
      <c r="OQ35" s="44">
        <v>999999999</v>
      </c>
      <c r="OR35" s="44">
        <v>999999999</v>
      </c>
      <c r="OS35" s="44">
        <v>999999999</v>
      </c>
      <c r="OT35" s="44">
        <v>999999999</v>
      </c>
      <c r="OU35" s="44">
        <v>999999999</v>
      </c>
      <c r="OV35" s="25">
        <v>5</v>
      </c>
      <c r="OW35" s="25">
        <v>6</v>
      </c>
      <c r="OX35" s="25">
        <v>8</v>
      </c>
      <c r="OY35" s="25">
        <v>9</v>
      </c>
      <c r="OZ35" s="25">
        <v>14</v>
      </c>
      <c r="PA35" s="25">
        <v>9</v>
      </c>
      <c r="PB35" s="25">
        <v>8</v>
      </c>
      <c r="PC35" s="25">
        <v>12</v>
      </c>
      <c r="PD35" s="25">
        <v>8</v>
      </c>
      <c r="PE35" s="25">
        <v>12</v>
      </c>
      <c r="PF35" s="25">
        <v>9</v>
      </c>
      <c r="PG35" s="25">
        <v>9</v>
      </c>
      <c r="PH35" s="25">
        <v>17</v>
      </c>
      <c r="PI35" s="25">
        <v>13</v>
      </c>
      <c r="PJ35" s="25">
        <v>14</v>
      </c>
      <c r="PK35" s="25">
        <v>20</v>
      </c>
      <c r="PL35" s="25">
        <v>24</v>
      </c>
      <c r="PM35" s="25">
        <v>16</v>
      </c>
      <c r="PN35" s="25">
        <v>15</v>
      </c>
      <c r="PO35" s="25">
        <v>16</v>
      </c>
      <c r="PP35" s="25">
        <v>13</v>
      </c>
      <c r="PQ35" s="25">
        <v>15</v>
      </c>
      <c r="PR35" s="25">
        <v>15</v>
      </c>
      <c r="PS35" s="25">
        <v>21</v>
      </c>
      <c r="PT35" s="44">
        <v>29.411764705882355</v>
      </c>
      <c r="PU35" s="44">
        <v>46.153846153846153</v>
      </c>
      <c r="PV35" s="44">
        <v>57.142857142857139</v>
      </c>
      <c r="PW35" s="44">
        <v>45</v>
      </c>
      <c r="PX35" s="44">
        <v>58.333333333333336</v>
      </c>
      <c r="PY35" s="44">
        <v>56.25</v>
      </c>
      <c r="PZ35" s="44">
        <v>53.333333333333336</v>
      </c>
      <c r="QA35" s="44">
        <v>75</v>
      </c>
      <c r="QB35" s="44">
        <v>61.53846153846154</v>
      </c>
      <c r="QC35" s="44">
        <v>80</v>
      </c>
      <c r="QD35" s="44">
        <v>60</v>
      </c>
      <c r="QE35" s="44">
        <v>42.857142857142854</v>
      </c>
      <c r="QF35" s="25">
        <v>5</v>
      </c>
      <c r="QG35" s="25">
        <v>7</v>
      </c>
      <c r="QH35" s="25">
        <v>8</v>
      </c>
      <c r="QI35" s="25">
        <v>11</v>
      </c>
      <c r="QJ35" s="25">
        <v>11</v>
      </c>
      <c r="QK35" s="25">
        <v>7</v>
      </c>
      <c r="QL35" s="25">
        <v>7</v>
      </c>
      <c r="QM35" s="25">
        <v>11</v>
      </c>
      <c r="QN35" s="25">
        <v>8</v>
      </c>
      <c r="QO35" s="25">
        <v>10</v>
      </c>
      <c r="QP35" s="25">
        <v>4</v>
      </c>
      <c r="QQ35" s="25">
        <v>17</v>
      </c>
      <c r="QR35" s="25">
        <v>13</v>
      </c>
      <c r="QS35" s="25">
        <v>14</v>
      </c>
      <c r="QT35" s="25">
        <v>20</v>
      </c>
      <c r="QU35" s="25">
        <v>24</v>
      </c>
      <c r="QV35" s="25">
        <v>16</v>
      </c>
      <c r="QW35" s="25">
        <v>15</v>
      </c>
      <c r="QX35" s="25">
        <v>16</v>
      </c>
      <c r="QY35" s="25">
        <v>13</v>
      </c>
      <c r="QZ35" s="25">
        <v>15</v>
      </c>
      <c r="RA35" s="25">
        <v>15</v>
      </c>
      <c r="RB35" s="44">
        <v>29.411764705882355</v>
      </c>
      <c r="RC35" s="44">
        <v>53.846153846153847</v>
      </c>
      <c r="RD35" s="44">
        <v>57.142857142857139</v>
      </c>
      <c r="RE35" s="44">
        <v>55.000000000000007</v>
      </c>
      <c r="RF35" s="44">
        <v>45.833333333333329</v>
      </c>
      <c r="RG35" s="44">
        <v>43.75</v>
      </c>
      <c r="RH35" s="44">
        <v>46.666666666666664</v>
      </c>
      <c r="RI35" s="44">
        <v>68.75</v>
      </c>
      <c r="RJ35" s="44">
        <v>61.53846153846154</v>
      </c>
      <c r="RK35" s="44">
        <v>66.666666666666657</v>
      </c>
      <c r="RL35" s="44">
        <v>26.666666666666668</v>
      </c>
      <c r="RM35" s="25">
        <v>3</v>
      </c>
      <c r="RN35" s="25">
        <v>5</v>
      </c>
      <c r="RO35" s="25">
        <v>3</v>
      </c>
      <c r="RP35" s="25">
        <v>5</v>
      </c>
      <c r="RQ35" s="25">
        <v>10</v>
      </c>
      <c r="RR35" s="25">
        <v>1</v>
      </c>
      <c r="RS35" s="25">
        <v>7</v>
      </c>
      <c r="RT35" s="25">
        <v>6</v>
      </c>
      <c r="RU35" s="25">
        <v>4</v>
      </c>
      <c r="RV35" s="25">
        <v>4</v>
      </c>
      <c r="RW35" s="25">
        <v>3</v>
      </c>
      <c r="RX35" s="25">
        <v>4</v>
      </c>
      <c r="RY35" s="25">
        <v>4</v>
      </c>
      <c r="RZ35" s="25">
        <v>3</v>
      </c>
      <c r="SA35" s="25">
        <v>4</v>
      </c>
      <c r="SB35" s="25">
        <v>4</v>
      </c>
      <c r="SC35" s="25">
        <v>4</v>
      </c>
      <c r="SD35" s="25">
        <v>0</v>
      </c>
      <c r="SE35" s="25">
        <v>4</v>
      </c>
      <c r="SF35" s="25">
        <v>3</v>
      </c>
      <c r="SG35" s="25">
        <v>5</v>
      </c>
      <c r="SH35" s="25">
        <v>5</v>
      </c>
      <c r="SI35" s="25">
        <v>4</v>
      </c>
      <c r="SJ35" s="25">
        <v>5</v>
      </c>
      <c r="SK35" s="25">
        <v>2</v>
      </c>
      <c r="SL35" s="25">
        <v>3</v>
      </c>
      <c r="SM35" s="25">
        <v>0</v>
      </c>
      <c r="SN35" s="25">
        <v>2</v>
      </c>
      <c r="SO35" s="25">
        <v>4</v>
      </c>
      <c r="SP35" s="25">
        <v>0</v>
      </c>
      <c r="SQ35" s="25">
        <v>2</v>
      </c>
      <c r="SR35" s="25">
        <v>2</v>
      </c>
      <c r="SS35" s="25">
        <v>2</v>
      </c>
      <c r="ST35" s="25">
        <v>3</v>
      </c>
      <c r="SU35" s="25">
        <v>0</v>
      </c>
      <c r="SV35" s="25">
        <v>1</v>
      </c>
      <c r="SW35" s="44">
        <v>27.27272727272727</v>
      </c>
      <c r="SX35" s="44">
        <v>62.5</v>
      </c>
      <c r="SY35" s="44">
        <v>33.333333333333329</v>
      </c>
      <c r="SZ35" s="44">
        <v>27.777777777777779</v>
      </c>
      <c r="TA35" s="44">
        <v>66.666666666666657</v>
      </c>
      <c r="TB35" s="44">
        <v>9.0909090909090917</v>
      </c>
      <c r="TC35" s="44">
        <v>58.333333333333336</v>
      </c>
      <c r="TD35" s="44">
        <v>75</v>
      </c>
      <c r="TE35" s="44">
        <v>33.333333333333329</v>
      </c>
      <c r="TF35" s="44">
        <v>44.444444444444443</v>
      </c>
      <c r="TG35" s="44">
        <v>23.076923076923077</v>
      </c>
      <c r="TH35" s="44">
        <v>26.666666666666668</v>
      </c>
      <c r="TI35" s="44">
        <v>36.363636363636367</v>
      </c>
      <c r="TJ35" s="44">
        <v>37.5</v>
      </c>
      <c r="TK35" s="44">
        <v>44.444444444444443</v>
      </c>
      <c r="TL35" s="44">
        <v>22.222222222222221</v>
      </c>
      <c r="TM35" s="44">
        <v>26.666666666666668</v>
      </c>
      <c r="TN35" s="44">
        <v>0</v>
      </c>
      <c r="TO35" s="44">
        <v>33.333333333333329</v>
      </c>
      <c r="TP35" s="44">
        <v>37.5</v>
      </c>
      <c r="TQ35" s="44">
        <v>41.666666666666671</v>
      </c>
      <c r="TR35" s="44">
        <v>55.555555555555557</v>
      </c>
      <c r="TS35" s="44">
        <v>30.76923076923077</v>
      </c>
      <c r="TT35" s="44">
        <v>33.333333333333329</v>
      </c>
      <c r="TU35" s="44">
        <v>18.181818181818183</v>
      </c>
      <c r="TV35" s="44">
        <v>37.5</v>
      </c>
      <c r="TW35" s="44">
        <v>0</v>
      </c>
      <c r="TX35" s="44">
        <v>11.111111111111111</v>
      </c>
      <c r="TY35" s="44">
        <v>26.666666666666668</v>
      </c>
      <c r="TZ35" s="44">
        <v>0</v>
      </c>
      <c r="UA35" s="44">
        <v>16.666666666666664</v>
      </c>
      <c r="UB35" s="44">
        <v>25</v>
      </c>
      <c r="UC35" s="44">
        <v>16.666666666666664</v>
      </c>
      <c r="UD35" s="44">
        <v>33.333333333333329</v>
      </c>
      <c r="UE35" s="44">
        <v>0</v>
      </c>
      <c r="UF35" s="44">
        <v>6.666666666666667</v>
      </c>
    </row>
    <row r="36" spans="1:552" x14ac:dyDescent="0.25">
      <c r="A36" s="2" t="str">
        <f t="shared" si="0"/>
        <v xml:space="preserve">210750 Paço do Lumiar                                                                                                                               </v>
      </c>
      <c r="B36" s="58">
        <v>210750</v>
      </c>
      <c r="C36" s="2" t="s">
        <v>80</v>
      </c>
      <c r="D36" s="56">
        <v>2</v>
      </c>
      <c r="E36" s="56">
        <v>3</v>
      </c>
      <c r="F36" s="56">
        <v>5</v>
      </c>
      <c r="G36" s="56">
        <v>4</v>
      </c>
      <c r="H36" s="56">
        <v>3</v>
      </c>
      <c r="I36" s="56">
        <v>3</v>
      </c>
      <c r="J36" s="56">
        <v>5</v>
      </c>
      <c r="K36" s="56">
        <v>3</v>
      </c>
      <c r="L36" s="56">
        <v>5</v>
      </c>
      <c r="M36" s="56">
        <v>6</v>
      </c>
      <c r="N36" s="56">
        <v>3</v>
      </c>
      <c r="O36" s="56">
        <v>5</v>
      </c>
      <c r="P36" s="59">
        <v>0</v>
      </c>
      <c r="Q36" s="59">
        <v>0</v>
      </c>
      <c r="R36" s="59">
        <v>3</v>
      </c>
      <c r="S36" s="59">
        <v>1</v>
      </c>
      <c r="T36" s="59">
        <v>2</v>
      </c>
      <c r="U36" s="59">
        <v>2</v>
      </c>
      <c r="V36" s="59">
        <v>1</v>
      </c>
      <c r="W36" s="59">
        <v>3</v>
      </c>
      <c r="X36" s="59">
        <v>2</v>
      </c>
      <c r="Y36" s="59">
        <v>3</v>
      </c>
      <c r="Z36" s="59">
        <v>1</v>
      </c>
      <c r="AA36" s="59">
        <v>3</v>
      </c>
      <c r="AB36" s="62">
        <v>0</v>
      </c>
      <c r="AC36" s="62">
        <v>0</v>
      </c>
      <c r="AD36" s="62">
        <v>60</v>
      </c>
      <c r="AE36" s="62">
        <v>25</v>
      </c>
      <c r="AF36" s="62">
        <v>66.666666666666657</v>
      </c>
      <c r="AG36" s="62">
        <v>66.666666666666657</v>
      </c>
      <c r="AH36" s="62">
        <v>20</v>
      </c>
      <c r="AI36" s="62">
        <v>100</v>
      </c>
      <c r="AJ36" s="62">
        <v>40</v>
      </c>
      <c r="AK36" s="62">
        <v>50</v>
      </c>
      <c r="AL36" s="62">
        <v>33.333333333333329</v>
      </c>
      <c r="AM36" s="62">
        <v>60</v>
      </c>
      <c r="AN36" s="61">
        <v>2</v>
      </c>
      <c r="AO36" s="25">
        <v>3</v>
      </c>
      <c r="AP36" s="25">
        <v>2</v>
      </c>
      <c r="AQ36" s="25">
        <v>2</v>
      </c>
      <c r="AR36" s="25">
        <v>1</v>
      </c>
      <c r="AS36" s="25">
        <v>1</v>
      </c>
      <c r="AT36" s="25">
        <v>3</v>
      </c>
      <c r="AU36" s="25">
        <v>0</v>
      </c>
      <c r="AV36" s="25">
        <v>2</v>
      </c>
      <c r="AW36" s="25">
        <v>3</v>
      </c>
      <c r="AX36" s="25">
        <v>2</v>
      </c>
      <c r="AY36" s="25">
        <v>2</v>
      </c>
      <c r="AZ36" s="39">
        <v>100</v>
      </c>
      <c r="BA36" s="39">
        <v>100</v>
      </c>
      <c r="BB36" s="39">
        <v>40</v>
      </c>
      <c r="BC36" s="39">
        <v>50</v>
      </c>
      <c r="BD36" s="39">
        <v>33.333333333333329</v>
      </c>
      <c r="BE36" s="39">
        <v>33.333333333333329</v>
      </c>
      <c r="BF36" s="39">
        <v>60</v>
      </c>
      <c r="BG36" s="39">
        <v>0</v>
      </c>
      <c r="BH36" s="39">
        <v>40</v>
      </c>
      <c r="BI36" s="39">
        <v>50</v>
      </c>
      <c r="BJ36" s="39">
        <v>66.666666666666657</v>
      </c>
      <c r="BK36" s="39">
        <v>40</v>
      </c>
      <c r="BL36" s="25">
        <v>0</v>
      </c>
      <c r="BM36" s="25">
        <v>0</v>
      </c>
      <c r="BN36" s="25">
        <v>0</v>
      </c>
      <c r="BO36" s="25">
        <v>1</v>
      </c>
      <c r="BP36" s="25">
        <v>0</v>
      </c>
      <c r="BQ36" s="25">
        <v>0</v>
      </c>
      <c r="BR36" s="25">
        <v>1</v>
      </c>
      <c r="BS36" s="25">
        <v>0</v>
      </c>
      <c r="BT36" s="25">
        <v>1</v>
      </c>
      <c r="BU36" s="25">
        <v>0</v>
      </c>
      <c r="BV36" s="25">
        <v>0</v>
      </c>
      <c r="BW36" s="25">
        <v>0</v>
      </c>
      <c r="BX36" s="39">
        <v>0</v>
      </c>
      <c r="BY36" s="39">
        <v>0</v>
      </c>
      <c r="BZ36" s="39">
        <v>0</v>
      </c>
      <c r="CA36" s="39">
        <v>25</v>
      </c>
      <c r="CB36" s="39">
        <v>0</v>
      </c>
      <c r="CC36" s="39">
        <v>0</v>
      </c>
      <c r="CD36" s="39">
        <v>20</v>
      </c>
      <c r="CE36" s="39">
        <v>0</v>
      </c>
      <c r="CF36" s="39">
        <v>20</v>
      </c>
      <c r="CG36" s="39">
        <v>0</v>
      </c>
      <c r="CH36" s="39">
        <v>0</v>
      </c>
      <c r="CI36" s="39">
        <v>0</v>
      </c>
      <c r="CJ36" s="63">
        <v>0</v>
      </c>
      <c r="CK36" s="63">
        <v>0</v>
      </c>
      <c r="CL36" s="63">
        <v>1</v>
      </c>
      <c r="CM36" s="63">
        <v>1</v>
      </c>
      <c r="CN36" s="63">
        <v>0</v>
      </c>
      <c r="CO36" s="63">
        <v>1</v>
      </c>
      <c r="CP36" s="63">
        <v>0</v>
      </c>
      <c r="CQ36" s="63">
        <v>1</v>
      </c>
      <c r="CR36" s="63">
        <v>1</v>
      </c>
      <c r="CS36" s="63">
        <v>3</v>
      </c>
      <c r="CT36" s="63">
        <v>1</v>
      </c>
      <c r="CU36" s="63">
        <v>1</v>
      </c>
      <c r="CV36" s="63">
        <v>0</v>
      </c>
      <c r="CW36" s="63">
        <v>0</v>
      </c>
      <c r="CX36" s="63">
        <v>0</v>
      </c>
      <c r="CY36" s="63">
        <v>0</v>
      </c>
      <c r="CZ36" s="63">
        <v>0</v>
      </c>
      <c r="DA36" s="63">
        <v>0</v>
      </c>
      <c r="DB36" s="63">
        <v>0</v>
      </c>
      <c r="DC36" s="63">
        <v>0</v>
      </c>
      <c r="DD36" s="63">
        <v>1</v>
      </c>
      <c r="DE36" s="63">
        <v>0</v>
      </c>
      <c r="DF36" s="63">
        <v>0</v>
      </c>
      <c r="DG36" s="63">
        <v>0</v>
      </c>
      <c r="DH36" s="25">
        <v>0</v>
      </c>
      <c r="DI36" s="25">
        <v>0</v>
      </c>
      <c r="DJ36" s="25">
        <v>0</v>
      </c>
      <c r="DK36" s="25">
        <v>0</v>
      </c>
      <c r="DL36" s="25">
        <v>0</v>
      </c>
      <c r="DM36" s="25">
        <v>0</v>
      </c>
      <c r="DN36" s="25">
        <v>0</v>
      </c>
      <c r="DO36" s="25">
        <v>1</v>
      </c>
      <c r="DP36" s="25">
        <v>0</v>
      </c>
      <c r="DQ36" s="25">
        <v>0</v>
      </c>
      <c r="DR36" s="25">
        <v>0</v>
      </c>
      <c r="DS36" s="25">
        <v>0</v>
      </c>
      <c r="DT36" s="34">
        <v>0</v>
      </c>
      <c r="DU36" s="34">
        <v>0</v>
      </c>
      <c r="DV36" s="34">
        <v>1</v>
      </c>
      <c r="DW36" s="34">
        <v>1</v>
      </c>
      <c r="DX36" s="34">
        <v>0</v>
      </c>
      <c r="DY36" s="34">
        <v>1</v>
      </c>
      <c r="DZ36" s="34">
        <v>0</v>
      </c>
      <c r="EA36" s="2">
        <v>2</v>
      </c>
      <c r="EB36" s="2">
        <v>2</v>
      </c>
      <c r="EC36" s="2">
        <v>3</v>
      </c>
      <c r="ED36" s="2">
        <v>1</v>
      </c>
      <c r="EE36" s="2">
        <v>1</v>
      </c>
      <c r="EF36" s="34">
        <v>999999999</v>
      </c>
      <c r="EG36" s="34">
        <v>999999999</v>
      </c>
      <c r="EH36" s="34">
        <v>100</v>
      </c>
      <c r="EI36" s="34">
        <v>100</v>
      </c>
      <c r="EJ36" s="34">
        <v>999999999</v>
      </c>
      <c r="EK36" s="34">
        <v>100</v>
      </c>
      <c r="EL36" s="34">
        <v>999999999</v>
      </c>
      <c r="EM36" s="34">
        <v>50</v>
      </c>
      <c r="EN36" s="34">
        <v>50</v>
      </c>
      <c r="EO36" s="34">
        <v>100</v>
      </c>
      <c r="EP36" s="34">
        <v>100</v>
      </c>
      <c r="EQ36" s="34">
        <v>100</v>
      </c>
      <c r="ER36" s="34">
        <v>999999999</v>
      </c>
      <c r="ES36" s="34">
        <v>999999999</v>
      </c>
      <c r="ET36" s="34">
        <v>0</v>
      </c>
      <c r="EU36" s="34">
        <v>0</v>
      </c>
      <c r="EV36" s="34">
        <v>999999999</v>
      </c>
      <c r="EW36" s="34">
        <v>0</v>
      </c>
      <c r="EX36" s="34">
        <v>999999999</v>
      </c>
      <c r="EY36" s="34">
        <v>0</v>
      </c>
      <c r="EZ36" s="34">
        <v>50</v>
      </c>
      <c r="FA36" s="34">
        <v>0</v>
      </c>
      <c r="FB36" s="34">
        <v>0</v>
      </c>
      <c r="FC36" s="34">
        <v>0</v>
      </c>
      <c r="FD36" s="42">
        <v>999999999</v>
      </c>
      <c r="FE36" s="42">
        <v>999999999</v>
      </c>
      <c r="FF36" s="42">
        <v>0</v>
      </c>
      <c r="FG36" s="42">
        <v>0</v>
      </c>
      <c r="FH36" s="42">
        <v>999999999</v>
      </c>
      <c r="FI36" s="42">
        <v>0</v>
      </c>
      <c r="FJ36" s="42">
        <v>999999999</v>
      </c>
      <c r="FK36" s="42">
        <v>50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2">
        <v>0</v>
      </c>
      <c r="FR36" s="2">
        <v>1</v>
      </c>
      <c r="FS36" s="2">
        <v>0</v>
      </c>
      <c r="FT36" s="2">
        <v>2</v>
      </c>
      <c r="FU36" s="2">
        <v>1</v>
      </c>
      <c r="FV36" s="2">
        <v>0</v>
      </c>
      <c r="FW36" s="2">
        <v>2</v>
      </c>
      <c r="FX36" s="2">
        <v>1</v>
      </c>
      <c r="FY36" s="2">
        <v>2</v>
      </c>
      <c r="FZ36" s="2">
        <v>1</v>
      </c>
      <c r="GA36" s="2">
        <v>0</v>
      </c>
      <c r="GB36" s="25">
        <v>0</v>
      </c>
      <c r="GC36" s="25">
        <v>0</v>
      </c>
      <c r="GD36" s="25">
        <v>0</v>
      </c>
      <c r="GE36" s="25">
        <v>1</v>
      </c>
      <c r="GF36" s="25">
        <v>0</v>
      </c>
      <c r="GG36" s="25">
        <v>0</v>
      </c>
      <c r="GH36" s="25">
        <v>0</v>
      </c>
      <c r="GI36" s="25">
        <v>0</v>
      </c>
      <c r="GJ36" s="25">
        <v>0</v>
      </c>
      <c r="GK36" s="25">
        <v>1</v>
      </c>
      <c r="GL36" s="25">
        <v>0</v>
      </c>
      <c r="GM36" s="25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1</v>
      </c>
      <c r="GT36" s="2">
        <v>0</v>
      </c>
      <c r="GU36" s="2">
        <v>1</v>
      </c>
      <c r="GV36" s="2">
        <v>0</v>
      </c>
      <c r="GW36" s="2">
        <v>0</v>
      </c>
      <c r="GX36" s="2">
        <v>0</v>
      </c>
      <c r="GY36" s="2">
        <v>1</v>
      </c>
      <c r="GZ36" s="2">
        <v>0</v>
      </c>
      <c r="HA36" s="2">
        <v>0</v>
      </c>
      <c r="HB36" s="2">
        <v>1</v>
      </c>
      <c r="HC36" s="2">
        <v>1</v>
      </c>
      <c r="HD36" s="2">
        <v>2</v>
      </c>
      <c r="HE36" s="2">
        <v>2</v>
      </c>
      <c r="HF36" s="2">
        <v>0</v>
      </c>
      <c r="HG36" s="2">
        <v>3</v>
      </c>
      <c r="HH36" s="2">
        <v>1</v>
      </c>
      <c r="HI36" s="2">
        <v>3</v>
      </c>
      <c r="HJ36" s="2">
        <v>1</v>
      </c>
      <c r="HK36" s="2">
        <v>1</v>
      </c>
      <c r="HL36" s="34">
        <v>999999999</v>
      </c>
      <c r="HM36" s="34">
        <v>999999999</v>
      </c>
      <c r="HN36" s="34">
        <v>100</v>
      </c>
      <c r="HO36" s="34">
        <v>0</v>
      </c>
      <c r="HP36" s="34">
        <v>100</v>
      </c>
      <c r="HQ36" s="34">
        <v>50</v>
      </c>
      <c r="HR36" s="34">
        <v>999999999</v>
      </c>
      <c r="HS36" s="34">
        <v>66.666666666666657</v>
      </c>
      <c r="HT36" s="34">
        <v>100</v>
      </c>
      <c r="HU36" s="34">
        <v>66.666666666666657</v>
      </c>
      <c r="HV36" s="34">
        <v>100</v>
      </c>
      <c r="HW36" s="34">
        <v>0</v>
      </c>
      <c r="HX36" s="39">
        <v>999999999</v>
      </c>
      <c r="HY36" s="39">
        <v>999999999</v>
      </c>
      <c r="HZ36" s="39">
        <v>0</v>
      </c>
      <c r="IA36" s="39">
        <v>100</v>
      </c>
      <c r="IB36" s="39">
        <v>0</v>
      </c>
      <c r="IC36" s="39">
        <v>0</v>
      </c>
      <c r="ID36" s="39">
        <v>999999999</v>
      </c>
      <c r="IE36" s="39">
        <v>0</v>
      </c>
      <c r="IF36" s="39">
        <v>0</v>
      </c>
      <c r="IG36" s="39">
        <v>33.333333333333329</v>
      </c>
      <c r="IH36" s="39">
        <v>0</v>
      </c>
      <c r="II36" s="39">
        <v>0</v>
      </c>
      <c r="IJ36" s="39">
        <v>999999999</v>
      </c>
      <c r="IK36" s="39">
        <v>999999999</v>
      </c>
      <c r="IL36" s="39">
        <v>0</v>
      </c>
      <c r="IM36" s="39">
        <v>0</v>
      </c>
      <c r="IN36" s="39">
        <v>0</v>
      </c>
      <c r="IO36" s="39">
        <v>50</v>
      </c>
      <c r="IP36" s="39">
        <v>999999999</v>
      </c>
      <c r="IQ36" s="39">
        <v>33.333333333333329</v>
      </c>
      <c r="IR36" s="39">
        <v>0</v>
      </c>
      <c r="IS36" s="39">
        <v>0</v>
      </c>
      <c r="IT36" s="39">
        <v>0</v>
      </c>
      <c r="IU36" s="39">
        <v>100</v>
      </c>
      <c r="IV36" s="39">
        <v>0</v>
      </c>
      <c r="IW36" s="39">
        <v>1</v>
      </c>
      <c r="IX36" s="39">
        <v>0</v>
      </c>
      <c r="IY36" s="39">
        <v>0</v>
      </c>
      <c r="IZ36" s="39">
        <v>0</v>
      </c>
      <c r="JA36" s="39">
        <v>0</v>
      </c>
      <c r="JB36" s="39">
        <v>0</v>
      </c>
      <c r="JC36" s="39">
        <v>0</v>
      </c>
      <c r="JD36" s="2">
        <v>2</v>
      </c>
      <c r="JE36" s="2">
        <v>2</v>
      </c>
      <c r="JF36" s="2">
        <v>1</v>
      </c>
      <c r="JG36" s="2">
        <v>1</v>
      </c>
      <c r="JH36" s="2">
        <v>2</v>
      </c>
      <c r="JI36" s="2">
        <v>1</v>
      </c>
      <c r="JJ36" s="2">
        <v>0</v>
      </c>
      <c r="JK36" s="2">
        <v>1</v>
      </c>
      <c r="JL36" s="2">
        <v>1</v>
      </c>
      <c r="JM36" s="44">
        <v>0</v>
      </c>
      <c r="JN36" s="44">
        <v>0</v>
      </c>
      <c r="JO36" s="44">
        <v>0</v>
      </c>
      <c r="JP36" s="2">
        <v>0</v>
      </c>
      <c r="JQ36" s="2">
        <v>0</v>
      </c>
      <c r="JR36" s="2">
        <v>0</v>
      </c>
      <c r="JS36" s="2">
        <v>0</v>
      </c>
      <c r="JT36" s="2">
        <v>0</v>
      </c>
      <c r="JU36" s="2">
        <v>1</v>
      </c>
      <c r="JV36" s="2">
        <v>0</v>
      </c>
      <c r="JW36" s="2">
        <v>1</v>
      </c>
      <c r="JX36" s="2">
        <v>0</v>
      </c>
      <c r="JY36" s="2">
        <v>0</v>
      </c>
      <c r="JZ36" s="2">
        <v>1</v>
      </c>
      <c r="KA36" s="2">
        <v>0</v>
      </c>
      <c r="KB36" s="25">
        <v>0</v>
      </c>
      <c r="KC36" s="25">
        <v>1</v>
      </c>
      <c r="KD36" s="25">
        <v>1</v>
      </c>
      <c r="KE36" s="25">
        <v>1</v>
      </c>
      <c r="KF36" s="25">
        <v>2</v>
      </c>
      <c r="KG36" s="25">
        <v>3</v>
      </c>
      <c r="KH36" s="25">
        <v>0</v>
      </c>
      <c r="KI36" s="25">
        <v>2</v>
      </c>
      <c r="KJ36" s="25">
        <v>1</v>
      </c>
      <c r="KK36" s="25">
        <v>0</v>
      </c>
      <c r="KL36" s="25">
        <v>1</v>
      </c>
      <c r="KM36" s="25">
        <v>0</v>
      </c>
      <c r="KN36" s="25">
        <v>2</v>
      </c>
      <c r="KO36" s="25">
        <v>3</v>
      </c>
      <c r="KP36" s="25">
        <v>2</v>
      </c>
      <c r="KQ36" s="25">
        <v>2</v>
      </c>
      <c r="KR36" s="44">
        <v>0</v>
      </c>
      <c r="KS36" s="44">
        <v>33.333333333333329</v>
      </c>
      <c r="KT36" s="44">
        <v>999999999</v>
      </c>
      <c r="KU36" s="44">
        <v>0</v>
      </c>
      <c r="KV36" s="44">
        <v>0</v>
      </c>
      <c r="KW36" s="44">
        <v>999999999</v>
      </c>
      <c r="KX36" s="44">
        <v>0</v>
      </c>
      <c r="KY36" s="44">
        <v>999999999</v>
      </c>
      <c r="KZ36" s="44">
        <v>100</v>
      </c>
      <c r="LA36" s="44">
        <v>66.666666666666657</v>
      </c>
      <c r="LB36" s="44">
        <v>50</v>
      </c>
      <c r="LC36" s="44">
        <v>50</v>
      </c>
      <c r="LD36" s="44">
        <v>100</v>
      </c>
      <c r="LE36" s="44">
        <v>33.333333333333329</v>
      </c>
      <c r="LF36" s="44">
        <v>999999999</v>
      </c>
      <c r="LG36" s="44">
        <v>50</v>
      </c>
      <c r="LH36" s="44">
        <v>100</v>
      </c>
      <c r="LI36" s="44">
        <v>999999999</v>
      </c>
      <c r="LJ36" s="44">
        <v>0</v>
      </c>
      <c r="LK36" s="44">
        <v>999999999</v>
      </c>
      <c r="LL36" s="44">
        <v>0</v>
      </c>
      <c r="LM36" s="44">
        <v>0</v>
      </c>
      <c r="LN36" s="44">
        <v>0</v>
      </c>
      <c r="LO36" s="44">
        <v>0</v>
      </c>
      <c r="LP36" s="44">
        <v>0</v>
      </c>
      <c r="LQ36" s="44">
        <v>33.333333333333329</v>
      </c>
      <c r="LR36" s="44">
        <v>999999999</v>
      </c>
      <c r="LS36" s="44">
        <v>50</v>
      </c>
      <c r="LT36" s="44">
        <v>0</v>
      </c>
      <c r="LU36" s="44">
        <v>999999999</v>
      </c>
      <c r="LV36" s="44">
        <v>100</v>
      </c>
      <c r="LW36" s="44">
        <v>999999999</v>
      </c>
      <c r="LX36" s="44">
        <v>0</v>
      </c>
      <c r="LY36" s="44">
        <v>33.333333333333329</v>
      </c>
      <c r="LZ36" s="44">
        <v>50</v>
      </c>
      <c r="MA36" s="44">
        <v>50</v>
      </c>
      <c r="MB36" s="25">
        <v>0</v>
      </c>
      <c r="MC36" s="25">
        <v>0</v>
      </c>
      <c r="MD36" s="25">
        <v>0</v>
      </c>
      <c r="ME36" s="25">
        <v>1</v>
      </c>
      <c r="MF36" s="25">
        <v>0</v>
      </c>
      <c r="MG36" s="25">
        <v>0</v>
      </c>
      <c r="MH36" s="25">
        <v>0</v>
      </c>
      <c r="MI36" s="25">
        <v>1</v>
      </c>
      <c r="MJ36" s="25">
        <v>0</v>
      </c>
      <c r="MK36" s="25">
        <v>0</v>
      </c>
      <c r="ML36" s="25">
        <v>0</v>
      </c>
      <c r="MM36" s="25">
        <v>0</v>
      </c>
      <c r="MN36" s="25">
        <v>0</v>
      </c>
      <c r="MO36" s="25">
        <v>0</v>
      </c>
      <c r="MP36" s="25">
        <v>1</v>
      </c>
      <c r="MQ36" s="25">
        <v>1</v>
      </c>
      <c r="MR36" s="25">
        <v>0</v>
      </c>
      <c r="MS36" s="25">
        <v>1</v>
      </c>
      <c r="MT36" s="25">
        <v>0</v>
      </c>
      <c r="MU36" s="25">
        <v>2</v>
      </c>
      <c r="MV36" s="25">
        <v>1</v>
      </c>
      <c r="MW36" s="44">
        <v>2</v>
      </c>
      <c r="MX36" s="44">
        <v>0</v>
      </c>
      <c r="MY36" s="44">
        <v>0</v>
      </c>
      <c r="MZ36" s="44">
        <v>999999999</v>
      </c>
      <c r="NA36" s="44">
        <v>999999999</v>
      </c>
      <c r="NB36" s="44">
        <v>0</v>
      </c>
      <c r="NC36" s="44">
        <v>100</v>
      </c>
      <c r="ND36" s="44">
        <v>999999999</v>
      </c>
      <c r="NE36" s="44">
        <v>0</v>
      </c>
      <c r="NF36" s="44">
        <v>999999999</v>
      </c>
      <c r="NG36" s="44">
        <v>50</v>
      </c>
      <c r="NH36" s="44">
        <v>0</v>
      </c>
      <c r="NI36" s="44">
        <v>0</v>
      </c>
      <c r="NJ36" s="44">
        <v>999999999</v>
      </c>
      <c r="NK36" s="44">
        <v>999999999</v>
      </c>
      <c r="NL36" s="25">
        <v>0</v>
      </c>
      <c r="NM36" s="25">
        <v>1</v>
      </c>
      <c r="NN36" s="25">
        <v>0</v>
      </c>
      <c r="NO36" s="25">
        <v>0</v>
      </c>
      <c r="NP36" s="25">
        <v>0</v>
      </c>
      <c r="NQ36" s="25">
        <v>0</v>
      </c>
      <c r="NR36" s="25">
        <v>0</v>
      </c>
      <c r="NS36" s="25">
        <v>0</v>
      </c>
      <c r="NT36" s="25">
        <v>0</v>
      </c>
      <c r="NU36" s="25">
        <v>1</v>
      </c>
      <c r="NV36" s="25">
        <v>0</v>
      </c>
      <c r="NW36" s="25">
        <v>0</v>
      </c>
      <c r="NX36" s="25">
        <v>0</v>
      </c>
      <c r="NY36" s="25">
        <v>1</v>
      </c>
      <c r="NZ36" s="25">
        <v>0</v>
      </c>
      <c r="OA36" s="25">
        <v>0</v>
      </c>
      <c r="OB36" s="25">
        <v>0</v>
      </c>
      <c r="OC36" s="25">
        <v>0</v>
      </c>
      <c r="OD36" s="44">
        <v>0</v>
      </c>
      <c r="OE36" s="44">
        <v>0</v>
      </c>
      <c r="OF36" s="44">
        <v>0</v>
      </c>
      <c r="OG36" s="44">
        <v>1</v>
      </c>
      <c r="OH36" s="44">
        <v>0</v>
      </c>
      <c r="OI36" s="44">
        <v>0</v>
      </c>
      <c r="OJ36" s="44">
        <v>999999999</v>
      </c>
      <c r="OK36" s="44">
        <v>100</v>
      </c>
      <c r="OL36" s="44">
        <v>999999999</v>
      </c>
      <c r="OM36" s="44">
        <v>999999999</v>
      </c>
      <c r="ON36" s="44">
        <v>999999999</v>
      </c>
      <c r="OO36" s="44">
        <v>999999999</v>
      </c>
      <c r="OP36" s="44">
        <v>999999999</v>
      </c>
      <c r="OQ36" s="44">
        <v>999999999</v>
      </c>
      <c r="OR36" s="44">
        <v>999999999</v>
      </c>
      <c r="OS36" s="44">
        <v>100</v>
      </c>
      <c r="OT36" s="44">
        <v>999999999</v>
      </c>
      <c r="OU36" s="44">
        <v>999999999</v>
      </c>
      <c r="OV36" s="25">
        <v>0</v>
      </c>
      <c r="OW36" s="25">
        <v>3</v>
      </c>
      <c r="OX36" s="25">
        <v>4</v>
      </c>
      <c r="OY36" s="25">
        <v>3</v>
      </c>
      <c r="OZ36" s="25">
        <v>3</v>
      </c>
      <c r="PA36" s="25">
        <v>4</v>
      </c>
      <c r="PB36" s="25">
        <v>4</v>
      </c>
      <c r="PC36" s="25">
        <v>3</v>
      </c>
      <c r="PD36" s="25">
        <v>2</v>
      </c>
      <c r="PE36" s="25">
        <v>6</v>
      </c>
      <c r="PF36" s="25">
        <v>3</v>
      </c>
      <c r="PG36" s="25">
        <v>2</v>
      </c>
      <c r="PH36" s="25">
        <v>2</v>
      </c>
      <c r="PI36" s="25">
        <v>4</v>
      </c>
      <c r="PJ36" s="25">
        <v>5</v>
      </c>
      <c r="PK36" s="25">
        <v>5</v>
      </c>
      <c r="PL36" s="25">
        <v>5</v>
      </c>
      <c r="PM36" s="25">
        <v>4</v>
      </c>
      <c r="PN36" s="25">
        <v>7</v>
      </c>
      <c r="PO36" s="25">
        <v>3</v>
      </c>
      <c r="PP36" s="25">
        <v>4</v>
      </c>
      <c r="PQ36" s="25">
        <v>8</v>
      </c>
      <c r="PR36" s="25">
        <v>4</v>
      </c>
      <c r="PS36" s="25">
        <v>7</v>
      </c>
      <c r="PT36" s="44">
        <v>0</v>
      </c>
      <c r="PU36" s="44">
        <v>75</v>
      </c>
      <c r="PV36" s="44">
        <v>80</v>
      </c>
      <c r="PW36" s="44">
        <v>60</v>
      </c>
      <c r="PX36" s="44">
        <v>60</v>
      </c>
      <c r="PY36" s="44">
        <v>100</v>
      </c>
      <c r="PZ36" s="44">
        <v>57.142857142857139</v>
      </c>
      <c r="QA36" s="44">
        <v>100</v>
      </c>
      <c r="QB36" s="44">
        <v>50</v>
      </c>
      <c r="QC36" s="44">
        <v>75</v>
      </c>
      <c r="QD36" s="44">
        <v>75</v>
      </c>
      <c r="QE36" s="44">
        <v>28.571428571428569</v>
      </c>
      <c r="QF36" s="25">
        <v>0</v>
      </c>
      <c r="QG36" s="25">
        <v>3</v>
      </c>
      <c r="QH36" s="25">
        <v>4</v>
      </c>
      <c r="QI36" s="25">
        <v>4</v>
      </c>
      <c r="QJ36" s="25">
        <v>4</v>
      </c>
      <c r="QK36" s="25">
        <v>4</v>
      </c>
      <c r="QL36" s="25">
        <v>5</v>
      </c>
      <c r="QM36" s="25">
        <v>2</v>
      </c>
      <c r="QN36" s="25">
        <v>2</v>
      </c>
      <c r="QO36" s="25">
        <v>6</v>
      </c>
      <c r="QP36" s="25">
        <v>2</v>
      </c>
      <c r="QQ36" s="25">
        <v>2</v>
      </c>
      <c r="QR36" s="25">
        <v>4</v>
      </c>
      <c r="QS36" s="25">
        <v>5</v>
      </c>
      <c r="QT36" s="25">
        <v>5</v>
      </c>
      <c r="QU36" s="25">
        <v>5</v>
      </c>
      <c r="QV36" s="25">
        <v>4</v>
      </c>
      <c r="QW36" s="25">
        <v>7</v>
      </c>
      <c r="QX36" s="25">
        <v>3</v>
      </c>
      <c r="QY36" s="25">
        <v>4</v>
      </c>
      <c r="QZ36" s="25">
        <v>8</v>
      </c>
      <c r="RA36" s="25">
        <v>4</v>
      </c>
      <c r="RB36" s="44">
        <v>0</v>
      </c>
      <c r="RC36" s="44">
        <v>75</v>
      </c>
      <c r="RD36" s="44">
        <v>80</v>
      </c>
      <c r="RE36" s="44">
        <v>80</v>
      </c>
      <c r="RF36" s="44">
        <v>80</v>
      </c>
      <c r="RG36" s="44">
        <v>100</v>
      </c>
      <c r="RH36" s="44">
        <v>71.428571428571431</v>
      </c>
      <c r="RI36" s="44">
        <v>66.666666666666657</v>
      </c>
      <c r="RJ36" s="44">
        <v>50</v>
      </c>
      <c r="RK36" s="44">
        <v>75</v>
      </c>
      <c r="RL36" s="44">
        <v>50</v>
      </c>
      <c r="RM36" s="25">
        <v>1</v>
      </c>
      <c r="RN36" s="25">
        <v>0</v>
      </c>
      <c r="RO36" s="25">
        <v>2</v>
      </c>
      <c r="RP36" s="25">
        <v>2</v>
      </c>
      <c r="RQ36" s="25">
        <v>3</v>
      </c>
      <c r="RR36" s="25">
        <v>3</v>
      </c>
      <c r="RS36" s="25">
        <v>0</v>
      </c>
      <c r="RT36" s="25">
        <v>3</v>
      </c>
      <c r="RU36" s="25">
        <v>2</v>
      </c>
      <c r="RV36" s="25">
        <v>5</v>
      </c>
      <c r="RW36" s="25">
        <v>2</v>
      </c>
      <c r="RX36" s="25">
        <v>3</v>
      </c>
      <c r="RY36" s="25">
        <v>1</v>
      </c>
      <c r="RZ36" s="25">
        <v>1</v>
      </c>
      <c r="SA36" s="25">
        <v>1</v>
      </c>
      <c r="SB36" s="25">
        <v>2</v>
      </c>
      <c r="SC36" s="25">
        <v>0</v>
      </c>
      <c r="SD36" s="25">
        <v>1</v>
      </c>
      <c r="SE36" s="25">
        <v>0</v>
      </c>
      <c r="SF36" s="25">
        <v>2</v>
      </c>
      <c r="SG36" s="25">
        <v>2</v>
      </c>
      <c r="SH36" s="25">
        <v>2</v>
      </c>
      <c r="SI36" s="25">
        <v>2</v>
      </c>
      <c r="SJ36" s="25">
        <v>1</v>
      </c>
      <c r="SK36" s="25">
        <v>1</v>
      </c>
      <c r="SL36" s="25">
        <v>0</v>
      </c>
      <c r="SM36" s="25">
        <v>1</v>
      </c>
      <c r="SN36" s="25">
        <v>1</v>
      </c>
      <c r="SO36" s="25">
        <v>0</v>
      </c>
      <c r="SP36" s="25">
        <v>1</v>
      </c>
      <c r="SQ36" s="25">
        <v>0</v>
      </c>
      <c r="SR36" s="25">
        <v>2</v>
      </c>
      <c r="SS36" s="25">
        <v>2</v>
      </c>
      <c r="ST36" s="25">
        <v>2</v>
      </c>
      <c r="SU36" s="25">
        <v>1</v>
      </c>
      <c r="SV36" s="25">
        <v>1</v>
      </c>
      <c r="SW36" s="44">
        <v>50</v>
      </c>
      <c r="SX36" s="44">
        <v>0</v>
      </c>
      <c r="SY36" s="44">
        <v>40</v>
      </c>
      <c r="SZ36" s="44">
        <v>50</v>
      </c>
      <c r="TA36" s="44">
        <v>100</v>
      </c>
      <c r="TB36" s="44">
        <v>100</v>
      </c>
      <c r="TC36" s="44">
        <v>0</v>
      </c>
      <c r="TD36" s="44">
        <v>100</v>
      </c>
      <c r="TE36" s="44">
        <v>40</v>
      </c>
      <c r="TF36" s="44">
        <v>83.333333333333343</v>
      </c>
      <c r="TG36" s="44">
        <v>66.666666666666657</v>
      </c>
      <c r="TH36" s="44">
        <v>60</v>
      </c>
      <c r="TI36" s="44">
        <v>50</v>
      </c>
      <c r="TJ36" s="44">
        <v>33.333333333333329</v>
      </c>
      <c r="TK36" s="44">
        <v>20</v>
      </c>
      <c r="TL36" s="44">
        <v>50</v>
      </c>
      <c r="TM36" s="44">
        <v>0</v>
      </c>
      <c r="TN36" s="44">
        <v>33.333333333333329</v>
      </c>
      <c r="TO36" s="44">
        <v>0</v>
      </c>
      <c r="TP36" s="44">
        <v>66.666666666666657</v>
      </c>
      <c r="TQ36" s="44">
        <v>40</v>
      </c>
      <c r="TR36" s="44">
        <v>33.333333333333329</v>
      </c>
      <c r="TS36" s="44">
        <v>66.666666666666657</v>
      </c>
      <c r="TT36" s="44">
        <v>20</v>
      </c>
      <c r="TU36" s="44">
        <v>50</v>
      </c>
      <c r="TV36" s="44">
        <v>0</v>
      </c>
      <c r="TW36" s="44">
        <v>20</v>
      </c>
      <c r="TX36" s="44">
        <v>25</v>
      </c>
      <c r="TY36" s="44">
        <v>0</v>
      </c>
      <c r="TZ36" s="44">
        <v>33.333333333333329</v>
      </c>
      <c r="UA36" s="44">
        <v>0</v>
      </c>
      <c r="UB36" s="44">
        <v>66.666666666666657</v>
      </c>
      <c r="UC36" s="44">
        <v>40</v>
      </c>
      <c r="UD36" s="44">
        <v>33.333333333333329</v>
      </c>
      <c r="UE36" s="44">
        <v>33.333333333333329</v>
      </c>
      <c r="UF36" s="44">
        <v>20</v>
      </c>
    </row>
    <row r="37" spans="1:552" x14ac:dyDescent="0.25">
      <c r="A37" s="2" t="str">
        <f t="shared" si="0"/>
        <v xml:space="preserve">211120 São José de Ribamar                                                                                                                          </v>
      </c>
      <c r="B37" s="58">
        <v>211120</v>
      </c>
      <c r="C37" s="2" t="s">
        <v>81</v>
      </c>
      <c r="D37" s="56">
        <v>7</v>
      </c>
      <c r="E37" s="56">
        <v>3</v>
      </c>
      <c r="F37" s="56">
        <v>4</v>
      </c>
      <c r="G37" s="56">
        <v>7</v>
      </c>
      <c r="H37" s="56">
        <v>4</v>
      </c>
      <c r="I37" s="56">
        <v>4</v>
      </c>
      <c r="J37" s="56">
        <v>4</v>
      </c>
      <c r="K37" s="56">
        <v>5</v>
      </c>
      <c r="L37" s="56">
        <v>1</v>
      </c>
      <c r="M37" s="56">
        <v>13</v>
      </c>
      <c r="N37" s="56">
        <v>12</v>
      </c>
      <c r="O37" s="56">
        <v>7</v>
      </c>
      <c r="P37" s="59">
        <v>2</v>
      </c>
      <c r="Q37" s="59">
        <v>0</v>
      </c>
      <c r="R37" s="59">
        <v>1</v>
      </c>
      <c r="S37" s="59">
        <v>3</v>
      </c>
      <c r="T37" s="59">
        <v>2</v>
      </c>
      <c r="U37" s="59">
        <v>3</v>
      </c>
      <c r="V37" s="59">
        <v>1</v>
      </c>
      <c r="W37" s="59">
        <v>2</v>
      </c>
      <c r="X37" s="59">
        <v>1</v>
      </c>
      <c r="Y37" s="59">
        <v>6</v>
      </c>
      <c r="Z37" s="59">
        <v>7</v>
      </c>
      <c r="AA37" s="59">
        <v>4</v>
      </c>
      <c r="AB37" s="62">
        <v>28.571428571428569</v>
      </c>
      <c r="AC37" s="62">
        <v>0</v>
      </c>
      <c r="AD37" s="62">
        <v>25</v>
      </c>
      <c r="AE37" s="62">
        <v>42.857142857142854</v>
      </c>
      <c r="AF37" s="62">
        <v>50</v>
      </c>
      <c r="AG37" s="62">
        <v>75</v>
      </c>
      <c r="AH37" s="62">
        <v>25</v>
      </c>
      <c r="AI37" s="62">
        <v>40</v>
      </c>
      <c r="AJ37" s="62">
        <v>100</v>
      </c>
      <c r="AK37" s="62">
        <v>46.153846153846153</v>
      </c>
      <c r="AL37" s="62">
        <v>58.333333333333336</v>
      </c>
      <c r="AM37" s="62">
        <v>57.142857142857139</v>
      </c>
      <c r="AN37" s="61">
        <v>5</v>
      </c>
      <c r="AO37" s="25">
        <v>3</v>
      </c>
      <c r="AP37" s="25">
        <v>2</v>
      </c>
      <c r="AQ37" s="25">
        <v>4</v>
      </c>
      <c r="AR37" s="25">
        <v>2</v>
      </c>
      <c r="AS37" s="25">
        <v>1</v>
      </c>
      <c r="AT37" s="25">
        <v>2</v>
      </c>
      <c r="AU37" s="25">
        <v>3</v>
      </c>
      <c r="AV37" s="25">
        <v>0</v>
      </c>
      <c r="AW37" s="25">
        <v>7</v>
      </c>
      <c r="AX37" s="25">
        <v>5</v>
      </c>
      <c r="AY37" s="25">
        <v>3</v>
      </c>
      <c r="AZ37" s="39">
        <v>71.428571428571431</v>
      </c>
      <c r="BA37" s="39">
        <v>100</v>
      </c>
      <c r="BB37" s="39">
        <v>50</v>
      </c>
      <c r="BC37" s="39">
        <v>57.142857142857139</v>
      </c>
      <c r="BD37" s="39">
        <v>50</v>
      </c>
      <c r="BE37" s="39">
        <v>25</v>
      </c>
      <c r="BF37" s="39">
        <v>50</v>
      </c>
      <c r="BG37" s="39">
        <v>60</v>
      </c>
      <c r="BH37" s="39">
        <v>0</v>
      </c>
      <c r="BI37" s="39">
        <v>53.846153846153847</v>
      </c>
      <c r="BJ37" s="39">
        <v>41.666666666666671</v>
      </c>
      <c r="BK37" s="39">
        <v>42.857142857142854</v>
      </c>
      <c r="BL37" s="25">
        <v>0</v>
      </c>
      <c r="BM37" s="25">
        <v>0</v>
      </c>
      <c r="BN37" s="25">
        <v>1</v>
      </c>
      <c r="BO37" s="25">
        <v>0</v>
      </c>
      <c r="BP37" s="25">
        <v>0</v>
      </c>
      <c r="BQ37" s="25">
        <v>0</v>
      </c>
      <c r="BR37" s="25">
        <v>1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39">
        <v>0</v>
      </c>
      <c r="BY37" s="39">
        <v>0</v>
      </c>
      <c r="BZ37" s="39">
        <v>25</v>
      </c>
      <c r="CA37" s="39">
        <v>0</v>
      </c>
      <c r="CB37" s="39">
        <v>0</v>
      </c>
      <c r="CC37" s="39">
        <v>0</v>
      </c>
      <c r="CD37" s="39">
        <v>25</v>
      </c>
      <c r="CE37" s="39">
        <v>0</v>
      </c>
      <c r="CF37" s="39">
        <v>0</v>
      </c>
      <c r="CG37" s="39">
        <v>0</v>
      </c>
      <c r="CH37" s="39">
        <v>0</v>
      </c>
      <c r="CI37" s="39">
        <v>0</v>
      </c>
      <c r="CJ37" s="63">
        <v>0</v>
      </c>
      <c r="CK37" s="63">
        <v>0</v>
      </c>
      <c r="CL37" s="63">
        <v>0</v>
      </c>
      <c r="CM37" s="63">
        <v>1</v>
      </c>
      <c r="CN37" s="63">
        <v>1</v>
      </c>
      <c r="CO37" s="63">
        <v>0</v>
      </c>
      <c r="CP37" s="63">
        <v>0</v>
      </c>
      <c r="CQ37" s="63">
        <v>0</v>
      </c>
      <c r="CR37" s="63">
        <v>0</v>
      </c>
      <c r="CS37" s="63">
        <v>2</v>
      </c>
      <c r="CT37" s="63">
        <v>1</v>
      </c>
      <c r="CU37" s="63">
        <v>1</v>
      </c>
      <c r="CV37" s="63">
        <v>0</v>
      </c>
      <c r="CW37" s="63">
        <v>0</v>
      </c>
      <c r="CX37" s="63">
        <v>0</v>
      </c>
      <c r="CY37" s="63">
        <v>0</v>
      </c>
      <c r="CZ37" s="63">
        <v>0</v>
      </c>
      <c r="DA37" s="63">
        <v>1</v>
      </c>
      <c r="DB37" s="63">
        <v>0</v>
      </c>
      <c r="DC37" s="63">
        <v>0</v>
      </c>
      <c r="DD37" s="63">
        <v>0</v>
      </c>
      <c r="DE37" s="63">
        <v>0</v>
      </c>
      <c r="DF37" s="63">
        <v>1</v>
      </c>
      <c r="DG37" s="63">
        <v>0</v>
      </c>
      <c r="DH37" s="25">
        <v>0</v>
      </c>
      <c r="DI37" s="25">
        <v>0</v>
      </c>
      <c r="DJ37" s="25">
        <v>0</v>
      </c>
      <c r="DK37" s="25">
        <v>1</v>
      </c>
      <c r="DL37" s="25">
        <v>0</v>
      </c>
      <c r="DM37" s="25">
        <v>2</v>
      </c>
      <c r="DN37" s="25">
        <v>0</v>
      </c>
      <c r="DO37" s="25">
        <v>1</v>
      </c>
      <c r="DP37" s="25">
        <v>0</v>
      </c>
      <c r="DQ37" s="25">
        <v>3</v>
      </c>
      <c r="DR37" s="25">
        <v>0</v>
      </c>
      <c r="DS37" s="25">
        <v>1</v>
      </c>
      <c r="DT37" s="34">
        <v>0</v>
      </c>
      <c r="DU37" s="34">
        <v>0</v>
      </c>
      <c r="DV37" s="34">
        <v>0</v>
      </c>
      <c r="DW37" s="34">
        <v>2</v>
      </c>
      <c r="DX37" s="34">
        <v>1</v>
      </c>
      <c r="DY37" s="34">
        <v>3</v>
      </c>
      <c r="DZ37" s="34">
        <v>0</v>
      </c>
      <c r="EA37" s="2">
        <v>1</v>
      </c>
      <c r="EB37" s="2">
        <v>0</v>
      </c>
      <c r="EC37" s="2">
        <v>5</v>
      </c>
      <c r="ED37" s="2">
        <v>2</v>
      </c>
      <c r="EE37" s="2">
        <v>2</v>
      </c>
      <c r="EF37" s="34">
        <v>999999999</v>
      </c>
      <c r="EG37" s="34">
        <v>999999999</v>
      </c>
      <c r="EH37" s="34">
        <v>999999999</v>
      </c>
      <c r="EI37" s="34">
        <v>50</v>
      </c>
      <c r="EJ37" s="34">
        <v>100</v>
      </c>
      <c r="EK37" s="34">
        <v>0</v>
      </c>
      <c r="EL37" s="34">
        <v>999999999</v>
      </c>
      <c r="EM37" s="34">
        <v>0</v>
      </c>
      <c r="EN37" s="34">
        <v>999999999</v>
      </c>
      <c r="EO37" s="34">
        <v>40</v>
      </c>
      <c r="EP37" s="34">
        <v>50</v>
      </c>
      <c r="EQ37" s="34">
        <v>50</v>
      </c>
      <c r="ER37" s="34">
        <v>999999999</v>
      </c>
      <c r="ES37" s="34">
        <v>999999999</v>
      </c>
      <c r="ET37" s="34">
        <v>999999999</v>
      </c>
      <c r="EU37" s="34">
        <v>0</v>
      </c>
      <c r="EV37" s="34">
        <v>0</v>
      </c>
      <c r="EW37" s="34">
        <v>33.333333333333329</v>
      </c>
      <c r="EX37" s="34">
        <v>999999999</v>
      </c>
      <c r="EY37" s="34">
        <v>0</v>
      </c>
      <c r="EZ37" s="34">
        <v>999999999</v>
      </c>
      <c r="FA37" s="34">
        <v>0</v>
      </c>
      <c r="FB37" s="34">
        <v>50</v>
      </c>
      <c r="FC37" s="34">
        <v>0</v>
      </c>
      <c r="FD37" s="42">
        <v>999999999</v>
      </c>
      <c r="FE37" s="42">
        <v>999999999</v>
      </c>
      <c r="FF37" s="42">
        <v>999999999</v>
      </c>
      <c r="FG37" s="42">
        <v>50</v>
      </c>
      <c r="FH37" s="42">
        <v>0</v>
      </c>
      <c r="FI37" s="42">
        <v>66.666666666666657</v>
      </c>
      <c r="FJ37" s="42">
        <v>999999999</v>
      </c>
      <c r="FK37" s="42">
        <v>100</v>
      </c>
      <c r="FL37" s="42">
        <v>999999999</v>
      </c>
      <c r="FM37" s="42">
        <v>60</v>
      </c>
      <c r="FN37" s="42">
        <v>0</v>
      </c>
      <c r="FO37" s="42">
        <v>50</v>
      </c>
      <c r="FP37" s="42">
        <v>1</v>
      </c>
      <c r="FQ37" s="2">
        <v>0</v>
      </c>
      <c r="FR37" s="2">
        <v>0</v>
      </c>
      <c r="FS37" s="2">
        <v>1</v>
      </c>
      <c r="FT37" s="2">
        <v>1</v>
      </c>
      <c r="FU37" s="2">
        <v>1</v>
      </c>
      <c r="FV37" s="2">
        <v>0</v>
      </c>
      <c r="FW37" s="2">
        <v>1</v>
      </c>
      <c r="FX37" s="2">
        <v>1</v>
      </c>
      <c r="FY37" s="2">
        <v>4</v>
      </c>
      <c r="FZ37" s="2">
        <v>3</v>
      </c>
      <c r="GA37" s="2">
        <v>2</v>
      </c>
      <c r="GB37" s="25">
        <v>1</v>
      </c>
      <c r="GC37" s="25">
        <v>0</v>
      </c>
      <c r="GD37" s="25">
        <v>1</v>
      </c>
      <c r="GE37" s="25">
        <v>1</v>
      </c>
      <c r="GF37" s="25">
        <v>0</v>
      </c>
      <c r="GG37" s="25">
        <v>0</v>
      </c>
      <c r="GH37" s="25">
        <v>1</v>
      </c>
      <c r="GI37" s="25">
        <v>0</v>
      </c>
      <c r="GJ37" s="25">
        <v>0</v>
      </c>
      <c r="GK37" s="25">
        <v>0</v>
      </c>
      <c r="GL37" s="25">
        <v>1</v>
      </c>
      <c r="GM37" s="25">
        <v>0</v>
      </c>
      <c r="GN37" s="2">
        <v>0</v>
      </c>
      <c r="GO37" s="2">
        <v>0</v>
      </c>
      <c r="GP37" s="2">
        <v>0</v>
      </c>
      <c r="GQ37" s="2">
        <v>0</v>
      </c>
      <c r="GR37" s="2">
        <v>1</v>
      </c>
      <c r="GS37" s="2">
        <v>1</v>
      </c>
      <c r="GT37" s="2">
        <v>0</v>
      </c>
      <c r="GU37" s="2">
        <v>1</v>
      </c>
      <c r="GV37" s="2">
        <v>0</v>
      </c>
      <c r="GW37" s="2">
        <v>1</v>
      </c>
      <c r="GX37" s="2">
        <v>0</v>
      </c>
      <c r="GY37" s="2">
        <v>1</v>
      </c>
      <c r="GZ37" s="2">
        <v>2</v>
      </c>
      <c r="HA37" s="2">
        <v>0</v>
      </c>
      <c r="HB37" s="2">
        <v>1</v>
      </c>
      <c r="HC37" s="2">
        <v>2</v>
      </c>
      <c r="HD37" s="2">
        <v>2</v>
      </c>
      <c r="HE37" s="2">
        <v>2</v>
      </c>
      <c r="HF37" s="2">
        <v>1</v>
      </c>
      <c r="HG37" s="2">
        <v>2</v>
      </c>
      <c r="HH37" s="2">
        <v>1</v>
      </c>
      <c r="HI37" s="2">
        <v>5</v>
      </c>
      <c r="HJ37" s="2">
        <v>4</v>
      </c>
      <c r="HK37" s="2">
        <v>3</v>
      </c>
      <c r="HL37" s="34">
        <v>50</v>
      </c>
      <c r="HM37" s="34">
        <v>999999999</v>
      </c>
      <c r="HN37" s="34">
        <v>0</v>
      </c>
      <c r="HO37" s="34">
        <v>50</v>
      </c>
      <c r="HP37" s="34">
        <v>50</v>
      </c>
      <c r="HQ37" s="34">
        <v>50</v>
      </c>
      <c r="HR37" s="34">
        <v>0</v>
      </c>
      <c r="HS37" s="34">
        <v>50</v>
      </c>
      <c r="HT37" s="34">
        <v>100</v>
      </c>
      <c r="HU37" s="34">
        <v>80</v>
      </c>
      <c r="HV37" s="34">
        <v>75</v>
      </c>
      <c r="HW37" s="34">
        <v>66.666666666666657</v>
      </c>
      <c r="HX37" s="39">
        <v>50</v>
      </c>
      <c r="HY37" s="39">
        <v>999999999</v>
      </c>
      <c r="HZ37" s="39">
        <v>100</v>
      </c>
      <c r="IA37" s="39">
        <v>50</v>
      </c>
      <c r="IB37" s="39">
        <v>0</v>
      </c>
      <c r="IC37" s="39">
        <v>0</v>
      </c>
      <c r="ID37" s="39">
        <v>100</v>
      </c>
      <c r="IE37" s="39">
        <v>0</v>
      </c>
      <c r="IF37" s="39">
        <v>0</v>
      </c>
      <c r="IG37" s="39">
        <v>0</v>
      </c>
      <c r="IH37" s="39">
        <v>25</v>
      </c>
      <c r="II37" s="39">
        <v>0</v>
      </c>
      <c r="IJ37" s="39">
        <v>0</v>
      </c>
      <c r="IK37" s="39">
        <v>999999999</v>
      </c>
      <c r="IL37" s="39">
        <v>0</v>
      </c>
      <c r="IM37" s="39">
        <v>0</v>
      </c>
      <c r="IN37" s="39">
        <v>50</v>
      </c>
      <c r="IO37" s="39">
        <v>50</v>
      </c>
      <c r="IP37" s="39">
        <v>0</v>
      </c>
      <c r="IQ37" s="39">
        <v>50</v>
      </c>
      <c r="IR37" s="39">
        <v>0</v>
      </c>
      <c r="IS37" s="39">
        <v>20</v>
      </c>
      <c r="IT37" s="39">
        <v>0</v>
      </c>
      <c r="IU37" s="39">
        <v>33.333333333333329</v>
      </c>
      <c r="IV37" s="39">
        <v>1</v>
      </c>
      <c r="IW37" s="39">
        <v>2</v>
      </c>
      <c r="IX37" s="39">
        <v>0</v>
      </c>
      <c r="IY37" s="39">
        <v>0</v>
      </c>
      <c r="IZ37" s="39">
        <v>2</v>
      </c>
      <c r="JA37" s="39">
        <v>0</v>
      </c>
      <c r="JB37" s="39">
        <v>1</v>
      </c>
      <c r="JC37" s="39">
        <v>3</v>
      </c>
      <c r="JD37" s="2">
        <v>0</v>
      </c>
      <c r="JE37" s="2">
        <v>7</v>
      </c>
      <c r="JF37" s="2">
        <v>3</v>
      </c>
      <c r="JG37" s="2">
        <v>1</v>
      </c>
      <c r="JH37" s="2">
        <v>2</v>
      </c>
      <c r="JI37" s="2">
        <v>0</v>
      </c>
      <c r="JJ37" s="2">
        <v>1</v>
      </c>
      <c r="JK37" s="2">
        <v>0</v>
      </c>
      <c r="JL37" s="2">
        <v>0</v>
      </c>
      <c r="JM37" s="44">
        <v>0</v>
      </c>
      <c r="JN37" s="44">
        <v>1</v>
      </c>
      <c r="JO37" s="44">
        <v>0</v>
      </c>
      <c r="JP37" s="2">
        <v>0</v>
      </c>
      <c r="JQ37" s="2">
        <v>0</v>
      </c>
      <c r="JR37" s="2">
        <v>0</v>
      </c>
      <c r="JS37" s="2">
        <v>0</v>
      </c>
      <c r="JT37" s="2">
        <v>2</v>
      </c>
      <c r="JU37" s="2">
        <v>0</v>
      </c>
      <c r="JV37" s="2">
        <v>1</v>
      </c>
      <c r="JW37" s="2">
        <v>4</v>
      </c>
      <c r="JX37" s="2">
        <v>0</v>
      </c>
      <c r="JY37" s="2">
        <v>1</v>
      </c>
      <c r="JZ37" s="2">
        <v>0</v>
      </c>
      <c r="KA37" s="2">
        <v>0</v>
      </c>
      <c r="KB37" s="25">
        <v>0</v>
      </c>
      <c r="KC37" s="25">
        <v>0</v>
      </c>
      <c r="KD37" s="25">
        <v>1</v>
      </c>
      <c r="KE37" s="25">
        <v>1</v>
      </c>
      <c r="KF37" s="25">
        <v>5</v>
      </c>
      <c r="KG37" s="25">
        <v>2</v>
      </c>
      <c r="KH37" s="25">
        <v>2</v>
      </c>
      <c r="KI37" s="25">
        <v>4</v>
      </c>
      <c r="KJ37" s="25">
        <v>2</v>
      </c>
      <c r="KK37" s="25">
        <v>1</v>
      </c>
      <c r="KL37" s="25">
        <v>2</v>
      </c>
      <c r="KM37" s="25">
        <v>3</v>
      </c>
      <c r="KN37" s="25">
        <v>0</v>
      </c>
      <c r="KO37" s="25">
        <v>7</v>
      </c>
      <c r="KP37" s="25">
        <v>4</v>
      </c>
      <c r="KQ37" s="25">
        <v>2</v>
      </c>
      <c r="KR37" s="44">
        <v>20</v>
      </c>
      <c r="KS37" s="44">
        <v>100</v>
      </c>
      <c r="KT37" s="44">
        <v>0</v>
      </c>
      <c r="KU37" s="44">
        <v>0</v>
      </c>
      <c r="KV37" s="44">
        <v>100</v>
      </c>
      <c r="KW37" s="44">
        <v>0</v>
      </c>
      <c r="KX37" s="44">
        <v>50</v>
      </c>
      <c r="KY37" s="44">
        <v>100</v>
      </c>
      <c r="KZ37" s="44">
        <v>999999999</v>
      </c>
      <c r="LA37" s="44">
        <v>100</v>
      </c>
      <c r="LB37" s="44">
        <v>75</v>
      </c>
      <c r="LC37" s="44">
        <v>50</v>
      </c>
      <c r="LD37" s="44">
        <v>40</v>
      </c>
      <c r="LE37" s="44">
        <v>0</v>
      </c>
      <c r="LF37" s="44">
        <v>50</v>
      </c>
      <c r="LG37" s="44">
        <v>0</v>
      </c>
      <c r="LH37" s="44">
        <v>0</v>
      </c>
      <c r="LI37" s="44">
        <v>0</v>
      </c>
      <c r="LJ37" s="44">
        <v>50</v>
      </c>
      <c r="LK37" s="44">
        <v>0</v>
      </c>
      <c r="LL37" s="44">
        <v>999999999</v>
      </c>
      <c r="LM37" s="44">
        <v>0</v>
      </c>
      <c r="LN37" s="44">
        <v>0</v>
      </c>
      <c r="LO37" s="44">
        <v>0</v>
      </c>
      <c r="LP37" s="44">
        <v>40</v>
      </c>
      <c r="LQ37" s="44">
        <v>0</v>
      </c>
      <c r="LR37" s="44">
        <v>50</v>
      </c>
      <c r="LS37" s="44">
        <v>100</v>
      </c>
      <c r="LT37" s="44">
        <v>0</v>
      </c>
      <c r="LU37" s="44">
        <v>100</v>
      </c>
      <c r="LV37" s="44">
        <v>0</v>
      </c>
      <c r="LW37" s="44">
        <v>0</v>
      </c>
      <c r="LX37" s="44">
        <v>999999999</v>
      </c>
      <c r="LY37" s="44">
        <v>0</v>
      </c>
      <c r="LZ37" s="44">
        <v>25</v>
      </c>
      <c r="MA37" s="44">
        <v>50</v>
      </c>
      <c r="MB37" s="25">
        <v>1</v>
      </c>
      <c r="MC37" s="25">
        <v>0</v>
      </c>
      <c r="MD37" s="25">
        <v>0</v>
      </c>
      <c r="ME37" s="25">
        <v>1</v>
      </c>
      <c r="MF37" s="25">
        <v>0</v>
      </c>
      <c r="MG37" s="25">
        <v>1</v>
      </c>
      <c r="MH37" s="25">
        <v>0</v>
      </c>
      <c r="MI37" s="25">
        <v>0</v>
      </c>
      <c r="MJ37" s="25">
        <v>0</v>
      </c>
      <c r="MK37" s="25">
        <v>1</v>
      </c>
      <c r="ML37" s="25">
        <v>0</v>
      </c>
      <c r="MM37" s="25">
        <v>1</v>
      </c>
      <c r="MN37" s="25">
        <v>1</v>
      </c>
      <c r="MO37" s="25">
        <v>0</v>
      </c>
      <c r="MP37" s="25">
        <v>1</v>
      </c>
      <c r="MQ37" s="25">
        <v>2</v>
      </c>
      <c r="MR37" s="25">
        <v>1</v>
      </c>
      <c r="MS37" s="25">
        <v>3</v>
      </c>
      <c r="MT37" s="25">
        <v>0</v>
      </c>
      <c r="MU37" s="25">
        <v>1</v>
      </c>
      <c r="MV37" s="25">
        <v>0</v>
      </c>
      <c r="MW37" s="44">
        <v>5</v>
      </c>
      <c r="MX37" s="44">
        <v>1</v>
      </c>
      <c r="MY37" s="44">
        <v>1</v>
      </c>
      <c r="MZ37" s="44">
        <v>100</v>
      </c>
      <c r="NA37" s="44">
        <v>999999999</v>
      </c>
      <c r="NB37" s="44">
        <v>0</v>
      </c>
      <c r="NC37" s="44">
        <v>50</v>
      </c>
      <c r="ND37" s="44">
        <v>0</v>
      </c>
      <c r="NE37" s="44">
        <v>33.333333333333329</v>
      </c>
      <c r="NF37" s="44">
        <v>999999999</v>
      </c>
      <c r="NG37" s="44">
        <v>0</v>
      </c>
      <c r="NH37" s="44">
        <v>999999999</v>
      </c>
      <c r="NI37" s="44">
        <v>20</v>
      </c>
      <c r="NJ37" s="44">
        <v>0</v>
      </c>
      <c r="NK37" s="44">
        <v>100</v>
      </c>
      <c r="NL37" s="25">
        <v>0</v>
      </c>
      <c r="NM37" s="25">
        <v>2</v>
      </c>
      <c r="NN37" s="25">
        <v>0</v>
      </c>
      <c r="NO37" s="25">
        <v>0</v>
      </c>
      <c r="NP37" s="25">
        <v>0</v>
      </c>
      <c r="NQ37" s="25">
        <v>0</v>
      </c>
      <c r="NR37" s="25">
        <v>0</v>
      </c>
      <c r="NS37" s="25">
        <v>0</v>
      </c>
      <c r="NT37" s="25">
        <v>0</v>
      </c>
      <c r="NU37" s="25">
        <v>0</v>
      </c>
      <c r="NV37" s="25">
        <v>0</v>
      </c>
      <c r="NW37" s="25">
        <v>0</v>
      </c>
      <c r="NX37" s="25">
        <v>0</v>
      </c>
      <c r="NY37" s="25">
        <v>3</v>
      </c>
      <c r="NZ37" s="25">
        <v>0</v>
      </c>
      <c r="OA37" s="25">
        <v>2</v>
      </c>
      <c r="OB37" s="25">
        <v>0</v>
      </c>
      <c r="OC37" s="25">
        <v>0</v>
      </c>
      <c r="OD37" s="44">
        <v>0</v>
      </c>
      <c r="OE37" s="44">
        <v>0</v>
      </c>
      <c r="OF37" s="44">
        <v>0</v>
      </c>
      <c r="OG37" s="44">
        <v>0</v>
      </c>
      <c r="OH37" s="44">
        <v>0</v>
      </c>
      <c r="OI37" s="44">
        <v>0</v>
      </c>
      <c r="OJ37" s="44">
        <v>999999999</v>
      </c>
      <c r="OK37" s="44">
        <v>66.666666666666657</v>
      </c>
      <c r="OL37" s="44">
        <v>999999999</v>
      </c>
      <c r="OM37" s="44">
        <v>0</v>
      </c>
      <c r="ON37" s="44">
        <v>999999999</v>
      </c>
      <c r="OO37" s="44">
        <v>999999999</v>
      </c>
      <c r="OP37" s="44">
        <v>999999999</v>
      </c>
      <c r="OQ37" s="44">
        <v>999999999</v>
      </c>
      <c r="OR37" s="44">
        <v>999999999</v>
      </c>
      <c r="OS37" s="44">
        <v>999999999</v>
      </c>
      <c r="OT37" s="44">
        <v>999999999</v>
      </c>
      <c r="OU37" s="44">
        <v>999999999</v>
      </c>
      <c r="OV37" s="25">
        <v>2</v>
      </c>
      <c r="OW37" s="25">
        <v>1</v>
      </c>
      <c r="OX37" s="25">
        <v>2</v>
      </c>
      <c r="OY37" s="25">
        <v>5</v>
      </c>
      <c r="OZ37" s="25">
        <v>4</v>
      </c>
      <c r="PA37" s="25">
        <v>4</v>
      </c>
      <c r="PB37" s="25">
        <v>4</v>
      </c>
      <c r="PC37" s="25">
        <v>4</v>
      </c>
      <c r="PD37" s="25">
        <v>3</v>
      </c>
      <c r="PE37" s="25">
        <v>12</v>
      </c>
      <c r="PF37" s="25">
        <v>15</v>
      </c>
      <c r="PG37" s="25">
        <v>3</v>
      </c>
      <c r="PH37" s="25">
        <v>9</v>
      </c>
      <c r="PI37" s="25">
        <v>7</v>
      </c>
      <c r="PJ37" s="25">
        <v>4</v>
      </c>
      <c r="PK37" s="25">
        <v>7</v>
      </c>
      <c r="PL37" s="25">
        <v>6</v>
      </c>
      <c r="PM37" s="25">
        <v>4</v>
      </c>
      <c r="PN37" s="25">
        <v>4</v>
      </c>
      <c r="PO37" s="25">
        <v>5</v>
      </c>
      <c r="PP37" s="25">
        <v>3</v>
      </c>
      <c r="PQ37" s="25">
        <v>14</v>
      </c>
      <c r="PR37" s="25">
        <v>19</v>
      </c>
      <c r="PS37" s="25">
        <v>8</v>
      </c>
      <c r="PT37" s="44">
        <v>22.222222222222221</v>
      </c>
      <c r="PU37" s="44">
        <v>14.285714285714285</v>
      </c>
      <c r="PV37" s="44">
        <v>50</v>
      </c>
      <c r="PW37" s="44">
        <v>71.428571428571431</v>
      </c>
      <c r="PX37" s="44">
        <v>66.666666666666657</v>
      </c>
      <c r="PY37" s="44">
        <v>100</v>
      </c>
      <c r="PZ37" s="44">
        <v>100</v>
      </c>
      <c r="QA37" s="44">
        <v>80</v>
      </c>
      <c r="QB37" s="44">
        <v>100</v>
      </c>
      <c r="QC37" s="44">
        <v>85.714285714285708</v>
      </c>
      <c r="QD37" s="44">
        <v>78.94736842105263</v>
      </c>
      <c r="QE37" s="44">
        <v>37.5</v>
      </c>
      <c r="QF37" s="25">
        <v>5</v>
      </c>
      <c r="QG37" s="25">
        <v>2</v>
      </c>
      <c r="QH37" s="25">
        <v>1</v>
      </c>
      <c r="QI37" s="25">
        <v>6</v>
      </c>
      <c r="QJ37" s="25">
        <v>6</v>
      </c>
      <c r="QK37" s="25">
        <v>3</v>
      </c>
      <c r="QL37" s="25">
        <v>3</v>
      </c>
      <c r="QM37" s="25">
        <v>4</v>
      </c>
      <c r="QN37" s="25">
        <v>3</v>
      </c>
      <c r="QO37" s="25">
        <v>14</v>
      </c>
      <c r="QP37" s="25">
        <v>12</v>
      </c>
      <c r="QQ37" s="25">
        <v>9</v>
      </c>
      <c r="QR37" s="25">
        <v>7</v>
      </c>
      <c r="QS37" s="25">
        <v>4</v>
      </c>
      <c r="QT37" s="25">
        <v>7</v>
      </c>
      <c r="QU37" s="25">
        <v>6</v>
      </c>
      <c r="QV37" s="25">
        <v>4</v>
      </c>
      <c r="QW37" s="25">
        <v>4</v>
      </c>
      <c r="QX37" s="25">
        <v>5</v>
      </c>
      <c r="QY37" s="25">
        <v>3</v>
      </c>
      <c r="QZ37" s="25">
        <v>14</v>
      </c>
      <c r="RA37" s="25">
        <v>19</v>
      </c>
      <c r="RB37" s="44">
        <v>55.555555555555557</v>
      </c>
      <c r="RC37" s="44">
        <v>28.571428571428569</v>
      </c>
      <c r="RD37" s="44">
        <v>25</v>
      </c>
      <c r="RE37" s="44">
        <v>85.714285714285708</v>
      </c>
      <c r="RF37" s="44">
        <v>100</v>
      </c>
      <c r="RG37" s="44">
        <v>75</v>
      </c>
      <c r="RH37" s="44">
        <v>75</v>
      </c>
      <c r="RI37" s="44">
        <v>80</v>
      </c>
      <c r="RJ37" s="44">
        <v>100</v>
      </c>
      <c r="RK37" s="44">
        <v>100</v>
      </c>
      <c r="RL37" s="44">
        <v>63.157894736842103</v>
      </c>
      <c r="RM37" s="25">
        <v>3</v>
      </c>
      <c r="RN37" s="25">
        <v>1</v>
      </c>
      <c r="RO37" s="25">
        <v>3</v>
      </c>
      <c r="RP37" s="25">
        <v>5</v>
      </c>
      <c r="RQ37" s="25">
        <v>3</v>
      </c>
      <c r="RR37" s="25">
        <v>2</v>
      </c>
      <c r="RS37" s="25">
        <v>1</v>
      </c>
      <c r="RT37" s="25">
        <v>4</v>
      </c>
      <c r="RU37" s="25">
        <v>1</v>
      </c>
      <c r="RV37" s="25">
        <v>8</v>
      </c>
      <c r="RW37" s="25">
        <v>6</v>
      </c>
      <c r="RX37" s="25">
        <v>4</v>
      </c>
      <c r="RY37" s="25">
        <v>4</v>
      </c>
      <c r="RZ37" s="25">
        <v>0</v>
      </c>
      <c r="SA37" s="25">
        <v>0</v>
      </c>
      <c r="SB37" s="25">
        <v>2</v>
      </c>
      <c r="SC37" s="25">
        <v>1</v>
      </c>
      <c r="SD37" s="25">
        <v>0</v>
      </c>
      <c r="SE37" s="25">
        <v>2</v>
      </c>
      <c r="SF37" s="25">
        <v>4</v>
      </c>
      <c r="SG37" s="25">
        <v>0</v>
      </c>
      <c r="SH37" s="25">
        <v>7</v>
      </c>
      <c r="SI37" s="25">
        <v>4</v>
      </c>
      <c r="SJ37" s="25">
        <v>3</v>
      </c>
      <c r="SK37" s="25">
        <v>2</v>
      </c>
      <c r="SL37" s="25">
        <v>0</v>
      </c>
      <c r="SM37" s="25">
        <v>0</v>
      </c>
      <c r="SN37" s="25">
        <v>2</v>
      </c>
      <c r="SO37" s="25">
        <v>1</v>
      </c>
      <c r="SP37" s="25">
        <v>0</v>
      </c>
      <c r="SQ37" s="25">
        <v>0</v>
      </c>
      <c r="SR37" s="25">
        <v>3</v>
      </c>
      <c r="SS37" s="25">
        <v>0</v>
      </c>
      <c r="ST37" s="25">
        <v>6</v>
      </c>
      <c r="SU37" s="25">
        <v>3</v>
      </c>
      <c r="SV37" s="25">
        <v>3</v>
      </c>
      <c r="SW37" s="44">
        <v>42.857142857142854</v>
      </c>
      <c r="SX37" s="44">
        <v>33.333333333333329</v>
      </c>
      <c r="SY37" s="44">
        <v>75</v>
      </c>
      <c r="SZ37" s="44">
        <v>71.428571428571431</v>
      </c>
      <c r="TA37" s="44">
        <v>75</v>
      </c>
      <c r="TB37" s="44">
        <v>50</v>
      </c>
      <c r="TC37" s="44">
        <v>25</v>
      </c>
      <c r="TD37" s="44">
        <v>80</v>
      </c>
      <c r="TE37" s="44">
        <v>100</v>
      </c>
      <c r="TF37" s="44">
        <v>61.53846153846154</v>
      </c>
      <c r="TG37" s="44">
        <v>50</v>
      </c>
      <c r="TH37" s="44">
        <v>57.142857142857139</v>
      </c>
      <c r="TI37" s="44">
        <v>57.142857142857139</v>
      </c>
      <c r="TJ37" s="44">
        <v>0</v>
      </c>
      <c r="TK37" s="44">
        <v>0</v>
      </c>
      <c r="TL37" s="44">
        <v>28.571428571428569</v>
      </c>
      <c r="TM37" s="44">
        <v>25</v>
      </c>
      <c r="TN37" s="44">
        <v>0</v>
      </c>
      <c r="TO37" s="44">
        <v>50</v>
      </c>
      <c r="TP37" s="44">
        <v>80</v>
      </c>
      <c r="TQ37" s="44">
        <v>0</v>
      </c>
      <c r="TR37" s="44">
        <v>53.846153846153847</v>
      </c>
      <c r="TS37" s="44">
        <v>33.333333333333329</v>
      </c>
      <c r="TT37" s="44">
        <v>42.857142857142854</v>
      </c>
      <c r="TU37" s="44">
        <v>28.571428571428569</v>
      </c>
      <c r="TV37" s="44">
        <v>0</v>
      </c>
      <c r="TW37" s="44">
        <v>0</v>
      </c>
      <c r="TX37" s="44">
        <v>28.571428571428569</v>
      </c>
      <c r="TY37" s="44">
        <v>25</v>
      </c>
      <c r="TZ37" s="44">
        <v>0</v>
      </c>
      <c r="UA37" s="44">
        <v>0</v>
      </c>
      <c r="UB37" s="44">
        <v>60</v>
      </c>
      <c r="UC37" s="44">
        <v>0</v>
      </c>
      <c r="UD37" s="44">
        <v>46.153846153846153</v>
      </c>
      <c r="UE37" s="44">
        <v>25</v>
      </c>
      <c r="UF37" s="44">
        <v>42.857142857142854</v>
      </c>
    </row>
    <row r="38" spans="1:552" x14ac:dyDescent="0.25">
      <c r="A38" s="2" t="str">
        <f t="shared" si="0"/>
        <v xml:space="preserve">211130 São Luís                                                                                                                                     </v>
      </c>
      <c r="B38" s="58">
        <v>211130</v>
      </c>
      <c r="C38" s="2" t="s">
        <v>82</v>
      </c>
      <c r="D38" s="56">
        <v>34</v>
      </c>
      <c r="E38" s="56">
        <v>29</v>
      </c>
      <c r="F38" s="56">
        <v>46</v>
      </c>
      <c r="G38" s="56">
        <v>30</v>
      </c>
      <c r="H38" s="56">
        <v>38</v>
      </c>
      <c r="I38" s="56">
        <v>36</v>
      </c>
      <c r="J38" s="56">
        <v>41</v>
      </c>
      <c r="K38" s="56">
        <v>53</v>
      </c>
      <c r="L38" s="56">
        <v>52</v>
      </c>
      <c r="M38" s="56">
        <v>42</v>
      </c>
      <c r="N38" s="56">
        <v>38</v>
      </c>
      <c r="O38" s="56">
        <v>42</v>
      </c>
      <c r="P38" s="59">
        <v>12</v>
      </c>
      <c r="Q38" s="59">
        <v>9</v>
      </c>
      <c r="R38" s="59">
        <v>6</v>
      </c>
      <c r="S38" s="59">
        <v>11</v>
      </c>
      <c r="T38" s="59">
        <v>24</v>
      </c>
      <c r="U38" s="59">
        <v>17</v>
      </c>
      <c r="V38" s="59">
        <v>18</v>
      </c>
      <c r="W38" s="59">
        <v>28</v>
      </c>
      <c r="X38" s="59">
        <v>29</v>
      </c>
      <c r="Y38" s="59">
        <v>26</v>
      </c>
      <c r="Z38" s="59">
        <v>21</v>
      </c>
      <c r="AA38" s="59">
        <v>24</v>
      </c>
      <c r="AB38" s="62">
        <v>35.294117647058826</v>
      </c>
      <c r="AC38" s="62">
        <v>31.03448275862069</v>
      </c>
      <c r="AD38" s="62">
        <v>13.043478260869565</v>
      </c>
      <c r="AE38" s="62">
        <v>36.666666666666664</v>
      </c>
      <c r="AF38" s="62">
        <v>63.157894736842103</v>
      </c>
      <c r="AG38" s="62">
        <v>47.222222222222221</v>
      </c>
      <c r="AH38" s="62">
        <v>43.902439024390247</v>
      </c>
      <c r="AI38" s="62">
        <v>52.830188679245282</v>
      </c>
      <c r="AJ38" s="62">
        <v>55.769230769230774</v>
      </c>
      <c r="AK38" s="62">
        <v>61.904761904761905</v>
      </c>
      <c r="AL38" s="62">
        <v>55.26315789473685</v>
      </c>
      <c r="AM38" s="62">
        <v>57.142857142857139</v>
      </c>
      <c r="AN38" s="61">
        <v>21</v>
      </c>
      <c r="AO38" s="25">
        <v>17</v>
      </c>
      <c r="AP38" s="25">
        <v>37</v>
      </c>
      <c r="AQ38" s="25">
        <v>18</v>
      </c>
      <c r="AR38" s="25">
        <v>13</v>
      </c>
      <c r="AS38" s="25">
        <v>19</v>
      </c>
      <c r="AT38" s="25">
        <v>21</v>
      </c>
      <c r="AU38" s="25">
        <v>21</v>
      </c>
      <c r="AV38" s="25">
        <v>21</v>
      </c>
      <c r="AW38" s="25">
        <v>16</v>
      </c>
      <c r="AX38" s="25">
        <v>15</v>
      </c>
      <c r="AY38" s="25">
        <v>18</v>
      </c>
      <c r="AZ38" s="39">
        <v>61.764705882352942</v>
      </c>
      <c r="BA38" s="39">
        <v>58.620689655172406</v>
      </c>
      <c r="BB38" s="39">
        <v>80.434782608695656</v>
      </c>
      <c r="BC38" s="39">
        <v>60</v>
      </c>
      <c r="BD38" s="39">
        <v>34.210526315789473</v>
      </c>
      <c r="BE38" s="39">
        <v>52.777777777777779</v>
      </c>
      <c r="BF38" s="39">
        <v>51.219512195121951</v>
      </c>
      <c r="BG38" s="39">
        <v>39.622641509433961</v>
      </c>
      <c r="BH38" s="39">
        <v>40.384615384615387</v>
      </c>
      <c r="BI38" s="39">
        <v>38.095238095238095</v>
      </c>
      <c r="BJ38" s="39">
        <v>39.473684210526315</v>
      </c>
      <c r="BK38" s="39">
        <v>42.857142857142854</v>
      </c>
      <c r="BL38" s="25">
        <v>1</v>
      </c>
      <c r="BM38" s="25">
        <v>3</v>
      </c>
      <c r="BN38" s="25">
        <v>3</v>
      </c>
      <c r="BO38" s="25">
        <v>1</v>
      </c>
      <c r="BP38" s="25">
        <v>1</v>
      </c>
      <c r="BQ38" s="25">
        <v>0</v>
      </c>
      <c r="BR38" s="25">
        <v>2</v>
      </c>
      <c r="BS38" s="25">
        <v>4</v>
      </c>
      <c r="BT38" s="25">
        <v>2</v>
      </c>
      <c r="BU38" s="25">
        <v>0</v>
      </c>
      <c r="BV38" s="25">
        <v>2</v>
      </c>
      <c r="BW38" s="25">
        <v>0</v>
      </c>
      <c r="BX38" s="39">
        <v>2.9411764705882351</v>
      </c>
      <c r="BY38" s="39">
        <v>10.344827586206897</v>
      </c>
      <c r="BZ38" s="39">
        <v>6.5217391304347823</v>
      </c>
      <c r="CA38" s="39">
        <v>3.3333333333333335</v>
      </c>
      <c r="CB38" s="39">
        <v>2.6315789473684208</v>
      </c>
      <c r="CC38" s="39">
        <v>0</v>
      </c>
      <c r="CD38" s="39">
        <v>4.8780487804878048</v>
      </c>
      <c r="CE38" s="39">
        <v>7.5471698113207548</v>
      </c>
      <c r="CF38" s="39">
        <v>3.8461538461538463</v>
      </c>
      <c r="CG38" s="39">
        <v>0</v>
      </c>
      <c r="CH38" s="39">
        <v>5.2631578947368416</v>
      </c>
      <c r="CI38" s="39">
        <v>0</v>
      </c>
      <c r="CJ38" s="63">
        <v>4</v>
      </c>
      <c r="CK38" s="63">
        <v>2</v>
      </c>
      <c r="CL38" s="63">
        <v>2</v>
      </c>
      <c r="CM38" s="63">
        <v>4</v>
      </c>
      <c r="CN38" s="63">
        <v>4</v>
      </c>
      <c r="CO38" s="63">
        <v>6</v>
      </c>
      <c r="CP38" s="63">
        <v>7</v>
      </c>
      <c r="CQ38" s="63">
        <v>13</v>
      </c>
      <c r="CR38" s="63">
        <v>13</v>
      </c>
      <c r="CS38" s="63">
        <v>14</v>
      </c>
      <c r="CT38" s="63">
        <v>4</v>
      </c>
      <c r="CU38" s="63">
        <v>7</v>
      </c>
      <c r="CV38" s="63">
        <v>1</v>
      </c>
      <c r="CW38" s="63">
        <v>1</v>
      </c>
      <c r="CX38" s="63">
        <v>0</v>
      </c>
      <c r="CY38" s="63">
        <v>1</v>
      </c>
      <c r="CZ38" s="63">
        <v>2</v>
      </c>
      <c r="DA38" s="63">
        <v>1</v>
      </c>
      <c r="DB38" s="63">
        <v>0</v>
      </c>
      <c r="DC38" s="63">
        <v>2</v>
      </c>
      <c r="DD38" s="63">
        <v>1</v>
      </c>
      <c r="DE38" s="63">
        <v>1</v>
      </c>
      <c r="DF38" s="63">
        <v>1</v>
      </c>
      <c r="DG38" s="63">
        <v>1</v>
      </c>
      <c r="DH38" s="25">
        <v>3</v>
      </c>
      <c r="DI38" s="25">
        <v>0</v>
      </c>
      <c r="DJ38" s="25">
        <v>1</v>
      </c>
      <c r="DK38" s="25">
        <v>2</v>
      </c>
      <c r="DL38" s="25">
        <v>5</v>
      </c>
      <c r="DM38" s="25">
        <v>5</v>
      </c>
      <c r="DN38" s="25">
        <v>0</v>
      </c>
      <c r="DO38" s="25">
        <v>4</v>
      </c>
      <c r="DP38" s="25">
        <v>2</v>
      </c>
      <c r="DQ38" s="25">
        <v>0</v>
      </c>
      <c r="DR38" s="25">
        <v>1</v>
      </c>
      <c r="DS38" s="25">
        <v>3</v>
      </c>
      <c r="DT38" s="34">
        <v>8</v>
      </c>
      <c r="DU38" s="34">
        <v>3</v>
      </c>
      <c r="DV38" s="34">
        <v>3</v>
      </c>
      <c r="DW38" s="34">
        <v>7</v>
      </c>
      <c r="DX38" s="34">
        <v>11</v>
      </c>
      <c r="DY38" s="34">
        <v>12</v>
      </c>
      <c r="DZ38" s="34">
        <v>7</v>
      </c>
      <c r="EA38" s="2">
        <v>19</v>
      </c>
      <c r="EB38" s="2">
        <v>16</v>
      </c>
      <c r="EC38" s="2">
        <v>15</v>
      </c>
      <c r="ED38" s="2">
        <v>6</v>
      </c>
      <c r="EE38" s="2">
        <v>11</v>
      </c>
      <c r="EF38" s="34">
        <v>50</v>
      </c>
      <c r="EG38" s="34">
        <v>66.666666666666657</v>
      </c>
      <c r="EH38" s="34">
        <v>66.666666666666657</v>
      </c>
      <c r="EI38" s="34">
        <v>57.142857142857139</v>
      </c>
      <c r="EJ38" s="34">
        <v>36.363636363636367</v>
      </c>
      <c r="EK38" s="34">
        <v>50</v>
      </c>
      <c r="EL38" s="34">
        <v>100</v>
      </c>
      <c r="EM38" s="34">
        <v>68.421052631578945</v>
      </c>
      <c r="EN38" s="34">
        <v>81.25</v>
      </c>
      <c r="EO38" s="34">
        <v>93.333333333333329</v>
      </c>
      <c r="EP38" s="34">
        <v>66.666666666666657</v>
      </c>
      <c r="EQ38" s="34">
        <v>63.636363636363633</v>
      </c>
      <c r="ER38" s="34">
        <v>12.5</v>
      </c>
      <c r="ES38" s="34">
        <v>33.333333333333329</v>
      </c>
      <c r="ET38" s="34">
        <v>0</v>
      </c>
      <c r="EU38" s="34">
        <v>14.285714285714285</v>
      </c>
      <c r="EV38" s="34">
        <v>18.181818181818183</v>
      </c>
      <c r="EW38" s="34">
        <v>8.3333333333333321</v>
      </c>
      <c r="EX38" s="34">
        <v>0</v>
      </c>
      <c r="EY38" s="34">
        <v>10.526315789473683</v>
      </c>
      <c r="EZ38" s="34">
        <v>6.25</v>
      </c>
      <c r="FA38" s="34">
        <v>6.666666666666667</v>
      </c>
      <c r="FB38" s="34">
        <v>16.666666666666664</v>
      </c>
      <c r="FC38" s="34">
        <v>9.0909090909090917</v>
      </c>
      <c r="FD38" s="42">
        <v>37.5</v>
      </c>
      <c r="FE38" s="42">
        <v>0</v>
      </c>
      <c r="FF38" s="42">
        <v>33.333333333333329</v>
      </c>
      <c r="FG38" s="42">
        <v>28.571428571428569</v>
      </c>
      <c r="FH38" s="42">
        <v>45.454545454545453</v>
      </c>
      <c r="FI38" s="42">
        <v>41.666666666666671</v>
      </c>
      <c r="FJ38" s="42">
        <v>0</v>
      </c>
      <c r="FK38" s="42">
        <v>21.052631578947366</v>
      </c>
      <c r="FL38" s="42">
        <v>12.5</v>
      </c>
      <c r="FM38" s="42">
        <v>0</v>
      </c>
      <c r="FN38" s="42">
        <v>16.666666666666664</v>
      </c>
      <c r="FO38" s="42">
        <v>27.27272727272727</v>
      </c>
      <c r="FP38" s="42">
        <v>10</v>
      </c>
      <c r="FQ38" s="2">
        <v>0</v>
      </c>
      <c r="FR38" s="2">
        <v>3</v>
      </c>
      <c r="FS38" s="2">
        <v>4</v>
      </c>
      <c r="FT38" s="2">
        <v>7</v>
      </c>
      <c r="FU38" s="2">
        <v>7</v>
      </c>
      <c r="FV38" s="2">
        <v>10</v>
      </c>
      <c r="FW38" s="2">
        <v>16</v>
      </c>
      <c r="FX38" s="2">
        <v>20</v>
      </c>
      <c r="FY38" s="2">
        <v>17</v>
      </c>
      <c r="FZ38" s="2">
        <v>15</v>
      </c>
      <c r="GA38" s="2">
        <v>17</v>
      </c>
      <c r="GB38" s="25">
        <v>0</v>
      </c>
      <c r="GC38" s="25">
        <v>0</v>
      </c>
      <c r="GD38" s="25">
        <v>1</v>
      </c>
      <c r="GE38" s="25">
        <v>2</v>
      </c>
      <c r="GF38" s="25">
        <v>2</v>
      </c>
      <c r="GG38" s="25">
        <v>5</v>
      </c>
      <c r="GH38" s="25">
        <v>1</v>
      </c>
      <c r="GI38" s="25">
        <v>6</v>
      </c>
      <c r="GJ38" s="25">
        <v>2</v>
      </c>
      <c r="GK38" s="25">
        <v>2</v>
      </c>
      <c r="GL38" s="25">
        <v>1</v>
      </c>
      <c r="GM38" s="25">
        <v>2</v>
      </c>
      <c r="GN38" s="2">
        <v>2</v>
      </c>
      <c r="GO38" s="2">
        <v>2</v>
      </c>
      <c r="GP38" s="2">
        <v>0</v>
      </c>
      <c r="GQ38" s="2">
        <v>0</v>
      </c>
      <c r="GR38" s="2">
        <v>6</v>
      </c>
      <c r="GS38" s="2">
        <v>1</v>
      </c>
      <c r="GT38" s="2">
        <v>4</v>
      </c>
      <c r="GU38" s="2">
        <v>1</v>
      </c>
      <c r="GV38" s="2">
        <v>5</v>
      </c>
      <c r="GW38" s="2">
        <v>1</v>
      </c>
      <c r="GX38" s="2">
        <v>1</v>
      </c>
      <c r="GY38" s="2">
        <v>1</v>
      </c>
      <c r="GZ38" s="2">
        <v>12</v>
      </c>
      <c r="HA38" s="2">
        <v>2</v>
      </c>
      <c r="HB38" s="2">
        <v>4</v>
      </c>
      <c r="HC38" s="2">
        <v>6</v>
      </c>
      <c r="HD38" s="2">
        <v>15</v>
      </c>
      <c r="HE38" s="2">
        <v>13</v>
      </c>
      <c r="HF38" s="2">
        <v>15</v>
      </c>
      <c r="HG38" s="2">
        <v>23</v>
      </c>
      <c r="HH38" s="2">
        <v>27</v>
      </c>
      <c r="HI38" s="2">
        <v>20</v>
      </c>
      <c r="HJ38" s="2">
        <v>17</v>
      </c>
      <c r="HK38" s="2">
        <v>20</v>
      </c>
      <c r="HL38" s="34">
        <v>83.333333333333343</v>
      </c>
      <c r="HM38" s="34">
        <v>0</v>
      </c>
      <c r="HN38" s="34">
        <v>75</v>
      </c>
      <c r="HO38" s="34">
        <v>66.666666666666657</v>
      </c>
      <c r="HP38" s="34">
        <v>46.666666666666664</v>
      </c>
      <c r="HQ38" s="34">
        <v>53.846153846153847</v>
      </c>
      <c r="HR38" s="34">
        <v>66.666666666666657</v>
      </c>
      <c r="HS38" s="34">
        <v>69.565217391304344</v>
      </c>
      <c r="HT38" s="34">
        <v>74.074074074074076</v>
      </c>
      <c r="HU38" s="34">
        <v>85</v>
      </c>
      <c r="HV38" s="34">
        <v>88.235294117647058</v>
      </c>
      <c r="HW38" s="34">
        <v>85</v>
      </c>
      <c r="HX38" s="39">
        <v>0</v>
      </c>
      <c r="HY38" s="39">
        <v>0</v>
      </c>
      <c r="HZ38" s="39">
        <v>25</v>
      </c>
      <c r="IA38" s="39">
        <v>33.333333333333329</v>
      </c>
      <c r="IB38" s="39">
        <v>13.333333333333334</v>
      </c>
      <c r="IC38" s="39">
        <v>38.461538461538467</v>
      </c>
      <c r="ID38" s="39">
        <v>6.666666666666667</v>
      </c>
      <c r="IE38" s="39">
        <v>26.086956521739129</v>
      </c>
      <c r="IF38" s="39">
        <v>7.4074074074074066</v>
      </c>
      <c r="IG38" s="39">
        <v>10</v>
      </c>
      <c r="IH38" s="39">
        <v>5.8823529411764701</v>
      </c>
      <c r="II38" s="39">
        <v>10</v>
      </c>
      <c r="IJ38" s="39">
        <v>16.666666666666664</v>
      </c>
      <c r="IK38" s="39">
        <v>100</v>
      </c>
      <c r="IL38" s="39">
        <v>0</v>
      </c>
      <c r="IM38" s="39">
        <v>0</v>
      </c>
      <c r="IN38" s="39">
        <v>40</v>
      </c>
      <c r="IO38" s="39">
        <v>7.6923076923076925</v>
      </c>
      <c r="IP38" s="39">
        <v>26.666666666666668</v>
      </c>
      <c r="IQ38" s="39">
        <v>4.3478260869565215</v>
      </c>
      <c r="IR38" s="39">
        <v>18.518518518518519</v>
      </c>
      <c r="IS38" s="39">
        <v>5</v>
      </c>
      <c r="IT38" s="39">
        <v>5.8823529411764701</v>
      </c>
      <c r="IU38" s="39">
        <v>5</v>
      </c>
      <c r="IV38" s="39">
        <v>10</v>
      </c>
      <c r="IW38" s="39">
        <v>5</v>
      </c>
      <c r="IX38" s="39">
        <v>10</v>
      </c>
      <c r="IY38" s="39">
        <v>3</v>
      </c>
      <c r="IZ38" s="39">
        <v>2</v>
      </c>
      <c r="JA38" s="39">
        <v>8</v>
      </c>
      <c r="JB38" s="39">
        <v>5</v>
      </c>
      <c r="JC38" s="39">
        <v>11</v>
      </c>
      <c r="JD38" s="2">
        <v>8</v>
      </c>
      <c r="JE38" s="2">
        <v>15</v>
      </c>
      <c r="JF38" s="2">
        <v>11</v>
      </c>
      <c r="JG38" s="2">
        <v>6</v>
      </c>
      <c r="JH38" s="2">
        <v>5</v>
      </c>
      <c r="JI38" s="2">
        <v>5</v>
      </c>
      <c r="JJ38" s="2">
        <v>6</v>
      </c>
      <c r="JK38" s="2">
        <v>3</v>
      </c>
      <c r="JL38" s="2">
        <v>0</v>
      </c>
      <c r="JM38" s="44">
        <v>4</v>
      </c>
      <c r="JN38" s="44">
        <v>7</v>
      </c>
      <c r="JO38" s="44">
        <v>3</v>
      </c>
      <c r="JP38" s="2">
        <v>5</v>
      </c>
      <c r="JQ38" s="2">
        <v>0</v>
      </c>
      <c r="JR38" s="2">
        <v>0</v>
      </c>
      <c r="JS38" s="2">
        <v>5</v>
      </c>
      <c r="JT38" s="2">
        <v>5</v>
      </c>
      <c r="JU38" s="2">
        <v>3</v>
      </c>
      <c r="JV38" s="2">
        <v>6</v>
      </c>
      <c r="JW38" s="2">
        <v>6</v>
      </c>
      <c r="JX38" s="2">
        <v>3</v>
      </c>
      <c r="JY38" s="2">
        <v>1</v>
      </c>
      <c r="JZ38" s="2">
        <v>3</v>
      </c>
      <c r="KA38" s="2">
        <v>4</v>
      </c>
      <c r="KB38" s="25">
        <v>5</v>
      </c>
      <c r="KC38" s="25">
        <v>1</v>
      </c>
      <c r="KD38" s="25">
        <v>2</v>
      </c>
      <c r="KE38" s="25">
        <v>5</v>
      </c>
      <c r="KF38" s="25">
        <v>20</v>
      </c>
      <c r="KG38" s="25">
        <v>13</v>
      </c>
      <c r="KH38" s="25">
        <v>22</v>
      </c>
      <c r="KI38" s="25">
        <v>12</v>
      </c>
      <c r="KJ38" s="25">
        <v>5</v>
      </c>
      <c r="KK38" s="25">
        <v>13</v>
      </c>
      <c r="KL38" s="25">
        <v>15</v>
      </c>
      <c r="KM38" s="25">
        <v>18</v>
      </c>
      <c r="KN38" s="25">
        <v>18</v>
      </c>
      <c r="KO38" s="25">
        <v>16</v>
      </c>
      <c r="KP38" s="25">
        <v>13</v>
      </c>
      <c r="KQ38" s="25">
        <v>16</v>
      </c>
      <c r="KR38" s="44">
        <v>50</v>
      </c>
      <c r="KS38" s="44">
        <v>38.461538461538467</v>
      </c>
      <c r="KT38" s="44">
        <v>45.454545454545453</v>
      </c>
      <c r="KU38" s="44">
        <v>25</v>
      </c>
      <c r="KV38" s="44">
        <v>40</v>
      </c>
      <c r="KW38" s="44">
        <v>61.53846153846154</v>
      </c>
      <c r="KX38" s="44">
        <v>33.333333333333329</v>
      </c>
      <c r="KY38" s="44">
        <v>61.111111111111114</v>
      </c>
      <c r="KZ38" s="44">
        <v>44.444444444444443</v>
      </c>
      <c r="LA38" s="44">
        <v>93.75</v>
      </c>
      <c r="LB38" s="44">
        <v>84.615384615384613</v>
      </c>
      <c r="LC38" s="44">
        <v>37.5</v>
      </c>
      <c r="LD38" s="44">
        <v>25</v>
      </c>
      <c r="LE38" s="44">
        <v>38.461538461538467</v>
      </c>
      <c r="LF38" s="44">
        <v>27.27272727272727</v>
      </c>
      <c r="LG38" s="44">
        <v>25</v>
      </c>
      <c r="LH38" s="44">
        <v>0</v>
      </c>
      <c r="LI38" s="44">
        <v>30.76923076923077</v>
      </c>
      <c r="LJ38" s="44">
        <v>46.666666666666664</v>
      </c>
      <c r="LK38" s="44">
        <v>16.666666666666664</v>
      </c>
      <c r="LL38" s="44">
        <v>27.777777777777779</v>
      </c>
      <c r="LM38" s="44">
        <v>0</v>
      </c>
      <c r="LN38" s="44">
        <v>0</v>
      </c>
      <c r="LO38" s="44">
        <v>31.25</v>
      </c>
      <c r="LP38" s="44">
        <v>25</v>
      </c>
      <c r="LQ38" s="44">
        <v>23.076923076923077</v>
      </c>
      <c r="LR38" s="44">
        <v>27.27272727272727</v>
      </c>
      <c r="LS38" s="44">
        <v>50</v>
      </c>
      <c r="LT38" s="44">
        <v>60</v>
      </c>
      <c r="LU38" s="44">
        <v>7.6923076923076925</v>
      </c>
      <c r="LV38" s="44">
        <v>20</v>
      </c>
      <c r="LW38" s="44">
        <v>22.222222222222221</v>
      </c>
      <c r="LX38" s="44">
        <v>27.777777777777779</v>
      </c>
      <c r="LY38" s="44">
        <v>6.25</v>
      </c>
      <c r="LZ38" s="44">
        <v>15.384615384615385</v>
      </c>
      <c r="MA38" s="44">
        <v>31.25</v>
      </c>
      <c r="MB38" s="25">
        <v>4</v>
      </c>
      <c r="MC38" s="25">
        <v>1</v>
      </c>
      <c r="MD38" s="25">
        <v>0</v>
      </c>
      <c r="ME38" s="25">
        <v>2</v>
      </c>
      <c r="MF38" s="25">
        <v>2</v>
      </c>
      <c r="MG38" s="25">
        <v>2</v>
      </c>
      <c r="MH38" s="25">
        <v>0</v>
      </c>
      <c r="MI38" s="25">
        <v>6</v>
      </c>
      <c r="MJ38" s="25">
        <v>4</v>
      </c>
      <c r="MK38" s="25">
        <v>3</v>
      </c>
      <c r="ML38" s="25">
        <v>0</v>
      </c>
      <c r="MM38" s="25">
        <v>3</v>
      </c>
      <c r="MN38" s="25">
        <v>8</v>
      </c>
      <c r="MO38" s="25">
        <v>3</v>
      </c>
      <c r="MP38" s="25">
        <v>3</v>
      </c>
      <c r="MQ38" s="25">
        <v>7</v>
      </c>
      <c r="MR38" s="25">
        <v>11</v>
      </c>
      <c r="MS38" s="25">
        <v>12</v>
      </c>
      <c r="MT38" s="25">
        <v>6</v>
      </c>
      <c r="MU38" s="25">
        <v>17</v>
      </c>
      <c r="MV38" s="25">
        <v>16</v>
      </c>
      <c r="MW38" s="44">
        <v>12</v>
      </c>
      <c r="MX38" s="44">
        <v>1</v>
      </c>
      <c r="MY38" s="44">
        <v>5</v>
      </c>
      <c r="MZ38" s="44">
        <v>50</v>
      </c>
      <c r="NA38" s="44">
        <v>33.333333333333329</v>
      </c>
      <c r="NB38" s="44">
        <v>0</v>
      </c>
      <c r="NC38" s="44">
        <v>28.571428571428569</v>
      </c>
      <c r="ND38" s="44">
        <v>18.181818181818183</v>
      </c>
      <c r="NE38" s="44">
        <v>16.666666666666664</v>
      </c>
      <c r="NF38" s="44">
        <v>0</v>
      </c>
      <c r="NG38" s="44">
        <v>35.294117647058826</v>
      </c>
      <c r="NH38" s="44">
        <v>25</v>
      </c>
      <c r="NI38" s="44">
        <v>25</v>
      </c>
      <c r="NJ38" s="44">
        <v>0</v>
      </c>
      <c r="NK38" s="44">
        <v>60</v>
      </c>
      <c r="NL38" s="25">
        <v>4</v>
      </c>
      <c r="NM38" s="25">
        <v>1</v>
      </c>
      <c r="NN38" s="25">
        <v>1</v>
      </c>
      <c r="NO38" s="25">
        <v>1</v>
      </c>
      <c r="NP38" s="25">
        <v>0</v>
      </c>
      <c r="NQ38" s="25">
        <v>0</v>
      </c>
      <c r="NR38" s="25">
        <v>0</v>
      </c>
      <c r="NS38" s="25">
        <v>0</v>
      </c>
      <c r="NT38" s="25">
        <v>0</v>
      </c>
      <c r="NU38" s="25">
        <v>0</v>
      </c>
      <c r="NV38" s="25">
        <v>0</v>
      </c>
      <c r="NW38" s="25">
        <v>0</v>
      </c>
      <c r="NX38" s="25">
        <v>10</v>
      </c>
      <c r="NY38" s="25">
        <v>4</v>
      </c>
      <c r="NZ38" s="25">
        <v>4</v>
      </c>
      <c r="OA38" s="25">
        <v>3</v>
      </c>
      <c r="OB38" s="25">
        <v>1</v>
      </c>
      <c r="OC38" s="25">
        <v>3</v>
      </c>
      <c r="OD38" s="44">
        <v>0</v>
      </c>
      <c r="OE38" s="44">
        <v>1</v>
      </c>
      <c r="OF38" s="44">
        <v>1</v>
      </c>
      <c r="OG38" s="44">
        <v>1</v>
      </c>
      <c r="OH38" s="44">
        <v>1</v>
      </c>
      <c r="OI38" s="44">
        <v>1</v>
      </c>
      <c r="OJ38" s="44">
        <v>40</v>
      </c>
      <c r="OK38" s="44">
        <v>25</v>
      </c>
      <c r="OL38" s="44">
        <v>25</v>
      </c>
      <c r="OM38" s="44">
        <v>33.333333333333329</v>
      </c>
      <c r="ON38" s="44">
        <v>0</v>
      </c>
      <c r="OO38" s="44">
        <v>0</v>
      </c>
      <c r="OP38" s="44">
        <v>999999999</v>
      </c>
      <c r="OQ38" s="44">
        <v>0</v>
      </c>
      <c r="OR38" s="44">
        <v>0</v>
      </c>
      <c r="OS38" s="44">
        <v>0</v>
      </c>
      <c r="OT38" s="44">
        <v>0</v>
      </c>
      <c r="OU38" s="44">
        <v>0</v>
      </c>
      <c r="OV38" s="25">
        <v>17</v>
      </c>
      <c r="OW38" s="25">
        <v>12</v>
      </c>
      <c r="OX38" s="25">
        <v>23</v>
      </c>
      <c r="OY38" s="25">
        <v>28</v>
      </c>
      <c r="OZ38" s="25">
        <v>29</v>
      </c>
      <c r="PA38" s="25">
        <v>31</v>
      </c>
      <c r="PB38" s="25">
        <v>36</v>
      </c>
      <c r="PC38" s="25">
        <v>45</v>
      </c>
      <c r="PD38" s="25">
        <v>45</v>
      </c>
      <c r="PE38" s="25">
        <v>44</v>
      </c>
      <c r="PF38" s="25">
        <v>38</v>
      </c>
      <c r="PG38" s="25">
        <v>28</v>
      </c>
      <c r="PH38" s="25">
        <v>52</v>
      </c>
      <c r="PI38" s="25">
        <v>39</v>
      </c>
      <c r="PJ38" s="25">
        <v>58</v>
      </c>
      <c r="PK38" s="25">
        <v>42</v>
      </c>
      <c r="PL38" s="25">
        <v>49</v>
      </c>
      <c r="PM38" s="25">
        <v>50</v>
      </c>
      <c r="PN38" s="25">
        <v>54</v>
      </c>
      <c r="PO38" s="25">
        <v>62</v>
      </c>
      <c r="PP38" s="25">
        <v>61</v>
      </c>
      <c r="PQ38" s="25">
        <v>55</v>
      </c>
      <c r="PR38" s="25">
        <v>54</v>
      </c>
      <c r="PS38" s="25">
        <v>57</v>
      </c>
      <c r="PT38" s="44">
        <v>32.692307692307693</v>
      </c>
      <c r="PU38" s="44">
        <v>30.76923076923077</v>
      </c>
      <c r="PV38" s="44">
        <v>39.655172413793103</v>
      </c>
      <c r="PW38" s="44">
        <v>66.666666666666657</v>
      </c>
      <c r="PX38" s="44">
        <v>59.183673469387756</v>
      </c>
      <c r="PY38" s="44">
        <v>62</v>
      </c>
      <c r="PZ38" s="44">
        <v>66.666666666666657</v>
      </c>
      <c r="QA38" s="44">
        <v>72.58064516129032</v>
      </c>
      <c r="QB38" s="44">
        <v>73.770491803278688</v>
      </c>
      <c r="QC38" s="44">
        <v>80</v>
      </c>
      <c r="QD38" s="44">
        <v>70.370370370370367</v>
      </c>
      <c r="QE38" s="44">
        <v>49.122807017543856</v>
      </c>
      <c r="QF38" s="25">
        <v>28</v>
      </c>
      <c r="QG38" s="25">
        <v>19</v>
      </c>
      <c r="QH38" s="25">
        <v>25</v>
      </c>
      <c r="QI38" s="25">
        <v>25</v>
      </c>
      <c r="QJ38" s="25">
        <v>27</v>
      </c>
      <c r="QK38" s="25">
        <v>34</v>
      </c>
      <c r="QL38" s="25">
        <v>34</v>
      </c>
      <c r="QM38" s="25">
        <v>43</v>
      </c>
      <c r="QN38" s="25">
        <v>40</v>
      </c>
      <c r="QO38" s="25">
        <v>37</v>
      </c>
      <c r="QP38" s="25">
        <v>22</v>
      </c>
      <c r="QQ38" s="25">
        <v>52</v>
      </c>
      <c r="QR38" s="25">
        <v>39</v>
      </c>
      <c r="QS38" s="25">
        <v>58</v>
      </c>
      <c r="QT38" s="25">
        <v>42</v>
      </c>
      <c r="QU38" s="25">
        <v>49</v>
      </c>
      <c r="QV38" s="25">
        <v>50</v>
      </c>
      <c r="QW38" s="25">
        <v>54</v>
      </c>
      <c r="QX38" s="25">
        <v>62</v>
      </c>
      <c r="QY38" s="25">
        <v>61</v>
      </c>
      <c r="QZ38" s="25">
        <v>55</v>
      </c>
      <c r="RA38" s="25">
        <v>54</v>
      </c>
      <c r="RB38" s="44">
        <v>53.846153846153847</v>
      </c>
      <c r="RC38" s="44">
        <v>48.717948717948715</v>
      </c>
      <c r="RD38" s="44">
        <v>43.103448275862064</v>
      </c>
      <c r="RE38" s="44">
        <v>59.523809523809526</v>
      </c>
      <c r="RF38" s="44">
        <v>55.102040816326522</v>
      </c>
      <c r="RG38" s="44">
        <v>68</v>
      </c>
      <c r="RH38" s="44">
        <v>62.962962962962962</v>
      </c>
      <c r="RI38" s="44">
        <v>69.354838709677423</v>
      </c>
      <c r="RJ38" s="44">
        <v>65.573770491803273</v>
      </c>
      <c r="RK38" s="44">
        <v>67.272727272727266</v>
      </c>
      <c r="RL38" s="44">
        <v>40.74074074074074</v>
      </c>
      <c r="RM38" s="25">
        <v>15</v>
      </c>
      <c r="RN38" s="25">
        <v>7</v>
      </c>
      <c r="RO38" s="25">
        <v>13</v>
      </c>
      <c r="RP38" s="25">
        <v>15</v>
      </c>
      <c r="RQ38" s="25">
        <v>20</v>
      </c>
      <c r="RR38" s="25">
        <v>19</v>
      </c>
      <c r="RS38" s="25">
        <v>28</v>
      </c>
      <c r="RT38" s="25">
        <v>31</v>
      </c>
      <c r="RU38" s="25">
        <v>39</v>
      </c>
      <c r="RV38" s="25">
        <v>24</v>
      </c>
      <c r="RW38" s="25">
        <v>24</v>
      </c>
      <c r="RX38" s="25">
        <v>27</v>
      </c>
      <c r="RY38" s="25">
        <v>15</v>
      </c>
      <c r="RZ38" s="25">
        <v>4</v>
      </c>
      <c r="SA38" s="25">
        <v>8</v>
      </c>
      <c r="SB38" s="25">
        <v>7</v>
      </c>
      <c r="SC38" s="25">
        <v>9</v>
      </c>
      <c r="SD38" s="25">
        <v>12</v>
      </c>
      <c r="SE38" s="25">
        <v>15</v>
      </c>
      <c r="SF38" s="25">
        <v>21</v>
      </c>
      <c r="SG38" s="25">
        <v>25</v>
      </c>
      <c r="SH38" s="25">
        <v>20</v>
      </c>
      <c r="SI38" s="25">
        <v>18</v>
      </c>
      <c r="SJ38" s="25">
        <v>13</v>
      </c>
      <c r="SK38" s="25">
        <v>11</v>
      </c>
      <c r="SL38" s="25">
        <v>3</v>
      </c>
      <c r="SM38" s="25">
        <v>4</v>
      </c>
      <c r="SN38" s="25">
        <v>5</v>
      </c>
      <c r="SO38" s="25">
        <v>6</v>
      </c>
      <c r="SP38" s="25">
        <v>9</v>
      </c>
      <c r="SQ38" s="25">
        <v>14</v>
      </c>
      <c r="SR38" s="25">
        <v>19</v>
      </c>
      <c r="SS38" s="25">
        <v>21</v>
      </c>
      <c r="ST38" s="25">
        <v>11</v>
      </c>
      <c r="SU38" s="25">
        <v>15</v>
      </c>
      <c r="SV38" s="25">
        <v>9</v>
      </c>
      <c r="SW38" s="44">
        <v>44.117647058823529</v>
      </c>
      <c r="SX38" s="44">
        <v>24.137931034482758</v>
      </c>
      <c r="SY38" s="44">
        <v>28.260869565217391</v>
      </c>
      <c r="SZ38" s="44">
        <v>50</v>
      </c>
      <c r="TA38" s="44">
        <v>52.631578947368418</v>
      </c>
      <c r="TB38" s="44">
        <v>52.777777777777779</v>
      </c>
      <c r="TC38" s="44">
        <v>68.292682926829272</v>
      </c>
      <c r="TD38" s="44">
        <v>58.490566037735846</v>
      </c>
      <c r="TE38" s="44">
        <v>75</v>
      </c>
      <c r="TF38" s="44">
        <v>57.142857142857139</v>
      </c>
      <c r="TG38" s="44">
        <v>63.157894736842103</v>
      </c>
      <c r="TH38" s="44">
        <v>64.285714285714292</v>
      </c>
      <c r="TI38" s="44">
        <v>44.117647058823529</v>
      </c>
      <c r="TJ38" s="44">
        <v>13.793103448275861</v>
      </c>
      <c r="TK38" s="44">
        <v>17.391304347826086</v>
      </c>
      <c r="TL38" s="44">
        <v>23.333333333333332</v>
      </c>
      <c r="TM38" s="44">
        <v>23.684210526315788</v>
      </c>
      <c r="TN38" s="44">
        <v>33.333333333333329</v>
      </c>
      <c r="TO38" s="44">
        <v>36.585365853658537</v>
      </c>
      <c r="TP38" s="44">
        <v>39.622641509433961</v>
      </c>
      <c r="TQ38" s="44">
        <v>48.07692307692308</v>
      </c>
      <c r="TR38" s="44">
        <v>47.619047619047613</v>
      </c>
      <c r="TS38" s="44">
        <v>47.368421052631575</v>
      </c>
      <c r="TT38" s="44">
        <v>30.952380952380953</v>
      </c>
      <c r="TU38" s="44">
        <v>32.352941176470587</v>
      </c>
      <c r="TV38" s="44">
        <v>10.344827586206897</v>
      </c>
      <c r="TW38" s="44">
        <v>8.695652173913043</v>
      </c>
      <c r="TX38" s="44">
        <v>16.666666666666664</v>
      </c>
      <c r="TY38" s="44">
        <v>15.789473684210526</v>
      </c>
      <c r="TZ38" s="44">
        <v>25</v>
      </c>
      <c r="UA38" s="44">
        <v>34.146341463414636</v>
      </c>
      <c r="UB38" s="44">
        <v>35.849056603773583</v>
      </c>
      <c r="UC38" s="44">
        <v>40.384615384615387</v>
      </c>
      <c r="UD38" s="44">
        <v>26.190476190476193</v>
      </c>
      <c r="UE38" s="44">
        <v>39.473684210526315</v>
      </c>
      <c r="UF38" s="44">
        <v>21.428571428571427</v>
      </c>
    </row>
    <row r="39" spans="1:552" x14ac:dyDescent="0.25">
      <c r="A39" s="2" t="str">
        <f t="shared" si="0"/>
        <v xml:space="preserve">211220 Timon                                                                                                                                        </v>
      </c>
      <c r="B39" s="58">
        <v>211220</v>
      </c>
      <c r="C39" s="2" t="s">
        <v>83</v>
      </c>
      <c r="D39" s="56">
        <v>2</v>
      </c>
      <c r="E39" s="56">
        <v>2</v>
      </c>
      <c r="F39" s="56">
        <v>4</v>
      </c>
      <c r="G39" s="56">
        <v>2</v>
      </c>
      <c r="H39" s="56">
        <v>5</v>
      </c>
      <c r="I39" s="56">
        <v>1</v>
      </c>
      <c r="J39" s="56">
        <v>5</v>
      </c>
      <c r="K39" s="56">
        <v>1</v>
      </c>
      <c r="L39" s="56">
        <v>2</v>
      </c>
      <c r="M39" s="56">
        <v>7</v>
      </c>
      <c r="N39" s="56">
        <v>4</v>
      </c>
      <c r="O39" s="56">
        <v>5</v>
      </c>
      <c r="P39" s="59">
        <v>1</v>
      </c>
      <c r="Q39" s="59">
        <v>2</v>
      </c>
      <c r="R39" s="59">
        <v>2</v>
      </c>
      <c r="S39" s="59">
        <v>2</v>
      </c>
      <c r="T39" s="59">
        <v>4</v>
      </c>
      <c r="U39" s="59">
        <v>1</v>
      </c>
      <c r="V39" s="59">
        <v>2</v>
      </c>
      <c r="W39" s="59">
        <v>1</v>
      </c>
      <c r="X39" s="59">
        <v>1</v>
      </c>
      <c r="Y39" s="59">
        <v>5</v>
      </c>
      <c r="Z39" s="59">
        <v>2</v>
      </c>
      <c r="AA39" s="59">
        <v>4</v>
      </c>
      <c r="AB39" s="62">
        <v>50</v>
      </c>
      <c r="AC39" s="62">
        <v>100</v>
      </c>
      <c r="AD39" s="62">
        <v>50</v>
      </c>
      <c r="AE39" s="62">
        <v>100</v>
      </c>
      <c r="AF39" s="62">
        <v>80</v>
      </c>
      <c r="AG39" s="62">
        <v>100</v>
      </c>
      <c r="AH39" s="62">
        <v>40</v>
      </c>
      <c r="AI39" s="62">
        <v>100</v>
      </c>
      <c r="AJ39" s="62">
        <v>50</v>
      </c>
      <c r="AK39" s="62">
        <v>71.428571428571431</v>
      </c>
      <c r="AL39" s="62">
        <v>50</v>
      </c>
      <c r="AM39" s="62">
        <v>80</v>
      </c>
      <c r="AN39" s="61">
        <v>1</v>
      </c>
      <c r="AO39" s="25">
        <v>0</v>
      </c>
      <c r="AP39" s="25">
        <v>2</v>
      </c>
      <c r="AQ39" s="25">
        <v>0</v>
      </c>
      <c r="AR39" s="25">
        <v>1</v>
      </c>
      <c r="AS39" s="25">
        <v>0</v>
      </c>
      <c r="AT39" s="25">
        <v>3</v>
      </c>
      <c r="AU39" s="25">
        <v>0</v>
      </c>
      <c r="AV39" s="25">
        <v>1</v>
      </c>
      <c r="AW39" s="25">
        <v>2</v>
      </c>
      <c r="AX39" s="25">
        <v>2</v>
      </c>
      <c r="AY39" s="25">
        <v>1</v>
      </c>
      <c r="AZ39" s="39">
        <v>50</v>
      </c>
      <c r="BA39" s="39">
        <v>0</v>
      </c>
      <c r="BB39" s="39">
        <v>50</v>
      </c>
      <c r="BC39" s="39">
        <v>0</v>
      </c>
      <c r="BD39" s="39">
        <v>20</v>
      </c>
      <c r="BE39" s="39">
        <v>0</v>
      </c>
      <c r="BF39" s="39">
        <v>60</v>
      </c>
      <c r="BG39" s="39">
        <v>0</v>
      </c>
      <c r="BH39" s="39">
        <v>50</v>
      </c>
      <c r="BI39" s="39">
        <v>28.571428571428569</v>
      </c>
      <c r="BJ39" s="39">
        <v>50</v>
      </c>
      <c r="BK39" s="39">
        <v>20</v>
      </c>
      <c r="BL39" s="25">
        <v>0</v>
      </c>
      <c r="BM39" s="25">
        <v>0</v>
      </c>
      <c r="BN39" s="25">
        <v>0</v>
      </c>
      <c r="BO39" s="25">
        <v>0</v>
      </c>
      <c r="BP39" s="25">
        <v>0</v>
      </c>
      <c r="BQ39" s="25">
        <v>0</v>
      </c>
      <c r="BR39" s="25">
        <v>0</v>
      </c>
      <c r="BS39" s="25">
        <v>0</v>
      </c>
      <c r="BT39" s="25">
        <v>0</v>
      </c>
      <c r="BU39" s="25">
        <v>0</v>
      </c>
      <c r="BV39" s="25">
        <v>0</v>
      </c>
      <c r="BW39" s="25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63">
        <v>0</v>
      </c>
      <c r="CK39" s="63">
        <v>0</v>
      </c>
      <c r="CL39" s="63">
        <v>0</v>
      </c>
      <c r="CM39" s="63">
        <v>0</v>
      </c>
      <c r="CN39" s="63">
        <v>2</v>
      </c>
      <c r="CO39" s="63">
        <v>0</v>
      </c>
      <c r="CP39" s="63">
        <v>1</v>
      </c>
      <c r="CQ39" s="63">
        <v>0</v>
      </c>
      <c r="CR39" s="63">
        <v>0</v>
      </c>
      <c r="CS39" s="63">
        <v>4</v>
      </c>
      <c r="CT39" s="63">
        <v>1</v>
      </c>
      <c r="CU39" s="63">
        <v>4</v>
      </c>
      <c r="CV39" s="63">
        <v>0</v>
      </c>
      <c r="CW39" s="63">
        <v>1</v>
      </c>
      <c r="CX39" s="63">
        <v>0</v>
      </c>
      <c r="CY39" s="63">
        <v>0</v>
      </c>
      <c r="CZ39" s="63">
        <v>0</v>
      </c>
      <c r="DA39" s="63">
        <v>0</v>
      </c>
      <c r="DB39" s="63">
        <v>0</v>
      </c>
      <c r="DC39" s="63">
        <v>0</v>
      </c>
      <c r="DD39" s="63">
        <v>0</v>
      </c>
      <c r="DE39" s="63">
        <v>0</v>
      </c>
      <c r="DF39" s="63">
        <v>0</v>
      </c>
      <c r="DG39" s="63">
        <v>0</v>
      </c>
      <c r="DH39" s="25">
        <v>1</v>
      </c>
      <c r="DI39" s="25">
        <v>0</v>
      </c>
      <c r="DJ39" s="25">
        <v>1</v>
      </c>
      <c r="DK39" s="25">
        <v>1</v>
      </c>
      <c r="DL39" s="25">
        <v>1</v>
      </c>
      <c r="DM39" s="25">
        <v>1</v>
      </c>
      <c r="DN39" s="25">
        <v>0</v>
      </c>
      <c r="DO39" s="25">
        <v>0</v>
      </c>
      <c r="DP39" s="25">
        <v>0</v>
      </c>
      <c r="DQ39" s="25">
        <v>0</v>
      </c>
      <c r="DR39" s="25">
        <v>0</v>
      </c>
      <c r="DS39" s="25">
        <v>0</v>
      </c>
      <c r="DT39" s="34">
        <v>1</v>
      </c>
      <c r="DU39" s="34">
        <v>1</v>
      </c>
      <c r="DV39" s="34">
        <v>1</v>
      </c>
      <c r="DW39" s="34">
        <v>1</v>
      </c>
      <c r="DX39" s="34">
        <v>3</v>
      </c>
      <c r="DY39" s="34">
        <v>1</v>
      </c>
      <c r="DZ39" s="34">
        <v>1</v>
      </c>
      <c r="EA39" s="2">
        <v>0</v>
      </c>
      <c r="EB39" s="2">
        <v>0</v>
      </c>
      <c r="EC39" s="2">
        <v>4</v>
      </c>
      <c r="ED39" s="2">
        <v>1</v>
      </c>
      <c r="EE39" s="2">
        <v>4</v>
      </c>
      <c r="EF39" s="34">
        <v>0</v>
      </c>
      <c r="EG39" s="34">
        <v>0</v>
      </c>
      <c r="EH39" s="34">
        <v>0</v>
      </c>
      <c r="EI39" s="34">
        <v>0</v>
      </c>
      <c r="EJ39" s="34">
        <v>66.666666666666657</v>
      </c>
      <c r="EK39" s="34">
        <v>0</v>
      </c>
      <c r="EL39" s="34">
        <v>100</v>
      </c>
      <c r="EM39" s="34">
        <v>999999999</v>
      </c>
      <c r="EN39" s="34">
        <v>999999999</v>
      </c>
      <c r="EO39" s="34">
        <v>100</v>
      </c>
      <c r="EP39" s="34">
        <v>100</v>
      </c>
      <c r="EQ39" s="34">
        <v>100</v>
      </c>
      <c r="ER39" s="34">
        <v>0</v>
      </c>
      <c r="ES39" s="34">
        <v>100</v>
      </c>
      <c r="ET39" s="34">
        <v>0</v>
      </c>
      <c r="EU39" s="34">
        <v>0</v>
      </c>
      <c r="EV39" s="34">
        <v>0</v>
      </c>
      <c r="EW39" s="34">
        <v>0</v>
      </c>
      <c r="EX39" s="34">
        <v>0</v>
      </c>
      <c r="EY39" s="34">
        <v>999999999</v>
      </c>
      <c r="EZ39" s="34">
        <v>999999999</v>
      </c>
      <c r="FA39" s="34">
        <v>0</v>
      </c>
      <c r="FB39" s="34">
        <v>0</v>
      </c>
      <c r="FC39" s="34">
        <v>0</v>
      </c>
      <c r="FD39" s="42">
        <v>100</v>
      </c>
      <c r="FE39" s="42">
        <v>0</v>
      </c>
      <c r="FF39" s="42">
        <v>100</v>
      </c>
      <c r="FG39" s="42">
        <v>100</v>
      </c>
      <c r="FH39" s="42">
        <v>33.333333333333329</v>
      </c>
      <c r="FI39" s="42">
        <v>100</v>
      </c>
      <c r="FJ39" s="42">
        <v>0</v>
      </c>
      <c r="FK39" s="42">
        <v>999999999</v>
      </c>
      <c r="FL39" s="42">
        <v>999999999</v>
      </c>
      <c r="FM39" s="42">
        <v>0</v>
      </c>
      <c r="FN39" s="42">
        <v>0</v>
      </c>
      <c r="FO39" s="42">
        <v>0</v>
      </c>
      <c r="FP39" s="42">
        <v>0</v>
      </c>
      <c r="FQ39" s="2">
        <v>1</v>
      </c>
      <c r="FR39" s="2">
        <v>1</v>
      </c>
      <c r="FS39" s="2">
        <v>2</v>
      </c>
      <c r="FT39" s="2">
        <v>1</v>
      </c>
      <c r="FU39" s="2">
        <v>0</v>
      </c>
      <c r="FV39" s="2">
        <v>1</v>
      </c>
      <c r="FW39" s="2">
        <v>1</v>
      </c>
      <c r="FX39" s="2">
        <v>1</v>
      </c>
      <c r="FY39" s="2">
        <v>3</v>
      </c>
      <c r="FZ39" s="2">
        <v>1</v>
      </c>
      <c r="GA39" s="2">
        <v>3</v>
      </c>
      <c r="GB39" s="25">
        <v>1</v>
      </c>
      <c r="GC39" s="25">
        <v>0</v>
      </c>
      <c r="GD39" s="25">
        <v>0</v>
      </c>
      <c r="GE39" s="25">
        <v>0</v>
      </c>
      <c r="GF39" s="25">
        <v>1</v>
      </c>
      <c r="GG39" s="25">
        <v>0</v>
      </c>
      <c r="GH39" s="25">
        <v>0</v>
      </c>
      <c r="GI39" s="25">
        <v>0</v>
      </c>
      <c r="GJ39" s="25">
        <v>0</v>
      </c>
      <c r="GK39" s="25">
        <v>0</v>
      </c>
      <c r="GL39" s="25">
        <v>0</v>
      </c>
      <c r="GM39" s="25">
        <v>0</v>
      </c>
      <c r="GN39" s="2">
        <v>0</v>
      </c>
      <c r="GO39" s="2">
        <v>1</v>
      </c>
      <c r="GP39" s="2">
        <v>1</v>
      </c>
      <c r="GQ39" s="2">
        <v>0</v>
      </c>
      <c r="GR39" s="2">
        <v>1</v>
      </c>
      <c r="GS39" s="2">
        <v>1</v>
      </c>
      <c r="GT39" s="2">
        <v>0</v>
      </c>
      <c r="GU39" s="2">
        <v>0</v>
      </c>
      <c r="GV39" s="2">
        <v>0</v>
      </c>
      <c r="GW39" s="2">
        <v>0</v>
      </c>
      <c r="GX39" s="2">
        <v>1</v>
      </c>
      <c r="GY39" s="2">
        <v>0</v>
      </c>
      <c r="GZ39" s="2">
        <v>1</v>
      </c>
      <c r="HA39" s="2">
        <v>2</v>
      </c>
      <c r="HB39" s="2">
        <v>2</v>
      </c>
      <c r="HC39" s="2">
        <v>2</v>
      </c>
      <c r="HD39" s="2">
        <v>3</v>
      </c>
      <c r="HE39" s="2">
        <v>1</v>
      </c>
      <c r="HF39" s="2">
        <v>1</v>
      </c>
      <c r="HG39" s="2">
        <v>1</v>
      </c>
      <c r="HH39" s="2">
        <v>1</v>
      </c>
      <c r="HI39" s="2">
        <v>3</v>
      </c>
      <c r="HJ39" s="2">
        <v>2</v>
      </c>
      <c r="HK39" s="2">
        <v>3</v>
      </c>
      <c r="HL39" s="34">
        <v>0</v>
      </c>
      <c r="HM39" s="34">
        <v>50</v>
      </c>
      <c r="HN39" s="34">
        <v>50</v>
      </c>
      <c r="HO39" s="34">
        <v>100</v>
      </c>
      <c r="HP39" s="34">
        <v>33.333333333333329</v>
      </c>
      <c r="HQ39" s="34">
        <v>0</v>
      </c>
      <c r="HR39" s="34">
        <v>100</v>
      </c>
      <c r="HS39" s="34">
        <v>100</v>
      </c>
      <c r="HT39" s="34">
        <v>100</v>
      </c>
      <c r="HU39" s="34">
        <v>100</v>
      </c>
      <c r="HV39" s="34">
        <v>50</v>
      </c>
      <c r="HW39" s="34">
        <v>100</v>
      </c>
      <c r="HX39" s="39">
        <v>100</v>
      </c>
      <c r="HY39" s="39">
        <v>0</v>
      </c>
      <c r="HZ39" s="39">
        <v>0</v>
      </c>
      <c r="IA39" s="39">
        <v>0</v>
      </c>
      <c r="IB39" s="39">
        <v>33.333333333333329</v>
      </c>
      <c r="IC39" s="39">
        <v>0</v>
      </c>
      <c r="ID39" s="39">
        <v>0</v>
      </c>
      <c r="IE39" s="39">
        <v>0</v>
      </c>
      <c r="IF39" s="39">
        <v>0</v>
      </c>
      <c r="IG39" s="39">
        <v>0</v>
      </c>
      <c r="IH39" s="39">
        <v>0</v>
      </c>
      <c r="II39" s="39">
        <v>0</v>
      </c>
      <c r="IJ39" s="39">
        <v>0</v>
      </c>
      <c r="IK39" s="39">
        <v>50</v>
      </c>
      <c r="IL39" s="39">
        <v>50</v>
      </c>
      <c r="IM39" s="39">
        <v>0</v>
      </c>
      <c r="IN39" s="39">
        <v>33.333333333333329</v>
      </c>
      <c r="IO39" s="39">
        <v>100</v>
      </c>
      <c r="IP39" s="39">
        <v>0</v>
      </c>
      <c r="IQ39" s="39">
        <v>0</v>
      </c>
      <c r="IR39" s="39">
        <v>0</v>
      </c>
      <c r="IS39" s="39">
        <v>0</v>
      </c>
      <c r="IT39" s="39">
        <v>50</v>
      </c>
      <c r="IU39" s="39">
        <v>0</v>
      </c>
      <c r="IV39" s="39">
        <v>0</v>
      </c>
      <c r="IW39" s="39">
        <v>0</v>
      </c>
      <c r="IX39" s="39">
        <v>1</v>
      </c>
      <c r="IY39" s="39">
        <v>0</v>
      </c>
      <c r="IZ39" s="39">
        <v>0</v>
      </c>
      <c r="JA39" s="39">
        <v>0</v>
      </c>
      <c r="JB39" s="39">
        <v>1</v>
      </c>
      <c r="JC39" s="39">
        <v>0</v>
      </c>
      <c r="JD39" s="2">
        <v>1</v>
      </c>
      <c r="JE39" s="2">
        <v>1</v>
      </c>
      <c r="JF39" s="2">
        <v>1</v>
      </c>
      <c r="JG39" s="2">
        <v>0</v>
      </c>
      <c r="JH39" s="2">
        <v>0</v>
      </c>
      <c r="JI39" s="2">
        <v>0</v>
      </c>
      <c r="JJ39" s="2">
        <v>0</v>
      </c>
      <c r="JK39" s="2">
        <v>0</v>
      </c>
      <c r="JL39" s="2">
        <v>0</v>
      </c>
      <c r="JM39" s="44">
        <v>0</v>
      </c>
      <c r="JN39" s="44">
        <v>0</v>
      </c>
      <c r="JO39" s="44">
        <v>0</v>
      </c>
      <c r="JP39" s="2">
        <v>0</v>
      </c>
      <c r="JQ39" s="2">
        <v>0</v>
      </c>
      <c r="JR39" s="2">
        <v>1</v>
      </c>
      <c r="JS39" s="2">
        <v>0</v>
      </c>
      <c r="JT39" s="2">
        <v>0</v>
      </c>
      <c r="JU39" s="2">
        <v>0</v>
      </c>
      <c r="JV39" s="2">
        <v>0</v>
      </c>
      <c r="JW39" s="2">
        <v>0</v>
      </c>
      <c r="JX39" s="2">
        <v>0</v>
      </c>
      <c r="JY39" s="2">
        <v>0</v>
      </c>
      <c r="JZ39" s="2">
        <v>0</v>
      </c>
      <c r="KA39" s="2">
        <v>0</v>
      </c>
      <c r="KB39" s="25">
        <v>0</v>
      </c>
      <c r="KC39" s="25">
        <v>0</v>
      </c>
      <c r="KD39" s="25">
        <v>0</v>
      </c>
      <c r="KE39" s="25">
        <v>0</v>
      </c>
      <c r="KF39" s="25">
        <v>0</v>
      </c>
      <c r="KG39" s="25">
        <v>0</v>
      </c>
      <c r="KH39" s="25">
        <v>1</v>
      </c>
      <c r="KI39" s="25">
        <v>0</v>
      </c>
      <c r="KJ39" s="25">
        <v>0</v>
      </c>
      <c r="KK39" s="25">
        <v>0</v>
      </c>
      <c r="KL39" s="25">
        <v>1</v>
      </c>
      <c r="KM39" s="25">
        <v>0</v>
      </c>
      <c r="KN39" s="25">
        <v>1</v>
      </c>
      <c r="KO39" s="25">
        <v>1</v>
      </c>
      <c r="KP39" s="25">
        <v>2</v>
      </c>
      <c r="KQ39" s="25">
        <v>0</v>
      </c>
      <c r="KR39" s="44">
        <v>999999999</v>
      </c>
      <c r="KS39" s="44">
        <v>999999999</v>
      </c>
      <c r="KT39" s="44">
        <v>100</v>
      </c>
      <c r="KU39" s="44">
        <v>999999999</v>
      </c>
      <c r="KV39" s="44">
        <v>999999999</v>
      </c>
      <c r="KW39" s="44">
        <v>999999999</v>
      </c>
      <c r="KX39" s="44">
        <v>100</v>
      </c>
      <c r="KY39" s="44">
        <v>999999999</v>
      </c>
      <c r="KZ39" s="44">
        <v>100</v>
      </c>
      <c r="LA39" s="44">
        <v>100</v>
      </c>
      <c r="LB39" s="44">
        <v>50</v>
      </c>
      <c r="LC39" s="44">
        <v>999999999</v>
      </c>
      <c r="LD39" s="44">
        <v>999999999</v>
      </c>
      <c r="LE39" s="44">
        <v>999999999</v>
      </c>
      <c r="LF39" s="44">
        <v>0</v>
      </c>
      <c r="LG39" s="44">
        <v>999999999</v>
      </c>
      <c r="LH39" s="44">
        <v>999999999</v>
      </c>
      <c r="LI39" s="44">
        <v>999999999</v>
      </c>
      <c r="LJ39" s="44">
        <v>0</v>
      </c>
      <c r="LK39" s="44">
        <v>999999999</v>
      </c>
      <c r="LL39" s="44">
        <v>0</v>
      </c>
      <c r="LM39" s="44">
        <v>0</v>
      </c>
      <c r="LN39" s="44">
        <v>50</v>
      </c>
      <c r="LO39" s="44">
        <v>999999999</v>
      </c>
      <c r="LP39" s="44">
        <v>999999999</v>
      </c>
      <c r="LQ39" s="44">
        <v>999999999</v>
      </c>
      <c r="LR39" s="44">
        <v>0</v>
      </c>
      <c r="LS39" s="44">
        <v>999999999</v>
      </c>
      <c r="LT39" s="44">
        <v>999999999</v>
      </c>
      <c r="LU39" s="44">
        <v>999999999</v>
      </c>
      <c r="LV39" s="44">
        <v>0</v>
      </c>
      <c r="LW39" s="44">
        <v>999999999</v>
      </c>
      <c r="LX39" s="44">
        <v>0</v>
      </c>
      <c r="LY39" s="44">
        <v>0</v>
      </c>
      <c r="LZ39" s="44">
        <v>0</v>
      </c>
      <c r="MA39" s="44">
        <v>999999999</v>
      </c>
      <c r="MB39" s="25">
        <v>0</v>
      </c>
      <c r="MC39" s="25">
        <v>1</v>
      </c>
      <c r="MD39" s="25">
        <v>0</v>
      </c>
      <c r="ME39" s="25">
        <v>1</v>
      </c>
      <c r="MF39" s="25">
        <v>1</v>
      </c>
      <c r="MG39" s="25">
        <v>1</v>
      </c>
      <c r="MH39" s="25">
        <v>0</v>
      </c>
      <c r="MI39" s="25">
        <v>0</v>
      </c>
      <c r="MJ39" s="25">
        <v>0</v>
      </c>
      <c r="MK39" s="25">
        <v>0</v>
      </c>
      <c r="ML39" s="25">
        <v>0</v>
      </c>
      <c r="MM39" s="25">
        <v>0</v>
      </c>
      <c r="MN39" s="25">
        <v>1</v>
      </c>
      <c r="MO39" s="25">
        <v>1</v>
      </c>
      <c r="MP39" s="25">
        <v>1</v>
      </c>
      <c r="MQ39" s="25">
        <v>2</v>
      </c>
      <c r="MR39" s="25">
        <v>3</v>
      </c>
      <c r="MS39" s="25">
        <v>1</v>
      </c>
      <c r="MT39" s="25">
        <v>1</v>
      </c>
      <c r="MU39" s="25">
        <v>0</v>
      </c>
      <c r="MV39" s="25">
        <v>0</v>
      </c>
      <c r="MW39" s="44">
        <v>4</v>
      </c>
      <c r="MX39" s="44">
        <v>1</v>
      </c>
      <c r="MY39" s="44">
        <v>0</v>
      </c>
      <c r="MZ39" s="44">
        <v>0</v>
      </c>
      <c r="NA39" s="44">
        <v>100</v>
      </c>
      <c r="NB39" s="44">
        <v>0</v>
      </c>
      <c r="NC39" s="44">
        <v>50</v>
      </c>
      <c r="ND39" s="44">
        <v>33.333333333333329</v>
      </c>
      <c r="NE39" s="44">
        <v>100</v>
      </c>
      <c r="NF39" s="44">
        <v>0</v>
      </c>
      <c r="NG39" s="44">
        <v>999999999</v>
      </c>
      <c r="NH39" s="44">
        <v>999999999</v>
      </c>
      <c r="NI39" s="44">
        <v>0</v>
      </c>
      <c r="NJ39" s="44">
        <v>0</v>
      </c>
      <c r="NK39" s="44">
        <v>999999999</v>
      </c>
      <c r="NL39" s="25">
        <v>0</v>
      </c>
      <c r="NM39" s="25">
        <v>0</v>
      </c>
      <c r="NN39" s="25">
        <v>0</v>
      </c>
      <c r="NO39" s="25">
        <v>0</v>
      </c>
      <c r="NP39" s="25">
        <v>0</v>
      </c>
      <c r="NQ39" s="25">
        <v>0</v>
      </c>
      <c r="NR39" s="25">
        <v>0</v>
      </c>
      <c r="NS39" s="25">
        <v>0</v>
      </c>
      <c r="NT39" s="25">
        <v>0</v>
      </c>
      <c r="NU39" s="25">
        <v>0</v>
      </c>
      <c r="NV39" s="25">
        <v>0</v>
      </c>
      <c r="NW39" s="25">
        <v>0</v>
      </c>
      <c r="NX39" s="25">
        <v>0</v>
      </c>
      <c r="NY39" s="25">
        <v>0</v>
      </c>
      <c r="NZ39" s="25">
        <v>0</v>
      </c>
      <c r="OA39" s="25">
        <v>0</v>
      </c>
      <c r="OB39" s="25">
        <v>0</v>
      </c>
      <c r="OC39" s="25">
        <v>0</v>
      </c>
      <c r="OD39" s="44">
        <v>2</v>
      </c>
      <c r="OE39" s="44">
        <v>0</v>
      </c>
      <c r="OF39" s="44">
        <v>0</v>
      </c>
      <c r="OG39" s="44">
        <v>0</v>
      </c>
      <c r="OH39" s="44">
        <v>0</v>
      </c>
      <c r="OI39" s="44">
        <v>1</v>
      </c>
      <c r="OJ39" s="44">
        <v>999999999</v>
      </c>
      <c r="OK39" s="44">
        <v>999999999</v>
      </c>
      <c r="OL39" s="44">
        <v>999999999</v>
      </c>
      <c r="OM39" s="44">
        <v>999999999</v>
      </c>
      <c r="ON39" s="44">
        <v>999999999</v>
      </c>
      <c r="OO39" s="44">
        <v>999999999</v>
      </c>
      <c r="OP39" s="44">
        <v>0</v>
      </c>
      <c r="OQ39" s="44">
        <v>999999999</v>
      </c>
      <c r="OR39" s="44">
        <v>999999999</v>
      </c>
      <c r="OS39" s="44">
        <v>999999999</v>
      </c>
      <c r="OT39" s="44">
        <v>999999999</v>
      </c>
      <c r="OU39" s="44">
        <v>0</v>
      </c>
      <c r="OV39" s="25">
        <v>2</v>
      </c>
      <c r="OW39" s="25">
        <v>0</v>
      </c>
      <c r="OX39" s="25">
        <v>2</v>
      </c>
      <c r="OY39" s="25">
        <v>4</v>
      </c>
      <c r="OZ39" s="25">
        <v>5</v>
      </c>
      <c r="PA39" s="25">
        <v>4</v>
      </c>
      <c r="PB39" s="25">
        <v>5</v>
      </c>
      <c r="PC39" s="25">
        <v>3</v>
      </c>
      <c r="PD39" s="25">
        <v>2</v>
      </c>
      <c r="PE39" s="25">
        <v>7</v>
      </c>
      <c r="PF39" s="25">
        <v>4</v>
      </c>
      <c r="PG39" s="25">
        <v>5</v>
      </c>
      <c r="PH39" s="25">
        <v>5</v>
      </c>
      <c r="PI39" s="25">
        <v>3</v>
      </c>
      <c r="PJ39" s="25">
        <v>6</v>
      </c>
      <c r="PK39" s="25">
        <v>4</v>
      </c>
      <c r="PL39" s="25">
        <v>6</v>
      </c>
      <c r="PM39" s="25">
        <v>4</v>
      </c>
      <c r="PN39" s="25">
        <v>6</v>
      </c>
      <c r="PO39" s="25">
        <v>3</v>
      </c>
      <c r="PP39" s="25">
        <v>2</v>
      </c>
      <c r="PQ39" s="25">
        <v>7</v>
      </c>
      <c r="PR39" s="25">
        <v>5</v>
      </c>
      <c r="PS39" s="25">
        <v>7</v>
      </c>
      <c r="PT39" s="44">
        <v>40</v>
      </c>
      <c r="PU39" s="44">
        <v>0</v>
      </c>
      <c r="PV39" s="44">
        <v>33.333333333333329</v>
      </c>
      <c r="PW39" s="44">
        <v>100</v>
      </c>
      <c r="PX39" s="44">
        <v>83.333333333333343</v>
      </c>
      <c r="PY39" s="44">
        <v>100</v>
      </c>
      <c r="PZ39" s="44">
        <v>83.333333333333343</v>
      </c>
      <c r="QA39" s="44">
        <v>100</v>
      </c>
      <c r="QB39" s="44">
        <v>100</v>
      </c>
      <c r="QC39" s="44">
        <v>100</v>
      </c>
      <c r="QD39" s="44">
        <v>80</v>
      </c>
      <c r="QE39" s="44">
        <v>71.428571428571431</v>
      </c>
      <c r="QF39" s="25">
        <v>2</v>
      </c>
      <c r="QG39" s="25">
        <v>1</v>
      </c>
      <c r="QH39" s="25">
        <v>3</v>
      </c>
      <c r="QI39" s="25">
        <v>4</v>
      </c>
      <c r="QJ39" s="25">
        <v>5</v>
      </c>
      <c r="QK39" s="25">
        <v>4</v>
      </c>
      <c r="QL39" s="25">
        <v>5</v>
      </c>
      <c r="QM39" s="25">
        <v>3</v>
      </c>
      <c r="QN39" s="25">
        <v>2</v>
      </c>
      <c r="QO39" s="25">
        <v>7</v>
      </c>
      <c r="QP39" s="25">
        <v>2</v>
      </c>
      <c r="QQ39" s="25">
        <v>5</v>
      </c>
      <c r="QR39" s="25">
        <v>3</v>
      </c>
      <c r="QS39" s="25">
        <v>6</v>
      </c>
      <c r="QT39" s="25">
        <v>4</v>
      </c>
      <c r="QU39" s="25">
        <v>6</v>
      </c>
      <c r="QV39" s="25">
        <v>4</v>
      </c>
      <c r="QW39" s="25">
        <v>6</v>
      </c>
      <c r="QX39" s="25">
        <v>3</v>
      </c>
      <c r="QY39" s="25">
        <v>2</v>
      </c>
      <c r="QZ39" s="25">
        <v>7</v>
      </c>
      <c r="RA39" s="25">
        <v>5</v>
      </c>
      <c r="RB39" s="44">
        <v>40</v>
      </c>
      <c r="RC39" s="44">
        <v>33.333333333333329</v>
      </c>
      <c r="RD39" s="44">
        <v>50</v>
      </c>
      <c r="RE39" s="44">
        <v>100</v>
      </c>
      <c r="RF39" s="44">
        <v>83.333333333333343</v>
      </c>
      <c r="RG39" s="44">
        <v>100</v>
      </c>
      <c r="RH39" s="44">
        <v>83.333333333333343</v>
      </c>
      <c r="RI39" s="44">
        <v>100</v>
      </c>
      <c r="RJ39" s="44">
        <v>100</v>
      </c>
      <c r="RK39" s="44">
        <v>100</v>
      </c>
      <c r="RL39" s="44">
        <v>40</v>
      </c>
      <c r="RM39" s="25">
        <v>1</v>
      </c>
      <c r="RN39" s="25">
        <v>1</v>
      </c>
      <c r="RO39" s="25">
        <v>3</v>
      </c>
      <c r="RP39" s="25">
        <v>1</v>
      </c>
      <c r="RQ39" s="25">
        <v>4</v>
      </c>
      <c r="RR39" s="25">
        <v>0</v>
      </c>
      <c r="RS39" s="25">
        <v>3</v>
      </c>
      <c r="RT39" s="25">
        <v>1</v>
      </c>
      <c r="RU39" s="25">
        <v>2</v>
      </c>
      <c r="RV39" s="25">
        <v>2</v>
      </c>
      <c r="RW39" s="25">
        <v>4</v>
      </c>
      <c r="RX39" s="25">
        <v>0</v>
      </c>
      <c r="RY39" s="25">
        <v>0</v>
      </c>
      <c r="RZ39" s="25">
        <v>1</v>
      </c>
      <c r="SA39" s="25">
        <v>0</v>
      </c>
      <c r="SB39" s="25">
        <v>1</v>
      </c>
      <c r="SC39" s="25">
        <v>2</v>
      </c>
      <c r="SD39" s="25">
        <v>0</v>
      </c>
      <c r="SE39" s="25">
        <v>1</v>
      </c>
      <c r="SF39" s="25">
        <v>0</v>
      </c>
      <c r="SG39" s="25">
        <v>1</v>
      </c>
      <c r="SH39" s="25">
        <v>2</v>
      </c>
      <c r="SI39" s="25">
        <v>1</v>
      </c>
      <c r="SJ39" s="25">
        <v>2</v>
      </c>
      <c r="SK39" s="25">
        <v>0</v>
      </c>
      <c r="SL39" s="25">
        <v>1</v>
      </c>
      <c r="SM39" s="25">
        <v>0</v>
      </c>
      <c r="SN39" s="25">
        <v>0</v>
      </c>
      <c r="SO39" s="25">
        <v>2</v>
      </c>
      <c r="SP39" s="25">
        <v>0</v>
      </c>
      <c r="SQ39" s="25">
        <v>1</v>
      </c>
      <c r="SR39" s="25">
        <v>0</v>
      </c>
      <c r="SS39" s="25">
        <v>1</v>
      </c>
      <c r="ST39" s="25">
        <v>1</v>
      </c>
      <c r="SU39" s="25">
        <v>1</v>
      </c>
      <c r="SV39" s="25">
        <v>0</v>
      </c>
      <c r="SW39" s="44">
        <v>50</v>
      </c>
      <c r="SX39" s="44">
        <v>50</v>
      </c>
      <c r="SY39" s="44">
        <v>75</v>
      </c>
      <c r="SZ39" s="44">
        <v>50</v>
      </c>
      <c r="TA39" s="44">
        <v>80</v>
      </c>
      <c r="TB39" s="44">
        <v>0</v>
      </c>
      <c r="TC39" s="44">
        <v>60</v>
      </c>
      <c r="TD39" s="44">
        <v>100</v>
      </c>
      <c r="TE39" s="44">
        <v>100</v>
      </c>
      <c r="TF39" s="44">
        <v>28.571428571428569</v>
      </c>
      <c r="TG39" s="44">
        <v>100</v>
      </c>
      <c r="TH39" s="44">
        <v>0</v>
      </c>
      <c r="TI39" s="44">
        <v>0</v>
      </c>
      <c r="TJ39" s="44">
        <v>50</v>
      </c>
      <c r="TK39" s="44">
        <v>0</v>
      </c>
      <c r="TL39" s="44">
        <v>50</v>
      </c>
      <c r="TM39" s="44">
        <v>40</v>
      </c>
      <c r="TN39" s="44">
        <v>0</v>
      </c>
      <c r="TO39" s="44">
        <v>20</v>
      </c>
      <c r="TP39" s="44">
        <v>0</v>
      </c>
      <c r="TQ39" s="44">
        <v>50</v>
      </c>
      <c r="TR39" s="44">
        <v>28.571428571428569</v>
      </c>
      <c r="TS39" s="44">
        <v>25</v>
      </c>
      <c r="TT39" s="44">
        <v>40</v>
      </c>
      <c r="TU39" s="44">
        <v>0</v>
      </c>
      <c r="TV39" s="44">
        <v>50</v>
      </c>
      <c r="TW39" s="44">
        <v>0</v>
      </c>
      <c r="TX39" s="44">
        <v>0</v>
      </c>
      <c r="TY39" s="44">
        <v>40</v>
      </c>
      <c r="TZ39" s="44">
        <v>0</v>
      </c>
      <c r="UA39" s="44">
        <v>20</v>
      </c>
      <c r="UB39" s="44">
        <v>0</v>
      </c>
      <c r="UC39" s="44">
        <v>50</v>
      </c>
      <c r="UD39" s="44">
        <v>14.285714285714285</v>
      </c>
      <c r="UE39" s="44">
        <v>25</v>
      </c>
      <c r="UF39" s="44">
        <v>0</v>
      </c>
    </row>
    <row r="40" spans="1:552" x14ac:dyDescent="0.25">
      <c r="A40" s="2" t="str">
        <f t="shared" si="0"/>
        <v xml:space="preserve">220770 Parnaíba                                                                                                                                     </v>
      </c>
      <c r="B40" s="58">
        <v>220770</v>
      </c>
      <c r="C40" s="2" t="s">
        <v>84</v>
      </c>
      <c r="D40" s="56">
        <v>1</v>
      </c>
      <c r="E40" s="56">
        <v>2</v>
      </c>
      <c r="F40" s="56">
        <v>1</v>
      </c>
      <c r="G40" s="56">
        <v>0</v>
      </c>
      <c r="H40" s="56">
        <v>3</v>
      </c>
      <c r="I40" s="56">
        <v>2</v>
      </c>
      <c r="J40" s="56">
        <v>4</v>
      </c>
      <c r="K40" s="56">
        <v>5</v>
      </c>
      <c r="L40" s="56">
        <v>4</v>
      </c>
      <c r="M40" s="56">
        <v>1</v>
      </c>
      <c r="N40" s="56">
        <v>3</v>
      </c>
      <c r="O40" s="56">
        <v>7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2</v>
      </c>
      <c r="W40" s="59">
        <v>3</v>
      </c>
      <c r="X40" s="59">
        <v>3</v>
      </c>
      <c r="Y40" s="59">
        <v>1</v>
      </c>
      <c r="Z40" s="59">
        <v>2</v>
      </c>
      <c r="AA40" s="59">
        <v>6</v>
      </c>
      <c r="AB40" s="62">
        <v>0</v>
      </c>
      <c r="AC40" s="62">
        <v>0</v>
      </c>
      <c r="AD40" s="62">
        <v>0</v>
      </c>
      <c r="AE40" s="62">
        <v>999999999</v>
      </c>
      <c r="AF40" s="62">
        <v>0</v>
      </c>
      <c r="AG40" s="62">
        <v>0</v>
      </c>
      <c r="AH40" s="62">
        <v>50</v>
      </c>
      <c r="AI40" s="62">
        <v>60</v>
      </c>
      <c r="AJ40" s="62">
        <v>75</v>
      </c>
      <c r="AK40" s="62">
        <v>100</v>
      </c>
      <c r="AL40" s="62">
        <v>66.666666666666657</v>
      </c>
      <c r="AM40" s="62">
        <v>85.714285714285708</v>
      </c>
      <c r="AN40" s="61">
        <v>1</v>
      </c>
      <c r="AO40" s="25">
        <v>2</v>
      </c>
      <c r="AP40" s="25">
        <v>1</v>
      </c>
      <c r="AQ40" s="25">
        <v>0</v>
      </c>
      <c r="AR40" s="25">
        <v>1</v>
      </c>
      <c r="AS40" s="25">
        <v>2</v>
      </c>
      <c r="AT40" s="25">
        <v>2</v>
      </c>
      <c r="AU40" s="25">
        <v>2</v>
      </c>
      <c r="AV40" s="25">
        <v>1</v>
      </c>
      <c r="AW40" s="25">
        <v>0</v>
      </c>
      <c r="AX40" s="25">
        <v>1</v>
      </c>
      <c r="AY40" s="25">
        <v>1</v>
      </c>
      <c r="AZ40" s="39">
        <v>100</v>
      </c>
      <c r="BA40" s="39">
        <v>100</v>
      </c>
      <c r="BB40" s="39">
        <v>100</v>
      </c>
      <c r="BC40" s="39">
        <v>999999999</v>
      </c>
      <c r="BD40" s="39">
        <v>33.333333333333329</v>
      </c>
      <c r="BE40" s="39">
        <v>100</v>
      </c>
      <c r="BF40" s="39">
        <v>50</v>
      </c>
      <c r="BG40" s="39">
        <v>40</v>
      </c>
      <c r="BH40" s="39">
        <v>25</v>
      </c>
      <c r="BI40" s="39">
        <v>0</v>
      </c>
      <c r="BJ40" s="39">
        <v>33.333333333333329</v>
      </c>
      <c r="BK40" s="39">
        <v>14.285714285714285</v>
      </c>
      <c r="BL40" s="25">
        <v>0</v>
      </c>
      <c r="BM40" s="25">
        <v>0</v>
      </c>
      <c r="BN40" s="25">
        <v>0</v>
      </c>
      <c r="BO40" s="25">
        <v>0</v>
      </c>
      <c r="BP40" s="25">
        <v>2</v>
      </c>
      <c r="BQ40" s="25">
        <v>0</v>
      </c>
      <c r="BR40" s="25">
        <v>0</v>
      </c>
      <c r="BS40" s="25">
        <v>0</v>
      </c>
      <c r="BT40" s="25">
        <v>0</v>
      </c>
      <c r="BU40" s="25">
        <v>0</v>
      </c>
      <c r="BV40" s="25">
        <v>0</v>
      </c>
      <c r="BW40" s="25">
        <v>0</v>
      </c>
      <c r="BX40" s="39">
        <v>0</v>
      </c>
      <c r="BY40" s="39">
        <v>0</v>
      </c>
      <c r="BZ40" s="39">
        <v>0</v>
      </c>
      <c r="CA40" s="39">
        <v>999999999</v>
      </c>
      <c r="CB40" s="39">
        <v>66.666666666666657</v>
      </c>
      <c r="CC40" s="39">
        <v>0</v>
      </c>
      <c r="CD40" s="39">
        <v>0</v>
      </c>
      <c r="CE40" s="39">
        <v>0</v>
      </c>
      <c r="CF40" s="39">
        <v>0</v>
      </c>
      <c r="CG40" s="39">
        <v>0</v>
      </c>
      <c r="CH40" s="39">
        <v>0</v>
      </c>
      <c r="CI40" s="39">
        <v>0</v>
      </c>
      <c r="CJ40" s="63">
        <v>0</v>
      </c>
      <c r="CK40" s="63">
        <v>0</v>
      </c>
      <c r="CL40" s="63">
        <v>0</v>
      </c>
      <c r="CM40" s="63">
        <v>0</v>
      </c>
      <c r="CN40" s="63">
        <v>0</v>
      </c>
      <c r="CO40" s="63">
        <v>0</v>
      </c>
      <c r="CP40" s="63">
        <v>2</v>
      </c>
      <c r="CQ40" s="63">
        <v>1</v>
      </c>
      <c r="CR40" s="63">
        <v>1</v>
      </c>
      <c r="CS40" s="63">
        <v>0</v>
      </c>
      <c r="CT40" s="63">
        <v>1</v>
      </c>
      <c r="CU40" s="63">
        <v>1</v>
      </c>
      <c r="CV40" s="63">
        <v>0</v>
      </c>
      <c r="CW40" s="63">
        <v>0</v>
      </c>
      <c r="CX40" s="63">
        <v>0</v>
      </c>
      <c r="CY40" s="63">
        <v>0</v>
      </c>
      <c r="CZ40" s="63">
        <v>0</v>
      </c>
      <c r="DA40" s="63">
        <v>0</v>
      </c>
      <c r="DB40" s="63">
        <v>0</v>
      </c>
      <c r="DC40" s="63">
        <v>0</v>
      </c>
      <c r="DD40" s="63">
        <v>0</v>
      </c>
      <c r="DE40" s="63">
        <v>0</v>
      </c>
      <c r="DF40" s="63">
        <v>0</v>
      </c>
      <c r="DG40" s="63">
        <v>2</v>
      </c>
      <c r="DH40" s="25">
        <v>0</v>
      </c>
      <c r="DI40" s="25">
        <v>0</v>
      </c>
      <c r="DJ40" s="25">
        <v>0</v>
      </c>
      <c r="DK40" s="25">
        <v>0</v>
      </c>
      <c r="DL40" s="25">
        <v>0</v>
      </c>
      <c r="DM40" s="25">
        <v>0</v>
      </c>
      <c r="DN40" s="25">
        <v>0</v>
      </c>
      <c r="DO40" s="25">
        <v>0</v>
      </c>
      <c r="DP40" s="25">
        <v>0</v>
      </c>
      <c r="DQ40" s="25">
        <v>0</v>
      </c>
      <c r="DR40" s="25">
        <v>0</v>
      </c>
      <c r="DS40" s="25">
        <v>0</v>
      </c>
      <c r="DT40" s="34">
        <v>0</v>
      </c>
      <c r="DU40" s="34">
        <v>0</v>
      </c>
      <c r="DV40" s="34">
        <v>0</v>
      </c>
      <c r="DW40" s="34">
        <v>0</v>
      </c>
      <c r="DX40" s="34">
        <v>0</v>
      </c>
      <c r="DY40" s="34">
        <v>0</v>
      </c>
      <c r="DZ40" s="34">
        <v>2</v>
      </c>
      <c r="EA40" s="2">
        <v>1</v>
      </c>
      <c r="EB40" s="2">
        <v>1</v>
      </c>
      <c r="EC40" s="2">
        <v>0</v>
      </c>
      <c r="ED40" s="2">
        <v>1</v>
      </c>
      <c r="EE40" s="2">
        <v>3</v>
      </c>
      <c r="EF40" s="34">
        <v>999999999</v>
      </c>
      <c r="EG40" s="34">
        <v>999999999</v>
      </c>
      <c r="EH40" s="34">
        <v>999999999</v>
      </c>
      <c r="EI40" s="34">
        <v>999999999</v>
      </c>
      <c r="EJ40" s="34">
        <v>999999999</v>
      </c>
      <c r="EK40" s="34">
        <v>999999999</v>
      </c>
      <c r="EL40" s="34">
        <v>100</v>
      </c>
      <c r="EM40" s="34">
        <v>100</v>
      </c>
      <c r="EN40" s="34">
        <v>100</v>
      </c>
      <c r="EO40" s="34">
        <v>999999999</v>
      </c>
      <c r="EP40" s="34">
        <v>100</v>
      </c>
      <c r="EQ40" s="34">
        <v>33.333333333333329</v>
      </c>
      <c r="ER40" s="34">
        <v>999999999</v>
      </c>
      <c r="ES40" s="34">
        <v>999999999</v>
      </c>
      <c r="ET40" s="34">
        <v>999999999</v>
      </c>
      <c r="EU40" s="34">
        <v>999999999</v>
      </c>
      <c r="EV40" s="34">
        <v>999999999</v>
      </c>
      <c r="EW40" s="34">
        <v>999999999</v>
      </c>
      <c r="EX40" s="34">
        <v>0</v>
      </c>
      <c r="EY40" s="34">
        <v>0</v>
      </c>
      <c r="EZ40" s="34">
        <v>0</v>
      </c>
      <c r="FA40" s="34">
        <v>999999999</v>
      </c>
      <c r="FB40" s="34">
        <v>0</v>
      </c>
      <c r="FC40" s="34">
        <v>66.666666666666657</v>
      </c>
      <c r="FD40" s="42">
        <v>999999999</v>
      </c>
      <c r="FE40" s="42">
        <v>999999999</v>
      </c>
      <c r="FF40" s="42">
        <v>999999999</v>
      </c>
      <c r="FG40" s="42">
        <v>999999999</v>
      </c>
      <c r="FH40" s="42">
        <v>999999999</v>
      </c>
      <c r="FI40" s="42">
        <v>999999999</v>
      </c>
      <c r="FJ40" s="42">
        <v>0</v>
      </c>
      <c r="FK40" s="42">
        <v>0</v>
      </c>
      <c r="FL40" s="42">
        <v>0</v>
      </c>
      <c r="FM40" s="42">
        <v>999999999</v>
      </c>
      <c r="FN40" s="42">
        <v>0</v>
      </c>
      <c r="FO40" s="42">
        <v>0</v>
      </c>
      <c r="FP40" s="42">
        <v>0</v>
      </c>
      <c r="FQ40" s="2">
        <v>0</v>
      </c>
      <c r="FR40" s="2">
        <v>0</v>
      </c>
      <c r="FS40" s="2">
        <v>0</v>
      </c>
      <c r="FT40" s="2">
        <v>0</v>
      </c>
      <c r="FU40" s="2">
        <v>0</v>
      </c>
      <c r="FV40" s="2">
        <v>2</v>
      </c>
      <c r="FW40" s="2">
        <v>1</v>
      </c>
      <c r="FX40" s="2">
        <v>3</v>
      </c>
      <c r="FY40" s="2">
        <v>1</v>
      </c>
      <c r="FZ40" s="2">
        <v>2</v>
      </c>
      <c r="GA40" s="2">
        <v>4</v>
      </c>
      <c r="GB40" s="25">
        <v>0</v>
      </c>
      <c r="GC40" s="25">
        <v>0</v>
      </c>
      <c r="GD40" s="25">
        <v>0</v>
      </c>
      <c r="GE40" s="25">
        <v>0</v>
      </c>
      <c r="GF40" s="25">
        <v>0</v>
      </c>
      <c r="GG40" s="25">
        <v>0</v>
      </c>
      <c r="GH40" s="25">
        <v>0</v>
      </c>
      <c r="GI40" s="25">
        <v>0</v>
      </c>
      <c r="GJ40" s="25">
        <v>0</v>
      </c>
      <c r="GK40" s="25">
        <v>0</v>
      </c>
      <c r="GL40" s="25">
        <v>0</v>
      </c>
      <c r="GM40" s="25">
        <v>1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2">
        <v>0</v>
      </c>
      <c r="GU40" s="2">
        <v>1</v>
      </c>
      <c r="GV40" s="2">
        <v>0</v>
      </c>
      <c r="GW40" s="2">
        <v>0</v>
      </c>
      <c r="GX40" s="2">
        <v>0</v>
      </c>
      <c r="GY40" s="2">
        <v>0</v>
      </c>
      <c r="GZ40" s="2">
        <v>0</v>
      </c>
      <c r="HA40" s="2">
        <v>0</v>
      </c>
      <c r="HB40" s="2">
        <v>0</v>
      </c>
      <c r="HC40" s="2">
        <v>0</v>
      </c>
      <c r="HD40" s="2">
        <v>0</v>
      </c>
      <c r="HE40" s="2">
        <v>0</v>
      </c>
      <c r="HF40" s="2">
        <v>2</v>
      </c>
      <c r="HG40" s="2">
        <v>2</v>
      </c>
      <c r="HH40" s="2">
        <v>3</v>
      </c>
      <c r="HI40" s="2">
        <v>1</v>
      </c>
      <c r="HJ40" s="2">
        <v>2</v>
      </c>
      <c r="HK40" s="2">
        <v>5</v>
      </c>
      <c r="HL40" s="34">
        <v>999999999</v>
      </c>
      <c r="HM40" s="34">
        <v>999999999</v>
      </c>
      <c r="HN40" s="34">
        <v>999999999</v>
      </c>
      <c r="HO40" s="34">
        <v>999999999</v>
      </c>
      <c r="HP40" s="34">
        <v>999999999</v>
      </c>
      <c r="HQ40" s="34">
        <v>999999999</v>
      </c>
      <c r="HR40" s="34">
        <v>100</v>
      </c>
      <c r="HS40" s="34">
        <v>50</v>
      </c>
      <c r="HT40" s="34">
        <v>100</v>
      </c>
      <c r="HU40" s="34">
        <v>100</v>
      </c>
      <c r="HV40" s="34">
        <v>100</v>
      </c>
      <c r="HW40" s="34">
        <v>80</v>
      </c>
      <c r="HX40" s="39">
        <v>999999999</v>
      </c>
      <c r="HY40" s="39">
        <v>999999999</v>
      </c>
      <c r="HZ40" s="39">
        <v>999999999</v>
      </c>
      <c r="IA40" s="39">
        <v>999999999</v>
      </c>
      <c r="IB40" s="39">
        <v>999999999</v>
      </c>
      <c r="IC40" s="39">
        <v>999999999</v>
      </c>
      <c r="ID40" s="39">
        <v>0</v>
      </c>
      <c r="IE40" s="39">
        <v>0</v>
      </c>
      <c r="IF40" s="39">
        <v>0</v>
      </c>
      <c r="IG40" s="39">
        <v>0</v>
      </c>
      <c r="IH40" s="39">
        <v>0</v>
      </c>
      <c r="II40" s="39">
        <v>20</v>
      </c>
      <c r="IJ40" s="39">
        <v>999999999</v>
      </c>
      <c r="IK40" s="39">
        <v>999999999</v>
      </c>
      <c r="IL40" s="39">
        <v>999999999</v>
      </c>
      <c r="IM40" s="39">
        <v>999999999</v>
      </c>
      <c r="IN40" s="39">
        <v>999999999</v>
      </c>
      <c r="IO40" s="39">
        <v>999999999</v>
      </c>
      <c r="IP40" s="39">
        <v>0</v>
      </c>
      <c r="IQ40" s="39">
        <v>50</v>
      </c>
      <c r="IR40" s="39">
        <v>0</v>
      </c>
      <c r="IS40" s="39">
        <v>0</v>
      </c>
      <c r="IT40" s="39">
        <v>0</v>
      </c>
      <c r="IU40" s="39">
        <v>0</v>
      </c>
      <c r="IV40" s="39">
        <v>1</v>
      </c>
      <c r="IW40" s="39">
        <v>0</v>
      </c>
      <c r="IX40" s="39">
        <v>1</v>
      </c>
      <c r="IY40" s="39">
        <v>0</v>
      </c>
      <c r="IZ40" s="39">
        <v>0</v>
      </c>
      <c r="JA40" s="39">
        <v>2</v>
      </c>
      <c r="JB40" s="39">
        <v>2</v>
      </c>
      <c r="JC40" s="39">
        <v>0</v>
      </c>
      <c r="JD40" s="2">
        <v>1</v>
      </c>
      <c r="JE40" s="2">
        <v>0</v>
      </c>
      <c r="JF40" s="2">
        <v>1</v>
      </c>
      <c r="JG40" s="2">
        <v>0</v>
      </c>
      <c r="JH40" s="2">
        <v>0</v>
      </c>
      <c r="JI40" s="2">
        <v>1</v>
      </c>
      <c r="JJ40" s="2">
        <v>0</v>
      </c>
      <c r="JK40" s="2">
        <v>0</v>
      </c>
      <c r="JL40" s="2">
        <v>1</v>
      </c>
      <c r="JM40" s="44">
        <v>0</v>
      </c>
      <c r="JN40" s="44">
        <v>0</v>
      </c>
      <c r="JO40" s="44">
        <v>0</v>
      </c>
      <c r="JP40" s="2">
        <v>0</v>
      </c>
      <c r="JQ40" s="2">
        <v>0</v>
      </c>
      <c r="JR40" s="2">
        <v>0</v>
      </c>
      <c r="JS40" s="2">
        <v>1</v>
      </c>
      <c r="JT40" s="2">
        <v>0</v>
      </c>
      <c r="JU40" s="2">
        <v>1</v>
      </c>
      <c r="JV40" s="2">
        <v>0</v>
      </c>
      <c r="JW40" s="2">
        <v>0</v>
      </c>
      <c r="JX40" s="2">
        <v>0</v>
      </c>
      <c r="JY40" s="2">
        <v>0</v>
      </c>
      <c r="JZ40" s="2">
        <v>0</v>
      </c>
      <c r="KA40" s="2">
        <v>1</v>
      </c>
      <c r="KB40" s="25">
        <v>0</v>
      </c>
      <c r="KC40" s="25">
        <v>0</v>
      </c>
      <c r="KD40" s="25">
        <v>0</v>
      </c>
      <c r="KE40" s="25">
        <v>0</v>
      </c>
      <c r="KF40" s="25">
        <v>1</v>
      </c>
      <c r="KG40" s="25">
        <v>2</v>
      </c>
      <c r="KH40" s="25">
        <v>1</v>
      </c>
      <c r="KI40" s="25">
        <v>0</v>
      </c>
      <c r="KJ40" s="25">
        <v>1</v>
      </c>
      <c r="KK40" s="25">
        <v>2</v>
      </c>
      <c r="KL40" s="25">
        <v>2</v>
      </c>
      <c r="KM40" s="25">
        <v>1</v>
      </c>
      <c r="KN40" s="25">
        <v>1</v>
      </c>
      <c r="KO40" s="25">
        <v>0</v>
      </c>
      <c r="KP40" s="25">
        <v>1</v>
      </c>
      <c r="KQ40" s="25">
        <v>1</v>
      </c>
      <c r="KR40" s="44">
        <v>100</v>
      </c>
      <c r="KS40" s="44">
        <v>0</v>
      </c>
      <c r="KT40" s="44">
        <v>100</v>
      </c>
      <c r="KU40" s="44">
        <v>999999999</v>
      </c>
      <c r="KV40" s="44">
        <v>0</v>
      </c>
      <c r="KW40" s="44">
        <v>100</v>
      </c>
      <c r="KX40" s="44">
        <v>100</v>
      </c>
      <c r="KY40" s="44">
        <v>0</v>
      </c>
      <c r="KZ40" s="44">
        <v>100</v>
      </c>
      <c r="LA40" s="44">
        <v>999999999</v>
      </c>
      <c r="LB40" s="44">
        <v>100</v>
      </c>
      <c r="LC40" s="44">
        <v>0</v>
      </c>
      <c r="LD40" s="44">
        <v>0</v>
      </c>
      <c r="LE40" s="44">
        <v>50</v>
      </c>
      <c r="LF40" s="44">
        <v>0</v>
      </c>
      <c r="LG40" s="44">
        <v>999999999</v>
      </c>
      <c r="LH40" s="44">
        <v>100</v>
      </c>
      <c r="LI40" s="44">
        <v>0</v>
      </c>
      <c r="LJ40" s="44">
        <v>0</v>
      </c>
      <c r="LK40" s="44">
        <v>0</v>
      </c>
      <c r="LL40" s="44">
        <v>0</v>
      </c>
      <c r="LM40" s="44">
        <v>999999999</v>
      </c>
      <c r="LN40" s="44">
        <v>0</v>
      </c>
      <c r="LO40" s="44">
        <v>100</v>
      </c>
      <c r="LP40" s="44">
        <v>0</v>
      </c>
      <c r="LQ40" s="44">
        <v>50</v>
      </c>
      <c r="LR40" s="44">
        <v>0</v>
      </c>
      <c r="LS40" s="44">
        <v>999999999</v>
      </c>
      <c r="LT40" s="44">
        <v>0</v>
      </c>
      <c r="LU40" s="44">
        <v>0</v>
      </c>
      <c r="LV40" s="44">
        <v>0</v>
      </c>
      <c r="LW40" s="44">
        <v>100</v>
      </c>
      <c r="LX40" s="44">
        <v>0</v>
      </c>
      <c r="LY40" s="44">
        <v>999999999</v>
      </c>
      <c r="LZ40" s="44">
        <v>0</v>
      </c>
      <c r="MA40" s="44">
        <v>0</v>
      </c>
      <c r="MB40" s="25">
        <v>0</v>
      </c>
      <c r="MC40" s="25">
        <v>0</v>
      </c>
      <c r="MD40" s="25">
        <v>0</v>
      </c>
      <c r="ME40" s="25">
        <v>0</v>
      </c>
      <c r="MF40" s="25">
        <v>0</v>
      </c>
      <c r="MG40" s="25">
        <v>0</v>
      </c>
      <c r="MH40" s="25">
        <v>0</v>
      </c>
      <c r="MI40" s="25">
        <v>1</v>
      </c>
      <c r="MJ40" s="25">
        <v>0</v>
      </c>
      <c r="MK40" s="25">
        <v>0</v>
      </c>
      <c r="ML40" s="25">
        <v>0</v>
      </c>
      <c r="MM40" s="25">
        <v>0</v>
      </c>
      <c r="MN40" s="25">
        <v>0</v>
      </c>
      <c r="MO40" s="25">
        <v>0</v>
      </c>
      <c r="MP40" s="25">
        <v>0</v>
      </c>
      <c r="MQ40" s="25">
        <v>0</v>
      </c>
      <c r="MR40" s="25">
        <v>0</v>
      </c>
      <c r="MS40" s="25">
        <v>0</v>
      </c>
      <c r="MT40" s="25">
        <v>1</v>
      </c>
      <c r="MU40" s="25">
        <v>1</v>
      </c>
      <c r="MV40" s="25">
        <v>1</v>
      </c>
      <c r="MW40" s="44">
        <v>0</v>
      </c>
      <c r="MX40" s="44">
        <v>1</v>
      </c>
      <c r="MY40" s="44">
        <v>2</v>
      </c>
      <c r="MZ40" s="44">
        <v>999999999</v>
      </c>
      <c r="NA40" s="44">
        <v>999999999</v>
      </c>
      <c r="NB40" s="44">
        <v>999999999</v>
      </c>
      <c r="NC40" s="44">
        <v>999999999</v>
      </c>
      <c r="ND40" s="44">
        <v>999999999</v>
      </c>
      <c r="NE40" s="44">
        <v>999999999</v>
      </c>
      <c r="NF40" s="44">
        <v>0</v>
      </c>
      <c r="NG40" s="44">
        <v>100</v>
      </c>
      <c r="NH40" s="44">
        <v>0</v>
      </c>
      <c r="NI40" s="44">
        <v>999999999</v>
      </c>
      <c r="NJ40" s="44">
        <v>0</v>
      </c>
      <c r="NK40" s="44">
        <v>0</v>
      </c>
      <c r="NL40" s="25">
        <v>0</v>
      </c>
      <c r="NM40" s="25">
        <v>0</v>
      </c>
      <c r="NN40" s="25">
        <v>0</v>
      </c>
      <c r="NO40" s="25">
        <v>0</v>
      </c>
      <c r="NP40" s="25">
        <v>0</v>
      </c>
      <c r="NQ40" s="25">
        <v>1</v>
      </c>
      <c r="NR40" s="25">
        <v>0</v>
      </c>
      <c r="NS40" s="25">
        <v>0</v>
      </c>
      <c r="NT40" s="25">
        <v>0</v>
      </c>
      <c r="NU40" s="25">
        <v>0</v>
      </c>
      <c r="NV40" s="25">
        <v>0</v>
      </c>
      <c r="NW40" s="25">
        <v>0</v>
      </c>
      <c r="NX40" s="25">
        <v>0</v>
      </c>
      <c r="NY40" s="25">
        <v>0</v>
      </c>
      <c r="NZ40" s="25">
        <v>0</v>
      </c>
      <c r="OA40" s="25">
        <v>0</v>
      </c>
      <c r="OB40" s="25">
        <v>0</v>
      </c>
      <c r="OC40" s="25">
        <v>1</v>
      </c>
      <c r="OD40" s="44">
        <v>0</v>
      </c>
      <c r="OE40" s="44">
        <v>0</v>
      </c>
      <c r="OF40" s="44">
        <v>0</v>
      </c>
      <c r="OG40" s="44">
        <v>0</v>
      </c>
      <c r="OH40" s="44">
        <v>0</v>
      </c>
      <c r="OI40" s="44">
        <v>0</v>
      </c>
      <c r="OJ40" s="44">
        <v>999999999</v>
      </c>
      <c r="OK40" s="44">
        <v>999999999</v>
      </c>
      <c r="OL40" s="44">
        <v>999999999</v>
      </c>
      <c r="OM40" s="44">
        <v>999999999</v>
      </c>
      <c r="ON40" s="44">
        <v>999999999</v>
      </c>
      <c r="OO40" s="44">
        <v>100</v>
      </c>
      <c r="OP40" s="44">
        <v>999999999</v>
      </c>
      <c r="OQ40" s="44">
        <v>999999999</v>
      </c>
      <c r="OR40" s="44">
        <v>999999999</v>
      </c>
      <c r="OS40" s="44">
        <v>999999999</v>
      </c>
      <c r="OT40" s="44">
        <v>999999999</v>
      </c>
      <c r="OU40" s="44">
        <v>999999999</v>
      </c>
      <c r="OV40" s="25">
        <v>0</v>
      </c>
      <c r="OW40" s="25">
        <v>2</v>
      </c>
      <c r="OX40" s="25">
        <v>2</v>
      </c>
      <c r="OY40" s="25">
        <v>1</v>
      </c>
      <c r="OZ40" s="25">
        <v>0</v>
      </c>
      <c r="PA40" s="25">
        <v>1</v>
      </c>
      <c r="PB40" s="25">
        <v>5</v>
      </c>
      <c r="PC40" s="25">
        <v>2</v>
      </c>
      <c r="PD40" s="25">
        <v>4</v>
      </c>
      <c r="PE40" s="25">
        <v>3</v>
      </c>
      <c r="PF40" s="25">
        <v>2</v>
      </c>
      <c r="PG40" s="25">
        <v>6</v>
      </c>
      <c r="PH40" s="25">
        <v>1</v>
      </c>
      <c r="PI40" s="25">
        <v>2</v>
      </c>
      <c r="PJ40" s="25">
        <v>2</v>
      </c>
      <c r="PK40" s="25">
        <v>1</v>
      </c>
      <c r="PL40" s="25">
        <v>1</v>
      </c>
      <c r="PM40" s="25">
        <v>2</v>
      </c>
      <c r="PN40" s="25">
        <v>6</v>
      </c>
      <c r="PO40" s="25">
        <v>5</v>
      </c>
      <c r="PP40" s="25">
        <v>4</v>
      </c>
      <c r="PQ40" s="25">
        <v>4</v>
      </c>
      <c r="PR40" s="25">
        <v>3</v>
      </c>
      <c r="PS40" s="25">
        <v>7</v>
      </c>
      <c r="PT40" s="44">
        <v>0</v>
      </c>
      <c r="PU40" s="44">
        <v>100</v>
      </c>
      <c r="PV40" s="44">
        <v>100</v>
      </c>
      <c r="PW40" s="44">
        <v>100</v>
      </c>
      <c r="PX40" s="44">
        <v>0</v>
      </c>
      <c r="PY40" s="44">
        <v>50</v>
      </c>
      <c r="PZ40" s="44">
        <v>83.333333333333343</v>
      </c>
      <c r="QA40" s="44">
        <v>40</v>
      </c>
      <c r="QB40" s="44">
        <v>100</v>
      </c>
      <c r="QC40" s="44">
        <v>75</v>
      </c>
      <c r="QD40" s="44">
        <v>66.666666666666657</v>
      </c>
      <c r="QE40" s="44">
        <v>85.714285714285708</v>
      </c>
      <c r="QF40" s="25">
        <v>0</v>
      </c>
      <c r="QG40" s="25">
        <v>2</v>
      </c>
      <c r="QH40" s="25">
        <v>2</v>
      </c>
      <c r="QI40" s="25">
        <v>1</v>
      </c>
      <c r="QJ40" s="25">
        <v>1</v>
      </c>
      <c r="QK40" s="25">
        <v>1</v>
      </c>
      <c r="QL40" s="25">
        <v>4</v>
      </c>
      <c r="QM40" s="25">
        <v>3</v>
      </c>
      <c r="QN40" s="25">
        <v>4</v>
      </c>
      <c r="QO40" s="25">
        <v>3</v>
      </c>
      <c r="QP40" s="25">
        <v>3</v>
      </c>
      <c r="QQ40" s="25">
        <v>1</v>
      </c>
      <c r="QR40" s="25">
        <v>2</v>
      </c>
      <c r="QS40" s="25">
        <v>2</v>
      </c>
      <c r="QT40" s="25">
        <v>1</v>
      </c>
      <c r="QU40" s="25">
        <v>1</v>
      </c>
      <c r="QV40" s="25">
        <v>2</v>
      </c>
      <c r="QW40" s="25">
        <v>6</v>
      </c>
      <c r="QX40" s="25">
        <v>5</v>
      </c>
      <c r="QY40" s="25">
        <v>4</v>
      </c>
      <c r="QZ40" s="25">
        <v>4</v>
      </c>
      <c r="RA40" s="25">
        <v>3</v>
      </c>
      <c r="RB40" s="44">
        <v>0</v>
      </c>
      <c r="RC40" s="44">
        <v>100</v>
      </c>
      <c r="RD40" s="44">
        <v>100</v>
      </c>
      <c r="RE40" s="44">
        <v>100</v>
      </c>
      <c r="RF40" s="44">
        <v>100</v>
      </c>
      <c r="RG40" s="44">
        <v>50</v>
      </c>
      <c r="RH40" s="44">
        <v>66.666666666666657</v>
      </c>
      <c r="RI40" s="44">
        <v>60</v>
      </c>
      <c r="RJ40" s="44">
        <v>100</v>
      </c>
      <c r="RK40" s="44">
        <v>75</v>
      </c>
      <c r="RL40" s="44">
        <v>100</v>
      </c>
      <c r="RM40" s="25">
        <v>0</v>
      </c>
      <c r="RN40" s="25">
        <v>2</v>
      </c>
      <c r="RO40" s="25">
        <v>0</v>
      </c>
      <c r="RP40" s="25">
        <v>0</v>
      </c>
      <c r="RQ40" s="25">
        <v>1</v>
      </c>
      <c r="RR40" s="25">
        <v>2</v>
      </c>
      <c r="RS40" s="25">
        <v>3</v>
      </c>
      <c r="RT40" s="25">
        <v>1</v>
      </c>
      <c r="RU40" s="25">
        <v>4</v>
      </c>
      <c r="RV40" s="25">
        <v>1</v>
      </c>
      <c r="RW40" s="25">
        <v>2</v>
      </c>
      <c r="RX40" s="25">
        <v>6</v>
      </c>
      <c r="RY40" s="25">
        <v>0</v>
      </c>
      <c r="RZ40" s="25">
        <v>1</v>
      </c>
      <c r="SA40" s="25">
        <v>1</v>
      </c>
      <c r="SB40" s="25">
        <v>0</v>
      </c>
      <c r="SC40" s="25">
        <v>1</v>
      </c>
      <c r="SD40" s="25">
        <v>0</v>
      </c>
      <c r="SE40" s="25">
        <v>1</v>
      </c>
      <c r="SF40" s="25">
        <v>0</v>
      </c>
      <c r="SG40" s="25">
        <v>1</v>
      </c>
      <c r="SH40" s="25">
        <v>0</v>
      </c>
      <c r="SI40" s="25">
        <v>0</v>
      </c>
      <c r="SJ40" s="25">
        <v>1</v>
      </c>
      <c r="SK40" s="25">
        <v>0</v>
      </c>
      <c r="SL40" s="25">
        <v>1</v>
      </c>
      <c r="SM40" s="25">
        <v>0</v>
      </c>
      <c r="SN40" s="25">
        <v>0</v>
      </c>
      <c r="SO40" s="25">
        <v>1</v>
      </c>
      <c r="SP40" s="25">
        <v>0</v>
      </c>
      <c r="SQ40" s="25">
        <v>1</v>
      </c>
      <c r="SR40" s="25">
        <v>0</v>
      </c>
      <c r="SS40" s="25">
        <v>1</v>
      </c>
      <c r="ST40" s="25">
        <v>0</v>
      </c>
      <c r="SU40" s="25">
        <v>0</v>
      </c>
      <c r="SV40" s="25">
        <v>1</v>
      </c>
      <c r="SW40" s="44">
        <v>0</v>
      </c>
      <c r="SX40" s="44">
        <v>100</v>
      </c>
      <c r="SY40" s="44">
        <v>0</v>
      </c>
      <c r="SZ40" s="44">
        <v>999999999</v>
      </c>
      <c r="TA40" s="44">
        <v>33.333333333333329</v>
      </c>
      <c r="TB40" s="44">
        <v>100</v>
      </c>
      <c r="TC40" s="44">
        <v>75</v>
      </c>
      <c r="TD40" s="44">
        <v>20</v>
      </c>
      <c r="TE40" s="44">
        <v>100</v>
      </c>
      <c r="TF40" s="44">
        <v>100</v>
      </c>
      <c r="TG40" s="44">
        <v>66.666666666666657</v>
      </c>
      <c r="TH40" s="44">
        <v>85.714285714285708</v>
      </c>
      <c r="TI40" s="44">
        <v>0</v>
      </c>
      <c r="TJ40" s="44">
        <v>50</v>
      </c>
      <c r="TK40" s="44">
        <v>100</v>
      </c>
      <c r="TL40" s="44">
        <v>999999999</v>
      </c>
      <c r="TM40" s="44">
        <v>33.333333333333329</v>
      </c>
      <c r="TN40" s="44">
        <v>0</v>
      </c>
      <c r="TO40" s="44">
        <v>25</v>
      </c>
      <c r="TP40" s="44">
        <v>0</v>
      </c>
      <c r="TQ40" s="44">
        <v>25</v>
      </c>
      <c r="TR40" s="44">
        <v>0</v>
      </c>
      <c r="TS40" s="44">
        <v>0</v>
      </c>
      <c r="TT40" s="44">
        <v>14.285714285714285</v>
      </c>
      <c r="TU40" s="44">
        <v>0</v>
      </c>
      <c r="TV40" s="44">
        <v>50</v>
      </c>
      <c r="TW40" s="44">
        <v>0</v>
      </c>
      <c r="TX40" s="44">
        <v>999999999</v>
      </c>
      <c r="TY40" s="44">
        <v>33.333333333333329</v>
      </c>
      <c r="TZ40" s="44">
        <v>0</v>
      </c>
      <c r="UA40" s="44">
        <v>25</v>
      </c>
      <c r="UB40" s="44">
        <v>0</v>
      </c>
      <c r="UC40" s="44">
        <v>25</v>
      </c>
      <c r="UD40" s="44">
        <v>0</v>
      </c>
      <c r="UE40" s="44">
        <v>0</v>
      </c>
      <c r="UF40" s="44">
        <v>14.285714285714285</v>
      </c>
    </row>
    <row r="41" spans="1:552" x14ac:dyDescent="0.25">
      <c r="A41" s="2" t="str">
        <f t="shared" si="0"/>
        <v xml:space="preserve">221100 Teresina                                                                                                                                     </v>
      </c>
      <c r="B41" s="58">
        <v>221100</v>
      </c>
      <c r="C41" s="2" t="s">
        <v>85</v>
      </c>
      <c r="D41" s="56">
        <v>21</v>
      </c>
      <c r="E41" s="56">
        <v>23</v>
      </c>
      <c r="F41" s="56">
        <v>27</v>
      </c>
      <c r="G41" s="56">
        <v>29</v>
      </c>
      <c r="H41" s="56">
        <v>24</v>
      </c>
      <c r="I41" s="56">
        <v>29</v>
      </c>
      <c r="J41" s="56">
        <v>22</v>
      </c>
      <c r="K41" s="56">
        <v>24</v>
      </c>
      <c r="L41" s="56">
        <v>30</v>
      </c>
      <c r="M41" s="56">
        <v>27</v>
      </c>
      <c r="N41" s="56">
        <v>15</v>
      </c>
      <c r="O41" s="56">
        <v>26</v>
      </c>
      <c r="P41" s="59">
        <v>7</v>
      </c>
      <c r="Q41" s="59">
        <v>8</v>
      </c>
      <c r="R41" s="59">
        <v>7</v>
      </c>
      <c r="S41" s="59">
        <v>8</v>
      </c>
      <c r="T41" s="59">
        <v>12</v>
      </c>
      <c r="U41" s="59">
        <v>13</v>
      </c>
      <c r="V41" s="59">
        <v>11</v>
      </c>
      <c r="W41" s="59">
        <v>11</v>
      </c>
      <c r="X41" s="59">
        <v>16</v>
      </c>
      <c r="Y41" s="59">
        <v>13</v>
      </c>
      <c r="Z41" s="59">
        <v>4</v>
      </c>
      <c r="AA41" s="59">
        <v>19</v>
      </c>
      <c r="AB41" s="62">
        <v>33.333333333333329</v>
      </c>
      <c r="AC41" s="62">
        <v>34.782608695652172</v>
      </c>
      <c r="AD41" s="62">
        <v>25.925925925925924</v>
      </c>
      <c r="AE41" s="62">
        <v>27.586206896551722</v>
      </c>
      <c r="AF41" s="62">
        <v>50</v>
      </c>
      <c r="AG41" s="62">
        <v>44.827586206896555</v>
      </c>
      <c r="AH41" s="62">
        <v>50</v>
      </c>
      <c r="AI41" s="62">
        <v>45.833333333333329</v>
      </c>
      <c r="AJ41" s="62">
        <v>53.333333333333336</v>
      </c>
      <c r="AK41" s="62">
        <v>48.148148148148145</v>
      </c>
      <c r="AL41" s="62">
        <v>26.666666666666668</v>
      </c>
      <c r="AM41" s="62">
        <v>73.076923076923066</v>
      </c>
      <c r="AN41" s="61">
        <v>13</v>
      </c>
      <c r="AO41" s="25">
        <v>15</v>
      </c>
      <c r="AP41" s="25">
        <v>19</v>
      </c>
      <c r="AQ41" s="25">
        <v>21</v>
      </c>
      <c r="AR41" s="25">
        <v>11</v>
      </c>
      <c r="AS41" s="25">
        <v>15</v>
      </c>
      <c r="AT41" s="25">
        <v>11</v>
      </c>
      <c r="AU41" s="25">
        <v>13</v>
      </c>
      <c r="AV41" s="25">
        <v>14</v>
      </c>
      <c r="AW41" s="25">
        <v>14</v>
      </c>
      <c r="AX41" s="25">
        <v>10</v>
      </c>
      <c r="AY41" s="25">
        <v>7</v>
      </c>
      <c r="AZ41" s="39">
        <v>61.904761904761905</v>
      </c>
      <c r="BA41" s="39">
        <v>65.217391304347828</v>
      </c>
      <c r="BB41" s="39">
        <v>70.370370370370367</v>
      </c>
      <c r="BC41" s="39">
        <v>72.41379310344827</v>
      </c>
      <c r="BD41" s="39">
        <v>45.833333333333329</v>
      </c>
      <c r="BE41" s="39">
        <v>51.724137931034484</v>
      </c>
      <c r="BF41" s="39">
        <v>50</v>
      </c>
      <c r="BG41" s="39">
        <v>54.166666666666664</v>
      </c>
      <c r="BH41" s="39">
        <v>46.666666666666664</v>
      </c>
      <c r="BI41" s="39">
        <v>51.851851851851848</v>
      </c>
      <c r="BJ41" s="39">
        <v>66.666666666666657</v>
      </c>
      <c r="BK41" s="39">
        <v>26.923076923076923</v>
      </c>
      <c r="BL41" s="25">
        <v>1</v>
      </c>
      <c r="BM41" s="25">
        <v>0</v>
      </c>
      <c r="BN41" s="25">
        <v>1</v>
      </c>
      <c r="BO41" s="25">
        <v>0</v>
      </c>
      <c r="BP41" s="25">
        <v>1</v>
      </c>
      <c r="BQ41" s="25">
        <v>1</v>
      </c>
      <c r="BR41" s="25">
        <v>0</v>
      </c>
      <c r="BS41" s="25">
        <v>0</v>
      </c>
      <c r="BT41" s="25">
        <v>0</v>
      </c>
      <c r="BU41" s="25">
        <v>0</v>
      </c>
      <c r="BV41" s="25">
        <v>1</v>
      </c>
      <c r="BW41" s="25">
        <v>0</v>
      </c>
      <c r="BX41" s="39">
        <v>4.7619047619047619</v>
      </c>
      <c r="BY41" s="39">
        <v>0</v>
      </c>
      <c r="BZ41" s="39">
        <v>3.7037037037037033</v>
      </c>
      <c r="CA41" s="39">
        <v>0</v>
      </c>
      <c r="CB41" s="39">
        <v>4.1666666666666661</v>
      </c>
      <c r="CC41" s="39">
        <v>3.4482758620689653</v>
      </c>
      <c r="CD41" s="39">
        <v>0</v>
      </c>
      <c r="CE41" s="39">
        <v>0</v>
      </c>
      <c r="CF41" s="39">
        <v>0</v>
      </c>
      <c r="CG41" s="39">
        <v>0</v>
      </c>
      <c r="CH41" s="39">
        <v>6.666666666666667</v>
      </c>
      <c r="CI41" s="39">
        <v>0</v>
      </c>
      <c r="CJ41" s="63">
        <v>5</v>
      </c>
      <c r="CK41" s="63">
        <v>4</v>
      </c>
      <c r="CL41" s="63">
        <v>1</v>
      </c>
      <c r="CM41" s="63">
        <v>2</v>
      </c>
      <c r="CN41" s="63">
        <v>4</v>
      </c>
      <c r="CO41" s="63">
        <v>2</v>
      </c>
      <c r="CP41" s="63">
        <v>4</v>
      </c>
      <c r="CQ41" s="63">
        <v>3</v>
      </c>
      <c r="CR41" s="63">
        <v>9</v>
      </c>
      <c r="CS41" s="63">
        <v>8</v>
      </c>
      <c r="CT41" s="63">
        <v>0</v>
      </c>
      <c r="CU41" s="63">
        <v>7</v>
      </c>
      <c r="CV41" s="63">
        <v>1</v>
      </c>
      <c r="CW41" s="63">
        <v>0</v>
      </c>
      <c r="CX41" s="63">
        <v>2</v>
      </c>
      <c r="CY41" s="63">
        <v>1</v>
      </c>
      <c r="CZ41" s="63">
        <v>2</v>
      </c>
      <c r="DA41" s="63">
        <v>1</v>
      </c>
      <c r="DB41" s="63">
        <v>1</v>
      </c>
      <c r="DC41" s="63">
        <v>2</v>
      </c>
      <c r="DD41" s="63">
        <v>0</v>
      </c>
      <c r="DE41" s="63">
        <v>0</v>
      </c>
      <c r="DF41" s="63">
        <v>0</v>
      </c>
      <c r="DG41" s="63">
        <v>1</v>
      </c>
      <c r="DH41" s="25">
        <v>0</v>
      </c>
      <c r="DI41" s="25">
        <v>2</v>
      </c>
      <c r="DJ41" s="25">
        <v>0</v>
      </c>
      <c r="DK41" s="25">
        <v>2</v>
      </c>
      <c r="DL41" s="25">
        <v>0</v>
      </c>
      <c r="DM41" s="25">
        <v>2</v>
      </c>
      <c r="DN41" s="25">
        <v>0</v>
      </c>
      <c r="DO41" s="25">
        <v>1</v>
      </c>
      <c r="DP41" s="25">
        <v>0</v>
      </c>
      <c r="DQ41" s="25">
        <v>0</v>
      </c>
      <c r="DR41" s="25">
        <v>0</v>
      </c>
      <c r="DS41" s="25">
        <v>0</v>
      </c>
      <c r="DT41" s="34">
        <v>6</v>
      </c>
      <c r="DU41" s="34">
        <v>6</v>
      </c>
      <c r="DV41" s="34">
        <v>3</v>
      </c>
      <c r="DW41" s="34">
        <v>5</v>
      </c>
      <c r="DX41" s="34">
        <v>6</v>
      </c>
      <c r="DY41" s="34">
        <v>5</v>
      </c>
      <c r="DZ41" s="34">
        <v>5</v>
      </c>
      <c r="EA41" s="2">
        <v>6</v>
      </c>
      <c r="EB41" s="2">
        <v>9</v>
      </c>
      <c r="EC41" s="2">
        <v>8</v>
      </c>
      <c r="ED41" s="2">
        <v>0</v>
      </c>
      <c r="EE41" s="2">
        <v>8</v>
      </c>
      <c r="EF41" s="34">
        <v>83.333333333333343</v>
      </c>
      <c r="EG41" s="34">
        <v>66.666666666666657</v>
      </c>
      <c r="EH41" s="34">
        <v>33.333333333333329</v>
      </c>
      <c r="EI41" s="34">
        <v>40</v>
      </c>
      <c r="EJ41" s="34">
        <v>66.666666666666657</v>
      </c>
      <c r="EK41" s="34">
        <v>40</v>
      </c>
      <c r="EL41" s="34">
        <v>80</v>
      </c>
      <c r="EM41" s="34">
        <v>50</v>
      </c>
      <c r="EN41" s="34">
        <v>100</v>
      </c>
      <c r="EO41" s="34">
        <v>100</v>
      </c>
      <c r="EP41" s="34">
        <v>999999999</v>
      </c>
      <c r="EQ41" s="34">
        <v>87.5</v>
      </c>
      <c r="ER41" s="34">
        <v>16.666666666666664</v>
      </c>
      <c r="ES41" s="34">
        <v>0</v>
      </c>
      <c r="ET41" s="34">
        <v>66.666666666666657</v>
      </c>
      <c r="EU41" s="34">
        <v>20</v>
      </c>
      <c r="EV41" s="34">
        <v>33.333333333333329</v>
      </c>
      <c r="EW41" s="34">
        <v>20</v>
      </c>
      <c r="EX41" s="34">
        <v>20</v>
      </c>
      <c r="EY41" s="34">
        <v>33.333333333333329</v>
      </c>
      <c r="EZ41" s="34">
        <v>0</v>
      </c>
      <c r="FA41" s="34">
        <v>0</v>
      </c>
      <c r="FB41" s="34">
        <v>999999999</v>
      </c>
      <c r="FC41" s="34">
        <v>12.5</v>
      </c>
      <c r="FD41" s="42">
        <v>0</v>
      </c>
      <c r="FE41" s="42">
        <v>33.333333333333329</v>
      </c>
      <c r="FF41" s="42">
        <v>0</v>
      </c>
      <c r="FG41" s="42">
        <v>40</v>
      </c>
      <c r="FH41" s="42">
        <v>0</v>
      </c>
      <c r="FI41" s="42">
        <v>40</v>
      </c>
      <c r="FJ41" s="42">
        <v>0</v>
      </c>
      <c r="FK41" s="42">
        <v>16.666666666666664</v>
      </c>
      <c r="FL41" s="42">
        <v>0</v>
      </c>
      <c r="FM41" s="42">
        <v>0</v>
      </c>
      <c r="FN41" s="42">
        <v>999999999</v>
      </c>
      <c r="FO41" s="42">
        <v>0</v>
      </c>
      <c r="FP41" s="42">
        <v>6</v>
      </c>
      <c r="FQ41" s="2">
        <v>4</v>
      </c>
      <c r="FR41" s="2">
        <v>3</v>
      </c>
      <c r="FS41" s="2">
        <v>1</v>
      </c>
      <c r="FT41" s="2">
        <v>6</v>
      </c>
      <c r="FU41" s="2">
        <v>9</v>
      </c>
      <c r="FV41" s="2">
        <v>6</v>
      </c>
      <c r="FW41" s="2">
        <v>7</v>
      </c>
      <c r="FX41" s="2">
        <v>11</v>
      </c>
      <c r="FY41" s="2">
        <v>6</v>
      </c>
      <c r="FZ41" s="2">
        <v>2</v>
      </c>
      <c r="GA41" s="2">
        <v>16</v>
      </c>
      <c r="GB41" s="25">
        <v>1</v>
      </c>
      <c r="GC41" s="25">
        <v>2</v>
      </c>
      <c r="GD41" s="25">
        <v>1</v>
      </c>
      <c r="GE41" s="25">
        <v>4</v>
      </c>
      <c r="GF41" s="25">
        <v>1</v>
      </c>
      <c r="GG41" s="25">
        <v>2</v>
      </c>
      <c r="GH41" s="25">
        <v>0</v>
      </c>
      <c r="GI41" s="25">
        <v>0</v>
      </c>
      <c r="GJ41" s="25">
        <v>0</v>
      </c>
      <c r="GK41" s="25">
        <v>0</v>
      </c>
      <c r="GL41" s="25">
        <v>0</v>
      </c>
      <c r="GM41" s="25">
        <v>1</v>
      </c>
      <c r="GN41" s="2">
        <v>0</v>
      </c>
      <c r="GO41" s="2">
        <v>2</v>
      </c>
      <c r="GP41" s="2">
        <v>1</v>
      </c>
      <c r="GQ41" s="2">
        <v>1</v>
      </c>
      <c r="GR41" s="2">
        <v>3</v>
      </c>
      <c r="GS41" s="2">
        <v>2</v>
      </c>
      <c r="GT41" s="2">
        <v>0</v>
      </c>
      <c r="GU41" s="2">
        <v>1</v>
      </c>
      <c r="GV41" s="2">
        <v>1</v>
      </c>
      <c r="GW41" s="2">
        <v>2</v>
      </c>
      <c r="GX41" s="2">
        <v>0</v>
      </c>
      <c r="GY41" s="2">
        <v>0</v>
      </c>
      <c r="GZ41" s="2">
        <v>7</v>
      </c>
      <c r="HA41" s="2">
        <v>8</v>
      </c>
      <c r="HB41" s="2">
        <v>5</v>
      </c>
      <c r="HC41" s="2">
        <v>6</v>
      </c>
      <c r="HD41" s="2">
        <v>10</v>
      </c>
      <c r="HE41" s="2">
        <v>13</v>
      </c>
      <c r="HF41" s="2">
        <v>6</v>
      </c>
      <c r="HG41" s="2">
        <v>8</v>
      </c>
      <c r="HH41" s="2">
        <v>12</v>
      </c>
      <c r="HI41" s="2">
        <v>8</v>
      </c>
      <c r="HJ41" s="2">
        <v>2</v>
      </c>
      <c r="HK41" s="2">
        <v>17</v>
      </c>
      <c r="HL41" s="34">
        <v>85.714285714285708</v>
      </c>
      <c r="HM41" s="34">
        <v>50</v>
      </c>
      <c r="HN41" s="34">
        <v>60</v>
      </c>
      <c r="HO41" s="34">
        <v>16.666666666666664</v>
      </c>
      <c r="HP41" s="34">
        <v>60</v>
      </c>
      <c r="HQ41" s="34">
        <v>69.230769230769226</v>
      </c>
      <c r="HR41" s="34">
        <v>100</v>
      </c>
      <c r="HS41" s="34">
        <v>87.5</v>
      </c>
      <c r="HT41" s="34">
        <v>91.666666666666657</v>
      </c>
      <c r="HU41" s="34">
        <v>75</v>
      </c>
      <c r="HV41" s="34">
        <v>100</v>
      </c>
      <c r="HW41" s="34">
        <v>94.117647058823522</v>
      </c>
      <c r="HX41" s="39">
        <v>14.285714285714285</v>
      </c>
      <c r="HY41" s="39">
        <v>25</v>
      </c>
      <c r="HZ41" s="39">
        <v>20</v>
      </c>
      <c r="IA41" s="39">
        <v>66.666666666666657</v>
      </c>
      <c r="IB41" s="39">
        <v>10</v>
      </c>
      <c r="IC41" s="39">
        <v>15.384615384615385</v>
      </c>
      <c r="ID41" s="39">
        <v>0</v>
      </c>
      <c r="IE41" s="39">
        <v>0</v>
      </c>
      <c r="IF41" s="39">
        <v>0</v>
      </c>
      <c r="IG41" s="39">
        <v>0</v>
      </c>
      <c r="IH41" s="39">
        <v>0</v>
      </c>
      <c r="II41" s="39">
        <v>5.8823529411764701</v>
      </c>
      <c r="IJ41" s="39">
        <v>0</v>
      </c>
      <c r="IK41" s="39">
        <v>25</v>
      </c>
      <c r="IL41" s="39">
        <v>20</v>
      </c>
      <c r="IM41" s="39">
        <v>16.666666666666664</v>
      </c>
      <c r="IN41" s="39">
        <v>30</v>
      </c>
      <c r="IO41" s="39">
        <v>15.384615384615385</v>
      </c>
      <c r="IP41" s="39">
        <v>0</v>
      </c>
      <c r="IQ41" s="39">
        <v>12.5</v>
      </c>
      <c r="IR41" s="39">
        <v>8.3333333333333321</v>
      </c>
      <c r="IS41" s="39">
        <v>25</v>
      </c>
      <c r="IT41" s="39">
        <v>0</v>
      </c>
      <c r="IU41" s="39">
        <v>0</v>
      </c>
      <c r="IV41" s="39">
        <v>5</v>
      </c>
      <c r="IW41" s="39">
        <v>3</v>
      </c>
      <c r="IX41" s="39">
        <v>4</v>
      </c>
      <c r="IY41" s="39">
        <v>5</v>
      </c>
      <c r="IZ41" s="39">
        <v>5</v>
      </c>
      <c r="JA41" s="39">
        <v>7</v>
      </c>
      <c r="JB41" s="39">
        <v>3</v>
      </c>
      <c r="JC41" s="39">
        <v>6</v>
      </c>
      <c r="JD41" s="2">
        <v>7</v>
      </c>
      <c r="JE41" s="2">
        <v>4</v>
      </c>
      <c r="JF41" s="2">
        <v>6</v>
      </c>
      <c r="JG41" s="2">
        <v>5</v>
      </c>
      <c r="JH41" s="2">
        <v>1</v>
      </c>
      <c r="JI41" s="2">
        <v>7</v>
      </c>
      <c r="JJ41" s="2">
        <v>6</v>
      </c>
      <c r="JK41" s="2">
        <v>5</v>
      </c>
      <c r="JL41" s="2">
        <v>1</v>
      </c>
      <c r="JM41" s="44">
        <v>1</v>
      </c>
      <c r="JN41" s="44">
        <v>3</v>
      </c>
      <c r="JO41" s="44">
        <v>4</v>
      </c>
      <c r="JP41" s="2">
        <v>2</v>
      </c>
      <c r="JQ41" s="2">
        <v>3</v>
      </c>
      <c r="JR41" s="2">
        <v>0</v>
      </c>
      <c r="JS41" s="2">
        <v>0</v>
      </c>
      <c r="JT41" s="2">
        <v>6</v>
      </c>
      <c r="JU41" s="2">
        <v>5</v>
      </c>
      <c r="JV41" s="2">
        <v>6</v>
      </c>
      <c r="JW41" s="2">
        <v>7</v>
      </c>
      <c r="JX41" s="2">
        <v>2</v>
      </c>
      <c r="JY41" s="2">
        <v>5</v>
      </c>
      <c r="JZ41" s="2">
        <v>1</v>
      </c>
      <c r="KA41" s="2">
        <v>0</v>
      </c>
      <c r="KB41" s="25">
        <v>4</v>
      </c>
      <c r="KC41" s="25">
        <v>5</v>
      </c>
      <c r="KD41" s="25">
        <v>2</v>
      </c>
      <c r="KE41" s="25">
        <v>2</v>
      </c>
      <c r="KF41" s="25">
        <v>12</v>
      </c>
      <c r="KG41" s="25">
        <v>15</v>
      </c>
      <c r="KH41" s="25">
        <v>16</v>
      </c>
      <c r="KI41" s="25">
        <v>17</v>
      </c>
      <c r="KJ41" s="25">
        <v>8</v>
      </c>
      <c r="KK41" s="25">
        <v>13</v>
      </c>
      <c r="KL41" s="25">
        <v>7</v>
      </c>
      <c r="KM41" s="25">
        <v>10</v>
      </c>
      <c r="KN41" s="25">
        <v>13</v>
      </c>
      <c r="KO41" s="25">
        <v>12</v>
      </c>
      <c r="KP41" s="25">
        <v>8</v>
      </c>
      <c r="KQ41" s="25">
        <v>7</v>
      </c>
      <c r="KR41" s="44">
        <v>41.666666666666671</v>
      </c>
      <c r="KS41" s="44">
        <v>20</v>
      </c>
      <c r="KT41" s="44">
        <v>25</v>
      </c>
      <c r="KU41" s="44">
        <v>29.411764705882355</v>
      </c>
      <c r="KV41" s="44">
        <v>62.5</v>
      </c>
      <c r="KW41" s="44">
        <v>53.846153846153847</v>
      </c>
      <c r="KX41" s="44">
        <v>42.857142857142854</v>
      </c>
      <c r="KY41" s="44">
        <v>60</v>
      </c>
      <c r="KZ41" s="44">
        <v>53.846153846153847</v>
      </c>
      <c r="LA41" s="44">
        <v>33.333333333333329</v>
      </c>
      <c r="LB41" s="44">
        <v>75</v>
      </c>
      <c r="LC41" s="44">
        <v>71.428571428571431</v>
      </c>
      <c r="LD41" s="44">
        <v>8.3333333333333321</v>
      </c>
      <c r="LE41" s="44">
        <v>46.666666666666664</v>
      </c>
      <c r="LF41" s="44">
        <v>37.5</v>
      </c>
      <c r="LG41" s="44">
        <v>29.411764705882355</v>
      </c>
      <c r="LH41" s="44">
        <v>12.5</v>
      </c>
      <c r="LI41" s="44">
        <v>7.6923076923076925</v>
      </c>
      <c r="LJ41" s="44">
        <v>42.857142857142854</v>
      </c>
      <c r="LK41" s="44">
        <v>40</v>
      </c>
      <c r="LL41" s="44">
        <v>15.384615384615385</v>
      </c>
      <c r="LM41" s="44">
        <v>25</v>
      </c>
      <c r="LN41" s="44">
        <v>0</v>
      </c>
      <c r="LO41" s="44">
        <v>0</v>
      </c>
      <c r="LP41" s="44">
        <v>50</v>
      </c>
      <c r="LQ41" s="44">
        <v>33.333333333333329</v>
      </c>
      <c r="LR41" s="44">
        <v>37.5</v>
      </c>
      <c r="LS41" s="44">
        <v>41.17647058823529</v>
      </c>
      <c r="LT41" s="44">
        <v>25</v>
      </c>
      <c r="LU41" s="44">
        <v>38.461538461538467</v>
      </c>
      <c r="LV41" s="44">
        <v>14.285714285714285</v>
      </c>
      <c r="LW41" s="44">
        <v>0</v>
      </c>
      <c r="LX41" s="44">
        <v>30.76923076923077</v>
      </c>
      <c r="LY41" s="44">
        <v>41.666666666666671</v>
      </c>
      <c r="LZ41" s="44">
        <v>25</v>
      </c>
      <c r="MA41" s="44">
        <v>28.571428571428569</v>
      </c>
      <c r="MB41" s="25">
        <v>2</v>
      </c>
      <c r="MC41" s="25">
        <v>1</v>
      </c>
      <c r="MD41" s="25">
        <v>0</v>
      </c>
      <c r="ME41" s="25">
        <v>1</v>
      </c>
      <c r="MF41" s="25">
        <v>0</v>
      </c>
      <c r="MG41" s="25">
        <v>0</v>
      </c>
      <c r="MH41" s="25">
        <v>0</v>
      </c>
      <c r="MI41" s="25">
        <v>1</v>
      </c>
      <c r="MJ41" s="25">
        <v>0</v>
      </c>
      <c r="MK41" s="25">
        <v>0</v>
      </c>
      <c r="ML41" s="25">
        <v>0</v>
      </c>
      <c r="MM41" s="25">
        <v>1</v>
      </c>
      <c r="MN41" s="25">
        <v>6</v>
      </c>
      <c r="MO41" s="25">
        <v>6</v>
      </c>
      <c r="MP41" s="25">
        <v>3</v>
      </c>
      <c r="MQ41" s="25">
        <v>5</v>
      </c>
      <c r="MR41" s="25">
        <v>5</v>
      </c>
      <c r="MS41" s="25">
        <v>5</v>
      </c>
      <c r="MT41" s="25">
        <v>3</v>
      </c>
      <c r="MU41" s="25">
        <v>4</v>
      </c>
      <c r="MV41" s="25">
        <v>8</v>
      </c>
      <c r="MW41" s="44">
        <v>6</v>
      </c>
      <c r="MX41" s="44">
        <v>0</v>
      </c>
      <c r="MY41" s="44">
        <v>6</v>
      </c>
      <c r="MZ41" s="44">
        <v>33.333333333333329</v>
      </c>
      <c r="NA41" s="44">
        <v>16.666666666666664</v>
      </c>
      <c r="NB41" s="44">
        <v>0</v>
      </c>
      <c r="NC41" s="44">
        <v>20</v>
      </c>
      <c r="ND41" s="44">
        <v>0</v>
      </c>
      <c r="NE41" s="44">
        <v>0</v>
      </c>
      <c r="NF41" s="44">
        <v>0</v>
      </c>
      <c r="NG41" s="44">
        <v>25</v>
      </c>
      <c r="NH41" s="44">
        <v>0</v>
      </c>
      <c r="NI41" s="44">
        <v>0</v>
      </c>
      <c r="NJ41" s="44">
        <v>999999999</v>
      </c>
      <c r="NK41" s="44">
        <v>16.666666666666664</v>
      </c>
      <c r="NL41" s="25">
        <v>0</v>
      </c>
      <c r="NM41" s="25">
        <v>0</v>
      </c>
      <c r="NN41" s="25">
        <v>0</v>
      </c>
      <c r="NO41" s="25">
        <v>0</v>
      </c>
      <c r="NP41" s="25">
        <v>0</v>
      </c>
      <c r="NQ41" s="25">
        <v>0</v>
      </c>
      <c r="NR41" s="25">
        <v>0</v>
      </c>
      <c r="NS41" s="25">
        <v>0</v>
      </c>
      <c r="NT41" s="25">
        <v>0</v>
      </c>
      <c r="NU41" s="25">
        <v>0</v>
      </c>
      <c r="NV41" s="25">
        <v>0</v>
      </c>
      <c r="NW41" s="25">
        <v>0</v>
      </c>
      <c r="NX41" s="25">
        <v>1</v>
      </c>
      <c r="NY41" s="25">
        <v>2</v>
      </c>
      <c r="NZ41" s="25">
        <v>2</v>
      </c>
      <c r="OA41" s="25">
        <v>2</v>
      </c>
      <c r="OB41" s="25">
        <v>0</v>
      </c>
      <c r="OC41" s="25">
        <v>1</v>
      </c>
      <c r="OD41" s="44">
        <v>0</v>
      </c>
      <c r="OE41" s="44">
        <v>0</v>
      </c>
      <c r="OF41" s="44">
        <v>1</v>
      </c>
      <c r="OG41" s="44">
        <v>0</v>
      </c>
      <c r="OH41" s="44">
        <v>0</v>
      </c>
      <c r="OI41" s="44">
        <v>0</v>
      </c>
      <c r="OJ41" s="44">
        <v>0</v>
      </c>
      <c r="OK41" s="44">
        <v>0</v>
      </c>
      <c r="OL41" s="44">
        <v>0</v>
      </c>
      <c r="OM41" s="44">
        <v>0</v>
      </c>
      <c r="ON41" s="44">
        <v>999999999</v>
      </c>
      <c r="OO41" s="44">
        <v>0</v>
      </c>
      <c r="OP41" s="44">
        <v>999999999</v>
      </c>
      <c r="OQ41" s="44">
        <v>999999999</v>
      </c>
      <c r="OR41" s="44">
        <v>0</v>
      </c>
      <c r="OS41" s="44">
        <v>999999999</v>
      </c>
      <c r="OT41" s="44">
        <v>999999999</v>
      </c>
      <c r="OU41" s="44">
        <v>999999999</v>
      </c>
      <c r="OV41" s="25">
        <v>10</v>
      </c>
      <c r="OW41" s="25">
        <v>17</v>
      </c>
      <c r="OX41" s="25">
        <v>23</v>
      </c>
      <c r="OY41" s="25">
        <v>28</v>
      </c>
      <c r="OZ41" s="25">
        <v>25</v>
      </c>
      <c r="PA41" s="25">
        <v>26</v>
      </c>
      <c r="PB41" s="25">
        <v>23</v>
      </c>
      <c r="PC41" s="25">
        <v>27</v>
      </c>
      <c r="PD41" s="25">
        <v>28</v>
      </c>
      <c r="PE41" s="25">
        <v>34</v>
      </c>
      <c r="PF41" s="25">
        <v>17</v>
      </c>
      <c r="PG41" s="25">
        <v>16</v>
      </c>
      <c r="PH41" s="25">
        <v>26</v>
      </c>
      <c r="PI41" s="25">
        <v>27</v>
      </c>
      <c r="PJ41" s="25">
        <v>38</v>
      </c>
      <c r="PK41" s="25">
        <v>41</v>
      </c>
      <c r="PL41" s="25">
        <v>36</v>
      </c>
      <c r="PM41" s="25">
        <v>39</v>
      </c>
      <c r="PN41" s="25">
        <v>32</v>
      </c>
      <c r="PO41" s="25">
        <v>36</v>
      </c>
      <c r="PP41" s="25">
        <v>35</v>
      </c>
      <c r="PQ41" s="25">
        <v>37</v>
      </c>
      <c r="PR41" s="25">
        <v>19</v>
      </c>
      <c r="PS41" s="25">
        <v>35</v>
      </c>
      <c r="PT41" s="44">
        <v>38.461538461538467</v>
      </c>
      <c r="PU41" s="44">
        <v>62.962962962962962</v>
      </c>
      <c r="PV41" s="44">
        <v>60.526315789473685</v>
      </c>
      <c r="PW41" s="44">
        <v>68.292682926829272</v>
      </c>
      <c r="PX41" s="44">
        <v>69.444444444444443</v>
      </c>
      <c r="PY41" s="44">
        <v>66.666666666666657</v>
      </c>
      <c r="PZ41" s="44">
        <v>71.875</v>
      </c>
      <c r="QA41" s="44">
        <v>75</v>
      </c>
      <c r="QB41" s="44">
        <v>80</v>
      </c>
      <c r="QC41" s="44">
        <v>91.891891891891902</v>
      </c>
      <c r="QD41" s="44">
        <v>89.473684210526315</v>
      </c>
      <c r="QE41" s="44">
        <v>45.714285714285715</v>
      </c>
      <c r="QF41" s="25">
        <v>12</v>
      </c>
      <c r="QG41" s="25">
        <v>19</v>
      </c>
      <c r="QH41" s="25">
        <v>21</v>
      </c>
      <c r="QI41" s="25">
        <v>23</v>
      </c>
      <c r="QJ41" s="25">
        <v>24</v>
      </c>
      <c r="QK41" s="25">
        <v>27</v>
      </c>
      <c r="QL41" s="25">
        <v>19</v>
      </c>
      <c r="QM41" s="25">
        <v>24</v>
      </c>
      <c r="QN41" s="25">
        <v>29</v>
      </c>
      <c r="QO41" s="25">
        <v>25</v>
      </c>
      <c r="QP41" s="25">
        <v>8</v>
      </c>
      <c r="QQ41" s="25">
        <v>26</v>
      </c>
      <c r="QR41" s="25">
        <v>27</v>
      </c>
      <c r="QS41" s="25">
        <v>38</v>
      </c>
      <c r="QT41" s="25">
        <v>41</v>
      </c>
      <c r="QU41" s="25">
        <v>36</v>
      </c>
      <c r="QV41" s="25">
        <v>39</v>
      </c>
      <c r="QW41" s="25">
        <v>32</v>
      </c>
      <c r="QX41" s="25">
        <v>36</v>
      </c>
      <c r="QY41" s="25">
        <v>35</v>
      </c>
      <c r="QZ41" s="25">
        <v>37</v>
      </c>
      <c r="RA41" s="25">
        <v>19</v>
      </c>
      <c r="RB41" s="44">
        <v>46.153846153846153</v>
      </c>
      <c r="RC41" s="44">
        <v>70.370370370370367</v>
      </c>
      <c r="RD41" s="44">
        <v>55.26315789473685</v>
      </c>
      <c r="RE41" s="44">
        <v>56.09756097560976</v>
      </c>
      <c r="RF41" s="44">
        <v>66.666666666666657</v>
      </c>
      <c r="RG41" s="44">
        <v>69.230769230769226</v>
      </c>
      <c r="RH41" s="44">
        <v>59.375</v>
      </c>
      <c r="RI41" s="44">
        <v>66.666666666666657</v>
      </c>
      <c r="RJ41" s="44">
        <v>82.857142857142861</v>
      </c>
      <c r="RK41" s="44">
        <v>67.567567567567565</v>
      </c>
      <c r="RL41" s="44">
        <v>42.105263157894733</v>
      </c>
      <c r="RM41" s="25">
        <v>16</v>
      </c>
      <c r="RN41" s="25">
        <v>20</v>
      </c>
      <c r="RO41" s="25">
        <v>18</v>
      </c>
      <c r="RP41" s="25">
        <v>22</v>
      </c>
      <c r="RQ41" s="25">
        <v>17</v>
      </c>
      <c r="RR41" s="25">
        <v>25</v>
      </c>
      <c r="RS41" s="25">
        <v>11</v>
      </c>
      <c r="RT41" s="25">
        <v>11</v>
      </c>
      <c r="RU41" s="25">
        <v>22</v>
      </c>
      <c r="RV41" s="25">
        <v>16</v>
      </c>
      <c r="RW41" s="25">
        <v>10</v>
      </c>
      <c r="RX41" s="25">
        <v>15</v>
      </c>
      <c r="RY41" s="25">
        <v>16</v>
      </c>
      <c r="RZ41" s="25">
        <v>18</v>
      </c>
      <c r="SA41" s="25">
        <v>10</v>
      </c>
      <c r="SB41" s="25">
        <v>16</v>
      </c>
      <c r="SC41" s="25">
        <v>9</v>
      </c>
      <c r="SD41" s="25">
        <v>9</v>
      </c>
      <c r="SE41" s="25">
        <v>6</v>
      </c>
      <c r="SF41" s="25">
        <v>5</v>
      </c>
      <c r="SG41" s="25">
        <v>7</v>
      </c>
      <c r="SH41" s="25">
        <v>9</v>
      </c>
      <c r="SI41" s="25">
        <v>4</v>
      </c>
      <c r="SJ41" s="25">
        <v>8</v>
      </c>
      <c r="SK41" s="25">
        <v>14</v>
      </c>
      <c r="SL41" s="25">
        <v>16</v>
      </c>
      <c r="SM41" s="25">
        <v>8</v>
      </c>
      <c r="SN41" s="25">
        <v>14</v>
      </c>
      <c r="SO41" s="25">
        <v>7</v>
      </c>
      <c r="SP41" s="25">
        <v>9</v>
      </c>
      <c r="SQ41" s="25">
        <v>4</v>
      </c>
      <c r="SR41" s="25">
        <v>4</v>
      </c>
      <c r="SS41" s="25">
        <v>5</v>
      </c>
      <c r="ST41" s="25">
        <v>7</v>
      </c>
      <c r="SU41" s="25">
        <v>4</v>
      </c>
      <c r="SV41" s="25">
        <v>5</v>
      </c>
      <c r="SW41" s="44">
        <v>76.19047619047619</v>
      </c>
      <c r="SX41" s="44">
        <v>86.956521739130437</v>
      </c>
      <c r="SY41" s="44">
        <v>66.666666666666657</v>
      </c>
      <c r="SZ41" s="44">
        <v>75.862068965517238</v>
      </c>
      <c r="TA41" s="44">
        <v>70.833333333333343</v>
      </c>
      <c r="TB41" s="44">
        <v>86.206896551724128</v>
      </c>
      <c r="TC41" s="44">
        <v>50</v>
      </c>
      <c r="TD41" s="44">
        <v>45.833333333333329</v>
      </c>
      <c r="TE41" s="44">
        <v>73.333333333333329</v>
      </c>
      <c r="TF41" s="44">
        <v>59.259259259259252</v>
      </c>
      <c r="TG41" s="44">
        <v>66.666666666666657</v>
      </c>
      <c r="TH41" s="44">
        <v>57.692307692307686</v>
      </c>
      <c r="TI41" s="44">
        <v>76.19047619047619</v>
      </c>
      <c r="TJ41" s="44">
        <v>78.260869565217391</v>
      </c>
      <c r="TK41" s="44">
        <v>37.037037037037038</v>
      </c>
      <c r="TL41" s="44">
        <v>55.172413793103445</v>
      </c>
      <c r="TM41" s="44">
        <v>37.5</v>
      </c>
      <c r="TN41" s="44">
        <v>31.03448275862069</v>
      </c>
      <c r="TO41" s="44">
        <v>27.27272727272727</v>
      </c>
      <c r="TP41" s="44">
        <v>20.833333333333336</v>
      </c>
      <c r="TQ41" s="44">
        <v>23.333333333333332</v>
      </c>
      <c r="TR41" s="44">
        <v>33.333333333333329</v>
      </c>
      <c r="TS41" s="44">
        <v>26.666666666666668</v>
      </c>
      <c r="TT41" s="44">
        <v>30.76923076923077</v>
      </c>
      <c r="TU41" s="44">
        <v>66.666666666666657</v>
      </c>
      <c r="TV41" s="44">
        <v>69.565217391304344</v>
      </c>
      <c r="TW41" s="44">
        <v>29.629629629629626</v>
      </c>
      <c r="TX41" s="44">
        <v>48.275862068965516</v>
      </c>
      <c r="TY41" s="44">
        <v>29.166666666666668</v>
      </c>
      <c r="TZ41" s="44">
        <v>31.03448275862069</v>
      </c>
      <c r="UA41" s="44">
        <v>18.181818181818183</v>
      </c>
      <c r="UB41" s="44">
        <v>16.666666666666664</v>
      </c>
      <c r="UC41" s="44">
        <v>16.666666666666664</v>
      </c>
      <c r="UD41" s="44">
        <v>25.925925925925924</v>
      </c>
      <c r="UE41" s="44">
        <v>26.666666666666668</v>
      </c>
      <c r="UF41" s="44">
        <v>19.230769230769234</v>
      </c>
    </row>
    <row r="42" spans="1:552" x14ac:dyDescent="0.25">
      <c r="A42" s="2" t="str">
        <f t="shared" si="0"/>
        <v xml:space="preserve">230370 Caucaia                                                                                                                                      </v>
      </c>
      <c r="B42" s="58">
        <v>230370</v>
      </c>
      <c r="C42" s="2" t="s">
        <v>86</v>
      </c>
      <c r="D42" s="56">
        <v>1</v>
      </c>
      <c r="E42" s="56">
        <v>6</v>
      </c>
      <c r="F42" s="56">
        <v>4</v>
      </c>
      <c r="G42" s="56">
        <v>12</v>
      </c>
      <c r="H42" s="56">
        <v>3</v>
      </c>
      <c r="I42" s="56">
        <v>4</v>
      </c>
      <c r="J42" s="56">
        <v>7</v>
      </c>
      <c r="K42" s="56">
        <v>14</v>
      </c>
      <c r="L42" s="56">
        <v>12</v>
      </c>
      <c r="M42" s="56">
        <v>11</v>
      </c>
      <c r="N42" s="56">
        <v>11</v>
      </c>
      <c r="O42" s="56">
        <v>8</v>
      </c>
      <c r="P42" s="59">
        <v>1</v>
      </c>
      <c r="Q42" s="59">
        <v>2</v>
      </c>
      <c r="R42" s="59">
        <v>0</v>
      </c>
      <c r="S42" s="59">
        <v>2</v>
      </c>
      <c r="T42" s="59">
        <v>1</v>
      </c>
      <c r="U42" s="59">
        <v>1</v>
      </c>
      <c r="V42" s="59">
        <v>4</v>
      </c>
      <c r="W42" s="59">
        <v>6</v>
      </c>
      <c r="X42" s="59">
        <v>8</v>
      </c>
      <c r="Y42" s="59">
        <v>5</v>
      </c>
      <c r="Z42" s="59">
        <v>6</v>
      </c>
      <c r="AA42" s="59">
        <v>4</v>
      </c>
      <c r="AB42" s="62">
        <v>100</v>
      </c>
      <c r="AC42" s="62">
        <v>33.333333333333329</v>
      </c>
      <c r="AD42" s="62">
        <v>0</v>
      </c>
      <c r="AE42" s="62">
        <v>16.666666666666664</v>
      </c>
      <c r="AF42" s="62">
        <v>33.333333333333329</v>
      </c>
      <c r="AG42" s="62">
        <v>25</v>
      </c>
      <c r="AH42" s="62">
        <v>57.142857142857139</v>
      </c>
      <c r="AI42" s="62">
        <v>42.857142857142854</v>
      </c>
      <c r="AJ42" s="62">
        <v>66.666666666666657</v>
      </c>
      <c r="AK42" s="62">
        <v>45.454545454545453</v>
      </c>
      <c r="AL42" s="62">
        <v>54.54545454545454</v>
      </c>
      <c r="AM42" s="62">
        <v>50</v>
      </c>
      <c r="AN42" s="61">
        <v>0</v>
      </c>
      <c r="AO42" s="25">
        <v>3</v>
      </c>
      <c r="AP42" s="25">
        <v>4</v>
      </c>
      <c r="AQ42" s="25">
        <v>6</v>
      </c>
      <c r="AR42" s="25">
        <v>2</v>
      </c>
      <c r="AS42" s="25">
        <v>2</v>
      </c>
      <c r="AT42" s="25">
        <v>2</v>
      </c>
      <c r="AU42" s="25">
        <v>8</v>
      </c>
      <c r="AV42" s="25">
        <v>4</v>
      </c>
      <c r="AW42" s="25">
        <v>6</v>
      </c>
      <c r="AX42" s="25">
        <v>5</v>
      </c>
      <c r="AY42" s="25">
        <v>4</v>
      </c>
      <c r="AZ42" s="39">
        <v>0</v>
      </c>
      <c r="BA42" s="39">
        <v>50</v>
      </c>
      <c r="BB42" s="39">
        <v>100</v>
      </c>
      <c r="BC42" s="39">
        <v>50</v>
      </c>
      <c r="BD42" s="39">
        <v>66.666666666666657</v>
      </c>
      <c r="BE42" s="39">
        <v>50</v>
      </c>
      <c r="BF42" s="39">
        <v>28.571428571428569</v>
      </c>
      <c r="BG42" s="39">
        <v>57.142857142857139</v>
      </c>
      <c r="BH42" s="39">
        <v>33.333333333333329</v>
      </c>
      <c r="BI42" s="39">
        <v>54.54545454545454</v>
      </c>
      <c r="BJ42" s="39">
        <v>45.454545454545453</v>
      </c>
      <c r="BK42" s="39">
        <v>50</v>
      </c>
      <c r="BL42" s="25">
        <v>0</v>
      </c>
      <c r="BM42" s="25">
        <v>1</v>
      </c>
      <c r="BN42" s="25">
        <v>0</v>
      </c>
      <c r="BO42" s="25">
        <v>4</v>
      </c>
      <c r="BP42" s="25">
        <v>0</v>
      </c>
      <c r="BQ42" s="25">
        <v>1</v>
      </c>
      <c r="BR42" s="25">
        <v>1</v>
      </c>
      <c r="BS42" s="25">
        <v>0</v>
      </c>
      <c r="BT42" s="25">
        <v>0</v>
      </c>
      <c r="BU42" s="25">
        <v>0</v>
      </c>
      <c r="BV42" s="25">
        <v>0</v>
      </c>
      <c r="BW42" s="25">
        <v>0</v>
      </c>
      <c r="BX42" s="39">
        <v>0</v>
      </c>
      <c r="BY42" s="39">
        <v>16.666666666666664</v>
      </c>
      <c r="BZ42" s="39">
        <v>0</v>
      </c>
      <c r="CA42" s="39">
        <v>33.333333333333329</v>
      </c>
      <c r="CB42" s="39">
        <v>0</v>
      </c>
      <c r="CC42" s="39">
        <v>25</v>
      </c>
      <c r="CD42" s="39">
        <v>14.285714285714285</v>
      </c>
      <c r="CE42" s="39">
        <v>0</v>
      </c>
      <c r="CF42" s="39">
        <v>0</v>
      </c>
      <c r="CG42" s="39">
        <v>0</v>
      </c>
      <c r="CH42" s="39">
        <v>0</v>
      </c>
      <c r="CI42" s="39">
        <v>0</v>
      </c>
      <c r="CJ42" s="63">
        <v>1</v>
      </c>
      <c r="CK42" s="63">
        <v>0</v>
      </c>
      <c r="CL42" s="63">
        <v>0</v>
      </c>
      <c r="CM42" s="63">
        <v>2</v>
      </c>
      <c r="CN42" s="63">
        <v>1</v>
      </c>
      <c r="CO42" s="63">
        <v>1</v>
      </c>
      <c r="CP42" s="63">
        <v>1</v>
      </c>
      <c r="CQ42" s="63">
        <v>0</v>
      </c>
      <c r="CR42" s="63">
        <v>3</v>
      </c>
      <c r="CS42" s="63">
        <v>1</v>
      </c>
      <c r="CT42" s="63">
        <v>4</v>
      </c>
      <c r="CU42" s="63">
        <v>2</v>
      </c>
      <c r="CV42" s="63">
        <v>0</v>
      </c>
      <c r="CW42" s="63">
        <v>0</v>
      </c>
      <c r="CX42" s="63">
        <v>0</v>
      </c>
      <c r="CY42" s="63">
        <v>0</v>
      </c>
      <c r="CZ42" s="63">
        <v>0</v>
      </c>
      <c r="DA42" s="63">
        <v>0</v>
      </c>
      <c r="DB42" s="63">
        <v>0</v>
      </c>
      <c r="DC42" s="63">
        <v>2</v>
      </c>
      <c r="DD42" s="63">
        <v>1</v>
      </c>
      <c r="DE42" s="63">
        <v>1</v>
      </c>
      <c r="DF42" s="63">
        <v>0</v>
      </c>
      <c r="DG42" s="63">
        <v>0</v>
      </c>
      <c r="DH42" s="25">
        <v>0</v>
      </c>
      <c r="DI42" s="25">
        <v>1</v>
      </c>
      <c r="DJ42" s="25">
        <v>0</v>
      </c>
      <c r="DK42" s="25">
        <v>0</v>
      </c>
      <c r="DL42" s="25">
        <v>0</v>
      </c>
      <c r="DM42" s="25">
        <v>0</v>
      </c>
      <c r="DN42" s="25">
        <v>1</v>
      </c>
      <c r="DO42" s="25">
        <v>0</v>
      </c>
      <c r="DP42" s="25">
        <v>1</v>
      </c>
      <c r="DQ42" s="25">
        <v>0</v>
      </c>
      <c r="DR42" s="25">
        <v>0</v>
      </c>
      <c r="DS42" s="25">
        <v>0</v>
      </c>
      <c r="DT42" s="34">
        <v>1</v>
      </c>
      <c r="DU42" s="34">
        <v>1</v>
      </c>
      <c r="DV42" s="34">
        <v>0</v>
      </c>
      <c r="DW42" s="34">
        <v>2</v>
      </c>
      <c r="DX42" s="34">
        <v>1</v>
      </c>
      <c r="DY42" s="34">
        <v>1</v>
      </c>
      <c r="DZ42" s="34">
        <v>2</v>
      </c>
      <c r="EA42" s="2">
        <v>2</v>
      </c>
      <c r="EB42" s="2">
        <v>5</v>
      </c>
      <c r="EC42" s="2">
        <v>2</v>
      </c>
      <c r="ED42" s="2">
        <v>4</v>
      </c>
      <c r="EE42" s="2">
        <v>2</v>
      </c>
      <c r="EF42" s="34">
        <v>100</v>
      </c>
      <c r="EG42" s="34">
        <v>0</v>
      </c>
      <c r="EH42" s="34">
        <v>999999999</v>
      </c>
      <c r="EI42" s="34">
        <v>100</v>
      </c>
      <c r="EJ42" s="34">
        <v>100</v>
      </c>
      <c r="EK42" s="34">
        <v>100</v>
      </c>
      <c r="EL42" s="34">
        <v>50</v>
      </c>
      <c r="EM42" s="34">
        <v>0</v>
      </c>
      <c r="EN42" s="34">
        <v>60</v>
      </c>
      <c r="EO42" s="34">
        <v>50</v>
      </c>
      <c r="EP42" s="34">
        <v>100</v>
      </c>
      <c r="EQ42" s="34">
        <v>100</v>
      </c>
      <c r="ER42" s="34">
        <v>0</v>
      </c>
      <c r="ES42" s="34">
        <v>0</v>
      </c>
      <c r="ET42" s="34">
        <v>999999999</v>
      </c>
      <c r="EU42" s="34">
        <v>0</v>
      </c>
      <c r="EV42" s="34">
        <v>0</v>
      </c>
      <c r="EW42" s="34">
        <v>0</v>
      </c>
      <c r="EX42" s="34">
        <v>0</v>
      </c>
      <c r="EY42" s="34">
        <v>100</v>
      </c>
      <c r="EZ42" s="34">
        <v>20</v>
      </c>
      <c r="FA42" s="34">
        <v>50</v>
      </c>
      <c r="FB42" s="34">
        <v>0</v>
      </c>
      <c r="FC42" s="34">
        <v>0</v>
      </c>
      <c r="FD42" s="42">
        <v>0</v>
      </c>
      <c r="FE42" s="42">
        <v>100</v>
      </c>
      <c r="FF42" s="42">
        <v>999999999</v>
      </c>
      <c r="FG42" s="42">
        <v>0</v>
      </c>
      <c r="FH42" s="42">
        <v>0</v>
      </c>
      <c r="FI42" s="42">
        <v>0</v>
      </c>
      <c r="FJ42" s="42">
        <v>50</v>
      </c>
      <c r="FK42" s="42">
        <v>0</v>
      </c>
      <c r="FL42" s="42">
        <v>20</v>
      </c>
      <c r="FM42" s="42">
        <v>0</v>
      </c>
      <c r="FN42" s="42">
        <v>0</v>
      </c>
      <c r="FO42" s="42">
        <v>0</v>
      </c>
      <c r="FP42" s="42">
        <v>1</v>
      </c>
      <c r="FQ42" s="2">
        <v>0</v>
      </c>
      <c r="FR42" s="2">
        <v>0</v>
      </c>
      <c r="FS42" s="2">
        <v>2</v>
      </c>
      <c r="FT42" s="2">
        <v>1</v>
      </c>
      <c r="FU42" s="2">
        <v>1</v>
      </c>
      <c r="FV42" s="2">
        <v>1</v>
      </c>
      <c r="FW42" s="2">
        <v>5</v>
      </c>
      <c r="FX42" s="2">
        <v>5</v>
      </c>
      <c r="FY42" s="2">
        <v>3</v>
      </c>
      <c r="FZ42" s="2">
        <v>5</v>
      </c>
      <c r="GA42" s="2">
        <v>3</v>
      </c>
      <c r="GB42" s="25">
        <v>0</v>
      </c>
      <c r="GC42" s="25">
        <v>0</v>
      </c>
      <c r="GD42" s="25">
        <v>0</v>
      </c>
      <c r="GE42" s="25">
        <v>0</v>
      </c>
      <c r="GF42" s="25">
        <v>0</v>
      </c>
      <c r="GG42" s="25">
        <v>0</v>
      </c>
      <c r="GH42" s="25">
        <v>2</v>
      </c>
      <c r="GI42" s="25">
        <v>1</v>
      </c>
      <c r="GJ42" s="25">
        <v>2</v>
      </c>
      <c r="GK42" s="25">
        <v>1</v>
      </c>
      <c r="GL42" s="25">
        <v>0</v>
      </c>
      <c r="GM42" s="25">
        <v>1</v>
      </c>
      <c r="GN42" s="2">
        <v>0</v>
      </c>
      <c r="GO42" s="2">
        <v>2</v>
      </c>
      <c r="GP42" s="2">
        <v>0</v>
      </c>
      <c r="GQ42" s="2">
        <v>0</v>
      </c>
      <c r="GR42" s="2">
        <v>0</v>
      </c>
      <c r="GS42" s="2">
        <v>0</v>
      </c>
      <c r="GT42" s="2">
        <v>1</v>
      </c>
      <c r="GU42" s="2">
        <v>0</v>
      </c>
      <c r="GV42" s="2">
        <v>0</v>
      </c>
      <c r="GW42" s="2">
        <v>0</v>
      </c>
      <c r="GX42" s="2">
        <v>1</v>
      </c>
      <c r="GY42" s="2">
        <v>0</v>
      </c>
      <c r="GZ42" s="2">
        <v>1</v>
      </c>
      <c r="HA42" s="2">
        <v>2</v>
      </c>
      <c r="HB42" s="2">
        <v>0</v>
      </c>
      <c r="HC42" s="2">
        <v>2</v>
      </c>
      <c r="HD42" s="2">
        <v>1</v>
      </c>
      <c r="HE42" s="2">
        <v>1</v>
      </c>
      <c r="HF42" s="2">
        <v>4</v>
      </c>
      <c r="HG42" s="2">
        <v>6</v>
      </c>
      <c r="HH42" s="2">
        <v>7</v>
      </c>
      <c r="HI42" s="2">
        <v>4</v>
      </c>
      <c r="HJ42" s="2">
        <v>6</v>
      </c>
      <c r="HK42" s="2">
        <v>4</v>
      </c>
      <c r="HL42" s="34">
        <v>100</v>
      </c>
      <c r="HM42" s="34">
        <v>0</v>
      </c>
      <c r="HN42" s="34">
        <v>999999999</v>
      </c>
      <c r="HO42" s="34">
        <v>100</v>
      </c>
      <c r="HP42" s="34">
        <v>100</v>
      </c>
      <c r="HQ42" s="34">
        <v>100</v>
      </c>
      <c r="HR42" s="34">
        <v>25</v>
      </c>
      <c r="HS42" s="34">
        <v>83.333333333333343</v>
      </c>
      <c r="HT42" s="34">
        <v>71.428571428571431</v>
      </c>
      <c r="HU42" s="34">
        <v>75</v>
      </c>
      <c r="HV42" s="34">
        <v>83.333333333333343</v>
      </c>
      <c r="HW42" s="34">
        <v>75</v>
      </c>
      <c r="HX42" s="39">
        <v>0</v>
      </c>
      <c r="HY42" s="39">
        <v>0</v>
      </c>
      <c r="HZ42" s="39">
        <v>999999999</v>
      </c>
      <c r="IA42" s="39">
        <v>0</v>
      </c>
      <c r="IB42" s="39">
        <v>0</v>
      </c>
      <c r="IC42" s="39">
        <v>0</v>
      </c>
      <c r="ID42" s="39">
        <v>50</v>
      </c>
      <c r="IE42" s="39">
        <v>16.666666666666664</v>
      </c>
      <c r="IF42" s="39">
        <v>28.571428571428569</v>
      </c>
      <c r="IG42" s="39">
        <v>25</v>
      </c>
      <c r="IH42" s="39">
        <v>0</v>
      </c>
      <c r="II42" s="39">
        <v>25</v>
      </c>
      <c r="IJ42" s="39">
        <v>0</v>
      </c>
      <c r="IK42" s="39">
        <v>100</v>
      </c>
      <c r="IL42" s="39">
        <v>999999999</v>
      </c>
      <c r="IM42" s="39">
        <v>0</v>
      </c>
      <c r="IN42" s="39">
        <v>0</v>
      </c>
      <c r="IO42" s="39">
        <v>0</v>
      </c>
      <c r="IP42" s="39">
        <v>25</v>
      </c>
      <c r="IQ42" s="39">
        <v>0</v>
      </c>
      <c r="IR42" s="39">
        <v>0</v>
      </c>
      <c r="IS42" s="39">
        <v>0</v>
      </c>
      <c r="IT42" s="39">
        <v>16.666666666666664</v>
      </c>
      <c r="IU42" s="39">
        <v>0</v>
      </c>
      <c r="IV42" s="39">
        <v>0</v>
      </c>
      <c r="IW42" s="39">
        <v>1</v>
      </c>
      <c r="IX42" s="39">
        <v>4</v>
      </c>
      <c r="IY42" s="39">
        <v>3</v>
      </c>
      <c r="IZ42" s="39">
        <v>1</v>
      </c>
      <c r="JA42" s="39">
        <v>1</v>
      </c>
      <c r="JB42" s="39">
        <v>0</v>
      </c>
      <c r="JC42" s="39">
        <v>4</v>
      </c>
      <c r="JD42" s="2">
        <v>3</v>
      </c>
      <c r="JE42" s="2">
        <v>3</v>
      </c>
      <c r="JF42" s="2">
        <v>4</v>
      </c>
      <c r="JG42" s="2">
        <v>4</v>
      </c>
      <c r="JH42" s="2">
        <v>0</v>
      </c>
      <c r="JI42" s="2">
        <v>0</v>
      </c>
      <c r="JJ42" s="2">
        <v>0</v>
      </c>
      <c r="JK42" s="2">
        <v>1</v>
      </c>
      <c r="JL42" s="2">
        <v>1</v>
      </c>
      <c r="JM42" s="44">
        <v>1</v>
      </c>
      <c r="JN42" s="44">
        <v>1</v>
      </c>
      <c r="JO42" s="44">
        <v>2</v>
      </c>
      <c r="JP42" s="2">
        <v>0</v>
      </c>
      <c r="JQ42" s="2">
        <v>1</v>
      </c>
      <c r="JR42" s="2">
        <v>0</v>
      </c>
      <c r="JS42" s="2">
        <v>0</v>
      </c>
      <c r="JT42" s="2">
        <v>0</v>
      </c>
      <c r="JU42" s="2">
        <v>2</v>
      </c>
      <c r="JV42" s="2">
        <v>0</v>
      </c>
      <c r="JW42" s="2">
        <v>1</v>
      </c>
      <c r="JX42" s="2">
        <v>0</v>
      </c>
      <c r="JY42" s="2">
        <v>0</v>
      </c>
      <c r="JZ42" s="2">
        <v>1</v>
      </c>
      <c r="KA42" s="2">
        <v>1</v>
      </c>
      <c r="KB42" s="25">
        <v>1</v>
      </c>
      <c r="KC42" s="25">
        <v>2</v>
      </c>
      <c r="KD42" s="25">
        <v>1</v>
      </c>
      <c r="KE42" s="25">
        <v>0</v>
      </c>
      <c r="KF42" s="25">
        <v>0</v>
      </c>
      <c r="KG42" s="25">
        <v>3</v>
      </c>
      <c r="KH42" s="25">
        <v>4</v>
      </c>
      <c r="KI42" s="25">
        <v>5</v>
      </c>
      <c r="KJ42" s="25">
        <v>2</v>
      </c>
      <c r="KK42" s="25">
        <v>2</v>
      </c>
      <c r="KL42" s="25">
        <v>2</v>
      </c>
      <c r="KM42" s="25">
        <v>7</v>
      </c>
      <c r="KN42" s="25">
        <v>4</v>
      </c>
      <c r="KO42" s="25">
        <v>6</v>
      </c>
      <c r="KP42" s="25">
        <v>5</v>
      </c>
      <c r="KQ42" s="25">
        <v>4</v>
      </c>
      <c r="KR42" s="44">
        <v>999999999</v>
      </c>
      <c r="KS42" s="44">
        <v>33.333333333333329</v>
      </c>
      <c r="KT42" s="44">
        <v>100</v>
      </c>
      <c r="KU42" s="44">
        <v>60</v>
      </c>
      <c r="KV42" s="44">
        <v>50</v>
      </c>
      <c r="KW42" s="44">
        <v>50</v>
      </c>
      <c r="KX42" s="44">
        <v>0</v>
      </c>
      <c r="KY42" s="44">
        <v>57.142857142857139</v>
      </c>
      <c r="KZ42" s="44">
        <v>75</v>
      </c>
      <c r="LA42" s="44">
        <v>50</v>
      </c>
      <c r="LB42" s="44">
        <v>80</v>
      </c>
      <c r="LC42" s="44">
        <v>100</v>
      </c>
      <c r="LD42" s="44">
        <v>999999999</v>
      </c>
      <c r="LE42" s="44">
        <v>0</v>
      </c>
      <c r="LF42" s="44">
        <v>0</v>
      </c>
      <c r="LG42" s="44">
        <v>20</v>
      </c>
      <c r="LH42" s="44">
        <v>50</v>
      </c>
      <c r="LI42" s="44">
        <v>50</v>
      </c>
      <c r="LJ42" s="44">
        <v>50</v>
      </c>
      <c r="LK42" s="44">
        <v>28.571428571428569</v>
      </c>
      <c r="LL42" s="44">
        <v>0</v>
      </c>
      <c r="LM42" s="44">
        <v>16.666666666666664</v>
      </c>
      <c r="LN42" s="44">
        <v>0</v>
      </c>
      <c r="LO42" s="44">
        <v>0</v>
      </c>
      <c r="LP42" s="44">
        <v>999999999</v>
      </c>
      <c r="LQ42" s="44">
        <v>66.666666666666657</v>
      </c>
      <c r="LR42" s="44">
        <v>0</v>
      </c>
      <c r="LS42" s="44">
        <v>20</v>
      </c>
      <c r="LT42" s="44">
        <v>0</v>
      </c>
      <c r="LU42" s="44">
        <v>0</v>
      </c>
      <c r="LV42" s="44">
        <v>50</v>
      </c>
      <c r="LW42" s="44">
        <v>14.285714285714285</v>
      </c>
      <c r="LX42" s="44">
        <v>25</v>
      </c>
      <c r="LY42" s="44">
        <v>33.333333333333329</v>
      </c>
      <c r="LZ42" s="44">
        <v>20</v>
      </c>
      <c r="MA42" s="44">
        <v>0</v>
      </c>
      <c r="MB42" s="25">
        <v>0</v>
      </c>
      <c r="MC42" s="25">
        <v>1</v>
      </c>
      <c r="MD42" s="25">
        <v>0</v>
      </c>
      <c r="ME42" s="25">
        <v>0</v>
      </c>
      <c r="MF42" s="25">
        <v>1</v>
      </c>
      <c r="MG42" s="25">
        <v>0</v>
      </c>
      <c r="MH42" s="25">
        <v>1</v>
      </c>
      <c r="MI42" s="25">
        <v>0</v>
      </c>
      <c r="MJ42" s="25">
        <v>2</v>
      </c>
      <c r="MK42" s="25">
        <v>1</v>
      </c>
      <c r="ML42" s="25">
        <v>0</v>
      </c>
      <c r="MM42" s="25">
        <v>0</v>
      </c>
      <c r="MN42" s="25">
        <v>1</v>
      </c>
      <c r="MO42" s="25">
        <v>1</v>
      </c>
      <c r="MP42" s="25">
        <v>0</v>
      </c>
      <c r="MQ42" s="25">
        <v>2</v>
      </c>
      <c r="MR42" s="25">
        <v>1</v>
      </c>
      <c r="MS42" s="25">
        <v>1</v>
      </c>
      <c r="MT42" s="25">
        <v>1</v>
      </c>
      <c r="MU42" s="25">
        <v>1</v>
      </c>
      <c r="MV42" s="25">
        <v>3</v>
      </c>
      <c r="MW42" s="44">
        <v>2</v>
      </c>
      <c r="MX42" s="44">
        <v>1</v>
      </c>
      <c r="MY42" s="44">
        <v>1</v>
      </c>
      <c r="MZ42" s="44">
        <v>0</v>
      </c>
      <c r="NA42" s="44">
        <v>100</v>
      </c>
      <c r="NB42" s="44">
        <v>999999999</v>
      </c>
      <c r="NC42" s="44">
        <v>0</v>
      </c>
      <c r="ND42" s="44">
        <v>100</v>
      </c>
      <c r="NE42" s="44">
        <v>0</v>
      </c>
      <c r="NF42" s="44">
        <v>100</v>
      </c>
      <c r="NG42" s="44">
        <v>0</v>
      </c>
      <c r="NH42" s="44">
        <v>66.666666666666657</v>
      </c>
      <c r="NI42" s="44">
        <v>50</v>
      </c>
      <c r="NJ42" s="44">
        <v>0</v>
      </c>
      <c r="NK42" s="44">
        <v>0</v>
      </c>
      <c r="NL42" s="25">
        <v>0</v>
      </c>
      <c r="NM42" s="25">
        <v>0</v>
      </c>
      <c r="NN42" s="25">
        <v>1</v>
      </c>
      <c r="NO42" s="25">
        <v>0</v>
      </c>
      <c r="NP42" s="25">
        <v>0</v>
      </c>
      <c r="NQ42" s="25">
        <v>0</v>
      </c>
      <c r="NR42" s="25">
        <v>0</v>
      </c>
      <c r="NS42" s="25">
        <v>0</v>
      </c>
      <c r="NT42" s="25">
        <v>0</v>
      </c>
      <c r="NU42" s="25">
        <v>0</v>
      </c>
      <c r="NV42" s="25">
        <v>0</v>
      </c>
      <c r="NW42" s="25">
        <v>0</v>
      </c>
      <c r="NX42" s="25">
        <v>0</v>
      </c>
      <c r="NY42" s="25">
        <v>0</v>
      </c>
      <c r="NZ42" s="25">
        <v>1</v>
      </c>
      <c r="OA42" s="25">
        <v>0</v>
      </c>
      <c r="OB42" s="25">
        <v>0</v>
      </c>
      <c r="OC42" s="25">
        <v>1</v>
      </c>
      <c r="OD42" s="44">
        <v>0</v>
      </c>
      <c r="OE42" s="44">
        <v>0</v>
      </c>
      <c r="OF42" s="44">
        <v>0</v>
      </c>
      <c r="OG42" s="44">
        <v>0</v>
      </c>
      <c r="OH42" s="44">
        <v>0</v>
      </c>
      <c r="OI42" s="44">
        <v>0</v>
      </c>
      <c r="OJ42" s="44">
        <v>999999999</v>
      </c>
      <c r="OK42" s="44">
        <v>999999999</v>
      </c>
      <c r="OL42" s="44">
        <v>100</v>
      </c>
      <c r="OM42" s="44">
        <v>999999999</v>
      </c>
      <c r="ON42" s="44">
        <v>999999999</v>
      </c>
      <c r="OO42" s="44">
        <v>0</v>
      </c>
      <c r="OP42" s="44">
        <v>999999999</v>
      </c>
      <c r="OQ42" s="44">
        <v>999999999</v>
      </c>
      <c r="OR42" s="44">
        <v>999999999</v>
      </c>
      <c r="OS42" s="44">
        <v>999999999</v>
      </c>
      <c r="OT42" s="44">
        <v>999999999</v>
      </c>
      <c r="OU42" s="44">
        <v>999999999</v>
      </c>
      <c r="OV42" s="25">
        <v>3</v>
      </c>
      <c r="OW42" s="25">
        <v>1</v>
      </c>
      <c r="OX42" s="25">
        <v>0</v>
      </c>
      <c r="OY42" s="25">
        <v>3</v>
      </c>
      <c r="OZ42" s="25">
        <v>3</v>
      </c>
      <c r="PA42" s="25">
        <v>2</v>
      </c>
      <c r="PB42" s="25">
        <v>5</v>
      </c>
      <c r="PC42" s="25">
        <v>13</v>
      </c>
      <c r="PD42" s="25">
        <v>17</v>
      </c>
      <c r="PE42" s="25">
        <v>9</v>
      </c>
      <c r="PF42" s="25">
        <v>10</v>
      </c>
      <c r="PG42" s="25">
        <v>4</v>
      </c>
      <c r="PH42" s="25">
        <v>3</v>
      </c>
      <c r="PI42" s="25">
        <v>6</v>
      </c>
      <c r="PJ42" s="25">
        <v>6</v>
      </c>
      <c r="PK42" s="25">
        <v>11</v>
      </c>
      <c r="PL42" s="25">
        <v>6</v>
      </c>
      <c r="PM42" s="25">
        <v>3</v>
      </c>
      <c r="PN42" s="25">
        <v>7</v>
      </c>
      <c r="PO42" s="25">
        <v>16</v>
      </c>
      <c r="PP42" s="25">
        <v>20</v>
      </c>
      <c r="PQ42" s="25">
        <v>15</v>
      </c>
      <c r="PR42" s="25">
        <v>12</v>
      </c>
      <c r="PS42" s="25">
        <v>11</v>
      </c>
      <c r="PT42" s="44">
        <v>100</v>
      </c>
      <c r="PU42" s="44">
        <v>16.666666666666664</v>
      </c>
      <c r="PV42" s="44">
        <v>0</v>
      </c>
      <c r="PW42" s="44">
        <v>27.27272727272727</v>
      </c>
      <c r="PX42" s="44">
        <v>50</v>
      </c>
      <c r="PY42" s="44">
        <v>66.666666666666657</v>
      </c>
      <c r="PZ42" s="44">
        <v>71.428571428571431</v>
      </c>
      <c r="QA42" s="44">
        <v>81.25</v>
      </c>
      <c r="QB42" s="44">
        <v>85</v>
      </c>
      <c r="QC42" s="44">
        <v>60</v>
      </c>
      <c r="QD42" s="44">
        <v>83.333333333333343</v>
      </c>
      <c r="QE42" s="44">
        <v>36.363636363636367</v>
      </c>
      <c r="QF42" s="25">
        <v>3</v>
      </c>
      <c r="QG42" s="25">
        <v>2</v>
      </c>
      <c r="QH42" s="25">
        <v>0</v>
      </c>
      <c r="QI42" s="25">
        <v>3</v>
      </c>
      <c r="QJ42" s="25">
        <v>3</v>
      </c>
      <c r="QK42" s="25">
        <v>3</v>
      </c>
      <c r="QL42" s="25">
        <v>6</v>
      </c>
      <c r="QM42" s="25">
        <v>11</v>
      </c>
      <c r="QN42" s="25">
        <v>14</v>
      </c>
      <c r="QO42" s="25">
        <v>9</v>
      </c>
      <c r="QP42" s="25">
        <v>4</v>
      </c>
      <c r="QQ42" s="25">
        <v>3</v>
      </c>
      <c r="QR42" s="25">
        <v>6</v>
      </c>
      <c r="QS42" s="25">
        <v>6</v>
      </c>
      <c r="QT42" s="25">
        <v>11</v>
      </c>
      <c r="QU42" s="25">
        <v>6</v>
      </c>
      <c r="QV42" s="25">
        <v>3</v>
      </c>
      <c r="QW42" s="25">
        <v>7</v>
      </c>
      <c r="QX42" s="25">
        <v>16</v>
      </c>
      <c r="QY42" s="25">
        <v>20</v>
      </c>
      <c r="QZ42" s="25">
        <v>15</v>
      </c>
      <c r="RA42" s="25">
        <v>12</v>
      </c>
      <c r="RB42" s="44">
        <v>100</v>
      </c>
      <c r="RC42" s="44">
        <v>33.333333333333329</v>
      </c>
      <c r="RD42" s="44">
        <v>0</v>
      </c>
      <c r="RE42" s="44">
        <v>27.27272727272727</v>
      </c>
      <c r="RF42" s="44">
        <v>50</v>
      </c>
      <c r="RG42" s="44">
        <v>100</v>
      </c>
      <c r="RH42" s="44">
        <v>85.714285714285708</v>
      </c>
      <c r="RI42" s="44">
        <v>68.75</v>
      </c>
      <c r="RJ42" s="44">
        <v>70</v>
      </c>
      <c r="RK42" s="44">
        <v>60</v>
      </c>
      <c r="RL42" s="44">
        <v>33.333333333333329</v>
      </c>
      <c r="RM42" s="25">
        <v>1</v>
      </c>
      <c r="RN42" s="25">
        <v>2</v>
      </c>
      <c r="RO42" s="25">
        <v>0</v>
      </c>
      <c r="RP42" s="25">
        <v>2</v>
      </c>
      <c r="RQ42" s="25">
        <v>2</v>
      </c>
      <c r="RR42" s="25">
        <v>3</v>
      </c>
      <c r="RS42" s="25">
        <v>5</v>
      </c>
      <c r="RT42" s="25">
        <v>8</v>
      </c>
      <c r="RU42" s="25">
        <v>9</v>
      </c>
      <c r="RV42" s="25">
        <v>7</v>
      </c>
      <c r="RW42" s="25">
        <v>6</v>
      </c>
      <c r="RX42" s="25">
        <v>6</v>
      </c>
      <c r="RY42" s="25">
        <v>1</v>
      </c>
      <c r="RZ42" s="25">
        <v>1</v>
      </c>
      <c r="SA42" s="25">
        <v>0</v>
      </c>
      <c r="SB42" s="25">
        <v>2</v>
      </c>
      <c r="SC42" s="25">
        <v>0</v>
      </c>
      <c r="SD42" s="25">
        <v>1</v>
      </c>
      <c r="SE42" s="25">
        <v>0</v>
      </c>
      <c r="SF42" s="25">
        <v>6</v>
      </c>
      <c r="SG42" s="25">
        <v>7</v>
      </c>
      <c r="SH42" s="25">
        <v>5</v>
      </c>
      <c r="SI42" s="25">
        <v>4</v>
      </c>
      <c r="SJ42" s="25">
        <v>4</v>
      </c>
      <c r="SK42" s="25">
        <v>1</v>
      </c>
      <c r="SL42" s="25">
        <v>1</v>
      </c>
      <c r="SM42" s="25">
        <v>0</v>
      </c>
      <c r="SN42" s="25">
        <v>1</v>
      </c>
      <c r="SO42" s="25">
        <v>0</v>
      </c>
      <c r="SP42" s="25">
        <v>1</v>
      </c>
      <c r="SQ42" s="25">
        <v>0</v>
      </c>
      <c r="SR42" s="25">
        <v>4</v>
      </c>
      <c r="SS42" s="25">
        <v>5</v>
      </c>
      <c r="ST42" s="25">
        <v>5</v>
      </c>
      <c r="SU42" s="25">
        <v>3</v>
      </c>
      <c r="SV42" s="25">
        <v>3</v>
      </c>
      <c r="SW42" s="44">
        <v>100</v>
      </c>
      <c r="SX42" s="44">
        <v>33.333333333333329</v>
      </c>
      <c r="SY42" s="44">
        <v>0</v>
      </c>
      <c r="SZ42" s="44">
        <v>16.666666666666664</v>
      </c>
      <c r="TA42" s="44">
        <v>66.666666666666657</v>
      </c>
      <c r="TB42" s="44">
        <v>75</v>
      </c>
      <c r="TC42" s="44">
        <v>71.428571428571431</v>
      </c>
      <c r="TD42" s="44">
        <v>57.142857142857139</v>
      </c>
      <c r="TE42" s="44">
        <v>75</v>
      </c>
      <c r="TF42" s="44">
        <v>63.636363636363633</v>
      </c>
      <c r="TG42" s="44">
        <v>54.54545454545454</v>
      </c>
      <c r="TH42" s="44">
        <v>75</v>
      </c>
      <c r="TI42" s="44">
        <v>100</v>
      </c>
      <c r="TJ42" s="44">
        <v>16.666666666666664</v>
      </c>
      <c r="TK42" s="44">
        <v>0</v>
      </c>
      <c r="TL42" s="44">
        <v>16.666666666666664</v>
      </c>
      <c r="TM42" s="44">
        <v>0</v>
      </c>
      <c r="TN42" s="44">
        <v>25</v>
      </c>
      <c r="TO42" s="44">
        <v>0</v>
      </c>
      <c r="TP42" s="44">
        <v>42.857142857142854</v>
      </c>
      <c r="TQ42" s="44">
        <v>58.333333333333336</v>
      </c>
      <c r="TR42" s="44">
        <v>45.454545454545453</v>
      </c>
      <c r="TS42" s="44">
        <v>36.363636363636367</v>
      </c>
      <c r="TT42" s="44">
        <v>50</v>
      </c>
      <c r="TU42" s="44">
        <v>100</v>
      </c>
      <c r="TV42" s="44">
        <v>16.666666666666664</v>
      </c>
      <c r="TW42" s="44">
        <v>0</v>
      </c>
      <c r="TX42" s="44">
        <v>8.3333333333333321</v>
      </c>
      <c r="TY42" s="44">
        <v>0</v>
      </c>
      <c r="TZ42" s="44">
        <v>25</v>
      </c>
      <c r="UA42" s="44">
        <v>0</v>
      </c>
      <c r="UB42" s="44">
        <v>28.571428571428569</v>
      </c>
      <c r="UC42" s="44">
        <v>41.666666666666671</v>
      </c>
      <c r="UD42" s="44">
        <v>45.454545454545453</v>
      </c>
      <c r="UE42" s="44">
        <v>27.27272727272727</v>
      </c>
      <c r="UF42" s="44">
        <v>37.5</v>
      </c>
    </row>
    <row r="43" spans="1:552" x14ac:dyDescent="0.25">
      <c r="A43" s="2" t="str">
        <f t="shared" si="0"/>
        <v xml:space="preserve">230420 Crato                                                                                                                                        </v>
      </c>
      <c r="B43" s="58">
        <v>230420</v>
      </c>
      <c r="C43" s="2" t="s">
        <v>87</v>
      </c>
      <c r="D43" s="56">
        <v>4</v>
      </c>
      <c r="E43" s="56">
        <v>2</v>
      </c>
      <c r="F43" s="56">
        <v>3</v>
      </c>
      <c r="G43" s="56">
        <v>4</v>
      </c>
      <c r="H43" s="56">
        <v>2</v>
      </c>
      <c r="I43" s="56">
        <v>4</v>
      </c>
      <c r="J43" s="56">
        <v>2</v>
      </c>
      <c r="K43" s="56">
        <v>2</v>
      </c>
      <c r="L43" s="56">
        <v>7</v>
      </c>
      <c r="M43" s="56">
        <v>4</v>
      </c>
      <c r="N43" s="56">
        <v>4</v>
      </c>
      <c r="O43" s="56">
        <v>4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1</v>
      </c>
      <c r="Y43" s="59">
        <v>2</v>
      </c>
      <c r="Z43" s="59">
        <v>3</v>
      </c>
      <c r="AA43" s="59">
        <v>4</v>
      </c>
      <c r="AB43" s="62">
        <v>0</v>
      </c>
      <c r="AC43" s="62">
        <v>0</v>
      </c>
      <c r="AD43" s="62">
        <v>0</v>
      </c>
      <c r="AE43" s="62">
        <v>0</v>
      </c>
      <c r="AF43" s="62">
        <v>0</v>
      </c>
      <c r="AG43" s="62">
        <v>0</v>
      </c>
      <c r="AH43" s="62">
        <v>0</v>
      </c>
      <c r="AI43" s="62">
        <v>0</v>
      </c>
      <c r="AJ43" s="62">
        <v>14.285714285714285</v>
      </c>
      <c r="AK43" s="62">
        <v>50</v>
      </c>
      <c r="AL43" s="62">
        <v>75</v>
      </c>
      <c r="AM43" s="62">
        <v>100</v>
      </c>
      <c r="AN43" s="61">
        <v>1</v>
      </c>
      <c r="AO43" s="25">
        <v>1</v>
      </c>
      <c r="AP43" s="25">
        <v>0</v>
      </c>
      <c r="AQ43" s="25">
        <v>1</v>
      </c>
      <c r="AR43" s="25">
        <v>2</v>
      </c>
      <c r="AS43" s="25">
        <v>3</v>
      </c>
      <c r="AT43" s="25">
        <v>2</v>
      </c>
      <c r="AU43" s="25">
        <v>2</v>
      </c>
      <c r="AV43" s="25">
        <v>6</v>
      </c>
      <c r="AW43" s="25">
        <v>2</v>
      </c>
      <c r="AX43" s="25">
        <v>1</v>
      </c>
      <c r="AY43" s="25">
        <v>0</v>
      </c>
      <c r="AZ43" s="39">
        <v>25</v>
      </c>
      <c r="BA43" s="39">
        <v>50</v>
      </c>
      <c r="BB43" s="39">
        <v>0</v>
      </c>
      <c r="BC43" s="39">
        <v>25</v>
      </c>
      <c r="BD43" s="39">
        <v>100</v>
      </c>
      <c r="BE43" s="39">
        <v>75</v>
      </c>
      <c r="BF43" s="39">
        <v>100</v>
      </c>
      <c r="BG43" s="39">
        <v>100</v>
      </c>
      <c r="BH43" s="39">
        <v>85.714285714285708</v>
      </c>
      <c r="BI43" s="39">
        <v>50</v>
      </c>
      <c r="BJ43" s="39">
        <v>25</v>
      </c>
      <c r="BK43" s="39">
        <v>0</v>
      </c>
      <c r="BL43" s="25">
        <v>3</v>
      </c>
      <c r="BM43" s="25">
        <v>1</v>
      </c>
      <c r="BN43" s="25">
        <v>3</v>
      </c>
      <c r="BO43" s="25">
        <v>3</v>
      </c>
      <c r="BP43" s="25">
        <v>0</v>
      </c>
      <c r="BQ43" s="25">
        <v>1</v>
      </c>
      <c r="BR43" s="25">
        <v>0</v>
      </c>
      <c r="BS43" s="25">
        <v>0</v>
      </c>
      <c r="BT43" s="25">
        <v>0</v>
      </c>
      <c r="BU43" s="25">
        <v>0</v>
      </c>
      <c r="BV43" s="25">
        <v>0</v>
      </c>
      <c r="BW43" s="25">
        <v>0</v>
      </c>
      <c r="BX43" s="39">
        <v>75</v>
      </c>
      <c r="BY43" s="39">
        <v>50</v>
      </c>
      <c r="BZ43" s="39">
        <v>100</v>
      </c>
      <c r="CA43" s="39">
        <v>75</v>
      </c>
      <c r="CB43" s="39">
        <v>0</v>
      </c>
      <c r="CC43" s="39">
        <v>25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63">
        <v>0</v>
      </c>
      <c r="CK43" s="63">
        <v>0</v>
      </c>
      <c r="CL43" s="63">
        <v>0</v>
      </c>
      <c r="CM43" s="63">
        <v>0</v>
      </c>
      <c r="CN43" s="63">
        <v>0</v>
      </c>
      <c r="CO43" s="63">
        <v>0</v>
      </c>
      <c r="CP43" s="63">
        <v>0</v>
      </c>
      <c r="CQ43" s="63">
        <v>0</v>
      </c>
      <c r="CR43" s="63">
        <v>0</v>
      </c>
      <c r="CS43" s="63">
        <v>1</v>
      </c>
      <c r="CT43" s="63">
        <v>2</v>
      </c>
      <c r="CU43" s="63">
        <v>3</v>
      </c>
      <c r="CV43" s="63">
        <v>0</v>
      </c>
      <c r="CW43" s="63">
        <v>0</v>
      </c>
      <c r="CX43" s="63">
        <v>0</v>
      </c>
      <c r="CY43" s="63">
        <v>0</v>
      </c>
      <c r="CZ43" s="63">
        <v>0</v>
      </c>
      <c r="DA43" s="63">
        <v>0</v>
      </c>
      <c r="DB43" s="63">
        <v>0</v>
      </c>
      <c r="DC43" s="63">
        <v>0</v>
      </c>
      <c r="DD43" s="63">
        <v>1</v>
      </c>
      <c r="DE43" s="63">
        <v>0</v>
      </c>
      <c r="DF43" s="63">
        <v>0</v>
      </c>
      <c r="DG43" s="63">
        <v>0</v>
      </c>
      <c r="DH43" s="25">
        <v>0</v>
      </c>
      <c r="DI43" s="25">
        <v>0</v>
      </c>
      <c r="DJ43" s="25">
        <v>0</v>
      </c>
      <c r="DK43" s="25">
        <v>0</v>
      </c>
      <c r="DL43" s="25">
        <v>0</v>
      </c>
      <c r="DM43" s="25">
        <v>0</v>
      </c>
      <c r="DN43" s="25">
        <v>0</v>
      </c>
      <c r="DO43" s="25">
        <v>0</v>
      </c>
      <c r="DP43" s="25">
        <v>0</v>
      </c>
      <c r="DQ43" s="25">
        <v>0</v>
      </c>
      <c r="DR43" s="25">
        <v>1</v>
      </c>
      <c r="DS43" s="25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2">
        <v>0</v>
      </c>
      <c r="EB43" s="2">
        <v>1</v>
      </c>
      <c r="EC43" s="2">
        <v>1</v>
      </c>
      <c r="ED43" s="2">
        <v>3</v>
      </c>
      <c r="EE43" s="2">
        <v>3</v>
      </c>
      <c r="EF43" s="34">
        <v>999999999</v>
      </c>
      <c r="EG43" s="34">
        <v>999999999</v>
      </c>
      <c r="EH43" s="34">
        <v>999999999</v>
      </c>
      <c r="EI43" s="34">
        <v>999999999</v>
      </c>
      <c r="EJ43" s="34">
        <v>999999999</v>
      </c>
      <c r="EK43" s="34">
        <v>999999999</v>
      </c>
      <c r="EL43" s="34">
        <v>999999999</v>
      </c>
      <c r="EM43" s="34">
        <v>999999999</v>
      </c>
      <c r="EN43" s="34">
        <v>0</v>
      </c>
      <c r="EO43" s="34">
        <v>100</v>
      </c>
      <c r="EP43" s="34">
        <v>66.666666666666657</v>
      </c>
      <c r="EQ43" s="34">
        <v>100</v>
      </c>
      <c r="ER43" s="34">
        <v>999999999</v>
      </c>
      <c r="ES43" s="34">
        <v>999999999</v>
      </c>
      <c r="ET43" s="34">
        <v>999999999</v>
      </c>
      <c r="EU43" s="34">
        <v>999999999</v>
      </c>
      <c r="EV43" s="34">
        <v>999999999</v>
      </c>
      <c r="EW43" s="34">
        <v>999999999</v>
      </c>
      <c r="EX43" s="34">
        <v>999999999</v>
      </c>
      <c r="EY43" s="34">
        <v>999999999</v>
      </c>
      <c r="EZ43" s="34">
        <v>100</v>
      </c>
      <c r="FA43" s="34">
        <v>0</v>
      </c>
      <c r="FB43" s="34">
        <v>0</v>
      </c>
      <c r="FC43" s="34">
        <v>0</v>
      </c>
      <c r="FD43" s="42">
        <v>999999999</v>
      </c>
      <c r="FE43" s="42">
        <v>999999999</v>
      </c>
      <c r="FF43" s="42">
        <v>999999999</v>
      </c>
      <c r="FG43" s="42">
        <v>999999999</v>
      </c>
      <c r="FH43" s="42">
        <v>999999999</v>
      </c>
      <c r="FI43" s="42">
        <v>999999999</v>
      </c>
      <c r="FJ43" s="42">
        <v>999999999</v>
      </c>
      <c r="FK43" s="42">
        <v>999999999</v>
      </c>
      <c r="FL43" s="42">
        <v>0</v>
      </c>
      <c r="FM43" s="42">
        <v>0</v>
      </c>
      <c r="FN43" s="42">
        <v>33.333333333333329</v>
      </c>
      <c r="FO43" s="42">
        <v>0</v>
      </c>
      <c r="FP43" s="42">
        <v>0</v>
      </c>
      <c r="FQ43" s="2">
        <v>0</v>
      </c>
      <c r="FR43" s="2">
        <v>0</v>
      </c>
      <c r="FS43" s="2">
        <v>0</v>
      </c>
      <c r="FT43" s="2">
        <v>0</v>
      </c>
      <c r="FU43" s="2">
        <v>0</v>
      </c>
      <c r="FV43" s="2">
        <v>0</v>
      </c>
      <c r="FW43" s="2">
        <v>0</v>
      </c>
      <c r="FX43" s="2">
        <v>1</v>
      </c>
      <c r="FY43" s="2">
        <v>1</v>
      </c>
      <c r="FZ43" s="2">
        <v>3</v>
      </c>
      <c r="GA43" s="2">
        <v>3</v>
      </c>
      <c r="GB43" s="25">
        <v>0</v>
      </c>
      <c r="GC43" s="25">
        <v>0</v>
      </c>
      <c r="GD43" s="25">
        <v>0</v>
      </c>
      <c r="GE43" s="25">
        <v>0</v>
      </c>
      <c r="GF43" s="25">
        <v>0</v>
      </c>
      <c r="GG43" s="25">
        <v>0</v>
      </c>
      <c r="GH43" s="25">
        <v>0</v>
      </c>
      <c r="GI43" s="25">
        <v>0</v>
      </c>
      <c r="GJ43" s="25">
        <v>0</v>
      </c>
      <c r="GK43" s="25">
        <v>0</v>
      </c>
      <c r="GL43" s="25">
        <v>0</v>
      </c>
      <c r="GM43" s="25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2">
        <v>0</v>
      </c>
      <c r="GT43" s="2">
        <v>0</v>
      </c>
      <c r="GU43" s="2">
        <v>0</v>
      </c>
      <c r="GV43" s="2">
        <v>0</v>
      </c>
      <c r="GW43" s="2">
        <v>0</v>
      </c>
      <c r="GX43" s="2">
        <v>0</v>
      </c>
      <c r="GY43" s="2">
        <v>1</v>
      </c>
      <c r="GZ43" s="2">
        <v>0</v>
      </c>
      <c r="HA43" s="2">
        <v>0</v>
      </c>
      <c r="HB43" s="2">
        <v>0</v>
      </c>
      <c r="HC43" s="2">
        <v>0</v>
      </c>
      <c r="HD43" s="2">
        <v>0</v>
      </c>
      <c r="HE43" s="2">
        <v>0</v>
      </c>
      <c r="HF43" s="2">
        <v>0</v>
      </c>
      <c r="HG43" s="2">
        <v>0</v>
      </c>
      <c r="HH43" s="2">
        <v>1</v>
      </c>
      <c r="HI43" s="2">
        <v>1</v>
      </c>
      <c r="HJ43" s="2">
        <v>3</v>
      </c>
      <c r="HK43" s="2">
        <v>4</v>
      </c>
      <c r="HL43" s="34">
        <v>999999999</v>
      </c>
      <c r="HM43" s="34">
        <v>999999999</v>
      </c>
      <c r="HN43" s="34">
        <v>999999999</v>
      </c>
      <c r="HO43" s="34">
        <v>999999999</v>
      </c>
      <c r="HP43" s="34">
        <v>999999999</v>
      </c>
      <c r="HQ43" s="34">
        <v>999999999</v>
      </c>
      <c r="HR43" s="34">
        <v>999999999</v>
      </c>
      <c r="HS43" s="34">
        <v>999999999</v>
      </c>
      <c r="HT43" s="34">
        <v>100</v>
      </c>
      <c r="HU43" s="34">
        <v>100</v>
      </c>
      <c r="HV43" s="34">
        <v>100</v>
      </c>
      <c r="HW43" s="34">
        <v>75</v>
      </c>
      <c r="HX43" s="39">
        <v>999999999</v>
      </c>
      <c r="HY43" s="39">
        <v>999999999</v>
      </c>
      <c r="HZ43" s="39">
        <v>999999999</v>
      </c>
      <c r="IA43" s="39">
        <v>999999999</v>
      </c>
      <c r="IB43" s="39">
        <v>999999999</v>
      </c>
      <c r="IC43" s="39">
        <v>999999999</v>
      </c>
      <c r="ID43" s="39">
        <v>999999999</v>
      </c>
      <c r="IE43" s="39">
        <v>999999999</v>
      </c>
      <c r="IF43" s="39">
        <v>0</v>
      </c>
      <c r="IG43" s="39">
        <v>0</v>
      </c>
      <c r="IH43" s="39">
        <v>0</v>
      </c>
      <c r="II43" s="39">
        <v>0</v>
      </c>
      <c r="IJ43" s="39">
        <v>999999999</v>
      </c>
      <c r="IK43" s="39">
        <v>999999999</v>
      </c>
      <c r="IL43" s="39">
        <v>999999999</v>
      </c>
      <c r="IM43" s="39">
        <v>999999999</v>
      </c>
      <c r="IN43" s="39">
        <v>999999999</v>
      </c>
      <c r="IO43" s="39">
        <v>999999999</v>
      </c>
      <c r="IP43" s="39">
        <v>999999999</v>
      </c>
      <c r="IQ43" s="39">
        <v>999999999</v>
      </c>
      <c r="IR43" s="39">
        <v>0</v>
      </c>
      <c r="IS43" s="39">
        <v>0</v>
      </c>
      <c r="IT43" s="39">
        <v>0</v>
      </c>
      <c r="IU43" s="39">
        <v>25</v>
      </c>
      <c r="IV43" s="39">
        <v>1</v>
      </c>
      <c r="IW43" s="39">
        <v>0</v>
      </c>
      <c r="IX43" s="39">
        <v>0</v>
      </c>
      <c r="IY43" s="39">
        <v>0</v>
      </c>
      <c r="IZ43" s="39">
        <v>1</v>
      </c>
      <c r="JA43" s="39">
        <v>1</v>
      </c>
      <c r="JB43" s="39">
        <v>1</v>
      </c>
      <c r="JC43" s="39">
        <v>0</v>
      </c>
      <c r="JD43" s="2">
        <v>4</v>
      </c>
      <c r="JE43" s="2">
        <v>2</v>
      </c>
      <c r="JF43" s="2">
        <v>0</v>
      </c>
      <c r="JG43" s="2">
        <v>0</v>
      </c>
      <c r="JH43" s="2">
        <v>0</v>
      </c>
      <c r="JI43" s="2">
        <v>0</v>
      </c>
      <c r="JJ43" s="2">
        <v>0</v>
      </c>
      <c r="JK43" s="2">
        <v>1</v>
      </c>
      <c r="JL43" s="2">
        <v>0</v>
      </c>
      <c r="JM43" s="44">
        <v>0</v>
      </c>
      <c r="JN43" s="44">
        <v>1</v>
      </c>
      <c r="JO43" s="44">
        <v>0</v>
      </c>
      <c r="JP43" s="2">
        <v>1</v>
      </c>
      <c r="JQ43" s="2">
        <v>0</v>
      </c>
      <c r="JR43" s="2">
        <v>0</v>
      </c>
      <c r="JS43" s="2">
        <v>0</v>
      </c>
      <c r="JT43" s="2">
        <v>0</v>
      </c>
      <c r="JU43" s="2">
        <v>1</v>
      </c>
      <c r="JV43" s="2">
        <v>0</v>
      </c>
      <c r="JW43" s="2">
        <v>0</v>
      </c>
      <c r="JX43" s="2">
        <v>1</v>
      </c>
      <c r="JY43" s="2">
        <v>2</v>
      </c>
      <c r="JZ43" s="2">
        <v>0</v>
      </c>
      <c r="KA43" s="2">
        <v>2</v>
      </c>
      <c r="KB43" s="25">
        <v>0</v>
      </c>
      <c r="KC43" s="25">
        <v>0</v>
      </c>
      <c r="KD43" s="25">
        <v>1</v>
      </c>
      <c r="KE43" s="25">
        <v>0</v>
      </c>
      <c r="KF43" s="25">
        <v>1</v>
      </c>
      <c r="KG43" s="25">
        <v>1</v>
      </c>
      <c r="KH43" s="25">
        <v>0</v>
      </c>
      <c r="KI43" s="25">
        <v>1</v>
      </c>
      <c r="KJ43" s="25">
        <v>2</v>
      </c>
      <c r="KK43" s="25">
        <v>3</v>
      </c>
      <c r="KL43" s="25">
        <v>2</v>
      </c>
      <c r="KM43" s="25">
        <v>2</v>
      </c>
      <c r="KN43" s="25">
        <v>5</v>
      </c>
      <c r="KO43" s="25">
        <v>2</v>
      </c>
      <c r="KP43" s="25">
        <v>1</v>
      </c>
      <c r="KQ43" s="25">
        <v>0</v>
      </c>
      <c r="KR43" s="44">
        <v>100</v>
      </c>
      <c r="KS43" s="44">
        <v>0</v>
      </c>
      <c r="KT43" s="44">
        <v>999999999</v>
      </c>
      <c r="KU43" s="44">
        <v>0</v>
      </c>
      <c r="KV43" s="44">
        <v>50</v>
      </c>
      <c r="KW43" s="44">
        <v>33.333333333333329</v>
      </c>
      <c r="KX43" s="44">
        <v>50</v>
      </c>
      <c r="KY43" s="44">
        <v>0</v>
      </c>
      <c r="KZ43" s="44">
        <v>80</v>
      </c>
      <c r="LA43" s="44">
        <v>100</v>
      </c>
      <c r="LB43" s="44">
        <v>0</v>
      </c>
      <c r="LC43" s="44">
        <v>999999999</v>
      </c>
      <c r="LD43" s="44">
        <v>0</v>
      </c>
      <c r="LE43" s="44">
        <v>0</v>
      </c>
      <c r="LF43" s="44">
        <v>999999999</v>
      </c>
      <c r="LG43" s="44">
        <v>100</v>
      </c>
      <c r="LH43" s="44">
        <v>0</v>
      </c>
      <c r="LI43" s="44">
        <v>0</v>
      </c>
      <c r="LJ43" s="44">
        <v>50</v>
      </c>
      <c r="LK43" s="44">
        <v>0</v>
      </c>
      <c r="LL43" s="44">
        <v>20</v>
      </c>
      <c r="LM43" s="44">
        <v>0</v>
      </c>
      <c r="LN43" s="44">
        <v>0</v>
      </c>
      <c r="LO43" s="44">
        <v>999999999</v>
      </c>
      <c r="LP43" s="44">
        <v>0</v>
      </c>
      <c r="LQ43" s="44">
        <v>100</v>
      </c>
      <c r="LR43" s="44">
        <v>999999999</v>
      </c>
      <c r="LS43" s="44">
        <v>0</v>
      </c>
      <c r="LT43" s="44">
        <v>50</v>
      </c>
      <c r="LU43" s="44">
        <v>66.666666666666657</v>
      </c>
      <c r="LV43" s="44">
        <v>0</v>
      </c>
      <c r="LW43" s="44">
        <v>100</v>
      </c>
      <c r="LX43" s="44">
        <v>0</v>
      </c>
      <c r="LY43" s="44">
        <v>0</v>
      </c>
      <c r="LZ43" s="44">
        <v>100</v>
      </c>
      <c r="MA43" s="44">
        <v>999999999</v>
      </c>
      <c r="MB43" s="25">
        <v>0</v>
      </c>
      <c r="MC43" s="25">
        <v>0</v>
      </c>
      <c r="MD43" s="25">
        <v>0</v>
      </c>
      <c r="ME43" s="25">
        <v>0</v>
      </c>
      <c r="MF43" s="25">
        <v>0</v>
      </c>
      <c r="MG43" s="25">
        <v>0</v>
      </c>
      <c r="MH43" s="25">
        <v>0</v>
      </c>
      <c r="MI43" s="25">
        <v>0</v>
      </c>
      <c r="MJ43" s="25">
        <v>1</v>
      </c>
      <c r="MK43" s="25">
        <v>1</v>
      </c>
      <c r="ML43" s="25">
        <v>0</v>
      </c>
      <c r="MM43" s="25">
        <v>0</v>
      </c>
      <c r="MN43" s="25">
        <v>0</v>
      </c>
      <c r="MO43" s="25">
        <v>0</v>
      </c>
      <c r="MP43" s="25">
        <v>0</v>
      </c>
      <c r="MQ43" s="25">
        <v>0</v>
      </c>
      <c r="MR43" s="25">
        <v>0</v>
      </c>
      <c r="MS43" s="25">
        <v>0</v>
      </c>
      <c r="MT43" s="25">
        <v>0</v>
      </c>
      <c r="MU43" s="25">
        <v>0</v>
      </c>
      <c r="MV43" s="25">
        <v>1</v>
      </c>
      <c r="MW43" s="44">
        <v>1</v>
      </c>
      <c r="MX43" s="44">
        <v>1</v>
      </c>
      <c r="MY43" s="44">
        <v>1</v>
      </c>
      <c r="MZ43" s="44">
        <v>999999999</v>
      </c>
      <c r="NA43" s="44">
        <v>999999999</v>
      </c>
      <c r="NB43" s="44">
        <v>999999999</v>
      </c>
      <c r="NC43" s="44">
        <v>999999999</v>
      </c>
      <c r="ND43" s="44">
        <v>999999999</v>
      </c>
      <c r="NE43" s="44">
        <v>999999999</v>
      </c>
      <c r="NF43" s="44">
        <v>999999999</v>
      </c>
      <c r="NG43" s="44">
        <v>999999999</v>
      </c>
      <c r="NH43" s="44">
        <v>100</v>
      </c>
      <c r="NI43" s="44">
        <v>100</v>
      </c>
      <c r="NJ43" s="44">
        <v>0</v>
      </c>
      <c r="NK43" s="44">
        <v>0</v>
      </c>
      <c r="NL43" s="25">
        <v>0</v>
      </c>
      <c r="NM43" s="25">
        <v>0</v>
      </c>
      <c r="NN43" s="25">
        <v>0</v>
      </c>
      <c r="NO43" s="25">
        <v>0</v>
      </c>
      <c r="NP43" s="25">
        <v>0</v>
      </c>
      <c r="NQ43" s="25">
        <v>0</v>
      </c>
      <c r="NR43" s="25">
        <v>0</v>
      </c>
      <c r="NS43" s="25">
        <v>0</v>
      </c>
      <c r="NT43" s="25">
        <v>0</v>
      </c>
      <c r="NU43" s="25">
        <v>0</v>
      </c>
      <c r="NV43" s="25">
        <v>0</v>
      </c>
      <c r="NW43" s="25">
        <v>0</v>
      </c>
      <c r="NX43" s="25">
        <v>0</v>
      </c>
      <c r="NY43" s="25">
        <v>0</v>
      </c>
      <c r="NZ43" s="25">
        <v>0</v>
      </c>
      <c r="OA43" s="25">
        <v>0</v>
      </c>
      <c r="OB43" s="25">
        <v>1</v>
      </c>
      <c r="OC43" s="25">
        <v>1</v>
      </c>
      <c r="OD43" s="44">
        <v>0</v>
      </c>
      <c r="OE43" s="44">
        <v>0</v>
      </c>
      <c r="OF43" s="44">
        <v>0</v>
      </c>
      <c r="OG43" s="44">
        <v>0</v>
      </c>
      <c r="OH43" s="44">
        <v>0</v>
      </c>
      <c r="OI43" s="44">
        <v>0</v>
      </c>
      <c r="OJ43" s="44">
        <v>999999999</v>
      </c>
      <c r="OK43" s="44">
        <v>999999999</v>
      </c>
      <c r="OL43" s="44">
        <v>999999999</v>
      </c>
      <c r="OM43" s="44">
        <v>999999999</v>
      </c>
      <c r="ON43" s="44">
        <v>0</v>
      </c>
      <c r="OO43" s="44">
        <v>0</v>
      </c>
      <c r="OP43" s="44">
        <v>999999999</v>
      </c>
      <c r="OQ43" s="44">
        <v>999999999</v>
      </c>
      <c r="OR43" s="44">
        <v>999999999</v>
      </c>
      <c r="OS43" s="44">
        <v>999999999</v>
      </c>
      <c r="OT43" s="44">
        <v>999999999</v>
      </c>
      <c r="OU43" s="44">
        <v>999999999</v>
      </c>
      <c r="OV43" s="25">
        <v>0</v>
      </c>
      <c r="OW43" s="25">
        <v>0</v>
      </c>
      <c r="OX43" s="25">
        <v>0</v>
      </c>
      <c r="OY43" s="25">
        <v>0</v>
      </c>
      <c r="OZ43" s="25">
        <v>0</v>
      </c>
      <c r="PA43" s="25">
        <v>0</v>
      </c>
      <c r="PB43" s="25">
        <v>0</v>
      </c>
      <c r="PC43" s="25">
        <v>0</v>
      </c>
      <c r="PD43" s="25">
        <v>5</v>
      </c>
      <c r="PE43" s="25">
        <v>8</v>
      </c>
      <c r="PF43" s="25">
        <v>5</v>
      </c>
      <c r="PG43" s="25">
        <v>2</v>
      </c>
      <c r="PH43" s="25">
        <v>2</v>
      </c>
      <c r="PI43" s="25">
        <v>1</v>
      </c>
      <c r="PJ43" s="25">
        <v>0</v>
      </c>
      <c r="PK43" s="25">
        <v>1</v>
      </c>
      <c r="PL43" s="25">
        <v>3</v>
      </c>
      <c r="PM43" s="25">
        <v>5</v>
      </c>
      <c r="PN43" s="25">
        <v>4</v>
      </c>
      <c r="PO43" s="25">
        <v>3</v>
      </c>
      <c r="PP43" s="25">
        <v>7</v>
      </c>
      <c r="PQ43" s="25">
        <v>8</v>
      </c>
      <c r="PR43" s="25">
        <v>5</v>
      </c>
      <c r="PS43" s="25">
        <v>4</v>
      </c>
      <c r="PT43" s="44">
        <v>0</v>
      </c>
      <c r="PU43" s="44">
        <v>0</v>
      </c>
      <c r="PV43" s="44">
        <v>999999999</v>
      </c>
      <c r="PW43" s="44">
        <v>0</v>
      </c>
      <c r="PX43" s="44">
        <v>0</v>
      </c>
      <c r="PY43" s="44">
        <v>0</v>
      </c>
      <c r="PZ43" s="44">
        <v>0</v>
      </c>
      <c r="QA43" s="44">
        <v>0</v>
      </c>
      <c r="QB43" s="44">
        <v>71.428571428571431</v>
      </c>
      <c r="QC43" s="44">
        <v>100</v>
      </c>
      <c r="QD43" s="44">
        <v>100</v>
      </c>
      <c r="QE43" s="44">
        <v>50</v>
      </c>
      <c r="QF43" s="25">
        <v>0</v>
      </c>
      <c r="QG43" s="25">
        <v>0</v>
      </c>
      <c r="QH43" s="25">
        <v>0</v>
      </c>
      <c r="QI43" s="25">
        <v>0</v>
      </c>
      <c r="QJ43" s="25">
        <v>0</v>
      </c>
      <c r="QK43" s="25">
        <v>0</v>
      </c>
      <c r="QL43" s="25">
        <v>0</v>
      </c>
      <c r="QM43" s="25">
        <v>0</v>
      </c>
      <c r="QN43" s="25">
        <v>4</v>
      </c>
      <c r="QO43" s="25">
        <v>5</v>
      </c>
      <c r="QP43" s="25">
        <v>2</v>
      </c>
      <c r="QQ43" s="25">
        <v>2</v>
      </c>
      <c r="QR43" s="25">
        <v>1</v>
      </c>
      <c r="QS43" s="25">
        <v>0</v>
      </c>
      <c r="QT43" s="25">
        <v>1</v>
      </c>
      <c r="QU43" s="25">
        <v>3</v>
      </c>
      <c r="QV43" s="25">
        <v>5</v>
      </c>
      <c r="QW43" s="25">
        <v>4</v>
      </c>
      <c r="QX43" s="25">
        <v>3</v>
      </c>
      <c r="QY43" s="25">
        <v>7</v>
      </c>
      <c r="QZ43" s="25">
        <v>8</v>
      </c>
      <c r="RA43" s="25">
        <v>5</v>
      </c>
      <c r="RB43" s="44">
        <v>0</v>
      </c>
      <c r="RC43" s="44">
        <v>0</v>
      </c>
      <c r="RD43" s="44">
        <v>999999999</v>
      </c>
      <c r="RE43" s="44">
        <v>0</v>
      </c>
      <c r="RF43" s="44">
        <v>0</v>
      </c>
      <c r="RG43" s="44">
        <v>0</v>
      </c>
      <c r="RH43" s="44">
        <v>0</v>
      </c>
      <c r="RI43" s="44">
        <v>0</v>
      </c>
      <c r="RJ43" s="44">
        <v>57.142857142857139</v>
      </c>
      <c r="RK43" s="44">
        <v>62.5</v>
      </c>
      <c r="RL43" s="44">
        <v>40</v>
      </c>
      <c r="RM43" s="25">
        <v>1</v>
      </c>
      <c r="RN43" s="25">
        <v>0</v>
      </c>
      <c r="RO43" s="25">
        <v>0</v>
      </c>
      <c r="RP43" s="25">
        <v>0</v>
      </c>
      <c r="RQ43" s="25">
        <v>0</v>
      </c>
      <c r="RR43" s="25">
        <v>0</v>
      </c>
      <c r="RS43" s="25">
        <v>0</v>
      </c>
      <c r="RT43" s="25">
        <v>0</v>
      </c>
      <c r="RU43" s="25">
        <v>1</v>
      </c>
      <c r="RV43" s="25">
        <v>1</v>
      </c>
      <c r="RW43" s="25">
        <v>0</v>
      </c>
      <c r="RX43" s="25">
        <v>1</v>
      </c>
      <c r="RY43" s="25">
        <v>1</v>
      </c>
      <c r="RZ43" s="25">
        <v>0</v>
      </c>
      <c r="SA43" s="25">
        <v>0</v>
      </c>
      <c r="SB43" s="25">
        <v>0</v>
      </c>
      <c r="SC43" s="25">
        <v>0</v>
      </c>
      <c r="SD43" s="25">
        <v>0</v>
      </c>
      <c r="SE43" s="25">
        <v>0</v>
      </c>
      <c r="SF43" s="25">
        <v>1</v>
      </c>
      <c r="SG43" s="25">
        <v>1</v>
      </c>
      <c r="SH43" s="25">
        <v>2</v>
      </c>
      <c r="SI43" s="25">
        <v>1</v>
      </c>
      <c r="SJ43" s="25">
        <v>3</v>
      </c>
      <c r="SK43" s="25">
        <v>1</v>
      </c>
      <c r="SL43" s="25">
        <v>0</v>
      </c>
      <c r="SM43" s="25">
        <v>0</v>
      </c>
      <c r="SN43" s="25">
        <v>0</v>
      </c>
      <c r="SO43" s="25">
        <v>0</v>
      </c>
      <c r="SP43" s="25">
        <v>0</v>
      </c>
      <c r="SQ43" s="25">
        <v>0</v>
      </c>
      <c r="SR43" s="25">
        <v>0</v>
      </c>
      <c r="SS43" s="25">
        <v>0</v>
      </c>
      <c r="ST43" s="25">
        <v>1</v>
      </c>
      <c r="SU43" s="25">
        <v>0</v>
      </c>
      <c r="SV43" s="25">
        <v>1</v>
      </c>
      <c r="SW43" s="44">
        <v>25</v>
      </c>
      <c r="SX43" s="44">
        <v>0</v>
      </c>
      <c r="SY43" s="44">
        <v>0</v>
      </c>
      <c r="SZ43" s="44">
        <v>0</v>
      </c>
      <c r="TA43" s="44">
        <v>0</v>
      </c>
      <c r="TB43" s="44">
        <v>0</v>
      </c>
      <c r="TC43" s="44">
        <v>0</v>
      </c>
      <c r="TD43" s="44">
        <v>0</v>
      </c>
      <c r="TE43" s="44">
        <v>14.285714285714285</v>
      </c>
      <c r="TF43" s="44">
        <v>25</v>
      </c>
      <c r="TG43" s="44">
        <v>0</v>
      </c>
      <c r="TH43" s="44">
        <v>25</v>
      </c>
      <c r="TI43" s="44">
        <v>25</v>
      </c>
      <c r="TJ43" s="44">
        <v>0</v>
      </c>
      <c r="TK43" s="44">
        <v>0</v>
      </c>
      <c r="TL43" s="44">
        <v>0</v>
      </c>
      <c r="TM43" s="44">
        <v>0</v>
      </c>
      <c r="TN43" s="44">
        <v>0</v>
      </c>
      <c r="TO43" s="44">
        <v>0</v>
      </c>
      <c r="TP43" s="44">
        <v>50</v>
      </c>
      <c r="TQ43" s="44">
        <v>14.285714285714285</v>
      </c>
      <c r="TR43" s="44">
        <v>50</v>
      </c>
      <c r="TS43" s="44">
        <v>25</v>
      </c>
      <c r="TT43" s="44">
        <v>75</v>
      </c>
      <c r="TU43" s="44">
        <v>25</v>
      </c>
      <c r="TV43" s="44">
        <v>0</v>
      </c>
      <c r="TW43" s="44">
        <v>0</v>
      </c>
      <c r="TX43" s="44">
        <v>0</v>
      </c>
      <c r="TY43" s="44">
        <v>0</v>
      </c>
      <c r="TZ43" s="44">
        <v>0</v>
      </c>
      <c r="UA43" s="44">
        <v>0</v>
      </c>
      <c r="UB43" s="44">
        <v>0</v>
      </c>
      <c r="UC43" s="44">
        <v>0</v>
      </c>
      <c r="UD43" s="44">
        <v>25</v>
      </c>
      <c r="UE43" s="44">
        <v>0</v>
      </c>
      <c r="UF43" s="44">
        <v>25</v>
      </c>
    </row>
    <row r="44" spans="1:552" x14ac:dyDescent="0.25">
      <c r="A44" s="2" t="str">
        <f t="shared" si="0"/>
        <v xml:space="preserve">230440 Fortaleza                                                                                                                                    </v>
      </c>
      <c r="B44" s="58">
        <v>230440</v>
      </c>
      <c r="C44" s="2" t="s">
        <v>88</v>
      </c>
      <c r="D44" s="56">
        <v>60</v>
      </c>
      <c r="E44" s="56">
        <v>80</v>
      </c>
      <c r="F44" s="56">
        <v>70</v>
      </c>
      <c r="G44" s="56">
        <v>77</v>
      </c>
      <c r="H44" s="56">
        <v>62</v>
      </c>
      <c r="I44" s="56">
        <v>76</v>
      </c>
      <c r="J44" s="56">
        <v>80</v>
      </c>
      <c r="K44" s="56">
        <v>114</v>
      </c>
      <c r="L44" s="56">
        <v>115</v>
      </c>
      <c r="M44" s="56">
        <v>108</v>
      </c>
      <c r="N44" s="56">
        <v>102</v>
      </c>
      <c r="O44" s="56">
        <v>118</v>
      </c>
      <c r="P44" s="59">
        <v>16</v>
      </c>
      <c r="Q44" s="59">
        <v>21</v>
      </c>
      <c r="R44" s="59">
        <v>20</v>
      </c>
      <c r="S44" s="59">
        <v>17</v>
      </c>
      <c r="T44" s="59">
        <v>23</v>
      </c>
      <c r="U44" s="59">
        <v>34</v>
      </c>
      <c r="V44" s="59">
        <v>41</v>
      </c>
      <c r="W44" s="59">
        <v>55</v>
      </c>
      <c r="X44" s="59">
        <v>70</v>
      </c>
      <c r="Y44" s="59">
        <v>69</v>
      </c>
      <c r="Z44" s="59">
        <v>64</v>
      </c>
      <c r="AA44" s="59">
        <v>75</v>
      </c>
      <c r="AB44" s="62">
        <v>26.666666666666668</v>
      </c>
      <c r="AC44" s="62">
        <v>26.25</v>
      </c>
      <c r="AD44" s="62">
        <v>28.571428571428569</v>
      </c>
      <c r="AE44" s="62">
        <v>22.077922077922079</v>
      </c>
      <c r="AF44" s="62">
        <v>37.096774193548384</v>
      </c>
      <c r="AG44" s="62">
        <v>44.736842105263158</v>
      </c>
      <c r="AH44" s="62">
        <v>51.249999999999993</v>
      </c>
      <c r="AI44" s="62">
        <v>48.245614035087719</v>
      </c>
      <c r="AJ44" s="62">
        <v>60.869565217391312</v>
      </c>
      <c r="AK44" s="62">
        <v>63.888888888888886</v>
      </c>
      <c r="AL44" s="62">
        <v>62.745098039215684</v>
      </c>
      <c r="AM44" s="62">
        <v>63.559322033898304</v>
      </c>
      <c r="AN44" s="61">
        <v>38</v>
      </c>
      <c r="AO44" s="25">
        <v>51</v>
      </c>
      <c r="AP44" s="25">
        <v>48</v>
      </c>
      <c r="AQ44" s="25">
        <v>54</v>
      </c>
      <c r="AR44" s="25">
        <v>36</v>
      </c>
      <c r="AS44" s="25">
        <v>41</v>
      </c>
      <c r="AT44" s="25">
        <v>39</v>
      </c>
      <c r="AU44" s="25">
        <v>58</v>
      </c>
      <c r="AV44" s="25">
        <v>43</v>
      </c>
      <c r="AW44" s="25">
        <v>38</v>
      </c>
      <c r="AX44" s="25">
        <v>37</v>
      </c>
      <c r="AY44" s="25">
        <v>41</v>
      </c>
      <c r="AZ44" s="39">
        <v>63.333333333333329</v>
      </c>
      <c r="BA44" s="39">
        <v>63.749999999999993</v>
      </c>
      <c r="BB44" s="39">
        <v>68.571428571428569</v>
      </c>
      <c r="BC44" s="39">
        <v>70.129870129870127</v>
      </c>
      <c r="BD44" s="39">
        <v>58.064516129032263</v>
      </c>
      <c r="BE44" s="39">
        <v>53.94736842105263</v>
      </c>
      <c r="BF44" s="39">
        <v>48.75</v>
      </c>
      <c r="BG44" s="39">
        <v>50.877192982456144</v>
      </c>
      <c r="BH44" s="39">
        <v>37.391304347826086</v>
      </c>
      <c r="BI44" s="39">
        <v>35.185185185185183</v>
      </c>
      <c r="BJ44" s="39">
        <v>36.274509803921568</v>
      </c>
      <c r="BK44" s="39">
        <v>34.745762711864408</v>
      </c>
      <c r="BL44" s="25">
        <v>6</v>
      </c>
      <c r="BM44" s="25">
        <v>8</v>
      </c>
      <c r="BN44" s="25">
        <v>2</v>
      </c>
      <c r="BO44" s="25">
        <v>6</v>
      </c>
      <c r="BP44" s="25">
        <v>3</v>
      </c>
      <c r="BQ44" s="25">
        <v>1</v>
      </c>
      <c r="BR44" s="25">
        <v>0</v>
      </c>
      <c r="BS44" s="25">
        <v>1</v>
      </c>
      <c r="BT44" s="25">
        <v>2</v>
      </c>
      <c r="BU44" s="25">
        <v>1</v>
      </c>
      <c r="BV44" s="25">
        <v>1</v>
      </c>
      <c r="BW44" s="25">
        <v>2</v>
      </c>
      <c r="BX44" s="39">
        <v>10</v>
      </c>
      <c r="BY44" s="39">
        <v>10</v>
      </c>
      <c r="BZ44" s="39">
        <v>2.8571428571428572</v>
      </c>
      <c r="CA44" s="39">
        <v>7.7922077922077921</v>
      </c>
      <c r="CB44" s="39">
        <v>4.838709677419355</v>
      </c>
      <c r="CC44" s="39">
        <v>1.3157894736842104</v>
      </c>
      <c r="CD44" s="39">
        <v>0</v>
      </c>
      <c r="CE44" s="39">
        <v>0.8771929824561403</v>
      </c>
      <c r="CF44" s="39">
        <v>1.7391304347826086</v>
      </c>
      <c r="CG44" s="39">
        <v>0.92592592592592582</v>
      </c>
      <c r="CH44" s="39">
        <v>0.98039215686274506</v>
      </c>
      <c r="CI44" s="39">
        <v>1.6949152542372881</v>
      </c>
      <c r="CJ44" s="63">
        <v>8</v>
      </c>
      <c r="CK44" s="63">
        <v>9</v>
      </c>
      <c r="CL44" s="63">
        <v>7</v>
      </c>
      <c r="CM44" s="63">
        <v>6</v>
      </c>
      <c r="CN44" s="63">
        <v>7</v>
      </c>
      <c r="CO44" s="63">
        <v>15</v>
      </c>
      <c r="CP44" s="63">
        <v>10</v>
      </c>
      <c r="CQ44" s="63">
        <v>22</v>
      </c>
      <c r="CR44" s="63">
        <v>33</v>
      </c>
      <c r="CS44" s="63">
        <v>31</v>
      </c>
      <c r="CT44" s="63">
        <v>17</v>
      </c>
      <c r="CU44" s="63">
        <v>29</v>
      </c>
      <c r="CV44" s="63">
        <v>0</v>
      </c>
      <c r="CW44" s="63">
        <v>2</v>
      </c>
      <c r="CX44" s="63">
        <v>2</v>
      </c>
      <c r="CY44" s="63">
        <v>2</v>
      </c>
      <c r="CZ44" s="63">
        <v>3</v>
      </c>
      <c r="DA44" s="63">
        <v>2</v>
      </c>
      <c r="DB44" s="63">
        <v>12</v>
      </c>
      <c r="DC44" s="63">
        <v>1</v>
      </c>
      <c r="DD44" s="63">
        <v>4</v>
      </c>
      <c r="DE44" s="63">
        <v>4</v>
      </c>
      <c r="DF44" s="63">
        <v>5</v>
      </c>
      <c r="DG44" s="63">
        <v>4</v>
      </c>
      <c r="DH44" s="25">
        <v>2</v>
      </c>
      <c r="DI44" s="25">
        <v>1</v>
      </c>
      <c r="DJ44" s="25">
        <v>4</v>
      </c>
      <c r="DK44" s="25">
        <v>1</v>
      </c>
      <c r="DL44" s="25">
        <v>1</v>
      </c>
      <c r="DM44" s="25">
        <v>3</v>
      </c>
      <c r="DN44" s="25">
        <v>2</v>
      </c>
      <c r="DO44" s="25">
        <v>7</v>
      </c>
      <c r="DP44" s="25">
        <v>5</v>
      </c>
      <c r="DQ44" s="25">
        <v>6</v>
      </c>
      <c r="DR44" s="25">
        <v>4</v>
      </c>
      <c r="DS44" s="25">
        <v>2</v>
      </c>
      <c r="DT44" s="34">
        <v>10</v>
      </c>
      <c r="DU44" s="34">
        <v>12</v>
      </c>
      <c r="DV44" s="34">
        <v>13</v>
      </c>
      <c r="DW44" s="34">
        <v>9</v>
      </c>
      <c r="DX44" s="34">
        <v>11</v>
      </c>
      <c r="DY44" s="34">
        <v>20</v>
      </c>
      <c r="DZ44" s="34">
        <v>24</v>
      </c>
      <c r="EA44" s="2">
        <v>30</v>
      </c>
      <c r="EB44" s="2">
        <v>42</v>
      </c>
      <c r="EC44" s="2">
        <v>41</v>
      </c>
      <c r="ED44" s="2">
        <v>26</v>
      </c>
      <c r="EE44" s="2">
        <v>35</v>
      </c>
      <c r="EF44" s="34">
        <v>80</v>
      </c>
      <c r="EG44" s="34">
        <v>75</v>
      </c>
      <c r="EH44" s="34">
        <v>53.846153846153847</v>
      </c>
      <c r="EI44" s="34">
        <v>66.666666666666657</v>
      </c>
      <c r="EJ44" s="34">
        <v>63.636363636363633</v>
      </c>
      <c r="EK44" s="34">
        <v>75</v>
      </c>
      <c r="EL44" s="34">
        <v>41.666666666666671</v>
      </c>
      <c r="EM44" s="34">
        <v>73.333333333333329</v>
      </c>
      <c r="EN44" s="34">
        <v>78.571428571428569</v>
      </c>
      <c r="EO44" s="34">
        <v>75.609756097560975</v>
      </c>
      <c r="EP44" s="34">
        <v>65.384615384615387</v>
      </c>
      <c r="EQ44" s="34">
        <v>82.857142857142861</v>
      </c>
      <c r="ER44" s="34">
        <v>0</v>
      </c>
      <c r="ES44" s="34">
        <v>16.666666666666664</v>
      </c>
      <c r="ET44" s="34">
        <v>15.384615384615385</v>
      </c>
      <c r="EU44" s="34">
        <v>22.222222222222221</v>
      </c>
      <c r="EV44" s="34">
        <v>27.27272727272727</v>
      </c>
      <c r="EW44" s="34">
        <v>10</v>
      </c>
      <c r="EX44" s="34">
        <v>50</v>
      </c>
      <c r="EY44" s="34">
        <v>3.3333333333333335</v>
      </c>
      <c r="EZ44" s="34">
        <v>9.5238095238095237</v>
      </c>
      <c r="FA44" s="34">
        <v>9.7560975609756095</v>
      </c>
      <c r="FB44" s="34">
        <v>19.230769230769234</v>
      </c>
      <c r="FC44" s="34">
        <v>11.428571428571429</v>
      </c>
      <c r="FD44" s="42">
        <v>20</v>
      </c>
      <c r="FE44" s="42">
        <v>8.3333333333333321</v>
      </c>
      <c r="FF44" s="42">
        <v>30.76923076923077</v>
      </c>
      <c r="FG44" s="42">
        <v>11.111111111111111</v>
      </c>
      <c r="FH44" s="42">
        <v>9.0909090909090917</v>
      </c>
      <c r="FI44" s="42">
        <v>15</v>
      </c>
      <c r="FJ44" s="42">
        <v>8.3333333333333321</v>
      </c>
      <c r="FK44" s="42">
        <v>23.333333333333332</v>
      </c>
      <c r="FL44" s="42">
        <v>11.904761904761903</v>
      </c>
      <c r="FM44" s="42">
        <v>14.634146341463413</v>
      </c>
      <c r="FN44" s="42">
        <v>15.384615384615385</v>
      </c>
      <c r="FO44" s="42">
        <v>5.7142857142857144</v>
      </c>
      <c r="FP44" s="42">
        <v>11</v>
      </c>
      <c r="FQ44" s="2">
        <v>6</v>
      </c>
      <c r="FR44" s="2">
        <v>9</v>
      </c>
      <c r="FS44" s="2">
        <v>7</v>
      </c>
      <c r="FT44" s="2">
        <v>10</v>
      </c>
      <c r="FU44" s="2">
        <v>23</v>
      </c>
      <c r="FV44" s="2">
        <v>18</v>
      </c>
      <c r="FW44" s="2">
        <v>34</v>
      </c>
      <c r="FX44" s="2">
        <v>47</v>
      </c>
      <c r="FY44" s="2">
        <v>35</v>
      </c>
      <c r="FZ44" s="2">
        <v>35</v>
      </c>
      <c r="GA44" s="2">
        <v>60</v>
      </c>
      <c r="GB44" s="25">
        <v>2</v>
      </c>
      <c r="GC44" s="25">
        <v>8</v>
      </c>
      <c r="GD44" s="25">
        <v>3</v>
      </c>
      <c r="GE44" s="25">
        <v>3</v>
      </c>
      <c r="GF44" s="25">
        <v>5</v>
      </c>
      <c r="GG44" s="25">
        <v>3</v>
      </c>
      <c r="GH44" s="25">
        <v>7</v>
      </c>
      <c r="GI44" s="25">
        <v>7</v>
      </c>
      <c r="GJ44" s="25">
        <v>2</v>
      </c>
      <c r="GK44" s="25">
        <v>7</v>
      </c>
      <c r="GL44" s="25">
        <v>6</v>
      </c>
      <c r="GM44" s="25">
        <v>2</v>
      </c>
      <c r="GN44" s="2">
        <v>1</v>
      </c>
      <c r="GO44" s="2">
        <v>2</v>
      </c>
      <c r="GP44" s="2">
        <v>5</v>
      </c>
      <c r="GQ44" s="2">
        <v>4</v>
      </c>
      <c r="GR44" s="2">
        <v>6</v>
      </c>
      <c r="GS44" s="2">
        <v>4</v>
      </c>
      <c r="GT44" s="2">
        <v>8</v>
      </c>
      <c r="GU44" s="2">
        <v>10</v>
      </c>
      <c r="GV44" s="2">
        <v>8</v>
      </c>
      <c r="GW44" s="2">
        <v>5</v>
      </c>
      <c r="GX44" s="2">
        <v>8</v>
      </c>
      <c r="GY44" s="2">
        <v>3</v>
      </c>
      <c r="GZ44" s="2">
        <v>14</v>
      </c>
      <c r="HA44" s="2">
        <v>16</v>
      </c>
      <c r="HB44" s="2">
        <v>17</v>
      </c>
      <c r="HC44" s="2">
        <v>14</v>
      </c>
      <c r="HD44" s="2">
        <v>21</v>
      </c>
      <c r="HE44" s="2">
        <v>30</v>
      </c>
      <c r="HF44" s="2">
        <v>33</v>
      </c>
      <c r="HG44" s="2">
        <v>51</v>
      </c>
      <c r="HH44" s="2">
        <v>57</v>
      </c>
      <c r="HI44" s="2">
        <v>47</v>
      </c>
      <c r="HJ44" s="2">
        <v>49</v>
      </c>
      <c r="HK44" s="2">
        <v>65</v>
      </c>
      <c r="HL44" s="34">
        <v>78.571428571428569</v>
      </c>
      <c r="HM44" s="34">
        <v>37.5</v>
      </c>
      <c r="HN44" s="34">
        <v>52.941176470588239</v>
      </c>
      <c r="HO44" s="34">
        <v>50</v>
      </c>
      <c r="HP44" s="34">
        <v>47.619047619047613</v>
      </c>
      <c r="HQ44" s="34">
        <v>76.666666666666671</v>
      </c>
      <c r="HR44" s="34">
        <v>54.54545454545454</v>
      </c>
      <c r="HS44" s="34">
        <v>66.666666666666657</v>
      </c>
      <c r="HT44" s="34">
        <v>82.456140350877192</v>
      </c>
      <c r="HU44" s="34">
        <v>74.468085106382972</v>
      </c>
      <c r="HV44" s="34">
        <v>71.428571428571431</v>
      </c>
      <c r="HW44" s="34">
        <v>92.307692307692307</v>
      </c>
      <c r="HX44" s="39">
        <v>14.285714285714285</v>
      </c>
      <c r="HY44" s="39">
        <v>50</v>
      </c>
      <c r="HZ44" s="39">
        <v>17.647058823529413</v>
      </c>
      <c r="IA44" s="39">
        <v>21.428571428571427</v>
      </c>
      <c r="IB44" s="39">
        <v>23.809523809523807</v>
      </c>
      <c r="IC44" s="39">
        <v>10</v>
      </c>
      <c r="ID44" s="39">
        <v>21.212121212121211</v>
      </c>
      <c r="IE44" s="39">
        <v>13.725490196078432</v>
      </c>
      <c r="IF44" s="39">
        <v>3.5087719298245612</v>
      </c>
      <c r="IG44" s="39">
        <v>14.893617021276595</v>
      </c>
      <c r="IH44" s="39">
        <v>12.244897959183673</v>
      </c>
      <c r="II44" s="39">
        <v>3.0769230769230771</v>
      </c>
      <c r="IJ44" s="39">
        <v>7.1428571428571423</v>
      </c>
      <c r="IK44" s="39">
        <v>12.5</v>
      </c>
      <c r="IL44" s="39">
        <v>29.411764705882355</v>
      </c>
      <c r="IM44" s="39">
        <v>28.571428571428569</v>
      </c>
      <c r="IN44" s="39">
        <v>28.571428571428569</v>
      </c>
      <c r="IO44" s="39">
        <v>13.333333333333334</v>
      </c>
      <c r="IP44" s="39">
        <v>24.242424242424242</v>
      </c>
      <c r="IQ44" s="39">
        <v>19.607843137254903</v>
      </c>
      <c r="IR44" s="39">
        <v>14.035087719298245</v>
      </c>
      <c r="IS44" s="39">
        <v>10.638297872340425</v>
      </c>
      <c r="IT44" s="39">
        <v>16.326530612244898</v>
      </c>
      <c r="IU44" s="39">
        <v>4.6153846153846159</v>
      </c>
      <c r="IV44" s="39">
        <v>10</v>
      </c>
      <c r="IW44" s="39">
        <v>22</v>
      </c>
      <c r="IX44" s="39">
        <v>13</v>
      </c>
      <c r="IY44" s="39">
        <v>18</v>
      </c>
      <c r="IZ44" s="39">
        <v>16</v>
      </c>
      <c r="JA44" s="39">
        <v>25</v>
      </c>
      <c r="JB44" s="39">
        <v>18</v>
      </c>
      <c r="JC44" s="39">
        <v>28</v>
      </c>
      <c r="JD44" s="2">
        <v>26</v>
      </c>
      <c r="JE44" s="2">
        <v>26</v>
      </c>
      <c r="JF44" s="2">
        <v>24</v>
      </c>
      <c r="JG44" s="2">
        <v>35</v>
      </c>
      <c r="JH44" s="2">
        <v>17</v>
      </c>
      <c r="JI44" s="2">
        <v>12</v>
      </c>
      <c r="JJ44" s="2">
        <v>12</v>
      </c>
      <c r="JK44" s="2">
        <v>10</v>
      </c>
      <c r="JL44" s="2">
        <v>7</v>
      </c>
      <c r="JM44" s="44">
        <v>6</v>
      </c>
      <c r="JN44" s="44">
        <v>9</v>
      </c>
      <c r="JO44" s="44">
        <v>10</v>
      </c>
      <c r="JP44" s="2">
        <v>6</v>
      </c>
      <c r="JQ44" s="2">
        <v>0</v>
      </c>
      <c r="JR44" s="2">
        <v>4</v>
      </c>
      <c r="JS44" s="2">
        <v>4</v>
      </c>
      <c r="JT44" s="2">
        <v>10</v>
      </c>
      <c r="JU44" s="2">
        <v>13</v>
      </c>
      <c r="JV44" s="2">
        <v>11</v>
      </c>
      <c r="JW44" s="2">
        <v>15</v>
      </c>
      <c r="JX44" s="2">
        <v>6</v>
      </c>
      <c r="JY44" s="2">
        <v>2</v>
      </c>
      <c r="JZ44" s="2">
        <v>7</v>
      </c>
      <c r="KA44" s="2">
        <v>6</v>
      </c>
      <c r="KB44" s="25">
        <v>8</v>
      </c>
      <c r="KC44" s="25">
        <v>7</v>
      </c>
      <c r="KD44" s="25">
        <v>4</v>
      </c>
      <c r="KE44" s="25">
        <v>1</v>
      </c>
      <c r="KF44" s="25">
        <v>37</v>
      </c>
      <c r="KG44" s="25">
        <v>47</v>
      </c>
      <c r="KH44" s="25">
        <v>36</v>
      </c>
      <c r="KI44" s="25">
        <v>43</v>
      </c>
      <c r="KJ44" s="25">
        <v>29</v>
      </c>
      <c r="KK44" s="25">
        <v>33</v>
      </c>
      <c r="KL44" s="25">
        <v>34</v>
      </c>
      <c r="KM44" s="25">
        <v>44</v>
      </c>
      <c r="KN44" s="25">
        <v>40</v>
      </c>
      <c r="KO44" s="25">
        <v>33</v>
      </c>
      <c r="KP44" s="25">
        <v>32</v>
      </c>
      <c r="KQ44" s="25">
        <v>40</v>
      </c>
      <c r="KR44" s="44">
        <v>27.027027027027028</v>
      </c>
      <c r="KS44" s="44">
        <v>46.808510638297875</v>
      </c>
      <c r="KT44" s="44">
        <v>36.111111111111107</v>
      </c>
      <c r="KU44" s="44">
        <v>41.860465116279073</v>
      </c>
      <c r="KV44" s="44">
        <v>55.172413793103445</v>
      </c>
      <c r="KW44" s="44">
        <v>75.757575757575751</v>
      </c>
      <c r="KX44" s="44">
        <v>52.941176470588239</v>
      </c>
      <c r="KY44" s="44">
        <v>63.636363636363633</v>
      </c>
      <c r="KZ44" s="44">
        <v>65</v>
      </c>
      <c r="LA44" s="44">
        <v>78.787878787878782</v>
      </c>
      <c r="LB44" s="44">
        <v>75</v>
      </c>
      <c r="LC44" s="44">
        <v>87.5</v>
      </c>
      <c r="LD44" s="44">
        <v>45.945945945945951</v>
      </c>
      <c r="LE44" s="44">
        <v>25.531914893617021</v>
      </c>
      <c r="LF44" s="44">
        <v>33.333333333333329</v>
      </c>
      <c r="LG44" s="44">
        <v>23.255813953488371</v>
      </c>
      <c r="LH44" s="44">
        <v>24.137931034482758</v>
      </c>
      <c r="LI44" s="44">
        <v>18.181818181818183</v>
      </c>
      <c r="LJ44" s="44">
        <v>26.47058823529412</v>
      </c>
      <c r="LK44" s="44">
        <v>22.727272727272727</v>
      </c>
      <c r="LL44" s="44">
        <v>15</v>
      </c>
      <c r="LM44" s="44">
        <v>0</v>
      </c>
      <c r="LN44" s="44">
        <v>12.5</v>
      </c>
      <c r="LO44" s="44">
        <v>10</v>
      </c>
      <c r="LP44" s="44">
        <v>27.027027027027028</v>
      </c>
      <c r="LQ44" s="44">
        <v>27.659574468085108</v>
      </c>
      <c r="LR44" s="44">
        <v>30.555555555555557</v>
      </c>
      <c r="LS44" s="44">
        <v>34.883720930232556</v>
      </c>
      <c r="LT44" s="44">
        <v>20.689655172413794</v>
      </c>
      <c r="LU44" s="44">
        <v>6.0606060606060606</v>
      </c>
      <c r="LV44" s="44">
        <v>20.588235294117645</v>
      </c>
      <c r="LW44" s="44">
        <v>13.636363636363635</v>
      </c>
      <c r="LX44" s="44">
        <v>20</v>
      </c>
      <c r="LY44" s="44">
        <v>21.212121212121211</v>
      </c>
      <c r="LZ44" s="44">
        <v>12.5</v>
      </c>
      <c r="MA44" s="44">
        <v>2.5</v>
      </c>
      <c r="MB44" s="25">
        <v>1</v>
      </c>
      <c r="MC44" s="25">
        <v>3</v>
      </c>
      <c r="MD44" s="25">
        <v>2</v>
      </c>
      <c r="ME44" s="25">
        <v>1</v>
      </c>
      <c r="MF44" s="25">
        <v>1</v>
      </c>
      <c r="MG44" s="25">
        <v>5</v>
      </c>
      <c r="MH44" s="25">
        <v>4</v>
      </c>
      <c r="MI44" s="25">
        <v>7</v>
      </c>
      <c r="MJ44" s="25">
        <v>7</v>
      </c>
      <c r="MK44" s="25">
        <v>4</v>
      </c>
      <c r="ML44" s="25">
        <v>4</v>
      </c>
      <c r="MM44" s="25">
        <v>3</v>
      </c>
      <c r="MN44" s="25">
        <v>10</v>
      </c>
      <c r="MO44" s="25">
        <v>12</v>
      </c>
      <c r="MP44" s="25">
        <v>13</v>
      </c>
      <c r="MQ44" s="25">
        <v>8</v>
      </c>
      <c r="MR44" s="25">
        <v>12</v>
      </c>
      <c r="MS44" s="25">
        <v>18</v>
      </c>
      <c r="MT44" s="25">
        <v>19</v>
      </c>
      <c r="MU44" s="25">
        <v>17</v>
      </c>
      <c r="MV44" s="25">
        <v>20</v>
      </c>
      <c r="MW44" s="44">
        <v>25</v>
      </c>
      <c r="MX44" s="44">
        <v>11</v>
      </c>
      <c r="MY44" s="44">
        <v>10</v>
      </c>
      <c r="MZ44" s="44">
        <v>10</v>
      </c>
      <c r="NA44" s="44">
        <v>25</v>
      </c>
      <c r="NB44" s="44">
        <v>15.384615384615385</v>
      </c>
      <c r="NC44" s="44">
        <v>12.5</v>
      </c>
      <c r="ND44" s="44">
        <v>8.3333333333333321</v>
      </c>
      <c r="NE44" s="44">
        <v>27.777777777777779</v>
      </c>
      <c r="NF44" s="44">
        <v>21.052631578947366</v>
      </c>
      <c r="NG44" s="44">
        <v>41.17647058823529</v>
      </c>
      <c r="NH44" s="44">
        <v>35</v>
      </c>
      <c r="NI44" s="44">
        <v>16</v>
      </c>
      <c r="NJ44" s="44">
        <v>36.363636363636367</v>
      </c>
      <c r="NK44" s="44">
        <v>30</v>
      </c>
      <c r="NL44" s="25">
        <v>1</v>
      </c>
      <c r="NM44" s="25">
        <v>4</v>
      </c>
      <c r="NN44" s="25">
        <v>1</v>
      </c>
      <c r="NO44" s="25">
        <v>0</v>
      </c>
      <c r="NP44" s="25">
        <v>0</v>
      </c>
      <c r="NQ44" s="25">
        <v>1</v>
      </c>
      <c r="NR44" s="25">
        <v>0</v>
      </c>
      <c r="NS44" s="25">
        <v>0</v>
      </c>
      <c r="NT44" s="25">
        <v>0</v>
      </c>
      <c r="NU44" s="25">
        <v>0</v>
      </c>
      <c r="NV44" s="25">
        <v>0</v>
      </c>
      <c r="NW44" s="25">
        <v>0</v>
      </c>
      <c r="NX44" s="25">
        <v>4</v>
      </c>
      <c r="NY44" s="25">
        <v>14</v>
      </c>
      <c r="NZ44" s="25">
        <v>7</v>
      </c>
      <c r="OA44" s="25">
        <v>5</v>
      </c>
      <c r="OB44" s="25">
        <v>5</v>
      </c>
      <c r="OC44" s="25">
        <v>5</v>
      </c>
      <c r="OD44" s="44">
        <v>1</v>
      </c>
      <c r="OE44" s="44">
        <v>1</v>
      </c>
      <c r="OF44" s="44">
        <v>1</v>
      </c>
      <c r="OG44" s="44">
        <v>2</v>
      </c>
      <c r="OH44" s="44">
        <v>1</v>
      </c>
      <c r="OI44" s="44">
        <v>0</v>
      </c>
      <c r="OJ44" s="44">
        <v>25</v>
      </c>
      <c r="OK44" s="44">
        <v>28.571428571428569</v>
      </c>
      <c r="OL44" s="44">
        <v>14.285714285714285</v>
      </c>
      <c r="OM44" s="44">
        <v>0</v>
      </c>
      <c r="ON44" s="44">
        <v>0</v>
      </c>
      <c r="OO44" s="44">
        <v>20</v>
      </c>
      <c r="OP44" s="44">
        <v>0</v>
      </c>
      <c r="OQ44" s="44">
        <v>0</v>
      </c>
      <c r="OR44" s="44">
        <v>0</v>
      </c>
      <c r="OS44" s="44">
        <v>0</v>
      </c>
      <c r="OT44" s="44">
        <v>0</v>
      </c>
      <c r="OU44" s="44">
        <v>999999999</v>
      </c>
      <c r="OV44" s="25">
        <v>23</v>
      </c>
      <c r="OW44" s="25">
        <v>29</v>
      </c>
      <c r="OX44" s="25">
        <v>38</v>
      </c>
      <c r="OY44" s="25">
        <v>48</v>
      </c>
      <c r="OZ44" s="25">
        <v>54</v>
      </c>
      <c r="PA44" s="25">
        <v>70</v>
      </c>
      <c r="PB44" s="25">
        <v>72</v>
      </c>
      <c r="PC44" s="25">
        <v>94</v>
      </c>
      <c r="PD44" s="25">
        <v>107</v>
      </c>
      <c r="PE44" s="25">
        <v>100</v>
      </c>
      <c r="PF44" s="25">
        <v>82</v>
      </c>
      <c r="PG44" s="25">
        <v>63</v>
      </c>
      <c r="PH44" s="25">
        <v>73</v>
      </c>
      <c r="PI44" s="25">
        <v>97</v>
      </c>
      <c r="PJ44" s="25">
        <v>102</v>
      </c>
      <c r="PK44" s="25">
        <v>106</v>
      </c>
      <c r="PL44" s="25">
        <v>90</v>
      </c>
      <c r="PM44" s="25">
        <v>99</v>
      </c>
      <c r="PN44" s="25">
        <v>103</v>
      </c>
      <c r="PO44" s="25">
        <v>138</v>
      </c>
      <c r="PP44" s="25">
        <v>152</v>
      </c>
      <c r="PQ44" s="25">
        <v>155</v>
      </c>
      <c r="PR44" s="25">
        <v>135</v>
      </c>
      <c r="PS44" s="25">
        <v>156</v>
      </c>
      <c r="PT44" s="44">
        <v>31.506849315068493</v>
      </c>
      <c r="PU44" s="44">
        <v>29.896907216494846</v>
      </c>
      <c r="PV44" s="44">
        <v>37.254901960784316</v>
      </c>
      <c r="PW44" s="44">
        <v>45.283018867924532</v>
      </c>
      <c r="PX44" s="44">
        <v>60</v>
      </c>
      <c r="PY44" s="44">
        <v>70.707070707070713</v>
      </c>
      <c r="PZ44" s="44">
        <v>69.902912621359221</v>
      </c>
      <c r="QA44" s="44">
        <v>68.115942028985515</v>
      </c>
      <c r="QB44" s="44">
        <v>70.39473684210526</v>
      </c>
      <c r="QC44" s="44">
        <v>64.516129032258064</v>
      </c>
      <c r="QD44" s="44">
        <v>60.74074074074074</v>
      </c>
      <c r="QE44" s="44">
        <v>40.384615384615387</v>
      </c>
      <c r="QF44" s="25">
        <v>31</v>
      </c>
      <c r="QG44" s="25">
        <v>43</v>
      </c>
      <c r="QH44" s="25">
        <v>47</v>
      </c>
      <c r="QI44" s="25">
        <v>56</v>
      </c>
      <c r="QJ44" s="25">
        <v>51</v>
      </c>
      <c r="QK44" s="25">
        <v>67</v>
      </c>
      <c r="QL44" s="25">
        <v>68</v>
      </c>
      <c r="QM44" s="25">
        <v>91</v>
      </c>
      <c r="QN44" s="25">
        <v>99</v>
      </c>
      <c r="QO44" s="25">
        <v>96</v>
      </c>
      <c r="QP44" s="25">
        <v>44</v>
      </c>
      <c r="QQ44" s="25">
        <v>73</v>
      </c>
      <c r="QR44" s="25">
        <v>97</v>
      </c>
      <c r="QS44" s="25">
        <v>102</v>
      </c>
      <c r="QT44" s="25">
        <v>106</v>
      </c>
      <c r="QU44" s="25">
        <v>90</v>
      </c>
      <c r="QV44" s="25">
        <v>99</v>
      </c>
      <c r="QW44" s="25">
        <v>103</v>
      </c>
      <c r="QX44" s="25">
        <v>138</v>
      </c>
      <c r="QY44" s="25">
        <v>152</v>
      </c>
      <c r="QZ44" s="25">
        <v>155</v>
      </c>
      <c r="RA44" s="25">
        <v>135</v>
      </c>
      <c r="RB44" s="44">
        <v>42.465753424657535</v>
      </c>
      <c r="RC44" s="44">
        <v>44.329896907216494</v>
      </c>
      <c r="RD44" s="44">
        <v>46.078431372549019</v>
      </c>
      <c r="RE44" s="44">
        <v>52.830188679245282</v>
      </c>
      <c r="RF44" s="44">
        <v>56.666666666666664</v>
      </c>
      <c r="RG44" s="44">
        <v>67.676767676767682</v>
      </c>
      <c r="RH44" s="44">
        <v>66.019417475728162</v>
      </c>
      <c r="RI44" s="44">
        <v>65.94202898550725</v>
      </c>
      <c r="RJ44" s="44">
        <v>65.131578947368425</v>
      </c>
      <c r="RK44" s="44">
        <v>61.935483870967744</v>
      </c>
      <c r="RL44" s="44">
        <v>32.592592592592595</v>
      </c>
      <c r="RM44" s="25">
        <v>26</v>
      </c>
      <c r="RN44" s="25">
        <v>31</v>
      </c>
      <c r="RO44" s="25">
        <v>40</v>
      </c>
      <c r="RP44" s="25">
        <v>36</v>
      </c>
      <c r="RQ44" s="25">
        <v>40</v>
      </c>
      <c r="RR44" s="25">
        <v>57</v>
      </c>
      <c r="RS44" s="25">
        <v>51</v>
      </c>
      <c r="RT44" s="25">
        <v>63</v>
      </c>
      <c r="RU44" s="25">
        <v>63</v>
      </c>
      <c r="RV44" s="25">
        <v>53</v>
      </c>
      <c r="RW44" s="25">
        <v>40</v>
      </c>
      <c r="RX44" s="25">
        <v>68</v>
      </c>
      <c r="RY44" s="25">
        <v>30</v>
      </c>
      <c r="RZ44" s="25">
        <v>23</v>
      </c>
      <c r="SA44" s="25">
        <v>28</v>
      </c>
      <c r="SB44" s="25">
        <v>28</v>
      </c>
      <c r="SC44" s="25">
        <v>28</v>
      </c>
      <c r="SD44" s="25">
        <v>39</v>
      </c>
      <c r="SE44" s="25">
        <v>32</v>
      </c>
      <c r="SF44" s="25">
        <v>50</v>
      </c>
      <c r="SG44" s="25">
        <v>59</v>
      </c>
      <c r="SH44" s="25">
        <v>47</v>
      </c>
      <c r="SI44" s="25">
        <v>49</v>
      </c>
      <c r="SJ44" s="25">
        <v>63</v>
      </c>
      <c r="SK44" s="25">
        <v>25</v>
      </c>
      <c r="SL44" s="25">
        <v>17</v>
      </c>
      <c r="SM44" s="25">
        <v>25</v>
      </c>
      <c r="SN44" s="25">
        <v>21</v>
      </c>
      <c r="SO44" s="25">
        <v>25</v>
      </c>
      <c r="SP44" s="25">
        <v>35</v>
      </c>
      <c r="SQ44" s="25">
        <v>23</v>
      </c>
      <c r="SR44" s="25">
        <v>32</v>
      </c>
      <c r="SS44" s="25">
        <v>37</v>
      </c>
      <c r="ST44" s="25">
        <v>28</v>
      </c>
      <c r="SU44" s="25">
        <v>22</v>
      </c>
      <c r="SV44" s="25">
        <v>42</v>
      </c>
      <c r="SW44" s="44">
        <v>43.333333333333336</v>
      </c>
      <c r="SX44" s="44">
        <v>38.75</v>
      </c>
      <c r="SY44" s="44">
        <v>57.142857142857139</v>
      </c>
      <c r="SZ44" s="44">
        <v>46.753246753246749</v>
      </c>
      <c r="TA44" s="44">
        <v>64.516129032258064</v>
      </c>
      <c r="TB44" s="44">
        <v>75</v>
      </c>
      <c r="TC44" s="44">
        <v>63.749999999999993</v>
      </c>
      <c r="TD44" s="44">
        <v>55.26315789473685</v>
      </c>
      <c r="TE44" s="44">
        <v>54.782608695652172</v>
      </c>
      <c r="TF44" s="44">
        <v>49.074074074074076</v>
      </c>
      <c r="TG44" s="44">
        <v>39.215686274509807</v>
      </c>
      <c r="TH44" s="44">
        <v>57.627118644067799</v>
      </c>
      <c r="TI44" s="44">
        <v>50</v>
      </c>
      <c r="TJ44" s="44">
        <v>28.749999999999996</v>
      </c>
      <c r="TK44" s="44">
        <v>40</v>
      </c>
      <c r="TL44" s="44">
        <v>36.363636363636367</v>
      </c>
      <c r="TM44" s="44">
        <v>45.161290322580641</v>
      </c>
      <c r="TN44" s="44">
        <v>51.315789473684212</v>
      </c>
      <c r="TO44" s="44">
        <v>40</v>
      </c>
      <c r="TP44" s="44">
        <v>43.859649122807014</v>
      </c>
      <c r="TQ44" s="44">
        <v>51.304347826086961</v>
      </c>
      <c r="TR44" s="44">
        <v>43.518518518518519</v>
      </c>
      <c r="TS44" s="44">
        <v>48.03921568627451</v>
      </c>
      <c r="TT44" s="44">
        <v>53.389830508474581</v>
      </c>
      <c r="TU44" s="44">
        <v>41.666666666666671</v>
      </c>
      <c r="TV44" s="44">
        <v>21.25</v>
      </c>
      <c r="TW44" s="44">
        <v>35.714285714285715</v>
      </c>
      <c r="TX44" s="44">
        <v>27.27272727272727</v>
      </c>
      <c r="TY44" s="44">
        <v>40.322580645161288</v>
      </c>
      <c r="TZ44" s="44">
        <v>46.05263157894737</v>
      </c>
      <c r="UA44" s="44">
        <v>28.749999999999996</v>
      </c>
      <c r="UB44" s="44">
        <v>28.07017543859649</v>
      </c>
      <c r="UC44" s="44">
        <v>32.173913043478258</v>
      </c>
      <c r="UD44" s="44">
        <v>25.925925925925924</v>
      </c>
      <c r="UE44" s="44">
        <v>21.568627450980394</v>
      </c>
      <c r="UF44" s="44">
        <v>35.593220338983052</v>
      </c>
    </row>
    <row r="45" spans="1:552" x14ac:dyDescent="0.25">
      <c r="A45" s="2" t="str">
        <f t="shared" si="0"/>
        <v xml:space="preserve">230550 Iguatu                                                                                                                                       </v>
      </c>
      <c r="B45" s="58">
        <v>230550</v>
      </c>
      <c r="C45" s="2" t="s">
        <v>89</v>
      </c>
      <c r="D45" s="56">
        <v>0</v>
      </c>
      <c r="E45" s="56">
        <v>4</v>
      </c>
      <c r="F45" s="56">
        <v>2</v>
      </c>
      <c r="G45" s="56">
        <v>1</v>
      </c>
      <c r="H45" s="56">
        <v>0</v>
      </c>
      <c r="I45" s="56">
        <v>2</v>
      </c>
      <c r="J45" s="56">
        <v>6</v>
      </c>
      <c r="K45" s="56">
        <v>1</v>
      </c>
      <c r="L45" s="56">
        <v>3</v>
      </c>
      <c r="M45" s="56">
        <v>7</v>
      </c>
      <c r="N45" s="56">
        <v>5</v>
      </c>
      <c r="O45" s="56">
        <v>4</v>
      </c>
      <c r="P45" s="59">
        <v>0</v>
      </c>
      <c r="Q45" s="59">
        <v>2</v>
      </c>
      <c r="R45" s="59">
        <v>0</v>
      </c>
      <c r="S45" s="59">
        <v>0</v>
      </c>
      <c r="T45" s="59">
        <v>0</v>
      </c>
      <c r="U45" s="59">
        <v>0</v>
      </c>
      <c r="V45" s="59">
        <v>2</v>
      </c>
      <c r="W45" s="59">
        <v>1</v>
      </c>
      <c r="X45" s="59">
        <v>2</v>
      </c>
      <c r="Y45" s="59">
        <v>2</v>
      </c>
      <c r="Z45" s="59">
        <v>3</v>
      </c>
      <c r="AA45" s="59">
        <v>2</v>
      </c>
      <c r="AB45" s="62">
        <v>999999999</v>
      </c>
      <c r="AC45" s="62">
        <v>50</v>
      </c>
      <c r="AD45" s="62">
        <v>0</v>
      </c>
      <c r="AE45" s="62">
        <v>0</v>
      </c>
      <c r="AF45" s="62">
        <v>999999999</v>
      </c>
      <c r="AG45" s="62">
        <v>0</v>
      </c>
      <c r="AH45" s="62">
        <v>33.333333333333329</v>
      </c>
      <c r="AI45" s="62">
        <v>100</v>
      </c>
      <c r="AJ45" s="62">
        <v>66.666666666666657</v>
      </c>
      <c r="AK45" s="62">
        <v>28.571428571428569</v>
      </c>
      <c r="AL45" s="62">
        <v>60</v>
      </c>
      <c r="AM45" s="62">
        <v>50</v>
      </c>
      <c r="AN45" s="61">
        <v>0</v>
      </c>
      <c r="AO45" s="25">
        <v>2</v>
      </c>
      <c r="AP45" s="25">
        <v>2</v>
      </c>
      <c r="AQ45" s="25">
        <v>1</v>
      </c>
      <c r="AR45" s="25">
        <v>0</v>
      </c>
      <c r="AS45" s="25">
        <v>2</v>
      </c>
      <c r="AT45" s="25">
        <v>3</v>
      </c>
      <c r="AU45" s="25">
        <v>0</v>
      </c>
      <c r="AV45" s="25">
        <v>1</v>
      </c>
      <c r="AW45" s="25">
        <v>5</v>
      </c>
      <c r="AX45" s="25">
        <v>2</v>
      </c>
      <c r="AY45" s="25">
        <v>1</v>
      </c>
      <c r="AZ45" s="39">
        <v>999999999</v>
      </c>
      <c r="BA45" s="39">
        <v>50</v>
      </c>
      <c r="BB45" s="39">
        <v>100</v>
      </c>
      <c r="BC45" s="39">
        <v>100</v>
      </c>
      <c r="BD45" s="39">
        <v>999999999</v>
      </c>
      <c r="BE45" s="39">
        <v>100</v>
      </c>
      <c r="BF45" s="39">
        <v>50</v>
      </c>
      <c r="BG45" s="39">
        <v>0</v>
      </c>
      <c r="BH45" s="39">
        <v>33.333333333333329</v>
      </c>
      <c r="BI45" s="39">
        <v>71.428571428571431</v>
      </c>
      <c r="BJ45" s="39">
        <v>40</v>
      </c>
      <c r="BK45" s="39">
        <v>25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1</v>
      </c>
      <c r="BS45" s="25">
        <v>0</v>
      </c>
      <c r="BT45" s="25">
        <v>0</v>
      </c>
      <c r="BU45" s="25">
        <v>0</v>
      </c>
      <c r="BV45" s="25">
        <v>0</v>
      </c>
      <c r="BW45" s="25">
        <v>1</v>
      </c>
      <c r="BX45" s="39">
        <v>999999999</v>
      </c>
      <c r="BY45" s="39">
        <v>0</v>
      </c>
      <c r="BZ45" s="39">
        <v>0</v>
      </c>
      <c r="CA45" s="39">
        <v>0</v>
      </c>
      <c r="CB45" s="39">
        <v>999999999</v>
      </c>
      <c r="CC45" s="39">
        <v>0</v>
      </c>
      <c r="CD45" s="39">
        <v>16.666666666666664</v>
      </c>
      <c r="CE45" s="39">
        <v>0</v>
      </c>
      <c r="CF45" s="39">
        <v>0</v>
      </c>
      <c r="CG45" s="39">
        <v>0</v>
      </c>
      <c r="CH45" s="39">
        <v>0</v>
      </c>
      <c r="CI45" s="39">
        <v>25</v>
      </c>
      <c r="CJ45" s="63">
        <v>0</v>
      </c>
      <c r="CK45" s="63">
        <v>0</v>
      </c>
      <c r="CL45" s="63">
        <v>0</v>
      </c>
      <c r="CM45" s="63">
        <v>0</v>
      </c>
      <c r="CN45" s="63">
        <v>0</v>
      </c>
      <c r="CO45" s="63">
        <v>0</v>
      </c>
      <c r="CP45" s="63">
        <v>1</v>
      </c>
      <c r="CQ45" s="63">
        <v>0</v>
      </c>
      <c r="CR45" s="63">
        <v>0</v>
      </c>
      <c r="CS45" s="63">
        <v>0</v>
      </c>
      <c r="CT45" s="63">
        <v>1</v>
      </c>
      <c r="CU45" s="63">
        <v>1</v>
      </c>
      <c r="CV45" s="63">
        <v>0</v>
      </c>
      <c r="CW45" s="63">
        <v>1</v>
      </c>
      <c r="CX45" s="63">
        <v>0</v>
      </c>
      <c r="CY45" s="63">
        <v>0</v>
      </c>
      <c r="CZ45" s="63">
        <v>0</v>
      </c>
      <c r="DA45" s="63">
        <v>0</v>
      </c>
      <c r="DB45" s="63">
        <v>0</v>
      </c>
      <c r="DC45" s="63">
        <v>0</v>
      </c>
      <c r="DD45" s="63">
        <v>0</v>
      </c>
      <c r="DE45" s="63">
        <v>0</v>
      </c>
      <c r="DF45" s="63">
        <v>0</v>
      </c>
      <c r="DG45" s="63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34">
        <v>0</v>
      </c>
      <c r="DU45" s="34">
        <v>1</v>
      </c>
      <c r="DV45" s="34">
        <v>0</v>
      </c>
      <c r="DW45" s="34">
        <v>0</v>
      </c>
      <c r="DX45" s="34">
        <v>0</v>
      </c>
      <c r="DY45" s="34">
        <v>0</v>
      </c>
      <c r="DZ45" s="34">
        <v>1</v>
      </c>
      <c r="EA45" s="2">
        <v>0</v>
      </c>
      <c r="EB45" s="2">
        <v>0</v>
      </c>
      <c r="EC45" s="2">
        <v>0</v>
      </c>
      <c r="ED45" s="2">
        <v>1</v>
      </c>
      <c r="EE45" s="2">
        <v>1</v>
      </c>
      <c r="EF45" s="34">
        <v>999999999</v>
      </c>
      <c r="EG45" s="34">
        <v>0</v>
      </c>
      <c r="EH45" s="34">
        <v>999999999</v>
      </c>
      <c r="EI45" s="34">
        <v>999999999</v>
      </c>
      <c r="EJ45" s="34">
        <v>999999999</v>
      </c>
      <c r="EK45" s="34">
        <v>999999999</v>
      </c>
      <c r="EL45" s="34">
        <v>100</v>
      </c>
      <c r="EM45" s="34">
        <v>999999999</v>
      </c>
      <c r="EN45" s="34">
        <v>999999999</v>
      </c>
      <c r="EO45" s="34">
        <v>999999999</v>
      </c>
      <c r="EP45" s="34">
        <v>100</v>
      </c>
      <c r="EQ45" s="34">
        <v>100</v>
      </c>
      <c r="ER45" s="34">
        <v>999999999</v>
      </c>
      <c r="ES45" s="34">
        <v>100</v>
      </c>
      <c r="ET45" s="34">
        <v>999999999</v>
      </c>
      <c r="EU45" s="34">
        <v>999999999</v>
      </c>
      <c r="EV45" s="34">
        <v>999999999</v>
      </c>
      <c r="EW45" s="34">
        <v>999999999</v>
      </c>
      <c r="EX45" s="34">
        <v>0</v>
      </c>
      <c r="EY45" s="34">
        <v>999999999</v>
      </c>
      <c r="EZ45" s="34">
        <v>999999999</v>
      </c>
      <c r="FA45" s="34">
        <v>999999999</v>
      </c>
      <c r="FB45" s="34">
        <v>0</v>
      </c>
      <c r="FC45" s="34">
        <v>0</v>
      </c>
      <c r="FD45" s="42">
        <v>999999999</v>
      </c>
      <c r="FE45" s="42">
        <v>0</v>
      </c>
      <c r="FF45" s="42">
        <v>999999999</v>
      </c>
      <c r="FG45" s="42">
        <v>999999999</v>
      </c>
      <c r="FH45" s="42">
        <v>999999999</v>
      </c>
      <c r="FI45" s="42">
        <v>999999999</v>
      </c>
      <c r="FJ45" s="42">
        <v>0</v>
      </c>
      <c r="FK45" s="42">
        <v>999999999</v>
      </c>
      <c r="FL45" s="42">
        <v>999999999</v>
      </c>
      <c r="FM45" s="42">
        <v>999999999</v>
      </c>
      <c r="FN45" s="42">
        <v>0</v>
      </c>
      <c r="FO45" s="42">
        <v>0</v>
      </c>
      <c r="FP45" s="42">
        <v>0</v>
      </c>
      <c r="FQ45" s="2">
        <v>1</v>
      </c>
      <c r="FR45" s="2">
        <v>0</v>
      </c>
      <c r="FS45" s="2">
        <v>0</v>
      </c>
      <c r="FT45" s="2">
        <v>0</v>
      </c>
      <c r="FU45" s="2">
        <v>0</v>
      </c>
      <c r="FV45" s="2">
        <v>1</v>
      </c>
      <c r="FW45" s="2">
        <v>1</v>
      </c>
      <c r="FX45" s="2">
        <v>2</v>
      </c>
      <c r="FY45" s="2">
        <v>2</v>
      </c>
      <c r="FZ45" s="2">
        <v>1</v>
      </c>
      <c r="GA45" s="2">
        <v>2</v>
      </c>
      <c r="GB45" s="25">
        <v>0</v>
      </c>
      <c r="GC45" s="25">
        <v>0</v>
      </c>
      <c r="GD45" s="25">
        <v>0</v>
      </c>
      <c r="GE45" s="25">
        <v>0</v>
      </c>
      <c r="GF45" s="25">
        <v>0</v>
      </c>
      <c r="GG45" s="25">
        <v>0</v>
      </c>
      <c r="GH45" s="25">
        <v>0</v>
      </c>
      <c r="GI45" s="25">
        <v>0</v>
      </c>
      <c r="GJ45" s="25">
        <v>0</v>
      </c>
      <c r="GK45" s="25">
        <v>0</v>
      </c>
      <c r="GL45" s="25">
        <v>1</v>
      </c>
      <c r="GM45" s="25">
        <v>0</v>
      </c>
      <c r="GN45" s="2">
        <v>0</v>
      </c>
      <c r="GO45" s="2">
        <v>1</v>
      </c>
      <c r="GP45" s="2">
        <v>0</v>
      </c>
      <c r="GQ45" s="2">
        <v>0</v>
      </c>
      <c r="GR45" s="2">
        <v>0</v>
      </c>
      <c r="GS45" s="2">
        <v>0</v>
      </c>
      <c r="GT45" s="2">
        <v>1</v>
      </c>
      <c r="GU45" s="2">
        <v>0</v>
      </c>
      <c r="GV45" s="2">
        <v>0</v>
      </c>
      <c r="GW45" s="2">
        <v>0</v>
      </c>
      <c r="GX45" s="2">
        <v>0</v>
      </c>
      <c r="GY45" s="2">
        <v>0</v>
      </c>
      <c r="GZ45" s="2">
        <v>0</v>
      </c>
      <c r="HA45" s="2">
        <v>2</v>
      </c>
      <c r="HB45" s="2">
        <v>0</v>
      </c>
      <c r="HC45" s="2">
        <v>0</v>
      </c>
      <c r="HD45" s="2">
        <v>0</v>
      </c>
      <c r="HE45" s="2">
        <v>0</v>
      </c>
      <c r="HF45" s="2">
        <v>2</v>
      </c>
      <c r="HG45" s="2">
        <v>1</v>
      </c>
      <c r="HH45" s="2">
        <v>2</v>
      </c>
      <c r="HI45" s="2">
        <v>2</v>
      </c>
      <c r="HJ45" s="2">
        <v>2</v>
      </c>
      <c r="HK45" s="2">
        <v>2</v>
      </c>
      <c r="HL45" s="34">
        <v>999999999</v>
      </c>
      <c r="HM45" s="34">
        <v>50</v>
      </c>
      <c r="HN45" s="34">
        <v>999999999</v>
      </c>
      <c r="HO45" s="34">
        <v>999999999</v>
      </c>
      <c r="HP45" s="34">
        <v>999999999</v>
      </c>
      <c r="HQ45" s="34">
        <v>999999999</v>
      </c>
      <c r="HR45" s="34">
        <v>50</v>
      </c>
      <c r="HS45" s="34">
        <v>100</v>
      </c>
      <c r="HT45" s="34">
        <v>100</v>
      </c>
      <c r="HU45" s="34">
        <v>100</v>
      </c>
      <c r="HV45" s="34">
        <v>50</v>
      </c>
      <c r="HW45" s="34">
        <v>100</v>
      </c>
      <c r="HX45" s="39">
        <v>999999999</v>
      </c>
      <c r="HY45" s="39">
        <v>0</v>
      </c>
      <c r="HZ45" s="39">
        <v>999999999</v>
      </c>
      <c r="IA45" s="39">
        <v>999999999</v>
      </c>
      <c r="IB45" s="39">
        <v>999999999</v>
      </c>
      <c r="IC45" s="39">
        <v>999999999</v>
      </c>
      <c r="ID45" s="39">
        <v>0</v>
      </c>
      <c r="IE45" s="39">
        <v>0</v>
      </c>
      <c r="IF45" s="39">
        <v>0</v>
      </c>
      <c r="IG45" s="39">
        <v>0</v>
      </c>
      <c r="IH45" s="39">
        <v>50</v>
      </c>
      <c r="II45" s="39">
        <v>0</v>
      </c>
      <c r="IJ45" s="39">
        <v>999999999</v>
      </c>
      <c r="IK45" s="39">
        <v>50</v>
      </c>
      <c r="IL45" s="39">
        <v>999999999</v>
      </c>
      <c r="IM45" s="39">
        <v>999999999</v>
      </c>
      <c r="IN45" s="39">
        <v>999999999</v>
      </c>
      <c r="IO45" s="39">
        <v>999999999</v>
      </c>
      <c r="IP45" s="39">
        <v>50</v>
      </c>
      <c r="IQ45" s="39">
        <v>0</v>
      </c>
      <c r="IR45" s="39">
        <v>0</v>
      </c>
      <c r="IS45" s="39">
        <v>0</v>
      </c>
      <c r="IT45" s="39">
        <v>0</v>
      </c>
      <c r="IU45" s="39">
        <v>0</v>
      </c>
      <c r="IV45" s="39">
        <v>0</v>
      </c>
      <c r="IW45" s="39">
        <v>1</v>
      </c>
      <c r="IX45" s="39">
        <v>0</v>
      </c>
      <c r="IY45" s="39">
        <v>0</v>
      </c>
      <c r="IZ45" s="39">
        <v>0</v>
      </c>
      <c r="JA45" s="39">
        <v>1</v>
      </c>
      <c r="JB45" s="39">
        <v>2</v>
      </c>
      <c r="JC45" s="39">
        <v>0</v>
      </c>
      <c r="JD45" s="2">
        <v>1</v>
      </c>
      <c r="JE45" s="2">
        <v>2</v>
      </c>
      <c r="JF45" s="2">
        <v>1</v>
      </c>
      <c r="JG45" s="2">
        <v>1</v>
      </c>
      <c r="JH45" s="2">
        <v>0</v>
      </c>
      <c r="JI45" s="2">
        <v>0</v>
      </c>
      <c r="JJ45" s="2">
        <v>1</v>
      </c>
      <c r="JK45" s="2">
        <v>0</v>
      </c>
      <c r="JL45" s="2">
        <v>0</v>
      </c>
      <c r="JM45" s="44">
        <v>1</v>
      </c>
      <c r="JN45" s="44">
        <v>0</v>
      </c>
      <c r="JO45" s="44">
        <v>0</v>
      </c>
      <c r="JP45" s="2">
        <v>0</v>
      </c>
      <c r="JQ45" s="2">
        <v>3</v>
      </c>
      <c r="JR45" s="2">
        <v>0</v>
      </c>
      <c r="JS45" s="2">
        <v>0</v>
      </c>
      <c r="JT45" s="2">
        <v>0</v>
      </c>
      <c r="JU45" s="2">
        <v>0</v>
      </c>
      <c r="JV45" s="2">
        <v>1</v>
      </c>
      <c r="JW45" s="2">
        <v>1</v>
      </c>
      <c r="JX45" s="2">
        <v>0</v>
      </c>
      <c r="JY45" s="2">
        <v>0</v>
      </c>
      <c r="JZ45" s="2">
        <v>0</v>
      </c>
      <c r="KA45" s="2">
        <v>0</v>
      </c>
      <c r="KB45" s="25">
        <v>0</v>
      </c>
      <c r="KC45" s="25">
        <v>0</v>
      </c>
      <c r="KD45" s="25">
        <v>1</v>
      </c>
      <c r="KE45" s="25">
        <v>0</v>
      </c>
      <c r="KF45" s="25">
        <v>0</v>
      </c>
      <c r="KG45" s="25">
        <v>1</v>
      </c>
      <c r="KH45" s="25">
        <v>2</v>
      </c>
      <c r="KI45" s="25">
        <v>1</v>
      </c>
      <c r="KJ45" s="25">
        <v>0</v>
      </c>
      <c r="KK45" s="25">
        <v>2</v>
      </c>
      <c r="KL45" s="25">
        <v>2</v>
      </c>
      <c r="KM45" s="25">
        <v>0</v>
      </c>
      <c r="KN45" s="25">
        <v>1</v>
      </c>
      <c r="KO45" s="25">
        <v>5</v>
      </c>
      <c r="KP45" s="25">
        <v>2</v>
      </c>
      <c r="KQ45" s="25">
        <v>1</v>
      </c>
      <c r="KR45" s="44">
        <v>999999999</v>
      </c>
      <c r="KS45" s="44">
        <v>100</v>
      </c>
      <c r="KT45" s="44">
        <v>0</v>
      </c>
      <c r="KU45" s="44">
        <v>0</v>
      </c>
      <c r="KV45" s="44">
        <v>999999999</v>
      </c>
      <c r="KW45" s="44">
        <v>50</v>
      </c>
      <c r="KX45" s="44">
        <v>100</v>
      </c>
      <c r="KY45" s="44">
        <v>999999999</v>
      </c>
      <c r="KZ45" s="44">
        <v>100</v>
      </c>
      <c r="LA45" s="44">
        <v>40</v>
      </c>
      <c r="LB45" s="44">
        <v>50</v>
      </c>
      <c r="LC45" s="44">
        <v>100</v>
      </c>
      <c r="LD45" s="44">
        <v>999999999</v>
      </c>
      <c r="LE45" s="44">
        <v>0</v>
      </c>
      <c r="LF45" s="44">
        <v>50</v>
      </c>
      <c r="LG45" s="44">
        <v>0</v>
      </c>
      <c r="LH45" s="44">
        <v>999999999</v>
      </c>
      <c r="LI45" s="44">
        <v>50</v>
      </c>
      <c r="LJ45" s="44">
        <v>0</v>
      </c>
      <c r="LK45" s="44">
        <v>999999999</v>
      </c>
      <c r="LL45" s="44">
        <v>0</v>
      </c>
      <c r="LM45" s="44">
        <v>60</v>
      </c>
      <c r="LN45" s="44">
        <v>0</v>
      </c>
      <c r="LO45" s="44">
        <v>0</v>
      </c>
      <c r="LP45" s="44">
        <v>999999999</v>
      </c>
      <c r="LQ45" s="44">
        <v>0</v>
      </c>
      <c r="LR45" s="44">
        <v>50</v>
      </c>
      <c r="LS45" s="44">
        <v>100</v>
      </c>
      <c r="LT45" s="44">
        <v>999999999</v>
      </c>
      <c r="LU45" s="44">
        <v>0</v>
      </c>
      <c r="LV45" s="44">
        <v>0</v>
      </c>
      <c r="LW45" s="44">
        <v>999999999</v>
      </c>
      <c r="LX45" s="44">
        <v>0</v>
      </c>
      <c r="LY45" s="44">
        <v>0</v>
      </c>
      <c r="LZ45" s="44">
        <v>50</v>
      </c>
      <c r="MA45" s="44">
        <v>0</v>
      </c>
      <c r="MB45" s="25">
        <v>0</v>
      </c>
      <c r="MC45" s="25">
        <v>0</v>
      </c>
      <c r="MD45" s="25">
        <v>0</v>
      </c>
      <c r="ME45" s="25">
        <v>0</v>
      </c>
      <c r="MF45" s="25">
        <v>0</v>
      </c>
      <c r="MG45" s="25">
        <v>0</v>
      </c>
      <c r="MH45" s="25">
        <v>0</v>
      </c>
      <c r="MI45" s="25">
        <v>0</v>
      </c>
      <c r="MJ45" s="25">
        <v>0</v>
      </c>
      <c r="MK45" s="25">
        <v>0</v>
      </c>
      <c r="ML45" s="25">
        <v>0</v>
      </c>
      <c r="MM45" s="25">
        <v>0</v>
      </c>
      <c r="MN45" s="25">
        <v>0</v>
      </c>
      <c r="MO45" s="25">
        <v>1</v>
      </c>
      <c r="MP45" s="25">
        <v>0</v>
      </c>
      <c r="MQ45" s="25">
        <v>0</v>
      </c>
      <c r="MR45" s="25">
        <v>0</v>
      </c>
      <c r="MS45" s="25">
        <v>0</v>
      </c>
      <c r="MT45" s="25">
        <v>1</v>
      </c>
      <c r="MU45" s="25">
        <v>0</v>
      </c>
      <c r="MV45" s="25">
        <v>0</v>
      </c>
      <c r="MW45" s="44">
        <v>0</v>
      </c>
      <c r="MX45" s="44">
        <v>0</v>
      </c>
      <c r="MY45" s="44">
        <v>0</v>
      </c>
      <c r="MZ45" s="44">
        <v>999999999</v>
      </c>
      <c r="NA45" s="44">
        <v>0</v>
      </c>
      <c r="NB45" s="44">
        <v>999999999</v>
      </c>
      <c r="NC45" s="44">
        <v>999999999</v>
      </c>
      <c r="ND45" s="44">
        <v>999999999</v>
      </c>
      <c r="NE45" s="44">
        <v>999999999</v>
      </c>
      <c r="NF45" s="44">
        <v>0</v>
      </c>
      <c r="NG45" s="44">
        <v>999999999</v>
      </c>
      <c r="NH45" s="44">
        <v>999999999</v>
      </c>
      <c r="NI45" s="44">
        <v>999999999</v>
      </c>
      <c r="NJ45" s="44">
        <v>999999999</v>
      </c>
      <c r="NK45" s="44">
        <v>999999999</v>
      </c>
      <c r="NL45" s="25">
        <v>0</v>
      </c>
      <c r="NM45" s="25">
        <v>0</v>
      </c>
      <c r="NN45" s="25">
        <v>0</v>
      </c>
      <c r="NO45" s="25">
        <v>0</v>
      </c>
      <c r="NP45" s="25">
        <v>0</v>
      </c>
      <c r="NQ45" s="25">
        <v>0</v>
      </c>
      <c r="NR45" s="25">
        <v>0</v>
      </c>
      <c r="NS45" s="25">
        <v>0</v>
      </c>
      <c r="NT45" s="25">
        <v>0</v>
      </c>
      <c r="NU45" s="25">
        <v>0</v>
      </c>
      <c r="NV45" s="25">
        <v>0</v>
      </c>
      <c r="NW45" s="25">
        <v>0</v>
      </c>
      <c r="NX45" s="25">
        <v>0</v>
      </c>
      <c r="NY45" s="25">
        <v>0</v>
      </c>
      <c r="NZ45" s="25">
        <v>0</v>
      </c>
      <c r="OA45" s="25">
        <v>0</v>
      </c>
      <c r="OB45" s="25">
        <v>0</v>
      </c>
      <c r="OC45" s="25">
        <v>0</v>
      </c>
      <c r="OD45" s="44">
        <v>0</v>
      </c>
      <c r="OE45" s="44">
        <v>0</v>
      </c>
      <c r="OF45" s="44">
        <v>0</v>
      </c>
      <c r="OG45" s="44">
        <v>0</v>
      </c>
      <c r="OH45" s="44">
        <v>0</v>
      </c>
      <c r="OI45" s="44">
        <v>0</v>
      </c>
      <c r="OJ45" s="44">
        <v>999999999</v>
      </c>
      <c r="OK45" s="44">
        <v>999999999</v>
      </c>
      <c r="OL45" s="44">
        <v>999999999</v>
      </c>
      <c r="OM45" s="44">
        <v>999999999</v>
      </c>
      <c r="ON45" s="44">
        <v>999999999</v>
      </c>
      <c r="OO45" s="44">
        <v>999999999</v>
      </c>
      <c r="OP45" s="44">
        <v>999999999</v>
      </c>
      <c r="OQ45" s="44">
        <v>999999999</v>
      </c>
      <c r="OR45" s="44">
        <v>999999999</v>
      </c>
      <c r="OS45" s="44">
        <v>999999999</v>
      </c>
      <c r="OT45" s="44">
        <v>999999999</v>
      </c>
      <c r="OU45" s="44">
        <v>999999999</v>
      </c>
      <c r="OV45" s="25">
        <v>0</v>
      </c>
      <c r="OW45" s="25">
        <v>2</v>
      </c>
      <c r="OX45" s="25">
        <v>1</v>
      </c>
      <c r="OY45" s="25">
        <v>1</v>
      </c>
      <c r="OZ45" s="25">
        <v>1</v>
      </c>
      <c r="PA45" s="25">
        <v>2</v>
      </c>
      <c r="PB45" s="25">
        <v>5</v>
      </c>
      <c r="PC45" s="25">
        <v>2</v>
      </c>
      <c r="PD45" s="25">
        <v>2</v>
      </c>
      <c r="PE45" s="25">
        <v>7</v>
      </c>
      <c r="PF45" s="25">
        <v>5</v>
      </c>
      <c r="PG45" s="25">
        <v>1</v>
      </c>
      <c r="PH45" s="25">
        <v>1</v>
      </c>
      <c r="PI45" s="25">
        <v>4</v>
      </c>
      <c r="PJ45" s="25">
        <v>2</v>
      </c>
      <c r="PK45" s="25">
        <v>2</v>
      </c>
      <c r="PL45" s="25">
        <v>1</v>
      </c>
      <c r="PM45" s="25">
        <v>2</v>
      </c>
      <c r="PN45" s="25">
        <v>5</v>
      </c>
      <c r="PO45" s="25">
        <v>2</v>
      </c>
      <c r="PP45" s="25">
        <v>3</v>
      </c>
      <c r="PQ45" s="25">
        <v>10</v>
      </c>
      <c r="PR45" s="25">
        <v>9</v>
      </c>
      <c r="PS45" s="25">
        <v>4</v>
      </c>
      <c r="PT45" s="44">
        <v>0</v>
      </c>
      <c r="PU45" s="44">
        <v>50</v>
      </c>
      <c r="PV45" s="44">
        <v>50</v>
      </c>
      <c r="PW45" s="44">
        <v>50</v>
      </c>
      <c r="PX45" s="44">
        <v>100</v>
      </c>
      <c r="PY45" s="44">
        <v>100</v>
      </c>
      <c r="PZ45" s="44">
        <v>100</v>
      </c>
      <c r="QA45" s="44">
        <v>100</v>
      </c>
      <c r="QB45" s="44">
        <v>66.666666666666657</v>
      </c>
      <c r="QC45" s="44">
        <v>70</v>
      </c>
      <c r="QD45" s="44">
        <v>55.555555555555557</v>
      </c>
      <c r="QE45" s="44">
        <v>25</v>
      </c>
      <c r="QF45" s="25">
        <v>0</v>
      </c>
      <c r="QG45" s="25">
        <v>1</v>
      </c>
      <c r="QH45" s="25">
        <v>1</v>
      </c>
      <c r="QI45" s="25">
        <v>1</v>
      </c>
      <c r="QJ45" s="25">
        <v>1</v>
      </c>
      <c r="QK45" s="25">
        <v>2</v>
      </c>
      <c r="QL45" s="25">
        <v>5</v>
      </c>
      <c r="QM45" s="25">
        <v>2</v>
      </c>
      <c r="QN45" s="25">
        <v>2</v>
      </c>
      <c r="QO45" s="25">
        <v>7</v>
      </c>
      <c r="QP45" s="25">
        <v>4</v>
      </c>
      <c r="QQ45" s="25">
        <v>1</v>
      </c>
      <c r="QR45" s="25">
        <v>4</v>
      </c>
      <c r="QS45" s="25">
        <v>2</v>
      </c>
      <c r="QT45" s="25">
        <v>2</v>
      </c>
      <c r="QU45" s="25">
        <v>1</v>
      </c>
      <c r="QV45" s="25">
        <v>2</v>
      </c>
      <c r="QW45" s="25">
        <v>5</v>
      </c>
      <c r="QX45" s="25">
        <v>2</v>
      </c>
      <c r="QY45" s="25">
        <v>3</v>
      </c>
      <c r="QZ45" s="25">
        <v>10</v>
      </c>
      <c r="RA45" s="25">
        <v>9</v>
      </c>
      <c r="RB45" s="44">
        <v>0</v>
      </c>
      <c r="RC45" s="44">
        <v>25</v>
      </c>
      <c r="RD45" s="44">
        <v>50</v>
      </c>
      <c r="RE45" s="44">
        <v>50</v>
      </c>
      <c r="RF45" s="44">
        <v>100</v>
      </c>
      <c r="RG45" s="44">
        <v>100</v>
      </c>
      <c r="RH45" s="44">
        <v>100</v>
      </c>
      <c r="RI45" s="44">
        <v>100</v>
      </c>
      <c r="RJ45" s="44">
        <v>66.666666666666657</v>
      </c>
      <c r="RK45" s="44">
        <v>70</v>
      </c>
      <c r="RL45" s="44">
        <v>44.444444444444443</v>
      </c>
      <c r="RM45" s="25">
        <v>0</v>
      </c>
      <c r="RN45" s="25">
        <v>3</v>
      </c>
      <c r="RO45" s="25">
        <v>1</v>
      </c>
      <c r="RP45" s="25">
        <v>1</v>
      </c>
      <c r="RQ45" s="25">
        <v>0</v>
      </c>
      <c r="RR45" s="25">
        <v>2</v>
      </c>
      <c r="RS45" s="25">
        <v>3</v>
      </c>
      <c r="RT45" s="25">
        <v>1</v>
      </c>
      <c r="RU45" s="25">
        <v>2</v>
      </c>
      <c r="RV45" s="25">
        <v>5</v>
      </c>
      <c r="RW45" s="25">
        <v>3</v>
      </c>
      <c r="RX45" s="25">
        <v>0</v>
      </c>
      <c r="RY45" s="25">
        <v>0</v>
      </c>
      <c r="RZ45" s="25">
        <v>3</v>
      </c>
      <c r="SA45" s="25">
        <v>1</v>
      </c>
      <c r="SB45" s="25">
        <v>0</v>
      </c>
      <c r="SC45" s="25">
        <v>0</v>
      </c>
      <c r="SD45" s="25">
        <v>2</v>
      </c>
      <c r="SE45" s="25">
        <v>2</v>
      </c>
      <c r="SF45" s="25">
        <v>0</v>
      </c>
      <c r="SG45" s="25">
        <v>1</v>
      </c>
      <c r="SH45" s="25">
        <v>3</v>
      </c>
      <c r="SI45" s="25">
        <v>0</v>
      </c>
      <c r="SJ45" s="25">
        <v>3</v>
      </c>
      <c r="SK45" s="25">
        <v>0</v>
      </c>
      <c r="SL45" s="25">
        <v>3</v>
      </c>
      <c r="SM45" s="25">
        <v>1</v>
      </c>
      <c r="SN45" s="25">
        <v>0</v>
      </c>
      <c r="SO45" s="25">
        <v>0</v>
      </c>
      <c r="SP45" s="25">
        <v>2</v>
      </c>
      <c r="SQ45" s="25">
        <v>1</v>
      </c>
      <c r="SR45" s="25">
        <v>0</v>
      </c>
      <c r="SS45" s="25">
        <v>1</v>
      </c>
      <c r="ST45" s="25">
        <v>2</v>
      </c>
      <c r="SU45" s="25">
        <v>0</v>
      </c>
      <c r="SV45" s="25">
        <v>0</v>
      </c>
      <c r="SW45" s="44">
        <v>999999999</v>
      </c>
      <c r="SX45" s="44">
        <v>75</v>
      </c>
      <c r="SY45" s="44">
        <v>50</v>
      </c>
      <c r="SZ45" s="44">
        <v>100</v>
      </c>
      <c r="TA45" s="44">
        <v>999999999</v>
      </c>
      <c r="TB45" s="44">
        <v>100</v>
      </c>
      <c r="TC45" s="44">
        <v>50</v>
      </c>
      <c r="TD45" s="44">
        <v>100</v>
      </c>
      <c r="TE45" s="44">
        <v>66.666666666666657</v>
      </c>
      <c r="TF45" s="44">
        <v>71.428571428571431</v>
      </c>
      <c r="TG45" s="44">
        <v>60</v>
      </c>
      <c r="TH45" s="44">
        <v>0</v>
      </c>
      <c r="TI45" s="44">
        <v>999999999</v>
      </c>
      <c r="TJ45" s="44">
        <v>75</v>
      </c>
      <c r="TK45" s="44">
        <v>50</v>
      </c>
      <c r="TL45" s="44">
        <v>0</v>
      </c>
      <c r="TM45" s="44">
        <v>999999999</v>
      </c>
      <c r="TN45" s="44">
        <v>100</v>
      </c>
      <c r="TO45" s="44">
        <v>33.333333333333329</v>
      </c>
      <c r="TP45" s="44">
        <v>0</v>
      </c>
      <c r="TQ45" s="44">
        <v>33.333333333333329</v>
      </c>
      <c r="TR45" s="44">
        <v>42.857142857142854</v>
      </c>
      <c r="TS45" s="44">
        <v>0</v>
      </c>
      <c r="TT45" s="44">
        <v>75</v>
      </c>
      <c r="TU45" s="44">
        <v>999999999</v>
      </c>
      <c r="TV45" s="44">
        <v>75</v>
      </c>
      <c r="TW45" s="44">
        <v>50</v>
      </c>
      <c r="TX45" s="44">
        <v>0</v>
      </c>
      <c r="TY45" s="44">
        <v>999999999</v>
      </c>
      <c r="TZ45" s="44">
        <v>100</v>
      </c>
      <c r="UA45" s="44">
        <v>16.666666666666664</v>
      </c>
      <c r="UB45" s="44">
        <v>0</v>
      </c>
      <c r="UC45" s="44">
        <v>33.333333333333329</v>
      </c>
      <c r="UD45" s="44">
        <v>28.571428571428569</v>
      </c>
      <c r="UE45" s="44">
        <v>0</v>
      </c>
      <c r="UF45" s="44">
        <v>0</v>
      </c>
    </row>
    <row r="46" spans="1:552" x14ac:dyDescent="0.25">
      <c r="A46" s="2" t="str">
        <f t="shared" si="0"/>
        <v xml:space="preserve">230640 Itapipoca                                                                                                                                    </v>
      </c>
      <c r="B46" s="58">
        <v>230640</v>
      </c>
      <c r="C46" s="2" t="s">
        <v>90</v>
      </c>
      <c r="D46" s="56">
        <v>0</v>
      </c>
      <c r="E46" s="56">
        <v>0</v>
      </c>
      <c r="F46" s="56">
        <v>1</v>
      </c>
      <c r="G46" s="56">
        <v>2</v>
      </c>
      <c r="H46" s="56">
        <v>1</v>
      </c>
      <c r="I46" s="56">
        <v>3</v>
      </c>
      <c r="J46" s="56">
        <v>1</v>
      </c>
      <c r="K46" s="56">
        <v>2</v>
      </c>
      <c r="L46" s="56">
        <v>3</v>
      </c>
      <c r="M46" s="56">
        <v>5</v>
      </c>
      <c r="N46" s="56">
        <v>4</v>
      </c>
      <c r="O46" s="56">
        <v>6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2</v>
      </c>
      <c r="X46" s="59">
        <v>3</v>
      </c>
      <c r="Y46" s="59">
        <v>2</v>
      </c>
      <c r="Z46" s="59">
        <v>1</v>
      </c>
      <c r="AA46" s="59">
        <v>0</v>
      </c>
      <c r="AB46" s="62">
        <v>999999999</v>
      </c>
      <c r="AC46" s="62">
        <v>999999999</v>
      </c>
      <c r="AD46" s="62">
        <v>0</v>
      </c>
      <c r="AE46" s="62">
        <v>0</v>
      </c>
      <c r="AF46" s="62">
        <v>0</v>
      </c>
      <c r="AG46" s="62">
        <v>0</v>
      </c>
      <c r="AH46" s="62">
        <v>0</v>
      </c>
      <c r="AI46" s="62">
        <v>100</v>
      </c>
      <c r="AJ46" s="62">
        <v>100</v>
      </c>
      <c r="AK46" s="62">
        <v>40</v>
      </c>
      <c r="AL46" s="62">
        <v>25</v>
      </c>
      <c r="AM46" s="62">
        <v>0</v>
      </c>
      <c r="AN46" s="61">
        <v>0</v>
      </c>
      <c r="AO46" s="25">
        <v>0</v>
      </c>
      <c r="AP46" s="25">
        <v>1</v>
      </c>
      <c r="AQ46" s="25">
        <v>2</v>
      </c>
      <c r="AR46" s="25">
        <v>1</v>
      </c>
      <c r="AS46" s="25">
        <v>2</v>
      </c>
      <c r="AT46" s="25">
        <v>1</v>
      </c>
      <c r="AU46" s="25">
        <v>0</v>
      </c>
      <c r="AV46" s="25">
        <v>0</v>
      </c>
      <c r="AW46" s="25">
        <v>3</v>
      </c>
      <c r="AX46" s="25">
        <v>3</v>
      </c>
      <c r="AY46" s="25">
        <v>5</v>
      </c>
      <c r="AZ46" s="39">
        <v>999999999</v>
      </c>
      <c r="BA46" s="39">
        <v>999999999</v>
      </c>
      <c r="BB46" s="39">
        <v>100</v>
      </c>
      <c r="BC46" s="39">
        <v>100</v>
      </c>
      <c r="BD46" s="39">
        <v>100</v>
      </c>
      <c r="BE46" s="39">
        <v>66.666666666666657</v>
      </c>
      <c r="BF46" s="39">
        <v>100</v>
      </c>
      <c r="BG46" s="39">
        <v>0</v>
      </c>
      <c r="BH46" s="39">
        <v>0</v>
      </c>
      <c r="BI46" s="39">
        <v>60</v>
      </c>
      <c r="BJ46" s="39">
        <v>75</v>
      </c>
      <c r="BK46" s="39">
        <v>83.333333333333343</v>
      </c>
      <c r="BL46" s="25">
        <v>0</v>
      </c>
      <c r="BM46" s="25">
        <v>0</v>
      </c>
      <c r="BN46" s="25">
        <v>0</v>
      </c>
      <c r="BO46" s="25">
        <v>0</v>
      </c>
      <c r="BP46" s="25">
        <v>0</v>
      </c>
      <c r="BQ46" s="25">
        <v>1</v>
      </c>
      <c r="BR46" s="25">
        <v>0</v>
      </c>
      <c r="BS46" s="25">
        <v>0</v>
      </c>
      <c r="BT46" s="25">
        <v>0</v>
      </c>
      <c r="BU46" s="25">
        <v>0</v>
      </c>
      <c r="BV46" s="25">
        <v>0</v>
      </c>
      <c r="BW46" s="25">
        <v>1</v>
      </c>
      <c r="BX46" s="39">
        <v>999999999</v>
      </c>
      <c r="BY46" s="39">
        <v>999999999</v>
      </c>
      <c r="BZ46" s="39">
        <v>0</v>
      </c>
      <c r="CA46" s="39">
        <v>0</v>
      </c>
      <c r="CB46" s="39">
        <v>0</v>
      </c>
      <c r="CC46" s="39">
        <v>33.333333333333329</v>
      </c>
      <c r="CD46" s="39">
        <v>0</v>
      </c>
      <c r="CE46" s="39">
        <v>0</v>
      </c>
      <c r="CF46" s="39">
        <v>0</v>
      </c>
      <c r="CG46" s="39">
        <v>0</v>
      </c>
      <c r="CH46" s="39">
        <v>0</v>
      </c>
      <c r="CI46" s="39">
        <v>16.666666666666664</v>
      </c>
      <c r="CJ46" s="63">
        <v>0</v>
      </c>
      <c r="CK46" s="63">
        <v>0</v>
      </c>
      <c r="CL46" s="63">
        <v>0</v>
      </c>
      <c r="CM46" s="63">
        <v>0</v>
      </c>
      <c r="CN46" s="63">
        <v>0</v>
      </c>
      <c r="CO46" s="63">
        <v>0</v>
      </c>
      <c r="CP46" s="63">
        <v>0</v>
      </c>
      <c r="CQ46" s="63">
        <v>1</v>
      </c>
      <c r="CR46" s="63">
        <v>1</v>
      </c>
      <c r="CS46" s="63">
        <v>1</v>
      </c>
      <c r="CT46" s="63">
        <v>0</v>
      </c>
      <c r="CU46" s="63">
        <v>0</v>
      </c>
      <c r="CV46" s="63">
        <v>0</v>
      </c>
      <c r="CW46" s="63">
        <v>0</v>
      </c>
      <c r="CX46" s="63">
        <v>0</v>
      </c>
      <c r="CY46" s="63">
        <v>0</v>
      </c>
      <c r="CZ46" s="63">
        <v>0</v>
      </c>
      <c r="DA46" s="63">
        <v>0</v>
      </c>
      <c r="DB46" s="63">
        <v>0</v>
      </c>
      <c r="DC46" s="63">
        <v>0</v>
      </c>
      <c r="DD46" s="63">
        <v>0</v>
      </c>
      <c r="DE46" s="63">
        <v>1</v>
      </c>
      <c r="DF46" s="63">
        <v>0</v>
      </c>
      <c r="DG46" s="63">
        <v>0</v>
      </c>
      <c r="DH46" s="25">
        <v>0</v>
      </c>
      <c r="DI46" s="25">
        <v>0</v>
      </c>
      <c r="DJ46" s="25">
        <v>0</v>
      </c>
      <c r="DK46" s="25">
        <v>0</v>
      </c>
      <c r="DL46" s="25">
        <v>0</v>
      </c>
      <c r="DM46" s="25">
        <v>0</v>
      </c>
      <c r="DN46" s="25">
        <v>0</v>
      </c>
      <c r="DO46" s="25">
        <v>0</v>
      </c>
      <c r="DP46" s="25">
        <v>1</v>
      </c>
      <c r="DQ46" s="25">
        <v>0</v>
      </c>
      <c r="DR46" s="25">
        <v>0</v>
      </c>
      <c r="DS46" s="25">
        <v>0</v>
      </c>
      <c r="DT46" s="34">
        <v>0</v>
      </c>
      <c r="DU46" s="34">
        <v>0</v>
      </c>
      <c r="DV46" s="34">
        <v>0</v>
      </c>
      <c r="DW46" s="34">
        <v>0</v>
      </c>
      <c r="DX46" s="34">
        <v>0</v>
      </c>
      <c r="DY46" s="34">
        <v>0</v>
      </c>
      <c r="DZ46" s="34">
        <v>0</v>
      </c>
      <c r="EA46" s="2">
        <v>1</v>
      </c>
      <c r="EB46" s="2">
        <v>2</v>
      </c>
      <c r="EC46" s="2">
        <v>2</v>
      </c>
      <c r="ED46" s="2">
        <v>0</v>
      </c>
      <c r="EE46" s="2">
        <v>0</v>
      </c>
      <c r="EF46" s="34">
        <v>999999999</v>
      </c>
      <c r="EG46" s="34">
        <v>999999999</v>
      </c>
      <c r="EH46" s="34">
        <v>999999999</v>
      </c>
      <c r="EI46" s="34">
        <v>999999999</v>
      </c>
      <c r="EJ46" s="34">
        <v>999999999</v>
      </c>
      <c r="EK46" s="34">
        <v>999999999</v>
      </c>
      <c r="EL46" s="34">
        <v>999999999</v>
      </c>
      <c r="EM46" s="34">
        <v>100</v>
      </c>
      <c r="EN46" s="34">
        <v>50</v>
      </c>
      <c r="EO46" s="34">
        <v>50</v>
      </c>
      <c r="EP46" s="34">
        <v>999999999</v>
      </c>
      <c r="EQ46" s="34">
        <v>999999999</v>
      </c>
      <c r="ER46" s="34">
        <v>999999999</v>
      </c>
      <c r="ES46" s="34">
        <v>999999999</v>
      </c>
      <c r="ET46" s="34">
        <v>999999999</v>
      </c>
      <c r="EU46" s="34">
        <v>999999999</v>
      </c>
      <c r="EV46" s="34">
        <v>999999999</v>
      </c>
      <c r="EW46" s="34">
        <v>999999999</v>
      </c>
      <c r="EX46" s="34">
        <v>999999999</v>
      </c>
      <c r="EY46" s="34">
        <v>0</v>
      </c>
      <c r="EZ46" s="34">
        <v>0</v>
      </c>
      <c r="FA46" s="34">
        <v>50</v>
      </c>
      <c r="FB46" s="34">
        <v>999999999</v>
      </c>
      <c r="FC46" s="34">
        <v>999999999</v>
      </c>
      <c r="FD46" s="42">
        <v>999999999</v>
      </c>
      <c r="FE46" s="42">
        <v>999999999</v>
      </c>
      <c r="FF46" s="42">
        <v>999999999</v>
      </c>
      <c r="FG46" s="42">
        <v>999999999</v>
      </c>
      <c r="FH46" s="42">
        <v>999999999</v>
      </c>
      <c r="FI46" s="42">
        <v>999999999</v>
      </c>
      <c r="FJ46" s="42">
        <v>999999999</v>
      </c>
      <c r="FK46" s="42">
        <v>0</v>
      </c>
      <c r="FL46" s="42">
        <v>50</v>
      </c>
      <c r="FM46" s="42">
        <v>0</v>
      </c>
      <c r="FN46" s="42">
        <v>999999999</v>
      </c>
      <c r="FO46" s="42">
        <v>999999999</v>
      </c>
      <c r="FP46" s="42">
        <v>0</v>
      </c>
      <c r="FQ46" s="2">
        <v>0</v>
      </c>
      <c r="FR46" s="2">
        <v>0</v>
      </c>
      <c r="FS46" s="2">
        <v>0</v>
      </c>
      <c r="FT46" s="2">
        <v>0</v>
      </c>
      <c r="FU46" s="2">
        <v>0</v>
      </c>
      <c r="FV46" s="2">
        <v>0</v>
      </c>
      <c r="FW46" s="2">
        <v>1</v>
      </c>
      <c r="FX46" s="2">
        <v>1</v>
      </c>
      <c r="FY46" s="2">
        <v>1</v>
      </c>
      <c r="FZ46" s="2">
        <v>0</v>
      </c>
      <c r="GA46" s="2">
        <v>0</v>
      </c>
      <c r="GB46" s="25">
        <v>0</v>
      </c>
      <c r="GC46" s="25">
        <v>0</v>
      </c>
      <c r="GD46" s="25">
        <v>0</v>
      </c>
      <c r="GE46" s="25">
        <v>0</v>
      </c>
      <c r="GF46" s="25">
        <v>0</v>
      </c>
      <c r="GG46" s="25">
        <v>0</v>
      </c>
      <c r="GH46" s="25">
        <v>0</v>
      </c>
      <c r="GI46" s="25">
        <v>0</v>
      </c>
      <c r="GJ46" s="25">
        <v>0</v>
      </c>
      <c r="GK46" s="25">
        <v>0</v>
      </c>
      <c r="GL46" s="25">
        <v>0</v>
      </c>
      <c r="GM46" s="25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0</v>
      </c>
      <c r="GT46" s="2">
        <v>0</v>
      </c>
      <c r="GU46" s="2">
        <v>0</v>
      </c>
      <c r="GV46" s="2">
        <v>0</v>
      </c>
      <c r="GW46" s="2">
        <v>0</v>
      </c>
      <c r="GX46" s="2">
        <v>0</v>
      </c>
      <c r="GY46" s="2">
        <v>0</v>
      </c>
      <c r="GZ46" s="2">
        <v>0</v>
      </c>
      <c r="HA46" s="2">
        <v>0</v>
      </c>
      <c r="HB46" s="2">
        <v>0</v>
      </c>
      <c r="HC46" s="2">
        <v>0</v>
      </c>
      <c r="HD46" s="2">
        <v>0</v>
      </c>
      <c r="HE46" s="2">
        <v>0</v>
      </c>
      <c r="HF46" s="2">
        <v>0</v>
      </c>
      <c r="HG46" s="2">
        <v>1</v>
      </c>
      <c r="HH46" s="2">
        <v>1</v>
      </c>
      <c r="HI46" s="2">
        <v>1</v>
      </c>
      <c r="HJ46" s="2">
        <v>0</v>
      </c>
      <c r="HK46" s="2">
        <v>0</v>
      </c>
      <c r="HL46" s="34">
        <v>999999999</v>
      </c>
      <c r="HM46" s="34">
        <v>999999999</v>
      </c>
      <c r="HN46" s="34">
        <v>999999999</v>
      </c>
      <c r="HO46" s="34">
        <v>999999999</v>
      </c>
      <c r="HP46" s="34">
        <v>999999999</v>
      </c>
      <c r="HQ46" s="34">
        <v>999999999</v>
      </c>
      <c r="HR46" s="34">
        <v>999999999</v>
      </c>
      <c r="HS46" s="34">
        <v>100</v>
      </c>
      <c r="HT46" s="34">
        <v>100</v>
      </c>
      <c r="HU46" s="34">
        <v>100</v>
      </c>
      <c r="HV46" s="34">
        <v>999999999</v>
      </c>
      <c r="HW46" s="34">
        <v>999999999</v>
      </c>
      <c r="HX46" s="39">
        <v>999999999</v>
      </c>
      <c r="HY46" s="39">
        <v>999999999</v>
      </c>
      <c r="HZ46" s="39">
        <v>999999999</v>
      </c>
      <c r="IA46" s="39">
        <v>999999999</v>
      </c>
      <c r="IB46" s="39">
        <v>999999999</v>
      </c>
      <c r="IC46" s="39">
        <v>999999999</v>
      </c>
      <c r="ID46" s="39">
        <v>999999999</v>
      </c>
      <c r="IE46" s="39">
        <v>0</v>
      </c>
      <c r="IF46" s="39">
        <v>0</v>
      </c>
      <c r="IG46" s="39">
        <v>0</v>
      </c>
      <c r="IH46" s="39">
        <v>999999999</v>
      </c>
      <c r="II46" s="39">
        <v>999999999</v>
      </c>
      <c r="IJ46" s="39">
        <v>999999999</v>
      </c>
      <c r="IK46" s="39">
        <v>999999999</v>
      </c>
      <c r="IL46" s="39">
        <v>999999999</v>
      </c>
      <c r="IM46" s="39">
        <v>999999999</v>
      </c>
      <c r="IN46" s="39">
        <v>999999999</v>
      </c>
      <c r="IO46" s="39">
        <v>999999999</v>
      </c>
      <c r="IP46" s="39">
        <v>999999999</v>
      </c>
      <c r="IQ46" s="39">
        <v>0</v>
      </c>
      <c r="IR46" s="39">
        <v>0</v>
      </c>
      <c r="IS46" s="39">
        <v>0</v>
      </c>
      <c r="IT46" s="39">
        <v>999999999</v>
      </c>
      <c r="IU46" s="39">
        <v>999999999</v>
      </c>
      <c r="IV46" s="39">
        <v>0</v>
      </c>
      <c r="IW46" s="39">
        <v>0</v>
      </c>
      <c r="IX46" s="39">
        <v>1</v>
      </c>
      <c r="IY46" s="39">
        <v>0</v>
      </c>
      <c r="IZ46" s="39">
        <v>1</v>
      </c>
      <c r="JA46" s="39">
        <v>1</v>
      </c>
      <c r="JB46" s="39">
        <v>1</v>
      </c>
      <c r="JC46" s="39">
        <v>0</v>
      </c>
      <c r="JD46" s="2">
        <v>0</v>
      </c>
      <c r="JE46" s="2">
        <v>0</v>
      </c>
      <c r="JF46" s="2">
        <v>2</v>
      </c>
      <c r="JG46" s="2">
        <v>5</v>
      </c>
      <c r="JH46" s="2">
        <v>0</v>
      </c>
      <c r="JI46" s="2">
        <v>0</v>
      </c>
      <c r="JJ46" s="2">
        <v>0</v>
      </c>
      <c r="JK46" s="2">
        <v>2</v>
      </c>
      <c r="JL46" s="2">
        <v>0</v>
      </c>
      <c r="JM46" s="44">
        <v>1</v>
      </c>
      <c r="JN46" s="44">
        <v>0</v>
      </c>
      <c r="JO46" s="44">
        <v>0</v>
      </c>
      <c r="JP46" s="2">
        <v>0</v>
      </c>
      <c r="JQ46" s="2">
        <v>0</v>
      </c>
      <c r="JR46" s="2">
        <v>0</v>
      </c>
      <c r="JS46" s="2">
        <v>0</v>
      </c>
      <c r="JT46" s="2">
        <v>0</v>
      </c>
      <c r="JU46" s="2">
        <v>0</v>
      </c>
      <c r="JV46" s="2">
        <v>0</v>
      </c>
      <c r="JW46" s="2">
        <v>0</v>
      </c>
      <c r="JX46" s="2">
        <v>0</v>
      </c>
      <c r="JY46" s="2">
        <v>0</v>
      </c>
      <c r="JZ46" s="2">
        <v>0</v>
      </c>
      <c r="KA46" s="2">
        <v>0</v>
      </c>
      <c r="KB46" s="25">
        <v>0</v>
      </c>
      <c r="KC46" s="25">
        <v>1</v>
      </c>
      <c r="KD46" s="25">
        <v>1</v>
      </c>
      <c r="KE46" s="25">
        <v>0</v>
      </c>
      <c r="KF46" s="25">
        <v>0</v>
      </c>
      <c r="KG46" s="25">
        <v>0</v>
      </c>
      <c r="KH46" s="25">
        <v>1</v>
      </c>
      <c r="KI46" s="25">
        <v>2</v>
      </c>
      <c r="KJ46" s="25">
        <v>1</v>
      </c>
      <c r="KK46" s="25">
        <v>2</v>
      </c>
      <c r="KL46" s="25">
        <v>1</v>
      </c>
      <c r="KM46" s="25">
        <v>0</v>
      </c>
      <c r="KN46" s="25">
        <v>0</v>
      </c>
      <c r="KO46" s="25">
        <v>1</v>
      </c>
      <c r="KP46" s="25">
        <v>3</v>
      </c>
      <c r="KQ46" s="25">
        <v>5</v>
      </c>
      <c r="KR46" s="44">
        <v>999999999</v>
      </c>
      <c r="KS46" s="44">
        <v>999999999</v>
      </c>
      <c r="KT46" s="44">
        <v>100</v>
      </c>
      <c r="KU46" s="44">
        <v>0</v>
      </c>
      <c r="KV46" s="44">
        <v>100</v>
      </c>
      <c r="KW46" s="44">
        <v>50</v>
      </c>
      <c r="KX46" s="44">
        <v>100</v>
      </c>
      <c r="KY46" s="44">
        <v>999999999</v>
      </c>
      <c r="KZ46" s="44">
        <v>999999999</v>
      </c>
      <c r="LA46" s="44">
        <v>0</v>
      </c>
      <c r="LB46" s="44">
        <v>66.666666666666657</v>
      </c>
      <c r="LC46" s="44">
        <v>100</v>
      </c>
      <c r="LD46" s="44">
        <v>999999999</v>
      </c>
      <c r="LE46" s="44">
        <v>999999999</v>
      </c>
      <c r="LF46" s="44">
        <v>0</v>
      </c>
      <c r="LG46" s="44">
        <v>100</v>
      </c>
      <c r="LH46" s="44">
        <v>0</v>
      </c>
      <c r="LI46" s="44">
        <v>50</v>
      </c>
      <c r="LJ46" s="44">
        <v>0</v>
      </c>
      <c r="LK46" s="44">
        <v>999999999</v>
      </c>
      <c r="LL46" s="44">
        <v>999999999</v>
      </c>
      <c r="LM46" s="44">
        <v>0</v>
      </c>
      <c r="LN46" s="44">
        <v>0</v>
      </c>
      <c r="LO46" s="44">
        <v>0</v>
      </c>
      <c r="LP46" s="44">
        <v>999999999</v>
      </c>
      <c r="LQ46" s="44">
        <v>999999999</v>
      </c>
      <c r="LR46" s="44">
        <v>0</v>
      </c>
      <c r="LS46" s="44">
        <v>0</v>
      </c>
      <c r="LT46" s="44">
        <v>0</v>
      </c>
      <c r="LU46" s="44">
        <v>0</v>
      </c>
      <c r="LV46" s="44">
        <v>0</v>
      </c>
      <c r="LW46" s="44">
        <v>999999999</v>
      </c>
      <c r="LX46" s="44">
        <v>999999999</v>
      </c>
      <c r="LY46" s="44">
        <v>100</v>
      </c>
      <c r="LZ46" s="44">
        <v>33.333333333333329</v>
      </c>
      <c r="MA46" s="44">
        <v>0</v>
      </c>
      <c r="MB46" s="25">
        <v>0</v>
      </c>
      <c r="MC46" s="25">
        <v>0</v>
      </c>
      <c r="MD46" s="25">
        <v>0</v>
      </c>
      <c r="ME46" s="25">
        <v>0</v>
      </c>
      <c r="MF46" s="25">
        <v>0</v>
      </c>
      <c r="MG46" s="25">
        <v>0</v>
      </c>
      <c r="MH46" s="25">
        <v>0</v>
      </c>
      <c r="MI46" s="25">
        <v>1</v>
      </c>
      <c r="MJ46" s="25">
        <v>1</v>
      </c>
      <c r="MK46" s="25">
        <v>1</v>
      </c>
      <c r="ML46" s="25">
        <v>0</v>
      </c>
      <c r="MM46" s="25">
        <v>0</v>
      </c>
      <c r="MN46" s="25">
        <v>0</v>
      </c>
      <c r="MO46" s="25">
        <v>0</v>
      </c>
      <c r="MP46" s="25">
        <v>0</v>
      </c>
      <c r="MQ46" s="25">
        <v>0</v>
      </c>
      <c r="MR46" s="25">
        <v>0</v>
      </c>
      <c r="MS46" s="25">
        <v>0</v>
      </c>
      <c r="MT46" s="25">
        <v>0</v>
      </c>
      <c r="MU46" s="25">
        <v>1</v>
      </c>
      <c r="MV46" s="25">
        <v>2</v>
      </c>
      <c r="MW46" s="44">
        <v>1</v>
      </c>
      <c r="MX46" s="44">
        <v>0</v>
      </c>
      <c r="MY46" s="44">
        <v>0</v>
      </c>
      <c r="MZ46" s="44">
        <v>999999999</v>
      </c>
      <c r="NA46" s="44">
        <v>999999999</v>
      </c>
      <c r="NB46" s="44">
        <v>999999999</v>
      </c>
      <c r="NC46" s="44">
        <v>999999999</v>
      </c>
      <c r="ND46" s="44">
        <v>999999999</v>
      </c>
      <c r="NE46" s="44">
        <v>999999999</v>
      </c>
      <c r="NF46" s="44">
        <v>999999999</v>
      </c>
      <c r="NG46" s="44">
        <v>100</v>
      </c>
      <c r="NH46" s="44">
        <v>50</v>
      </c>
      <c r="NI46" s="44">
        <v>100</v>
      </c>
      <c r="NJ46" s="44">
        <v>999999999</v>
      </c>
      <c r="NK46" s="44">
        <v>999999999</v>
      </c>
      <c r="NL46" s="25">
        <v>0</v>
      </c>
      <c r="NM46" s="25">
        <v>0</v>
      </c>
      <c r="NN46" s="25">
        <v>0</v>
      </c>
      <c r="NO46" s="25">
        <v>0</v>
      </c>
      <c r="NP46" s="25">
        <v>0</v>
      </c>
      <c r="NQ46" s="25">
        <v>0</v>
      </c>
      <c r="NR46" s="25">
        <v>0</v>
      </c>
      <c r="NS46" s="25">
        <v>0</v>
      </c>
      <c r="NT46" s="25">
        <v>0</v>
      </c>
      <c r="NU46" s="25">
        <v>0</v>
      </c>
      <c r="NV46" s="25">
        <v>0</v>
      </c>
      <c r="NW46" s="25">
        <v>0</v>
      </c>
      <c r="NX46" s="25">
        <v>0</v>
      </c>
      <c r="NY46" s="25">
        <v>0</v>
      </c>
      <c r="NZ46" s="25">
        <v>0</v>
      </c>
      <c r="OA46" s="25">
        <v>0</v>
      </c>
      <c r="OB46" s="25">
        <v>1</v>
      </c>
      <c r="OC46" s="25">
        <v>0</v>
      </c>
      <c r="OD46" s="44">
        <v>0</v>
      </c>
      <c r="OE46" s="44">
        <v>0</v>
      </c>
      <c r="OF46" s="44">
        <v>0</v>
      </c>
      <c r="OG46" s="44">
        <v>0</v>
      </c>
      <c r="OH46" s="44">
        <v>0</v>
      </c>
      <c r="OI46" s="44">
        <v>0</v>
      </c>
      <c r="OJ46" s="44">
        <v>999999999</v>
      </c>
      <c r="OK46" s="44">
        <v>999999999</v>
      </c>
      <c r="OL46" s="44">
        <v>999999999</v>
      </c>
      <c r="OM46" s="44">
        <v>999999999</v>
      </c>
      <c r="ON46" s="44">
        <v>0</v>
      </c>
      <c r="OO46" s="44">
        <v>999999999</v>
      </c>
      <c r="OP46" s="44">
        <v>999999999</v>
      </c>
      <c r="OQ46" s="44">
        <v>999999999</v>
      </c>
      <c r="OR46" s="44">
        <v>999999999</v>
      </c>
      <c r="OS46" s="44">
        <v>999999999</v>
      </c>
      <c r="OT46" s="44">
        <v>999999999</v>
      </c>
      <c r="OU46" s="44">
        <v>999999999</v>
      </c>
      <c r="OV46" s="25">
        <v>0</v>
      </c>
      <c r="OW46" s="25">
        <v>0</v>
      </c>
      <c r="OX46" s="25">
        <v>0</v>
      </c>
      <c r="OY46" s="25">
        <v>1</v>
      </c>
      <c r="OZ46" s="25">
        <v>2</v>
      </c>
      <c r="PA46" s="25">
        <v>1</v>
      </c>
      <c r="PB46" s="25">
        <v>1</v>
      </c>
      <c r="PC46" s="25">
        <v>1</v>
      </c>
      <c r="PD46" s="25">
        <v>2</v>
      </c>
      <c r="PE46" s="25">
        <v>5</v>
      </c>
      <c r="PF46" s="25">
        <v>5</v>
      </c>
      <c r="PG46" s="25">
        <v>3</v>
      </c>
      <c r="PH46" s="25">
        <v>0</v>
      </c>
      <c r="PI46" s="25">
        <v>0</v>
      </c>
      <c r="PJ46" s="25">
        <v>1</v>
      </c>
      <c r="PK46" s="25">
        <v>2</v>
      </c>
      <c r="PL46" s="25">
        <v>2</v>
      </c>
      <c r="PM46" s="25">
        <v>2</v>
      </c>
      <c r="PN46" s="25">
        <v>1</v>
      </c>
      <c r="PO46" s="25">
        <v>2</v>
      </c>
      <c r="PP46" s="25">
        <v>3</v>
      </c>
      <c r="PQ46" s="25">
        <v>6</v>
      </c>
      <c r="PR46" s="25">
        <v>8</v>
      </c>
      <c r="PS46" s="25">
        <v>7</v>
      </c>
      <c r="PT46" s="44">
        <v>999999999</v>
      </c>
      <c r="PU46" s="44">
        <v>999999999</v>
      </c>
      <c r="PV46" s="44">
        <v>0</v>
      </c>
      <c r="PW46" s="44">
        <v>50</v>
      </c>
      <c r="PX46" s="44">
        <v>100</v>
      </c>
      <c r="PY46" s="44">
        <v>50</v>
      </c>
      <c r="PZ46" s="44">
        <v>100</v>
      </c>
      <c r="QA46" s="44">
        <v>50</v>
      </c>
      <c r="QB46" s="44">
        <v>66.666666666666657</v>
      </c>
      <c r="QC46" s="44">
        <v>83.333333333333343</v>
      </c>
      <c r="QD46" s="44">
        <v>62.5</v>
      </c>
      <c r="QE46" s="44">
        <v>42.857142857142854</v>
      </c>
      <c r="QF46" s="25">
        <v>0</v>
      </c>
      <c r="QG46" s="25">
        <v>0</v>
      </c>
      <c r="QH46" s="25">
        <v>1</v>
      </c>
      <c r="QI46" s="25">
        <v>2</v>
      </c>
      <c r="QJ46" s="25">
        <v>2</v>
      </c>
      <c r="QK46" s="25">
        <v>1</v>
      </c>
      <c r="QL46" s="25">
        <v>1</v>
      </c>
      <c r="QM46" s="25">
        <v>1</v>
      </c>
      <c r="QN46" s="25">
        <v>1</v>
      </c>
      <c r="QO46" s="25">
        <v>1</v>
      </c>
      <c r="QP46" s="25">
        <v>2</v>
      </c>
      <c r="QQ46" s="25">
        <v>0</v>
      </c>
      <c r="QR46" s="25">
        <v>0</v>
      </c>
      <c r="QS46" s="25">
        <v>1</v>
      </c>
      <c r="QT46" s="25">
        <v>2</v>
      </c>
      <c r="QU46" s="25">
        <v>2</v>
      </c>
      <c r="QV46" s="25">
        <v>2</v>
      </c>
      <c r="QW46" s="25">
        <v>1</v>
      </c>
      <c r="QX46" s="25">
        <v>2</v>
      </c>
      <c r="QY46" s="25">
        <v>3</v>
      </c>
      <c r="QZ46" s="25">
        <v>6</v>
      </c>
      <c r="RA46" s="25">
        <v>8</v>
      </c>
      <c r="RB46" s="44">
        <v>999999999</v>
      </c>
      <c r="RC46" s="44">
        <v>999999999</v>
      </c>
      <c r="RD46" s="44">
        <v>100</v>
      </c>
      <c r="RE46" s="44">
        <v>100</v>
      </c>
      <c r="RF46" s="44">
        <v>100</v>
      </c>
      <c r="RG46" s="44">
        <v>50</v>
      </c>
      <c r="RH46" s="44">
        <v>100</v>
      </c>
      <c r="RI46" s="44">
        <v>50</v>
      </c>
      <c r="RJ46" s="44">
        <v>33.333333333333329</v>
      </c>
      <c r="RK46" s="44">
        <v>16.666666666666664</v>
      </c>
      <c r="RL46" s="44">
        <v>25</v>
      </c>
      <c r="RM46" s="25">
        <v>0</v>
      </c>
      <c r="RN46" s="25">
        <v>0</v>
      </c>
      <c r="RO46" s="25">
        <v>0</v>
      </c>
      <c r="RP46" s="25">
        <v>2</v>
      </c>
      <c r="RQ46" s="25">
        <v>1</v>
      </c>
      <c r="RR46" s="25">
        <v>1</v>
      </c>
      <c r="RS46" s="25">
        <v>1</v>
      </c>
      <c r="RT46" s="25">
        <v>2</v>
      </c>
      <c r="RU46" s="25">
        <v>1</v>
      </c>
      <c r="RV46" s="25">
        <v>2</v>
      </c>
      <c r="RW46" s="25">
        <v>3</v>
      </c>
      <c r="RX46" s="25">
        <v>4</v>
      </c>
      <c r="RY46" s="25">
        <v>0</v>
      </c>
      <c r="RZ46" s="25">
        <v>0</v>
      </c>
      <c r="SA46" s="25">
        <v>0</v>
      </c>
      <c r="SB46" s="25">
        <v>1</v>
      </c>
      <c r="SC46" s="25">
        <v>0</v>
      </c>
      <c r="SD46" s="25">
        <v>1</v>
      </c>
      <c r="SE46" s="25">
        <v>1</v>
      </c>
      <c r="SF46" s="25">
        <v>0</v>
      </c>
      <c r="SG46" s="25">
        <v>0</v>
      </c>
      <c r="SH46" s="25">
        <v>1</v>
      </c>
      <c r="SI46" s="25">
        <v>2</v>
      </c>
      <c r="SJ46" s="25">
        <v>5</v>
      </c>
      <c r="SK46" s="25">
        <v>0</v>
      </c>
      <c r="SL46" s="25">
        <v>0</v>
      </c>
      <c r="SM46" s="25">
        <v>0</v>
      </c>
      <c r="SN46" s="25">
        <v>1</v>
      </c>
      <c r="SO46" s="25">
        <v>0</v>
      </c>
      <c r="SP46" s="25">
        <v>0</v>
      </c>
      <c r="SQ46" s="25">
        <v>1</v>
      </c>
      <c r="SR46" s="25">
        <v>0</v>
      </c>
      <c r="SS46" s="25">
        <v>0</v>
      </c>
      <c r="ST46" s="25">
        <v>1</v>
      </c>
      <c r="SU46" s="25">
        <v>2</v>
      </c>
      <c r="SV46" s="25">
        <v>4</v>
      </c>
      <c r="SW46" s="44">
        <v>999999999</v>
      </c>
      <c r="SX46" s="44">
        <v>999999999</v>
      </c>
      <c r="SY46" s="44">
        <v>0</v>
      </c>
      <c r="SZ46" s="44">
        <v>100</v>
      </c>
      <c r="TA46" s="44">
        <v>100</v>
      </c>
      <c r="TB46" s="44">
        <v>33.333333333333329</v>
      </c>
      <c r="TC46" s="44">
        <v>100</v>
      </c>
      <c r="TD46" s="44">
        <v>100</v>
      </c>
      <c r="TE46" s="44">
        <v>33.333333333333329</v>
      </c>
      <c r="TF46" s="44">
        <v>40</v>
      </c>
      <c r="TG46" s="44">
        <v>75</v>
      </c>
      <c r="TH46" s="44">
        <v>66.666666666666657</v>
      </c>
      <c r="TI46" s="44">
        <v>999999999</v>
      </c>
      <c r="TJ46" s="44">
        <v>999999999</v>
      </c>
      <c r="TK46" s="44">
        <v>0</v>
      </c>
      <c r="TL46" s="44">
        <v>50</v>
      </c>
      <c r="TM46" s="44">
        <v>0</v>
      </c>
      <c r="TN46" s="44">
        <v>33.333333333333329</v>
      </c>
      <c r="TO46" s="44">
        <v>100</v>
      </c>
      <c r="TP46" s="44">
        <v>0</v>
      </c>
      <c r="TQ46" s="44">
        <v>0</v>
      </c>
      <c r="TR46" s="44">
        <v>20</v>
      </c>
      <c r="TS46" s="44">
        <v>50</v>
      </c>
      <c r="TT46" s="44">
        <v>83.333333333333343</v>
      </c>
      <c r="TU46" s="44">
        <v>999999999</v>
      </c>
      <c r="TV46" s="44">
        <v>999999999</v>
      </c>
      <c r="TW46" s="44">
        <v>0</v>
      </c>
      <c r="TX46" s="44">
        <v>50</v>
      </c>
      <c r="TY46" s="44">
        <v>0</v>
      </c>
      <c r="TZ46" s="44">
        <v>0</v>
      </c>
      <c r="UA46" s="44">
        <v>100</v>
      </c>
      <c r="UB46" s="44">
        <v>0</v>
      </c>
      <c r="UC46" s="44">
        <v>0</v>
      </c>
      <c r="UD46" s="44">
        <v>20</v>
      </c>
      <c r="UE46" s="44">
        <v>50</v>
      </c>
      <c r="UF46" s="44">
        <v>66.666666666666657</v>
      </c>
    </row>
    <row r="47" spans="1:552" x14ac:dyDescent="0.25">
      <c r="A47" s="2" t="str">
        <f t="shared" si="0"/>
        <v xml:space="preserve">230730 Juazeiro do Norte                                                                                                                            </v>
      </c>
      <c r="B47" s="58">
        <v>230730</v>
      </c>
      <c r="C47" s="2" t="s">
        <v>91</v>
      </c>
      <c r="D47" s="56">
        <v>7</v>
      </c>
      <c r="E47" s="56">
        <v>7</v>
      </c>
      <c r="F47" s="56">
        <v>4</v>
      </c>
      <c r="G47" s="56">
        <v>4</v>
      </c>
      <c r="H47" s="56">
        <v>2</v>
      </c>
      <c r="I47" s="56">
        <v>5</v>
      </c>
      <c r="J47" s="56">
        <v>6</v>
      </c>
      <c r="K47" s="56">
        <v>3</v>
      </c>
      <c r="L47" s="56">
        <v>7</v>
      </c>
      <c r="M47" s="56">
        <v>8</v>
      </c>
      <c r="N47" s="56">
        <v>5</v>
      </c>
      <c r="O47" s="56">
        <v>4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1</v>
      </c>
      <c r="Y47" s="59">
        <v>3</v>
      </c>
      <c r="Z47" s="59">
        <v>1</v>
      </c>
      <c r="AA47" s="59">
        <v>2</v>
      </c>
      <c r="AB47" s="62">
        <v>0</v>
      </c>
      <c r="AC47" s="62">
        <v>0</v>
      </c>
      <c r="AD47" s="62">
        <v>0</v>
      </c>
      <c r="AE47" s="62">
        <v>0</v>
      </c>
      <c r="AF47" s="62">
        <v>0</v>
      </c>
      <c r="AG47" s="62">
        <v>0</v>
      </c>
      <c r="AH47" s="62">
        <v>0</v>
      </c>
      <c r="AI47" s="62">
        <v>0</v>
      </c>
      <c r="AJ47" s="62">
        <v>14.285714285714285</v>
      </c>
      <c r="AK47" s="62">
        <v>37.5</v>
      </c>
      <c r="AL47" s="62">
        <v>20</v>
      </c>
      <c r="AM47" s="62">
        <v>50</v>
      </c>
      <c r="AN47" s="61">
        <v>4</v>
      </c>
      <c r="AO47" s="25">
        <v>4</v>
      </c>
      <c r="AP47" s="25">
        <v>2</v>
      </c>
      <c r="AQ47" s="25">
        <v>2</v>
      </c>
      <c r="AR47" s="25">
        <v>1</v>
      </c>
      <c r="AS47" s="25">
        <v>3</v>
      </c>
      <c r="AT47" s="25">
        <v>4</v>
      </c>
      <c r="AU47" s="25">
        <v>2</v>
      </c>
      <c r="AV47" s="25">
        <v>6</v>
      </c>
      <c r="AW47" s="25">
        <v>4</v>
      </c>
      <c r="AX47" s="25">
        <v>4</v>
      </c>
      <c r="AY47" s="25">
        <v>2</v>
      </c>
      <c r="AZ47" s="39">
        <v>57.142857142857139</v>
      </c>
      <c r="BA47" s="39">
        <v>57.142857142857139</v>
      </c>
      <c r="BB47" s="39">
        <v>50</v>
      </c>
      <c r="BC47" s="39">
        <v>50</v>
      </c>
      <c r="BD47" s="39">
        <v>50</v>
      </c>
      <c r="BE47" s="39">
        <v>60</v>
      </c>
      <c r="BF47" s="39">
        <v>66.666666666666657</v>
      </c>
      <c r="BG47" s="39">
        <v>66.666666666666657</v>
      </c>
      <c r="BH47" s="39">
        <v>85.714285714285708</v>
      </c>
      <c r="BI47" s="39">
        <v>50</v>
      </c>
      <c r="BJ47" s="39">
        <v>80</v>
      </c>
      <c r="BK47" s="39">
        <v>50</v>
      </c>
      <c r="BL47" s="25">
        <v>3</v>
      </c>
      <c r="BM47" s="25">
        <v>3</v>
      </c>
      <c r="BN47" s="25">
        <v>2</v>
      </c>
      <c r="BO47" s="25">
        <v>2</v>
      </c>
      <c r="BP47" s="25">
        <v>1</v>
      </c>
      <c r="BQ47" s="25">
        <v>2</v>
      </c>
      <c r="BR47" s="25">
        <v>2</v>
      </c>
      <c r="BS47" s="25">
        <v>1</v>
      </c>
      <c r="BT47" s="25">
        <v>0</v>
      </c>
      <c r="BU47" s="25">
        <v>1</v>
      </c>
      <c r="BV47" s="25">
        <v>0</v>
      </c>
      <c r="BW47" s="25">
        <v>0</v>
      </c>
      <c r="BX47" s="39">
        <v>42.857142857142854</v>
      </c>
      <c r="BY47" s="39">
        <v>42.857142857142854</v>
      </c>
      <c r="BZ47" s="39">
        <v>50</v>
      </c>
      <c r="CA47" s="39">
        <v>50</v>
      </c>
      <c r="CB47" s="39">
        <v>50</v>
      </c>
      <c r="CC47" s="39">
        <v>40</v>
      </c>
      <c r="CD47" s="39">
        <v>33.333333333333329</v>
      </c>
      <c r="CE47" s="39">
        <v>33.333333333333329</v>
      </c>
      <c r="CF47" s="39">
        <v>0</v>
      </c>
      <c r="CG47" s="39">
        <v>12.5</v>
      </c>
      <c r="CH47" s="39">
        <v>0</v>
      </c>
      <c r="CI47" s="39">
        <v>0</v>
      </c>
      <c r="CJ47" s="63">
        <v>0</v>
      </c>
      <c r="CK47" s="63">
        <v>0</v>
      </c>
      <c r="CL47" s="63">
        <v>0</v>
      </c>
      <c r="CM47" s="63">
        <v>0</v>
      </c>
      <c r="CN47" s="63">
        <v>0</v>
      </c>
      <c r="CO47" s="63">
        <v>0</v>
      </c>
      <c r="CP47" s="63">
        <v>0</v>
      </c>
      <c r="CQ47" s="63">
        <v>0</v>
      </c>
      <c r="CR47" s="63">
        <v>1</v>
      </c>
      <c r="CS47" s="63">
        <v>3</v>
      </c>
      <c r="CT47" s="63">
        <v>1</v>
      </c>
      <c r="CU47" s="63">
        <v>1</v>
      </c>
      <c r="CV47" s="63">
        <v>0</v>
      </c>
      <c r="CW47" s="63">
        <v>0</v>
      </c>
      <c r="CX47" s="63">
        <v>0</v>
      </c>
      <c r="CY47" s="63">
        <v>0</v>
      </c>
      <c r="CZ47" s="63">
        <v>0</v>
      </c>
      <c r="DA47" s="63">
        <v>0</v>
      </c>
      <c r="DB47" s="63">
        <v>0</v>
      </c>
      <c r="DC47" s="63">
        <v>0</v>
      </c>
      <c r="DD47" s="63">
        <v>0</v>
      </c>
      <c r="DE47" s="63">
        <v>0</v>
      </c>
      <c r="DF47" s="63">
        <v>0</v>
      </c>
      <c r="DG47" s="63">
        <v>0</v>
      </c>
      <c r="DH47" s="25">
        <v>0</v>
      </c>
      <c r="DI47" s="25">
        <v>0</v>
      </c>
      <c r="DJ47" s="25">
        <v>0</v>
      </c>
      <c r="DK47" s="25">
        <v>0</v>
      </c>
      <c r="DL47" s="25">
        <v>0</v>
      </c>
      <c r="DM47" s="25">
        <v>0</v>
      </c>
      <c r="DN47" s="25">
        <v>0</v>
      </c>
      <c r="DO47" s="25">
        <v>0</v>
      </c>
      <c r="DP47" s="25">
        <v>0</v>
      </c>
      <c r="DQ47" s="25">
        <v>0</v>
      </c>
      <c r="DR47" s="25">
        <v>0</v>
      </c>
      <c r="DS47" s="25">
        <v>0</v>
      </c>
      <c r="DT47" s="34">
        <v>0</v>
      </c>
      <c r="DU47" s="34">
        <v>0</v>
      </c>
      <c r="DV47" s="34">
        <v>0</v>
      </c>
      <c r="DW47" s="34">
        <v>0</v>
      </c>
      <c r="DX47" s="34">
        <v>0</v>
      </c>
      <c r="DY47" s="34">
        <v>0</v>
      </c>
      <c r="DZ47" s="34">
        <v>0</v>
      </c>
      <c r="EA47" s="2">
        <v>0</v>
      </c>
      <c r="EB47" s="2">
        <v>1</v>
      </c>
      <c r="EC47" s="2">
        <v>3</v>
      </c>
      <c r="ED47" s="2">
        <v>1</v>
      </c>
      <c r="EE47" s="2">
        <v>1</v>
      </c>
      <c r="EF47" s="34">
        <v>999999999</v>
      </c>
      <c r="EG47" s="34">
        <v>999999999</v>
      </c>
      <c r="EH47" s="34">
        <v>999999999</v>
      </c>
      <c r="EI47" s="34">
        <v>999999999</v>
      </c>
      <c r="EJ47" s="34">
        <v>999999999</v>
      </c>
      <c r="EK47" s="34">
        <v>999999999</v>
      </c>
      <c r="EL47" s="34">
        <v>999999999</v>
      </c>
      <c r="EM47" s="34">
        <v>999999999</v>
      </c>
      <c r="EN47" s="34">
        <v>100</v>
      </c>
      <c r="EO47" s="34">
        <v>100</v>
      </c>
      <c r="EP47" s="34">
        <v>100</v>
      </c>
      <c r="EQ47" s="34">
        <v>100</v>
      </c>
      <c r="ER47" s="34">
        <v>999999999</v>
      </c>
      <c r="ES47" s="34">
        <v>999999999</v>
      </c>
      <c r="ET47" s="34">
        <v>999999999</v>
      </c>
      <c r="EU47" s="34">
        <v>999999999</v>
      </c>
      <c r="EV47" s="34">
        <v>999999999</v>
      </c>
      <c r="EW47" s="34">
        <v>999999999</v>
      </c>
      <c r="EX47" s="34">
        <v>999999999</v>
      </c>
      <c r="EY47" s="34">
        <v>999999999</v>
      </c>
      <c r="EZ47" s="34">
        <v>0</v>
      </c>
      <c r="FA47" s="34">
        <v>0</v>
      </c>
      <c r="FB47" s="34">
        <v>0</v>
      </c>
      <c r="FC47" s="34">
        <v>0</v>
      </c>
      <c r="FD47" s="42">
        <v>999999999</v>
      </c>
      <c r="FE47" s="42">
        <v>999999999</v>
      </c>
      <c r="FF47" s="42">
        <v>999999999</v>
      </c>
      <c r="FG47" s="42">
        <v>999999999</v>
      </c>
      <c r="FH47" s="42">
        <v>999999999</v>
      </c>
      <c r="FI47" s="42">
        <v>999999999</v>
      </c>
      <c r="FJ47" s="42">
        <v>999999999</v>
      </c>
      <c r="FK47" s="42">
        <v>999999999</v>
      </c>
      <c r="FL47" s="42">
        <v>0</v>
      </c>
      <c r="FM47" s="42">
        <v>0</v>
      </c>
      <c r="FN47" s="42">
        <v>0</v>
      </c>
      <c r="FO47" s="42">
        <v>0</v>
      </c>
      <c r="FP47" s="42">
        <v>0</v>
      </c>
      <c r="FQ47" s="2">
        <v>0</v>
      </c>
      <c r="FR47" s="2">
        <v>0</v>
      </c>
      <c r="FS47" s="2">
        <v>0</v>
      </c>
      <c r="FT47" s="2">
        <v>0</v>
      </c>
      <c r="FU47" s="2">
        <v>0</v>
      </c>
      <c r="FV47" s="2">
        <v>0</v>
      </c>
      <c r="FW47" s="2">
        <v>0</v>
      </c>
      <c r="FX47" s="2">
        <v>1</v>
      </c>
      <c r="FY47" s="2">
        <v>3</v>
      </c>
      <c r="FZ47" s="2">
        <v>0</v>
      </c>
      <c r="GA47" s="2">
        <v>1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5">
        <v>1</v>
      </c>
      <c r="GM47" s="25">
        <v>1</v>
      </c>
      <c r="GN47" s="2">
        <v>0</v>
      </c>
      <c r="GO47" s="2">
        <v>0</v>
      </c>
      <c r="GP47" s="2">
        <v>0</v>
      </c>
      <c r="GQ47" s="2">
        <v>0</v>
      </c>
      <c r="GR47" s="2">
        <v>0</v>
      </c>
      <c r="GS47" s="2">
        <v>0</v>
      </c>
      <c r="GT47" s="2">
        <v>0</v>
      </c>
      <c r="GU47" s="2">
        <v>0</v>
      </c>
      <c r="GV47" s="2">
        <v>0</v>
      </c>
      <c r="GW47" s="2">
        <v>0</v>
      </c>
      <c r="GX47" s="2">
        <v>0</v>
      </c>
      <c r="GY47" s="2">
        <v>0</v>
      </c>
      <c r="GZ47" s="2">
        <v>0</v>
      </c>
      <c r="HA47" s="2">
        <v>0</v>
      </c>
      <c r="HB47" s="2">
        <v>0</v>
      </c>
      <c r="HC47" s="2">
        <v>0</v>
      </c>
      <c r="HD47" s="2">
        <v>0</v>
      </c>
      <c r="HE47" s="2">
        <v>0</v>
      </c>
      <c r="HF47" s="2">
        <v>0</v>
      </c>
      <c r="HG47" s="2">
        <v>0</v>
      </c>
      <c r="HH47" s="2">
        <v>1</v>
      </c>
      <c r="HI47" s="2">
        <v>3</v>
      </c>
      <c r="HJ47" s="2">
        <v>1</v>
      </c>
      <c r="HK47" s="2">
        <v>2</v>
      </c>
      <c r="HL47" s="34">
        <v>999999999</v>
      </c>
      <c r="HM47" s="34">
        <v>999999999</v>
      </c>
      <c r="HN47" s="34">
        <v>999999999</v>
      </c>
      <c r="HO47" s="34">
        <v>999999999</v>
      </c>
      <c r="HP47" s="34">
        <v>999999999</v>
      </c>
      <c r="HQ47" s="34">
        <v>999999999</v>
      </c>
      <c r="HR47" s="34">
        <v>999999999</v>
      </c>
      <c r="HS47" s="34">
        <v>999999999</v>
      </c>
      <c r="HT47" s="34">
        <v>100</v>
      </c>
      <c r="HU47" s="34">
        <v>100</v>
      </c>
      <c r="HV47" s="34">
        <v>0</v>
      </c>
      <c r="HW47" s="34">
        <v>50</v>
      </c>
      <c r="HX47" s="39">
        <v>999999999</v>
      </c>
      <c r="HY47" s="39">
        <v>999999999</v>
      </c>
      <c r="HZ47" s="39">
        <v>999999999</v>
      </c>
      <c r="IA47" s="39">
        <v>999999999</v>
      </c>
      <c r="IB47" s="39">
        <v>999999999</v>
      </c>
      <c r="IC47" s="39">
        <v>999999999</v>
      </c>
      <c r="ID47" s="39">
        <v>999999999</v>
      </c>
      <c r="IE47" s="39">
        <v>999999999</v>
      </c>
      <c r="IF47" s="39">
        <v>0</v>
      </c>
      <c r="IG47" s="39">
        <v>0</v>
      </c>
      <c r="IH47" s="39">
        <v>100</v>
      </c>
      <c r="II47" s="39">
        <v>50</v>
      </c>
      <c r="IJ47" s="39">
        <v>999999999</v>
      </c>
      <c r="IK47" s="39">
        <v>999999999</v>
      </c>
      <c r="IL47" s="39">
        <v>999999999</v>
      </c>
      <c r="IM47" s="39">
        <v>999999999</v>
      </c>
      <c r="IN47" s="39">
        <v>999999999</v>
      </c>
      <c r="IO47" s="39">
        <v>999999999</v>
      </c>
      <c r="IP47" s="39">
        <v>999999999</v>
      </c>
      <c r="IQ47" s="39">
        <v>999999999</v>
      </c>
      <c r="IR47" s="39">
        <v>0</v>
      </c>
      <c r="IS47" s="39">
        <v>0</v>
      </c>
      <c r="IT47" s="39">
        <v>0</v>
      </c>
      <c r="IU47" s="39">
        <v>0</v>
      </c>
      <c r="IV47" s="39">
        <v>1</v>
      </c>
      <c r="IW47" s="39">
        <v>2</v>
      </c>
      <c r="IX47" s="39">
        <v>1</v>
      </c>
      <c r="IY47" s="39">
        <v>2</v>
      </c>
      <c r="IZ47" s="39">
        <v>1</v>
      </c>
      <c r="JA47" s="39">
        <v>2</v>
      </c>
      <c r="JB47" s="39">
        <v>2</v>
      </c>
      <c r="JC47" s="39">
        <v>2</v>
      </c>
      <c r="JD47" s="2">
        <v>6</v>
      </c>
      <c r="JE47" s="2">
        <v>2</v>
      </c>
      <c r="JF47" s="2">
        <v>4</v>
      </c>
      <c r="JG47" s="2">
        <v>1</v>
      </c>
      <c r="JH47" s="2">
        <v>2</v>
      </c>
      <c r="JI47" s="2">
        <v>1</v>
      </c>
      <c r="JJ47" s="2">
        <v>0</v>
      </c>
      <c r="JK47" s="2">
        <v>0</v>
      </c>
      <c r="JL47" s="2">
        <v>0</v>
      </c>
      <c r="JM47" s="44">
        <v>0</v>
      </c>
      <c r="JN47" s="44">
        <v>1</v>
      </c>
      <c r="JO47" s="44">
        <v>0</v>
      </c>
      <c r="JP47" s="2">
        <v>0</v>
      </c>
      <c r="JQ47" s="2">
        <v>1</v>
      </c>
      <c r="JR47" s="2">
        <v>0</v>
      </c>
      <c r="JS47" s="2">
        <v>0</v>
      </c>
      <c r="JT47" s="2">
        <v>1</v>
      </c>
      <c r="JU47" s="2">
        <v>1</v>
      </c>
      <c r="JV47" s="2">
        <v>1</v>
      </c>
      <c r="JW47" s="2">
        <v>0</v>
      </c>
      <c r="JX47" s="2">
        <v>0</v>
      </c>
      <c r="JY47" s="2">
        <v>1</v>
      </c>
      <c r="JZ47" s="2">
        <v>1</v>
      </c>
      <c r="KA47" s="2">
        <v>0</v>
      </c>
      <c r="KB47" s="25">
        <v>0</v>
      </c>
      <c r="KC47" s="25">
        <v>1</v>
      </c>
      <c r="KD47" s="25">
        <v>0</v>
      </c>
      <c r="KE47" s="25">
        <v>1</v>
      </c>
      <c r="KF47" s="25">
        <v>4</v>
      </c>
      <c r="KG47" s="25">
        <v>4</v>
      </c>
      <c r="KH47" s="25">
        <v>2</v>
      </c>
      <c r="KI47" s="25">
        <v>2</v>
      </c>
      <c r="KJ47" s="25">
        <v>1</v>
      </c>
      <c r="KK47" s="25">
        <v>3</v>
      </c>
      <c r="KL47" s="25">
        <v>4</v>
      </c>
      <c r="KM47" s="25">
        <v>2</v>
      </c>
      <c r="KN47" s="25">
        <v>6</v>
      </c>
      <c r="KO47" s="25">
        <v>4</v>
      </c>
      <c r="KP47" s="25">
        <v>4</v>
      </c>
      <c r="KQ47" s="25">
        <v>2</v>
      </c>
      <c r="KR47" s="44">
        <v>25</v>
      </c>
      <c r="KS47" s="44">
        <v>50</v>
      </c>
      <c r="KT47" s="44">
        <v>50</v>
      </c>
      <c r="KU47" s="44">
        <v>100</v>
      </c>
      <c r="KV47" s="44">
        <v>100</v>
      </c>
      <c r="KW47" s="44">
        <v>66.666666666666657</v>
      </c>
      <c r="KX47" s="44">
        <v>50</v>
      </c>
      <c r="KY47" s="44">
        <v>100</v>
      </c>
      <c r="KZ47" s="44">
        <v>100</v>
      </c>
      <c r="LA47" s="44">
        <v>50</v>
      </c>
      <c r="LB47" s="44">
        <v>100</v>
      </c>
      <c r="LC47" s="44">
        <v>50</v>
      </c>
      <c r="LD47" s="44">
        <v>50</v>
      </c>
      <c r="LE47" s="44">
        <v>25</v>
      </c>
      <c r="LF47" s="44">
        <v>0</v>
      </c>
      <c r="LG47" s="44">
        <v>0</v>
      </c>
      <c r="LH47" s="44">
        <v>0</v>
      </c>
      <c r="LI47" s="44">
        <v>0</v>
      </c>
      <c r="LJ47" s="44">
        <v>25</v>
      </c>
      <c r="LK47" s="44">
        <v>0</v>
      </c>
      <c r="LL47" s="44">
        <v>0</v>
      </c>
      <c r="LM47" s="44">
        <v>25</v>
      </c>
      <c r="LN47" s="44">
        <v>0</v>
      </c>
      <c r="LO47" s="44">
        <v>0</v>
      </c>
      <c r="LP47" s="44">
        <v>25</v>
      </c>
      <c r="LQ47" s="44">
        <v>25</v>
      </c>
      <c r="LR47" s="44">
        <v>50</v>
      </c>
      <c r="LS47" s="44">
        <v>0</v>
      </c>
      <c r="LT47" s="44">
        <v>0</v>
      </c>
      <c r="LU47" s="44">
        <v>33.333333333333329</v>
      </c>
      <c r="LV47" s="44">
        <v>25</v>
      </c>
      <c r="LW47" s="44">
        <v>0</v>
      </c>
      <c r="LX47" s="44">
        <v>0</v>
      </c>
      <c r="LY47" s="44">
        <v>25</v>
      </c>
      <c r="LZ47" s="44">
        <v>0</v>
      </c>
      <c r="MA47" s="44">
        <v>50</v>
      </c>
      <c r="MB47" s="25">
        <v>0</v>
      </c>
      <c r="MC47" s="25">
        <v>0</v>
      </c>
      <c r="MD47" s="25">
        <v>0</v>
      </c>
      <c r="ME47" s="25">
        <v>0</v>
      </c>
      <c r="MF47" s="25">
        <v>0</v>
      </c>
      <c r="MG47" s="25">
        <v>0</v>
      </c>
      <c r="MH47" s="25">
        <v>0</v>
      </c>
      <c r="MI47" s="25">
        <v>0</v>
      </c>
      <c r="MJ47" s="25">
        <v>0</v>
      </c>
      <c r="MK47" s="25">
        <v>0</v>
      </c>
      <c r="ML47" s="25">
        <v>0</v>
      </c>
      <c r="MM47" s="25">
        <v>0</v>
      </c>
      <c r="MN47" s="25">
        <v>0</v>
      </c>
      <c r="MO47" s="25">
        <v>0</v>
      </c>
      <c r="MP47" s="25">
        <v>0</v>
      </c>
      <c r="MQ47" s="25">
        <v>0</v>
      </c>
      <c r="MR47" s="25">
        <v>0</v>
      </c>
      <c r="MS47" s="25">
        <v>0</v>
      </c>
      <c r="MT47" s="25">
        <v>0</v>
      </c>
      <c r="MU47" s="25">
        <v>0</v>
      </c>
      <c r="MV47" s="25">
        <v>1</v>
      </c>
      <c r="MW47" s="44">
        <v>0</v>
      </c>
      <c r="MX47" s="44">
        <v>0</v>
      </c>
      <c r="MY47" s="44">
        <v>0</v>
      </c>
      <c r="MZ47" s="44">
        <v>999999999</v>
      </c>
      <c r="NA47" s="44">
        <v>999999999</v>
      </c>
      <c r="NB47" s="44">
        <v>999999999</v>
      </c>
      <c r="NC47" s="44">
        <v>999999999</v>
      </c>
      <c r="ND47" s="44">
        <v>999999999</v>
      </c>
      <c r="NE47" s="44">
        <v>999999999</v>
      </c>
      <c r="NF47" s="44">
        <v>999999999</v>
      </c>
      <c r="NG47" s="44">
        <v>999999999</v>
      </c>
      <c r="NH47" s="44">
        <v>0</v>
      </c>
      <c r="NI47" s="44">
        <v>999999999</v>
      </c>
      <c r="NJ47" s="44">
        <v>999999999</v>
      </c>
      <c r="NK47" s="44">
        <v>999999999</v>
      </c>
      <c r="NL47" s="25">
        <v>0</v>
      </c>
      <c r="NM47" s="25">
        <v>0</v>
      </c>
      <c r="NN47" s="25">
        <v>0</v>
      </c>
      <c r="NO47" s="25">
        <v>0</v>
      </c>
      <c r="NP47" s="25">
        <v>1</v>
      </c>
      <c r="NQ47" s="25">
        <v>0</v>
      </c>
      <c r="NR47" s="25">
        <v>0</v>
      </c>
      <c r="NS47" s="25">
        <v>0</v>
      </c>
      <c r="NT47" s="25">
        <v>0</v>
      </c>
      <c r="NU47" s="25">
        <v>0</v>
      </c>
      <c r="NV47" s="25">
        <v>1</v>
      </c>
      <c r="NW47" s="25">
        <v>0</v>
      </c>
      <c r="NX47" s="25">
        <v>2</v>
      </c>
      <c r="NY47" s="25">
        <v>0</v>
      </c>
      <c r="NZ47" s="25">
        <v>0</v>
      </c>
      <c r="OA47" s="25">
        <v>1</v>
      </c>
      <c r="OB47" s="25">
        <v>1</v>
      </c>
      <c r="OC47" s="25">
        <v>2</v>
      </c>
      <c r="OD47" s="44">
        <v>0</v>
      </c>
      <c r="OE47" s="44">
        <v>1</v>
      </c>
      <c r="OF47" s="44">
        <v>0</v>
      </c>
      <c r="OG47" s="44">
        <v>0</v>
      </c>
      <c r="OH47" s="44">
        <v>1</v>
      </c>
      <c r="OI47" s="44">
        <v>0</v>
      </c>
      <c r="OJ47" s="44">
        <v>0</v>
      </c>
      <c r="OK47" s="44">
        <v>999999999</v>
      </c>
      <c r="OL47" s="44">
        <v>999999999</v>
      </c>
      <c r="OM47" s="44">
        <v>0</v>
      </c>
      <c r="ON47" s="44">
        <v>100</v>
      </c>
      <c r="OO47" s="44">
        <v>0</v>
      </c>
      <c r="OP47" s="44">
        <v>999999999</v>
      </c>
      <c r="OQ47" s="44">
        <v>0</v>
      </c>
      <c r="OR47" s="44">
        <v>999999999</v>
      </c>
      <c r="OS47" s="44">
        <v>999999999</v>
      </c>
      <c r="OT47" s="44">
        <v>100</v>
      </c>
      <c r="OU47" s="44">
        <v>999999999</v>
      </c>
      <c r="OV47" s="25">
        <v>0</v>
      </c>
      <c r="OW47" s="25">
        <v>0</v>
      </c>
      <c r="OX47" s="25">
        <v>1</v>
      </c>
      <c r="OY47" s="25">
        <v>1</v>
      </c>
      <c r="OZ47" s="25">
        <v>0</v>
      </c>
      <c r="PA47" s="25">
        <v>0</v>
      </c>
      <c r="PB47" s="25">
        <v>1</v>
      </c>
      <c r="PC47" s="25">
        <v>0</v>
      </c>
      <c r="PD47" s="25">
        <v>1</v>
      </c>
      <c r="PE47" s="25">
        <v>3</v>
      </c>
      <c r="PF47" s="25">
        <v>7</v>
      </c>
      <c r="PG47" s="25">
        <v>3</v>
      </c>
      <c r="PH47" s="25">
        <v>4</v>
      </c>
      <c r="PI47" s="25">
        <v>6</v>
      </c>
      <c r="PJ47" s="25">
        <v>4</v>
      </c>
      <c r="PK47" s="25">
        <v>4</v>
      </c>
      <c r="PL47" s="25">
        <v>2</v>
      </c>
      <c r="PM47" s="25">
        <v>4</v>
      </c>
      <c r="PN47" s="25">
        <v>4</v>
      </c>
      <c r="PO47" s="25">
        <v>3</v>
      </c>
      <c r="PP47" s="25">
        <v>8</v>
      </c>
      <c r="PQ47" s="25">
        <v>10</v>
      </c>
      <c r="PR47" s="25">
        <v>7</v>
      </c>
      <c r="PS47" s="25">
        <v>4</v>
      </c>
      <c r="PT47" s="44">
        <v>0</v>
      </c>
      <c r="PU47" s="44">
        <v>0</v>
      </c>
      <c r="PV47" s="44">
        <v>25</v>
      </c>
      <c r="PW47" s="44">
        <v>25</v>
      </c>
      <c r="PX47" s="44">
        <v>0</v>
      </c>
      <c r="PY47" s="44">
        <v>0</v>
      </c>
      <c r="PZ47" s="44">
        <v>25</v>
      </c>
      <c r="QA47" s="44">
        <v>0</v>
      </c>
      <c r="QB47" s="44">
        <v>12.5</v>
      </c>
      <c r="QC47" s="44">
        <v>30</v>
      </c>
      <c r="QD47" s="44">
        <v>100</v>
      </c>
      <c r="QE47" s="44">
        <v>75</v>
      </c>
      <c r="QF47" s="25">
        <v>0</v>
      </c>
      <c r="QG47" s="25">
        <v>0</v>
      </c>
      <c r="QH47" s="25">
        <v>0</v>
      </c>
      <c r="QI47" s="25">
        <v>0</v>
      </c>
      <c r="QJ47" s="25">
        <v>0</v>
      </c>
      <c r="QK47" s="25">
        <v>0</v>
      </c>
      <c r="QL47" s="25">
        <v>0</v>
      </c>
      <c r="QM47" s="25">
        <v>1</v>
      </c>
      <c r="QN47" s="25">
        <v>5</v>
      </c>
      <c r="QO47" s="25">
        <v>6</v>
      </c>
      <c r="QP47" s="25">
        <v>6</v>
      </c>
      <c r="QQ47" s="25">
        <v>4</v>
      </c>
      <c r="QR47" s="25">
        <v>6</v>
      </c>
      <c r="QS47" s="25">
        <v>4</v>
      </c>
      <c r="QT47" s="25">
        <v>4</v>
      </c>
      <c r="QU47" s="25">
        <v>2</v>
      </c>
      <c r="QV47" s="25">
        <v>4</v>
      </c>
      <c r="QW47" s="25">
        <v>4</v>
      </c>
      <c r="QX47" s="25">
        <v>3</v>
      </c>
      <c r="QY47" s="25">
        <v>8</v>
      </c>
      <c r="QZ47" s="25">
        <v>10</v>
      </c>
      <c r="RA47" s="25">
        <v>7</v>
      </c>
      <c r="RB47" s="44">
        <v>0</v>
      </c>
      <c r="RC47" s="44">
        <v>0</v>
      </c>
      <c r="RD47" s="44">
        <v>0</v>
      </c>
      <c r="RE47" s="44">
        <v>0</v>
      </c>
      <c r="RF47" s="44">
        <v>0</v>
      </c>
      <c r="RG47" s="44">
        <v>0</v>
      </c>
      <c r="RH47" s="44">
        <v>0</v>
      </c>
      <c r="RI47" s="44">
        <v>33.333333333333329</v>
      </c>
      <c r="RJ47" s="44">
        <v>62.5</v>
      </c>
      <c r="RK47" s="44">
        <v>60</v>
      </c>
      <c r="RL47" s="44">
        <v>85.714285714285708</v>
      </c>
      <c r="RM47" s="25">
        <v>0</v>
      </c>
      <c r="RN47" s="25">
        <v>0</v>
      </c>
      <c r="RO47" s="25">
        <v>1</v>
      </c>
      <c r="RP47" s="25">
        <v>0</v>
      </c>
      <c r="RQ47" s="25">
        <v>0</v>
      </c>
      <c r="RR47" s="25">
        <v>0</v>
      </c>
      <c r="RS47" s="25">
        <v>1</v>
      </c>
      <c r="RT47" s="25">
        <v>0</v>
      </c>
      <c r="RU47" s="25">
        <v>0</v>
      </c>
      <c r="RV47" s="25">
        <v>0</v>
      </c>
      <c r="RW47" s="25">
        <v>1</v>
      </c>
      <c r="RX47" s="25">
        <v>2</v>
      </c>
      <c r="RY47" s="25">
        <v>0</v>
      </c>
      <c r="RZ47" s="25">
        <v>0</v>
      </c>
      <c r="SA47" s="25">
        <v>1</v>
      </c>
      <c r="SB47" s="25">
        <v>0</v>
      </c>
      <c r="SC47" s="25">
        <v>0</v>
      </c>
      <c r="SD47" s="25">
        <v>0</v>
      </c>
      <c r="SE47" s="25">
        <v>1</v>
      </c>
      <c r="SF47" s="25">
        <v>0</v>
      </c>
      <c r="SG47" s="25">
        <v>1</v>
      </c>
      <c r="SH47" s="25">
        <v>1</v>
      </c>
      <c r="SI47" s="25">
        <v>1</v>
      </c>
      <c r="SJ47" s="25">
        <v>0</v>
      </c>
      <c r="SK47" s="25">
        <v>0</v>
      </c>
      <c r="SL47" s="25">
        <v>0</v>
      </c>
      <c r="SM47" s="25">
        <v>1</v>
      </c>
      <c r="SN47" s="25">
        <v>0</v>
      </c>
      <c r="SO47" s="25">
        <v>0</v>
      </c>
      <c r="SP47" s="25">
        <v>0</v>
      </c>
      <c r="SQ47" s="25">
        <v>1</v>
      </c>
      <c r="SR47" s="25">
        <v>0</v>
      </c>
      <c r="SS47" s="25">
        <v>0</v>
      </c>
      <c r="ST47" s="25">
        <v>0</v>
      </c>
      <c r="SU47" s="25">
        <v>0</v>
      </c>
      <c r="SV47" s="25">
        <v>0</v>
      </c>
      <c r="SW47" s="44">
        <v>0</v>
      </c>
      <c r="SX47" s="44">
        <v>0</v>
      </c>
      <c r="SY47" s="44">
        <v>25</v>
      </c>
      <c r="SZ47" s="44">
        <v>0</v>
      </c>
      <c r="TA47" s="44">
        <v>0</v>
      </c>
      <c r="TB47" s="44">
        <v>0</v>
      </c>
      <c r="TC47" s="44">
        <v>16.666666666666664</v>
      </c>
      <c r="TD47" s="44">
        <v>0</v>
      </c>
      <c r="TE47" s="44">
        <v>0</v>
      </c>
      <c r="TF47" s="44">
        <v>0</v>
      </c>
      <c r="TG47" s="44">
        <v>20</v>
      </c>
      <c r="TH47" s="44">
        <v>50</v>
      </c>
      <c r="TI47" s="44">
        <v>0</v>
      </c>
      <c r="TJ47" s="44">
        <v>0</v>
      </c>
      <c r="TK47" s="44">
        <v>25</v>
      </c>
      <c r="TL47" s="44">
        <v>0</v>
      </c>
      <c r="TM47" s="44">
        <v>0</v>
      </c>
      <c r="TN47" s="44">
        <v>0</v>
      </c>
      <c r="TO47" s="44">
        <v>16.666666666666664</v>
      </c>
      <c r="TP47" s="44">
        <v>0</v>
      </c>
      <c r="TQ47" s="44">
        <v>14.285714285714285</v>
      </c>
      <c r="TR47" s="44">
        <v>12.5</v>
      </c>
      <c r="TS47" s="44">
        <v>20</v>
      </c>
      <c r="TT47" s="44">
        <v>0</v>
      </c>
      <c r="TU47" s="44">
        <v>0</v>
      </c>
      <c r="TV47" s="44">
        <v>0</v>
      </c>
      <c r="TW47" s="44">
        <v>25</v>
      </c>
      <c r="TX47" s="44">
        <v>0</v>
      </c>
      <c r="TY47" s="44">
        <v>0</v>
      </c>
      <c r="TZ47" s="44">
        <v>0</v>
      </c>
      <c r="UA47" s="44">
        <v>16.666666666666664</v>
      </c>
      <c r="UB47" s="44">
        <v>0</v>
      </c>
      <c r="UC47" s="44">
        <v>0</v>
      </c>
      <c r="UD47" s="44">
        <v>0</v>
      </c>
      <c r="UE47" s="44">
        <v>0</v>
      </c>
      <c r="UF47" s="44">
        <v>0</v>
      </c>
    </row>
    <row r="48" spans="1:552" x14ac:dyDescent="0.25">
      <c r="A48" s="2" t="str">
        <f t="shared" si="0"/>
        <v xml:space="preserve">230765 Maracanaú                                                                                                                                    </v>
      </c>
      <c r="B48" s="58">
        <v>230765</v>
      </c>
      <c r="C48" s="2" t="s">
        <v>92</v>
      </c>
      <c r="D48" s="56">
        <v>0</v>
      </c>
      <c r="E48" s="56">
        <v>4</v>
      </c>
      <c r="F48" s="56">
        <v>5</v>
      </c>
      <c r="G48" s="56">
        <v>5</v>
      </c>
      <c r="H48" s="56">
        <v>7</v>
      </c>
      <c r="I48" s="56">
        <v>9</v>
      </c>
      <c r="J48" s="56">
        <v>5</v>
      </c>
      <c r="K48" s="56">
        <v>12</v>
      </c>
      <c r="L48" s="56">
        <v>14</v>
      </c>
      <c r="M48" s="56">
        <v>8</v>
      </c>
      <c r="N48" s="56">
        <v>3</v>
      </c>
      <c r="O48" s="56">
        <v>3</v>
      </c>
      <c r="P48" s="59">
        <v>0</v>
      </c>
      <c r="Q48" s="59">
        <v>1</v>
      </c>
      <c r="R48" s="59">
        <v>0</v>
      </c>
      <c r="S48" s="59">
        <v>2</v>
      </c>
      <c r="T48" s="59">
        <v>0</v>
      </c>
      <c r="U48" s="59">
        <v>1</v>
      </c>
      <c r="V48" s="59">
        <v>1</v>
      </c>
      <c r="W48" s="59">
        <v>2</v>
      </c>
      <c r="X48" s="59">
        <v>7</v>
      </c>
      <c r="Y48" s="59">
        <v>3</v>
      </c>
      <c r="Z48" s="59">
        <v>3</v>
      </c>
      <c r="AA48" s="59">
        <v>0</v>
      </c>
      <c r="AB48" s="62">
        <v>999999999</v>
      </c>
      <c r="AC48" s="62">
        <v>25</v>
      </c>
      <c r="AD48" s="62">
        <v>0</v>
      </c>
      <c r="AE48" s="62">
        <v>40</v>
      </c>
      <c r="AF48" s="62">
        <v>0</v>
      </c>
      <c r="AG48" s="62">
        <v>11.111111111111111</v>
      </c>
      <c r="AH48" s="62">
        <v>20</v>
      </c>
      <c r="AI48" s="62">
        <v>16.666666666666664</v>
      </c>
      <c r="AJ48" s="62">
        <v>50</v>
      </c>
      <c r="AK48" s="62">
        <v>37.5</v>
      </c>
      <c r="AL48" s="62">
        <v>100</v>
      </c>
      <c r="AM48" s="62">
        <v>0</v>
      </c>
      <c r="AN48" s="61">
        <v>0</v>
      </c>
      <c r="AO48" s="25">
        <v>3</v>
      </c>
      <c r="AP48" s="25">
        <v>4</v>
      </c>
      <c r="AQ48" s="25">
        <v>2</v>
      </c>
      <c r="AR48" s="25">
        <v>7</v>
      </c>
      <c r="AS48" s="25">
        <v>5</v>
      </c>
      <c r="AT48" s="25">
        <v>4</v>
      </c>
      <c r="AU48" s="25">
        <v>9</v>
      </c>
      <c r="AV48" s="25">
        <v>7</v>
      </c>
      <c r="AW48" s="25">
        <v>4</v>
      </c>
      <c r="AX48" s="25">
        <v>0</v>
      </c>
      <c r="AY48" s="25">
        <v>3</v>
      </c>
      <c r="AZ48" s="39">
        <v>999999999</v>
      </c>
      <c r="BA48" s="39">
        <v>75</v>
      </c>
      <c r="BB48" s="39">
        <v>80</v>
      </c>
      <c r="BC48" s="39">
        <v>40</v>
      </c>
      <c r="BD48" s="39">
        <v>100</v>
      </c>
      <c r="BE48" s="39">
        <v>55.555555555555557</v>
      </c>
      <c r="BF48" s="39">
        <v>80</v>
      </c>
      <c r="BG48" s="39">
        <v>75</v>
      </c>
      <c r="BH48" s="39">
        <v>50</v>
      </c>
      <c r="BI48" s="39">
        <v>50</v>
      </c>
      <c r="BJ48" s="39">
        <v>0</v>
      </c>
      <c r="BK48" s="39">
        <v>100</v>
      </c>
      <c r="BL48" s="25">
        <v>0</v>
      </c>
      <c r="BM48" s="25">
        <v>0</v>
      </c>
      <c r="BN48" s="25">
        <v>1</v>
      </c>
      <c r="BO48" s="25">
        <v>1</v>
      </c>
      <c r="BP48" s="25">
        <v>0</v>
      </c>
      <c r="BQ48" s="25">
        <v>3</v>
      </c>
      <c r="BR48" s="25">
        <v>0</v>
      </c>
      <c r="BS48" s="25">
        <v>1</v>
      </c>
      <c r="BT48" s="25">
        <v>0</v>
      </c>
      <c r="BU48" s="25">
        <v>1</v>
      </c>
      <c r="BV48" s="25">
        <v>0</v>
      </c>
      <c r="BW48" s="25">
        <v>0</v>
      </c>
      <c r="BX48" s="39">
        <v>999999999</v>
      </c>
      <c r="BY48" s="39">
        <v>0</v>
      </c>
      <c r="BZ48" s="39">
        <v>20</v>
      </c>
      <c r="CA48" s="39">
        <v>20</v>
      </c>
      <c r="CB48" s="39">
        <v>0</v>
      </c>
      <c r="CC48" s="39">
        <v>33.333333333333329</v>
      </c>
      <c r="CD48" s="39">
        <v>0</v>
      </c>
      <c r="CE48" s="39">
        <v>8.3333333333333321</v>
      </c>
      <c r="CF48" s="39">
        <v>0</v>
      </c>
      <c r="CG48" s="39">
        <v>12.5</v>
      </c>
      <c r="CH48" s="39">
        <v>0</v>
      </c>
      <c r="CI48" s="39">
        <v>0</v>
      </c>
      <c r="CJ48" s="63">
        <v>0</v>
      </c>
      <c r="CK48" s="63">
        <v>0</v>
      </c>
      <c r="CL48" s="63">
        <v>0</v>
      </c>
      <c r="CM48" s="63">
        <v>1</v>
      </c>
      <c r="CN48" s="63">
        <v>0</v>
      </c>
      <c r="CO48" s="63">
        <v>0</v>
      </c>
      <c r="CP48" s="63">
        <v>1</v>
      </c>
      <c r="CQ48" s="63">
        <v>2</v>
      </c>
      <c r="CR48" s="63">
        <v>3</v>
      </c>
      <c r="CS48" s="63">
        <v>2</v>
      </c>
      <c r="CT48" s="63">
        <v>2</v>
      </c>
      <c r="CU48" s="63">
        <v>0</v>
      </c>
      <c r="CV48" s="63">
        <v>0</v>
      </c>
      <c r="CW48" s="63">
        <v>0</v>
      </c>
      <c r="CX48" s="63">
        <v>0</v>
      </c>
      <c r="CY48" s="63">
        <v>0</v>
      </c>
      <c r="CZ48" s="63">
        <v>0</v>
      </c>
      <c r="DA48" s="63">
        <v>0</v>
      </c>
      <c r="DB48" s="63">
        <v>0</v>
      </c>
      <c r="DC48" s="63">
        <v>0</v>
      </c>
      <c r="DD48" s="63">
        <v>2</v>
      </c>
      <c r="DE48" s="63">
        <v>0</v>
      </c>
      <c r="DF48" s="63">
        <v>0</v>
      </c>
      <c r="DG48" s="63">
        <v>0</v>
      </c>
      <c r="DH48" s="25">
        <v>0</v>
      </c>
      <c r="DI48" s="25">
        <v>1</v>
      </c>
      <c r="DJ48" s="25">
        <v>0</v>
      </c>
      <c r="DK48" s="25">
        <v>0</v>
      </c>
      <c r="DL48" s="25">
        <v>0</v>
      </c>
      <c r="DM48" s="25">
        <v>0</v>
      </c>
      <c r="DN48" s="25">
        <v>0</v>
      </c>
      <c r="DO48" s="25">
        <v>0</v>
      </c>
      <c r="DP48" s="25">
        <v>0</v>
      </c>
      <c r="DQ48" s="25">
        <v>0</v>
      </c>
      <c r="DR48" s="25">
        <v>0</v>
      </c>
      <c r="DS48" s="25">
        <v>0</v>
      </c>
      <c r="DT48" s="34">
        <v>0</v>
      </c>
      <c r="DU48" s="34">
        <v>1</v>
      </c>
      <c r="DV48" s="34">
        <v>0</v>
      </c>
      <c r="DW48" s="34">
        <v>1</v>
      </c>
      <c r="DX48" s="34">
        <v>0</v>
      </c>
      <c r="DY48" s="34">
        <v>0</v>
      </c>
      <c r="DZ48" s="34">
        <v>1</v>
      </c>
      <c r="EA48" s="2">
        <v>2</v>
      </c>
      <c r="EB48" s="2">
        <v>5</v>
      </c>
      <c r="EC48" s="2">
        <v>2</v>
      </c>
      <c r="ED48" s="2">
        <v>2</v>
      </c>
      <c r="EE48" s="2">
        <v>0</v>
      </c>
      <c r="EF48" s="34">
        <v>999999999</v>
      </c>
      <c r="EG48" s="34">
        <v>0</v>
      </c>
      <c r="EH48" s="34">
        <v>999999999</v>
      </c>
      <c r="EI48" s="34">
        <v>100</v>
      </c>
      <c r="EJ48" s="34">
        <v>999999999</v>
      </c>
      <c r="EK48" s="34">
        <v>999999999</v>
      </c>
      <c r="EL48" s="34">
        <v>100</v>
      </c>
      <c r="EM48" s="34">
        <v>100</v>
      </c>
      <c r="EN48" s="34">
        <v>60</v>
      </c>
      <c r="EO48" s="34">
        <v>100</v>
      </c>
      <c r="EP48" s="34">
        <v>100</v>
      </c>
      <c r="EQ48" s="34">
        <v>999999999</v>
      </c>
      <c r="ER48" s="34">
        <v>999999999</v>
      </c>
      <c r="ES48" s="34">
        <v>0</v>
      </c>
      <c r="ET48" s="34">
        <v>999999999</v>
      </c>
      <c r="EU48" s="34">
        <v>0</v>
      </c>
      <c r="EV48" s="34">
        <v>999999999</v>
      </c>
      <c r="EW48" s="34">
        <v>999999999</v>
      </c>
      <c r="EX48" s="34">
        <v>0</v>
      </c>
      <c r="EY48" s="34">
        <v>0</v>
      </c>
      <c r="EZ48" s="34">
        <v>40</v>
      </c>
      <c r="FA48" s="34">
        <v>0</v>
      </c>
      <c r="FB48" s="34">
        <v>0</v>
      </c>
      <c r="FC48" s="34">
        <v>999999999</v>
      </c>
      <c r="FD48" s="42">
        <v>999999999</v>
      </c>
      <c r="FE48" s="42">
        <v>100</v>
      </c>
      <c r="FF48" s="42">
        <v>999999999</v>
      </c>
      <c r="FG48" s="42">
        <v>0</v>
      </c>
      <c r="FH48" s="42">
        <v>999999999</v>
      </c>
      <c r="FI48" s="42">
        <v>999999999</v>
      </c>
      <c r="FJ48" s="42">
        <v>0</v>
      </c>
      <c r="FK48" s="42">
        <v>0</v>
      </c>
      <c r="FL48" s="42">
        <v>0</v>
      </c>
      <c r="FM48" s="42">
        <v>0</v>
      </c>
      <c r="FN48" s="42">
        <v>0</v>
      </c>
      <c r="FO48" s="42">
        <v>999999999</v>
      </c>
      <c r="FP48" s="42">
        <v>0</v>
      </c>
      <c r="FQ48" s="2">
        <v>0</v>
      </c>
      <c r="FR48" s="2">
        <v>0</v>
      </c>
      <c r="FS48" s="2">
        <v>2</v>
      </c>
      <c r="FT48" s="2">
        <v>0</v>
      </c>
      <c r="FU48" s="2">
        <v>0</v>
      </c>
      <c r="FV48" s="2">
        <v>1</v>
      </c>
      <c r="FW48" s="2">
        <v>0</v>
      </c>
      <c r="FX48" s="2">
        <v>6</v>
      </c>
      <c r="FY48" s="2">
        <v>1</v>
      </c>
      <c r="FZ48" s="2">
        <v>3</v>
      </c>
      <c r="GA48" s="2">
        <v>0</v>
      </c>
      <c r="GB48" s="25">
        <v>0</v>
      </c>
      <c r="GC48" s="25">
        <v>1</v>
      </c>
      <c r="GD48" s="25">
        <v>0</v>
      </c>
      <c r="GE48" s="25">
        <v>0</v>
      </c>
      <c r="GF48" s="25">
        <v>0</v>
      </c>
      <c r="GG48" s="25">
        <v>0</v>
      </c>
      <c r="GH48" s="25">
        <v>0</v>
      </c>
      <c r="GI48" s="25">
        <v>0</v>
      </c>
      <c r="GJ48" s="25">
        <v>0</v>
      </c>
      <c r="GK48" s="25">
        <v>0</v>
      </c>
      <c r="GL48" s="25">
        <v>0</v>
      </c>
      <c r="GM48" s="25">
        <v>0</v>
      </c>
      <c r="GN48" s="2">
        <v>0</v>
      </c>
      <c r="GO48" s="2">
        <v>0</v>
      </c>
      <c r="GP48" s="2">
        <v>0</v>
      </c>
      <c r="GQ48" s="2">
        <v>0</v>
      </c>
      <c r="GR48" s="2">
        <v>0</v>
      </c>
      <c r="GS48" s="2">
        <v>0</v>
      </c>
      <c r="GT48" s="2">
        <v>0</v>
      </c>
      <c r="GU48" s="2">
        <v>0</v>
      </c>
      <c r="GV48" s="2">
        <v>0</v>
      </c>
      <c r="GW48" s="2">
        <v>1</v>
      </c>
      <c r="GX48" s="2">
        <v>0</v>
      </c>
      <c r="GY48" s="2">
        <v>0</v>
      </c>
      <c r="GZ48" s="2">
        <v>0</v>
      </c>
      <c r="HA48" s="2">
        <v>1</v>
      </c>
      <c r="HB48" s="2">
        <v>0</v>
      </c>
      <c r="HC48" s="2">
        <v>2</v>
      </c>
      <c r="HD48" s="2">
        <v>0</v>
      </c>
      <c r="HE48" s="2">
        <v>0</v>
      </c>
      <c r="HF48" s="2">
        <v>1</v>
      </c>
      <c r="HG48" s="2">
        <v>0</v>
      </c>
      <c r="HH48" s="2">
        <v>6</v>
      </c>
      <c r="HI48" s="2">
        <v>2</v>
      </c>
      <c r="HJ48" s="2">
        <v>3</v>
      </c>
      <c r="HK48" s="2">
        <v>0</v>
      </c>
      <c r="HL48" s="34">
        <v>999999999</v>
      </c>
      <c r="HM48" s="34">
        <v>0</v>
      </c>
      <c r="HN48" s="34">
        <v>999999999</v>
      </c>
      <c r="HO48" s="34">
        <v>100</v>
      </c>
      <c r="HP48" s="34">
        <v>999999999</v>
      </c>
      <c r="HQ48" s="34">
        <v>999999999</v>
      </c>
      <c r="HR48" s="34">
        <v>100</v>
      </c>
      <c r="HS48" s="34">
        <v>999999999</v>
      </c>
      <c r="HT48" s="34">
        <v>100</v>
      </c>
      <c r="HU48" s="34">
        <v>50</v>
      </c>
      <c r="HV48" s="34">
        <v>100</v>
      </c>
      <c r="HW48" s="34">
        <v>999999999</v>
      </c>
      <c r="HX48" s="39">
        <v>999999999</v>
      </c>
      <c r="HY48" s="39">
        <v>100</v>
      </c>
      <c r="HZ48" s="39">
        <v>999999999</v>
      </c>
      <c r="IA48" s="39">
        <v>0</v>
      </c>
      <c r="IB48" s="39">
        <v>999999999</v>
      </c>
      <c r="IC48" s="39">
        <v>999999999</v>
      </c>
      <c r="ID48" s="39">
        <v>0</v>
      </c>
      <c r="IE48" s="39">
        <v>999999999</v>
      </c>
      <c r="IF48" s="39">
        <v>0</v>
      </c>
      <c r="IG48" s="39">
        <v>0</v>
      </c>
      <c r="IH48" s="39">
        <v>0</v>
      </c>
      <c r="II48" s="39">
        <v>999999999</v>
      </c>
      <c r="IJ48" s="39">
        <v>999999999</v>
      </c>
      <c r="IK48" s="39">
        <v>0</v>
      </c>
      <c r="IL48" s="39">
        <v>999999999</v>
      </c>
      <c r="IM48" s="39">
        <v>0</v>
      </c>
      <c r="IN48" s="39">
        <v>999999999</v>
      </c>
      <c r="IO48" s="39">
        <v>999999999</v>
      </c>
      <c r="IP48" s="39">
        <v>0</v>
      </c>
      <c r="IQ48" s="39">
        <v>999999999</v>
      </c>
      <c r="IR48" s="39">
        <v>0</v>
      </c>
      <c r="IS48" s="39">
        <v>50</v>
      </c>
      <c r="IT48" s="39">
        <v>0</v>
      </c>
      <c r="IU48" s="39">
        <v>999999999</v>
      </c>
      <c r="IV48" s="39">
        <v>0</v>
      </c>
      <c r="IW48" s="39">
        <v>0</v>
      </c>
      <c r="IX48" s="39">
        <v>1</v>
      </c>
      <c r="IY48" s="39">
        <v>2</v>
      </c>
      <c r="IZ48" s="39">
        <v>2</v>
      </c>
      <c r="JA48" s="39">
        <v>0</v>
      </c>
      <c r="JB48" s="39">
        <v>2</v>
      </c>
      <c r="JC48" s="39">
        <v>4</v>
      </c>
      <c r="JD48" s="2">
        <v>4</v>
      </c>
      <c r="JE48" s="2">
        <v>1</v>
      </c>
      <c r="JF48" s="2">
        <v>0</v>
      </c>
      <c r="JG48" s="2">
        <v>3</v>
      </c>
      <c r="JH48" s="2">
        <v>0</v>
      </c>
      <c r="JI48" s="2">
        <v>3</v>
      </c>
      <c r="JJ48" s="2">
        <v>0</v>
      </c>
      <c r="JK48" s="2">
        <v>0</v>
      </c>
      <c r="JL48" s="2">
        <v>1</v>
      </c>
      <c r="JM48" s="44">
        <v>1</v>
      </c>
      <c r="JN48" s="44">
        <v>1</v>
      </c>
      <c r="JO48" s="44">
        <v>2</v>
      </c>
      <c r="JP48" s="2">
        <v>0</v>
      </c>
      <c r="JQ48" s="2">
        <v>0</v>
      </c>
      <c r="JR48" s="2">
        <v>0</v>
      </c>
      <c r="JS48" s="2">
        <v>0</v>
      </c>
      <c r="JT48" s="2">
        <v>0</v>
      </c>
      <c r="JU48" s="2">
        <v>0</v>
      </c>
      <c r="JV48" s="2">
        <v>3</v>
      </c>
      <c r="JW48" s="2">
        <v>0</v>
      </c>
      <c r="JX48" s="2">
        <v>2</v>
      </c>
      <c r="JY48" s="2">
        <v>1</v>
      </c>
      <c r="JZ48" s="2">
        <v>0</v>
      </c>
      <c r="KA48" s="2">
        <v>0</v>
      </c>
      <c r="KB48" s="25">
        <v>0</v>
      </c>
      <c r="KC48" s="25">
        <v>0</v>
      </c>
      <c r="KD48" s="25">
        <v>0</v>
      </c>
      <c r="KE48" s="25">
        <v>0</v>
      </c>
      <c r="KF48" s="25">
        <v>0</v>
      </c>
      <c r="KG48" s="25">
        <v>3</v>
      </c>
      <c r="KH48" s="25">
        <v>4</v>
      </c>
      <c r="KI48" s="25">
        <v>2</v>
      </c>
      <c r="KJ48" s="25">
        <v>5</v>
      </c>
      <c r="KK48" s="25">
        <v>2</v>
      </c>
      <c r="KL48" s="25">
        <v>3</v>
      </c>
      <c r="KM48" s="25">
        <v>6</v>
      </c>
      <c r="KN48" s="25">
        <v>4</v>
      </c>
      <c r="KO48" s="25">
        <v>1</v>
      </c>
      <c r="KP48" s="25">
        <v>0</v>
      </c>
      <c r="KQ48" s="25">
        <v>3</v>
      </c>
      <c r="KR48" s="44">
        <v>999999999</v>
      </c>
      <c r="KS48" s="44">
        <v>0</v>
      </c>
      <c r="KT48" s="44">
        <v>25</v>
      </c>
      <c r="KU48" s="44">
        <v>100</v>
      </c>
      <c r="KV48" s="44">
        <v>40</v>
      </c>
      <c r="KW48" s="44">
        <v>0</v>
      </c>
      <c r="KX48" s="44">
        <v>66.666666666666657</v>
      </c>
      <c r="KY48" s="44">
        <v>66.666666666666657</v>
      </c>
      <c r="KZ48" s="44">
        <v>100</v>
      </c>
      <c r="LA48" s="44">
        <v>100</v>
      </c>
      <c r="LB48" s="44">
        <v>999999999</v>
      </c>
      <c r="LC48" s="44">
        <v>100</v>
      </c>
      <c r="LD48" s="44">
        <v>999999999</v>
      </c>
      <c r="LE48" s="44">
        <v>100</v>
      </c>
      <c r="LF48" s="44">
        <v>0</v>
      </c>
      <c r="LG48" s="44">
        <v>0</v>
      </c>
      <c r="LH48" s="44">
        <v>20</v>
      </c>
      <c r="LI48" s="44">
        <v>50</v>
      </c>
      <c r="LJ48" s="44">
        <v>33.333333333333329</v>
      </c>
      <c r="LK48" s="44">
        <v>33.333333333333329</v>
      </c>
      <c r="LL48" s="44">
        <v>0</v>
      </c>
      <c r="LM48" s="44">
        <v>0</v>
      </c>
      <c r="LN48" s="44">
        <v>999999999</v>
      </c>
      <c r="LO48" s="44">
        <v>0</v>
      </c>
      <c r="LP48" s="44">
        <v>999999999</v>
      </c>
      <c r="LQ48" s="44">
        <v>0</v>
      </c>
      <c r="LR48" s="44">
        <v>75</v>
      </c>
      <c r="LS48" s="44">
        <v>0</v>
      </c>
      <c r="LT48" s="44">
        <v>40</v>
      </c>
      <c r="LU48" s="44">
        <v>50</v>
      </c>
      <c r="LV48" s="44">
        <v>0</v>
      </c>
      <c r="LW48" s="44">
        <v>0</v>
      </c>
      <c r="LX48" s="44">
        <v>0</v>
      </c>
      <c r="LY48" s="44">
        <v>0</v>
      </c>
      <c r="LZ48" s="44">
        <v>999999999</v>
      </c>
      <c r="MA48" s="44">
        <v>0</v>
      </c>
      <c r="MB48" s="25">
        <v>0</v>
      </c>
      <c r="MC48" s="25">
        <v>1</v>
      </c>
      <c r="MD48" s="25">
        <v>0</v>
      </c>
      <c r="ME48" s="25">
        <v>0</v>
      </c>
      <c r="MF48" s="25">
        <v>0</v>
      </c>
      <c r="MG48" s="25">
        <v>0</v>
      </c>
      <c r="MH48" s="25">
        <v>0</v>
      </c>
      <c r="MI48" s="25">
        <v>1</v>
      </c>
      <c r="MJ48" s="25">
        <v>0</v>
      </c>
      <c r="MK48" s="25">
        <v>0</v>
      </c>
      <c r="ML48" s="25">
        <v>0</v>
      </c>
      <c r="MM48" s="25">
        <v>0</v>
      </c>
      <c r="MN48" s="25">
        <v>0</v>
      </c>
      <c r="MO48" s="25">
        <v>1</v>
      </c>
      <c r="MP48" s="25">
        <v>0</v>
      </c>
      <c r="MQ48" s="25">
        <v>2</v>
      </c>
      <c r="MR48" s="25">
        <v>0</v>
      </c>
      <c r="MS48" s="25">
        <v>0</v>
      </c>
      <c r="MT48" s="25">
        <v>1</v>
      </c>
      <c r="MU48" s="25">
        <v>1</v>
      </c>
      <c r="MV48" s="25">
        <v>2</v>
      </c>
      <c r="MW48" s="44">
        <v>0</v>
      </c>
      <c r="MX48" s="44">
        <v>0</v>
      </c>
      <c r="MY48" s="44">
        <v>0</v>
      </c>
      <c r="MZ48" s="44">
        <v>999999999</v>
      </c>
      <c r="NA48" s="44">
        <v>100</v>
      </c>
      <c r="NB48" s="44">
        <v>999999999</v>
      </c>
      <c r="NC48" s="44">
        <v>0</v>
      </c>
      <c r="ND48" s="44">
        <v>999999999</v>
      </c>
      <c r="NE48" s="44">
        <v>999999999</v>
      </c>
      <c r="NF48" s="44">
        <v>0</v>
      </c>
      <c r="NG48" s="44">
        <v>100</v>
      </c>
      <c r="NH48" s="44">
        <v>0</v>
      </c>
      <c r="NI48" s="44">
        <v>999999999</v>
      </c>
      <c r="NJ48" s="44">
        <v>999999999</v>
      </c>
      <c r="NK48" s="44">
        <v>999999999</v>
      </c>
      <c r="NL48" s="25">
        <v>0</v>
      </c>
      <c r="NM48" s="25">
        <v>1</v>
      </c>
      <c r="NN48" s="25">
        <v>0</v>
      </c>
      <c r="NO48" s="25">
        <v>0</v>
      </c>
      <c r="NP48" s="25">
        <v>0</v>
      </c>
      <c r="NQ48" s="25">
        <v>0</v>
      </c>
      <c r="NR48" s="25">
        <v>0</v>
      </c>
      <c r="NS48" s="25">
        <v>0</v>
      </c>
      <c r="NT48" s="25">
        <v>0</v>
      </c>
      <c r="NU48" s="25">
        <v>0</v>
      </c>
      <c r="NV48" s="25">
        <v>0</v>
      </c>
      <c r="NW48" s="25">
        <v>0</v>
      </c>
      <c r="NX48" s="25">
        <v>0</v>
      </c>
      <c r="NY48" s="25">
        <v>1</v>
      </c>
      <c r="NZ48" s="25">
        <v>1</v>
      </c>
      <c r="OA48" s="25">
        <v>0</v>
      </c>
      <c r="OB48" s="25">
        <v>0</v>
      </c>
      <c r="OC48" s="25">
        <v>0</v>
      </c>
      <c r="OD48" s="44">
        <v>0</v>
      </c>
      <c r="OE48" s="44">
        <v>0</v>
      </c>
      <c r="OF48" s="44">
        <v>0</v>
      </c>
      <c r="OG48" s="44">
        <v>0</v>
      </c>
      <c r="OH48" s="44">
        <v>0</v>
      </c>
      <c r="OI48" s="44">
        <v>0</v>
      </c>
      <c r="OJ48" s="44">
        <v>999999999</v>
      </c>
      <c r="OK48" s="44">
        <v>100</v>
      </c>
      <c r="OL48" s="44">
        <v>0</v>
      </c>
      <c r="OM48" s="44">
        <v>999999999</v>
      </c>
      <c r="ON48" s="44">
        <v>999999999</v>
      </c>
      <c r="OO48" s="44">
        <v>999999999</v>
      </c>
      <c r="OP48" s="44">
        <v>999999999</v>
      </c>
      <c r="OQ48" s="44">
        <v>999999999</v>
      </c>
      <c r="OR48" s="44">
        <v>999999999</v>
      </c>
      <c r="OS48" s="44">
        <v>999999999</v>
      </c>
      <c r="OT48" s="44">
        <v>999999999</v>
      </c>
      <c r="OU48" s="44">
        <v>999999999</v>
      </c>
      <c r="OV48" s="25">
        <v>0</v>
      </c>
      <c r="OW48" s="25">
        <v>1</v>
      </c>
      <c r="OX48" s="25">
        <v>1</v>
      </c>
      <c r="OY48" s="25">
        <v>3</v>
      </c>
      <c r="OZ48" s="25">
        <v>4</v>
      </c>
      <c r="PA48" s="25">
        <v>6</v>
      </c>
      <c r="PB48" s="25">
        <v>5</v>
      </c>
      <c r="PC48" s="25">
        <v>11</v>
      </c>
      <c r="PD48" s="25">
        <v>15</v>
      </c>
      <c r="PE48" s="25">
        <v>9</v>
      </c>
      <c r="PF48" s="25">
        <v>1</v>
      </c>
      <c r="PG48" s="25">
        <v>2</v>
      </c>
      <c r="PH48" s="25">
        <v>2</v>
      </c>
      <c r="PI48" s="25">
        <v>4</v>
      </c>
      <c r="PJ48" s="25">
        <v>5</v>
      </c>
      <c r="PK48" s="25">
        <v>7</v>
      </c>
      <c r="PL48" s="25">
        <v>8</v>
      </c>
      <c r="PM48" s="25">
        <v>8</v>
      </c>
      <c r="PN48" s="25">
        <v>8</v>
      </c>
      <c r="PO48" s="25">
        <v>13</v>
      </c>
      <c r="PP48" s="25">
        <v>20</v>
      </c>
      <c r="PQ48" s="25">
        <v>14</v>
      </c>
      <c r="PR48" s="25">
        <v>3</v>
      </c>
      <c r="PS48" s="25">
        <v>4</v>
      </c>
      <c r="PT48" s="44">
        <v>0</v>
      </c>
      <c r="PU48" s="44">
        <v>25</v>
      </c>
      <c r="PV48" s="44">
        <v>20</v>
      </c>
      <c r="PW48" s="44">
        <v>42.857142857142854</v>
      </c>
      <c r="PX48" s="44">
        <v>50</v>
      </c>
      <c r="PY48" s="44">
        <v>75</v>
      </c>
      <c r="PZ48" s="44">
        <v>62.5</v>
      </c>
      <c r="QA48" s="44">
        <v>84.615384615384613</v>
      </c>
      <c r="QB48" s="44">
        <v>75</v>
      </c>
      <c r="QC48" s="44">
        <v>64.285714285714292</v>
      </c>
      <c r="QD48" s="44">
        <v>33.333333333333329</v>
      </c>
      <c r="QE48" s="44">
        <v>50</v>
      </c>
      <c r="QF48" s="25">
        <v>0</v>
      </c>
      <c r="QG48" s="25">
        <v>1</v>
      </c>
      <c r="QH48" s="25">
        <v>2</v>
      </c>
      <c r="QI48" s="25">
        <v>3</v>
      </c>
      <c r="QJ48" s="25">
        <v>4</v>
      </c>
      <c r="QK48" s="25">
        <v>6</v>
      </c>
      <c r="QL48" s="25">
        <v>6</v>
      </c>
      <c r="QM48" s="25">
        <v>11</v>
      </c>
      <c r="QN48" s="25">
        <v>13</v>
      </c>
      <c r="QO48" s="25">
        <v>7</v>
      </c>
      <c r="QP48" s="25">
        <v>1</v>
      </c>
      <c r="QQ48" s="25">
        <v>2</v>
      </c>
      <c r="QR48" s="25">
        <v>4</v>
      </c>
      <c r="QS48" s="25">
        <v>5</v>
      </c>
      <c r="QT48" s="25">
        <v>7</v>
      </c>
      <c r="QU48" s="25">
        <v>8</v>
      </c>
      <c r="QV48" s="25">
        <v>8</v>
      </c>
      <c r="QW48" s="25">
        <v>8</v>
      </c>
      <c r="QX48" s="25">
        <v>13</v>
      </c>
      <c r="QY48" s="25">
        <v>20</v>
      </c>
      <c r="QZ48" s="25">
        <v>14</v>
      </c>
      <c r="RA48" s="25">
        <v>3</v>
      </c>
      <c r="RB48" s="44">
        <v>0</v>
      </c>
      <c r="RC48" s="44">
        <v>25</v>
      </c>
      <c r="RD48" s="44">
        <v>40</v>
      </c>
      <c r="RE48" s="44">
        <v>42.857142857142854</v>
      </c>
      <c r="RF48" s="44">
        <v>50</v>
      </c>
      <c r="RG48" s="44">
        <v>75</v>
      </c>
      <c r="RH48" s="44">
        <v>75</v>
      </c>
      <c r="RI48" s="44">
        <v>84.615384615384613</v>
      </c>
      <c r="RJ48" s="44">
        <v>65</v>
      </c>
      <c r="RK48" s="44">
        <v>50</v>
      </c>
      <c r="RL48" s="44">
        <v>33.333333333333329</v>
      </c>
      <c r="RM48" s="25">
        <v>0</v>
      </c>
      <c r="RN48" s="25">
        <v>1</v>
      </c>
      <c r="RO48" s="25">
        <v>1</v>
      </c>
      <c r="RP48" s="25">
        <v>3</v>
      </c>
      <c r="RQ48" s="25">
        <v>3</v>
      </c>
      <c r="RR48" s="25">
        <v>1</v>
      </c>
      <c r="RS48" s="25">
        <v>5</v>
      </c>
      <c r="RT48" s="25">
        <v>4</v>
      </c>
      <c r="RU48" s="25">
        <v>6</v>
      </c>
      <c r="RV48" s="25">
        <v>2</v>
      </c>
      <c r="RW48" s="25">
        <v>0</v>
      </c>
      <c r="RX48" s="25">
        <v>3</v>
      </c>
      <c r="RY48" s="25">
        <v>0</v>
      </c>
      <c r="RZ48" s="25">
        <v>0</v>
      </c>
      <c r="SA48" s="25">
        <v>2</v>
      </c>
      <c r="SB48" s="25">
        <v>2</v>
      </c>
      <c r="SC48" s="25">
        <v>2</v>
      </c>
      <c r="SD48" s="25">
        <v>1</v>
      </c>
      <c r="SE48" s="25">
        <v>3</v>
      </c>
      <c r="SF48" s="25">
        <v>2</v>
      </c>
      <c r="SG48" s="25">
        <v>5</v>
      </c>
      <c r="SH48" s="25">
        <v>0</v>
      </c>
      <c r="SI48" s="25">
        <v>0</v>
      </c>
      <c r="SJ48" s="25">
        <v>1</v>
      </c>
      <c r="SK48" s="25">
        <v>0</v>
      </c>
      <c r="SL48" s="25">
        <v>0</v>
      </c>
      <c r="SM48" s="25">
        <v>1</v>
      </c>
      <c r="SN48" s="25">
        <v>2</v>
      </c>
      <c r="SO48" s="25">
        <v>1</v>
      </c>
      <c r="SP48" s="25">
        <v>0</v>
      </c>
      <c r="SQ48" s="25">
        <v>3</v>
      </c>
      <c r="SR48" s="25">
        <v>1</v>
      </c>
      <c r="SS48" s="25">
        <v>2</v>
      </c>
      <c r="ST48" s="25">
        <v>0</v>
      </c>
      <c r="SU48" s="25">
        <v>0</v>
      </c>
      <c r="SV48" s="25">
        <v>1</v>
      </c>
      <c r="SW48" s="44">
        <v>999999999</v>
      </c>
      <c r="SX48" s="44">
        <v>25</v>
      </c>
      <c r="SY48" s="44">
        <v>20</v>
      </c>
      <c r="SZ48" s="44">
        <v>60</v>
      </c>
      <c r="TA48" s="44">
        <v>42.857142857142854</v>
      </c>
      <c r="TB48" s="44">
        <v>11.111111111111111</v>
      </c>
      <c r="TC48" s="44">
        <v>100</v>
      </c>
      <c r="TD48" s="44">
        <v>33.333333333333329</v>
      </c>
      <c r="TE48" s="44">
        <v>42.857142857142854</v>
      </c>
      <c r="TF48" s="44">
        <v>25</v>
      </c>
      <c r="TG48" s="44">
        <v>0</v>
      </c>
      <c r="TH48" s="44">
        <v>100</v>
      </c>
      <c r="TI48" s="44">
        <v>999999999</v>
      </c>
      <c r="TJ48" s="44">
        <v>0</v>
      </c>
      <c r="TK48" s="44">
        <v>40</v>
      </c>
      <c r="TL48" s="44">
        <v>40</v>
      </c>
      <c r="TM48" s="44">
        <v>28.571428571428569</v>
      </c>
      <c r="TN48" s="44">
        <v>11.111111111111111</v>
      </c>
      <c r="TO48" s="44">
        <v>60</v>
      </c>
      <c r="TP48" s="44">
        <v>16.666666666666664</v>
      </c>
      <c r="TQ48" s="44">
        <v>35.714285714285715</v>
      </c>
      <c r="TR48" s="44">
        <v>0</v>
      </c>
      <c r="TS48" s="44">
        <v>0</v>
      </c>
      <c r="TT48" s="44">
        <v>33.333333333333329</v>
      </c>
      <c r="TU48" s="44">
        <v>999999999</v>
      </c>
      <c r="TV48" s="44">
        <v>0</v>
      </c>
      <c r="TW48" s="44">
        <v>20</v>
      </c>
      <c r="TX48" s="44">
        <v>40</v>
      </c>
      <c r="TY48" s="44">
        <v>14.285714285714285</v>
      </c>
      <c r="TZ48" s="44">
        <v>0</v>
      </c>
      <c r="UA48" s="44">
        <v>60</v>
      </c>
      <c r="UB48" s="44">
        <v>8.3333333333333321</v>
      </c>
      <c r="UC48" s="44">
        <v>14.285714285714285</v>
      </c>
      <c r="UD48" s="44">
        <v>0</v>
      </c>
      <c r="UE48" s="44">
        <v>0</v>
      </c>
      <c r="UF48" s="44">
        <v>33.333333333333329</v>
      </c>
    </row>
    <row r="49" spans="1:552" x14ac:dyDescent="0.25">
      <c r="A49" s="2" t="str">
        <f t="shared" si="0"/>
        <v xml:space="preserve">230770 Maranguape                                                                                                                                   </v>
      </c>
      <c r="B49" s="58">
        <v>230770</v>
      </c>
      <c r="C49" s="2" t="s">
        <v>93</v>
      </c>
      <c r="D49" s="56">
        <v>0</v>
      </c>
      <c r="E49" s="56">
        <v>0</v>
      </c>
      <c r="F49" s="56">
        <v>2</v>
      </c>
      <c r="G49" s="56">
        <v>0</v>
      </c>
      <c r="H49" s="56">
        <v>3</v>
      </c>
      <c r="I49" s="56">
        <v>1</v>
      </c>
      <c r="J49" s="56">
        <v>0</v>
      </c>
      <c r="K49" s="56">
        <v>3</v>
      </c>
      <c r="L49" s="56">
        <v>5</v>
      </c>
      <c r="M49" s="56">
        <v>0</v>
      </c>
      <c r="N49" s="56">
        <v>0</v>
      </c>
      <c r="O49" s="56">
        <v>2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1</v>
      </c>
      <c r="V49" s="59">
        <v>0</v>
      </c>
      <c r="W49" s="59">
        <v>1</v>
      </c>
      <c r="X49" s="59">
        <v>2</v>
      </c>
      <c r="Y49" s="59">
        <v>0</v>
      </c>
      <c r="Z49" s="59">
        <v>0</v>
      </c>
      <c r="AA49" s="59">
        <v>2</v>
      </c>
      <c r="AB49" s="62">
        <v>999999999</v>
      </c>
      <c r="AC49" s="62">
        <v>999999999</v>
      </c>
      <c r="AD49" s="62">
        <v>0</v>
      </c>
      <c r="AE49" s="62">
        <v>999999999</v>
      </c>
      <c r="AF49" s="62">
        <v>0</v>
      </c>
      <c r="AG49" s="62">
        <v>100</v>
      </c>
      <c r="AH49" s="62">
        <v>999999999</v>
      </c>
      <c r="AI49" s="62">
        <v>33.333333333333329</v>
      </c>
      <c r="AJ49" s="62">
        <v>40</v>
      </c>
      <c r="AK49" s="62">
        <v>999999999</v>
      </c>
      <c r="AL49" s="62">
        <v>999999999</v>
      </c>
      <c r="AM49" s="62">
        <v>100</v>
      </c>
      <c r="AN49" s="61">
        <v>0</v>
      </c>
      <c r="AO49" s="25">
        <v>0</v>
      </c>
      <c r="AP49" s="25">
        <v>1</v>
      </c>
      <c r="AQ49" s="25">
        <v>0</v>
      </c>
      <c r="AR49" s="25">
        <v>3</v>
      </c>
      <c r="AS49" s="25">
        <v>0</v>
      </c>
      <c r="AT49" s="25">
        <v>0</v>
      </c>
      <c r="AU49" s="25">
        <v>2</v>
      </c>
      <c r="AV49" s="25">
        <v>3</v>
      </c>
      <c r="AW49" s="25">
        <v>0</v>
      </c>
      <c r="AX49" s="25">
        <v>0</v>
      </c>
      <c r="AY49" s="25">
        <v>0</v>
      </c>
      <c r="AZ49" s="39">
        <v>999999999</v>
      </c>
      <c r="BA49" s="39">
        <v>999999999</v>
      </c>
      <c r="BB49" s="39">
        <v>50</v>
      </c>
      <c r="BC49" s="39">
        <v>999999999</v>
      </c>
      <c r="BD49" s="39">
        <v>100</v>
      </c>
      <c r="BE49" s="39">
        <v>0</v>
      </c>
      <c r="BF49" s="39">
        <v>999999999</v>
      </c>
      <c r="BG49" s="39">
        <v>66.666666666666657</v>
      </c>
      <c r="BH49" s="39">
        <v>60</v>
      </c>
      <c r="BI49" s="39">
        <v>999999999</v>
      </c>
      <c r="BJ49" s="39">
        <v>999999999</v>
      </c>
      <c r="BK49" s="39">
        <v>0</v>
      </c>
      <c r="BL49" s="25">
        <v>0</v>
      </c>
      <c r="BM49" s="25">
        <v>0</v>
      </c>
      <c r="BN49" s="25">
        <v>1</v>
      </c>
      <c r="BO49" s="25">
        <v>0</v>
      </c>
      <c r="BP49" s="25">
        <v>0</v>
      </c>
      <c r="BQ49" s="25">
        <v>0</v>
      </c>
      <c r="BR49" s="25">
        <v>0</v>
      </c>
      <c r="BS49" s="25">
        <v>0</v>
      </c>
      <c r="BT49" s="25">
        <v>0</v>
      </c>
      <c r="BU49" s="25">
        <v>0</v>
      </c>
      <c r="BV49" s="25">
        <v>0</v>
      </c>
      <c r="BW49" s="25">
        <v>0</v>
      </c>
      <c r="BX49" s="39">
        <v>999999999</v>
      </c>
      <c r="BY49" s="39">
        <v>999999999</v>
      </c>
      <c r="BZ49" s="39">
        <v>50</v>
      </c>
      <c r="CA49" s="39">
        <v>999999999</v>
      </c>
      <c r="CB49" s="39">
        <v>0</v>
      </c>
      <c r="CC49" s="39">
        <v>0</v>
      </c>
      <c r="CD49" s="39">
        <v>999999999</v>
      </c>
      <c r="CE49" s="39">
        <v>0</v>
      </c>
      <c r="CF49" s="39">
        <v>0</v>
      </c>
      <c r="CG49" s="39">
        <v>999999999</v>
      </c>
      <c r="CH49" s="39">
        <v>999999999</v>
      </c>
      <c r="CI49" s="39">
        <v>0</v>
      </c>
      <c r="CJ49" s="63">
        <v>0</v>
      </c>
      <c r="CK49" s="63">
        <v>0</v>
      </c>
      <c r="CL49" s="63">
        <v>0</v>
      </c>
      <c r="CM49" s="63">
        <v>0</v>
      </c>
      <c r="CN49" s="63">
        <v>0</v>
      </c>
      <c r="CO49" s="63">
        <v>1</v>
      </c>
      <c r="CP49" s="63">
        <v>0</v>
      </c>
      <c r="CQ49" s="63">
        <v>0</v>
      </c>
      <c r="CR49" s="63">
        <v>1</v>
      </c>
      <c r="CS49" s="63">
        <v>0</v>
      </c>
      <c r="CT49" s="63">
        <v>0</v>
      </c>
      <c r="CU49" s="63">
        <v>1</v>
      </c>
      <c r="CV49" s="63">
        <v>0</v>
      </c>
      <c r="CW49" s="63">
        <v>0</v>
      </c>
      <c r="CX49" s="63">
        <v>0</v>
      </c>
      <c r="CY49" s="63">
        <v>0</v>
      </c>
      <c r="CZ49" s="63">
        <v>0</v>
      </c>
      <c r="DA49" s="63">
        <v>0</v>
      </c>
      <c r="DB49" s="63">
        <v>0</v>
      </c>
      <c r="DC49" s="63">
        <v>0</v>
      </c>
      <c r="DD49" s="63">
        <v>0</v>
      </c>
      <c r="DE49" s="63">
        <v>0</v>
      </c>
      <c r="DF49" s="63">
        <v>0</v>
      </c>
      <c r="DG49" s="63">
        <v>0</v>
      </c>
      <c r="DH49" s="25">
        <v>0</v>
      </c>
      <c r="DI49" s="25">
        <v>0</v>
      </c>
      <c r="DJ49" s="25">
        <v>0</v>
      </c>
      <c r="DK49" s="25">
        <v>0</v>
      </c>
      <c r="DL49" s="25">
        <v>0</v>
      </c>
      <c r="DM49" s="25">
        <v>0</v>
      </c>
      <c r="DN49" s="25">
        <v>0</v>
      </c>
      <c r="DO49" s="25">
        <v>0</v>
      </c>
      <c r="DP49" s="25">
        <v>0</v>
      </c>
      <c r="DQ49" s="25">
        <v>0</v>
      </c>
      <c r="DR49" s="25">
        <v>0</v>
      </c>
      <c r="DS49" s="25">
        <v>0</v>
      </c>
      <c r="DT49" s="34">
        <v>0</v>
      </c>
      <c r="DU49" s="34">
        <v>0</v>
      </c>
      <c r="DV49" s="34">
        <v>0</v>
      </c>
      <c r="DW49" s="34">
        <v>0</v>
      </c>
      <c r="DX49" s="34">
        <v>0</v>
      </c>
      <c r="DY49" s="34">
        <v>1</v>
      </c>
      <c r="DZ49" s="34">
        <v>0</v>
      </c>
      <c r="EA49" s="2">
        <v>0</v>
      </c>
      <c r="EB49" s="2">
        <v>1</v>
      </c>
      <c r="EC49" s="2">
        <v>0</v>
      </c>
      <c r="ED49" s="2">
        <v>0</v>
      </c>
      <c r="EE49" s="2">
        <v>1</v>
      </c>
      <c r="EF49" s="34">
        <v>999999999</v>
      </c>
      <c r="EG49" s="34">
        <v>999999999</v>
      </c>
      <c r="EH49" s="34">
        <v>999999999</v>
      </c>
      <c r="EI49" s="34">
        <v>999999999</v>
      </c>
      <c r="EJ49" s="34">
        <v>999999999</v>
      </c>
      <c r="EK49" s="34">
        <v>100</v>
      </c>
      <c r="EL49" s="34">
        <v>999999999</v>
      </c>
      <c r="EM49" s="34">
        <v>999999999</v>
      </c>
      <c r="EN49" s="34">
        <v>100</v>
      </c>
      <c r="EO49" s="34">
        <v>999999999</v>
      </c>
      <c r="EP49" s="34">
        <v>999999999</v>
      </c>
      <c r="EQ49" s="34">
        <v>100</v>
      </c>
      <c r="ER49" s="34">
        <v>999999999</v>
      </c>
      <c r="ES49" s="34">
        <v>999999999</v>
      </c>
      <c r="ET49" s="34">
        <v>999999999</v>
      </c>
      <c r="EU49" s="34">
        <v>999999999</v>
      </c>
      <c r="EV49" s="34">
        <v>999999999</v>
      </c>
      <c r="EW49" s="34">
        <v>0</v>
      </c>
      <c r="EX49" s="34">
        <v>999999999</v>
      </c>
      <c r="EY49" s="34">
        <v>999999999</v>
      </c>
      <c r="EZ49" s="34">
        <v>0</v>
      </c>
      <c r="FA49" s="34">
        <v>999999999</v>
      </c>
      <c r="FB49" s="34">
        <v>999999999</v>
      </c>
      <c r="FC49" s="34">
        <v>0</v>
      </c>
      <c r="FD49" s="42">
        <v>999999999</v>
      </c>
      <c r="FE49" s="42">
        <v>999999999</v>
      </c>
      <c r="FF49" s="42">
        <v>999999999</v>
      </c>
      <c r="FG49" s="42">
        <v>999999999</v>
      </c>
      <c r="FH49" s="42">
        <v>999999999</v>
      </c>
      <c r="FI49" s="42">
        <v>0</v>
      </c>
      <c r="FJ49" s="42">
        <v>999999999</v>
      </c>
      <c r="FK49" s="42">
        <v>999999999</v>
      </c>
      <c r="FL49" s="42">
        <v>0</v>
      </c>
      <c r="FM49" s="42">
        <v>999999999</v>
      </c>
      <c r="FN49" s="42">
        <v>999999999</v>
      </c>
      <c r="FO49" s="42">
        <v>0</v>
      </c>
      <c r="FP49" s="42">
        <v>0</v>
      </c>
      <c r="FQ49" s="2">
        <v>0</v>
      </c>
      <c r="FR49" s="2">
        <v>0</v>
      </c>
      <c r="FS49" s="2">
        <v>0</v>
      </c>
      <c r="FT49" s="2">
        <v>0</v>
      </c>
      <c r="FU49" s="2">
        <v>1</v>
      </c>
      <c r="FV49" s="2">
        <v>0</v>
      </c>
      <c r="FW49" s="2">
        <v>1</v>
      </c>
      <c r="FX49" s="2">
        <v>1</v>
      </c>
      <c r="FY49" s="2">
        <v>0</v>
      </c>
      <c r="FZ49" s="2">
        <v>0</v>
      </c>
      <c r="GA49" s="2">
        <v>2</v>
      </c>
      <c r="GB49" s="25">
        <v>0</v>
      </c>
      <c r="GC49" s="25">
        <v>0</v>
      </c>
      <c r="GD49" s="25">
        <v>0</v>
      </c>
      <c r="GE49" s="25">
        <v>0</v>
      </c>
      <c r="GF49" s="25">
        <v>0</v>
      </c>
      <c r="GG49" s="25">
        <v>0</v>
      </c>
      <c r="GH49" s="25">
        <v>0</v>
      </c>
      <c r="GI49" s="25">
        <v>0</v>
      </c>
      <c r="GJ49" s="25">
        <v>0</v>
      </c>
      <c r="GK49" s="25">
        <v>0</v>
      </c>
      <c r="GL49" s="25">
        <v>0</v>
      </c>
      <c r="GM49" s="25">
        <v>0</v>
      </c>
      <c r="GN49" s="2">
        <v>0</v>
      </c>
      <c r="GO49" s="2">
        <v>0</v>
      </c>
      <c r="GP49" s="2">
        <v>0</v>
      </c>
      <c r="GQ49" s="2">
        <v>0</v>
      </c>
      <c r="GR49" s="2">
        <v>0</v>
      </c>
      <c r="GS49" s="2">
        <v>0</v>
      </c>
      <c r="GT49" s="2">
        <v>0</v>
      </c>
      <c r="GU49" s="2">
        <v>0</v>
      </c>
      <c r="GV49" s="2">
        <v>1</v>
      </c>
      <c r="GW49" s="2">
        <v>0</v>
      </c>
      <c r="GX49" s="2">
        <v>0</v>
      </c>
      <c r="GY49" s="2">
        <v>0</v>
      </c>
      <c r="GZ49" s="2">
        <v>0</v>
      </c>
      <c r="HA49" s="2">
        <v>0</v>
      </c>
      <c r="HB49" s="2">
        <v>0</v>
      </c>
      <c r="HC49" s="2">
        <v>0</v>
      </c>
      <c r="HD49" s="2">
        <v>0</v>
      </c>
      <c r="HE49" s="2">
        <v>1</v>
      </c>
      <c r="HF49" s="2">
        <v>0</v>
      </c>
      <c r="HG49" s="2">
        <v>1</v>
      </c>
      <c r="HH49" s="2">
        <v>2</v>
      </c>
      <c r="HI49" s="2">
        <v>0</v>
      </c>
      <c r="HJ49" s="2">
        <v>0</v>
      </c>
      <c r="HK49" s="2">
        <v>2</v>
      </c>
      <c r="HL49" s="34">
        <v>999999999</v>
      </c>
      <c r="HM49" s="34">
        <v>999999999</v>
      </c>
      <c r="HN49" s="34">
        <v>999999999</v>
      </c>
      <c r="HO49" s="34">
        <v>999999999</v>
      </c>
      <c r="HP49" s="34">
        <v>999999999</v>
      </c>
      <c r="HQ49" s="34">
        <v>100</v>
      </c>
      <c r="HR49" s="34">
        <v>999999999</v>
      </c>
      <c r="HS49" s="34">
        <v>100</v>
      </c>
      <c r="HT49" s="34">
        <v>50</v>
      </c>
      <c r="HU49" s="34">
        <v>999999999</v>
      </c>
      <c r="HV49" s="34">
        <v>999999999</v>
      </c>
      <c r="HW49" s="34">
        <v>100</v>
      </c>
      <c r="HX49" s="39">
        <v>999999999</v>
      </c>
      <c r="HY49" s="39">
        <v>999999999</v>
      </c>
      <c r="HZ49" s="39">
        <v>999999999</v>
      </c>
      <c r="IA49" s="39">
        <v>999999999</v>
      </c>
      <c r="IB49" s="39">
        <v>999999999</v>
      </c>
      <c r="IC49" s="39">
        <v>0</v>
      </c>
      <c r="ID49" s="39">
        <v>999999999</v>
      </c>
      <c r="IE49" s="39">
        <v>0</v>
      </c>
      <c r="IF49" s="39">
        <v>0</v>
      </c>
      <c r="IG49" s="39">
        <v>999999999</v>
      </c>
      <c r="IH49" s="39">
        <v>999999999</v>
      </c>
      <c r="II49" s="39">
        <v>0</v>
      </c>
      <c r="IJ49" s="39">
        <v>999999999</v>
      </c>
      <c r="IK49" s="39">
        <v>999999999</v>
      </c>
      <c r="IL49" s="39">
        <v>999999999</v>
      </c>
      <c r="IM49" s="39">
        <v>999999999</v>
      </c>
      <c r="IN49" s="39">
        <v>999999999</v>
      </c>
      <c r="IO49" s="39">
        <v>0</v>
      </c>
      <c r="IP49" s="39">
        <v>999999999</v>
      </c>
      <c r="IQ49" s="39">
        <v>0</v>
      </c>
      <c r="IR49" s="39">
        <v>50</v>
      </c>
      <c r="IS49" s="39">
        <v>999999999</v>
      </c>
      <c r="IT49" s="39">
        <v>999999999</v>
      </c>
      <c r="IU49" s="39">
        <v>0</v>
      </c>
      <c r="IV49" s="39">
        <v>0</v>
      </c>
      <c r="IW49" s="39">
        <v>0</v>
      </c>
      <c r="IX49" s="39">
        <v>0</v>
      </c>
      <c r="IY49" s="39">
        <v>0</v>
      </c>
      <c r="IZ49" s="39">
        <v>1</v>
      </c>
      <c r="JA49" s="39">
        <v>0</v>
      </c>
      <c r="JB49" s="39">
        <v>0</v>
      </c>
      <c r="JC49" s="39">
        <v>1</v>
      </c>
      <c r="JD49" s="2">
        <v>2</v>
      </c>
      <c r="JE49" s="2">
        <v>0</v>
      </c>
      <c r="JF49" s="2">
        <v>0</v>
      </c>
      <c r="JG49" s="2">
        <v>0</v>
      </c>
      <c r="JH49" s="2">
        <v>0</v>
      </c>
      <c r="JI49" s="2">
        <v>0</v>
      </c>
      <c r="JJ49" s="2">
        <v>1</v>
      </c>
      <c r="JK49" s="2">
        <v>0</v>
      </c>
      <c r="JL49" s="2">
        <v>1</v>
      </c>
      <c r="JM49" s="44">
        <v>0</v>
      </c>
      <c r="JN49" s="44">
        <v>0</v>
      </c>
      <c r="JO49" s="44">
        <v>0</v>
      </c>
      <c r="JP49" s="2">
        <v>0</v>
      </c>
      <c r="JQ49" s="2">
        <v>0</v>
      </c>
      <c r="JR49" s="2">
        <v>0</v>
      </c>
      <c r="JS49" s="2">
        <v>0</v>
      </c>
      <c r="JT49" s="2">
        <v>0</v>
      </c>
      <c r="JU49" s="2">
        <v>0</v>
      </c>
      <c r="JV49" s="2">
        <v>0</v>
      </c>
      <c r="JW49" s="2">
        <v>0</v>
      </c>
      <c r="JX49" s="2">
        <v>0</v>
      </c>
      <c r="JY49" s="2">
        <v>0</v>
      </c>
      <c r="JZ49" s="2">
        <v>0</v>
      </c>
      <c r="KA49" s="2">
        <v>0</v>
      </c>
      <c r="KB49" s="25">
        <v>0</v>
      </c>
      <c r="KC49" s="25">
        <v>0</v>
      </c>
      <c r="KD49" s="25">
        <v>0</v>
      </c>
      <c r="KE49" s="25">
        <v>0</v>
      </c>
      <c r="KF49" s="25">
        <v>0</v>
      </c>
      <c r="KG49" s="25">
        <v>0</v>
      </c>
      <c r="KH49" s="25">
        <v>1</v>
      </c>
      <c r="KI49" s="25">
        <v>0</v>
      </c>
      <c r="KJ49" s="25">
        <v>2</v>
      </c>
      <c r="KK49" s="25">
        <v>0</v>
      </c>
      <c r="KL49" s="25">
        <v>0</v>
      </c>
      <c r="KM49" s="25">
        <v>1</v>
      </c>
      <c r="KN49" s="25">
        <v>2</v>
      </c>
      <c r="KO49" s="25">
        <v>0</v>
      </c>
      <c r="KP49" s="25">
        <v>0</v>
      </c>
      <c r="KQ49" s="25">
        <v>0</v>
      </c>
      <c r="KR49" s="44">
        <v>999999999</v>
      </c>
      <c r="KS49" s="44">
        <v>999999999</v>
      </c>
      <c r="KT49" s="44">
        <v>0</v>
      </c>
      <c r="KU49" s="44">
        <v>999999999</v>
      </c>
      <c r="KV49" s="44">
        <v>50</v>
      </c>
      <c r="KW49" s="44">
        <v>999999999</v>
      </c>
      <c r="KX49" s="44">
        <v>999999999</v>
      </c>
      <c r="KY49" s="44">
        <v>100</v>
      </c>
      <c r="KZ49" s="44">
        <v>100</v>
      </c>
      <c r="LA49" s="44">
        <v>999999999</v>
      </c>
      <c r="LB49" s="44">
        <v>999999999</v>
      </c>
      <c r="LC49" s="44">
        <v>999999999</v>
      </c>
      <c r="LD49" s="44">
        <v>999999999</v>
      </c>
      <c r="LE49" s="44">
        <v>999999999</v>
      </c>
      <c r="LF49" s="44">
        <v>100</v>
      </c>
      <c r="LG49" s="44">
        <v>999999999</v>
      </c>
      <c r="LH49" s="44">
        <v>50</v>
      </c>
      <c r="LI49" s="44">
        <v>999999999</v>
      </c>
      <c r="LJ49" s="44">
        <v>999999999</v>
      </c>
      <c r="LK49" s="44">
        <v>0</v>
      </c>
      <c r="LL49" s="44">
        <v>0</v>
      </c>
      <c r="LM49" s="44">
        <v>999999999</v>
      </c>
      <c r="LN49" s="44">
        <v>999999999</v>
      </c>
      <c r="LO49" s="44">
        <v>999999999</v>
      </c>
      <c r="LP49" s="44">
        <v>999999999</v>
      </c>
      <c r="LQ49" s="44">
        <v>999999999</v>
      </c>
      <c r="LR49" s="44">
        <v>0</v>
      </c>
      <c r="LS49" s="44">
        <v>999999999</v>
      </c>
      <c r="LT49" s="44">
        <v>0</v>
      </c>
      <c r="LU49" s="44">
        <v>999999999</v>
      </c>
      <c r="LV49" s="44">
        <v>999999999</v>
      </c>
      <c r="LW49" s="44">
        <v>0</v>
      </c>
      <c r="LX49" s="44">
        <v>0</v>
      </c>
      <c r="LY49" s="44">
        <v>999999999</v>
      </c>
      <c r="LZ49" s="44">
        <v>999999999</v>
      </c>
      <c r="MA49" s="44">
        <v>999999999</v>
      </c>
      <c r="MB49" s="25">
        <v>0</v>
      </c>
      <c r="MC49" s="25">
        <v>0</v>
      </c>
      <c r="MD49" s="25">
        <v>0</v>
      </c>
      <c r="ME49" s="25">
        <v>0</v>
      </c>
      <c r="MF49" s="25">
        <v>0</v>
      </c>
      <c r="MG49" s="25">
        <v>1</v>
      </c>
      <c r="MH49" s="25">
        <v>0</v>
      </c>
      <c r="MI49" s="25">
        <v>0</v>
      </c>
      <c r="MJ49" s="25">
        <v>0</v>
      </c>
      <c r="MK49" s="25">
        <v>0</v>
      </c>
      <c r="ML49" s="25">
        <v>0</v>
      </c>
      <c r="MM49" s="25">
        <v>0</v>
      </c>
      <c r="MN49" s="25">
        <v>0</v>
      </c>
      <c r="MO49" s="25">
        <v>0</v>
      </c>
      <c r="MP49" s="25">
        <v>0</v>
      </c>
      <c r="MQ49" s="25">
        <v>0</v>
      </c>
      <c r="MR49" s="25">
        <v>0</v>
      </c>
      <c r="MS49" s="25">
        <v>1</v>
      </c>
      <c r="MT49" s="25">
        <v>0</v>
      </c>
      <c r="MU49" s="25">
        <v>0</v>
      </c>
      <c r="MV49" s="25">
        <v>0</v>
      </c>
      <c r="MW49" s="44">
        <v>0</v>
      </c>
      <c r="MX49" s="44">
        <v>0</v>
      </c>
      <c r="MY49" s="44">
        <v>0</v>
      </c>
      <c r="MZ49" s="44">
        <v>999999999</v>
      </c>
      <c r="NA49" s="44">
        <v>999999999</v>
      </c>
      <c r="NB49" s="44">
        <v>999999999</v>
      </c>
      <c r="NC49" s="44">
        <v>999999999</v>
      </c>
      <c r="ND49" s="44">
        <v>999999999</v>
      </c>
      <c r="NE49" s="44">
        <v>100</v>
      </c>
      <c r="NF49" s="44">
        <v>999999999</v>
      </c>
      <c r="NG49" s="44">
        <v>999999999</v>
      </c>
      <c r="NH49" s="44">
        <v>999999999</v>
      </c>
      <c r="NI49" s="44">
        <v>999999999</v>
      </c>
      <c r="NJ49" s="44">
        <v>999999999</v>
      </c>
      <c r="NK49" s="44">
        <v>999999999</v>
      </c>
      <c r="NL49" s="25">
        <v>0</v>
      </c>
      <c r="NM49" s="25">
        <v>0</v>
      </c>
      <c r="NN49" s="25">
        <v>0</v>
      </c>
      <c r="NO49" s="25">
        <v>0</v>
      </c>
      <c r="NP49" s="25">
        <v>0</v>
      </c>
      <c r="NQ49" s="25">
        <v>0</v>
      </c>
      <c r="NR49" s="25">
        <v>0</v>
      </c>
      <c r="NS49" s="25">
        <v>0</v>
      </c>
      <c r="NT49" s="25">
        <v>0</v>
      </c>
      <c r="NU49" s="25">
        <v>0</v>
      </c>
      <c r="NV49" s="25">
        <v>0</v>
      </c>
      <c r="NW49" s="25">
        <v>0</v>
      </c>
      <c r="NX49" s="25">
        <v>0</v>
      </c>
      <c r="NY49" s="25">
        <v>0</v>
      </c>
      <c r="NZ49" s="25">
        <v>0</v>
      </c>
      <c r="OA49" s="25">
        <v>0</v>
      </c>
      <c r="OB49" s="25">
        <v>1</v>
      </c>
      <c r="OC49" s="25">
        <v>0</v>
      </c>
      <c r="OD49" s="44">
        <v>0</v>
      </c>
      <c r="OE49" s="44">
        <v>0</v>
      </c>
      <c r="OF49" s="44">
        <v>0</v>
      </c>
      <c r="OG49" s="44">
        <v>0</v>
      </c>
      <c r="OH49" s="44">
        <v>0</v>
      </c>
      <c r="OI49" s="44">
        <v>0</v>
      </c>
      <c r="OJ49" s="44">
        <v>999999999</v>
      </c>
      <c r="OK49" s="44">
        <v>999999999</v>
      </c>
      <c r="OL49" s="44">
        <v>999999999</v>
      </c>
      <c r="OM49" s="44">
        <v>999999999</v>
      </c>
      <c r="ON49" s="44">
        <v>0</v>
      </c>
      <c r="OO49" s="44">
        <v>999999999</v>
      </c>
      <c r="OP49" s="44">
        <v>999999999</v>
      </c>
      <c r="OQ49" s="44">
        <v>999999999</v>
      </c>
      <c r="OR49" s="44">
        <v>999999999</v>
      </c>
      <c r="OS49" s="44">
        <v>999999999</v>
      </c>
      <c r="OT49" s="44">
        <v>999999999</v>
      </c>
      <c r="OU49" s="44">
        <v>999999999</v>
      </c>
      <c r="OV49" s="25">
        <v>0</v>
      </c>
      <c r="OW49" s="25">
        <v>0</v>
      </c>
      <c r="OX49" s="25">
        <v>0</v>
      </c>
      <c r="OY49" s="25">
        <v>0</v>
      </c>
      <c r="OZ49" s="25">
        <v>2</v>
      </c>
      <c r="PA49" s="25">
        <v>1</v>
      </c>
      <c r="PB49" s="25">
        <v>1</v>
      </c>
      <c r="PC49" s="25">
        <v>2</v>
      </c>
      <c r="PD49" s="25">
        <v>4</v>
      </c>
      <c r="PE49" s="25">
        <v>2</v>
      </c>
      <c r="PF49" s="25">
        <v>0</v>
      </c>
      <c r="PG49" s="25">
        <v>0</v>
      </c>
      <c r="PH49" s="25">
        <v>0</v>
      </c>
      <c r="PI49" s="25">
        <v>0</v>
      </c>
      <c r="PJ49" s="25">
        <v>1</v>
      </c>
      <c r="PK49" s="25">
        <v>0</v>
      </c>
      <c r="PL49" s="25">
        <v>3</v>
      </c>
      <c r="PM49" s="25">
        <v>1</v>
      </c>
      <c r="PN49" s="25">
        <v>1</v>
      </c>
      <c r="PO49" s="25">
        <v>3</v>
      </c>
      <c r="PP49" s="25">
        <v>6</v>
      </c>
      <c r="PQ49" s="25">
        <v>3</v>
      </c>
      <c r="PR49" s="25">
        <v>0</v>
      </c>
      <c r="PS49" s="25">
        <v>2</v>
      </c>
      <c r="PT49" s="44">
        <v>999999999</v>
      </c>
      <c r="PU49" s="44">
        <v>999999999</v>
      </c>
      <c r="PV49" s="44">
        <v>0</v>
      </c>
      <c r="PW49" s="44">
        <v>999999999</v>
      </c>
      <c r="PX49" s="44">
        <v>66.666666666666657</v>
      </c>
      <c r="PY49" s="44">
        <v>100</v>
      </c>
      <c r="PZ49" s="44">
        <v>100</v>
      </c>
      <c r="QA49" s="44">
        <v>66.666666666666657</v>
      </c>
      <c r="QB49" s="44">
        <v>66.666666666666657</v>
      </c>
      <c r="QC49" s="44">
        <v>66.666666666666657</v>
      </c>
      <c r="QD49" s="44">
        <v>999999999</v>
      </c>
      <c r="QE49" s="44">
        <v>0</v>
      </c>
      <c r="QF49" s="25">
        <v>0</v>
      </c>
      <c r="QG49" s="25">
        <v>0</v>
      </c>
      <c r="QH49" s="25">
        <v>1</v>
      </c>
      <c r="QI49" s="25">
        <v>0</v>
      </c>
      <c r="QJ49" s="25">
        <v>1</v>
      </c>
      <c r="QK49" s="25">
        <v>1</v>
      </c>
      <c r="QL49" s="25">
        <v>1</v>
      </c>
      <c r="QM49" s="25">
        <v>2</v>
      </c>
      <c r="QN49" s="25">
        <v>4</v>
      </c>
      <c r="QO49" s="25">
        <v>2</v>
      </c>
      <c r="QP49" s="25">
        <v>0</v>
      </c>
      <c r="QQ49" s="25">
        <v>0</v>
      </c>
      <c r="QR49" s="25">
        <v>0</v>
      </c>
      <c r="QS49" s="25">
        <v>1</v>
      </c>
      <c r="QT49" s="25">
        <v>0</v>
      </c>
      <c r="QU49" s="25">
        <v>3</v>
      </c>
      <c r="QV49" s="25">
        <v>1</v>
      </c>
      <c r="QW49" s="25">
        <v>1</v>
      </c>
      <c r="QX49" s="25">
        <v>3</v>
      </c>
      <c r="QY49" s="25">
        <v>6</v>
      </c>
      <c r="QZ49" s="25">
        <v>3</v>
      </c>
      <c r="RA49" s="25">
        <v>0</v>
      </c>
      <c r="RB49" s="44">
        <v>999999999</v>
      </c>
      <c r="RC49" s="44">
        <v>999999999</v>
      </c>
      <c r="RD49" s="44">
        <v>100</v>
      </c>
      <c r="RE49" s="44">
        <v>999999999</v>
      </c>
      <c r="RF49" s="44">
        <v>33.333333333333329</v>
      </c>
      <c r="RG49" s="44">
        <v>100</v>
      </c>
      <c r="RH49" s="44">
        <v>100</v>
      </c>
      <c r="RI49" s="44">
        <v>66.666666666666657</v>
      </c>
      <c r="RJ49" s="44">
        <v>66.666666666666657</v>
      </c>
      <c r="RK49" s="44">
        <v>66.666666666666657</v>
      </c>
      <c r="RL49" s="44">
        <v>999999999</v>
      </c>
      <c r="RM49" s="25">
        <v>0</v>
      </c>
      <c r="RN49" s="25">
        <v>0</v>
      </c>
      <c r="RO49" s="25">
        <v>0</v>
      </c>
      <c r="RP49" s="25">
        <v>0</v>
      </c>
      <c r="RQ49" s="25">
        <v>1</v>
      </c>
      <c r="RR49" s="25">
        <v>1</v>
      </c>
      <c r="RS49" s="25">
        <v>0</v>
      </c>
      <c r="RT49" s="25">
        <v>0</v>
      </c>
      <c r="RU49" s="25">
        <v>2</v>
      </c>
      <c r="RV49" s="25">
        <v>0</v>
      </c>
      <c r="RW49" s="25">
        <v>0</v>
      </c>
      <c r="RX49" s="25">
        <v>0</v>
      </c>
      <c r="RY49" s="25">
        <v>0</v>
      </c>
      <c r="RZ49" s="25">
        <v>0</v>
      </c>
      <c r="SA49" s="25">
        <v>0</v>
      </c>
      <c r="SB49" s="25">
        <v>0</v>
      </c>
      <c r="SC49" s="25">
        <v>1</v>
      </c>
      <c r="SD49" s="25">
        <v>0</v>
      </c>
      <c r="SE49" s="25">
        <v>0</v>
      </c>
      <c r="SF49" s="25">
        <v>0</v>
      </c>
      <c r="SG49" s="25">
        <v>2</v>
      </c>
      <c r="SH49" s="25">
        <v>0</v>
      </c>
      <c r="SI49" s="25">
        <v>0</v>
      </c>
      <c r="SJ49" s="25">
        <v>1</v>
      </c>
      <c r="SK49" s="25">
        <v>0</v>
      </c>
      <c r="SL49" s="25">
        <v>0</v>
      </c>
      <c r="SM49" s="25">
        <v>0</v>
      </c>
      <c r="SN49" s="25">
        <v>0</v>
      </c>
      <c r="SO49" s="25">
        <v>0</v>
      </c>
      <c r="SP49" s="25">
        <v>0</v>
      </c>
      <c r="SQ49" s="25">
        <v>0</v>
      </c>
      <c r="SR49" s="25">
        <v>0</v>
      </c>
      <c r="SS49" s="25">
        <v>1</v>
      </c>
      <c r="ST49" s="25">
        <v>0</v>
      </c>
      <c r="SU49" s="25">
        <v>0</v>
      </c>
      <c r="SV49" s="25">
        <v>0</v>
      </c>
      <c r="SW49" s="44">
        <v>999999999</v>
      </c>
      <c r="SX49" s="44">
        <v>999999999</v>
      </c>
      <c r="SY49" s="44">
        <v>0</v>
      </c>
      <c r="SZ49" s="44">
        <v>999999999</v>
      </c>
      <c r="TA49" s="44">
        <v>33.333333333333329</v>
      </c>
      <c r="TB49" s="44">
        <v>100</v>
      </c>
      <c r="TC49" s="44">
        <v>999999999</v>
      </c>
      <c r="TD49" s="44">
        <v>0</v>
      </c>
      <c r="TE49" s="44">
        <v>40</v>
      </c>
      <c r="TF49" s="44">
        <v>999999999</v>
      </c>
      <c r="TG49" s="44">
        <v>999999999</v>
      </c>
      <c r="TH49" s="44">
        <v>0</v>
      </c>
      <c r="TI49" s="44">
        <v>999999999</v>
      </c>
      <c r="TJ49" s="44">
        <v>999999999</v>
      </c>
      <c r="TK49" s="44">
        <v>0</v>
      </c>
      <c r="TL49" s="44">
        <v>999999999</v>
      </c>
      <c r="TM49" s="44">
        <v>33.333333333333329</v>
      </c>
      <c r="TN49" s="44">
        <v>0</v>
      </c>
      <c r="TO49" s="44">
        <v>999999999</v>
      </c>
      <c r="TP49" s="44">
        <v>0</v>
      </c>
      <c r="TQ49" s="44">
        <v>40</v>
      </c>
      <c r="TR49" s="44">
        <v>999999999</v>
      </c>
      <c r="TS49" s="44">
        <v>999999999</v>
      </c>
      <c r="TT49" s="44">
        <v>50</v>
      </c>
      <c r="TU49" s="44">
        <v>999999999</v>
      </c>
      <c r="TV49" s="44">
        <v>999999999</v>
      </c>
      <c r="TW49" s="44">
        <v>0</v>
      </c>
      <c r="TX49" s="44">
        <v>999999999</v>
      </c>
      <c r="TY49" s="44">
        <v>0</v>
      </c>
      <c r="TZ49" s="44">
        <v>0</v>
      </c>
      <c r="UA49" s="44">
        <v>999999999</v>
      </c>
      <c r="UB49" s="44">
        <v>0</v>
      </c>
      <c r="UC49" s="44">
        <v>20</v>
      </c>
      <c r="UD49" s="44">
        <v>999999999</v>
      </c>
      <c r="UE49" s="44">
        <v>999999999</v>
      </c>
      <c r="UF49" s="44">
        <v>0</v>
      </c>
    </row>
    <row r="50" spans="1:552" x14ac:dyDescent="0.25">
      <c r="A50" s="2" t="str">
        <f t="shared" si="0"/>
        <v xml:space="preserve">231290 Sobral                                                                                                                                       </v>
      </c>
      <c r="B50" s="58">
        <v>231290</v>
      </c>
      <c r="C50" s="2" t="s">
        <v>94</v>
      </c>
      <c r="D50" s="56">
        <v>8</v>
      </c>
      <c r="E50" s="56">
        <v>13</v>
      </c>
      <c r="F50" s="56">
        <v>10</v>
      </c>
      <c r="G50" s="56">
        <v>12</v>
      </c>
      <c r="H50" s="56">
        <v>8</v>
      </c>
      <c r="I50" s="56">
        <v>9</v>
      </c>
      <c r="J50" s="56">
        <v>5</v>
      </c>
      <c r="K50" s="56">
        <v>4</v>
      </c>
      <c r="L50" s="56">
        <v>3</v>
      </c>
      <c r="M50" s="56">
        <v>4</v>
      </c>
      <c r="N50" s="56">
        <v>8</v>
      </c>
      <c r="O50" s="56">
        <v>7</v>
      </c>
      <c r="P50" s="59">
        <v>0</v>
      </c>
      <c r="Q50" s="59">
        <v>0</v>
      </c>
      <c r="R50" s="59">
        <v>1</v>
      </c>
      <c r="S50" s="59">
        <v>2</v>
      </c>
      <c r="T50" s="59">
        <v>1</v>
      </c>
      <c r="U50" s="59">
        <v>5</v>
      </c>
      <c r="V50" s="59">
        <v>1</v>
      </c>
      <c r="W50" s="59">
        <v>3</v>
      </c>
      <c r="X50" s="59">
        <v>2</v>
      </c>
      <c r="Y50" s="59">
        <v>2</v>
      </c>
      <c r="Z50" s="59">
        <v>4</v>
      </c>
      <c r="AA50" s="59">
        <v>5</v>
      </c>
      <c r="AB50" s="62">
        <v>0</v>
      </c>
      <c r="AC50" s="62">
        <v>0</v>
      </c>
      <c r="AD50" s="62">
        <v>10</v>
      </c>
      <c r="AE50" s="62">
        <v>16.666666666666664</v>
      </c>
      <c r="AF50" s="62">
        <v>12.5</v>
      </c>
      <c r="AG50" s="62">
        <v>55.555555555555557</v>
      </c>
      <c r="AH50" s="62">
        <v>20</v>
      </c>
      <c r="AI50" s="62">
        <v>75</v>
      </c>
      <c r="AJ50" s="62">
        <v>66.666666666666657</v>
      </c>
      <c r="AK50" s="62">
        <v>50</v>
      </c>
      <c r="AL50" s="62">
        <v>50</v>
      </c>
      <c r="AM50" s="62">
        <v>71.428571428571431</v>
      </c>
      <c r="AN50" s="61">
        <v>6</v>
      </c>
      <c r="AO50" s="25">
        <v>7</v>
      </c>
      <c r="AP50" s="25">
        <v>4</v>
      </c>
      <c r="AQ50" s="25">
        <v>8</v>
      </c>
      <c r="AR50" s="25">
        <v>6</v>
      </c>
      <c r="AS50" s="25">
        <v>3</v>
      </c>
      <c r="AT50" s="25">
        <v>2</v>
      </c>
      <c r="AU50" s="25">
        <v>1</v>
      </c>
      <c r="AV50" s="25">
        <v>1</v>
      </c>
      <c r="AW50" s="25">
        <v>2</v>
      </c>
      <c r="AX50" s="25">
        <v>3</v>
      </c>
      <c r="AY50" s="25">
        <v>2</v>
      </c>
      <c r="AZ50" s="39">
        <v>75</v>
      </c>
      <c r="BA50" s="39">
        <v>53.846153846153847</v>
      </c>
      <c r="BB50" s="39">
        <v>40</v>
      </c>
      <c r="BC50" s="39">
        <v>66.666666666666657</v>
      </c>
      <c r="BD50" s="39">
        <v>75</v>
      </c>
      <c r="BE50" s="39">
        <v>33.333333333333329</v>
      </c>
      <c r="BF50" s="39">
        <v>40</v>
      </c>
      <c r="BG50" s="39">
        <v>25</v>
      </c>
      <c r="BH50" s="39">
        <v>33.333333333333329</v>
      </c>
      <c r="BI50" s="39">
        <v>50</v>
      </c>
      <c r="BJ50" s="39">
        <v>37.5</v>
      </c>
      <c r="BK50" s="39">
        <v>28.571428571428569</v>
      </c>
      <c r="BL50" s="25">
        <v>2</v>
      </c>
      <c r="BM50" s="25">
        <v>6</v>
      </c>
      <c r="BN50" s="25">
        <v>5</v>
      </c>
      <c r="BO50" s="25">
        <v>2</v>
      </c>
      <c r="BP50" s="25">
        <v>1</v>
      </c>
      <c r="BQ50" s="25">
        <v>1</v>
      </c>
      <c r="BR50" s="25">
        <v>2</v>
      </c>
      <c r="BS50" s="25">
        <v>0</v>
      </c>
      <c r="BT50" s="25">
        <v>0</v>
      </c>
      <c r="BU50" s="25">
        <v>0</v>
      </c>
      <c r="BV50" s="25">
        <v>1</v>
      </c>
      <c r="BW50" s="25">
        <v>0</v>
      </c>
      <c r="BX50" s="39">
        <v>25</v>
      </c>
      <c r="BY50" s="39">
        <v>46.153846153846153</v>
      </c>
      <c r="BZ50" s="39">
        <v>50</v>
      </c>
      <c r="CA50" s="39">
        <v>16.666666666666664</v>
      </c>
      <c r="CB50" s="39">
        <v>12.5</v>
      </c>
      <c r="CC50" s="39">
        <v>11.111111111111111</v>
      </c>
      <c r="CD50" s="39">
        <v>40</v>
      </c>
      <c r="CE50" s="39">
        <v>0</v>
      </c>
      <c r="CF50" s="39">
        <v>0</v>
      </c>
      <c r="CG50" s="39">
        <v>0</v>
      </c>
      <c r="CH50" s="39">
        <v>12.5</v>
      </c>
      <c r="CI50" s="39">
        <v>0</v>
      </c>
      <c r="CJ50" s="63">
        <v>0</v>
      </c>
      <c r="CK50" s="63">
        <v>0</v>
      </c>
      <c r="CL50" s="63">
        <v>0</v>
      </c>
      <c r="CM50" s="63">
        <v>1</v>
      </c>
      <c r="CN50" s="63">
        <v>0</v>
      </c>
      <c r="CO50" s="63">
        <v>0</v>
      </c>
      <c r="CP50" s="63">
        <v>0</v>
      </c>
      <c r="CQ50" s="63">
        <v>0</v>
      </c>
      <c r="CR50" s="63">
        <v>2</v>
      </c>
      <c r="CS50" s="63">
        <v>0</v>
      </c>
      <c r="CT50" s="63">
        <v>2</v>
      </c>
      <c r="CU50" s="63">
        <v>2</v>
      </c>
      <c r="CV50" s="63">
        <v>0</v>
      </c>
      <c r="CW50" s="63">
        <v>0</v>
      </c>
      <c r="CX50" s="63">
        <v>0</v>
      </c>
      <c r="CY50" s="63">
        <v>0</v>
      </c>
      <c r="CZ50" s="63">
        <v>0</v>
      </c>
      <c r="DA50" s="63">
        <v>1</v>
      </c>
      <c r="DB50" s="63">
        <v>0</v>
      </c>
      <c r="DC50" s="63">
        <v>0</v>
      </c>
      <c r="DD50" s="63">
        <v>0</v>
      </c>
      <c r="DE50" s="63">
        <v>0</v>
      </c>
      <c r="DF50" s="63">
        <v>0</v>
      </c>
      <c r="DG50" s="63">
        <v>0</v>
      </c>
      <c r="DH50" s="25">
        <v>0</v>
      </c>
      <c r="DI50" s="25">
        <v>0</v>
      </c>
      <c r="DJ50" s="25">
        <v>1</v>
      </c>
      <c r="DK50" s="25">
        <v>0</v>
      </c>
      <c r="DL50" s="25">
        <v>0</v>
      </c>
      <c r="DM50" s="25">
        <v>0</v>
      </c>
      <c r="DN50" s="25">
        <v>0</v>
      </c>
      <c r="DO50" s="25">
        <v>0</v>
      </c>
      <c r="DP50" s="25">
        <v>0</v>
      </c>
      <c r="DQ50" s="25">
        <v>0</v>
      </c>
      <c r="DR50" s="25">
        <v>0</v>
      </c>
      <c r="DS50" s="25">
        <v>0</v>
      </c>
      <c r="DT50" s="34">
        <v>0</v>
      </c>
      <c r="DU50" s="34">
        <v>0</v>
      </c>
      <c r="DV50" s="34">
        <v>1</v>
      </c>
      <c r="DW50" s="34">
        <v>1</v>
      </c>
      <c r="DX50" s="34">
        <v>0</v>
      </c>
      <c r="DY50" s="34">
        <v>1</v>
      </c>
      <c r="DZ50" s="34">
        <v>0</v>
      </c>
      <c r="EA50" s="2">
        <v>0</v>
      </c>
      <c r="EB50" s="2">
        <v>2</v>
      </c>
      <c r="EC50" s="2">
        <v>0</v>
      </c>
      <c r="ED50" s="2">
        <v>2</v>
      </c>
      <c r="EE50" s="2">
        <v>2</v>
      </c>
      <c r="EF50" s="34">
        <v>999999999</v>
      </c>
      <c r="EG50" s="34">
        <v>999999999</v>
      </c>
      <c r="EH50" s="34">
        <v>0</v>
      </c>
      <c r="EI50" s="34">
        <v>100</v>
      </c>
      <c r="EJ50" s="34">
        <v>999999999</v>
      </c>
      <c r="EK50" s="34">
        <v>0</v>
      </c>
      <c r="EL50" s="34">
        <v>999999999</v>
      </c>
      <c r="EM50" s="34">
        <v>999999999</v>
      </c>
      <c r="EN50" s="34">
        <v>100</v>
      </c>
      <c r="EO50" s="34">
        <v>999999999</v>
      </c>
      <c r="EP50" s="34">
        <v>100</v>
      </c>
      <c r="EQ50" s="34">
        <v>100</v>
      </c>
      <c r="ER50" s="34">
        <v>999999999</v>
      </c>
      <c r="ES50" s="34">
        <v>999999999</v>
      </c>
      <c r="ET50" s="34">
        <v>0</v>
      </c>
      <c r="EU50" s="34">
        <v>0</v>
      </c>
      <c r="EV50" s="34">
        <v>999999999</v>
      </c>
      <c r="EW50" s="34">
        <v>100</v>
      </c>
      <c r="EX50" s="34">
        <v>999999999</v>
      </c>
      <c r="EY50" s="34">
        <v>999999999</v>
      </c>
      <c r="EZ50" s="34">
        <v>0</v>
      </c>
      <c r="FA50" s="34">
        <v>999999999</v>
      </c>
      <c r="FB50" s="34">
        <v>0</v>
      </c>
      <c r="FC50" s="34">
        <v>0</v>
      </c>
      <c r="FD50" s="42">
        <v>999999999</v>
      </c>
      <c r="FE50" s="42">
        <v>999999999</v>
      </c>
      <c r="FF50" s="42">
        <v>100</v>
      </c>
      <c r="FG50" s="42">
        <v>0</v>
      </c>
      <c r="FH50" s="42">
        <v>999999999</v>
      </c>
      <c r="FI50" s="42">
        <v>0</v>
      </c>
      <c r="FJ50" s="42">
        <v>999999999</v>
      </c>
      <c r="FK50" s="42">
        <v>999999999</v>
      </c>
      <c r="FL50" s="42">
        <v>0</v>
      </c>
      <c r="FM50" s="42">
        <v>999999999</v>
      </c>
      <c r="FN50" s="42">
        <v>0</v>
      </c>
      <c r="FO50" s="42">
        <v>0</v>
      </c>
      <c r="FP50" s="42">
        <v>0</v>
      </c>
      <c r="FQ50" s="2">
        <v>0</v>
      </c>
      <c r="FR50" s="2">
        <v>0</v>
      </c>
      <c r="FS50" s="2">
        <v>2</v>
      </c>
      <c r="FT50" s="2">
        <v>1</v>
      </c>
      <c r="FU50" s="2">
        <v>2</v>
      </c>
      <c r="FV50" s="2">
        <v>0</v>
      </c>
      <c r="FW50" s="2">
        <v>1</v>
      </c>
      <c r="FX50" s="2">
        <v>2</v>
      </c>
      <c r="FY50" s="2">
        <v>0</v>
      </c>
      <c r="FZ50" s="2">
        <v>2</v>
      </c>
      <c r="GA50" s="2">
        <v>3</v>
      </c>
      <c r="GB50" s="25">
        <v>0</v>
      </c>
      <c r="GC50" s="25">
        <v>0</v>
      </c>
      <c r="GD50" s="25">
        <v>0</v>
      </c>
      <c r="GE50" s="25">
        <v>0</v>
      </c>
      <c r="GF50" s="25">
        <v>0</v>
      </c>
      <c r="GG50" s="25">
        <v>1</v>
      </c>
      <c r="GH50" s="25">
        <v>0</v>
      </c>
      <c r="GI50" s="25">
        <v>0</v>
      </c>
      <c r="GJ50" s="25">
        <v>0</v>
      </c>
      <c r="GK50" s="25">
        <v>0</v>
      </c>
      <c r="GL50" s="25">
        <v>1</v>
      </c>
      <c r="GM50" s="25">
        <v>1</v>
      </c>
      <c r="GN50" s="2">
        <v>0</v>
      </c>
      <c r="GO50" s="2">
        <v>0</v>
      </c>
      <c r="GP50" s="2">
        <v>0</v>
      </c>
      <c r="GQ50" s="2">
        <v>0</v>
      </c>
      <c r="GR50" s="2">
        <v>0</v>
      </c>
      <c r="GS50" s="2">
        <v>1</v>
      </c>
      <c r="GT50" s="2">
        <v>0</v>
      </c>
      <c r="GU50" s="2">
        <v>0</v>
      </c>
      <c r="GV50" s="2">
        <v>0</v>
      </c>
      <c r="GW50" s="2">
        <v>2</v>
      </c>
      <c r="GX50" s="2">
        <v>1</v>
      </c>
      <c r="GY50" s="2">
        <v>1</v>
      </c>
      <c r="GZ50" s="2">
        <v>0</v>
      </c>
      <c r="HA50" s="2">
        <v>0</v>
      </c>
      <c r="HB50" s="2">
        <v>0</v>
      </c>
      <c r="HC50" s="2">
        <v>2</v>
      </c>
      <c r="HD50" s="2">
        <v>1</v>
      </c>
      <c r="HE50" s="2">
        <v>4</v>
      </c>
      <c r="HF50" s="2">
        <v>0</v>
      </c>
      <c r="HG50" s="2">
        <v>1</v>
      </c>
      <c r="HH50" s="2">
        <v>2</v>
      </c>
      <c r="HI50" s="2">
        <v>2</v>
      </c>
      <c r="HJ50" s="2">
        <v>4</v>
      </c>
      <c r="HK50" s="2">
        <v>5</v>
      </c>
      <c r="HL50" s="34">
        <v>999999999</v>
      </c>
      <c r="HM50" s="34">
        <v>999999999</v>
      </c>
      <c r="HN50" s="34">
        <v>999999999</v>
      </c>
      <c r="HO50" s="34">
        <v>100</v>
      </c>
      <c r="HP50" s="34">
        <v>100</v>
      </c>
      <c r="HQ50" s="34">
        <v>50</v>
      </c>
      <c r="HR50" s="34">
        <v>999999999</v>
      </c>
      <c r="HS50" s="34">
        <v>100</v>
      </c>
      <c r="HT50" s="34">
        <v>100</v>
      </c>
      <c r="HU50" s="34">
        <v>0</v>
      </c>
      <c r="HV50" s="34">
        <v>50</v>
      </c>
      <c r="HW50" s="34">
        <v>60</v>
      </c>
      <c r="HX50" s="39">
        <v>999999999</v>
      </c>
      <c r="HY50" s="39">
        <v>999999999</v>
      </c>
      <c r="HZ50" s="39">
        <v>999999999</v>
      </c>
      <c r="IA50" s="39">
        <v>0</v>
      </c>
      <c r="IB50" s="39">
        <v>0</v>
      </c>
      <c r="IC50" s="39">
        <v>25</v>
      </c>
      <c r="ID50" s="39">
        <v>999999999</v>
      </c>
      <c r="IE50" s="39">
        <v>0</v>
      </c>
      <c r="IF50" s="39">
        <v>0</v>
      </c>
      <c r="IG50" s="39">
        <v>0</v>
      </c>
      <c r="IH50" s="39">
        <v>25</v>
      </c>
      <c r="II50" s="39">
        <v>20</v>
      </c>
      <c r="IJ50" s="39">
        <v>999999999</v>
      </c>
      <c r="IK50" s="39">
        <v>999999999</v>
      </c>
      <c r="IL50" s="39">
        <v>999999999</v>
      </c>
      <c r="IM50" s="39">
        <v>0</v>
      </c>
      <c r="IN50" s="39">
        <v>0</v>
      </c>
      <c r="IO50" s="39">
        <v>25</v>
      </c>
      <c r="IP50" s="39">
        <v>999999999</v>
      </c>
      <c r="IQ50" s="39">
        <v>0</v>
      </c>
      <c r="IR50" s="39">
        <v>0</v>
      </c>
      <c r="IS50" s="39">
        <v>100</v>
      </c>
      <c r="IT50" s="39">
        <v>25</v>
      </c>
      <c r="IU50" s="39">
        <v>20</v>
      </c>
      <c r="IV50" s="39">
        <v>2</v>
      </c>
      <c r="IW50" s="39">
        <v>2</v>
      </c>
      <c r="IX50" s="39">
        <v>1</v>
      </c>
      <c r="IY50" s="39">
        <v>1</v>
      </c>
      <c r="IZ50" s="39">
        <v>1</v>
      </c>
      <c r="JA50" s="39">
        <v>0</v>
      </c>
      <c r="JB50" s="39">
        <v>1</v>
      </c>
      <c r="JC50" s="39">
        <v>1</v>
      </c>
      <c r="JD50" s="2">
        <v>0</v>
      </c>
      <c r="JE50" s="2">
        <v>1</v>
      </c>
      <c r="JF50" s="2">
        <v>1</v>
      </c>
      <c r="JG50" s="2">
        <v>1</v>
      </c>
      <c r="JH50" s="2">
        <v>0</v>
      </c>
      <c r="JI50" s="2">
        <v>3</v>
      </c>
      <c r="JJ50" s="2">
        <v>1</v>
      </c>
      <c r="JK50" s="2">
        <v>3</v>
      </c>
      <c r="JL50" s="2">
        <v>2</v>
      </c>
      <c r="JM50" s="44">
        <v>1</v>
      </c>
      <c r="JN50" s="44">
        <v>0</v>
      </c>
      <c r="JO50" s="44">
        <v>0</v>
      </c>
      <c r="JP50" s="2">
        <v>0</v>
      </c>
      <c r="JQ50" s="2">
        <v>0</v>
      </c>
      <c r="JR50" s="2">
        <v>1</v>
      </c>
      <c r="JS50" s="2">
        <v>0</v>
      </c>
      <c r="JT50" s="2">
        <v>3</v>
      </c>
      <c r="JU50" s="2">
        <v>2</v>
      </c>
      <c r="JV50" s="2">
        <v>2</v>
      </c>
      <c r="JW50" s="2">
        <v>3</v>
      </c>
      <c r="JX50" s="2">
        <v>1</v>
      </c>
      <c r="JY50" s="2">
        <v>1</v>
      </c>
      <c r="JZ50" s="2">
        <v>1</v>
      </c>
      <c r="KA50" s="2">
        <v>0</v>
      </c>
      <c r="KB50" s="25">
        <v>1</v>
      </c>
      <c r="KC50" s="25">
        <v>1</v>
      </c>
      <c r="KD50" s="25">
        <v>0</v>
      </c>
      <c r="KE50" s="25">
        <v>0</v>
      </c>
      <c r="KF50" s="25">
        <v>5</v>
      </c>
      <c r="KG50" s="25">
        <v>7</v>
      </c>
      <c r="KH50" s="25">
        <v>4</v>
      </c>
      <c r="KI50" s="25">
        <v>7</v>
      </c>
      <c r="KJ50" s="25">
        <v>4</v>
      </c>
      <c r="KK50" s="25">
        <v>2</v>
      </c>
      <c r="KL50" s="25">
        <v>2</v>
      </c>
      <c r="KM50" s="25">
        <v>1</v>
      </c>
      <c r="KN50" s="25">
        <v>1</v>
      </c>
      <c r="KO50" s="25">
        <v>2</v>
      </c>
      <c r="KP50" s="25">
        <v>2</v>
      </c>
      <c r="KQ50" s="25">
        <v>1</v>
      </c>
      <c r="KR50" s="44">
        <v>40</v>
      </c>
      <c r="KS50" s="44">
        <v>28.571428571428569</v>
      </c>
      <c r="KT50" s="44">
        <v>25</v>
      </c>
      <c r="KU50" s="44">
        <v>14.285714285714285</v>
      </c>
      <c r="KV50" s="44">
        <v>25</v>
      </c>
      <c r="KW50" s="44">
        <v>0</v>
      </c>
      <c r="KX50" s="44">
        <v>50</v>
      </c>
      <c r="KY50" s="44">
        <v>100</v>
      </c>
      <c r="KZ50" s="44">
        <v>0</v>
      </c>
      <c r="LA50" s="44">
        <v>50</v>
      </c>
      <c r="LB50" s="44">
        <v>50</v>
      </c>
      <c r="LC50" s="44">
        <v>100</v>
      </c>
      <c r="LD50" s="44">
        <v>0</v>
      </c>
      <c r="LE50" s="44">
        <v>42.857142857142854</v>
      </c>
      <c r="LF50" s="44">
        <v>25</v>
      </c>
      <c r="LG50" s="44">
        <v>42.857142857142854</v>
      </c>
      <c r="LH50" s="44">
        <v>50</v>
      </c>
      <c r="LI50" s="44">
        <v>50</v>
      </c>
      <c r="LJ50" s="44">
        <v>0</v>
      </c>
      <c r="LK50" s="44">
        <v>0</v>
      </c>
      <c r="LL50" s="44">
        <v>0</v>
      </c>
      <c r="LM50" s="44">
        <v>0</v>
      </c>
      <c r="LN50" s="44">
        <v>50</v>
      </c>
      <c r="LO50" s="44">
        <v>0</v>
      </c>
      <c r="LP50" s="44">
        <v>60</v>
      </c>
      <c r="LQ50" s="44">
        <v>28.571428571428569</v>
      </c>
      <c r="LR50" s="44">
        <v>50</v>
      </c>
      <c r="LS50" s="44">
        <v>42.857142857142854</v>
      </c>
      <c r="LT50" s="44">
        <v>25</v>
      </c>
      <c r="LU50" s="44">
        <v>50</v>
      </c>
      <c r="LV50" s="44">
        <v>50</v>
      </c>
      <c r="LW50" s="44">
        <v>0</v>
      </c>
      <c r="LX50" s="44">
        <v>100</v>
      </c>
      <c r="LY50" s="44">
        <v>50</v>
      </c>
      <c r="LZ50" s="44">
        <v>0</v>
      </c>
      <c r="MA50" s="44">
        <v>0</v>
      </c>
      <c r="MB50" s="25">
        <v>0</v>
      </c>
      <c r="MC50" s="25">
        <v>0</v>
      </c>
      <c r="MD50" s="25">
        <v>0</v>
      </c>
      <c r="ME50" s="25">
        <v>0</v>
      </c>
      <c r="MF50" s="25">
        <v>0</v>
      </c>
      <c r="MG50" s="25">
        <v>0</v>
      </c>
      <c r="MH50" s="25">
        <v>0</v>
      </c>
      <c r="MI50" s="25">
        <v>0</v>
      </c>
      <c r="MJ50" s="25">
        <v>1</v>
      </c>
      <c r="MK50" s="25">
        <v>0</v>
      </c>
      <c r="ML50" s="25">
        <v>0</v>
      </c>
      <c r="MM50" s="25">
        <v>0</v>
      </c>
      <c r="MN50" s="25">
        <v>0</v>
      </c>
      <c r="MO50" s="25">
        <v>0</v>
      </c>
      <c r="MP50" s="25">
        <v>0</v>
      </c>
      <c r="MQ50" s="25">
        <v>1</v>
      </c>
      <c r="MR50" s="25">
        <v>0</v>
      </c>
      <c r="MS50" s="25">
        <v>1</v>
      </c>
      <c r="MT50" s="25">
        <v>0</v>
      </c>
      <c r="MU50" s="25">
        <v>0</v>
      </c>
      <c r="MV50" s="25">
        <v>1</v>
      </c>
      <c r="MW50" s="44">
        <v>0</v>
      </c>
      <c r="MX50" s="44">
        <v>0</v>
      </c>
      <c r="MY50" s="44">
        <v>1</v>
      </c>
      <c r="MZ50" s="44">
        <v>999999999</v>
      </c>
      <c r="NA50" s="44">
        <v>999999999</v>
      </c>
      <c r="NB50" s="44">
        <v>999999999</v>
      </c>
      <c r="NC50" s="44">
        <v>0</v>
      </c>
      <c r="ND50" s="44">
        <v>999999999</v>
      </c>
      <c r="NE50" s="44">
        <v>0</v>
      </c>
      <c r="NF50" s="44">
        <v>999999999</v>
      </c>
      <c r="NG50" s="44">
        <v>999999999</v>
      </c>
      <c r="NH50" s="44">
        <v>100</v>
      </c>
      <c r="NI50" s="44">
        <v>999999999</v>
      </c>
      <c r="NJ50" s="44">
        <v>999999999</v>
      </c>
      <c r="NK50" s="44">
        <v>0</v>
      </c>
      <c r="NL50" s="25">
        <v>0</v>
      </c>
      <c r="NM50" s="25">
        <v>0</v>
      </c>
      <c r="NN50" s="25">
        <v>0</v>
      </c>
      <c r="NO50" s="25">
        <v>0</v>
      </c>
      <c r="NP50" s="25">
        <v>0</v>
      </c>
      <c r="NQ50" s="25">
        <v>0</v>
      </c>
      <c r="NR50" s="25">
        <v>0</v>
      </c>
      <c r="NS50" s="25">
        <v>0</v>
      </c>
      <c r="NT50" s="25">
        <v>0</v>
      </c>
      <c r="NU50" s="25">
        <v>0</v>
      </c>
      <c r="NV50" s="25">
        <v>0</v>
      </c>
      <c r="NW50" s="25">
        <v>0</v>
      </c>
      <c r="NX50" s="25">
        <v>1</v>
      </c>
      <c r="NY50" s="25">
        <v>2</v>
      </c>
      <c r="NZ50" s="25">
        <v>0</v>
      </c>
      <c r="OA50" s="25">
        <v>0</v>
      </c>
      <c r="OB50" s="25">
        <v>0</v>
      </c>
      <c r="OC50" s="25">
        <v>0</v>
      </c>
      <c r="OD50" s="44">
        <v>0</v>
      </c>
      <c r="OE50" s="44">
        <v>0</v>
      </c>
      <c r="OF50" s="44">
        <v>0</v>
      </c>
      <c r="OG50" s="44">
        <v>0</v>
      </c>
      <c r="OH50" s="44">
        <v>0</v>
      </c>
      <c r="OI50" s="44">
        <v>0</v>
      </c>
      <c r="OJ50" s="44">
        <v>0</v>
      </c>
      <c r="OK50" s="44">
        <v>0</v>
      </c>
      <c r="OL50" s="44">
        <v>999999999</v>
      </c>
      <c r="OM50" s="44">
        <v>999999999</v>
      </c>
      <c r="ON50" s="44">
        <v>999999999</v>
      </c>
      <c r="OO50" s="44">
        <v>999999999</v>
      </c>
      <c r="OP50" s="44">
        <v>999999999</v>
      </c>
      <c r="OQ50" s="44">
        <v>999999999</v>
      </c>
      <c r="OR50" s="44">
        <v>999999999</v>
      </c>
      <c r="OS50" s="44">
        <v>999999999</v>
      </c>
      <c r="OT50" s="44">
        <v>999999999</v>
      </c>
      <c r="OU50" s="44">
        <v>999999999</v>
      </c>
      <c r="OV50" s="25">
        <v>0</v>
      </c>
      <c r="OW50" s="25">
        <v>0</v>
      </c>
      <c r="OX50" s="25">
        <v>2</v>
      </c>
      <c r="OY50" s="25">
        <v>8</v>
      </c>
      <c r="OZ50" s="25">
        <v>6</v>
      </c>
      <c r="PA50" s="25">
        <v>3</v>
      </c>
      <c r="PB50" s="25">
        <v>5</v>
      </c>
      <c r="PC50" s="25">
        <v>5</v>
      </c>
      <c r="PD50" s="25">
        <v>5</v>
      </c>
      <c r="PE50" s="25">
        <v>3</v>
      </c>
      <c r="PF50" s="25">
        <v>4</v>
      </c>
      <c r="PG50" s="25">
        <v>5</v>
      </c>
      <c r="PH50" s="25">
        <v>6</v>
      </c>
      <c r="PI50" s="25">
        <v>10</v>
      </c>
      <c r="PJ50" s="25">
        <v>8</v>
      </c>
      <c r="PK50" s="25">
        <v>13</v>
      </c>
      <c r="PL50" s="25">
        <v>14</v>
      </c>
      <c r="PM50" s="25">
        <v>10</v>
      </c>
      <c r="PN50" s="25">
        <v>9</v>
      </c>
      <c r="PO50" s="25">
        <v>5</v>
      </c>
      <c r="PP50" s="25">
        <v>5</v>
      </c>
      <c r="PQ50" s="25">
        <v>6</v>
      </c>
      <c r="PR50" s="25">
        <v>9</v>
      </c>
      <c r="PS50" s="25">
        <v>11</v>
      </c>
      <c r="PT50" s="44">
        <v>0</v>
      </c>
      <c r="PU50" s="44">
        <v>0</v>
      </c>
      <c r="PV50" s="44">
        <v>25</v>
      </c>
      <c r="PW50" s="44">
        <v>61.53846153846154</v>
      </c>
      <c r="PX50" s="44">
        <v>42.857142857142854</v>
      </c>
      <c r="PY50" s="44">
        <v>30</v>
      </c>
      <c r="PZ50" s="44">
        <v>55.555555555555557</v>
      </c>
      <c r="QA50" s="44">
        <v>100</v>
      </c>
      <c r="QB50" s="44">
        <v>100</v>
      </c>
      <c r="QC50" s="44">
        <v>50</v>
      </c>
      <c r="QD50" s="44">
        <v>44.444444444444443</v>
      </c>
      <c r="QE50" s="44">
        <v>45.454545454545453</v>
      </c>
      <c r="QF50" s="25">
        <v>1</v>
      </c>
      <c r="QG50" s="25">
        <v>1</v>
      </c>
      <c r="QH50" s="25">
        <v>2</v>
      </c>
      <c r="QI50" s="25">
        <v>6</v>
      </c>
      <c r="QJ50" s="25">
        <v>7</v>
      </c>
      <c r="QK50" s="25">
        <v>5</v>
      </c>
      <c r="QL50" s="25">
        <v>4</v>
      </c>
      <c r="QM50" s="25">
        <v>4</v>
      </c>
      <c r="QN50" s="25">
        <v>4</v>
      </c>
      <c r="QO50" s="25">
        <v>3</v>
      </c>
      <c r="QP50" s="25">
        <v>2</v>
      </c>
      <c r="QQ50" s="25">
        <v>6</v>
      </c>
      <c r="QR50" s="25">
        <v>10</v>
      </c>
      <c r="QS50" s="25">
        <v>8</v>
      </c>
      <c r="QT50" s="25">
        <v>13</v>
      </c>
      <c r="QU50" s="25">
        <v>14</v>
      </c>
      <c r="QV50" s="25">
        <v>10</v>
      </c>
      <c r="QW50" s="25">
        <v>9</v>
      </c>
      <c r="QX50" s="25">
        <v>5</v>
      </c>
      <c r="QY50" s="25">
        <v>5</v>
      </c>
      <c r="QZ50" s="25">
        <v>6</v>
      </c>
      <c r="RA50" s="25">
        <v>9</v>
      </c>
      <c r="RB50" s="44">
        <v>16.666666666666664</v>
      </c>
      <c r="RC50" s="44">
        <v>10</v>
      </c>
      <c r="RD50" s="44">
        <v>25</v>
      </c>
      <c r="RE50" s="44">
        <v>46.153846153846153</v>
      </c>
      <c r="RF50" s="44">
        <v>50</v>
      </c>
      <c r="RG50" s="44">
        <v>50</v>
      </c>
      <c r="RH50" s="44">
        <v>44.444444444444443</v>
      </c>
      <c r="RI50" s="44">
        <v>80</v>
      </c>
      <c r="RJ50" s="44">
        <v>80</v>
      </c>
      <c r="RK50" s="44">
        <v>50</v>
      </c>
      <c r="RL50" s="44">
        <v>22.222222222222221</v>
      </c>
      <c r="RM50" s="25">
        <v>0</v>
      </c>
      <c r="RN50" s="25">
        <v>4</v>
      </c>
      <c r="RO50" s="25">
        <v>3</v>
      </c>
      <c r="RP50" s="25">
        <v>6</v>
      </c>
      <c r="RQ50" s="25">
        <v>2</v>
      </c>
      <c r="RR50" s="25">
        <v>3</v>
      </c>
      <c r="RS50" s="25">
        <v>1</v>
      </c>
      <c r="RT50" s="25">
        <v>0</v>
      </c>
      <c r="RU50" s="25">
        <v>2</v>
      </c>
      <c r="RV50" s="25">
        <v>3</v>
      </c>
      <c r="RW50" s="25">
        <v>3</v>
      </c>
      <c r="RX50" s="25">
        <v>4</v>
      </c>
      <c r="RY50" s="25">
        <v>0</v>
      </c>
      <c r="RZ50" s="25">
        <v>5</v>
      </c>
      <c r="SA50" s="25">
        <v>3</v>
      </c>
      <c r="SB50" s="25">
        <v>5</v>
      </c>
      <c r="SC50" s="25">
        <v>1</v>
      </c>
      <c r="SD50" s="25">
        <v>3</v>
      </c>
      <c r="SE50" s="25">
        <v>0</v>
      </c>
      <c r="SF50" s="25">
        <v>1</v>
      </c>
      <c r="SG50" s="25">
        <v>1</v>
      </c>
      <c r="SH50" s="25">
        <v>1</v>
      </c>
      <c r="SI50" s="25">
        <v>3</v>
      </c>
      <c r="SJ50" s="25">
        <v>3</v>
      </c>
      <c r="SK50" s="25">
        <v>0</v>
      </c>
      <c r="SL50" s="25">
        <v>2</v>
      </c>
      <c r="SM50" s="25">
        <v>1</v>
      </c>
      <c r="SN50" s="25">
        <v>4</v>
      </c>
      <c r="SO50" s="25">
        <v>0</v>
      </c>
      <c r="SP50" s="25">
        <v>1</v>
      </c>
      <c r="SQ50" s="25">
        <v>0</v>
      </c>
      <c r="SR50" s="25">
        <v>0</v>
      </c>
      <c r="SS50" s="25">
        <v>1</v>
      </c>
      <c r="ST50" s="25">
        <v>1</v>
      </c>
      <c r="SU50" s="25">
        <v>1</v>
      </c>
      <c r="SV50" s="25">
        <v>1</v>
      </c>
      <c r="SW50" s="44">
        <v>0</v>
      </c>
      <c r="SX50" s="44">
        <v>30.76923076923077</v>
      </c>
      <c r="SY50" s="44">
        <v>30</v>
      </c>
      <c r="SZ50" s="44">
        <v>50</v>
      </c>
      <c r="TA50" s="44">
        <v>25</v>
      </c>
      <c r="TB50" s="44">
        <v>33.333333333333329</v>
      </c>
      <c r="TC50" s="44">
        <v>20</v>
      </c>
      <c r="TD50" s="44">
        <v>0</v>
      </c>
      <c r="TE50" s="44">
        <v>66.666666666666657</v>
      </c>
      <c r="TF50" s="44">
        <v>75</v>
      </c>
      <c r="TG50" s="44">
        <v>37.5</v>
      </c>
      <c r="TH50" s="44">
        <v>57.142857142857139</v>
      </c>
      <c r="TI50" s="44">
        <v>0</v>
      </c>
      <c r="TJ50" s="44">
        <v>38.461538461538467</v>
      </c>
      <c r="TK50" s="44">
        <v>30</v>
      </c>
      <c r="TL50" s="44">
        <v>41.666666666666671</v>
      </c>
      <c r="TM50" s="44">
        <v>12.5</v>
      </c>
      <c r="TN50" s="44">
        <v>33.333333333333329</v>
      </c>
      <c r="TO50" s="44">
        <v>0</v>
      </c>
      <c r="TP50" s="44">
        <v>25</v>
      </c>
      <c r="TQ50" s="44">
        <v>33.333333333333329</v>
      </c>
      <c r="TR50" s="44">
        <v>25</v>
      </c>
      <c r="TS50" s="44">
        <v>37.5</v>
      </c>
      <c r="TT50" s="44">
        <v>42.857142857142854</v>
      </c>
      <c r="TU50" s="44">
        <v>0</v>
      </c>
      <c r="TV50" s="44">
        <v>15.384615384615385</v>
      </c>
      <c r="TW50" s="44">
        <v>10</v>
      </c>
      <c r="TX50" s="44">
        <v>33.333333333333329</v>
      </c>
      <c r="TY50" s="44">
        <v>0</v>
      </c>
      <c r="TZ50" s="44">
        <v>11.111111111111111</v>
      </c>
      <c r="UA50" s="44">
        <v>0</v>
      </c>
      <c r="UB50" s="44">
        <v>0</v>
      </c>
      <c r="UC50" s="44">
        <v>33.333333333333329</v>
      </c>
      <c r="UD50" s="44">
        <v>25</v>
      </c>
      <c r="UE50" s="44">
        <v>12.5</v>
      </c>
      <c r="UF50" s="44">
        <v>14.285714285714285</v>
      </c>
    </row>
    <row r="51" spans="1:552" x14ac:dyDescent="0.25">
      <c r="A51" s="2" t="str">
        <f t="shared" si="0"/>
        <v xml:space="preserve">240325 Parnamirim                                                                                                                                   </v>
      </c>
      <c r="B51" s="58">
        <v>240325</v>
      </c>
      <c r="C51" s="2" t="s">
        <v>95</v>
      </c>
      <c r="D51" s="56">
        <v>5</v>
      </c>
      <c r="E51" s="56">
        <v>3</v>
      </c>
      <c r="F51" s="56">
        <v>6</v>
      </c>
      <c r="G51" s="56">
        <v>8</v>
      </c>
      <c r="H51" s="56">
        <v>8</v>
      </c>
      <c r="I51" s="56">
        <v>5</v>
      </c>
      <c r="J51" s="56">
        <v>2</v>
      </c>
      <c r="K51" s="56">
        <v>7</v>
      </c>
      <c r="L51" s="56">
        <v>8</v>
      </c>
      <c r="M51" s="56">
        <v>5</v>
      </c>
      <c r="N51" s="56">
        <v>7</v>
      </c>
      <c r="O51" s="56">
        <v>6</v>
      </c>
      <c r="P51" s="59">
        <v>0</v>
      </c>
      <c r="Q51" s="59">
        <v>3</v>
      </c>
      <c r="R51" s="59">
        <v>0</v>
      </c>
      <c r="S51" s="59">
        <v>1</v>
      </c>
      <c r="T51" s="59">
        <v>5</v>
      </c>
      <c r="U51" s="59">
        <v>4</v>
      </c>
      <c r="V51" s="59">
        <v>2</v>
      </c>
      <c r="W51" s="59">
        <v>4</v>
      </c>
      <c r="X51" s="59">
        <v>6</v>
      </c>
      <c r="Y51" s="59">
        <v>3</v>
      </c>
      <c r="Z51" s="59">
        <v>6</v>
      </c>
      <c r="AA51" s="59">
        <v>3</v>
      </c>
      <c r="AB51" s="62">
        <v>0</v>
      </c>
      <c r="AC51" s="62">
        <v>100</v>
      </c>
      <c r="AD51" s="62">
        <v>0</v>
      </c>
      <c r="AE51" s="62">
        <v>12.5</v>
      </c>
      <c r="AF51" s="62">
        <v>62.5</v>
      </c>
      <c r="AG51" s="62">
        <v>80</v>
      </c>
      <c r="AH51" s="62">
        <v>100</v>
      </c>
      <c r="AI51" s="62">
        <v>57.142857142857139</v>
      </c>
      <c r="AJ51" s="62">
        <v>75</v>
      </c>
      <c r="AK51" s="62">
        <v>60</v>
      </c>
      <c r="AL51" s="62">
        <v>85.714285714285708</v>
      </c>
      <c r="AM51" s="62">
        <v>50</v>
      </c>
      <c r="AN51" s="61">
        <v>5</v>
      </c>
      <c r="AO51" s="25">
        <v>0</v>
      </c>
      <c r="AP51" s="25">
        <v>6</v>
      </c>
      <c r="AQ51" s="25">
        <v>5</v>
      </c>
      <c r="AR51" s="25">
        <v>3</v>
      </c>
      <c r="AS51" s="25">
        <v>1</v>
      </c>
      <c r="AT51" s="25">
        <v>0</v>
      </c>
      <c r="AU51" s="25">
        <v>3</v>
      </c>
      <c r="AV51" s="25">
        <v>2</v>
      </c>
      <c r="AW51" s="25">
        <v>1</v>
      </c>
      <c r="AX51" s="25">
        <v>1</v>
      </c>
      <c r="AY51" s="25">
        <v>3</v>
      </c>
      <c r="AZ51" s="39">
        <v>100</v>
      </c>
      <c r="BA51" s="39">
        <v>0</v>
      </c>
      <c r="BB51" s="39">
        <v>100</v>
      </c>
      <c r="BC51" s="39">
        <v>62.5</v>
      </c>
      <c r="BD51" s="39">
        <v>37.5</v>
      </c>
      <c r="BE51" s="39">
        <v>20</v>
      </c>
      <c r="BF51" s="39">
        <v>0</v>
      </c>
      <c r="BG51" s="39">
        <v>42.857142857142854</v>
      </c>
      <c r="BH51" s="39">
        <v>25</v>
      </c>
      <c r="BI51" s="39">
        <v>20</v>
      </c>
      <c r="BJ51" s="39">
        <v>14.285714285714285</v>
      </c>
      <c r="BK51" s="39">
        <v>50</v>
      </c>
      <c r="BL51" s="25">
        <v>0</v>
      </c>
      <c r="BM51" s="25">
        <v>0</v>
      </c>
      <c r="BN51" s="25">
        <v>0</v>
      </c>
      <c r="BO51" s="25">
        <v>2</v>
      </c>
      <c r="BP51" s="25">
        <v>0</v>
      </c>
      <c r="BQ51" s="25">
        <v>0</v>
      </c>
      <c r="BR51" s="25">
        <v>0</v>
      </c>
      <c r="BS51" s="25">
        <v>0</v>
      </c>
      <c r="BT51" s="25">
        <v>0</v>
      </c>
      <c r="BU51" s="25">
        <v>1</v>
      </c>
      <c r="BV51" s="25">
        <v>0</v>
      </c>
      <c r="BW51" s="25">
        <v>0</v>
      </c>
      <c r="BX51" s="39">
        <v>0</v>
      </c>
      <c r="BY51" s="39">
        <v>0</v>
      </c>
      <c r="BZ51" s="39">
        <v>0</v>
      </c>
      <c r="CA51" s="39">
        <v>25</v>
      </c>
      <c r="CB51" s="39">
        <v>0</v>
      </c>
      <c r="CC51" s="39">
        <v>0</v>
      </c>
      <c r="CD51" s="39">
        <v>0</v>
      </c>
      <c r="CE51" s="39">
        <v>0</v>
      </c>
      <c r="CF51" s="39">
        <v>0</v>
      </c>
      <c r="CG51" s="39">
        <v>20</v>
      </c>
      <c r="CH51" s="39">
        <v>0</v>
      </c>
      <c r="CI51" s="39">
        <v>0</v>
      </c>
      <c r="CJ51" s="63">
        <v>0</v>
      </c>
      <c r="CK51" s="63">
        <v>2</v>
      </c>
      <c r="CL51" s="63">
        <v>0</v>
      </c>
      <c r="CM51" s="63">
        <v>0</v>
      </c>
      <c r="CN51" s="63">
        <v>2</v>
      </c>
      <c r="CO51" s="63">
        <v>4</v>
      </c>
      <c r="CP51" s="63">
        <v>0</v>
      </c>
      <c r="CQ51" s="63">
        <v>0</v>
      </c>
      <c r="CR51" s="63">
        <v>5</v>
      </c>
      <c r="CS51" s="63">
        <v>2</v>
      </c>
      <c r="CT51" s="63">
        <v>3</v>
      </c>
      <c r="CU51" s="63">
        <v>2</v>
      </c>
      <c r="CV51" s="63">
        <v>0</v>
      </c>
      <c r="CW51" s="63">
        <v>0</v>
      </c>
      <c r="CX51" s="63">
        <v>0</v>
      </c>
      <c r="CY51" s="63">
        <v>0</v>
      </c>
      <c r="CZ51" s="63">
        <v>1</v>
      </c>
      <c r="DA51" s="63">
        <v>0</v>
      </c>
      <c r="DB51" s="63">
        <v>0</v>
      </c>
      <c r="DC51" s="63">
        <v>1</v>
      </c>
      <c r="DD51" s="63">
        <v>0</v>
      </c>
      <c r="DE51" s="63">
        <v>0</v>
      </c>
      <c r="DF51" s="63">
        <v>0</v>
      </c>
      <c r="DG51" s="63">
        <v>0</v>
      </c>
      <c r="DH51" s="25">
        <v>0</v>
      </c>
      <c r="DI51" s="25">
        <v>1</v>
      </c>
      <c r="DJ51" s="25">
        <v>0</v>
      </c>
      <c r="DK51" s="25">
        <v>1</v>
      </c>
      <c r="DL51" s="25">
        <v>1</v>
      </c>
      <c r="DM51" s="25">
        <v>0</v>
      </c>
      <c r="DN51" s="25">
        <v>0</v>
      </c>
      <c r="DO51" s="25">
        <v>1</v>
      </c>
      <c r="DP51" s="25">
        <v>0</v>
      </c>
      <c r="DQ51" s="25">
        <v>0</v>
      </c>
      <c r="DR51" s="25">
        <v>1</v>
      </c>
      <c r="DS51" s="25">
        <v>0</v>
      </c>
      <c r="DT51" s="34">
        <v>0</v>
      </c>
      <c r="DU51" s="34">
        <v>3</v>
      </c>
      <c r="DV51" s="34">
        <v>0</v>
      </c>
      <c r="DW51" s="34">
        <v>1</v>
      </c>
      <c r="DX51" s="34">
        <v>4</v>
      </c>
      <c r="DY51" s="34">
        <v>4</v>
      </c>
      <c r="DZ51" s="34">
        <v>0</v>
      </c>
      <c r="EA51" s="2">
        <v>2</v>
      </c>
      <c r="EB51" s="2">
        <v>5</v>
      </c>
      <c r="EC51" s="2">
        <v>2</v>
      </c>
      <c r="ED51" s="2">
        <v>4</v>
      </c>
      <c r="EE51" s="2">
        <v>2</v>
      </c>
      <c r="EF51" s="34">
        <v>999999999</v>
      </c>
      <c r="EG51" s="34">
        <v>66.666666666666657</v>
      </c>
      <c r="EH51" s="34">
        <v>999999999</v>
      </c>
      <c r="EI51" s="34">
        <v>0</v>
      </c>
      <c r="EJ51" s="34">
        <v>50</v>
      </c>
      <c r="EK51" s="34">
        <v>100</v>
      </c>
      <c r="EL51" s="34">
        <v>999999999</v>
      </c>
      <c r="EM51" s="34">
        <v>0</v>
      </c>
      <c r="EN51" s="34">
        <v>100</v>
      </c>
      <c r="EO51" s="34">
        <v>100</v>
      </c>
      <c r="EP51" s="34">
        <v>75</v>
      </c>
      <c r="EQ51" s="34">
        <v>100</v>
      </c>
      <c r="ER51" s="34">
        <v>999999999</v>
      </c>
      <c r="ES51" s="34">
        <v>0</v>
      </c>
      <c r="ET51" s="34">
        <v>999999999</v>
      </c>
      <c r="EU51" s="34">
        <v>0</v>
      </c>
      <c r="EV51" s="34">
        <v>25</v>
      </c>
      <c r="EW51" s="34">
        <v>0</v>
      </c>
      <c r="EX51" s="34">
        <v>999999999</v>
      </c>
      <c r="EY51" s="34">
        <v>50</v>
      </c>
      <c r="EZ51" s="34">
        <v>0</v>
      </c>
      <c r="FA51" s="34">
        <v>0</v>
      </c>
      <c r="FB51" s="34">
        <v>0</v>
      </c>
      <c r="FC51" s="34">
        <v>0</v>
      </c>
      <c r="FD51" s="42">
        <v>999999999</v>
      </c>
      <c r="FE51" s="42">
        <v>33.333333333333329</v>
      </c>
      <c r="FF51" s="42">
        <v>999999999</v>
      </c>
      <c r="FG51" s="42">
        <v>100</v>
      </c>
      <c r="FH51" s="42">
        <v>25</v>
      </c>
      <c r="FI51" s="42">
        <v>0</v>
      </c>
      <c r="FJ51" s="42">
        <v>999999999</v>
      </c>
      <c r="FK51" s="42">
        <v>50</v>
      </c>
      <c r="FL51" s="42">
        <v>0</v>
      </c>
      <c r="FM51" s="42">
        <v>0</v>
      </c>
      <c r="FN51" s="42">
        <v>25</v>
      </c>
      <c r="FO51" s="42">
        <v>0</v>
      </c>
      <c r="FP51" s="42">
        <v>0</v>
      </c>
      <c r="FQ51" s="2">
        <v>1</v>
      </c>
      <c r="FR51" s="2">
        <v>0</v>
      </c>
      <c r="FS51" s="2">
        <v>0</v>
      </c>
      <c r="FT51" s="2">
        <v>2</v>
      </c>
      <c r="FU51" s="2">
        <v>4</v>
      </c>
      <c r="FV51" s="2">
        <v>0</v>
      </c>
      <c r="FW51" s="2">
        <v>1</v>
      </c>
      <c r="FX51" s="2">
        <v>5</v>
      </c>
      <c r="FY51" s="2">
        <v>3</v>
      </c>
      <c r="FZ51" s="2">
        <v>5</v>
      </c>
      <c r="GA51" s="2">
        <v>1</v>
      </c>
      <c r="GB51" s="25">
        <v>0</v>
      </c>
      <c r="GC51" s="25">
        <v>2</v>
      </c>
      <c r="GD51" s="25">
        <v>0</v>
      </c>
      <c r="GE51" s="25">
        <v>0</v>
      </c>
      <c r="GF51" s="25">
        <v>2</v>
      </c>
      <c r="GG51" s="25">
        <v>0</v>
      </c>
      <c r="GH51" s="25">
        <v>0</v>
      </c>
      <c r="GI51" s="25">
        <v>1</v>
      </c>
      <c r="GJ51" s="25">
        <v>0</v>
      </c>
      <c r="GK51" s="25">
        <v>0</v>
      </c>
      <c r="GL51" s="25">
        <v>0</v>
      </c>
      <c r="GM51" s="25">
        <v>0</v>
      </c>
      <c r="GN51" s="2">
        <v>0</v>
      </c>
      <c r="GO51" s="2">
        <v>0</v>
      </c>
      <c r="GP51" s="2">
        <v>0</v>
      </c>
      <c r="GQ51" s="2">
        <v>1</v>
      </c>
      <c r="GR51" s="2">
        <v>1</v>
      </c>
      <c r="GS51" s="2">
        <v>0</v>
      </c>
      <c r="GT51" s="2">
        <v>0</v>
      </c>
      <c r="GU51" s="2">
        <v>2</v>
      </c>
      <c r="GV51" s="2">
        <v>1</v>
      </c>
      <c r="GW51" s="2">
        <v>0</v>
      </c>
      <c r="GX51" s="2">
        <v>1</v>
      </c>
      <c r="GY51" s="2">
        <v>0</v>
      </c>
      <c r="GZ51" s="2">
        <v>0</v>
      </c>
      <c r="HA51" s="2">
        <v>3</v>
      </c>
      <c r="HB51" s="2">
        <v>0</v>
      </c>
      <c r="HC51" s="2">
        <v>1</v>
      </c>
      <c r="HD51" s="2">
        <v>5</v>
      </c>
      <c r="HE51" s="2">
        <v>4</v>
      </c>
      <c r="HF51" s="2">
        <v>0</v>
      </c>
      <c r="HG51" s="2">
        <v>4</v>
      </c>
      <c r="HH51" s="2">
        <v>6</v>
      </c>
      <c r="HI51" s="2">
        <v>3</v>
      </c>
      <c r="HJ51" s="2">
        <v>6</v>
      </c>
      <c r="HK51" s="2">
        <v>1</v>
      </c>
      <c r="HL51" s="34">
        <v>999999999</v>
      </c>
      <c r="HM51" s="34">
        <v>33.333333333333329</v>
      </c>
      <c r="HN51" s="34">
        <v>999999999</v>
      </c>
      <c r="HO51" s="34">
        <v>0</v>
      </c>
      <c r="HP51" s="34">
        <v>40</v>
      </c>
      <c r="HQ51" s="34">
        <v>100</v>
      </c>
      <c r="HR51" s="34">
        <v>999999999</v>
      </c>
      <c r="HS51" s="34">
        <v>25</v>
      </c>
      <c r="HT51" s="34">
        <v>83.333333333333343</v>
      </c>
      <c r="HU51" s="34">
        <v>100</v>
      </c>
      <c r="HV51" s="34">
        <v>83.333333333333343</v>
      </c>
      <c r="HW51" s="34">
        <v>100</v>
      </c>
      <c r="HX51" s="39">
        <v>999999999</v>
      </c>
      <c r="HY51" s="39">
        <v>66.666666666666657</v>
      </c>
      <c r="HZ51" s="39">
        <v>999999999</v>
      </c>
      <c r="IA51" s="39">
        <v>0</v>
      </c>
      <c r="IB51" s="39">
        <v>40</v>
      </c>
      <c r="IC51" s="39">
        <v>0</v>
      </c>
      <c r="ID51" s="39">
        <v>999999999</v>
      </c>
      <c r="IE51" s="39">
        <v>25</v>
      </c>
      <c r="IF51" s="39">
        <v>0</v>
      </c>
      <c r="IG51" s="39">
        <v>0</v>
      </c>
      <c r="IH51" s="39">
        <v>0</v>
      </c>
      <c r="II51" s="39">
        <v>0</v>
      </c>
      <c r="IJ51" s="39">
        <v>999999999</v>
      </c>
      <c r="IK51" s="39">
        <v>0</v>
      </c>
      <c r="IL51" s="39">
        <v>999999999</v>
      </c>
      <c r="IM51" s="39">
        <v>100</v>
      </c>
      <c r="IN51" s="39">
        <v>20</v>
      </c>
      <c r="IO51" s="39">
        <v>0</v>
      </c>
      <c r="IP51" s="39">
        <v>999999999</v>
      </c>
      <c r="IQ51" s="39">
        <v>50</v>
      </c>
      <c r="IR51" s="39">
        <v>16.666666666666664</v>
      </c>
      <c r="IS51" s="39">
        <v>0</v>
      </c>
      <c r="IT51" s="39">
        <v>16.666666666666664</v>
      </c>
      <c r="IU51" s="39">
        <v>0</v>
      </c>
      <c r="IV51" s="39">
        <v>1</v>
      </c>
      <c r="IW51" s="39">
        <v>0</v>
      </c>
      <c r="IX51" s="39">
        <v>2</v>
      </c>
      <c r="IY51" s="39">
        <v>4</v>
      </c>
      <c r="IZ51" s="39">
        <v>1</v>
      </c>
      <c r="JA51" s="39">
        <v>0</v>
      </c>
      <c r="JB51" s="39">
        <v>0</v>
      </c>
      <c r="JC51" s="39">
        <v>1</v>
      </c>
      <c r="JD51" s="2">
        <v>2</v>
      </c>
      <c r="JE51" s="2">
        <v>0</v>
      </c>
      <c r="JF51" s="2">
        <v>0</v>
      </c>
      <c r="JG51" s="2">
        <v>1</v>
      </c>
      <c r="JH51" s="2">
        <v>1</v>
      </c>
      <c r="JI51" s="2">
        <v>0</v>
      </c>
      <c r="JJ51" s="2">
        <v>1</v>
      </c>
      <c r="JK51" s="2">
        <v>1</v>
      </c>
      <c r="JL51" s="2">
        <v>1</v>
      </c>
      <c r="JM51" s="44">
        <v>1</v>
      </c>
      <c r="JN51" s="44">
        <v>0</v>
      </c>
      <c r="JO51" s="44">
        <v>1</v>
      </c>
      <c r="JP51" s="2">
        <v>0</v>
      </c>
      <c r="JQ51" s="2">
        <v>1</v>
      </c>
      <c r="JR51" s="2">
        <v>0</v>
      </c>
      <c r="JS51" s="2">
        <v>0</v>
      </c>
      <c r="JT51" s="2">
        <v>2</v>
      </c>
      <c r="JU51" s="2">
        <v>0</v>
      </c>
      <c r="JV51" s="2">
        <v>2</v>
      </c>
      <c r="JW51" s="2">
        <v>0</v>
      </c>
      <c r="JX51" s="2">
        <v>0</v>
      </c>
      <c r="JY51" s="2">
        <v>0</v>
      </c>
      <c r="JZ51" s="2">
        <v>0</v>
      </c>
      <c r="KA51" s="2">
        <v>1</v>
      </c>
      <c r="KB51" s="25">
        <v>0</v>
      </c>
      <c r="KC51" s="25">
        <v>0</v>
      </c>
      <c r="KD51" s="25">
        <v>1</v>
      </c>
      <c r="KE51" s="25">
        <v>2</v>
      </c>
      <c r="KF51" s="25">
        <v>4</v>
      </c>
      <c r="KG51" s="25">
        <v>0</v>
      </c>
      <c r="KH51" s="25">
        <v>5</v>
      </c>
      <c r="KI51" s="25">
        <v>5</v>
      </c>
      <c r="KJ51" s="25">
        <v>2</v>
      </c>
      <c r="KK51" s="25">
        <v>1</v>
      </c>
      <c r="KL51" s="25">
        <v>0</v>
      </c>
      <c r="KM51" s="25">
        <v>3</v>
      </c>
      <c r="KN51" s="25">
        <v>2</v>
      </c>
      <c r="KO51" s="25">
        <v>1</v>
      </c>
      <c r="KP51" s="25">
        <v>1</v>
      </c>
      <c r="KQ51" s="25">
        <v>3</v>
      </c>
      <c r="KR51" s="44">
        <v>25</v>
      </c>
      <c r="KS51" s="44">
        <v>999999999</v>
      </c>
      <c r="KT51" s="44">
        <v>40</v>
      </c>
      <c r="KU51" s="44">
        <v>80</v>
      </c>
      <c r="KV51" s="44">
        <v>50</v>
      </c>
      <c r="KW51" s="44">
        <v>0</v>
      </c>
      <c r="KX51" s="44">
        <v>999999999</v>
      </c>
      <c r="KY51" s="44">
        <v>33.333333333333329</v>
      </c>
      <c r="KZ51" s="44">
        <v>100</v>
      </c>
      <c r="LA51" s="44">
        <v>0</v>
      </c>
      <c r="LB51" s="44">
        <v>0</v>
      </c>
      <c r="LC51" s="44">
        <v>33.333333333333329</v>
      </c>
      <c r="LD51" s="44">
        <v>25</v>
      </c>
      <c r="LE51" s="44">
        <v>999999999</v>
      </c>
      <c r="LF51" s="44">
        <v>20</v>
      </c>
      <c r="LG51" s="44">
        <v>20</v>
      </c>
      <c r="LH51" s="44">
        <v>50</v>
      </c>
      <c r="LI51" s="44">
        <v>100</v>
      </c>
      <c r="LJ51" s="44">
        <v>999999999</v>
      </c>
      <c r="LK51" s="44">
        <v>33.333333333333329</v>
      </c>
      <c r="LL51" s="44">
        <v>0</v>
      </c>
      <c r="LM51" s="44">
        <v>100</v>
      </c>
      <c r="LN51" s="44">
        <v>0</v>
      </c>
      <c r="LO51" s="44">
        <v>0</v>
      </c>
      <c r="LP51" s="44">
        <v>50</v>
      </c>
      <c r="LQ51" s="44">
        <v>999999999</v>
      </c>
      <c r="LR51" s="44">
        <v>40</v>
      </c>
      <c r="LS51" s="44">
        <v>0</v>
      </c>
      <c r="LT51" s="44">
        <v>0</v>
      </c>
      <c r="LU51" s="44">
        <v>0</v>
      </c>
      <c r="LV51" s="44">
        <v>999999999</v>
      </c>
      <c r="LW51" s="44">
        <v>33.333333333333329</v>
      </c>
      <c r="LX51" s="44">
        <v>0</v>
      </c>
      <c r="LY51" s="44">
        <v>0</v>
      </c>
      <c r="LZ51" s="44">
        <v>100</v>
      </c>
      <c r="MA51" s="44">
        <v>66.666666666666657</v>
      </c>
      <c r="MB51" s="25">
        <v>0</v>
      </c>
      <c r="MC51" s="25">
        <v>2</v>
      </c>
      <c r="MD51" s="25">
        <v>0</v>
      </c>
      <c r="ME51" s="25">
        <v>1</v>
      </c>
      <c r="MF51" s="25">
        <v>1</v>
      </c>
      <c r="MG51" s="25">
        <v>0</v>
      </c>
      <c r="MH51" s="25">
        <v>0</v>
      </c>
      <c r="MI51" s="25">
        <v>1</v>
      </c>
      <c r="MJ51" s="25">
        <v>1</v>
      </c>
      <c r="MK51" s="25">
        <v>0</v>
      </c>
      <c r="ML51" s="25">
        <v>1</v>
      </c>
      <c r="MM51" s="25">
        <v>0</v>
      </c>
      <c r="MN51" s="25">
        <v>0</v>
      </c>
      <c r="MO51" s="25">
        <v>3</v>
      </c>
      <c r="MP51" s="25">
        <v>0</v>
      </c>
      <c r="MQ51" s="25">
        <v>1</v>
      </c>
      <c r="MR51" s="25">
        <v>4</v>
      </c>
      <c r="MS51" s="25">
        <v>4</v>
      </c>
      <c r="MT51" s="25">
        <v>0</v>
      </c>
      <c r="MU51" s="25">
        <v>2</v>
      </c>
      <c r="MV51" s="25">
        <v>5</v>
      </c>
      <c r="MW51" s="44">
        <v>2</v>
      </c>
      <c r="MX51" s="44">
        <v>2</v>
      </c>
      <c r="MY51" s="44">
        <v>0</v>
      </c>
      <c r="MZ51" s="44">
        <v>999999999</v>
      </c>
      <c r="NA51" s="44">
        <v>66.666666666666657</v>
      </c>
      <c r="NB51" s="44">
        <v>999999999</v>
      </c>
      <c r="NC51" s="44">
        <v>100</v>
      </c>
      <c r="ND51" s="44">
        <v>25</v>
      </c>
      <c r="NE51" s="44">
        <v>0</v>
      </c>
      <c r="NF51" s="44">
        <v>999999999</v>
      </c>
      <c r="NG51" s="44">
        <v>50</v>
      </c>
      <c r="NH51" s="44">
        <v>20</v>
      </c>
      <c r="NI51" s="44">
        <v>0</v>
      </c>
      <c r="NJ51" s="44">
        <v>50</v>
      </c>
      <c r="NK51" s="44">
        <v>999999999</v>
      </c>
      <c r="NL51" s="25">
        <v>0</v>
      </c>
      <c r="NM51" s="25">
        <v>0</v>
      </c>
      <c r="NN51" s="25">
        <v>0</v>
      </c>
      <c r="NO51" s="25">
        <v>0</v>
      </c>
      <c r="NP51" s="25">
        <v>0</v>
      </c>
      <c r="NQ51" s="25">
        <v>0</v>
      </c>
      <c r="NR51" s="25">
        <v>0</v>
      </c>
      <c r="NS51" s="25">
        <v>0</v>
      </c>
      <c r="NT51" s="25">
        <v>0</v>
      </c>
      <c r="NU51" s="25">
        <v>0</v>
      </c>
      <c r="NV51" s="25">
        <v>0</v>
      </c>
      <c r="NW51" s="25">
        <v>0</v>
      </c>
      <c r="NX51" s="25">
        <v>1</v>
      </c>
      <c r="NY51" s="25">
        <v>0</v>
      </c>
      <c r="NZ51" s="25">
        <v>0</v>
      </c>
      <c r="OA51" s="25">
        <v>1</v>
      </c>
      <c r="OB51" s="25">
        <v>0</v>
      </c>
      <c r="OC51" s="25">
        <v>0</v>
      </c>
      <c r="OD51" s="44">
        <v>0</v>
      </c>
      <c r="OE51" s="44">
        <v>1</v>
      </c>
      <c r="OF51" s="44">
        <v>0</v>
      </c>
      <c r="OG51" s="44">
        <v>0</v>
      </c>
      <c r="OH51" s="44">
        <v>0</v>
      </c>
      <c r="OI51" s="44">
        <v>0</v>
      </c>
      <c r="OJ51" s="44">
        <v>0</v>
      </c>
      <c r="OK51" s="44">
        <v>999999999</v>
      </c>
      <c r="OL51" s="44">
        <v>999999999</v>
      </c>
      <c r="OM51" s="44">
        <v>0</v>
      </c>
      <c r="ON51" s="44">
        <v>999999999</v>
      </c>
      <c r="OO51" s="44">
        <v>999999999</v>
      </c>
      <c r="OP51" s="44">
        <v>999999999</v>
      </c>
      <c r="OQ51" s="44">
        <v>0</v>
      </c>
      <c r="OR51" s="44">
        <v>999999999</v>
      </c>
      <c r="OS51" s="44">
        <v>999999999</v>
      </c>
      <c r="OT51" s="44">
        <v>999999999</v>
      </c>
      <c r="OU51" s="44">
        <v>999999999</v>
      </c>
      <c r="OV51" s="25">
        <v>1</v>
      </c>
      <c r="OW51" s="25">
        <v>1</v>
      </c>
      <c r="OX51" s="25">
        <v>4</v>
      </c>
      <c r="OY51" s="25">
        <v>5</v>
      </c>
      <c r="OZ51" s="25">
        <v>12</v>
      </c>
      <c r="PA51" s="25">
        <v>9</v>
      </c>
      <c r="PB51" s="25">
        <v>4</v>
      </c>
      <c r="PC51" s="25">
        <v>8</v>
      </c>
      <c r="PD51" s="25">
        <v>10</v>
      </c>
      <c r="PE51" s="25">
        <v>4</v>
      </c>
      <c r="PF51" s="25">
        <v>5</v>
      </c>
      <c r="PG51" s="25">
        <v>2</v>
      </c>
      <c r="PH51" s="25">
        <v>7</v>
      </c>
      <c r="PI51" s="25">
        <v>6</v>
      </c>
      <c r="PJ51" s="25">
        <v>8</v>
      </c>
      <c r="PK51" s="25">
        <v>7</v>
      </c>
      <c r="PL51" s="25">
        <v>13</v>
      </c>
      <c r="PM51" s="25">
        <v>9</v>
      </c>
      <c r="PN51" s="25">
        <v>4</v>
      </c>
      <c r="PO51" s="25">
        <v>9</v>
      </c>
      <c r="PP51" s="25">
        <v>11</v>
      </c>
      <c r="PQ51" s="25">
        <v>7</v>
      </c>
      <c r="PR51" s="25">
        <v>8</v>
      </c>
      <c r="PS51" s="25">
        <v>7</v>
      </c>
      <c r="PT51" s="44">
        <v>14.285714285714285</v>
      </c>
      <c r="PU51" s="44">
        <v>16.666666666666664</v>
      </c>
      <c r="PV51" s="44">
        <v>50</v>
      </c>
      <c r="PW51" s="44">
        <v>71.428571428571431</v>
      </c>
      <c r="PX51" s="44">
        <v>92.307692307692307</v>
      </c>
      <c r="PY51" s="44">
        <v>100</v>
      </c>
      <c r="PZ51" s="44">
        <v>100</v>
      </c>
      <c r="QA51" s="44">
        <v>88.888888888888886</v>
      </c>
      <c r="QB51" s="44">
        <v>90.909090909090907</v>
      </c>
      <c r="QC51" s="44">
        <v>57.142857142857139</v>
      </c>
      <c r="QD51" s="44">
        <v>62.5</v>
      </c>
      <c r="QE51" s="44">
        <v>28.571428571428569</v>
      </c>
      <c r="QF51" s="25">
        <v>1</v>
      </c>
      <c r="QG51" s="25">
        <v>2</v>
      </c>
      <c r="QH51" s="25">
        <v>3</v>
      </c>
      <c r="QI51" s="25">
        <v>4</v>
      </c>
      <c r="QJ51" s="25">
        <v>6</v>
      </c>
      <c r="QK51" s="25">
        <v>6</v>
      </c>
      <c r="QL51" s="25">
        <v>3</v>
      </c>
      <c r="QM51" s="25">
        <v>7</v>
      </c>
      <c r="QN51" s="25">
        <v>8</v>
      </c>
      <c r="QO51" s="25">
        <v>3</v>
      </c>
      <c r="QP51" s="25">
        <v>3</v>
      </c>
      <c r="QQ51" s="25">
        <v>7</v>
      </c>
      <c r="QR51" s="25">
        <v>6</v>
      </c>
      <c r="QS51" s="25">
        <v>8</v>
      </c>
      <c r="QT51" s="25">
        <v>7</v>
      </c>
      <c r="QU51" s="25">
        <v>13</v>
      </c>
      <c r="QV51" s="25">
        <v>9</v>
      </c>
      <c r="QW51" s="25">
        <v>4</v>
      </c>
      <c r="QX51" s="25">
        <v>9</v>
      </c>
      <c r="QY51" s="25">
        <v>11</v>
      </c>
      <c r="QZ51" s="25">
        <v>7</v>
      </c>
      <c r="RA51" s="25">
        <v>8</v>
      </c>
      <c r="RB51" s="44">
        <v>14.285714285714285</v>
      </c>
      <c r="RC51" s="44">
        <v>33.333333333333329</v>
      </c>
      <c r="RD51" s="44">
        <v>37.5</v>
      </c>
      <c r="RE51" s="44">
        <v>57.142857142857139</v>
      </c>
      <c r="RF51" s="44">
        <v>46.153846153846153</v>
      </c>
      <c r="RG51" s="44">
        <v>66.666666666666657</v>
      </c>
      <c r="RH51" s="44">
        <v>75</v>
      </c>
      <c r="RI51" s="44">
        <v>77.777777777777786</v>
      </c>
      <c r="RJ51" s="44">
        <v>72.727272727272734</v>
      </c>
      <c r="RK51" s="44">
        <v>42.857142857142854</v>
      </c>
      <c r="RL51" s="44">
        <v>37.5</v>
      </c>
      <c r="RM51" s="25">
        <v>1</v>
      </c>
      <c r="RN51" s="25">
        <v>3</v>
      </c>
      <c r="RO51" s="25">
        <v>3</v>
      </c>
      <c r="RP51" s="25">
        <v>5</v>
      </c>
      <c r="RQ51" s="25">
        <v>6</v>
      </c>
      <c r="RR51" s="25">
        <v>4</v>
      </c>
      <c r="RS51" s="25">
        <v>0</v>
      </c>
      <c r="RT51" s="25">
        <v>6</v>
      </c>
      <c r="RU51" s="25">
        <v>6</v>
      </c>
      <c r="RV51" s="25">
        <v>2</v>
      </c>
      <c r="RW51" s="25">
        <v>4</v>
      </c>
      <c r="RX51" s="25">
        <v>1</v>
      </c>
      <c r="RY51" s="25">
        <v>2</v>
      </c>
      <c r="RZ51" s="25">
        <v>3</v>
      </c>
      <c r="SA51" s="25">
        <v>3</v>
      </c>
      <c r="SB51" s="25">
        <v>3</v>
      </c>
      <c r="SC51" s="25">
        <v>4</v>
      </c>
      <c r="SD51" s="25">
        <v>2</v>
      </c>
      <c r="SE51" s="25">
        <v>0</v>
      </c>
      <c r="SF51" s="25">
        <v>4</v>
      </c>
      <c r="SG51" s="25">
        <v>6</v>
      </c>
      <c r="SH51" s="25">
        <v>1</v>
      </c>
      <c r="SI51" s="25">
        <v>2</v>
      </c>
      <c r="SJ51" s="25">
        <v>1</v>
      </c>
      <c r="SK51" s="25">
        <v>1</v>
      </c>
      <c r="SL51" s="25">
        <v>3</v>
      </c>
      <c r="SM51" s="25">
        <v>2</v>
      </c>
      <c r="SN51" s="25">
        <v>2</v>
      </c>
      <c r="SO51" s="25">
        <v>3</v>
      </c>
      <c r="SP51" s="25">
        <v>2</v>
      </c>
      <c r="SQ51" s="25">
        <v>0</v>
      </c>
      <c r="SR51" s="25">
        <v>3</v>
      </c>
      <c r="SS51" s="25">
        <v>5</v>
      </c>
      <c r="ST51" s="25">
        <v>1</v>
      </c>
      <c r="SU51" s="25">
        <v>2</v>
      </c>
      <c r="SV51" s="25">
        <v>0</v>
      </c>
      <c r="SW51" s="44">
        <v>20</v>
      </c>
      <c r="SX51" s="44">
        <v>100</v>
      </c>
      <c r="SY51" s="44">
        <v>50</v>
      </c>
      <c r="SZ51" s="44">
        <v>62.5</v>
      </c>
      <c r="TA51" s="44">
        <v>75</v>
      </c>
      <c r="TB51" s="44">
        <v>80</v>
      </c>
      <c r="TC51" s="44">
        <v>0</v>
      </c>
      <c r="TD51" s="44">
        <v>85.714285714285708</v>
      </c>
      <c r="TE51" s="44">
        <v>75</v>
      </c>
      <c r="TF51" s="44">
        <v>40</v>
      </c>
      <c r="TG51" s="44">
        <v>57.142857142857139</v>
      </c>
      <c r="TH51" s="44">
        <v>16.666666666666664</v>
      </c>
      <c r="TI51" s="44">
        <v>40</v>
      </c>
      <c r="TJ51" s="44">
        <v>100</v>
      </c>
      <c r="TK51" s="44">
        <v>50</v>
      </c>
      <c r="TL51" s="44">
        <v>37.5</v>
      </c>
      <c r="TM51" s="44">
        <v>50</v>
      </c>
      <c r="TN51" s="44">
        <v>40</v>
      </c>
      <c r="TO51" s="44">
        <v>0</v>
      </c>
      <c r="TP51" s="44">
        <v>57.142857142857139</v>
      </c>
      <c r="TQ51" s="44">
        <v>75</v>
      </c>
      <c r="TR51" s="44">
        <v>20</v>
      </c>
      <c r="TS51" s="44">
        <v>28.571428571428569</v>
      </c>
      <c r="TT51" s="44">
        <v>16.666666666666664</v>
      </c>
      <c r="TU51" s="44">
        <v>20</v>
      </c>
      <c r="TV51" s="44">
        <v>100</v>
      </c>
      <c r="TW51" s="44">
        <v>33.333333333333329</v>
      </c>
      <c r="TX51" s="44">
        <v>25</v>
      </c>
      <c r="TY51" s="44">
        <v>37.5</v>
      </c>
      <c r="TZ51" s="44">
        <v>40</v>
      </c>
      <c r="UA51" s="44">
        <v>0</v>
      </c>
      <c r="UB51" s="44">
        <v>42.857142857142854</v>
      </c>
      <c r="UC51" s="44">
        <v>62.5</v>
      </c>
      <c r="UD51" s="44">
        <v>20</v>
      </c>
      <c r="UE51" s="44">
        <v>28.571428571428569</v>
      </c>
      <c r="UF51" s="44">
        <v>0</v>
      </c>
    </row>
    <row r="52" spans="1:552" x14ac:dyDescent="0.25">
      <c r="A52" s="2" t="str">
        <f t="shared" si="0"/>
        <v xml:space="preserve">240800 Mossoró                                                                                                                                      </v>
      </c>
      <c r="B52" s="58">
        <v>240800</v>
      </c>
      <c r="C52" s="2" t="s">
        <v>96</v>
      </c>
      <c r="D52" s="56">
        <v>8</v>
      </c>
      <c r="E52" s="56">
        <v>5</v>
      </c>
      <c r="F52" s="56">
        <v>7</v>
      </c>
      <c r="G52" s="56">
        <v>13</v>
      </c>
      <c r="H52" s="56">
        <v>10</v>
      </c>
      <c r="I52" s="56">
        <v>8</v>
      </c>
      <c r="J52" s="56">
        <v>10</v>
      </c>
      <c r="K52" s="56">
        <v>14</v>
      </c>
      <c r="L52" s="56">
        <v>12</v>
      </c>
      <c r="M52" s="56">
        <v>13</v>
      </c>
      <c r="N52" s="56">
        <v>6</v>
      </c>
      <c r="O52" s="56">
        <v>11</v>
      </c>
      <c r="P52" s="59">
        <v>1</v>
      </c>
      <c r="Q52" s="59">
        <v>1</v>
      </c>
      <c r="R52" s="59">
        <v>2</v>
      </c>
      <c r="S52" s="59">
        <v>4</v>
      </c>
      <c r="T52" s="59">
        <v>3</v>
      </c>
      <c r="U52" s="59">
        <v>4</v>
      </c>
      <c r="V52" s="59">
        <v>3</v>
      </c>
      <c r="W52" s="59">
        <v>7</v>
      </c>
      <c r="X52" s="59">
        <v>7</v>
      </c>
      <c r="Y52" s="59">
        <v>8</v>
      </c>
      <c r="Z52" s="59">
        <v>2</v>
      </c>
      <c r="AA52" s="59">
        <v>4</v>
      </c>
      <c r="AB52" s="62">
        <v>12.5</v>
      </c>
      <c r="AC52" s="62">
        <v>20</v>
      </c>
      <c r="AD52" s="62">
        <v>28.571428571428569</v>
      </c>
      <c r="AE52" s="62">
        <v>30.76923076923077</v>
      </c>
      <c r="AF52" s="62">
        <v>30</v>
      </c>
      <c r="AG52" s="62">
        <v>50</v>
      </c>
      <c r="AH52" s="62">
        <v>30</v>
      </c>
      <c r="AI52" s="62">
        <v>50</v>
      </c>
      <c r="AJ52" s="62">
        <v>58.333333333333336</v>
      </c>
      <c r="AK52" s="62">
        <v>61.53846153846154</v>
      </c>
      <c r="AL52" s="62">
        <v>33.333333333333329</v>
      </c>
      <c r="AM52" s="62">
        <v>36.363636363636367</v>
      </c>
      <c r="AN52" s="61">
        <v>6</v>
      </c>
      <c r="AO52" s="25">
        <v>4</v>
      </c>
      <c r="AP52" s="25">
        <v>4</v>
      </c>
      <c r="AQ52" s="25">
        <v>8</v>
      </c>
      <c r="AR52" s="25">
        <v>7</v>
      </c>
      <c r="AS52" s="25">
        <v>4</v>
      </c>
      <c r="AT52" s="25">
        <v>6</v>
      </c>
      <c r="AU52" s="25">
        <v>7</v>
      </c>
      <c r="AV52" s="25">
        <v>3</v>
      </c>
      <c r="AW52" s="25">
        <v>5</v>
      </c>
      <c r="AX52" s="25">
        <v>3</v>
      </c>
      <c r="AY52" s="25">
        <v>6</v>
      </c>
      <c r="AZ52" s="39">
        <v>75</v>
      </c>
      <c r="BA52" s="39">
        <v>80</v>
      </c>
      <c r="BB52" s="39">
        <v>57.142857142857139</v>
      </c>
      <c r="BC52" s="39">
        <v>61.53846153846154</v>
      </c>
      <c r="BD52" s="39">
        <v>70</v>
      </c>
      <c r="BE52" s="39">
        <v>50</v>
      </c>
      <c r="BF52" s="39">
        <v>60</v>
      </c>
      <c r="BG52" s="39">
        <v>50</v>
      </c>
      <c r="BH52" s="39">
        <v>25</v>
      </c>
      <c r="BI52" s="39">
        <v>38.461538461538467</v>
      </c>
      <c r="BJ52" s="39">
        <v>50</v>
      </c>
      <c r="BK52" s="39">
        <v>54.54545454545454</v>
      </c>
      <c r="BL52" s="25">
        <v>1</v>
      </c>
      <c r="BM52" s="25">
        <v>0</v>
      </c>
      <c r="BN52" s="25">
        <v>1</v>
      </c>
      <c r="BO52" s="25">
        <v>1</v>
      </c>
      <c r="BP52" s="25">
        <v>0</v>
      </c>
      <c r="BQ52" s="25">
        <v>0</v>
      </c>
      <c r="BR52" s="25">
        <v>1</v>
      </c>
      <c r="BS52" s="25">
        <v>0</v>
      </c>
      <c r="BT52" s="25">
        <v>2</v>
      </c>
      <c r="BU52" s="25">
        <v>0</v>
      </c>
      <c r="BV52" s="25">
        <v>1</v>
      </c>
      <c r="BW52" s="25">
        <v>1</v>
      </c>
      <c r="BX52" s="39">
        <v>12.5</v>
      </c>
      <c r="BY52" s="39">
        <v>0</v>
      </c>
      <c r="BZ52" s="39">
        <v>14.285714285714285</v>
      </c>
      <c r="CA52" s="39">
        <v>7.6923076923076925</v>
      </c>
      <c r="CB52" s="39">
        <v>0</v>
      </c>
      <c r="CC52" s="39">
        <v>0</v>
      </c>
      <c r="CD52" s="39">
        <v>10</v>
      </c>
      <c r="CE52" s="39">
        <v>0</v>
      </c>
      <c r="CF52" s="39">
        <v>16.666666666666664</v>
      </c>
      <c r="CG52" s="39">
        <v>0</v>
      </c>
      <c r="CH52" s="39">
        <v>16.666666666666664</v>
      </c>
      <c r="CI52" s="39">
        <v>9.0909090909090917</v>
      </c>
      <c r="CJ52" s="63">
        <v>1</v>
      </c>
      <c r="CK52" s="63">
        <v>0</v>
      </c>
      <c r="CL52" s="63">
        <v>0</v>
      </c>
      <c r="CM52" s="63">
        <v>4</v>
      </c>
      <c r="CN52" s="63">
        <v>2</v>
      </c>
      <c r="CO52" s="63">
        <v>2</v>
      </c>
      <c r="CP52" s="63">
        <v>2</v>
      </c>
      <c r="CQ52" s="63">
        <v>2</v>
      </c>
      <c r="CR52" s="63">
        <v>5</v>
      </c>
      <c r="CS52" s="63">
        <v>6</v>
      </c>
      <c r="CT52" s="63">
        <v>1</v>
      </c>
      <c r="CU52" s="63">
        <v>2</v>
      </c>
      <c r="CV52" s="63">
        <v>0</v>
      </c>
      <c r="CW52" s="63">
        <v>1</v>
      </c>
      <c r="CX52" s="63">
        <v>1</v>
      </c>
      <c r="CY52" s="63">
        <v>0</v>
      </c>
      <c r="CZ52" s="63">
        <v>1</v>
      </c>
      <c r="DA52" s="63">
        <v>0</v>
      </c>
      <c r="DB52" s="63">
        <v>0</v>
      </c>
      <c r="DC52" s="63">
        <v>0</v>
      </c>
      <c r="DD52" s="63">
        <v>0</v>
      </c>
      <c r="DE52" s="63">
        <v>0</v>
      </c>
      <c r="DF52" s="63">
        <v>0</v>
      </c>
      <c r="DG52" s="63">
        <v>0</v>
      </c>
      <c r="DH52" s="25">
        <v>0</v>
      </c>
      <c r="DI52" s="25">
        <v>0</v>
      </c>
      <c r="DJ52" s="25">
        <v>0</v>
      </c>
      <c r="DK52" s="25">
        <v>0</v>
      </c>
      <c r="DL52" s="25">
        <v>0</v>
      </c>
      <c r="DM52" s="25">
        <v>1</v>
      </c>
      <c r="DN52" s="25">
        <v>0</v>
      </c>
      <c r="DO52" s="25">
        <v>1</v>
      </c>
      <c r="DP52" s="25">
        <v>0</v>
      </c>
      <c r="DQ52" s="25">
        <v>1</v>
      </c>
      <c r="DR52" s="25">
        <v>0</v>
      </c>
      <c r="DS52" s="25">
        <v>0</v>
      </c>
      <c r="DT52" s="34">
        <v>1</v>
      </c>
      <c r="DU52" s="34">
        <v>1</v>
      </c>
      <c r="DV52" s="34">
        <v>1</v>
      </c>
      <c r="DW52" s="34">
        <v>4</v>
      </c>
      <c r="DX52" s="34">
        <v>3</v>
      </c>
      <c r="DY52" s="34">
        <v>3</v>
      </c>
      <c r="DZ52" s="34">
        <v>2</v>
      </c>
      <c r="EA52" s="2">
        <v>3</v>
      </c>
      <c r="EB52" s="2">
        <v>5</v>
      </c>
      <c r="EC52" s="2">
        <v>7</v>
      </c>
      <c r="ED52" s="2">
        <v>1</v>
      </c>
      <c r="EE52" s="2">
        <v>2</v>
      </c>
      <c r="EF52" s="34">
        <v>100</v>
      </c>
      <c r="EG52" s="34">
        <v>0</v>
      </c>
      <c r="EH52" s="34">
        <v>0</v>
      </c>
      <c r="EI52" s="34">
        <v>100</v>
      </c>
      <c r="EJ52" s="34">
        <v>66.666666666666657</v>
      </c>
      <c r="EK52" s="34">
        <v>66.666666666666657</v>
      </c>
      <c r="EL52" s="34">
        <v>100</v>
      </c>
      <c r="EM52" s="34">
        <v>66.666666666666657</v>
      </c>
      <c r="EN52" s="34">
        <v>100</v>
      </c>
      <c r="EO52" s="34">
        <v>85.714285714285708</v>
      </c>
      <c r="EP52" s="34">
        <v>100</v>
      </c>
      <c r="EQ52" s="34">
        <v>100</v>
      </c>
      <c r="ER52" s="34">
        <v>0</v>
      </c>
      <c r="ES52" s="34">
        <v>100</v>
      </c>
      <c r="ET52" s="34">
        <v>100</v>
      </c>
      <c r="EU52" s="34">
        <v>0</v>
      </c>
      <c r="EV52" s="34">
        <v>33.333333333333329</v>
      </c>
      <c r="EW52" s="34">
        <v>0</v>
      </c>
      <c r="EX52" s="34">
        <v>0</v>
      </c>
      <c r="EY52" s="34">
        <v>0</v>
      </c>
      <c r="EZ52" s="34">
        <v>0</v>
      </c>
      <c r="FA52" s="34">
        <v>0</v>
      </c>
      <c r="FB52" s="34">
        <v>0</v>
      </c>
      <c r="FC52" s="34">
        <v>0</v>
      </c>
      <c r="FD52" s="42">
        <v>0</v>
      </c>
      <c r="FE52" s="42">
        <v>0</v>
      </c>
      <c r="FF52" s="42">
        <v>0</v>
      </c>
      <c r="FG52" s="42">
        <v>0</v>
      </c>
      <c r="FH52" s="42">
        <v>0</v>
      </c>
      <c r="FI52" s="42">
        <v>33.333333333333329</v>
      </c>
      <c r="FJ52" s="42">
        <v>0</v>
      </c>
      <c r="FK52" s="42">
        <v>33.333333333333329</v>
      </c>
      <c r="FL52" s="42">
        <v>0</v>
      </c>
      <c r="FM52" s="42">
        <v>14.285714285714285</v>
      </c>
      <c r="FN52" s="42">
        <v>0</v>
      </c>
      <c r="FO52" s="42">
        <v>0</v>
      </c>
      <c r="FP52" s="42">
        <v>1</v>
      </c>
      <c r="FQ52" s="2">
        <v>0</v>
      </c>
      <c r="FR52" s="2">
        <v>1</v>
      </c>
      <c r="FS52" s="2">
        <v>4</v>
      </c>
      <c r="FT52" s="2">
        <v>3</v>
      </c>
      <c r="FU52" s="2">
        <v>4</v>
      </c>
      <c r="FV52" s="2">
        <v>3</v>
      </c>
      <c r="FW52" s="2">
        <v>2</v>
      </c>
      <c r="FX52" s="2">
        <v>5</v>
      </c>
      <c r="FY52" s="2">
        <v>6</v>
      </c>
      <c r="FZ52" s="2">
        <v>1</v>
      </c>
      <c r="GA52" s="2">
        <v>3</v>
      </c>
      <c r="GB52" s="25">
        <v>0</v>
      </c>
      <c r="GC52" s="25">
        <v>1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5">
        <v>0</v>
      </c>
      <c r="GL52" s="25">
        <v>1</v>
      </c>
      <c r="GM52" s="25">
        <v>0</v>
      </c>
      <c r="GN52" s="2">
        <v>0</v>
      </c>
      <c r="GO52" s="2">
        <v>0</v>
      </c>
      <c r="GP52" s="2">
        <v>1</v>
      </c>
      <c r="GQ52" s="2">
        <v>0</v>
      </c>
      <c r="GR52" s="2">
        <v>0</v>
      </c>
      <c r="GS52" s="2">
        <v>0</v>
      </c>
      <c r="GT52" s="2">
        <v>0</v>
      </c>
      <c r="GU52" s="2">
        <v>3</v>
      </c>
      <c r="GV52" s="2">
        <v>0</v>
      </c>
      <c r="GW52" s="2">
        <v>0</v>
      </c>
      <c r="GX52" s="2">
        <v>0</v>
      </c>
      <c r="GY52" s="2">
        <v>1</v>
      </c>
      <c r="GZ52" s="2">
        <v>1</v>
      </c>
      <c r="HA52" s="2">
        <v>1</v>
      </c>
      <c r="HB52" s="2">
        <v>2</v>
      </c>
      <c r="HC52" s="2">
        <v>4</v>
      </c>
      <c r="HD52" s="2">
        <v>3</v>
      </c>
      <c r="HE52" s="2">
        <v>4</v>
      </c>
      <c r="HF52" s="2">
        <v>3</v>
      </c>
      <c r="HG52" s="2">
        <v>5</v>
      </c>
      <c r="HH52" s="2">
        <v>5</v>
      </c>
      <c r="HI52" s="2">
        <v>6</v>
      </c>
      <c r="HJ52" s="2">
        <v>2</v>
      </c>
      <c r="HK52" s="2">
        <v>4</v>
      </c>
      <c r="HL52" s="34">
        <v>100</v>
      </c>
      <c r="HM52" s="34">
        <v>0</v>
      </c>
      <c r="HN52" s="34">
        <v>50</v>
      </c>
      <c r="HO52" s="34">
        <v>100</v>
      </c>
      <c r="HP52" s="34">
        <v>100</v>
      </c>
      <c r="HQ52" s="34">
        <v>100</v>
      </c>
      <c r="HR52" s="34">
        <v>100</v>
      </c>
      <c r="HS52" s="34">
        <v>40</v>
      </c>
      <c r="HT52" s="34">
        <v>100</v>
      </c>
      <c r="HU52" s="34">
        <v>100</v>
      </c>
      <c r="HV52" s="34">
        <v>50</v>
      </c>
      <c r="HW52" s="34">
        <v>75</v>
      </c>
      <c r="HX52" s="39">
        <v>0</v>
      </c>
      <c r="HY52" s="39">
        <v>100</v>
      </c>
      <c r="HZ52" s="39">
        <v>0</v>
      </c>
      <c r="IA52" s="39">
        <v>0</v>
      </c>
      <c r="IB52" s="39">
        <v>0</v>
      </c>
      <c r="IC52" s="39">
        <v>0</v>
      </c>
      <c r="ID52" s="39">
        <v>0</v>
      </c>
      <c r="IE52" s="39">
        <v>0</v>
      </c>
      <c r="IF52" s="39">
        <v>0</v>
      </c>
      <c r="IG52" s="39">
        <v>0</v>
      </c>
      <c r="IH52" s="39">
        <v>50</v>
      </c>
      <c r="II52" s="39">
        <v>0</v>
      </c>
      <c r="IJ52" s="39">
        <v>0</v>
      </c>
      <c r="IK52" s="39">
        <v>0</v>
      </c>
      <c r="IL52" s="39">
        <v>50</v>
      </c>
      <c r="IM52" s="39">
        <v>0</v>
      </c>
      <c r="IN52" s="39">
        <v>0</v>
      </c>
      <c r="IO52" s="39">
        <v>0</v>
      </c>
      <c r="IP52" s="39">
        <v>0</v>
      </c>
      <c r="IQ52" s="39">
        <v>60</v>
      </c>
      <c r="IR52" s="39">
        <v>0</v>
      </c>
      <c r="IS52" s="39">
        <v>0</v>
      </c>
      <c r="IT52" s="39">
        <v>0</v>
      </c>
      <c r="IU52" s="39">
        <v>25</v>
      </c>
      <c r="IV52" s="39">
        <v>1</v>
      </c>
      <c r="IW52" s="39">
        <v>2</v>
      </c>
      <c r="IX52" s="39">
        <v>1</v>
      </c>
      <c r="IY52" s="39">
        <v>3</v>
      </c>
      <c r="IZ52" s="39">
        <v>2</v>
      </c>
      <c r="JA52" s="39">
        <v>2</v>
      </c>
      <c r="JB52" s="39">
        <v>2</v>
      </c>
      <c r="JC52" s="39">
        <v>0</v>
      </c>
      <c r="JD52" s="2">
        <v>1</v>
      </c>
      <c r="JE52" s="2">
        <v>3</v>
      </c>
      <c r="JF52" s="2">
        <v>2</v>
      </c>
      <c r="JG52" s="2">
        <v>5</v>
      </c>
      <c r="JH52" s="2">
        <v>2</v>
      </c>
      <c r="JI52" s="2">
        <v>2</v>
      </c>
      <c r="JJ52" s="2">
        <v>0</v>
      </c>
      <c r="JK52" s="2">
        <v>1</v>
      </c>
      <c r="JL52" s="2">
        <v>2</v>
      </c>
      <c r="JM52" s="44">
        <v>2</v>
      </c>
      <c r="JN52" s="44">
        <v>3</v>
      </c>
      <c r="JO52" s="44">
        <v>1</v>
      </c>
      <c r="JP52" s="2">
        <v>1</v>
      </c>
      <c r="JQ52" s="2">
        <v>1</v>
      </c>
      <c r="JR52" s="2">
        <v>0</v>
      </c>
      <c r="JS52" s="2">
        <v>0</v>
      </c>
      <c r="JT52" s="2">
        <v>3</v>
      </c>
      <c r="JU52" s="2">
        <v>0</v>
      </c>
      <c r="JV52" s="2">
        <v>2</v>
      </c>
      <c r="JW52" s="2">
        <v>2</v>
      </c>
      <c r="JX52" s="2">
        <v>3</v>
      </c>
      <c r="JY52" s="2">
        <v>0</v>
      </c>
      <c r="JZ52" s="2">
        <v>1</v>
      </c>
      <c r="KA52" s="2">
        <v>4</v>
      </c>
      <c r="KB52" s="25">
        <v>1</v>
      </c>
      <c r="KC52" s="25">
        <v>1</v>
      </c>
      <c r="KD52" s="25">
        <v>1</v>
      </c>
      <c r="KE52" s="25">
        <v>1</v>
      </c>
      <c r="KF52" s="25">
        <v>6</v>
      </c>
      <c r="KG52" s="25">
        <v>4</v>
      </c>
      <c r="KH52" s="25">
        <v>3</v>
      </c>
      <c r="KI52" s="25">
        <v>6</v>
      </c>
      <c r="KJ52" s="25">
        <v>7</v>
      </c>
      <c r="KK52" s="25">
        <v>4</v>
      </c>
      <c r="KL52" s="25">
        <v>6</v>
      </c>
      <c r="KM52" s="25">
        <v>5</v>
      </c>
      <c r="KN52" s="25">
        <v>3</v>
      </c>
      <c r="KO52" s="25">
        <v>5</v>
      </c>
      <c r="KP52" s="25">
        <v>3</v>
      </c>
      <c r="KQ52" s="25">
        <v>6</v>
      </c>
      <c r="KR52" s="44">
        <v>16.666666666666664</v>
      </c>
      <c r="KS52" s="44">
        <v>50</v>
      </c>
      <c r="KT52" s="44">
        <v>33.333333333333329</v>
      </c>
      <c r="KU52" s="44">
        <v>50</v>
      </c>
      <c r="KV52" s="44">
        <v>28.571428571428569</v>
      </c>
      <c r="KW52" s="44">
        <v>50</v>
      </c>
      <c r="KX52" s="44">
        <v>33.333333333333329</v>
      </c>
      <c r="KY52" s="44">
        <v>0</v>
      </c>
      <c r="KZ52" s="44">
        <v>33.333333333333329</v>
      </c>
      <c r="LA52" s="44">
        <v>60</v>
      </c>
      <c r="LB52" s="44">
        <v>66.666666666666657</v>
      </c>
      <c r="LC52" s="44">
        <v>83.333333333333343</v>
      </c>
      <c r="LD52" s="44">
        <v>33.333333333333329</v>
      </c>
      <c r="LE52" s="44">
        <v>50</v>
      </c>
      <c r="LF52" s="44">
        <v>0</v>
      </c>
      <c r="LG52" s="44">
        <v>16.666666666666664</v>
      </c>
      <c r="LH52" s="44">
        <v>28.571428571428569</v>
      </c>
      <c r="LI52" s="44">
        <v>50</v>
      </c>
      <c r="LJ52" s="44">
        <v>50</v>
      </c>
      <c r="LK52" s="44">
        <v>20</v>
      </c>
      <c r="LL52" s="44">
        <v>33.333333333333329</v>
      </c>
      <c r="LM52" s="44">
        <v>20</v>
      </c>
      <c r="LN52" s="44">
        <v>0</v>
      </c>
      <c r="LO52" s="44">
        <v>0</v>
      </c>
      <c r="LP52" s="44">
        <v>50</v>
      </c>
      <c r="LQ52" s="44">
        <v>0</v>
      </c>
      <c r="LR52" s="44">
        <v>66.666666666666657</v>
      </c>
      <c r="LS52" s="44">
        <v>33.333333333333329</v>
      </c>
      <c r="LT52" s="44">
        <v>42.857142857142854</v>
      </c>
      <c r="LU52" s="44">
        <v>0</v>
      </c>
      <c r="LV52" s="44">
        <v>16.666666666666664</v>
      </c>
      <c r="LW52" s="44">
        <v>80</v>
      </c>
      <c r="LX52" s="44">
        <v>33.333333333333329</v>
      </c>
      <c r="LY52" s="44">
        <v>20</v>
      </c>
      <c r="LZ52" s="44">
        <v>33.333333333333329</v>
      </c>
      <c r="MA52" s="44">
        <v>16.666666666666664</v>
      </c>
      <c r="MB52" s="25">
        <v>0</v>
      </c>
      <c r="MC52" s="25">
        <v>1</v>
      </c>
      <c r="MD52" s="25">
        <v>1</v>
      </c>
      <c r="ME52" s="25">
        <v>0</v>
      </c>
      <c r="MF52" s="25">
        <v>0</v>
      </c>
      <c r="MG52" s="25">
        <v>2</v>
      </c>
      <c r="MH52" s="25">
        <v>0</v>
      </c>
      <c r="MI52" s="25">
        <v>2</v>
      </c>
      <c r="MJ52" s="25">
        <v>0</v>
      </c>
      <c r="MK52" s="25">
        <v>0</v>
      </c>
      <c r="ML52" s="25">
        <v>0</v>
      </c>
      <c r="MM52" s="25">
        <v>0</v>
      </c>
      <c r="MN52" s="25">
        <v>1</v>
      </c>
      <c r="MO52" s="25">
        <v>1</v>
      </c>
      <c r="MP52" s="25">
        <v>1</v>
      </c>
      <c r="MQ52" s="25">
        <v>4</v>
      </c>
      <c r="MR52" s="25">
        <v>3</v>
      </c>
      <c r="MS52" s="25">
        <v>3</v>
      </c>
      <c r="MT52" s="25">
        <v>1</v>
      </c>
      <c r="MU52" s="25">
        <v>3</v>
      </c>
      <c r="MV52" s="25">
        <v>4</v>
      </c>
      <c r="MW52" s="44">
        <v>2</v>
      </c>
      <c r="MX52" s="44">
        <v>0</v>
      </c>
      <c r="MY52" s="44">
        <v>0</v>
      </c>
      <c r="MZ52" s="44">
        <v>0</v>
      </c>
      <c r="NA52" s="44">
        <v>100</v>
      </c>
      <c r="NB52" s="44">
        <v>100</v>
      </c>
      <c r="NC52" s="44">
        <v>0</v>
      </c>
      <c r="ND52" s="44">
        <v>0</v>
      </c>
      <c r="NE52" s="44">
        <v>66.666666666666657</v>
      </c>
      <c r="NF52" s="44">
        <v>0</v>
      </c>
      <c r="NG52" s="44">
        <v>66.666666666666657</v>
      </c>
      <c r="NH52" s="44">
        <v>0</v>
      </c>
      <c r="NI52" s="44">
        <v>0</v>
      </c>
      <c r="NJ52" s="44">
        <v>999999999</v>
      </c>
      <c r="NK52" s="44">
        <v>999999999</v>
      </c>
      <c r="NL52" s="25">
        <v>0</v>
      </c>
      <c r="NM52" s="25">
        <v>0</v>
      </c>
      <c r="NN52" s="25">
        <v>0</v>
      </c>
      <c r="NO52" s="25">
        <v>0</v>
      </c>
      <c r="NP52" s="25">
        <v>0</v>
      </c>
      <c r="NQ52" s="25">
        <v>0</v>
      </c>
      <c r="NR52" s="25">
        <v>0</v>
      </c>
      <c r="NS52" s="25">
        <v>0</v>
      </c>
      <c r="NT52" s="25">
        <v>0</v>
      </c>
      <c r="NU52" s="25">
        <v>0</v>
      </c>
      <c r="NV52" s="25">
        <v>0</v>
      </c>
      <c r="NW52" s="25">
        <v>0</v>
      </c>
      <c r="NX52" s="25">
        <v>0</v>
      </c>
      <c r="NY52" s="25">
        <v>0</v>
      </c>
      <c r="NZ52" s="25">
        <v>0</v>
      </c>
      <c r="OA52" s="25">
        <v>1</v>
      </c>
      <c r="OB52" s="25">
        <v>0</v>
      </c>
      <c r="OC52" s="25">
        <v>0</v>
      </c>
      <c r="OD52" s="44">
        <v>0</v>
      </c>
      <c r="OE52" s="44">
        <v>0</v>
      </c>
      <c r="OF52" s="44">
        <v>0</v>
      </c>
      <c r="OG52" s="44">
        <v>0</v>
      </c>
      <c r="OH52" s="44">
        <v>0</v>
      </c>
      <c r="OI52" s="44">
        <v>0</v>
      </c>
      <c r="OJ52" s="44">
        <v>999999999</v>
      </c>
      <c r="OK52" s="44">
        <v>999999999</v>
      </c>
      <c r="OL52" s="44">
        <v>999999999</v>
      </c>
      <c r="OM52" s="44">
        <v>0</v>
      </c>
      <c r="ON52" s="44">
        <v>999999999</v>
      </c>
      <c r="OO52" s="44">
        <v>999999999</v>
      </c>
      <c r="OP52" s="44">
        <v>999999999</v>
      </c>
      <c r="OQ52" s="44">
        <v>999999999</v>
      </c>
      <c r="OR52" s="44">
        <v>999999999</v>
      </c>
      <c r="OS52" s="44">
        <v>999999999</v>
      </c>
      <c r="OT52" s="44">
        <v>999999999</v>
      </c>
      <c r="OU52" s="44">
        <v>999999999</v>
      </c>
      <c r="OV52" s="25">
        <v>4</v>
      </c>
      <c r="OW52" s="25">
        <v>3</v>
      </c>
      <c r="OX52" s="25">
        <v>4</v>
      </c>
      <c r="OY52" s="25">
        <v>15</v>
      </c>
      <c r="OZ52" s="25">
        <v>11</v>
      </c>
      <c r="PA52" s="25">
        <v>9</v>
      </c>
      <c r="PB52" s="25">
        <v>11</v>
      </c>
      <c r="PC52" s="25">
        <v>18</v>
      </c>
      <c r="PD52" s="25">
        <v>15</v>
      </c>
      <c r="PE52" s="25">
        <v>12</v>
      </c>
      <c r="PF52" s="25">
        <v>8</v>
      </c>
      <c r="PG52" s="25">
        <v>4</v>
      </c>
      <c r="PH52" s="25">
        <v>10</v>
      </c>
      <c r="PI52" s="25">
        <v>10</v>
      </c>
      <c r="PJ52" s="25">
        <v>8</v>
      </c>
      <c r="PK52" s="25">
        <v>16</v>
      </c>
      <c r="PL52" s="25">
        <v>13</v>
      </c>
      <c r="PM52" s="25">
        <v>10</v>
      </c>
      <c r="PN52" s="25">
        <v>11</v>
      </c>
      <c r="PO52" s="25">
        <v>18</v>
      </c>
      <c r="PP52" s="25">
        <v>17</v>
      </c>
      <c r="PQ52" s="25">
        <v>16</v>
      </c>
      <c r="PR52" s="25">
        <v>12</v>
      </c>
      <c r="PS52" s="25">
        <v>14</v>
      </c>
      <c r="PT52" s="44">
        <v>40</v>
      </c>
      <c r="PU52" s="44">
        <v>30</v>
      </c>
      <c r="PV52" s="44">
        <v>50</v>
      </c>
      <c r="PW52" s="44">
        <v>93.75</v>
      </c>
      <c r="PX52" s="44">
        <v>84.615384615384613</v>
      </c>
      <c r="PY52" s="44">
        <v>90</v>
      </c>
      <c r="PZ52" s="44">
        <v>100</v>
      </c>
      <c r="QA52" s="44">
        <v>100</v>
      </c>
      <c r="QB52" s="44">
        <v>88.235294117647058</v>
      </c>
      <c r="QC52" s="44">
        <v>75</v>
      </c>
      <c r="QD52" s="44">
        <v>66.666666666666657</v>
      </c>
      <c r="QE52" s="44">
        <v>28.571428571428569</v>
      </c>
      <c r="QF52" s="25">
        <v>7</v>
      </c>
      <c r="QG52" s="25">
        <v>6</v>
      </c>
      <c r="QH52" s="25">
        <v>3</v>
      </c>
      <c r="QI52" s="25">
        <v>13</v>
      </c>
      <c r="QJ52" s="25">
        <v>9</v>
      </c>
      <c r="QK52" s="25">
        <v>8</v>
      </c>
      <c r="QL52" s="25">
        <v>9</v>
      </c>
      <c r="QM52" s="25">
        <v>16</v>
      </c>
      <c r="QN52" s="25">
        <v>14</v>
      </c>
      <c r="QO52" s="25">
        <v>12</v>
      </c>
      <c r="QP52" s="25">
        <v>7</v>
      </c>
      <c r="QQ52" s="25">
        <v>10</v>
      </c>
      <c r="QR52" s="25">
        <v>10</v>
      </c>
      <c r="QS52" s="25">
        <v>8</v>
      </c>
      <c r="QT52" s="25">
        <v>16</v>
      </c>
      <c r="QU52" s="25">
        <v>13</v>
      </c>
      <c r="QV52" s="25">
        <v>10</v>
      </c>
      <c r="QW52" s="25">
        <v>11</v>
      </c>
      <c r="QX52" s="25">
        <v>18</v>
      </c>
      <c r="QY52" s="25">
        <v>17</v>
      </c>
      <c r="QZ52" s="25">
        <v>16</v>
      </c>
      <c r="RA52" s="25">
        <v>12</v>
      </c>
      <c r="RB52" s="44">
        <v>70</v>
      </c>
      <c r="RC52" s="44">
        <v>60</v>
      </c>
      <c r="RD52" s="44">
        <v>37.5</v>
      </c>
      <c r="RE52" s="44">
        <v>81.25</v>
      </c>
      <c r="RF52" s="44">
        <v>69.230769230769226</v>
      </c>
      <c r="RG52" s="44">
        <v>80</v>
      </c>
      <c r="RH52" s="44">
        <v>81.818181818181827</v>
      </c>
      <c r="RI52" s="44">
        <v>88.888888888888886</v>
      </c>
      <c r="RJ52" s="44">
        <v>82.35294117647058</v>
      </c>
      <c r="RK52" s="44">
        <v>75</v>
      </c>
      <c r="RL52" s="44">
        <v>58.333333333333336</v>
      </c>
      <c r="RM52" s="25">
        <v>4</v>
      </c>
      <c r="RN52" s="25">
        <v>4</v>
      </c>
      <c r="RO52" s="25">
        <v>2</v>
      </c>
      <c r="RP52" s="25">
        <v>11</v>
      </c>
      <c r="RQ52" s="25">
        <v>10</v>
      </c>
      <c r="RR52" s="25">
        <v>7</v>
      </c>
      <c r="RS52" s="25">
        <v>6</v>
      </c>
      <c r="RT52" s="25">
        <v>11</v>
      </c>
      <c r="RU52" s="25">
        <v>7</v>
      </c>
      <c r="RV52" s="25">
        <v>7</v>
      </c>
      <c r="RW52" s="25">
        <v>3</v>
      </c>
      <c r="RX52" s="25">
        <v>7</v>
      </c>
      <c r="RY52" s="25">
        <v>6</v>
      </c>
      <c r="RZ52" s="25">
        <v>3</v>
      </c>
      <c r="SA52" s="25">
        <v>2</v>
      </c>
      <c r="SB52" s="25">
        <v>6</v>
      </c>
      <c r="SC52" s="25">
        <v>4</v>
      </c>
      <c r="SD52" s="25">
        <v>4</v>
      </c>
      <c r="SE52" s="25">
        <v>4</v>
      </c>
      <c r="SF52" s="25">
        <v>2</v>
      </c>
      <c r="SG52" s="25">
        <v>4</v>
      </c>
      <c r="SH52" s="25">
        <v>7</v>
      </c>
      <c r="SI52" s="25">
        <v>2</v>
      </c>
      <c r="SJ52" s="25">
        <v>6</v>
      </c>
      <c r="SK52" s="25">
        <v>4</v>
      </c>
      <c r="SL52" s="25">
        <v>3</v>
      </c>
      <c r="SM52" s="25">
        <v>1</v>
      </c>
      <c r="SN52" s="25">
        <v>6</v>
      </c>
      <c r="SO52" s="25">
        <v>4</v>
      </c>
      <c r="SP52" s="25">
        <v>4</v>
      </c>
      <c r="SQ52" s="25">
        <v>3</v>
      </c>
      <c r="SR52" s="25">
        <v>2</v>
      </c>
      <c r="SS52" s="25">
        <v>3</v>
      </c>
      <c r="ST52" s="25">
        <v>4</v>
      </c>
      <c r="SU52" s="25">
        <v>1</v>
      </c>
      <c r="SV52" s="25">
        <v>5</v>
      </c>
      <c r="SW52" s="44">
        <v>50</v>
      </c>
      <c r="SX52" s="44">
        <v>80</v>
      </c>
      <c r="SY52" s="44">
        <v>28.571428571428569</v>
      </c>
      <c r="SZ52" s="44">
        <v>84.615384615384613</v>
      </c>
      <c r="TA52" s="44">
        <v>100</v>
      </c>
      <c r="TB52" s="44">
        <v>87.5</v>
      </c>
      <c r="TC52" s="44">
        <v>60</v>
      </c>
      <c r="TD52" s="44">
        <v>78.571428571428569</v>
      </c>
      <c r="TE52" s="44">
        <v>58.333333333333336</v>
      </c>
      <c r="TF52" s="44">
        <v>53.846153846153847</v>
      </c>
      <c r="TG52" s="44">
        <v>50</v>
      </c>
      <c r="TH52" s="44">
        <v>63.636363636363633</v>
      </c>
      <c r="TI52" s="44">
        <v>75</v>
      </c>
      <c r="TJ52" s="44">
        <v>60</v>
      </c>
      <c r="TK52" s="44">
        <v>28.571428571428569</v>
      </c>
      <c r="TL52" s="44">
        <v>46.153846153846153</v>
      </c>
      <c r="TM52" s="44">
        <v>40</v>
      </c>
      <c r="TN52" s="44">
        <v>50</v>
      </c>
      <c r="TO52" s="44">
        <v>40</v>
      </c>
      <c r="TP52" s="44">
        <v>14.285714285714285</v>
      </c>
      <c r="TQ52" s="44">
        <v>33.333333333333329</v>
      </c>
      <c r="TR52" s="44">
        <v>53.846153846153847</v>
      </c>
      <c r="TS52" s="44">
        <v>33.333333333333329</v>
      </c>
      <c r="TT52" s="44">
        <v>54.54545454545454</v>
      </c>
      <c r="TU52" s="44">
        <v>50</v>
      </c>
      <c r="TV52" s="44">
        <v>60</v>
      </c>
      <c r="TW52" s="44">
        <v>14.285714285714285</v>
      </c>
      <c r="TX52" s="44">
        <v>46.153846153846153</v>
      </c>
      <c r="TY52" s="44">
        <v>40</v>
      </c>
      <c r="TZ52" s="44">
        <v>50</v>
      </c>
      <c r="UA52" s="44">
        <v>30</v>
      </c>
      <c r="UB52" s="44">
        <v>14.285714285714285</v>
      </c>
      <c r="UC52" s="44">
        <v>25</v>
      </c>
      <c r="UD52" s="44">
        <v>30.76923076923077</v>
      </c>
      <c r="UE52" s="44">
        <v>16.666666666666664</v>
      </c>
      <c r="UF52" s="44">
        <v>45.454545454545453</v>
      </c>
    </row>
    <row r="53" spans="1:552" x14ac:dyDescent="0.25">
      <c r="A53" s="2" t="str">
        <f t="shared" si="0"/>
        <v xml:space="preserve">240810 Natal                                                                                                                                        </v>
      </c>
      <c r="B53" s="58">
        <v>240810</v>
      </c>
      <c r="C53" s="2" t="s">
        <v>97</v>
      </c>
      <c r="D53" s="56">
        <v>15</v>
      </c>
      <c r="E53" s="56">
        <v>18</v>
      </c>
      <c r="F53" s="56">
        <v>26</v>
      </c>
      <c r="G53" s="56">
        <v>25</v>
      </c>
      <c r="H53" s="56">
        <v>32</v>
      </c>
      <c r="I53" s="56">
        <v>28</v>
      </c>
      <c r="J53" s="56">
        <v>32</v>
      </c>
      <c r="K53" s="56">
        <v>46</v>
      </c>
      <c r="L53" s="56">
        <v>51</v>
      </c>
      <c r="M53" s="56">
        <v>53</v>
      </c>
      <c r="N53" s="56">
        <v>40</v>
      </c>
      <c r="O53" s="56">
        <v>55</v>
      </c>
      <c r="P53" s="59">
        <v>6</v>
      </c>
      <c r="Q53" s="59">
        <v>11</v>
      </c>
      <c r="R53" s="59">
        <v>11</v>
      </c>
      <c r="S53" s="59">
        <v>8</v>
      </c>
      <c r="T53" s="59">
        <v>10</v>
      </c>
      <c r="U53" s="59">
        <v>12</v>
      </c>
      <c r="V53" s="59">
        <v>12</v>
      </c>
      <c r="W53" s="59">
        <v>25</v>
      </c>
      <c r="X53" s="59">
        <v>30</v>
      </c>
      <c r="Y53" s="59">
        <v>31</v>
      </c>
      <c r="Z53" s="59">
        <v>22</v>
      </c>
      <c r="AA53" s="59">
        <v>30</v>
      </c>
      <c r="AB53" s="62">
        <v>40</v>
      </c>
      <c r="AC53" s="62">
        <v>61.111111111111114</v>
      </c>
      <c r="AD53" s="62">
        <v>42.307692307692307</v>
      </c>
      <c r="AE53" s="62">
        <v>32</v>
      </c>
      <c r="AF53" s="62">
        <v>31.25</v>
      </c>
      <c r="AG53" s="62">
        <v>42.857142857142854</v>
      </c>
      <c r="AH53" s="62">
        <v>37.5</v>
      </c>
      <c r="AI53" s="62">
        <v>54.347826086956516</v>
      </c>
      <c r="AJ53" s="62">
        <v>58.82352941176471</v>
      </c>
      <c r="AK53" s="62">
        <v>58.490566037735846</v>
      </c>
      <c r="AL53" s="62">
        <v>55.000000000000007</v>
      </c>
      <c r="AM53" s="62">
        <v>54.54545454545454</v>
      </c>
      <c r="AN53" s="61">
        <v>9</v>
      </c>
      <c r="AO53" s="25">
        <v>7</v>
      </c>
      <c r="AP53" s="25">
        <v>13</v>
      </c>
      <c r="AQ53" s="25">
        <v>16</v>
      </c>
      <c r="AR53" s="25">
        <v>20</v>
      </c>
      <c r="AS53" s="25">
        <v>15</v>
      </c>
      <c r="AT53" s="25">
        <v>18</v>
      </c>
      <c r="AU53" s="25">
        <v>18</v>
      </c>
      <c r="AV53" s="25">
        <v>19</v>
      </c>
      <c r="AW53" s="25">
        <v>19</v>
      </c>
      <c r="AX53" s="25">
        <v>17</v>
      </c>
      <c r="AY53" s="25">
        <v>20</v>
      </c>
      <c r="AZ53" s="39">
        <v>60</v>
      </c>
      <c r="BA53" s="39">
        <v>38.888888888888893</v>
      </c>
      <c r="BB53" s="39">
        <v>50</v>
      </c>
      <c r="BC53" s="39">
        <v>64</v>
      </c>
      <c r="BD53" s="39">
        <v>62.5</v>
      </c>
      <c r="BE53" s="39">
        <v>53.571428571428569</v>
      </c>
      <c r="BF53" s="39">
        <v>56.25</v>
      </c>
      <c r="BG53" s="39">
        <v>39.130434782608695</v>
      </c>
      <c r="BH53" s="39">
        <v>37.254901960784316</v>
      </c>
      <c r="BI53" s="39">
        <v>35.849056603773583</v>
      </c>
      <c r="BJ53" s="39">
        <v>42.5</v>
      </c>
      <c r="BK53" s="39">
        <v>36.363636363636367</v>
      </c>
      <c r="BL53" s="25">
        <v>0</v>
      </c>
      <c r="BM53" s="25">
        <v>0</v>
      </c>
      <c r="BN53" s="25">
        <v>2</v>
      </c>
      <c r="BO53" s="25">
        <v>1</v>
      </c>
      <c r="BP53" s="25">
        <v>2</v>
      </c>
      <c r="BQ53" s="25">
        <v>1</v>
      </c>
      <c r="BR53" s="25">
        <v>2</v>
      </c>
      <c r="BS53" s="25">
        <v>3</v>
      </c>
      <c r="BT53" s="25">
        <v>2</v>
      </c>
      <c r="BU53" s="25">
        <v>3</v>
      </c>
      <c r="BV53" s="25">
        <v>1</v>
      </c>
      <c r="BW53" s="25">
        <v>5</v>
      </c>
      <c r="BX53" s="39">
        <v>0</v>
      </c>
      <c r="BY53" s="39">
        <v>0</v>
      </c>
      <c r="BZ53" s="39">
        <v>7.6923076923076925</v>
      </c>
      <c r="CA53" s="39">
        <v>4</v>
      </c>
      <c r="CB53" s="39">
        <v>6.25</v>
      </c>
      <c r="CC53" s="39">
        <v>3.5714285714285712</v>
      </c>
      <c r="CD53" s="39">
        <v>6.25</v>
      </c>
      <c r="CE53" s="39">
        <v>6.5217391304347823</v>
      </c>
      <c r="CF53" s="39">
        <v>3.9215686274509802</v>
      </c>
      <c r="CG53" s="39">
        <v>5.6603773584905666</v>
      </c>
      <c r="CH53" s="39">
        <v>2.5</v>
      </c>
      <c r="CI53" s="39">
        <v>9.0909090909090917</v>
      </c>
      <c r="CJ53" s="63">
        <v>1</v>
      </c>
      <c r="CK53" s="63">
        <v>5</v>
      </c>
      <c r="CL53" s="63">
        <v>5</v>
      </c>
      <c r="CM53" s="63">
        <v>2</v>
      </c>
      <c r="CN53" s="63">
        <v>7</v>
      </c>
      <c r="CO53" s="63">
        <v>3</v>
      </c>
      <c r="CP53" s="63">
        <v>3</v>
      </c>
      <c r="CQ53" s="63">
        <v>10</v>
      </c>
      <c r="CR53" s="63">
        <v>17</v>
      </c>
      <c r="CS53" s="63">
        <v>15</v>
      </c>
      <c r="CT53" s="63">
        <v>8</v>
      </c>
      <c r="CU53" s="63">
        <v>13</v>
      </c>
      <c r="CV53" s="63">
        <v>0</v>
      </c>
      <c r="CW53" s="63">
        <v>0</v>
      </c>
      <c r="CX53" s="63">
        <v>0</v>
      </c>
      <c r="CY53" s="63">
        <v>1</v>
      </c>
      <c r="CZ53" s="63">
        <v>0</v>
      </c>
      <c r="DA53" s="63">
        <v>2</v>
      </c>
      <c r="DB53" s="63">
        <v>1</v>
      </c>
      <c r="DC53" s="63">
        <v>1</v>
      </c>
      <c r="DD53" s="63">
        <v>0</v>
      </c>
      <c r="DE53" s="63">
        <v>2</v>
      </c>
      <c r="DF53" s="63">
        <v>1</v>
      </c>
      <c r="DG53" s="63">
        <v>0</v>
      </c>
      <c r="DH53" s="25">
        <v>3</v>
      </c>
      <c r="DI53" s="25">
        <v>1</v>
      </c>
      <c r="DJ53" s="25">
        <v>0</v>
      </c>
      <c r="DK53" s="25">
        <v>2</v>
      </c>
      <c r="DL53" s="25">
        <v>1</v>
      </c>
      <c r="DM53" s="25">
        <v>2</v>
      </c>
      <c r="DN53" s="25">
        <v>4</v>
      </c>
      <c r="DO53" s="25">
        <v>1</v>
      </c>
      <c r="DP53" s="25">
        <v>3</v>
      </c>
      <c r="DQ53" s="25">
        <v>5</v>
      </c>
      <c r="DR53" s="25">
        <v>0</v>
      </c>
      <c r="DS53" s="25">
        <v>2</v>
      </c>
      <c r="DT53" s="34">
        <v>4</v>
      </c>
      <c r="DU53" s="34">
        <v>6</v>
      </c>
      <c r="DV53" s="34">
        <v>5</v>
      </c>
      <c r="DW53" s="34">
        <v>5</v>
      </c>
      <c r="DX53" s="34">
        <v>8</v>
      </c>
      <c r="DY53" s="34">
        <v>7</v>
      </c>
      <c r="DZ53" s="34">
        <v>8</v>
      </c>
      <c r="EA53" s="2">
        <v>12</v>
      </c>
      <c r="EB53" s="2">
        <v>20</v>
      </c>
      <c r="EC53" s="2">
        <v>22</v>
      </c>
      <c r="ED53" s="2">
        <v>9</v>
      </c>
      <c r="EE53" s="2">
        <v>15</v>
      </c>
      <c r="EF53" s="34">
        <v>25</v>
      </c>
      <c r="EG53" s="34">
        <v>83.333333333333343</v>
      </c>
      <c r="EH53" s="34">
        <v>100</v>
      </c>
      <c r="EI53" s="34">
        <v>40</v>
      </c>
      <c r="EJ53" s="34">
        <v>87.5</v>
      </c>
      <c r="EK53" s="34">
        <v>42.857142857142854</v>
      </c>
      <c r="EL53" s="34">
        <v>37.5</v>
      </c>
      <c r="EM53" s="34">
        <v>83.333333333333343</v>
      </c>
      <c r="EN53" s="34">
        <v>85</v>
      </c>
      <c r="EO53" s="34">
        <v>68.181818181818173</v>
      </c>
      <c r="EP53" s="34">
        <v>88.888888888888886</v>
      </c>
      <c r="EQ53" s="34">
        <v>86.666666666666671</v>
      </c>
      <c r="ER53" s="34">
        <v>0</v>
      </c>
      <c r="ES53" s="34">
        <v>0</v>
      </c>
      <c r="ET53" s="34">
        <v>0</v>
      </c>
      <c r="EU53" s="34">
        <v>20</v>
      </c>
      <c r="EV53" s="34">
        <v>0</v>
      </c>
      <c r="EW53" s="34">
        <v>28.571428571428569</v>
      </c>
      <c r="EX53" s="34">
        <v>12.5</v>
      </c>
      <c r="EY53" s="34">
        <v>8.3333333333333321</v>
      </c>
      <c r="EZ53" s="34">
        <v>0</v>
      </c>
      <c r="FA53" s="34">
        <v>9.0909090909090917</v>
      </c>
      <c r="FB53" s="34">
        <v>11.111111111111111</v>
      </c>
      <c r="FC53" s="34">
        <v>0</v>
      </c>
      <c r="FD53" s="42">
        <v>75</v>
      </c>
      <c r="FE53" s="42">
        <v>16.666666666666664</v>
      </c>
      <c r="FF53" s="42">
        <v>0</v>
      </c>
      <c r="FG53" s="42">
        <v>40</v>
      </c>
      <c r="FH53" s="42">
        <v>12.5</v>
      </c>
      <c r="FI53" s="42">
        <v>28.571428571428569</v>
      </c>
      <c r="FJ53" s="42">
        <v>50</v>
      </c>
      <c r="FK53" s="42">
        <v>8.3333333333333321</v>
      </c>
      <c r="FL53" s="42">
        <v>15</v>
      </c>
      <c r="FM53" s="42">
        <v>22.727272727272727</v>
      </c>
      <c r="FN53" s="42">
        <v>0</v>
      </c>
      <c r="FO53" s="42">
        <v>13.333333333333334</v>
      </c>
      <c r="FP53" s="42">
        <v>2</v>
      </c>
      <c r="FQ53" s="2">
        <v>8</v>
      </c>
      <c r="FR53" s="2">
        <v>6</v>
      </c>
      <c r="FS53" s="2">
        <v>4</v>
      </c>
      <c r="FT53" s="2">
        <v>8</v>
      </c>
      <c r="FU53" s="2">
        <v>7</v>
      </c>
      <c r="FV53" s="2">
        <v>6</v>
      </c>
      <c r="FW53" s="2">
        <v>14</v>
      </c>
      <c r="FX53" s="2">
        <v>22</v>
      </c>
      <c r="FY53" s="2">
        <v>20</v>
      </c>
      <c r="FZ53" s="2">
        <v>11</v>
      </c>
      <c r="GA53" s="2">
        <v>23</v>
      </c>
      <c r="GB53" s="25">
        <v>2</v>
      </c>
      <c r="GC53" s="25">
        <v>1</v>
      </c>
      <c r="GD53" s="25">
        <v>1</v>
      </c>
      <c r="GE53" s="25">
        <v>2</v>
      </c>
      <c r="GF53" s="25">
        <v>0</v>
      </c>
      <c r="GG53" s="25">
        <v>1</v>
      </c>
      <c r="GH53" s="25">
        <v>1</v>
      </c>
      <c r="GI53" s="25">
        <v>1</v>
      </c>
      <c r="GJ53" s="25">
        <v>1</v>
      </c>
      <c r="GK53" s="25">
        <v>1</v>
      </c>
      <c r="GL53" s="25">
        <v>3</v>
      </c>
      <c r="GM53" s="25">
        <v>1</v>
      </c>
      <c r="GN53" s="2">
        <v>0</v>
      </c>
      <c r="GO53" s="2">
        <v>0</v>
      </c>
      <c r="GP53" s="2">
        <v>2</v>
      </c>
      <c r="GQ53" s="2">
        <v>1</v>
      </c>
      <c r="GR53" s="2">
        <v>1</v>
      </c>
      <c r="GS53" s="2">
        <v>4</v>
      </c>
      <c r="GT53" s="2">
        <v>1</v>
      </c>
      <c r="GU53" s="2">
        <v>1</v>
      </c>
      <c r="GV53" s="2">
        <v>3</v>
      </c>
      <c r="GW53" s="2">
        <v>5</v>
      </c>
      <c r="GX53" s="2">
        <v>4</v>
      </c>
      <c r="GY53" s="2">
        <v>3</v>
      </c>
      <c r="GZ53" s="2">
        <v>4</v>
      </c>
      <c r="HA53" s="2">
        <v>9</v>
      </c>
      <c r="HB53" s="2">
        <v>9</v>
      </c>
      <c r="HC53" s="2">
        <v>7</v>
      </c>
      <c r="HD53" s="2">
        <v>9</v>
      </c>
      <c r="HE53" s="2">
        <v>12</v>
      </c>
      <c r="HF53" s="2">
        <v>8</v>
      </c>
      <c r="HG53" s="2">
        <v>16</v>
      </c>
      <c r="HH53" s="2">
        <v>26</v>
      </c>
      <c r="HI53" s="2">
        <v>26</v>
      </c>
      <c r="HJ53" s="2">
        <v>18</v>
      </c>
      <c r="HK53" s="2">
        <v>27</v>
      </c>
      <c r="HL53" s="34">
        <v>50</v>
      </c>
      <c r="HM53" s="34">
        <v>88.888888888888886</v>
      </c>
      <c r="HN53" s="34">
        <v>66.666666666666657</v>
      </c>
      <c r="HO53" s="34">
        <v>57.142857142857139</v>
      </c>
      <c r="HP53" s="34">
        <v>88.888888888888886</v>
      </c>
      <c r="HQ53" s="34">
        <v>58.333333333333336</v>
      </c>
      <c r="HR53" s="34">
        <v>75</v>
      </c>
      <c r="HS53" s="34">
        <v>87.5</v>
      </c>
      <c r="HT53" s="34">
        <v>84.615384615384613</v>
      </c>
      <c r="HU53" s="34">
        <v>76.923076923076934</v>
      </c>
      <c r="HV53" s="34">
        <v>61.111111111111114</v>
      </c>
      <c r="HW53" s="34">
        <v>85.18518518518519</v>
      </c>
      <c r="HX53" s="39">
        <v>50</v>
      </c>
      <c r="HY53" s="39">
        <v>11.111111111111111</v>
      </c>
      <c r="HZ53" s="39">
        <v>11.111111111111111</v>
      </c>
      <c r="IA53" s="39">
        <v>28.571428571428569</v>
      </c>
      <c r="IB53" s="39">
        <v>0</v>
      </c>
      <c r="IC53" s="39">
        <v>8.3333333333333321</v>
      </c>
      <c r="ID53" s="39">
        <v>12.5</v>
      </c>
      <c r="IE53" s="39">
        <v>6.25</v>
      </c>
      <c r="IF53" s="39">
        <v>3.8461538461538463</v>
      </c>
      <c r="IG53" s="39">
        <v>3.8461538461538463</v>
      </c>
      <c r="IH53" s="39">
        <v>16.666666666666664</v>
      </c>
      <c r="II53" s="39">
        <v>3.7037037037037033</v>
      </c>
      <c r="IJ53" s="39">
        <v>0</v>
      </c>
      <c r="IK53" s="39">
        <v>0</v>
      </c>
      <c r="IL53" s="39">
        <v>22.222222222222221</v>
      </c>
      <c r="IM53" s="39">
        <v>14.285714285714285</v>
      </c>
      <c r="IN53" s="39">
        <v>11.111111111111111</v>
      </c>
      <c r="IO53" s="39">
        <v>33.333333333333329</v>
      </c>
      <c r="IP53" s="39">
        <v>12.5</v>
      </c>
      <c r="IQ53" s="39">
        <v>6.25</v>
      </c>
      <c r="IR53" s="39">
        <v>11.538461538461538</v>
      </c>
      <c r="IS53" s="39">
        <v>19.230769230769234</v>
      </c>
      <c r="IT53" s="39">
        <v>22.222222222222221</v>
      </c>
      <c r="IU53" s="39">
        <v>11.111111111111111</v>
      </c>
      <c r="IV53" s="39">
        <v>3</v>
      </c>
      <c r="IW53" s="39">
        <v>2</v>
      </c>
      <c r="IX53" s="39">
        <v>3</v>
      </c>
      <c r="IY53" s="39">
        <v>3</v>
      </c>
      <c r="IZ53" s="39">
        <v>7</v>
      </c>
      <c r="JA53" s="39">
        <v>7</v>
      </c>
      <c r="JB53" s="39">
        <v>6</v>
      </c>
      <c r="JC53" s="39">
        <v>10</v>
      </c>
      <c r="JD53" s="2">
        <v>15</v>
      </c>
      <c r="JE53" s="2">
        <v>15</v>
      </c>
      <c r="JF53" s="2">
        <v>12</v>
      </c>
      <c r="JG53" s="2">
        <v>10</v>
      </c>
      <c r="JH53" s="2">
        <v>1</v>
      </c>
      <c r="JI53" s="2">
        <v>2</v>
      </c>
      <c r="JJ53" s="2">
        <v>1</v>
      </c>
      <c r="JK53" s="2">
        <v>7</v>
      </c>
      <c r="JL53" s="2">
        <v>5</v>
      </c>
      <c r="JM53" s="44">
        <v>3</v>
      </c>
      <c r="JN53" s="44">
        <v>6</v>
      </c>
      <c r="JO53" s="44">
        <v>2</v>
      </c>
      <c r="JP53" s="2">
        <v>0</v>
      </c>
      <c r="JQ53" s="2">
        <v>1</v>
      </c>
      <c r="JR53" s="2">
        <v>0</v>
      </c>
      <c r="JS53" s="2">
        <v>3</v>
      </c>
      <c r="JT53" s="2">
        <v>4</v>
      </c>
      <c r="JU53" s="2">
        <v>1</v>
      </c>
      <c r="JV53" s="2">
        <v>4</v>
      </c>
      <c r="JW53" s="2">
        <v>4</v>
      </c>
      <c r="JX53" s="2">
        <v>5</v>
      </c>
      <c r="JY53" s="2">
        <v>4</v>
      </c>
      <c r="JZ53" s="2">
        <v>4</v>
      </c>
      <c r="KA53" s="2">
        <v>4</v>
      </c>
      <c r="KB53" s="25">
        <v>3</v>
      </c>
      <c r="KC53" s="25">
        <v>3</v>
      </c>
      <c r="KD53" s="25">
        <v>3</v>
      </c>
      <c r="KE53" s="25">
        <v>6</v>
      </c>
      <c r="KF53" s="25">
        <v>8</v>
      </c>
      <c r="KG53" s="25">
        <v>5</v>
      </c>
      <c r="KH53" s="25">
        <v>8</v>
      </c>
      <c r="KI53" s="25">
        <v>14</v>
      </c>
      <c r="KJ53" s="25">
        <v>17</v>
      </c>
      <c r="KK53" s="25">
        <v>14</v>
      </c>
      <c r="KL53" s="25">
        <v>16</v>
      </c>
      <c r="KM53" s="25">
        <v>16</v>
      </c>
      <c r="KN53" s="25">
        <v>18</v>
      </c>
      <c r="KO53" s="25">
        <v>19</v>
      </c>
      <c r="KP53" s="25">
        <v>15</v>
      </c>
      <c r="KQ53" s="25">
        <v>19</v>
      </c>
      <c r="KR53" s="44">
        <v>37.5</v>
      </c>
      <c r="KS53" s="44">
        <v>40</v>
      </c>
      <c r="KT53" s="44">
        <v>37.5</v>
      </c>
      <c r="KU53" s="44">
        <v>21.428571428571427</v>
      </c>
      <c r="KV53" s="44">
        <v>41.17647058823529</v>
      </c>
      <c r="KW53" s="44">
        <v>50</v>
      </c>
      <c r="KX53" s="44">
        <v>37.5</v>
      </c>
      <c r="KY53" s="44">
        <v>62.5</v>
      </c>
      <c r="KZ53" s="44">
        <v>83.333333333333343</v>
      </c>
      <c r="LA53" s="44">
        <v>78.94736842105263</v>
      </c>
      <c r="LB53" s="44">
        <v>80</v>
      </c>
      <c r="LC53" s="44">
        <v>52.631578947368418</v>
      </c>
      <c r="LD53" s="44">
        <v>12.5</v>
      </c>
      <c r="LE53" s="44">
        <v>40</v>
      </c>
      <c r="LF53" s="44">
        <v>12.5</v>
      </c>
      <c r="LG53" s="44">
        <v>50</v>
      </c>
      <c r="LH53" s="44">
        <v>29.411764705882355</v>
      </c>
      <c r="LI53" s="44">
        <v>21.428571428571427</v>
      </c>
      <c r="LJ53" s="44">
        <v>37.5</v>
      </c>
      <c r="LK53" s="44">
        <v>12.5</v>
      </c>
      <c r="LL53" s="44">
        <v>0</v>
      </c>
      <c r="LM53" s="44">
        <v>5.2631578947368416</v>
      </c>
      <c r="LN53" s="44">
        <v>0</v>
      </c>
      <c r="LO53" s="44">
        <v>15.789473684210526</v>
      </c>
      <c r="LP53" s="44">
        <v>50</v>
      </c>
      <c r="LQ53" s="44">
        <v>20</v>
      </c>
      <c r="LR53" s="44">
        <v>50</v>
      </c>
      <c r="LS53" s="44">
        <v>28.571428571428569</v>
      </c>
      <c r="LT53" s="44">
        <v>29.411764705882355</v>
      </c>
      <c r="LU53" s="44">
        <v>28.571428571428569</v>
      </c>
      <c r="LV53" s="44">
        <v>25</v>
      </c>
      <c r="LW53" s="44">
        <v>25</v>
      </c>
      <c r="LX53" s="44">
        <v>16.666666666666664</v>
      </c>
      <c r="LY53" s="44">
        <v>15.789473684210526</v>
      </c>
      <c r="LZ53" s="44">
        <v>20</v>
      </c>
      <c r="MA53" s="44">
        <v>31.578947368421051</v>
      </c>
      <c r="MB53" s="25">
        <v>2</v>
      </c>
      <c r="MC53" s="25">
        <v>1</v>
      </c>
      <c r="MD53" s="25">
        <v>0</v>
      </c>
      <c r="ME53" s="25">
        <v>1</v>
      </c>
      <c r="MF53" s="25">
        <v>1</v>
      </c>
      <c r="MG53" s="25">
        <v>3</v>
      </c>
      <c r="MH53" s="25">
        <v>2</v>
      </c>
      <c r="MI53" s="25">
        <v>5</v>
      </c>
      <c r="MJ53" s="25">
        <v>3</v>
      </c>
      <c r="MK53" s="25">
        <v>6</v>
      </c>
      <c r="ML53" s="25">
        <v>0</v>
      </c>
      <c r="MM53" s="25">
        <v>3</v>
      </c>
      <c r="MN53" s="25">
        <v>4</v>
      </c>
      <c r="MO53" s="25">
        <v>7</v>
      </c>
      <c r="MP53" s="25">
        <v>5</v>
      </c>
      <c r="MQ53" s="25">
        <v>5</v>
      </c>
      <c r="MR53" s="25">
        <v>8</v>
      </c>
      <c r="MS53" s="25">
        <v>7</v>
      </c>
      <c r="MT53" s="25">
        <v>6</v>
      </c>
      <c r="MU53" s="25">
        <v>11</v>
      </c>
      <c r="MV53" s="25">
        <v>15</v>
      </c>
      <c r="MW53" s="44">
        <v>18</v>
      </c>
      <c r="MX53" s="44">
        <v>5</v>
      </c>
      <c r="MY53" s="44">
        <v>11</v>
      </c>
      <c r="MZ53" s="44">
        <v>50</v>
      </c>
      <c r="NA53" s="44">
        <v>14.285714285714285</v>
      </c>
      <c r="NB53" s="44">
        <v>0</v>
      </c>
      <c r="NC53" s="44">
        <v>20</v>
      </c>
      <c r="ND53" s="44">
        <v>12.5</v>
      </c>
      <c r="NE53" s="44">
        <v>42.857142857142854</v>
      </c>
      <c r="NF53" s="44">
        <v>33.333333333333329</v>
      </c>
      <c r="NG53" s="44">
        <v>45.454545454545453</v>
      </c>
      <c r="NH53" s="44">
        <v>20</v>
      </c>
      <c r="NI53" s="44">
        <v>33.333333333333329</v>
      </c>
      <c r="NJ53" s="44">
        <v>0</v>
      </c>
      <c r="NK53" s="44">
        <v>27.27272727272727</v>
      </c>
      <c r="NL53" s="25">
        <v>0</v>
      </c>
      <c r="NM53" s="25">
        <v>1</v>
      </c>
      <c r="NN53" s="25">
        <v>0</v>
      </c>
      <c r="NO53" s="25">
        <v>0</v>
      </c>
      <c r="NP53" s="25">
        <v>0</v>
      </c>
      <c r="NQ53" s="25">
        <v>0</v>
      </c>
      <c r="NR53" s="25">
        <v>1</v>
      </c>
      <c r="NS53" s="25">
        <v>0</v>
      </c>
      <c r="NT53" s="25">
        <v>1</v>
      </c>
      <c r="NU53" s="25">
        <v>0</v>
      </c>
      <c r="NV53" s="25">
        <v>0</v>
      </c>
      <c r="NW53" s="25">
        <v>1</v>
      </c>
      <c r="NX53" s="25">
        <v>1</v>
      </c>
      <c r="NY53" s="25">
        <v>2</v>
      </c>
      <c r="NZ53" s="25">
        <v>1</v>
      </c>
      <c r="OA53" s="25">
        <v>0</v>
      </c>
      <c r="OB53" s="25">
        <v>1</v>
      </c>
      <c r="OC53" s="25">
        <v>1</v>
      </c>
      <c r="OD53" s="44">
        <v>1</v>
      </c>
      <c r="OE53" s="44">
        <v>0</v>
      </c>
      <c r="OF53" s="44">
        <v>1</v>
      </c>
      <c r="OG53" s="44">
        <v>0</v>
      </c>
      <c r="OH53" s="44">
        <v>0</v>
      </c>
      <c r="OI53" s="44">
        <v>1</v>
      </c>
      <c r="OJ53" s="44">
        <v>0</v>
      </c>
      <c r="OK53" s="44">
        <v>50</v>
      </c>
      <c r="OL53" s="44">
        <v>0</v>
      </c>
      <c r="OM53" s="44">
        <v>999999999</v>
      </c>
      <c r="ON53" s="44">
        <v>0</v>
      </c>
      <c r="OO53" s="44">
        <v>0</v>
      </c>
      <c r="OP53" s="44">
        <v>100</v>
      </c>
      <c r="OQ53" s="44">
        <v>999999999</v>
      </c>
      <c r="OR53" s="44">
        <v>100</v>
      </c>
      <c r="OS53" s="44">
        <v>999999999</v>
      </c>
      <c r="OT53" s="44">
        <v>999999999</v>
      </c>
      <c r="OU53" s="44">
        <v>100</v>
      </c>
      <c r="OV53" s="25">
        <v>7</v>
      </c>
      <c r="OW53" s="25">
        <v>14</v>
      </c>
      <c r="OX53" s="25">
        <v>16</v>
      </c>
      <c r="OY53" s="25">
        <v>24</v>
      </c>
      <c r="OZ53" s="25">
        <v>25</v>
      </c>
      <c r="PA53" s="25">
        <v>26</v>
      </c>
      <c r="PB53" s="25">
        <v>35</v>
      </c>
      <c r="PC53" s="25">
        <v>45</v>
      </c>
      <c r="PD53" s="25">
        <v>57</v>
      </c>
      <c r="PE53" s="25">
        <v>58</v>
      </c>
      <c r="PF53" s="25">
        <v>43</v>
      </c>
      <c r="PG53" s="25">
        <v>18</v>
      </c>
      <c r="PH53" s="25">
        <v>23</v>
      </c>
      <c r="PI53" s="25">
        <v>25</v>
      </c>
      <c r="PJ53" s="25">
        <v>28</v>
      </c>
      <c r="PK53" s="25">
        <v>39</v>
      </c>
      <c r="PL53" s="25">
        <v>39</v>
      </c>
      <c r="PM53" s="25">
        <v>40</v>
      </c>
      <c r="PN53" s="25">
        <v>43</v>
      </c>
      <c r="PO53" s="25">
        <v>52</v>
      </c>
      <c r="PP53" s="25">
        <v>64</v>
      </c>
      <c r="PQ53" s="25">
        <v>74</v>
      </c>
      <c r="PR53" s="25">
        <v>56</v>
      </c>
      <c r="PS53" s="25">
        <v>60</v>
      </c>
      <c r="PT53" s="44">
        <v>30.434782608695656</v>
      </c>
      <c r="PU53" s="44">
        <v>56.000000000000007</v>
      </c>
      <c r="PV53" s="44">
        <v>57.142857142857139</v>
      </c>
      <c r="PW53" s="44">
        <v>61.53846153846154</v>
      </c>
      <c r="PX53" s="44">
        <v>64.102564102564102</v>
      </c>
      <c r="PY53" s="44">
        <v>65</v>
      </c>
      <c r="PZ53" s="44">
        <v>81.395348837209298</v>
      </c>
      <c r="QA53" s="44">
        <v>86.538461538461547</v>
      </c>
      <c r="QB53" s="44">
        <v>89.0625</v>
      </c>
      <c r="QC53" s="44">
        <v>78.378378378378372</v>
      </c>
      <c r="QD53" s="44">
        <v>76.785714285714292</v>
      </c>
      <c r="QE53" s="44">
        <v>30</v>
      </c>
      <c r="QF53" s="25">
        <v>8</v>
      </c>
      <c r="QG53" s="25">
        <v>14</v>
      </c>
      <c r="QH53" s="25">
        <v>17</v>
      </c>
      <c r="QI53" s="25">
        <v>23</v>
      </c>
      <c r="QJ53" s="25">
        <v>23</v>
      </c>
      <c r="QK53" s="25">
        <v>26</v>
      </c>
      <c r="QL53" s="25">
        <v>32</v>
      </c>
      <c r="QM53" s="25">
        <v>41</v>
      </c>
      <c r="QN53" s="25">
        <v>49</v>
      </c>
      <c r="QO53" s="25">
        <v>56</v>
      </c>
      <c r="QP53" s="25">
        <v>26</v>
      </c>
      <c r="QQ53" s="25">
        <v>23</v>
      </c>
      <c r="QR53" s="25">
        <v>25</v>
      </c>
      <c r="QS53" s="25">
        <v>28</v>
      </c>
      <c r="QT53" s="25">
        <v>39</v>
      </c>
      <c r="QU53" s="25">
        <v>39</v>
      </c>
      <c r="QV53" s="25">
        <v>40</v>
      </c>
      <c r="QW53" s="25">
        <v>43</v>
      </c>
      <c r="QX53" s="25">
        <v>52</v>
      </c>
      <c r="QY53" s="25">
        <v>64</v>
      </c>
      <c r="QZ53" s="25">
        <v>74</v>
      </c>
      <c r="RA53" s="25">
        <v>56</v>
      </c>
      <c r="RB53" s="44">
        <v>34.782608695652172</v>
      </c>
      <c r="RC53" s="44">
        <v>56.000000000000007</v>
      </c>
      <c r="RD53" s="44">
        <v>60.714285714285708</v>
      </c>
      <c r="RE53" s="44">
        <v>58.974358974358978</v>
      </c>
      <c r="RF53" s="44">
        <v>58.974358974358978</v>
      </c>
      <c r="RG53" s="44">
        <v>65</v>
      </c>
      <c r="RH53" s="44">
        <v>74.418604651162795</v>
      </c>
      <c r="RI53" s="44">
        <v>78.84615384615384</v>
      </c>
      <c r="RJ53" s="44">
        <v>76.5625</v>
      </c>
      <c r="RK53" s="44">
        <v>75.675675675675677</v>
      </c>
      <c r="RL53" s="44">
        <v>46.428571428571431</v>
      </c>
      <c r="RM53" s="25">
        <v>9</v>
      </c>
      <c r="RN53" s="25">
        <v>14</v>
      </c>
      <c r="RO53" s="25">
        <v>16</v>
      </c>
      <c r="RP53" s="25">
        <v>18</v>
      </c>
      <c r="RQ53" s="25">
        <v>22</v>
      </c>
      <c r="RR53" s="25">
        <v>24</v>
      </c>
      <c r="RS53" s="25">
        <v>22</v>
      </c>
      <c r="RT53" s="25">
        <v>22</v>
      </c>
      <c r="RU53" s="25">
        <v>41</v>
      </c>
      <c r="RV53" s="25">
        <v>39</v>
      </c>
      <c r="RW53" s="25">
        <v>25</v>
      </c>
      <c r="RX53" s="25">
        <v>38</v>
      </c>
      <c r="RY53" s="25">
        <v>12</v>
      </c>
      <c r="RZ53" s="25">
        <v>9</v>
      </c>
      <c r="SA53" s="25">
        <v>8</v>
      </c>
      <c r="SB53" s="25">
        <v>11</v>
      </c>
      <c r="SC53" s="25">
        <v>16</v>
      </c>
      <c r="SD53" s="25">
        <v>10</v>
      </c>
      <c r="SE53" s="25">
        <v>14</v>
      </c>
      <c r="SF53" s="25">
        <v>20</v>
      </c>
      <c r="SG53" s="25">
        <v>27</v>
      </c>
      <c r="SH53" s="25">
        <v>27</v>
      </c>
      <c r="SI53" s="25">
        <v>17</v>
      </c>
      <c r="SJ53" s="25">
        <v>30</v>
      </c>
      <c r="SK53" s="25">
        <v>9</v>
      </c>
      <c r="SL53" s="25">
        <v>9</v>
      </c>
      <c r="SM53" s="25">
        <v>7</v>
      </c>
      <c r="SN53" s="25">
        <v>11</v>
      </c>
      <c r="SO53" s="25">
        <v>12</v>
      </c>
      <c r="SP53" s="25">
        <v>8</v>
      </c>
      <c r="SQ53" s="25">
        <v>11</v>
      </c>
      <c r="SR53" s="25">
        <v>14</v>
      </c>
      <c r="SS53" s="25">
        <v>26</v>
      </c>
      <c r="ST53" s="25">
        <v>23</v>
      </c>
      <c r="SU53" s="25">
        <v>11</v>
      </c>
      <c r="SV53" s="25">
        <v>25</v>
      </c>
      <c r="SW53" s="44">
        <v>60</v>
      </c>
      <c r="SX53" s="44">
        <v>77.777777777777786</v>
      </c>
      <c r="SY53" s="44">
        <v>61.53846153846154</v>
      </c>
      <c r="SZ53" s="44">
        <v>72</v>
      </c>
      <c r="TA53" s="44">
        <v>68.75</v>
      </c>
      <c r="TB53" s="44">
        <v>85.714285714285708</v>
      </c>
      <c r="TC53" s="44">
        <v>68.75</v>
      </c>
      <c r="TD53" s="44">
        <v>47.826086956521742</v>
      </c>
      <c r="TE53" s="44">
        <v>80.392156862745097</v>
      </c>
      <c r="TF53" s="44">
        <v>73.584905660377359</v>
      </c>
      <c r="TG53" s="44">
        <v>62.5</v>
      </c>
      <c r="TH53" s="44">
        <v>69.090909090909093</v>
      </c>
      <c r="TI53" s="44">
        <v>80</v>
      </c>
      <c r="TJ53" s="44">
        <v>50</v>
      </c>
      <c r="TK53" s="44">
        <v>30.76923076923077</v>
      </c>
      <c r="TL53" s="44">
        <v>44</v>
      </c>
      <c r="TM53" s="44">
        <v>50</v>
      </c>
      <c r="TN53" s="44">
        <v>35.714285714285715</v>
      </c>
      <c r="TO53" s="44">
        <v>43.75</v>
      </c>
      <c r="TP53" s="44">
        <v>43.478260869565219</v>
      </c>
      <c r="TQ53" s="44">
        <v>52.941176470588239</v>
      </c>
      <c r="TR53" s="44">
        <v>50.943396226415096</v>
      </c>
      <c r="TS53" s="44">
        <v>42.5</v>
      </c>
      <c r="TT53" s="44">
        <v>54.54545454545454</v>
      </c>
      <c r="TU53" s="44">
        <v>60</v>
      </c>
      <c r="TV53" s="44">
        <v>50</v>
      </c>
      <c r="TW53" s="44">
        <v>26.923076923076923</v>
      </c>
      <c r="TX53" s="44">
        <v>44</v>
      </c>
      <c r="TY53" s="44">
        <v>37.5</v>
      </c>
      <c r="TZ53" s="44">
        <v>28.571428571428569</v>
      </c>
      <c r="UA53" s="44">
        <v>34.375</v>
      </c>
      <c r="UB53" s="44">
        <v>30.434782608695656</v>
      </c>
      <c r="UC53" s="44">
        <v>50.980392156862742</v>
      </c>
      <c r="UD53" s="44">
        <v>43.39622641509434</v>
      </c>
      <c r="UE53" s="44">
        <v>27.500000000000004</v>
      </c>
      <c r="UF53" s="44">
        <v>45.454545454545453</v>
      </c>
    </row>
    <row r="54" spans="1:552" x14ac:dyDescent="0.25">
      <c r="A54" s="2" t="str">
        <f t="shared" si="0"/>
        <v xml:space="preserve">241200 São Gonçalo do Amarante                                                                                                                      </v>
      </c>
      <c r="B54" s="58">
        <v>241200</v>
      </c>
      <c r="C54" s="2" t="s">
        <v>98</v>
      </c>
      <c r="D54" s="56">
        <v>0</v>
      </c>
      <c r="E54" s="56">
        <v>0</v>
      </c>
      <c r="F54" s="56">
        <v>1</v>
      </c>
      <c r="G54" s="56">
        <v>4</v>
      </c>
      <c r="H54" s="56">
        <v>3</v>
      </c>
      <c r="I54" s="56">
        <v>3</v>
      </c>
      <c r="J54" s="56">
        <v>2</v>
      </c>
      <c r="K54" s="56">
        <v>4</v>
      </c>
      <c r="L54" s="56">
        <v>10</v>
      </c>
      <c r="M54" s="56">
        <v>3</v>
      </c>
      <c r="N54" s="56">
        <v>3</v>
      </c>
      <c r="O54" s="56">
        <v>6</v>
      </c>
      <c r="P54" s="59">
        <v>0</v>
      </c>
      <c r="Q54" s="59">
        <v>0</v>
      </c>
      <c r="R54" s="59">
        <v>0</v>
      </c>
      <c r="S54" s="59">
        <v>1</v>
      </c>
      <c r="T54" s="59">
        <v>1</v>
      </c>
      <c r="U54" s="59">
        <v>0</v>
      </c>
      <c r="V54" s="59">
        <v>1</v>
      </c>
      <c r="W54" s="59">
        <v>2</v>
      </c>
      <c r="X54" s="59">
        <v>6</v>
      </c>
      <c r="Y54" s="59">
        <v>2</v>
      </c>
      <c r="Z54" s="59">
        <v>0</v>
      </c>
      <c r="AA54" s="59">
        <v>4</v>
      </c>
      <c r="AB54" s="62">
        <v>999999999</v>
      </c>
      <c r="AC54" s="62">
        <v>999999999</v>
      </c>
      <c r="AD54" s="62">
        <v>0</v>
      </c>
      <c r="AE54" s="62">
        <v>25</v>
      </c>
      <c r="AF54" s="62">
        <v>33.333333333333329</v>
      </c>
      <c r="AG54" s="62">
        <v>0</v>
      </c>
      <c r="AH54" s="62">
        <v>50</v>
      </c>
      <c r="AI54" s="62">
        <v>50</v>
      </c>
      <c r="AJ54" s="62">
        <v>60</v>
      </c>
      <c r="AK54" s="62">
        <v>66.666666666666657</v>
      </c>
      <c r="AL54" s="62">
        <v>0</v>
      </c>
      <c r="AM54" s="62">
        <v>66.666666666666657</v>
      </c>
      <c r="AN54" s="61">
        <v>0</v>
      </c>
      <c r="AO54" s="25">
        <v>0</v>
      </c>
      <c r="AP54" s="25">
        <v>1</v>
      </c>
      <c r="AQ54" s="25">
        <v>3</v>
      </c>
      <c r="AR54" s="25">
        <v>2</v>
      </c>
      <c r="AS54" s="25">
        <v>3</v>
      </c>
      <c r="AT54" s="25">
        <v>1</v>
      </c>
      <c r="AU54" s="25">
        <v>2</v>
      </c>
      <c r="AV54" s="25">
        <v>3</v>
      </c>
      <c r="AW54" s="25">
        <v>1</v>
      </c>
      <c r="AX54" s="25">
        <v>3</v>
      </c>
      <c r="AY54" s="25">
        <v>2</v>
      </c>
      <c r="AZ54" s="39">
        <v>999999999</v>
      </c>
      <c r="BA54" s="39">
        <v>999999999</v>
      </c>
      <c r="BB54" s="39">
        <v>100</v>
      </c>
      <c r="BC54" s="39">
        <v>75</v>
      </c>
      <c r="BD54" s="39">
        <v>66.666666666666657</v>
      </c>
      <c r="BE54" s="39">
        <v>100</v>
      </c>
      <c r="BF54" s="39">
        <v>50</v>
      </c>
      <c r="BG54" s="39">
        <v>50</v>
      </c>
      <c r="BH54" s="39">
        <v>30</v>
      </c>
      <c r="BI54" s="39">
        <v>33.333333333333329</v>
      </c>
      <c r="BJ54" s="39">
        <v>100</v>
      </c>
      <c r="BK54" s="39">
        <v>33.333333333333329</v>
      </c>
      <c r="BL54" s="25">
        <v>0</v>
      </c>
      <c r="BM54" s="25">
        <v>0</v>
      </c>
      <c r="BN54" s="25">
        <v>0</v>
      </c>
      <c r="BO54" s="25">
        <v>0</v>
      </c>
      <c r="BP54" s="25">
        <v>0</v>
      </c>
      <c r="BQ54" s="25">
        <v>0</v>
      </c>
      <c r="BR54" s="25">
        <v>0</v>
      </c>
      <c r="BS54" s="25">
        <v>0</v>
      </c>
      <c r="BT54" s="25">
        <v>1</v>
      </c>
      <c r="BU54" s="25">
        <v>0</v>
      </c>
      <c r="BV54" s="25">
        <v>0</v>
      </c>
      <c r="BW54" s="25">
        <v>0</v>
      </c>
      <c r="BX54" s="39">
        <v>999999999</v>
      </c>
      <c r="BY54" s="39">
        <v>999999999</v>
      </c>
      <c r="BZ54" s="39">
        <v>0</v>
      </c>
      <c r="CA54" s="39">
        <v>0</v>
      </c>
      <c r="CB54" s="39">
        <v>0</v>
      </c>
      <c r="CC54" s="39">
        <v>0</v>
      </c>
      <c r="CD54" s="39">
        <v>0</v>
      </c>
      <c r="CE54" s="39">
        <v>0</v>
      </c>
      <c r="CF54" s="39">
        <v>10</v>
      </c>
      <c r="CG54" s="39">
        <v>0</v>
      </c>
      <c r="CH54" s="39">
        <v>0</v>
      </c>
      <c r="CI54" s="39">
        <v>0</v>
      </c>
      <c r="CJ54" s="63">
        <v>0</v>
      </c>
      <c r="CK54" s="63">
        <v>0</v>
      </c>
      <c r="CL54" s="63">
        <v>0</v>
      </c>
      <c r="CM54" s="63">
        <v>0</v>
      </c>
      <c r="CN54" s="63">
        <v>1</v>
      </c>
      <c r="CO54" s="63">
        <v>0</v>
      </c>
      <c r="CP54" s="63">
        <v>0</v>
      </c>
      <c r="CQ54" s="63">
        <v>0</v>
      </c>
      <c r="CR54" s="63">
        <v>4</v>
      </c>
      <c r="CS54" s="63">
        <v>2</v>
      </c>
      <c r="CT54" s="63">
        <v>0</v>
      </c>
      <c r="CU54" s="63">
        <v>1</v>
      </c>
      <c r="CV54" s="63">
        <v>0</v>
      </c>
      <c r="CW54" s="63">
        <v>0</v>
      </c>
      <c r="CX54" s="63">
        <v>0</v>
      </c>
      <c r="CY54" s="63">
        <v>0</v>
      </c>
      <c r="CZ54" s="63">
        <v>0</v>
      </c>
      <c r="DA54" s="63">
        <v>0</v>
      </c>
      <c r="DB54" s="63">
        <v>0</v>
      </c>
      <c r="DC54" s="63">
        <v>0</v>
      </c>
      <c r="DD54" s="63">
        <v>0</v>
      </c>
      <c r="DE54" s="63">
        <v>0</v>
      </c>
      <c r="DF54" s="63">
        <v>0</v>
      </c>
      <c r="DG54" s="63">
        <v>0</v>
      </c>
      <c r="DH54" s="25">
        <v>0</v>
      </c>
      <c r="DI54" s="25">
        <v>0</v>
      </c>
      <c r="DJ54" s="25">
        <v>0</v>
      </c>
      <c r="DK54" s="25">
        <v>0</v>
      </c>
      <c r="DL54" s="25">
        <v>0</v>
      </c>
      <c r="DM54" s="25">
        <v>0</v>
      </c>
      <c r="DN54" s="25">
        <v>0</v>
      </c>
      <c r="DO54" s="25">
        <v>0</v>
      </c>
      <c r="DP54" s="25">
        <v>1</v>
      </c>
      <c r="DQ54" s="25">
        <v>0</v>
      </c>
      <c r="DR54" s="25">
        <v>0</v>
      </c>
      <c r="DS54" s="25">
        <v>1</v>
      </c>
      <c r="DT54" s="34">
        <v>0</v>
      </c>
      <c r="DU54" s="34">
        <v>0</v>
      </c>
      <c r="DV54" s="34">
        <v>0</v>
      </c>
      <c r="DW54" s="34">
        <v>0</v>
      </c>
      <c r="DX54" s="34">
        <v>1</v>
      </c>
      <c r="DY54" s="34">
        <v>0</v>
      </c>
      <c r="DZ54" s="34">
        <v>0</v>
      </c>
      <c r="EA54" s="2">
        <v>0</v>
      </c>
      <c r="EB54" s="2">
        <v>5</v>
      </c>
      <c r="EC54" s="2">
        <v>2</v>
      </c>
      <c r="ED54" s="2">
        <v>0</v>
      </c>
      <c r="EE54" s="2">
        <v>2</v>
      </c>
      <c r="EF54" s="34">
        <v>999999999</v>
      </c>
      <c r="EG54" s="34">
        <v>999999999</v>
      </c>
      <c r="EH54" s="34">
        <v>999999999</v>
      </c>
      <c r="EI54" s="34">
        <v>999999999</v>
      </c>
      <c r="EJ54" s="34">
        <v>100</v>
      </c>
      <c r="EK54" s="34">
        <v>999999999</v>
      </c>
      <c r="EL54" s="34">
        <v>999999999</v>
      </c>
      <c r="EM54" s="34">
        <v>999999999</v>
      </c>
      <c r="EN54" s="34">
        <v>80</v>
      </c>
      <c r="EO54" s="34">
        <v>100</v>
      </c>
      <c r="EP54" s="34">
        <v>999999999</v>
      </c>
      <c r="EQ54" s="34">
        <v>50</v>
      </c>
      <c r="ER54" s="34">
        <v>999999999</v>
      </c>
      <c r="ES54" s="34">
        <v>999999999</v>
      </c>
      <c r="ET54" s="34">
        <v>999999999</v>
      </c>
      <c r="EU54" s="34">
        <v>999999999</v>
      </c>
      <c r="EV54" s="34">
        <v>0</v>
      </c>
      <c r="EW54" s="34">
        <v>999999999</v>
      </c>
      <c r="EX54" s="34">
        <v>999999999</v>
      </c>
      <c r="EY54" s="34">
        <v>999999999</v>
      </c>
      <c r="EZ54" s="34">
        <v>0</v>
      </c>
      <c r="FA54" s="34">
        <v>0</v>
      </c>
      <c r="FB54" s="34">
        <v>999999999</v>
      </c>
      <c r="FC54" s="34">
        <v>0</v>
      </c>
      <c r="FD54" s="42">
        <v>999999999</v>
      </c>
      <c r="FE54" s="42">
        <v>999999999</v>
      </c>
      <c r="FF54" s="42">
        <v>999999999</v>
      </c>
      <c r="FG54" s="42">
        <v>999999999</v>
      </c>
      <c r="FH54" s="42">
        <v>0</v>
      </c>
      <c r="FI54" s="42">
        <v>999999999</v>
      </c>
      <c r="FJ54" s="42">
        <v>999999999</v>
      </c>
      <c r="FK54" s="42">
        <v>999999999</v>
      </c>
      <c r="FL54" s="42">
        <v>20</v>
      </c>
      <c r="FM54" s="42">
        <v>0</v>
      </c>
      <c r="FN54" s="42">
        <v>999999999</v>
      </c>
      <c r="FO54" s="42">
        <v>50</v>
      </c>
      <c r="FP54" s="42">
        <v>0</v>
      </c>
      <c r="FQ54" s="2">
        <v>0</v>
      </c>
      <c r="FR54" s="2">
        <v>0</v>
      </c>
      <c r="FS54" s="2">
        <v>0</v>
      </c>
      <c r="FT54" s="2">
        <v>1</v>
      </c>
      <c r="FU54" s="2">
        <v>0</v>
      </c>
      <c r="FV54" s="2">
        <v>1</v>
      </c>
      <c r="FW54" s="2">
        <v>1</v>
      </c>
      <c r="FX54" s="2">
        <v>5</v>
      </c>
      <c r="FY54" s="2">
        <v>2</v>
      </c>
      <c r="FZ54" s="2">
        <v>0</v>
      </c>
      <c r="GA54" s="2">
        <v>3</v>
      </c>
      <c r="GB54" s="25">
        <v>0</v>
      </c>
      <c r="GC54" s="25">
        <v>0</v>
      </c>
      <c r="GD54" s="25">
        <v>0</v>
      </c>
      <c r="GE54" s="25">
        <v>1</v>
      </c>
      <c r="GF54" s="25">
        <v>0</v>
      </c>
      <c r="GG54" s="25">
        <v>0</v>
      </c>
      <c r="GH54" s="25">
        <v>0</v>
      </c>
      <c r="GI54" s="25">
        <v>1</v>
      </c>
      <c r="GJ54" s="25">
        <v>0</v>
      </c>
      <c r="GK54" s="25">
        <v>0</v>
      </c>
      <c r="GL54" s="25">
        <v>0</v>
      </c>
      <c r="GM54" s="25">
        <v>1</v>
      </c>
      <c r="GN54" s="2">
        <v>0</v>
      </c>
      <c r="GO54" s="2">
        <v>0</v>
      </c>
      <c r="GP54" s="2">
        <v>0</v>
      </c>
      <c r="GQ54" s="2">
        <v>0</v>
      </c>
      <c r="GR54" s="2">
        <v>0</v>
      </c>
      <c r="GS54" s="2">
        <v>0</v>
      </c>
      <c r="GT54" s="2">
        <v>0</v>
      </c>
      <c r="GU54" s="2">
        <v>0</v>
      </c>
      <c r="GV54" s="2">
        <v>1</v>
      </c>
      <c r="GW54" s="2">
        <v>0</v>
      </c>
      <c r="GX54" s="2">
        <v>0</v>
      </c>
      <c r="GY54" s="2">
        <v>0</v>
      </c>
      <c r="GZ54" s="2">
        <v>0</v>
      </c>
      <c r="HA54" s="2">
        <v>0</v>
      </c>
      <c r="HB54" s="2">
        <v>0</v>
      </c>
      <c r="HC54" s="2">
        <v>1</v>
      </c>
      <c r="HD54" s="2">
        <v>1</v>
      </c>
      <c r="HE54" s="2">
        <v>0</v>
      </c>
      <c r="HF54" s="2">
        <v>1</v>
      </c>
      <c r="HG54" s="2">
        <v>2</v>
      </c>
      <c r="HH54" s="2">
        <v>6</v>
      </c>
      <c r="HI54" s="2">
        <v>2</v>
      </c>
      <c r="HJ54" s="2">
        <v>0</v>
      </c>
      <c r="HK54" s="2">
        <v>4</v>
      </c>
      <c r="HL54" s="34">
        <v>999999999</v>
      </c>
      <c r="HM54" s="34">
        <v>999999999</v>
      </c>
      <c r="HN54" s="34">
        <v>999999999</v>
      </c>
      <c r="HO54" s="34">
        <v>0</v>
      </c>
      <c r="HP54" s="34">
        <v>100</v>
      </c>
      <c r="HQ54" s="34">
        <v>999999999</v>
      </c>
      <c r="HR54" s="34">
        <v>100</v>
      </c>
      <c r="HS54" s="34">
        <v>50</v>
      </c>
      <c r="HT54" s="34">
        <v>83.333333333333343</v>
      </c>
      <c r="HU54" s="34">
        <v>100</v>
      </c>
      <c r="HV54" s="34">
        <v>999999999</v>
      </c>
      <c r="HW54" s="34">
        <v>75</v>
      </c>
      <c r="HX54" s="39">
        <v>999999999</v>
      </c>
      <c r="HY54" s="39">
        <v>999999999</v>
      </c>
      <c r="HZ54" s="39">
        <v>999999999</v>
      </c>
      <c r="IA54" s="39">
        <v>100</v>
      </c>
      <c r="IB54" s="39">
        <v>0</v>
      </c>
      <c r="IC54" s="39">
        <v>999999999</v>
      </c>
      <c r="ID54" s="39">
        <v>0</v>
      </c>
      <c r="IE54" s="39">
        <v>50</v>
      </c>
      <c r="IF54" s="39">
        <v>0</v>
      </c>
      <c r="IG54" s="39">
        <v>0</v>
      </c>
      <c r="IH54" s="39">
        <v>999999999</v>
      </c>
      <c r="II54" s="39">
        <v>25</v>
      </c>
      <c r="IJ54" s="39">
        <v>999999999</v>
      </c>
      <c r="IK54" s="39">
        <v>999999999</v>
      </c>
      <c r="IL54" s="39">
        <v>999999999</v>
      </c>
      <c r="IM54" s="39">
        <v>0</v>
      </c>
      <c r="IN54" s="39">
        <v>0</v>
      </c>
      <c r="IO54" s="39">
        <v>999999999</v>
      </c>
      <c r="IP54" s="39">
        <v>0</v>
      </c>
      <c r="IQ54" s="39">
        <v>0</v>
      </c>
      <c r="IR54" s="39">
        <v>16.666666666666664</v>
      </c>
      <c r="IS54" s="39">
        <v>0</v>
      </c>
      <c r="IT54" s="39">
        <v>999999999</v>
      </c>
      <c r="IU54" s="39">
        <v>0</v>
      </c>
      <c r="IV54" s="39">
        <v>0</v>
      </c>
      <c r="IW54" s="39">
        <v>0</v>
      </c>
      <c r="IX54" s="39">
        <v>0</v>
      </c>
      <c r="IY54" s="39">
        <v>2</v>
      </c>
      <c r="IZ54" s="39">
        <v>2</v>
      </c>
      <c r="JA54" s="39">
        <v>0</v>
      </c>
      <c r="JB54" s="39">
        <v>1</v>
      </c>
      <c r="JC54" s="39">
        <v>0</v>
      </c>
      <c r="JD54" s="2">
        <v>1</v>
      </c>
      <c r="JE54" s="2">
        <v>0</v>
      </c>
      <c r="JF54" s="2">
        <v>2</v>
      </c>
      <c r="JG54" s="2">
        <v>2</v>
      </c>
      <c r="JH54" s="2">
        <v>0</v>
      </c>
      <c r="JI54" s="2">
        <v>0</v>
      </c>
      <c r="JJ54" s="2">
        <v>0</v>
      </c>
      <c r="JK54" s="2">
        <v>1</v>
      </c>
      <c r="JL54" s="2">
        <v>0</v>
      </c>
      <c r="JM54" s="44">
        <v>0</v>
      </c>
      <c r="JN54" s="44">
        <v>0</v>
      </c>
      <c r="JO54" s="44">
        <v>0</v>
      </c>
      <c r="JP54" s="2">
        <v>2</v>
      </c>
      <c r="JQ54" s="2">
        <v>0</v>
      </c>
      <c r="JR54" s="2">
        <v>0</v>
      </c>
      <c r="JS54" s="2">
        <v>0</v>
      </c>
      <c r="JT54" s="2">
        <v>0</v>
      </c>
      <c r="JU54" s="2">
        <v>0</v>
      </c>
      <c r="JV54" s="2">
        <v>1</v>
      </c>
      <c r="JW54" s="2">
        <v>0</v>
      </c>
      <c r="JX54" s="2">
        <v>0</v>
      </c>
      <c r="JY54" s="2">
        <v>3</v>
      </c>
      <c r="JZ54" s="2">
        <v>0</v>
      </c>
      <c r="KA54" s="2">
        <v>2</v>
      </c>
      <c r="KB54" s="25">
        <v>0</v>
      </c>
      <c r="KC54" s="25">
        <v>1</v>
      </c>
      <c r="KD54" s="25">
        <v>1</v>
      </c>
      <c r="KE54" s="25">
        <v>0</v>
      </c>
      <c r="KF54" s="25">
        <v>0</v>
      </c>
      <c r="KG54" s="25">
        <v>0</v>
      </c>
      <c r="KH54" s="25">
        <v>1</v>
      </c>
      <c r="KI54" s="25">
        <v>3</v>
      </c>
      <c r="KJ54" s="25">
        <v>2</v>
      </c>
      <c r="KK54" s="25">
        <v>3</v>
      </c>
      <c r="KL54" s="25">
        <v>1</v>
      </c>
      <c r="KM54" s="25">
        <v>2</v>
      </c>
      <c r="KN54" s="25">
        <v>3</v>
      </c>
      <c r="KO54" s="25">
        <v>1</v>
      </c>
      <c r="KP54" s="25">
        <v>3</v>
      </c>
      <c r="KQ54" s="25">
        <v>2</v>
      </c>
      <c r="KR54" s="44">
        <v>999999999</v>
      </c>
      <c r="KS54" s="44">
        <v>999999999</v>
      </c>
      <c r="KT54" s="44">
        <v>0</v>
      </c>
      <c r="KU54" s="44">
        <v>66.666666666666657</v>
      </c>
      <c r="KV54" s="44">
        <v>100</v>
      </c>
      <c r="KW54" s="44">
        <v>0</v>
      </c>
      <c r="KX54" s="44">
        <v>100</v>
      </c>
      <c r="KY54" s="44">
        <v>0</v>
      </c>
      <c r="KZ54" s="44">
        <v>33.333333333333329</v>
      </c>
      <c r="LA54" s="44">
        <v>0</v>
      </c>
      <c r="LB54" s="44">
        <v>66.666666666666657</v>
      </c>
      <c r="LC54" s="44">
        <v>100</v>
      </c>
      <c r="LD54" s="44">
        <v>999999999</v>
      </c>
      <c r="LE54" s="44">
        <v>999999999</v>
      </c>
      <c r="LF54" s="44">
        <v>0</v>
      </c>
      <c r="LG54" s="44">
        <v>33.333333333333329</v>
      </c>
      <c r="LH54" s="44">
        <v>0</v>
      </c>
      <c r="LI54" s="44">
        <v>0</v>
      </c>
      <c r="LJ54" s="44">
        <v>0</v>
      </c>
      <c r="LK54" s="44">
        <v>0</v>
      </c>
      <c r="LL54" s="44">
        <v>66.666666666666657</v>
      </c>
      <c r="LM54" s="44">
        <v>0</v>
      </c>
      <c r="LN54" s="44">
        <v>0</v>
      </c>
      <c r="LO54" s="44">
        <v>0</v>
      </c>
      <c r="LP54" s="44">
        <v>999999999</v>
      </c>
      <c r="LQ54" s="44">
        <v>999999999</v>
      </c>
      <c r="LR54" s="44">
        <v>100</v>
      </c>
      <c r="LS54" s="44">
        <v>0</v>
      </c>
      <c r="LT54" s="44">
        <v>0</v>
      </c>
      <c r="LU54" s="44">
        <v>100</v>
      </c>
      <c r="LV54" s="44">
        <v>0</v>
      </c>
      <c r="LW54" s="44">
        <v>100</v>
      </c>
      <c r="LX54" s="44">
        <v>0</v>
      </c>
      <c r="LY54" s="44">
        <v>100</v>
      </c>
      <c r="LZ54" s="44">
        <v>33.333333333333329</v>
      </c>
      <c r="MA54" s="44">
        <v>0</v>
      </c>
      <c r="MB54" s="25">
        <v>0</v>
      </c>
      <c r="MC54" s="25">
        <v>0</v>
      </c>
      <c r="MD54" s="25">
        <v>0</v>
      </c>
      <c r="ME54" s="25">
        <v>0</v>
      </c>
      <c r="MF54" s="25">
        <v>0</v>
      </c>
      <c r="MG54" s="25">
        <v>0</v>
      </c>
      <c r="MH54" s="25">
        <v>0</v>
      </c>
      <c r="MI54" s="25">
        <v>0</v>
      </c>
      <c r="MJ54" s="25">
        <v>0</v>
      </c>
      <c r="MK54" s="25">
        <v>0</v>
      </c>
      <c r="ML54" s="25">
        <v>0</v>
      </c>
      <c r="MM54" s="25">
        <v>0</v>
      </c>
      <c r="MN54" s="25">
        <v>0</v>
      </c>
      <c r="MO54" s="25">
        <v>0</v>
      </c>
      <c r="MP54" s="25">
        <v>0</v>
      </c>
      <c r="MQ54" s="25">
        <v>1</v>
      </c>
      <c r="MR54" s="25">
        <v>1</v>
      </c>
      <c r="MS54" s="25">
        <v>0</v>
      </c>
      <c r="MT54" s="25">
        <v>0</v>
      </c>
      <c r="MU54" s="25">
        <v>0</v>
      </c>
      <c r="MV54" s="25">
        <v>4</v>
      </c>
      <c r="MW54" s="44">
        <v>2</v>
      </c>
      <c r="MX54" s="44">
        <v>0</v>
      </c>
      <c r="MY54" s="44">
        <v>0</v>
      </c>
      <c r="MZ54" s="44">
        <v>999999999</v>
      </c>
      <c r="NA54" s="44">
        <v>999999999</v>
      </c>
      <c r="NB54" s="44">
        <v>999999999</v>
      </c>
      <c r="NC54" s="44">
        <v>0</v>
      </c>
      <c r="ND54" s="44">
        <v>0</v>
      </c>
      <c r="NE54" s="44">
        <v>999999999</v>
      </c>
      <c r="NF54" s="44">
        <v>999999999</v>
      </c>
      <c r="NG54" s="44">
        <v>999999999</v>
      </c>
      <c r="NH54" s="44">
        <v>0</v>
      </c>
      <c r="NI54" s="44">
        <v>0</v>
      </c>
      <c r="NJ54" s="44">
        <v>999999999</v>
      </c>
      <c r="NK54" s="44">
        <v>999999999</v>
      </c>
      <c r="NL54" s="25">
        <v>0</v>
      </c>
      <c r="NM54" s="25">
        <v>0</v>
      </c>
      <c r="NN54" s="25">
        <v>0</v>
      </c>
      <c r="NO54" s="25">
        <v>0</v>
      </c>
      <c r="NP54" s="25">
        <v>0</v>
      </c>
      <c r="NQ54" s="25">
        <v>0</v>
      </c>
      <c r="NR54" s="25">
        <v>0</v>
      </c>
      <c r="NS54" s="25">
        <v>0</v>
      </c>
      <c r="NT54" s="25">
        <v>0</v>
      </c>
      <c r="NU54" s="25">
        <v>0</v>
      </c>
      <c r="NV54" s="25">
        <v>0</v>
      </c>
      <c r="NW54" s="25">
        <v>0</v>
      </c>
      <c r="NX54" s="25">
        <v>0</v>
      </c>
      <c r="NY54" s="25">
        <v>0</v>
      </c>
      <c r="NZ54" s="25">
        <v>1</v>
      </c>
      <c r="OA54" s="25">
        <v>0</v>
      </c>
      <c r="OB54" s="25">
        <v>1</v>
      </c>
      <c r="OC54" s="25">
        <v>0</v>
      </c>
      <c r="OD54" s="44">
        <v>0</v>
      </c>
      <c r="OE54" s="44">
        <v>0</v>
      </c>
      <c r="OF54" s="44">
        <v>0</v>
      </c>
      <c r="OG54" s="44">
        <v>0</v>
      </c>
      <c r="OH54" s="44">
        <v>0</v>
      </c>
      <c r="OI54" s="44">
        <v>0</v>
      </c>
      <c r="OJ54" s="44">
        <v>999999999</v>
      </c>
      <c r="OK54" s="44">
        <v>999999999</v>
      </c>
      <c r="OL54" s="44">
        <v>0</v>
      </c>
      <c r="OM54" s="44">
        <v>999999999</v>
      </c>
      <c r="ON54" s="44">
        <v>0</v>
      </c>
      <c r="OO54" s="44">
        <v>999999999</v>
      </c>
      <c r="OP54" s="44">
        <v>999999999</v>
      </c>
      <c r="OQ54" s="44">
        <v>999999999</v>
      </c>
      <c r="OR54" s="44">
        <v>999999999</v>
      </c>
      <c r="OS54" s="44">
        <v>999999999</v>
      </c>
      <c r="OT54" s="44">
        <v>999999999</v>
      </c>
      <c r="OU54" s="44">
        <v>999999999</v>
      </c>
      <c r="OV54" s="25">
        <v>0</v>
      </c>
      <c r="OW54" s="25">
        <v>0</v>
      </c>
      <c r="OX54" s="25">
        <v>1</v>
      </c>
      <c r="OY54" s="25">
        <v>4</v>
      </c>
      <c r="OZ54" s="25">
        <v>4</v>
      </c>
      <c r="PA54" s="25">
        <v>2</v>
      </c>
      <c r="PB54" s="25">
        <v>2</v>
      </c>
      <c r="PC54" s="25">
        <v>5</v>
      </c>
      <c r="PD54" s="25">
        <v>9</v>
      </c>
      <c r="PE54" s="25">
        <v>3</v>
      </c>
      <c r="PF54" s="25">
        <v>3</v>
      </c>
      <c r="PG54" s="25">
        <v>1</v>
      </c>
      <c r="PH54" s="25">
        <v>1</v>
      </c>
      <c r="PI54" s="25">
        <v>0</v>
      </c>
      <c r="PJ54" s="25">
        <v>1</v>
      </c>
      <c r="PK54" s="25">
        <v>4</v>
      </c>
      <c r="PL54" s="25">
        <v>4</v>
      </c>
      <c r="PM54" s="25">
        <v>4</v>
      </c>
      <c r="PN54" s="25">
        <v>2</v>
      </c>
      <c r="PO54" s="25">
        <v>5</v>
      </c>
      <c r="PP54" s="25">
        <v>11</v>
      </c>
      <c r="PQ54" s="25">
        <v>5</v>
      </c>
      <c r="PR54" s="25">
        <v>5</v>
      </c>
      <c r="PS54" s="25">
        <v>6</v>
      </c>
      <c r="PT54" s="44">
        <v>0</v>
      </c>
      <c r="PU54" s="44">
        <v>999999999</v>
      </c>
      <c r="PV54" s="44">
        <v>100</v>
      </c>
      <c r="PW54" s="44">
        <v>100</v>
      </c>
      <c r="PX54" s="44">
        <v>100</v>
      </c>
      <c r="PY54" s="44">
        <v>50</v>
      </c>
      <c r="PZ54" s="44">
        <v>100</v>
      </c>
      <c r="QA54" s="44">
        <v>100</v>
      </c>
      <c r="QB54" s="44">
        <v>81.818181818181827</v>
      </c>
      <c r="QC54" s="44">
        <v>60</v>
      </c>
      <c r="QD54" s="44">
        <v>60</v>
      </c>
      <c r="QE54" s="44">
        <v>16.666666666666664</v>
      </c>
      <c r="QF54" s="25">
        <v>0</v>
      </c>
      <c r="QG54" s="25">
        <v>0</v>
      </c>
      <c r="QH54" s="25">
        <v>1</v>
      </c>
      <c r="QI54" s="25">
        <v>4</v>
      </c>
      <c r="QJ54" s="25">
        <v>4</v>
      </c>
      <c r="QK54" s="25">
        <v>1</v>
      </c>
      <c r="QL54" s="25">
        <v>1</v>
      </c>
      <c r="QM54" s="25">
        <v>5</v>
      </c>
      <c r="QN54" s="25">
        <v>6</v>
      </c>
      <c r="QO54" s="25">
        <v>4</v>
      </c>
      <c r="QP54" s="25">
        <v>3</v>
      </c>
      <c r="QQ54" s="25">
        <v>1</v>
      </c>
      <c r="QR54" s="25">
        <v>0</v>
      </c>
      <c r="QS54" s="25">
        <v>1</v>
      </c>
      <c r="QT54" s="25">
        <v>4</v>
      </c>
      <c r="QU54" s="25">
        <v>4</v>
      </c>
      <c r="QV54" s="25">
        <v>4</v>
      </c>
      <c r="QW54" s="25">
        <v>2</v>
      </c>
      <c r="QX54" s="25">
        <v>5</v>
      </c>
      <c r="QY54" s="25">
        <v>11</v>
      </c>
      <c r="QZ54" s="25">
        <v>5</v>
      </c>
      <c r="RA54" s="25">
        <v>5</v>
      </c>
      <c r="RB54" s="44">
        <v>0</v>
      </c>
      <c r="RC54" s="44">
        <v>999999999</v>
      </c>
      <c r="RD54" s="44">
        <v>100</v>
      </c>
      <c r="RE54" s="44">
        <v>100</v>
      </c>
      <c r="RF54" s="44">
        <v>100</v>
      </c>
      <c r="RG54" s="44">
        <v>25</v>
      </c>
      <c r="RH54" s="44">
        <v>50</v>
      </c>
      <c r="RI54" s="44">
        <v>100</v>
      </c>
      <c r="RJ54" s="44">
        <v>54.54545454545454</v>
      </c>
      <c r="RK54" s="44">
        <v>80</v>
      </c>
      <c r="RL54" s="44">
        <v>60</v>
      </c>
      <c r="RM54" s="25">
        <v>0</v>
      </c>
      <c r="RN54" s="25">
        <v>0</v>
      </c>
      <c r="RO54" s="25">
        <v>0</v>
      </c>
      <c r="RP54" s="25">
        <v>3</v>
      </c>
      <c r="RQ54" s="25">
        <v>2</v>
      </c>
      <c r="RR54" s="25">
        <v>2</v>
      </c>
      <c r="RS54" s="25">
        <v>2</v>
      </c>
      <c r="RT54" s="25">
        <v>2</v>
      </c>
      <c r="RU54" s="25">
        <v>7</v>
      </c>
      <c r="RV54" s="25">
        <v>2</v>
      </c>
      <c r="RW54" s="25">
        <v>2</v>
      </c>
      <c r="RX54" s="25">
        <v>4</v>
      </c>
      <c r="RY54" s="25">
        <v>0</v>
      </c>
      <c r="RZ54" s="25">
        <v>0</v>
      </c>
      <c r="SA54" s="25">
        <v>0</v>
      </c>
      <c r="SB54" s="25">
        <v>3</v>
      </c>
      <c r="SC54" s="25">
        <v>1</v>
      </c>
      <c r="SD54" s="25">
        <v>1</v>
      </c>
      <c r="SE54" s="25">
        <v>1</v>
      </c>
      <c r="SF54" s="25">
        <v>1</v>
      </c>
      <c r="SG54" s="25">
        <v>5</v>
      </c>
      <c r="SH54" s="25">
        <v>1</v>
      </c>
      <c r="SI54" s="25">
        <v>2</v>
      </c>
      <c r="SJ54" s="25">
        <v>5</v>
      </c>
      <c r="SK54" s="25">
        <v>0</v>
      </c>
      <c r="SL54" s="25">
        <v>0</v>
      </c>
      <c r="SM54" s="25">
        <v>0</v>
      </c>
      <c r="SN54" s="25">
        <v>3</v>
      </c>
      <c r="SO54" s="25">
        <v>1</v>
      </c>
      <c r="SP54" s="25">
        <v>0</v>
      </c>
      <c r="SQ54" s="25">
        <v>1</v>
      </c>
      <c r="SR54" s="25">
        <v>1</v>
      </c>
      <c r="SS54" s="25">
        <v>3</v>
      </c>
      <c r="ST54" s="25">
        <v>0</v>
      </c>
      <c r="SU54" s="25">
        <v>2</v>
      </c>
      <c r="SV54" s="25">
        <v>4</v>
      </c>
      <c r="SW54" s="44">
        <v>999999999</v>
      </c>
      <c r="SX54" s="44">
        <v>999999999</v>
      </c>
      <c r="SY54" s="44">
        <v>0</v>
      </c>
      <c r="SZ54" s="44">
        <v>75</v>
      </c>
      <c r="TA54" s="44">
        <v>66.666666666666657</v>
      </c>
      <c r="TB54" s="44">
        <v>66.666666666666657</v>
      </c>
      <c r="TC54" s="44">
        <v>100</v>
      </c>
      <c r="TD54" s="44">
        <v>50</v>
      </c>
      <c r="TE54" s="44">
        <v>70</v>
      </c>
      <c r="TF54" s="44">
        <v>66.666666666666657</v>
      </c>
      <c r="TG54" s="44">
        <v>66.666666666666657</v>
      </c>
      <c r="TH54" s="44">
        <v>66.666666666666657</v>
      </c>
      <c r="TI54" s="44">
        <v>999999999</v>
      </c>
      <c r="TJ54" s="44">
        <v>999999999</v>
      </c>
      <c r="TK54" s="44">
        <v>0</v>
      </c>
      <c r="TL54" s="44">
        <v>75</v>
      </c>
      <c r="TM54" s="44">
        <v>33.333333333333329</v>
      </c>
      <c r="TN54" s="44">
        <v>33.333333333333329</v>
      </c>
      <c r="TO54" s="44">
        <v>50</v>
      </c>
      <c r="TP54" s="44">
        <v>25</v>
      </c>
      <c r="TQ54" s="44">
        <v>50</v>
      </c>
      <c r="TR54" s="44">
        <v>33.333333333333329</v>
      </c>
      <c r="TS54" s="44">
        <v>66.666666666666657</v>
      </c>
      <c r="TT54" s="44">
        <v>83.333333333333343</v>
      </c>
      <c r="TU54" s="44">
        <v>999999999</v>
      </c>
      <c r="TV54" s="44">
        <v>999999999</v>
      </c>
      <c r="TW54" s="44">
        <v>0</v>
      </c>
      <c r="TX54" s="44">
        <v>75</v>
      </c>
      <c r="TY54" s="44">
        <v>33.333333333333329</v>
      </c>
      <c r="TZ54" s="44">
        <v>0</v>
      </c>
      <c r="UA54" s="44">
        <v>50</v>
      </c>
      <c r="UB54" s="44">
        <v>25</v>
      </c>
      <c r="UC54" s="44">
        <v>30</v>
      </c>
      <c r="UD54" s="44">
        <v>0</v>
      </c>
      <c r="UE54" s="44">
        <v>66.666666666666657</v>
      </c>
      <c r="UF54" s="44">
        <v>66.666666666666657</v>
      </c>
    </row>
    <row r="55" spans="1:552" x14ac:dyDescent="0.25">
      <c r="A55" s="2" t="str">
        <f t="shared" si="0"/>
        <v xml:space="preserve">250400 Campina Grande                                                                                                                               </v>
      </c>
      <c r="B55" s="58">
        <v>250400</v>
      </c>
      <c r="C55" s="2" t="s">
        <v>99</v>
      </c>
      <c r="D55" s="56">
        <v>10</v>
      </c>
      <c r="E55" s="56">
        <v>13</v>
      </c>
      <c r="F55" s="56">
        <v>6</v>
      </c>
      <c r="G55" s="56">
        <v>9</v>
      </c>
      <c r="H55" s="56">
        <v>10</v>
      </c>
      <c r="I55" s="56">
        <v>14</v>
      </c>
      <c r="J55" s="56">
        <v>15</v>
      </c>
      <c r="K55" s="56">
        <v>12</v>
      </c>
      <c r="L55" s="56">
        <v>7</v>
      </c>
      <c r="M55" s="56">
        <v>8</v>
      </c>
      <c r="N55" s="56">
        <v>6</v>
      </c>
      <c r="O55" s="56">
        <v>7</v>
      </c>
      <c r="P55" s="59">
        <v>4</v>
      </c>
      <c r="Q55" s="59">
        <v>6</v>
      </c>
      <c r="R55" s="59">
        <v>2</v>
      </c>
      <c r="S55" s="59">
        <v>5</v>
      </c>
      <c r="T55" s="59">
        <v>3</v>
      </c>
      <c r="U55" s="59">
        <v>5</v>
      </c>
      <c r="V55" s="59">
        <v>7</v>
      </c>
      <c r="W55" s="59">
        <v>8</v>
      </c>
      <c r="X55" s="59">
        <v>4</v>
      </c>
      <c r="Y55" s="59">
        <v>4</v>
      </c>
      <c r="Z55" s="59">
        <v>4</v>
      </c>
      <c r="AA55" s="59">
        <v>5</v>
      </c>
      <c r="AB55" s="62">
        <v>40</v>
      </c>
      <c r="AC55" s="62">
        <v>46.153846153846153</v>
      </c>
      <c r="AD55" s="62">
        <v>33.333333333333329</v>
      </c>
      <c r="AE55" s="62">
        <v>55.555555555555557</v>
      </c>
      <c r="AF55" s="62">
        <v>30</v>
      </c>
      <c r="AG55" s="62">
        <v>35.714285714285715</v>
      </c>
      <c r="AH55" s="62">
        <v>46.666666666666664</v>
      </c>
      <c r="AI55" s="62">
        <v>66.666666666666657</v>
      </c>
      <c r="AJ55" s="62">
        <v>57.142857142857139</v>
      </c>
      <c r="AK55" s="62">
        <v>50</v>
      </c>
      <c r="AL55" s="62">
        <v>66.666666666666657</v>
      </c>
      <c r="AM55" s="62">
        <v>71.428571428571431</v>
      </c>
      <c r="AN55" s="61">
        <v>6</v>
      </c>
      <c r="AO55" s="25">
        <v>6</v>
      </c>
      <c r="AP55" s="25">
        <v>4</v>
      </c>
      <c r="AQ55" s="25">
        <v>4</v>
      </c>
      <c r="AR55" s="25">
        <v>4</v>
      </c>
      <c r="AS55" s="25">
        <v>7</v>
      </c>
      <c r="AT55" s="25">
        <v>5</v>
      </c>
      <c r="AU55" s="25">
        <v>2</v>
      </c>
      <c r="AV55" s="25">
        <v>3</v>
      </c>
      <c r="AW55" s="25">
        <v>3</v>
      </c>
      <c r="AX55" s="25">
        <v>2</v>
      </c>
      <c r="AY55" s="25">
        <v>2</v>
      </c>
      <c r="AZ55" s="39">
        <v>60</v>
      </c>
      <c r="BA55" s="39">
        <v>46.153846153846153</v>
      </c>
      <c r="BB55" s="39">
        <v>66.666666666666657</v>
      </c>
      <c r="BC55" s="39">
        <v>44.444444444444443</v>
      </c>
      <c r="BD55" s="39">
        <v>40</v>
      </c>
      <c r="BE55" s="39">
        <v>50</v>
      </c>
      <c r="BF55" s="39">
        <v>33.333333333333329</v>
      </c>
      <c r="BG55" s="39">
        <v>16.666666666666664</v>
      </c>
      <c r="BH55" s="39">
        <v>42.857142857142854</v>
      </c>
      <c r="BI55" s="39">
        <v>37.5</v>
      </c>
      <c r="BJ55" s="39">
        <v>33.333333333333329</v>
      </c>
      <c r="BK55" s="39">
        <v>28.571428571428569</v>
      </c>
      <c r="BL55" s="25">
        <v>0</v>
      </c>
      <c r="BM55" s="25">
        <v>1</v>
      </c>
      <c r="BN55" s="25">
        <v>0</v>
      </c>
      <c r="BO55" s="25">
        <v>0</v>
      </c>
      <c r="BP55" s="25">
        <v>3</v>
      </c>
      <c r="BQ55" s="25">
        <v>2</v>
      </c>
      <c r="BR55" s="25">
        <v>3</v>
      </c>
      <c r="BS55" s="25">
        <v>2</v>
      </c>
      <c r="BT55" s="25">
        <v>0</v>
      </c>
      <c r="BU55" s="25">
        <v>1</v>
      </c>
      <c r="BV55" s="25">
        <v>0</v>
      </c>
      <c r="BW55" s="25">
        <v>0</v>
      </c>
      <c r="BX55" s="39">
        <v>0</v>
      </c>
      <c r="BY55" s="39">
        <v>7.6923076923076925</v>
      </c>
      <c r="BZ55" s="39">
        <v>0</v>
      </c>
      <c r="CA55" s="39">
        <v>0</v>
      </c>
      <c r="CB55" s="39">
        <v>30</v>
      </c>
      <c r="CC55" s="39">
        <v>14.285714285714285</v>
      </c>
      <c r="CD55" s="39">
        <v>20</v>
      </c>
      <c r="CE55" s="39">
        <v>16.666666666666664</v>
      </c>
      <c r="CF55" s="39">
        <v>0</v>
      </c>
      <c r="CG55" s="39">
        <v>12.5</v>
      </c>
      <c r="CH55" s="39">
        <v>0</v>
      </c>
      <c r="CI55" s="39">
        <v>0</v>
      </c>
      <c r="CJ55" s="63">
        <v>1</v>
      </c>
      <c r="CK55" s="63">
        <v>1</v>
      </c>
      <c r="CL55" s="63">
        <v>0</v>
      </c>
      <c r="CM55" s="63">
        <v>0</v>
      </c>
      <c r="CN55" s="63">
        <v>1</v>
      </c>
      <c r="CO55" s="63">
        <v>1</v>
      </c>
      <c r="CP55" s="63">
        <v>1</v>
      </c>
      <c r="CQ55" s="63">
        <v>3</v>
      </c>
      <c r="CR55" s="63">
        <v>0</v>
      </c>
      <c r="CS55" s="63">
        <v>0</v>
      </c>
      <c r="CT55" s="63">
        <v>1</v>
      </c>
      <c r="CU55" s="63">
        <v>1</v>
      </c>
      <c r="CV55" s="63">
        <v>0</v>
      </c>
      <c r="CW55" s="63">
        <v>0</v>
      </c>
      <c r="CX55" s="63">
        <v>0</v>
      </c>
      <c r="CY55" s="63">
        <v>1</v>
      </c>
      <c r="CZ55" s="63">
        <v>2</v>
      </c>
      <c r="DA55" s="63">
        <v>1</v>
      </c>
      <c r="DB55" s="63">
        <v>1</v>
      </c>
      <c r="DC55" s="63">
        <v>0</v>
      </c>
      <c r="DD55" s="63">
        <v>0</v>
      </c>
      <c r="DE55" s="63">
        <v>0</v>
      </c>
      <c r="DF55" s="63">
        <v>1</v>
      </c>
      <c r="DG55" s="63">
        <v>0</v>
      </c>
      <c r="DH55" s="25">
        <v>1</v>
      </c>
      <c r="DI55" s="25">
        <v>0</v>
      </c>
      <c r="DJ55" s="25">
        <v>0</v>
      </c>
      <c r="DK55" s="25">
        <v>0</v>
      </c>
      <c r="DL55" s="25">
        <v>0</v>
      </c>
      <c r="DM55" s="25">
        <v>2</v>
      </c>
      <c r="DN55" s="25">
        <v>0</v>
      </c>
      <c r="DO55" s="25">
        <v>0</v>
      </c>
      <c r="DP55" s="25">
        <v>0</v>
      </c>
      <c r="DQ55" s="25">
        <v>0</v>
      </c>
      <c r="DR55" s="25">
        <v>0</v>
      </c>
      <c r="DS55" s="25">
        <v>1</v>
      </c>
      <c r="DT55" s="34">
        <v>2</v>
      </c>
      <c r="DU55" s="34">
        <v>1</v>
      </c>
      <c r="DV55" s="34">
        <v>0</v>
      </c>
      <c r="DW55" s="34">
        <v>1</v>
      </c>
      <c r="DX55" s="34">
        <v>3</v>
      </c>
      <c r="DY55" s="34">
        <v>4</v>
      </c>
      <c r="DZ55" s="34">
        <v>2</v>
      </c>
      <c r="EA55" s="2">
        <v>3</v>
      </c>
      <c r="EB55" s="2">
        <v>0</v>
      </c>
      <c r="EC55" s="2">
        <v>0</v>
      </c>
      <c r="ED55" s="2">
        <v>2</v>
      </c>
      <c r="EE55" s="2">
        <v>2</v>
      </c>
      <c r="EF55" s="34">
        <v>50</v>
      </c>
      <c r="EG55" s="34">
        <v>100</v>
      </c>
      <c r="EH55" s="34">
        <v>999999999</v>
      </c>
      <c r="EI55" s="34">
        <v>0</v>
      </c>
      <c r="EJ55" s="34">
        <v>33.333333333333329</v>
      </c>
      <c r="EK55" s="34">
        <v>25</v>
      </c>
      <c r="EL55" s="34">
        <v>50</v>
      </c>
      <c r="EM55" s="34">
        <v>100</v>
      </c>
      <c r="EN55" s="34">
        <v>999999999</v>
      </c>
      <c r="EO55" s="34">
        <v>999999999</v>
      </c>
      <c r="EP55" s="34">
        <v>50</v>
      </c>
      <c r="EQ55" s="34">
        <v>50</v>
      </c>
      <c r="ER55" s="34">
        <v>0</v>
      </c>
      <c r="ES55" s="34">
        <v>0</v>
      </c>
      <c r="ET55" s="34">
        <v>999999999</v>
      </c>
      <c r="EU55" s="34">
        <v>100</v>
      </c>
      <c r="EV55" s="34">
        <v>66.666666666666657</v>
      </c>
      <c r="EW55" s="34">
        <v>25</v>
      </c>
      <c r="EX55" s="34">
        <v>50</v>
      </c>
      <c r="EY55" s="34">
        <v>0</v>
      </c>
      <c r="EZ55" s="34">
        <v>999999999</v>
      </c>
      <c r="FA55" s="34">
        <v>999999999</v>
      </c>
      <c r="FB55" s="34">
        <v>50</v>
      </c>
      <c r="FC55" s="34">
        <v>0</v>
      </c>
      <c r="FD55" s="42">
        <v>50</v>
      </c>
      <c r="FE55" s="42">
        <v>0</v>
      </c>
      <c r="FF55" s="42">
        <v>999999999</v>
      </c>
      <c r="FG55" s="42">
        <v>0</v>
      </c>
      <c r="FH55" s="42">
        <v>0</v>
      </c>
      <c r="FI55" s="42">
        <v>50</v>
      </c>
      <c r="FJ55" s="42">
        <v>0</v>
      </c>
      <c r="FK55" s="42">
        <v>0</v>
      </c>
      <c r="FL55" s="42">
        <v>999999999</v>
      </c>
      <c r="FM55" s="42">
        <v>999999999</v>
      </c>
      <c r="FN55" s="42">
        <v>0</v>
      </c>
      <c r="FO55" s="42">
        <v>50</v>
      </c>
      <c r="FP55" s="42">
        <v>2</v>
      </c>
      <c r="FQ55" s="2">
        <v>0</v>
      </c>
      <c r="FR55" s="2">
        <v>0</v>
      </c>
      <c r="FS55" s="2">
        <v>2</v>
      </c>
      <c r="FT55" s="2">
        <v>2</v>
      </c>
      <c r="FU55" s="2">
        <v>2</v>
      </c>
      <c r="FV55" s="2">
        <v>3</v>
      </c>
      <c r="FW55" s="2">
        <v>3</v>
      </c>
      <c r="FX55" s="2">
        <v>2</v>
      </c>
      <c r="FY55" s="2">
        <v>3</v>
      </c>
      <c r="FZ55" s="2">
        <v>2</v>
      </c>
      <c r="GA55" s="2">
        <v>2</v>
      </c>
      <c r="GB55" s="25">
        <v>0</v>
      </c>
      <c r="GC55" s="25">
        <v>0</v>
      </c>
      <c r="GD55" s="25">
        <v>0</v>
      </c>
      <c r="GE55" s="25">
        <v>1</v>
      </c>
      <c r="GF55" s="25">
        <v>0</v>
      </c>
      <c r="GG55" s="25">
        <v>2</v>
      </c>
      <c r="GH55" s="25">
        <v>2</v>
      </c>
      <c r="GI55" s="25">
        <v>0</v>
      </c>
      <c r="GJ55" s="25">
        <v>0</v>
      </c>
      <c r="GK55" s="25">
        <v>0</v>
      </c>
      <c r="GL55" s="25">
        <v>0</v>
      </c>
      <c r="GM55" s="25">
        <v>0</v>
      </c>
      <c r="GN55" s="2">
        <v>1</v>
      </c>
      <c r="GO55" s="2">
        <v>3</v>
      </c>
      <c r="GP55" s="2">
        <v>1</v>
      </c>
      <c r="GQ55" s="2">
        <v>0</v>
      </c>
      <c r="GR55" s="2">
        <v>0</v>
      </c>
      <c r="GS55" s="2">
        <v>0</v>
      </c>
      <c r="GT55" s="2">
        <v>0</v>
      </c>
      <c r="GU55" s="2">
        <v>1</v>
      </c>
      <c r="GV55" s="2">
        <v>1</v>
      </c>
      <c r="GW55" s="2">
        <v>0</v>
      </c>
      <c r="GX55" s="2">
        <v>1</v>
      </c>
      <c r="GY55" s="2">
        <v>1</v>
      </c>
      <c r="GZ55" s="2">
        <v>3</v>
      </c>
      <c r="HA55" s="2">
        <v>3</v>
      </c>
      <c r="HB55" s="2">
        <v>1</v>
      </c>
      <c r="HC55" s="2">
        <v>3</v>
      </c>
      <c r="HD55" s="2">
        <v>2</v>
      </c>
      <c r="HE55" s="2">
        <v>4</v>
      </c>
      <c r="HF55" s="2">
        <v>5</v>
      </c>
      <c r="HG55" s="2">
        <v>4</v>
      </c>
      <c r="HH55" s="2">
        <v>3</v>
      </c>
      <c r="HI55" s="2">
        <v>3</v>
      </c>
      <c r="HJ55" s="2">
        <v>3</v>
      </c>
      <c r="HK55" s="2">
        <v>3</v>
      </c>
      <c r="HL55" s="34">
        <v>66.666666666666657</v>
      </c>
      <c r="HM55" s="34">
        <v>0</v>
      </c>
      <c r="HN55" s="34">
        <v>0</v>
      </c>
      <c r="HO55" s="34">
        <v>66.666666666666657</v>
      </c>
      <c r="HP55" s="34">
        <v>100</v>
      </c>
      <c r="HQ55" s="34">
        <v>50</v>
      </c>
      <c r="HR55" s="34">
        <v>60</v>
      </c>
      <c r="HS55" s="34">
        <v>75</v>
      </c>
      <c r="HT55" s="34">
        <v>66.666666666666657</v>
      </c>
      <c r="HU55" s="34">
        <v>100</v>
      </c>
      <c r="HV55" s="34">
        <v>66.666666666666657</v>
      </c>
      <c r="HW55" s="34">
        <v>66.666666666666657</v>
      </c>
      <c r="HX55" s="39">
        <v>0</v>
      </c>
      <c r="HY55" s="39">
        <v>0</v>
      </c>
      <c r="HZ55" s="39">
        <v>0</v>
      </c>
      <c r="IA55" s="39">
        <v>33.333333333333329</v>
      </c>
      <c r="IB55" s="39">
        <v>0</v>
      </c>
      <c r="IC55" s="39">
        <v>50</v>
      </c>
      <c r="ID55" s="39">
        <v>40</v>
      </c>
      <c r="IE55" s="39">
        <v>0</v>
      </c>
      <c r="IF55" s="39">
        <v>0</v>
      </c>
      <c r="IG55" s="39">
        <v>0</v>
      </c>
      <c r="IH55" s="39">
        <v>0</v>
      </c>
      <c r="II55" s="39">
        <v>0</v>
      </c>
      <c r="IJ55" s="39">
        <v>33.333333333333329</v>
      </c>
      <c r="IK55" s="39">
        <v>100</v>
      </c>
      <c r="IL55" s="39">
        <v>100</v>
      </c>
      <c r="IM55" s="39">
        <v>0</v>
      </c>
      <c r="IN55" s="39">
        <v>0</v>
      </c>
      <c r="IO55" s="39">
        <v>0</v>
      </c>
      <c r="IP55" s="39">
        <v>0</v>
      </c>
      <c r="IQ55" s="39">
        <v>25</v>
      </c>
      <c r="IR55" s="39">
        <v>33.333333333333329</v>
      </c>
      <c r="IS55" s="39">
        <v>0</v>
      </c>
      <c r="IT55" s="39">
        <v>33.333333333333329</v>
      </c>
      <c r="IU55" s="39">
        <v>33.333333333333329</v>
      </c>
      <c r="IV55" s="39">
        <v>2</v>
      </c>
      <c r="IW55" s="39">
        <v>3</v>
      </c>
      <c r="IX55" s="39">
        <v>0</v>
      </c>
      <c r="IY55" s="39">
        <v>1</v>
      </c>
      <c r="IZ55" s="39">
        <v>0</v>
      </c>
      <c r="JA55" s="39">
        <v>1</v>
      </c>
      <c r="JB55" s="39">
        <v>1</v>
      </c>
      <c r="JC55" s="39">
        <v>0</v>
      </c>
      <c r="JD55" s="2">
        <v>0</v>
      </c>
      <c r="JE55" s="2">
        <v>1</v>
      </c>
      <c r="JF55" s="2">
        <v>0</v>
      </c>
      <c r="JG55" s="2">
        <v>0</v>
      </c>
      <c r="JH55" s="2">
        <v>1</v>
      </c>
      <c r="JI55" s="2">
        <v>1</v>
      </c>
      <c r="JJ55" s="2">
        <v>0</v>
      </c>
      <c r="JK55" s="2">
        <v>2</v>
      </c>
      <c r="JL55" s="2">
        <v>1</v>
      </c>
      <c r="JM55" s="44">
        <v>1</v>
      </c>
      <c r="JN55" s="44">
        <v>1</v>
      </c>
      <c r="JO55" s="44">
        <v>0</v>
      </c>
      <c r="JP55" s="2">
        <v>2</v>
      </c>
      <c r="JQ55" s="2">
        <v>0</v>
      </c>
      <c r="JR55" s="2">
        <v>0</v>
      </c>
      <c r="JS55" s="2">
        <v>0</v>
      </c>
      <c r="JT55" s="2">
        <v>3</v>
      </c>
      <c r="JU55" s="2">
        <v>1</v>
      </c>
      <c r="JV55" s="2">
        <v>2</v>
      </c>
      <c r="JW55" s="2">
        <v>1</v>
      </c>
      <c r="JX55" s="2">
        <v>1</v>
      </c>
      <c r="JY55" s="2">
        <v>3</v>
      </c>
      <c r="JZ55" s="2">
        <v>2</v>
      </c>
      <c r="KA55" s="2">
        <v>2</v>
      </c>
      <c r="KB55" s="25">
        <v>1</v>
      </c>
      <c r="KC55" s="25">
        <v>0</v>
      </c>
      <c r="KD55" s="25">
        <v>1</v>
      </c>
      <c r="KE55" s="25">
        <v>2</v>
      </c>
      <c r="KF55" s="25">
        <v>6</v>
      </c>
      <c r="KG55" s="25">
        <v>5</v>
      </c>
      <c r="KH55" s="25">
        <v>2</v>
      </c>
      <c r="KI55" s="25">
        <v>4</v>
      </c>
      <c r="KJ55" s="25">
        <v>2</v>
      </c>
      <c r="KK55" s="25">
        <v>5</v>
      </c>
      <c r="KL55" s="25">
        <v>4</v>
      </c>
      <c r="KM55" s="25">
        <v>2</v>
      </c>
      <c r="KN55" s="25">
        <v>3</v>
      </c>
      <c r="KO55" s="25">
        <v>1</v>
      </c>
      <c r="KP55" s="25">
        <v>1</v>
      </c>
      <c r="KQ55" s="25">
        <v>2</v>
      </c>
      <c r="KR55" s="44">
        <v>33.333333333333329</v>
      </c>
      <c r="KS55" s="44">
        <v>60</v>
      </c>
      <c r="KT55" s="44">
        <v>0</v>
      </c>
      <c r="KU55" s="44">
        <v>25</v>
      </c>
      <c r="KV55" s="44">
        <v>0</v>
      </c>
      <c r="KW55" s="44">
        <v>20</v>
      </c>
      <c r="KX55" s="44">
        <v>25</v>
      </c>
      <c r="KY55" s="44">
        <v>0</v>
      </c>
      <c r="KZ55" s="44">
        <v>0</v>
      </c>
      <c r="LA55" s="44">
        <v>100</v>
      </c>
      <c r="LB55" s="44">
        <v>0</v>
      </c>
      <c r="LC55" s="44">
        <v>0</v>
      </c>
      <c r="LD55" s="44">
        <v>16.666666666666664</v>
      </c>
      <c r="LE55" s="44">
        <v>20</v>
      </c>
      <c r="LF55" s="44">
        <v>0</v>
      </c>
      <c r="LG55" s="44">
        <v>50</v>
      </c>
      <c r="LH55" s="44">
        <v>50</v>
      </c>
      <c r="LI55" s="44">
        <v>20</v>
      </c>
      <c r="LJ55" s="44">
        <v>25</v>
      </c>
      <c r="LK55" s="44">
        <v>0</v>
      </c>
      <c r="LL55" s="44">
        <v>66.666666666666657</v>
      </c>
      <c r="LM55" s="44">
        <v>0</v>
      </c>
      <c r="LN55" s="44">
        <v>0</v>
      </c>
      <c r="LO55" s="44">
        <v>0</v>
      </c>
      <c r="LP55" s="44">
        <v>50</v>
      </c>
      <c r="LQ55" s="44">
        <v>20</v>
      </c>
      <c r="LR55" s="44">
        <v>100</v>
      </c>
      <c r="LS55" s="44">
        <v>25</v>
      </c>
      <c r="LT55" s="44">
        <v>50</v>
      </c>
      <c r="LU55" s="44">
        <v>60</v>
      </c>
      <c r="LV55" s="44">
        <v>50</v>
      </c>
      <c r="LW55" s="44">
        <v>100</v>
      </c>
      <c r="LX55" s="44">
        <v>33.333333333333329</v>
      </c>
      <c r="LY55" s="44">
        <v>0</v>
      </c>
      <c r="LZ55" s="44">
        <v>100</v>
      </c>
      <c r="MA55" s="44">
        <v>100</v>
      </c>
      <c r="MB55" s="25">
        <v>1</v>
      </c>
      <c r="MC55" s="25">
        <v>1</v>
      </c>
      <c r="MD55" s="25">
        <v>0</v>
      </c>
      <c r="ME55" s="25">
        <v>0</v>
      </c>
      <c r="MF55" s="25">
        <v>0</v>
      </c>
      <c r="MG55" s="25">
        <v>0</v>
      </c>
      <c r="MH55" s="25">
        <v>0</v>
      </c>
      <c r="MI55" s="25">
        <v>0</v>
      </c>
      <c r="MJ55" s="25">
        <v>0</v>
      </c>
      <c r="MK55" s="25">
        <v>0</v>
      </c>
      <c r="ML55" s="25">
        <v>0</v>
      </c>
      <c r="MM55" s="25">
        <v>0</v>
      </c>
      <c r="MN55" s="25">
        <v>2</v>
      </c>
      <c r="MO55" s="25">
        <v>1</v>
      </c>
      <c r="MP55" s="25">
        <v>0</v>
      </c>
      <c r="MQ55" s="25">
        <v>2</v>
      </c>
      <c r="MR55" s="25">
        <v>3</v>
      </c>
      <c r="MS55" s="25">
        <v>4</v>
      </c>
      <c r="MT55" s="25">
        <v>2</v>
      </c>
      <c r="MU55" s="25">
        <v>0</v>
      </c>
      <c r="MV55" s="25">
        <v>0</v>
      </c>
      <c r="MW55" s="44">
        <v>0</v>
      </c>
      <c r="MX55" s="44">
        <v>1</v>
      </c>
      <c r="MY55" s="44">
        <v>1</v>
      </c>
      <c r="MZ55" s="44">
        <v>50</v>
      </c>
      <c r="NA55" s="44">
        <v>100</v>
      </c>
      <c r="NB55" s="44">
        <v>999999999</v>
      </c>
      <c r="NC55" s="44">
        <v>0</v>
      </c>
      <c r="ND55" s="44">
        <v>0</v>
      </c>
      <c r="NE55" s="44">
        <v>0</v>
      </c>
      <c r="NF55" s="44">
        <v>0</v>
      </c>
      <c r="NG55" s="44">
        <v>999999999</v>
      </c>
      <c r="NH55" s="44">
        <v>999999999</v>
      </c>
      <c r="NI55" s="44">
        <v>999999999</v>
      </c>
      <c r="NJ55" s="44">
        <v>0</v>
      </c>
      <c r="NK55" s="44">
        <v>0</v>
      </c>
      <c r="NL55" s="25">
        <v>0</v>
      </c>
      <c r="NM55" s="25">
        <v>0</v>
      </c>
      <c r="NN55" s="25">
        <v>0</v>
      </c>
      <c r="NO55" s="25">
        <v>0</v>
      </c>
      <c r="NP55" s="25">
        <v>0</v>
      </c>
      <c r="NQ55" s="25">
        <v>0</v>
      </c>
      <c r="NR55" s="25">
        <v>0</v>
      </c>
      <c r="NS55" s="25">
        <v>0</v>
      </c>
      <c r="NT55" s="25">
        <v>0</v>
      </c>
      <c r="NU55" s="25">
        <v>0</v>
      </c>
      <c r="NV55" s="25">
        <v>0</v>
      </c>
      <c r="NW55" s="25">
        <v>0</v>
      </c>
      <c r="NX55" s="25">
        <v>1</v>
      </c>
      <c r="NY55" s="25">
        <v>0</v>
      </c>
      <c r="NZ55" s="25">
        <v>1</v>
      </c>
      <c r="OA55" s="25">
        <v>0</v>
      </c>
      <c r="OB55" s="25">
        <v>0</v>
      </c>
      <c r="OC55" s="25">
        <v>0</v>
      </c>
      <c r="OD55" s="44">
        <v>0</v>
      </c>
      <c r="OE55" s="44">
        <v>0</v>
      </c>
      <c r="OF55" s="44">
        <v>0</v>
      </c>
      <c r="OG55" s="44">
        <v>0</v>
      </c>
      <c r="OH55" s="44">
        <v>0</v>
      </c>
      <c r="OI55" s="44">
        <v>0</v>
      </c>
      <c r="OJ55" s="44">
        <v>0</v>
      </c>
      <c r="OK55" s="44">
        <v>999999999</v>
      </c>
      <c r="OL55" s="44">
        <v>0</v>
      </c>
      <c r="OM55" s="44">
        <v>999999999</v>
      </c>
      <c r="ON55" s="44">
        <v>999999999</v>
      </c>
      <c r="OO55" s="44">
        <v>999999999</v>
      </c>
      <c r="OP55" s="44">
        <v>999999999</v>
      </c>
      <c r="OQ55" s="44">
        <v>999999999</v>
      </c>
      <c r="OR55" s="44">
        <v>999999999</v>
      </c>
      <c r="OS55" s="44">
        <v>999999999</v>
      </c>
      <c r="OT55" s="44">
        <v>999999999</v>
      </c>
      <c r="OU55" s="44">
        <v>999999999</v>
      </c>
      <c r="OV55" s="25">
        <v>8</v>
      </c>
      <c r="OW55" s="25">
        <v>9</v>
      </c>
      <c r="OX55" s="25">
        <v>3</v>
      </c>
      <c r="OY55" s="25">
        <v>8</v>
      </c>
      <c r="OZ55" s="25">
        <v>7</v>
      </c>
      <c r="PA55" s="25">
        <v>12</v>
      </c>
      <c r="PB55" s="25">
        <v>12</v>
      </c>
      <c r="PC55" s="25">
        <v>11</v>
      </c>
      <c r="PD55" s="25">
        <v>8</v>
      </c>
      <c r="PE55" s="25">
        <v>9</v>
      </c>
      <c r="PF55" s="25">
        <v>5</v>
      </c>
      <c r="PG55" s="25">
        <v>4</v>
      </c>
      <c r="PH55" s="25">
        <v>12</v>
      </c>
      <c r="PI55" s="25">
        <v>15</v>
      </c>
      <c r="PJ55" s="25">
        <v>9</v>
      </c>
      <c r="PK55" s="25">
        <v>11</v>
      </c>
      <c r="PL55" s="25">
        <v>11</v>
      </c>
      <c r="PM55" s="25">
        <v>15</v>
      </c>
      <c r="PN55" s="25">
        <v>13</v>
      </c>
      <c r="PO55" s="25">
        <v>13</v>
      </c>
      <c r="PP55" s="25">
        <v>10</v>
      </c>
      <c r="PQ55" s="25">
        <v>11</v>
      </c>
      <c r="PR55" s="25">
        <v>9</v>
      </c>
      <c r="PS55" s="25">
        <v>8</v>
      </c>
      <c r="PT55" s="44">
        <v>66.666666666666657</v>
      </c>
      <c r="PU55" s="44">
        <v>60</v>
      </c>
      <c r="PV55" s="44">
        <v>33.333333333333329</v>
      </c>
      <c r="PW55" s="44">
        <v>72.727272727272734</v>
      </c>
      <c r="PX55" s="44">
        <v>63.636363636363633</v>
      </c>
      <c r="PY55" s="44">
        <v>80</v>
      </c>
      <c r="PZ55" s="44">
        <v>92.307692307692307</v>
      </c>
      <c r="QA55" s="44">
        <v>84.615384615384613</v>
      </c>
      <c r="QB55" s="44">
        <v>80</v>
      </c>
      <c r="QC55" s="44">
        <v>81.818181818181827</v>
      </c>
      <c r="QD55" s="44">
        <v>55.555555555555557</v>
      </c>
      <c r="QE55" s="44">
        <v>50</v>
      </c>
      <c r="QF55" s="25">
        <v>6</v>
      </c>
      <c r="QG55" s="25">
        <v>7</v>
      </c>
      <c r="QH55" s="25">
        <v>4</v>
      </c>
      <c r="QI55" s="25">
        <v>9</v>
      </c>
      <c r="QJ55" s="25">
        <v>8</v>
      </c>
      <c r="QK55" s="25">
        <v>10</v>
      </c>
      <c r="QL55" s="25">
        <v>12</v>
      </c>
      <c r="QM55" s="25">
        <v>10</v>
      </c>
      <c r="QN55" s="25">
        <v>9</v>
      </c>
      <c r="QO55" s="25">
        <v>8</v>
      </c>
      <c r="QP55" s="25">
        <v>4</v>
      </c>
      <c r="QQ55" s="25">
        <v>12</v>
      </c>
      <c r="QR55" s="25">
        <v>15</v>
      </c>
      <c r="QS55" s="25">
        <v>9</v>
      </c>
      <c r="QT55" s="25">
        <v>11</v>
      </c>
      <c r="QU55" s="25">
        <v>11</v>
      </c>
      <c r="QV55" s="25">
        <v>15</v>
      </c>
      <c r="QW55" s="25">
        <v>13</v>
      </c>
      <c r="QX55" s="25">
        <v>13</v>
      </c>
      <c r="QY55" s="25">
        <v>10</v>
      </c>
      <c r="QZ55" s="25">
        <v>11</v>
      </c>
      <c r="RA55" s="25">
        <v>9</v>
      </c>
      <c r="RB55" s="44">
        <v>50</v>
      </c>
      <c r="RC55" s="44">
        <v>46.666666666666664</v>
      </c>
      <c r="RD55" s="44">
        <v>44.444444444444443</v>
      </c>
      <c r="RE55" s="44">
        <v>81.818181818181827</v>
      </c>
      <c r="RF55" s="44">
        <v>72.727272727272734</v>
      </c>
      <c r="RG55" s="44">
        <v>66.666666666666657</v>
      </c>
      <c r="RH55" s="44">
        <v>92.307692307692307</v>
      </c>
      <c r="RI55" s="44">
        <v>76.923076923076934</v>
      </c>
      <c r="RJ55" s="44">
        <v>90</v>
      </c>
      <c r="RK55" s="44">
        <v>72.727272727272734</v>
      </c>
      <c r="RL55" s="44">
        <v>44.444444444444443</v>
      </c>
      <c r="RM55" s="25">
        <v>7</v>
      </c>
      <c r="RN55" s="25">
        <v>6</v>
      </c>
      <c r="RO55" s="25">
        <v>2</v>
      </c>
      <c r="RP55" s="25">
        <v>7</v>
      </c>
      <c r="RQ55" s="25">
        <v>5</v>
      </c>
      <c r="RR55" s="25">
        <v>7</v>
      </c>
      <c r="RS55" s="25">
        <v>5</v>
      </c>
      <c r="RT55" s="25">
        <v>4</v>
      </c>
      <c r="RU55" s="25">
        <v>4</v>
      </c>
      <c r="RV55" s="25">
        <v>2</v>
      </c>
      <c r="RW55" s="25">
        <v>2</v>
      </c>
      <c r="RX55" s="25">
        <v>2</v>
      </c>
      <c r="RY55" s="25">
        <v>8</v>
      </c>
      <c r="RZ55" s="25">
        <v>7</v>
      </c>
      <c r="SA55" s="25">
        <v>0</v>
      </c>
      <c r="SB55" s="25">
        <v>3</v>
      </c>
      <c r="SC55" s="25">
        <v>2</v>
      </c>
      <c r="SD55" s="25">
        <v>5</v>
      </c>
      <c r="SE55" s="25">
        <v>7</v>
      </c>
      <c r="SF55" s="25">
        <v>4</v>
      </c>
      <c r="SG55" s="25">
        <v>4</v>
      </c>
      <c r="SH55" s="25">
        <v>2</v>
      </c>
      <c r="SI55" s="25">
        <v>0</v>
      </c>
      <c r="SJ55" s="25">
        <v>2</v>
      </c>
      <c r="SK55" s="25">
        <v>5</v>
      </c>
      <c r="SL55" s="25">
        <v>5</v>
      </c>
      <c r="SM55" s="25">
        <v>0</v>
      </c>
      <c r="SN55" s="25">
        <v>3</v>
      </c>
      <c r="SO55" s="25">
        <v>2</v>
      </c>
      <c r="SP55" s="25">
        <v>4</v>
      </c>
      <c r="SQ55" s="25">
        <v>3</v>
      </c>
      <c r="SR55" s="25">
        <v>1</v>
      </c>
      <c r="SS55" s="25">
        <v>2</v>
      </c>
      <c r="ST55" s="25">
        <v>1</v>
      </c>
      <c r="SU55" s="25">
        <v>0</v>
      </c>
      <c r="SV55" s="25">
        <v>0</v>
      </c>
      <c r="SW55" s="44">
        <v>70</v>
      </c>
      <c r="SX55" s="44">
        <v>46.153846153846153</v>
      </c>
      <c r="SY55" s="44">
        <v>33.333333333333329</v>
      </c>
      <c r="SZ55" s="44">
        <v>77.777777777777786</v>
      </c>
      <c r="TA55" s="44">
        <v>50</v>
      </c>
      <c r="TB55" s="44">
        <v>50</v>
      </c>
      <c r="TC55" s="44">
        <v>33.333333333333329</v>
      </c>
      <c r="TD55" s="44">
        <v>33.333333333333329</v>
      </c>
      <c r="TE55" s="44">
        <v>57.142857142857139</v>
      </c>
      <c r="TF55" s="44">
        <v>25</v>
      </c>
      <c r="TG55" s="44">
        <v>33.333333333333329</v>
      </c>
      <c r="TH55" s="44">
        <v>28.571428571428569</v>
      </c>
      <c r="TI55" s="44">
        <v>80</v>
      </c>
      <c r="TJ55" s="44">
        <v>53.846153846153847</v>
      </c>
      <c r="TK55" s="44">
        <v>0</v>
      </c>
      <c r="TL55" s="44">
        <v>33.333333333333329</v>
      </c>
      <c r="TM55" s="44">
        <v>20</v>
      </c>
      <c r="TN55" s="44">
        <v>35.714285714285715</v>
      </c>
      <c r="TO55" s="44">
        <v>46.666666666666664</v>
      </c>
      <c r="TP55" s="44">
        <v>33.333333333333329</v>
      </c>
      <c r="TQ55" s="44">
        <v>57.142857142857139</v>
      </c>
      <c r="TR55" s="44">
        <v>25</v>
      </c>
      <c r="TS55" s="44">
        <v>0</v>
      </c>
      <c r="TT55" s="44">
        <v>28.571428571428569</v>
      </c>
      <c r="TU55" s="44">
        <v>50</v>
      </c>
      <c r="TV55" s="44">
        <v>38.461538461538467</v>
      </c>
      <c r="TW55" s="44">
        <v>0</v>
      </c>
      <c r="TX55" s="44">
        <v>33.333333333333329</v>
      </c>
      <c r="TY55" s="44">
        <v>20</v>
      </c>
      <c r="TZ55" s="44">
        <v>28.571428571428569</v>
      </c>
      <c r="UA55" s="44">
        <v>20</v>
      </c>
      <c r="UB55" s="44">
        <v>8.3333333333333321</v>
      </c>
      <c r="UC55" s="44">
        <v>28.571428571428569</v>
      </c>
      <c r="UD55" s="44">
        <v>12.5</v>
      </c>
      <c r="UE55" s="44">
        <v>0</v>
      </c>
      <c r="UF55" s="44">
        <v>0</v>
      </c>
    </row>
    <row r="56" spans="1:552" x14ac:dyDescent="0.25">
      <c r="A56" s="2" t="str">
        <f t="shared" si="0"/>
        <v xml:space="preserve">250750 João Pessoa                                                                                                                                  </v>
      </c>
      <c r="B56" s="58">
        <v>250750</v>
      </c>
      <c r="C56" s="2" t="s">
        <v>100</v>
      </c>
      <c r="D56" s="56">
        <v>29</v>
      </c>
      <c r="E56" s="56">
        <v>32</v>
      </c>
      <c r="F56" s="56">
        <v>26</v>
      </c>
      <c r="G56" s="56">
        <v>22</v>
      </c>
      <c r="H56" s="56">
        <v>28</v>
      </c>
      <c r="I56" s="56">
        <v>35</v>
      </c>
      <c r="J56" s="56">
        <v>39</v>
      </c>
      <c r="K56" s="56">
        <v>31</v>
      </c>
      <c r="L56" s="56">
        <v>40</v>
      </c>
      <c r="M56" s="56">
        <v>37</v>
      </c>
      <c r="N56" s="56">
        <v>36</v>
      </c>
      <c r="O56" s="56">
        <v>34</v>
      </c>
      <c r="P56" s="59">
        <v>11</v>
      </c>
      <c r="Q56" s="59">
        <v>12</v>
      </c>
      <c r="R56" s="59">
        <v>6</v>
      </c>
      <c r="S56" s="59">
        <v>7</v>
      </c>
      <c r="T56" s="59">
        <v>11</v>
      </c>
      <c r="U56" s="59">
        <v>13</v>
      </c>
      <c r="V56" s="59">
        <v>17</v>
      </c>
      <c r="W56" s="59">
        <v>21</v>
      </c>
      <c r="X56" s="59">
        <v>27</v>
      </c>
      <c r="Y56" s="59">
        <v>28</v>
      </c>
      <c r="Z56" s="59">
        <v>24</v>
      </c>
      <c r="AA56" s="59">
        <v>24</v>
      </c>
      <c r="AB56" s="62">
        <v>37.931034482758619</v>
      </c>
      <c r="AC56" s="62">
        <v>37.5</v>
      </c>
      <c r="AD56" s="62">
        <v>23.076923076923077</v>
      </c>
      <c r="AE56" s="62">
        <v>31.818181818181817</v>
      </c>
      <c r="AF56" s="62">
        <v>39.285714285714285</v>
      </c>
      <c r="AG56" s="62">
        <v>37.142857142857146</v>
      </c>
      <c r="AH56" s="62">
        <v>43.589743589743591</v>
      </c>
      <c r="AI56" s="62">
        <v>67.741935483870961</v>
      </c>
      <c r="AJ56" s="62">
        <v>67.5</v>
      </c>
      <c r="AK56" s="62">
        <v>75.675675675675677</v>
      </c>
      <c r="AL56" s="62">
        <v>66.666666666666657</v>
      </c>
      <c r="AM56" s="62">
        <v>70.588235294117652</v>
      </c>
      <c r="AN56" s="61">
        <v>17</v>
      </c>
      <c r="AO56" s="25">
        <v>19</v>
      </c>
      <c r="AP56" s="25">
        <v>18</v>
      </c>
      <c r="AQ56" s="25">
        <v>14</v>
      </c>
      <c r="AR56" s="25">
        <v>11</v>
      </c>
      <c r="AS56" s="25">
        <v>19</v>
      </c>
      <c r="AT56" s="25">
        <v>17</v>
      </c>
      <c r="AU56" s="25">
        <v>10</v>
      </c>
      <c r="AV56" s="25">
        <v>8</v>
      </c>
      <c r="AW56" s="25">
        <v>8</v>
      </c>
      <c r="AX56" s="25">
        <v>9</v>
      </c>
      <c r="AY56" s="25">
        <v>10</v>
      </c>
      <c r="AZ56" s="39">
        <v>58.620689655172406</v>
      </c>
      <c r="BA56" s="39">
        <v>59.375</v>
      </c>
      <c r="BB56" s="39">
        <v>69.230769230769226</v>
      </c>
      <c r="BC56" s="39">
        <v>63.636363636363633</v>
      </c>
      <c r="BD56" s="39">
        <v>39.285714285714285</v>
      </c>
      <c r="BE56" s="39">
        <v>54.285714285714285</v>
      </c>
      <c r="BF56" s="39">
        <v>43.589743589743591</v>
      </c>
      <c r="BG56" s="39">
        <v>32.258064516129032</v>
      </c>
      <c r="BH56" s="39">
        <v>20</v>
      </c>
      <c r="BI56" s="39">
        <v>21.621621621621621</v>
      </c>
      <c r="BJ56" s="39">
        <v>25</v>
      </c>
      <c r="BK56" s="39">
        <v>29.411764705882355</v>
      </c>
      <c r="BL56" s="25">
        <v>1</v>
      </c>
      <c r="BM56" s="25">
        <v>1</v>
      </c>
      <c r="BN56" s="25">
        <v>2</v>
      </c>
      <c r="BO56" s="25">
        <v>1</v>
      </c>
      <c r="BP56" s="25">
        <v>6</v>
      </c>
      <c r="BQ56" s="25">
        <v>3</v>
      </c>
      <c r="BR56" s="25">
        <v>5</v>
      </c>
      <c r="BS56" s="25">
        <v>0</v>
      </c>
      <c r="BT56" s="25">
        <v>5</v>
      </c>
      <c r="BU56" s="25">
        <v>1</v>
      </c>
      <c r="BV56" s="25">
        <v>3</v>
      </c>
      <c r="BW56" s="25">
        <v>0</v>
      </c>
      <c r="BX56" s="39">
        <v>3.4482758620689653</v>
      </c>
      <c r="BY56" s="39">
        <v>3.125</v>
      </c>
      <c r="BZ56" s="39">
        <v>7.6923076923076925</v>
      </c>
      <c r="CA56" s="39">
        <v>4.5454545454545459</v>
      </c>
      <c r="CB56" s="39">
        <v>21.428571428571427</v>
      </c>
      <c r="CC56" s="39">
        <v>8.5714285714285712</v>
      </c>
      <c r="CD56" s="39">
        <v>12.820512820512819</v>
      </c>
      <c r="CE56" s="39">
        <v>0</v>
      </c>
      <c r="CF56" s="39">
        <v>12.5</v>
      </c>
      <c r="CG56" s="39">
        <v>2.7027027027027026</v>
      </c>
      <c r="CH56" s="39">
        <v>8.3333333333333321</v>
      </c>
      <c r="CI56" s="39">
        <v>0</v>
      </c>
      <c r="CJ56" s="63">
        <v>4</v>
      </c>
      <c r="CK56" s="63">
        <v>5</v>
      </c>
      <c r="CL56" s="63">
        <v>0</v>
      </c>
      <c r="CM56" s="63">
        <v>2</v>
      </c>
      <c r="CN56" s="63">
        <v>1</v>
      </c>
      <c r="CO56" s="63">
        <v>2</v>
      </c>
      <c r="CP56" s="63">
        <v>3</v>
      </c>
      <c r="CQ56" s="63">
        <v>10</v>
      </c>
      <c r="CR56" s="63">
        <v>10</v>
      </c>
      <c r="CS56" s="63">
        <v>9</v>
      </c>
      <c r="CT56" s="63">
        <v>4</v>
      </c>
      <c r="CU56" s="63">
        <v>6</v>
      </c>
      <c r="CV56" s="63">
        <v>1</v>
      </c>
      <c r="CW56" s="63">
        <v>0</v>
      </c>
      <c r="CX56" s="63">
        <v>0</v>
      </c>
      <c r="CY56" s="63">
        <v>2</v>
      </c>
      <c r="CZ56" s="63">
        <v>2</v>
      </c>
      <c r="DA56" s="63">
        <v>1</v>
      </c>
      <c r="DB56" s="63">
        <v>1</v>
      </c>
      <c r="DC56" s="63">
        <v>2</v>
      </c>
      <c r="DD56" s="63">
        <v>0</v>
      </c>
      <c r="DE56" s="63">
        <v>2</v>
      </c>
      <c r="DF56" s="63">
        <v>4</v>
      </c>
      <c r="DG56" s="63">
        <v>2</v>
      </c>
      <c r="DH56" s="25">
        <v>1</v>
      </c>
      <c r="DI56" s="25">
        <v>2</v>
      </c>
      <c r="DJ56" s="25">
        <v>4</v>
      </c>
      <c r="DK56" s="25">
        <v>0</v>
      </c>
      <c r="DL56" s="25">
        <v>4</v>
      </c>
      <c r="DM56" s="25">
        <v>1</v>
      </c>
      <c r="DN56" s="25">
        <v>4</v>
      </c>
      <c r="DO56" s="25">
        <v>1</v>
      </c>
      <c r="DP56" s="25">
        <v>2</v>
      </c>
      <c r="DQ56" s="25">
        <v>1</v>
      </c>
      <c r="DR56" s="25">
        <v>2</v>
      </c>
      <c r="DS56" s="25">
        <v>1</v>
      </c>
      <c r="DT56" s="34">
        <v>6</v>
      </c>
      <c r="DU56" s="34">
        <v>7</v>
      </c>
      <c r="DV56" s="34">
        <v>4</v>
      </c>
      <c r="DW56" s="34">
        <v>4</v>
      </c>
      <c r="DX56" s="34">
        <v>7</v>
      </c>
      <c r="DY56" s="34">
        <v>4</v>
      </c>
      <c r="DZ56" s="34">
        <v>8</v>
      </c>
      <c r="EA56" s="2">
        <v>13</v>
      </c>
      <c r="EB56" s="2">
        <v>12</v>
      </c>
      <c r="EC56" s="2">
        <v>12</v>
      </c>
      <c r="ED56" s="2">
        <v>10</v>
      </c>
      <c r="EE56" s="2">
        <v>9</v>
      </c>
      <c r="EF56" s="34">
        <v>66.666666666666657</v>
      </c>
      <c r="EG56" s="34">
        <v>71.428571428571431</v>
      </c>
      <c r="EH56" s="34">
        <v>0</v>
      </c>
      <c r="EI56" s="34">
        <v>50</v>
      </c>
      <c r="EJ56" s="34">
        <v>14.285714285714285</v>
      </c>
      <c r="EK56" s="34">
        <v>50</v>
      </c>
      <c r="EL56" s="34">
        <v>37.5</v>
      </c>
      <c r="EM56" s="34">
        <v>76.923076923076934</v>
      </c>
      <c r="EN56" s="34">
        <v>83.333333333333343</v>
      </c>
      <c r="EO56" s="34">
        <v>75</v>
      </c>
      <c r="EP56" s="34">
        <v>40</v>
      </c>
      <c r="EQ56" s="34">
        <v>66.666666666666657</v>
      </c>
      <c r="ER56" s="34">
        <v>16.666666666666664</v>
      </c>
      <c r="ES56" s="34">
        <v>0</v>
      </c>
      <c r="ET56" s="34">
        <v>0</v>
      </c>
      <c r="EU56" s="34">
        <v>50</v>
      </c>
      <c r="EV56" s="34">
        <v>28.571428571428569</v>
      </c>
      <c r="EW56" s="34">
        <v>25</v>
      </c>
      <c r="EX56" s="34">
        <v>12.5</v>
      </c>
      <c r="EY56" s="34">
        <v>15.384615384615385</v>
      </c>
      <c r="EZ56" s="34">
        <v>0</v>
      </c>
      <c r="FA56" s="34">
        <v>16.666666666666664</v>
      </c>
      <c r="FB56" s="34">
        <v>40</v>
      </c>
      <c r="FC56" s="34">
        <v>22.222222222222221</v>
      </c>
      <c r="FD56" s="42">
        <v>16.666666666666664</v>
      </c>
      <c r="FE56" s="42">
        <v>28.571428571428569</v>
      </c>
      <c r="FF56" s="42">
        <v>100</v>
      </c>
      <c r="FG56" s="42">
        <v>0</v>
      </c>
      <c r="FH56" s="42">
        <v>57.142857142857139</v>
      </c>
      <c r="FI56" s="42">
        <v>25</v>
      </c>
      <c r="FJ56" s="42">
        <v>50</v>
      </c>
      <c r="FK56" s="42">
        <v>7.6923076923076925</v>
      </c>
      <c r="FL56" s="42">
        <v>16.666666666666664</v>
      </c>
      <c r="FM56" s="42">
        <v>8.3333333333333321</v>
      </c>
      <c r="FN56" s="42">
        <v>20</v>
      </c>
      <c r="FO56" s="42">
        <v>11.111111111111111</v>
      </c>
      <c r="FP56" s="42">
        <v>6</v>
      </c>
      <c r="FQ56" s="2">
        <v>9</v>
      </c>
      <c r="FR56" s="2">
        <v>0</v>
      </c>
      <c r="FS56" s="2">
        <v>4</v>
      </c>
      <c r="FT56" s="2">
        <v>8</v>
      </c>
      <c r="FU56" s="2">
        <v>6</v>
      </c>
      <c r="FV56" s="2">
        <v>7</v>
      </c>
      <c r="FW56" s="2">
        <v>15</v>
      </c>
      <c r="FX56" s="2">
        <v>17</v>
      </c>
      <c r="FY56" s="2">
        <v>16</v>
      </c>
      <c r="FZ56" s="2">
        <v>13</v>
      </c>
      <c r="GA56" s="2">
        <v>15</v>
      </c>
      <c r="GB56" s="25">
        <v>0</v>
      </c>
      <c r="GC56" s="25">
        <v>1</v>
      </c>
      <c r="GD56" s="25">
        <v>1</v>
      </c>
      <c r="GE56" s="25">
        <v>2</v>
      </c>
      <c r="GF56" s="25">
        <v>1</v>
      </c>
      <c r="GG56" s="25">
        <v>1</v>
      </c>
      <c r="GH56" s="25">
        <v>5</v>
      </c>
      <c r="GI56" s="25">
        <v>0</v>
      </c>
      <c r="GJ56" s="25">
        <v>3</v>
      </c>
      <c r="GK56" s="25">
        <v>1</v>
      </c>
      <c r="GL56" s="25">
        <v>5</v>
      </c>
      <c r="GM56" s="25">
        <v>4</v>
      </c>
      <c r="GN56" s="2">
        <v>5</v>
      </c>
      <c r="GO56" s="2">
        <v>0</v>
      </c>
      <c r="GP56" s="2">
        <v>2</v>
      </c>
      <c r="GQ56" s="2">
        <v>0</v>
      </c>
      <c r="GR56" s="2">
        <v>1</v>
      </c>
      <c r="GS56" s="2">
        <v>3</v>
      </c>
      <c r="GT56" s="2">
        <v>4</v>
      </c>
      <c r="GU56" s="2">
        <v>4</v>
      </c>
      <c r="GV56" s="2">
        <v>5</v>
      </c>
      <c r="GW56" s="2">
        <v>5</v>
      </c>
      <c r="GX56" s="2">
        <v>3</v>
      </c>
      <c r="GY56" s="2">
        <v>5</v>
      </c>
      <c r="GZ56" s="2">
        <v>11</v>
      </c>
      <c r="HA56" s="2">
        <v>10</v>
      </c>
      <c r="HB56" s="2">
        <v>3</v>
      </c>
      <c r="HC56" s="2">
        <v>6</v>
      </c>
      <c r="HD56" s="2">
        <v>10</v>
      </c>
      <c r="HE56" s="2">
        <v>10</v>
      </c>
      <c r="HF56" s="2">
        <v>16</v>
      </c>
      <c r="HG56" s="2">
        <v>19</v>
      </c>
      <c r="HH56" s="2">
        <v>25</v>
      </c>
      <c r="HI56" s="2">
        <v>22</v>
      </c>
      <c r="HJ56" s="2">
        <v>21</v>
      </c>
      <c r="HK56" s="2">
        <v>24</v>
      </c>
      <c r="HL56" s="34">
        <v>54.54545454545454</v>
      </c>
      <c r="HM56" s="34">
        <v>90</v>
      </c>
      <c r="HN56" s="34">
        <v>0</v>
      </c>
      <c r="HO56" s="34">
        <v>66.666666666666657</v>
      </c>
      <c r="HP56" s="34">
        <v>80</v>
      </c>
      <c r="HQ56" s="34">
        <v>60</v>
      </c>
      <c r="HR56" s="34">
        <v>43.75</v>
      </c>
      <c r="HS56" s="34">
        <v>78.94736842105263</v>
      </c>
      <c r="HT56" s="34">
        <v>68</v>
      </c>
      <c r="HU56" s="34">
        <v>72.727272727272734</v>
      </c>
      <c r="HV56" s="34">
        <v>61.904761904761905</v>
      </c>
      <c r="HW56" s="34">
        <v>62.5</v>
      </c>
      <c r="HX56" s="39">
        <v>0</v>
      </c>
      <c r="HY56" s="39">
        <v>10</v>
      </c>
      <c r="HZ56" s="39">
        <v>33.333333333333329</v>
      </c>
      <c r="IA56" s="39">
        <v>33.333333333333329</v>
      </c>
      <c r="IB56" s="39">
        <v>10</v>
      </c>
      <c r="IC56" s="39">
        <v>10</v>
      </c>
      <c r="ID56" s="39">
        <v>31.25</v>
      </c>
      <c r="IE56" s="39">
        <v>0</v>
      </c>
      <c r="IF56" s="39">
        <v>12</v>
      </c>
      <c r="IG56" s="39">
        <v>4.5454545454545459</v>
      </c>
      <c r="IH56" s="39">
        <v>23.809523809523807</v>
      </c>
      <c r="II56" s="39">
        <v>16.666666666666664</v>
      </c>
      <c r="IJ56" s="39">
        <v>45.454545454545453</v>
      </c>
      <c r="IK56" s="39">
        <v>0</v>
      </c>
      <c r="IL56" s="39">
        <v>66.666666666666657</v>
      </c>
      <c r="IM56" s="39">
        <v>0</v>
      </c>
      <c r="IN56" s="39">
        <v>10</v>
      </c>
      <c r="IO56" s="39">
        <v>30</v>
      </c>
      <c r="IP56" s="39">
        <v>25</v>
      </c>
      <c r="IQ56" s="39">
        <v>21.052631578947366</v>
      </c>
      <c r="IR56" s="39">
        <v>20</v>
      </c>
      <c r="IS56" s="39">
        <v>22.727272727272727</v>
      </c>
      <c r="IT56" s="39">
        <v>14.285714285714285</v>
      </c>
      <c r="IU56" s="39">
        <v>20.833333333333336</v>
      </c>
      <c r="IV56" s="39">
        <v>6</v>
      </c>
      <c r="IW56" s="39">
        <v>6</v>
      </c>
      <c r="IX56" s="39">
        <v>4</v>
      </c>
      <c r="IY56" s="39">
        <v>4</v>
      </c>
      <c r="IZ56" s="39">
        <v>2</v>
      </c>
      <c r="JA56" s="39">
        <v>8</v>
      </c>
      <c r="JB56" s="39">
        <v>7</v>
      </c>
      <c r="JC56" s="39">
        <v>5</v>
      </c>
      <c r="JD56" s="2">
        <v>3</v>
      </c>
      <c r="JE56" s="2">
        <v>3</v>
      </c>
      <c r="JF56" s="2">
        <v>5</v>
      </c>
      <c r="JG56" s="2">
        <v>9</v>
      </c>
      <c r="JH56" s="2">
        <v>5</v>
      </c>
      <c r="JI56" s="2">
        <v>6</v>
      </c>
      <c r="JJ56" s="2">
        <v>9</v>
      </c>
      <c r="JK56" s="2">
        <v>6</v>
      </c>
      <c r="JL56" s="2">
        <v>2</v>
      </c>
      <c r="JM56" s="44">
        <v>4</v>
      </c>
      <c r="JN56" s="44">
        <v>6</v>
      </c>
      <c r="JO56" s="44">
        <v>1</v>
      </c>
      <c r="JP56" s="2">
        <v>0</v>
      </c>
      <c r="JQ56" s="2">
        <v>0</v>
      </c>
      <c r="JR56" s="2">
        <v>1</v>
      </c>
      <c r="JS56" s="2">
        <v>0</v>
      </c>
      <c r="JT56" s="2">
        <v>1</v>
      </c>
      <c r="JU56" s="2">
        <v>5</v>
      </c>
      <c r="JV56" s="2">
        <v>3</v>
      </c>
      <c r="JW56" s="2">
        <v>4</v>
      </c>
      <c r="JX56" s="2">
        <v>4</v>
      </c>
      <c r="JY56" s="2">
        <v>4</v>
      </c>
      <c r="JZ56" s="2">
        <v>3</v>
      </c>
      <c r="KA56" s="2">
        <v>3</v>
      </c>
      <c r="KB56" s="25">
        <v>3</v>
      </c>
      <c r="KC56" s="25">
        <v>3</v>
      </c>
      <c r="KD56" s="25">
        <v>2</v>
      </c>
      <c r="KE56" s="25">
        <v>1</v>
      </c>
      <c r="KF56" s="25">
        <v>12</v>
      </c>
      <c r="KG56" s="25">
        <v>17</v>
      </c>
      <c r="KH56" s="25">
        <v>16</v>
      </c>
      <c r="KI56" s="25">
        <v>14</v>
      </c>
      <c r="KJ56" s="25">
        <v>8</v>
      </c>
      <c r="KK56" s="25">
        <v>16</v>
      </c>
      <c r="KL56" s="25">
        <v>16</v>
      </c>
      <c r="KM56" s="25">
        <v>9</v>
      </c>
      <c r="KN56" s="25">
        <v>6</v>
      </c>
      <c r="KO56" s="25">
        <v>6</v>
      </c>
      <c r="KP56" s="25">
        <v>8</v>
      </c>
      <c r="KQ56" s="25">
        <v>10</v>
      </c>
      <c r="KR56" s="44">
        <v>50</v>
      </c>
      <c r="KS56" s="44">
        <v>35.294117647058826</v>
      </c>
      <c r="KT56" s="44">
        <v>25</v>
      </c>
      <c r="KU56" s="44">
        <v>28.571428571428569</v>
      </c>
      <c r="KV56" s="44">
        <v>25</v>
      </c>
      <c r="KW56" s="44">
        <v>50</v>
      </c>
      <c r="KX56" s="44">
        <v>43.75</v>
      </c>
      <c r="KY56" s="44">
        <v>55.555555555555557</v>
      </c>
      <c r="KZ56" s="44">
        <v>50</v>
      </c>
      <c r="LA56" s="44">
        <v>50</v>
      </c>
      <c r="LB56" s="44">
        <v>62.5</v>
      </c>
      <c r="LC56" s="44">
        <v>90</v>
      </c>
      <c r="LD56" s="44">
        <v>41.666666666666671</v>
      </c>
      <c r="LE56" s="44">
        <v>35.294117647058826</v>
      </c>
      <c r="LF56" s="44">
        <v>56.25</v>
      </c>
      <c r="LG56" s="44">
        <v>42.857142857142854</v>
      </c>
      <c r="LH56" s="44">
        <v>25</v>
      </c>
      <c r="LI56" s="44">
        <v>25</v>
      </c>
      <c r="LJ56" s="44">
        <v>37.5</v>
      </c>
      <c r="LK56" s="44">
        <v>11.111111111111111</v>
      </c>
      <c r="LL56" s="44">
        <v>0</v>
      </c>
      <c r="LM56" s="44">
        <v>0</v>
      </c>
      <c r="LN56" s="44">
        <v>12.5</v>
      </c>
      <c r="LO56" s="44">
        <v>0</v>
      </c>
      <c r="LP56" s="44">
        <v>8.3333333333333321</v>
      </c>
      <c r="LQ56" s="44">
        <v>29.411764705882355</v>
      </c>
      <c r="LR56" s="44">
        <v>18.75</v>
      </c>
      <c r="LS56" s="44">
        <v>28.571428571428569</v>
      </c>
      <c r="LT56" s="44">
        <v>50</v>
      </c>
      <c r="LU56" s="44">
        <v>25</v>
      </c>
      <c r="LV56" s="44">
        <v>18.75</v>
      </c>
      <c r="LW56" s="44">
        <v>33.333333333333329</v>
      </c>
      <c r="LX56" s="44">
        <v>50</v>
      </c>
      <c r="LY56" s="44">
        <v>50</v>
      </c>
      <c r="LZ56" s="44">
        <v>25</v>
      </c>
      <c r="MA56" s="44">
        <v>10</v>
      </c>
      <c r="MB56" s="25">
        <v>2</v>
      </c>
      <c r="MC56" s="25">
        <v>2</v>
      </c>
      <c r="MD56" s="25">
        <v>2</v>
      </c>
      <c r="ME56" s="25">
        <v>0</v>
      </c>
      <c r="MF56" s="25">
        <v>2</v>
      </c>
      <c r="MG56" s="25">
        <v>0</v>
      </c>
      <c r="MH56" s="25">
        <v>1</v>
      </c>
      <c r="MI56" s="25">
        <v>0</v>
      </c>
      <c r="MJ56" s="25">
        <v>1</v>
      </c>
      <c r="MK56" s="25">
        <v>2</v>
      </c>
      <c r="ML56" s="25">
        <v>2</v>
      </c>
      <c r="MM56" s="25">
        <v>1</v>
      </c>
      <c r="MN56" s="25">
        <v>5</v>
      </c>
      <c r="MO56" s="25">
        <v>6</v>
      </c>
      <c r="MP56" s="25">
        <v>4</v>
      </c>
      <c r="MQ56" s="25">
        <v>4</v>
      </c>
      <c r="MR56" s="25">
        <v>8</v>
      </c>
      <c r="MS56" s="25">
        <v>4</v>
      </c>
      <c r="MT56" s="25">
        <v>7</v>
      </c>
      <c r="MU56" s="25">
        <v>8</v>
      </c>
      <c r="MV56" s="25">
        <v>7</v>
      </c>
      <c r="MW56" s="44">
        <v>9</v>
      </c>
      <c r="MX56" s="44">
        <v>6</v>
      </c>
      <c r="MY56" s="44">
        <v>5</v>
      </c>
      <c r="MZ56" s="44">
        <v>40</v>
      </c>
      <c r="NA56" s="44">
        <v>33.333333333333329</v>
      </c>
      <c r="NB56" s="44">
        <v>50</v>
      </c>
      <c r="NC56" s="44">
        <v>0</v>
      </c>
      <c r="ND56" s="44">
        <v>25</v>
      </c>
      <c r="NE56" s="44">
        <v>0</v>
      </c>
      <c r="NF56" s="44">
        <v>14.285714285714285</v>
      </c>
      <c r="NG56" s="44">
        <v>0</v>
      </c>
      <c r="NH56" s="44">
        <v>14.285714285714285</v>
      </c>
      <c r="NI56" s="44">
        <v>22.222222222222221</v>
      </c>
      <c r="NJ56" s="44">
        <v>33.333333333333329</v>
      </c>
      <c r="NK56" s="44">
        <v>20</v>
      </c>
      <c r="NL56" s="25">
        <v>1</v>
      </c>
      <c r="NM56" s="25">
        <v>2</v>
      </c>
      <c r="NN56" s="25">
        <v>1</v>
      </c>
      <c r="NO56" s="25">
        <v>0</v>
      </c>
      <c r="NP56" s="25">
        <v>0</v>
      </c>
      <c r="NQ56" s="25">
        <v>0</v>
      </c>
      <c r="NR56" s="25">
        <v>0</v>
      </c>
      <c r="NS56" s="25">
        <v>0</v>
      </c>
      <c r="NT56" s="25">
        <v>0</v>
      </c>
      <c r="NU56" s="25">
        <v>0</v>
      </c>
      <c r="NV56" s="25">
        <v>0</v>
      </c>
      <c r="NW56" s="25">
        <v>0</v>
      </c>
      <c r="NX56" s="25">
        <v>1</v>
      </c>
      <c r="NY56" s="25">
        <v>4</v>
      </c>
      <c r="NZ56" s="25">
        <v>2</v>
      </c>
      <c r="OA56" s="25">
        <v>1</v>
      </c>
      <c r="OB56" s="25">
        <v>0</v>
      </c>
      <c r="OC56" s="25">
        <v>2</v>
      </c>
      <c r="OD56" s="44">
        <v>1</v>
      </c>
      <c r="OE56" s="44">
        <v>0</v>
      </c>
      <c r="OF56" s="44">
        <v>0</v>
      </c>
      <c r="OG56" s="44">
        <v>1</v>
      </c>
      <c r="OH56" s="44">
        <v>0</v>
      </c>
      <c r="OI56" s="44">
        <v>0</v>
      </c>
      <c r="OJ56" s="44">
        <v>100</v>
      </c>
      <c r="OK56" s="44">
        <v>50</v>
      </c>
      <c r="OL56" s="44">
        <v>50</v>
      </c>
      <c r="OM56" s="44">
        <v>0</v>
      </c>
      <c r="ON56" s="44">
        <v>999999999</v>
      </c>
      <c r="OO56" s="44">
        <v>0</v>
      </c>
      <c r="OP56" s="44">
        <v>0</v>
      </c>
      <c r="OQ56" s="44">
        <v>999999999</v>
      </c>
      <c r="OR56" s="44">
        <v>999999999</v>
      </c>
      <c r="OS56" s="44">
        <v>0</v>
      </c>
      <c r="OT56" s="44">
        <v>999999999</v>
      </c>
      <c r="OU56" s="44">
        <v>999999999</v>
      </c>
      <c r="OV56" s="25">
        <v>20</v>
      </c>
      <c r="OW56" s="25">
        <v>23</v>
      </c>
      <c r="OX56" s="25">
        <v>25</v>
      </c>
      <c r="OY56" s="25">
        <v>22</v>
      </c>
      <c r="OZ56" s="25">
        <v>19</v>
      </c>
      <c r="PA56" s="25">
        <v>26</v>
      </c>
      <c r="PB56" s="25">
        <v>40</v>
      </c>
      <c r="PC56" s="25">
        <v>42</v>
      </c>
      <c r="PD56" s="25">
        <v>38</v>
      </c>
      <c r="PE56" s="25">
        <v>27</v>
      </c>
      <c r="PF56" s="25">
        <v>31</v>
      </c>
      <c r="PG56" s="25">
        <v>26</v>
      </c>
      <c r="PH56" s="25">
        <v>39</v>
      </c>
      <c r="PI56" s="25">
        <v>45</v>
      </c>
      <c r="PJ56" s="25">
        <v>41</v>
      </c>
      <c r="PK56" s="25">
        <v>33</v>
      </c>
      <c r="PL56" s="25">
        <v>30</v>
      </c>
      <c r="PM56" s="25">
        <v>39</v>
      </c>
      <c r="PN56" s="25">
        <v>47</v>
      </c>
      <c r="PO56" s="25">
        <v>49</v>
      </c>
      <c r="PP56" s="25">
        <v>47</v>
      </c>
      <c r="PQ56" s="25">
        <v>44</v>
      </c>
      <c r="PR56" s="25">
        <v>40</v>
      </c>
      <c r="PS56" s="25">
        <v>48</v>
      </c>
      <c r="PT56" s="44">
        <v>51.282051282051277</v>
      </c>
      <c r="PU56" s="44">
        <v>51.111111111111107</v>
      </c>
      <c r="PV56" s="44">
        <v>60.975609756097562</v>
      </c>
      <c r="PW56" s="44">
        <v>66.666666666666657</v>
      </c>
      <c r="PX56" s="44">
        <v>63.333333333333329</v>
      </c>
      <c r="PY56" s="44">
        <v>66.666666666666657</v>
      </c>
      <c r="PZ56" s="44">
        <v>85.106382978723403</v>
      </c>
      <c r="QA56" s="44">
        <v>85.714285714285708</v>
      </c>
      <c r="QB56" s="44">
        <v>80.851063829787222</v>
      </c>
      <c r="QC56" s="44">
        <v>61.363636363636367</v>
      </c>
      <c r="QD56" s="44">
        <v>77.5</v>
      </c>
      <c r="QE56" s="44">
        <v>54.166666666666664</v>
      </c>
      <c r="QF56" s="25">
        <v>18</v>
      </c>
      <c r="QG56" s="25">
        <v>21</v>
      </c>
      <c r="QH56" s="25">
        <v>23</v>
      </c>
      <c r="QI56" s="25">
        <v>23</v>
      </c>
      <c r="QJ56" s="25">
        <v>22</v>
      </c>
      <c r="QK56" s="25">
        <v>29</v>
      </c>
      <c r="QL56" s="25">
        <v>34</v>
      </c>
      <c r="QM56" s="25">
        <v>33</v>
      </c>
      <c r="QN56" s="25">
        <v>31</v>
      </c>
      <c r="QO56" s="25">
        <v>28</v>
      </c>
      <c r="QP56" s="25">
        <v>19</v>
      </c>
      <c r="QQ56" s="25">
        <v>39</v>
      </c>
      <c r="QR56" s="25">
        <v>45</v>
      </c>
      <c r="QS56" s="25">
        <v>41</v>
      </c>
      <c r="QT56" s="25">
        <v>33</v>
      </c>
      <c r="QU56" s="25">
        <v>30</v>
      </c>
      <c r="QV56" s="25">
        <v>39</v>
      </c>
      <c r="QW56" s="25">
        <v>47</v>
      </c>
      <c r="QX56" s="25">
        <v>49</v>
      </c>
      <c r="QY56" s="25">
        <v>47</v>
      </c>
      <c r="QZ56" s="25">
        <v>44</v>
      </c>
      <c r="RA56" s="25">
        <v>40</v>
      </c>
      <c r="RB56" s="44">
        <v>46.153846153846153</v>
      </c>
      <c r="RC56" s="44">
        <v>46.666666666666664</v>
      </c>
      <c r="RD56" s="44">
        <v>56.09756097560976</v>
      </c>
      <c r="RE56" s="44">
        <v>69.696969696969703</v>
      </c>
      <c r="RF56" s="44">
        <v>73.333333333333329</v>
      </c>
      <c r="RG56" s="44">
        <v>74.358974358974365</v>
      </c>
      <c r="RH56" s="44">
        <v>72.340425531914903</v>
      </c>
      <c r="RI56" s="44">
        <v>67.346938775510196</v>
      </c>
      <c r="RJ56" s="44">
        <v>65.957446808510639</v>
      </c>
      <c r="RK56" s="44">
        <v>63.636363636363633</v>
      </c>
      <c r="RL56" s="44">
        <v>47.5</v>
      </c>
      <c r="RM56" s="25">
        <v>16</v>
      </c>
      <c r="RN56" s="25">
        <v>19</v>
      </c>
      <c r="RO56" s="25">
        <v>12</v>
      </c>
      <c r="RP56" s="25">
        <v>12</v>
      </c>
      <c r="RQ56" s="25">
        <v>15</v>
      </c>
      <c r="RR56" s="25">
        <v>23</v>
      </c>
      <c r="RS56" s="25">
        <v>22</v>
      </c>
      <c r="RT56" s="25">
        <v>15</v>
      </c>
      <c r="RU56" s="25">
        <v>20</v>
      </c>
      <c r="RV56" s="25">
        <v>23</v>
      </c>
      <c r="RW56" s="25">
        <v>18</v>
      </c>
      <c r="RX56" s="25">
        <v>24</v>
      </c>
      <c r="RY56" s="25">
        <v>21</v>
      </c>
      <c r="RZ56" s="25">
        <v>21</v>
      </c>
      <c r="SA56" s="25">
        <v>8</v>
      </c>
      <c r="SB56" s="25">
        <v>12</v>
      </c>
      <c r="SC56" s="25">
        <v>9</v>
      </c>
      <c r="SD56" s="25">
        <v>18</v>
      </c>
      <c r="SE56" s="25">
        <v>20</v>
      </c>
      <c r="SF56" s="25">
        <v>20</v>
      </c>
      <c r="SG56" s="25">
        <v>17</v>
      </c>
      <c r="SH56" s="25">
        <v>16</v>
      </c>
      <c r="SI56" s="25">
        <v>11</v>
      </c>
      <c r="SJ56" s="25">
        <v>24</v>
      </c>
      <c r="SK56" s="25">
        <v>16</v>
      </c>
      <c r="SL56" s="25">
        <v>16</v>
      </c>
      <c r="SM56" s="25">
        <v>6</v>
      </c>
      <c r="SN56" s="25">
        <v>8</v>
      </c>
      <c r="SO56" s="25">
        <v>8</v>
      </c>
      <c r="SP56" s="25">
        <v>17</v>
      </c>
      <c r="SQ56" s="25">
        <v>14</v>
      </c>
      <c r="SR56" s="25">
        <v>11</v>
      </c>
      <c r="SS56" s="25">
        <v>11</v>
      </c>
      <c r="ST56" s="25">
        <v>13</v>
      </c>
      <c r="SU56" s="25">
        <v>8</v>
      </c>
      <c r="SV56" s="25">
        <v>16</v>
      </c>
      <c r="SW56" s="44">
        <v>55.172413793103445</v>
      </c>
      <c r="SX56" s="44">
        <v>59.375</v>
      </c>
      <c r="SY56" s="44">
        <v>46.153846153846153</v>
      </c>
      <c r="SZ56" s="44">
        <v>54.54545454545454</v>
      </c>
      <c r="TA56" s="44">
        <v>53.571428571428569</v>
      </c>
      <c r="TB56" s="44">
        <v>65.714285714285708</v>
      </c>
      <c r="TC56" s="44">
        <v>56.410256410256409</v>
      </c>
      <c r="TD56" s="44">
        <v>48.387096774193552</v>
      </c>
      <c r="TE56" s="44">
        <v>50</v>
      </c>
      <c r="TF56" s="44">
        <v>62.162162162162161</v>
      </c>
      <c r="TG56" s="44">
        <v>50</v>
      </c>
      <c r="TH56" s="44">
        <v>70.588235294117652</v>
      </c>
      <c r="TI56" s="44">
        <v>72.41379310344827</v>
      </c>
      <c r="TJ56" s="44">
        <v>65.625</v>
      </c>
      <c r="TK56" s="44">
        <v>30.76923076923077</v>
      </c>
      <c r="TL56" s="44">
        <v>54.54545454545454</v>
      </c>
      <c r="TM56" s="44">
        <v>32.142857142857146</v>
      </c>
      <c r="TN56" s="44">
        <v>51.428571428571423</v>
      </c>
      <c r="TO56" s="44">
        <v>51.282051282051277</v>
      </c>
      <c r="TP56" s="44">
        <v>64.516129032258064</v>
      </c>
      <c r="TQ56" s="44">
        <v>42.5</v>
      </c>
      <c r="TR56" s="44">
        <v>43.243243243243242</v>
      </c>
      <c r="TS56" s="44">
        <v>30.555555555555557</v>
      </c>
      <c r="TT56" s="44">
        <v>70.588235294117652</v>
      </c>
      <c r="TU56" s="44">
        <v>55.172413793103445</v>
      </c>
      <c r="TV56" s="44">
        <v>50</v>
      </c>
      <c r="TW56" s="44">
        <v>23.076923076923077</v>
      </c>
      <c r="TX56" s="44">
        <v>36.363636363636367</v>
      </c>
      <c r="TY56" s="44">
        <v>28.571428571428569</v>
      </c>
      <c r="TZ56" s="44">
        <v>48.571428571428569</v>
      </c>
      <c r="UA56" s="44">
        <v>35.897435897435898</v>
      </c>
      <c r="UB56" s="44">
        <v>35.483870967741936</v>
      </c>
      <c r="UC56" s="44">
        <v>27.500000000000004</v>
      </c>
      <c r="UD56" s="44">
        <v>35.135135135135137</v>
      </c>
      <c r="UE56" s="44">
        <v>22.222222222222221</v>
      </c>
      <c r="UF56" s="44">
        <v>47.058823529411761</v>
      </c>
    </row>
    <row r="57" spans="1:552" x14ac:dyDescent="0.25">
      <c r="A57" s="2" t="str">
        <f t="shared" si="0"/>
        <v xml:space="preserve">251080 Patos                                                                                                                                        </v>
      </c>
      <c r="B57" s="58">
        <v>251080</v>
      </c>
      <c r="C57" s="2" t="s">
        <v>101</v>
      </c>
      <c r="D57" s="56">
        <v>1</v>
      </c>
      <c r="E57" s="56">
        <v>1</v>
      </c>
      <c r="F57" s="56">
        <v>1</v>
      </c>
      <c r="G57" s="56">
        <v>1</v>
      </c>
      <c r="H57" s="56">
        <v>0</v>
      </c>
      <c r="I57" s="56">
        <v>3</v>
      </c>
      <c r="J57" s="56">
        <v>4</v>
      </c>
      <c r="K57" s="56">
        <v>4</v>
      </c>
      <c r="L57" s="56">
        <v>3</v>
      </c>
      <c r="M57" s="56">
        <v>1</v>
      </c>
      <c r="N57" s="56">
        <v>1</v>
      </c>
      <c r="O57" s="56">
        <v>2</v>
      </c>
      <c r="P57" s="59">
        <v>0</v>
      </c>
      <c r="Q57" s="59">
        <v>1</v>
      </c>
      <c r="R57" s="59">
        <v>1</v>
      </c>
      <c r="S57" s="59">
        <v>1</v>
      </c>
      <c r="T57" s="59">
        <v>0</v>
      </c>
      <c r="U57" s="59">
        <v>0</v>
      </c>
      <c r="V57" s="59">
        <v>3</v>
      </c>
      <c r="W57" s="59">
        <v>2</v>
      </c>
      <c r="X57" s="59">
        <v>2</v>
      </c>
      <c r="Y57" s="59">
        <v>1</v>
      </c>
      <c r="Z57" s="59">
        <v>0</v>
      </c>
      <c r="AA57" s="59">
        <v>1</v>
      </c>
      <c r="AB57" s="62">
        <v>0</v>
      </c>
      <c r="AC57" s="62">
        <v>100</v>
      </c>
      <c r="AD57" s="62">
        <v>100</v>
      </c>
      <c r="AE57" s="62">
        <v>100</v>
      </c>
      <c r="AF57" s="62">
        <v>999999999</v>
      </c>
      <c r="AG57" s="62">
        <v>0</v>
      </c>
      <c r="AH57" s="62">
        <v>75</v>
      </c>
      <c r="AI57" s="62">
        <v>50</v>
      </c>
      <c r="AJ57" s="62">
        <v>66.666666666666657</v>
      </c>
      <c r="AK57" s="62">
        <v>100</v>
      </c>
      <c r="AL57" s="62">
        <v>0</v>
      </c>
      <c r="AM57" s="62">
        <v>50</v>
      </c>
      <c r="AN57" s="61">
        <v>1</v>
      </c>
      <c r="AO57" s="25">
        <v>0</v>
      </c>
      <c r="AP57" s="25">
        <v>0</v>
      </c>
      <c r="AQ57" s="25">
        <v>0</v>
      </c>
      <c r="AR57" s="25">
        <v>0</v>
      </c>
      <c r="AS57" s="25">
        <v>3</v>
      </c>
      <c r="AT57" s="25">
        <v>1</v>
      </c>
      <c r="AU57" s="25">
        <v>1</v>
      </c>
      <c r="AV57" s="25">
        <v>1</v>
      </c>
      <c r="AW57" s="25">
        <v>0</v>
      </c>
      <c r="AX57" s="25">
        <v>1</v>
      </c>
      <c r="AY57" s="25">
        <v>1</v>
      </c>
      <c r="AZ57" s="39">
        <v>100</v>
      </c>
      <c r="BA57" s="39">
        <v>0</v>
      </c>
      <c r="BB57" s="39">
        <v>0</v>
      </c>
      <c r="BC57" s="39">
        <v>0</v>
      </c>
      <c r="BD57" s="39">
        <v>999999999</v>
      </c>
      <c r="BE57" s="39">
        <v>100</v>
      </c>
      <c r="BF57" s="39">
        <v>25</v>
      </c>
      <c r="BG57" s="39">
        <v>25</v>
      </c>
      <c r="BH57" s="39">
        <v>33.333333333333329</v>
      </c>
      <c r="BI57" s="39">
        <v>0</v>
      </c>
      <c r="BJ57" s="39">
        <v>100</v>
      </c>
      <c r="BK57" s="39">
        <v>50</v>
      </c>
      <c r="BL57" s="25">
        <v>0</v>
      </c>
      <c r="BM57" s="25">
        <v>0</v>
      </c>
      <c r="BN57" s="25">
        <v>0</v>
      </c>
      <c r="BO57" s="25">
        <v>0</v>
      </c>
      <c r="BP57" s="25">
        <v>0</v>
      </c>
      <c r="BQ57" s="25">
        <v>0</v>
      </c>
      <c r="BR57" s="25">
        <v>0</v>
      </c>
      <c r="BS57" s="25">
        <v>1</v>
      </c>
      <c r="BT57" s="25">
        <v>0</v>
      </c>
      <c r="BU57" s="25">
        <v>0</v>
      </c>
      <c r="BV57" s="25">
        <v>0</v>
      </c>
      <c r="BW57" s="25">
        <v>0</v>
      </c>
      <c r="BX57" s="39">
        <v>0</v>
      </c>
      <c r="BY57" s="39">
        <v>0</v>
      </c>
      <c r="BZ57" s="39">
        <v>0</v>
      </c>
      <c r="CA57" s="39">
        <v>0</v>
      </c>
      <c r="CB57" s="39">
        <v>999999999</v>
      </c>
      <c r="CC57" s="39">
        <v>0</v>
      </c>
      <c r="CD57" s="39">
        <v>0</v>
      </c>
      <c r="CE57" s="39">
        <v>25</v>
      </c>
      <c r="CF57" s="39">
        <v>0</v>
      </c>
      <c r="CG57" s="39">
        <v>0</v>
      </c>
      <c r="CH57" s="39">
        <v>0</v>
      </c>
      <c r="CI57" s="39">
        <v>0</v>
      </c>
      <c r="CJ57" s="63">
        <v>0</v>
      </c>
      <c r="CK57" s="63">
        <v>0</v>
      </c>
      <c r="CL57" s="63">
        <v>0</v>
      </c>
      <c r="CM57" s="63">
        <v>0</v>
      </c>
      <c r="CN57" s="63">
        <v>0</v>
      </c>
      <c r="CO57" s="63">
        <v>0</v>
      </c>
      <c r="CP57" s="63">
        <v>1</v>
      </c>
      <c r="CQ57" s="63">
        <v>0</v>
      </c>
      <c r="CR57" s="63">
        <v>0</v>
      </c>
      <c r="CS57" s="63">
        <v>0</v>
      </c>
      <c r="CT57" s="63">
        <v>0</v>
      </c>
      <c r="CU57" s="63">
        <v>0</v>
      </c>
      <c r="CV57" s="63">
        <v>0</v>
      </c>
      <c r="CW57" s="63">
        <v>0</v>
      </c>
      <c r="CX57" s="63">
        <v>0</v>
      </c>
      <c r="CY57" s="63">
        <v>0</v>
      </c>
      <c r="CZ57" s="63">
        <v>0</v>
      </c>
      <c r="DA57" s="63">
        <v>0</v>
      </c>
      <c r="DB57" s="63">
        <v>0</v>
      </c>
      <c r="DC57" s="63">
        <v>1</v>
      </c>
      <c r="DD57" s="63">
        <v>0</v>
      </c>
      <c r="DE57" s="63">
        <v>0</v>
      </c>
      <c r="DF57" s="63">
        <v>0</v>
      </c>
      <c r="DG57" s="63">
        <v>0</v>
      </c>
      <c r="DH57" s="25">
        <v>0</v>
      </c>
      <c r="DI57" s="25">
        <v>0</v>
      </c>
      <c r="DJ57" s="25">
        <v>0</v>
      </c>
      <c r="DK57" s="25">
        <v>0</v>
      </c>
      <c r="DL57" s="25">
        <v>0</v>
      </c>
      <c r="DM57" s="25">
        <v>0</v>
      </c>
      <c r="DN57" s="25">
        <v>0</v>
      </c>
      <c r="DO57" s="25">
        <v>0</v>
      </c>
      <c r="DP57" s="25">
        <v>2</v>
      </c>
      <c r="DQ57" s="25">
        <v>0</v>
      </c>
      <c r="DR57" s="25">
        <v>0</v>
      </c>
      <c r="DS57" s="25">
        <v>0</v>
      </c>
      <c r="DT57" s="34">
        <v>0</v>
      </c>
      <c r="DU57" s="34">
        <v>0</v>
      </c>
      <c r="DV57" s="34">
        <v>0</v>
      </c>
      <c r="DW57" s="34">
        <v>0</v>
      </c>
      <c r="DX57" s="34">
        <v>0</v>
      </c>
      <c r="DY57" s="34">
        <v>0</v>
      </c>
      <c r="DZ57" s="34">
        <v>1</v>
      </c>
      <c r="EA57" s="2">
        <v>1</v>
      </c>
      <c r="EB57" s="2">
        <v>2</v>
      </c>
      <c r="EC57" s="2">
        <v>0</v>
      </c>
      <c r="ED57" s="2">
        <v>0</v>
      </c>
      <c r="EE57" s="2">
        <v>0</v>
      </c>
      <c r="EF57" s="34">
        <v>999999999</v>
      </c>
      <c r="EG57" s="34">
        <v>999999999</v>
      </c>
      <c r="EH57" s="34">
        <v>999999999</v>
      </c>
      <c r="EI57" s="34">
        <v>999999999</v>
      </c>
      <c r="EJ57" s="34">
        <v>999999999</v>
      </c>
      <c r="EK57" s="34">
        <v>999999999</v>
      </c>
      <c r="EL57" s="34">
        <v>100</v>
      </c>
      <c r="EM57" s="34">
        <v>0</v>
      </c>
      <c r="EN57" s="34">
        <v>0</v>
      </c>
      <c r="EO57" s="34">
        <v>999999999</v>
      </c>
      <c r="EP57" s="34">
        <v>999999999</v>
      </c>
      <c r="EQ57" s="34">
        <v>999999999</v>
      </c>
      <c r="ER57" s="34">
        <v>999999999</v>
      </c>
      <c r="ES57" s="34">
        <v>999999999</v>
      </c>
      <c r="ET57" s="34">
        <v>999999999</v>
      </c>
      <c r="EU57" s="34">
        <v>999999999</v>
      </c>
      <c r="EV57" s="34">
        <v>999999999</v>
      </c>
      <c r="EW57" s="34">
        <v>999999999</v>
      </c>
      <c r="EX57" s="34">
        <v>0</v>
      </c>
      <c r="EY57" s="34">
        <v>100</v>
      </c>
      <c r="EZ57" s="34">
        <v>0</v>
      </c>
      <c r="FA57" s="34">
        <v>999999999</v>
      </c>
      <c r="FB57" s="34">
        <v>999999999</v>
      </c>
      <c r="FC57" s="34">
        <v>999999999</v>
      </c>
      <c r="FD57" s="42">
        <v>999999999</v>
      </c>
      <c r="FE57" s="42">
        <v>999999999</v>
      </c>
      <c r="FF57" s="42">
        <v>999999999</v>
      </c>
      <c r="FG57" s="42">
        <v>999999999</v>
      </c>
      <c r="FH57" s="42">
        <v>999999999</v>
      </c>
      <c r="FI57" s="42">
        <v>999999999</v>
      </c>
      <c r="FJ57" s="42">
        <v>0</v>
      </c>
      <c r="FK57" s="42">
        <v>0</v>
      </c>
      <c r="FL57" s="42">
        <v>100</v>
      </c>
      <c r="FM57" s="42">
        <v>999999999</v>
      </c>
      <c r="FN57" s="42">
        <v>999999999</v>
      </c>
      <c r="FO57" s="42">
        <v>999999999</v>
      </c>
      <c r="FP57" s="42">
        <v>0</v>
      </c>
      <c r="FQ57" s="2">
        <v>0</v>
      </c>
      <c r="FR57" s="2">
        <v>0</v>
      </c>
      <c r="FS57" s="2">
        <v>1</v>
      </c>
      <c r="FT57" s="2">
        <v>0</v>
      </c>
      <c r="FU57" s="2">
        <v>0</v>
      </c>
      <c r="FV57" s="2">
        <v>2</v>
      </c>
      <c r="FW57" s="2">
        <v>1</v>
      </c>
      <c r="FX57" s="2">
        <v>0</v>
      </c>
      <c r="FY57" s="2">
        <v>1</v>
      </c>
      <c r="FZ57" s="2">
        <v>0</v>
      </c>
      <c r="GA57" s="2">
        <v>0</v>
      </c>
      <c r="GB57" s="25">
        <v>0</v>
      </c>
      <c r="GC57" s="25">
        <v>1</v>
      </c>
      <c r="GD57" s="25">
        <v>1</v>
      </c>
      <c r="GE57" s="25">
        <v>0</v>
      </c>
      <c r="GF57" s="25">
        <v>0</v>
      </c>
      <c r="GG57" s="25">
        <v>0</v>
      </c>
      <c r="GH57" s="25">
        <v>0</v>
      </c>
      <c r="GI57" s="25">
        <v>0</v>
      </c>
      <c r="GJ57" s="25">
        <v>1</v>
      </c>
      <c r="GK57" s="25">
        <v>0</v>
      </c>
      <c r="GL57" s="25">
        <v>0</v>
      </c>
      <c r="GM57" s="25">
        <v>0</v>
      </c>
      <c r="GN57" s="2">
        <v>0</v>
      </c>
      <c r="GO57" s="2">
        <v>0</v>
      </c>
      <c r="GP57" s="2">
        <v>0</v>
      </c>
      <c r="GQ57" s="2">
        <v>0</v>
      </c>
      <c r="GR57" s="2">
        <v>0</v>
      </c>
      <c r="GS57" s="2">
        <v>0</v>
      </c>
      <c r="GT57" s="2">
        <v>0</v>
      </c>
      <c r="GU57" s="2">
        <v>1</v>
      </c>
      <c r="GV57" s="2">
        <v>1</v>
      </c>
      <c r="GW57" s="2">
        <v>0</v>
      </c>
      <c r="GX57" s="2">
        <v>0</v>
      </c>
      <c r="GY57" s="2">
        <v>1</v>
      </c>
      <c r="GZ57" s="2">
        <v>0</v>
      </c>
      <c r="HA57" s="2">
        <v>1</v>
      </c>
      <c r="HB57" s="2">
        <v>1</v>
      </c>
      <c r="HC57" s="2">
        <v>1</v>
      </c>
      <c r="HD57" s="2">
        <v>0</v>
      </c>
      <c r="HE57" s="2">
        <v>0</v>
      </c>
      <c r="HF57" s="2">
        <v>2</v>
      </c>
      <c r="HG57" s="2">
        <v>2</v>
      </c>
      <c r="HH57" s="2">
        <v>2</v>
      </c>
      <c r="HI57" s="2">
        <v>1</v>
      </c>
      <c r="HJ57" s="2">
        <v>0</v>
      </c>
      <c r="HK57" s="2">
        <v>1</v>
      </c>
      <c r="HL57" s="34">
        <v>999999999</v>
      </c>
      <c r="HM57" s="34">
        <v>0</v>
      </c>
      <c r="HN57" s="34">
        <v>0</v>
      </c>
      <c r="HO57" s="34">
        <v>100</v>
      </c>
      <c r="HP57" s="34">
        <v>999999999</v>
      </c>
      <c r="HQ57" s="34">
        <v>999999999</v>
      </c>
      <c r="HR57" s="34">
        <v>100</v>
      </c>
      <c r="HS57" s="34">
        <v>50</v>
      </c>
      <c r="HT57" s="34">
        <v>0</v>
      </c>
      <c r="HU57" s="34">
        <v>100</v>
      </c>
      <c r="HV57" s="34">
        <v>999999999</v>
      </c>
      <c r="HW57" s="34">
        <v>0</v>
      </c>
      <c r="HX57" s="39">
        <v>999999999</v>
      </c>
      <c r="HY57" s="39">
        <v>100</v>
      </c>
      <c r="HZ57" s="39">
        <v>100</v>
      </c>
      <c r="IA57" s="39">
        <v>0</v>
      </c>
      <c r="IB57" s="39">
        <v>999999999</v>
      </c>
      <c r="IC57" s="39">
        <v>999999999</v>
      </c>
      <c r="ID57" s="39">
        <v>0</v>
      </c>
      <c r="IE57" s="39">
        <v>0</v>
      </c>
      <c r="IF57" s="39">
        <v>50</v>
      </c>
      <c r="IG57" s="39">
        <v>0</v>
      </c>
      <c r="IH57" s="39">
        <v>999999999</v>
      </c>
      <c r="II57" s="39">
        <v>0</v>
      </c>
      <c r="IJ57" s="39">
        <v>999999999</v>
      </c>
      <c r="IK57" s="39">
        <v>0</v>
      </c>
      <c r="IL57" s="39">
        <v>0</v>
      </c>
      <c r="IM57" s="39">
        <v>0</v>
      </c>
      <c r="IN57" s="39">
        <v>999999999</v>
      </c>
      <c r="IO57" s="39">
        <v>999999999</v>
      </c>
      <c r="IP57" s="39">
        <v>0</v>
      </c>
      <c r="IQ57" s="39">
        <v>50</v>
      </c>
      <c r="IR57" s="39">
        <v>50</v>
      </c>
      <c r="IS57" s="39">
        <v>0</v>
      </c>
      <c r="IT57" s="39">
        <v>999999999</v>
      </c>
      <c r="IU57" s="39">
        <v>100</v>
      </c>
      <c r="IV57" s="39">
        <v>0</v>
      </c>
      <c r="IW57" s="39">
        <v>0</v>
      </c>
      <c r="IX57" s="39">
        <v>0</v>
      </c>
      <c r="IY57" s="39">
        <v>0</v>
      </c>
      <c r="IZ57" s="39">
        <v>0</v>
      </c>
      <c r="JA57" s="39">
        <v>2</v>
      </c>
      <c r="JB57" s="39">
        <v>1</v>
      </c>
      <c r="JC57" s="39">
        <v>0</v>
      </c>
      <c r="JD57" s="2">
        <v>1</v>
      </c>
      <c r="JE57" s="2">
        <v>0</v>
      </c>
      <c r="JF57" s="2">
        <v>0</v>
      </c>
      <c r="JG57" s="2">
        <v>0</v>
      </c>
      <c r="JH57" s="2">
        <v>1</v>
      </c>
      <c r="JI57" s="2">
        <v>0</v>
      </c>
      <c r="JJ57" s="2">
        <v>0</v>
      </c>
      <c r="JK57" s="2">
        <v>0</v>
      </c>
      <c r="JL57" s="2">
        <v>0</v>
      </c>
      <c r="JM57" s="44">
        <v>0</v>
      </c>
      <c r="JN57" s="44">
        <v>0</v>
      </c>
      <c r="JO57" s="44">
        <v>0</v>
      </c>
      <c r="JP57" s="2">
        <v>0</v>
      </c>
      <c r="JQ57" s="2">
        <v>0</v>
      </c>
      <c r="JR57" s="2">
        <v>1</v>
      </c>
      <c r="JS57" s="2">
        <v>0</v>
      </c>
      <c r="JT57" s="2">
        <v>0</v>
      </c>
      <c r="JU57" s="2">
        <v>0</v>
      </c>
      <c r="JV57" s="2">
        <v>0</v>
      </c>
      <c r="JW57" s="2">
        <v>0</v>
      </c>
      <c r="JX57" s="2">
        <v>0</v>
      </c>
      <c r="JY57" s="2">
        <v>0</v>
      </c>
      <c r="JZ57" s="2">
        <v>0</v>
      </c>
      <c r="KA57" s="2">
        <v>0</v>
      </c>
      <c r="KB57" s="25">
        <v>0</v>
      </c>
      <c r="KC57" s="25">
        <v>0</v>
      </c>
      <c r="KD57" s="25">
        <v>0</v>
      </c>
      <c r="KE57" s="25">
        <v>0</v>
      </c>
      <c r="KF57" s="25">
        <v>1</v>
      </c>
      <c r="KG57" s="25">
        <v>0</v>
      </c>
      <c r="KH57" s="25">
        <v>0</v>
      </c>
      <c r="KI57" s="25">
        <v>0</v>
      </c>
      <c r="KJ57" s="25">
        <v>0</v>
      </c>
      <c r="KK57" s="25">
        <v>2</v>
      </c>
      <c r="KL57" s="25">
        <v>1</v>
      </c>
      <c r="KM57" s="25">
        <v>0</v>
      </c>
      <c r="KN57" s="25">
        <v>1</v>
      </c>
      <c r="KO57" s="25">
        <v>0</v>
      </c>
      <c r="KP57" s="25">
        <v>1</v>
      </c>
      <c r="KQ57" s="25">
        <v>0</v>
      </c>
      <c r="KR57" s="44">
        <v>0</v>
      </c>
      <c r="KS57" s="44">
        <v>999999999</v>
      </c>
      <c r="KT57" s="44">
        <v>999999999</v>
      </c>
      <c r="KU57" s="44">
        <v>999999999</v>
      </c>
      <c r="KV57" s="44">
        <v>999999999</v>
      </c>
      <c r="KW57" s="44">
        <v>100</v>
      </c>
      <c r="KX57" s="44">
        <v>100</v>
      </c>
      <c r="KY57" s="44">
        <v>999999999</v>
      </c>
      <c r="KZ57" s="44">
        <v>100</v>
      </c>
      <c r="LA57" s="44">
        <v>999999999</v>
      </c>
      <c r="LB57" s="44">
        <v>0</v>
      </c>
      <c r="LC57" s="44">
        <v>999999999</v>
      </c>
      <c r="LD57" s="44">
        <v>100</v>
      </c>
      <c r="LE57" s="44">
        <v>999999999</v>
      </c>
      <c r="LF57" s="44">
        <v>999999999</v>
      </c>
      <c r="LG57" s="44">
        <v>999999999</v>
      </c>
      <c r="LH57" s="44">
        <v>999999999</v>
      </c>
      <c r="LI57" s="44">
        <v>0</v>
      </c>
      <c r="LJ57" s="44">
        <v>0</v>
      </c>
      <c r="LK57" s="44">
        <v>999999999</v>
      </c>
      <c r="LL57" s="44">
        <v>0</v>
      </c>
      <c r="LM57" s="44">
        <v>999999999</v>
      </c>
      <c r="LN57" s="44">
        <v>100</v>
      </c>
      <c r="LO57" s="44">
        <v>999999999</v>
      </c>
      <c r="LP57" s="44">
        <v>0</v>
      </c>
      <c r="LQ57" s="44">
        <v>999999999</v>
      </c>
      <c r="LR57" s="44">
        <v>999999999</v>
      </c>
      <c r="LS57" s="44">
        <v>999999999</v>
      </c>
      <c r="LT57" s="44">
        <v>999999999</v>
      </c>
      <c r="LU57" s="44">
        <v>0</v>
      </c>
      <c r="LV57" s="44">
        <v>0</v>
      </c>
      <c r="LW57" s="44">
        <v>999999999</v>
      </c>
      <c r="LX57" s="44">
        <v>0</v>
      </c>
      <c r="LY57" s="44">
        <v>999999999</v>
      </c>
      <c r="LZ57" s="44">
        <v>0</v>
      </c>
      <c r="MA57" s="44">
        <v>999999999</v>
      </c>
      <c r="MB57" s="25">
        <v>0</v>
      </c>
      <c r="MC57" s="25">
        <v>0</v>
      </c>
      <c r="MD57" s="25">
        <v>0</v>
      </c>
      <c r="ME57" s="25">
        <v>0</v>
      </c>
      <c r="MF57" s="25">
        <v>0</v>
      </c>
      <c r="MG57" s="25">
        <v>0</v>
      </c>
      <c r="MH57" s="25">
        <v>0</v>
      </c>
      <c r="MI57" s="25">
        <v>0</v>
      </c>
      <c r="MJ57" s="25">
        <v>0</v>
      </c>
      <c r="MK57" s="25">
        <v>0</v>
      </c>
      <c r="ML57" s="25">
        <v>0</v>
      </c>
      <c r="MM57" s="25">
        <v>0</v>
      </c>
      <c r="MN57" s="25">
        <v>0</v>
      </c>
      <c r="MO57" s="25">
        <v>0</v>
      </c>
      <c r="MP57" s="25">
        <v>0</v>
      </c>
      <c r="MQ57" s="25">
        <v>0</v>
      </c>
      <c r="MR57" s="25">
        <v>0</v>
      </c>
      <c r="MS57" s="25">
        <v>0</v>
      </c>
      <c r="MT57" s="25">
        <v>1</v>
      </c>
      <c r="MU57" s="25">
        <v>1</v>
      </c>
      <c r="MV57" s="25">
        <v>1</v>
      </c>
      <c r="MW57" s="44">
        <v>0</v>
      </c>
      <c r="MX57" s="44">
        <v>0</v>
      </c>
      <c r="MY57" s="44">
        <v>0</v>
      </c>
      <c r="MZ57" s="44">
        <v>999999999</v>
      </c>
      <c r="NA57" s="44">
        <v>999999999</v>
      </c>
      <c r="NB57" s="44">
        <v>999999999</v>
      </c>
      <c r="NC57" s="44">
        <v>999999999</v>
      </c>
      <c r="ND57" s="44">
        <v>999999999</v>
      </c>
      <c r="NE57" s="44">
        <v>999999999</v>
      </c>
      <c r="NF57" s="44">
        <v>0</v>
      </c>
      <c r="NG57" s="44">
        <v>0</v>
      </c>
      <c r="NH57" s="44">
        <v>0</v>
      </c>
      <c r="NI57" s="44">
        <v>999999999</v>
      </c>
      <c r="NJ57" s="44">
        <v>999999999</v>
      </c>
      <c r="NK57" s="44">
        <v>999999999</v>
      </c>
      <c r="NL57" s="25">
        <v>0</v>
      </c>
      <c r="NM57" s="25">
        <v>0</v>
      </c>
      <c r="NN57" s="25">
        <v>0</v>
      </c>
      <c r="NO57" s="25">
        <v>0</v>
      </c>
      <c r="NP57" s="25">
        <v>0</v>
      </c>
      <c r="NQ57" s="25">
        <v>0</v>
      </c>
      <c r="NR57" s="25">
        <v>0</v>
      </c>
      <c r="NS57" s="25">
        <v>0</v>
      </c>
      <c r="NT57" s="25">
        <v>0</v>
      </c>
      <c r="NU57" s="25">
        <v>0</v>
      </c>
      <c r="NV57" s="25">
        <v>0</v>
      </c>
      <c r="NW57" s="25">
        <v>0</v>
      </c>
      <c r="NX57" s="25">
        <v>0</v>
      </c>
      <c r="NY57" s="25">
        <v>0</v>
      </c>
      <c r="NZ57" s="25">
        <v>0</v>
      </c>
      <c r="OA57" s="25">
        <v>0</v>
      </c>
      <c r="OB57" s="25">
        <v>0</v>
      </c>
      <c r="OC57" s="25">
        <v>0</v>
      </c>
      <c r="OD57" s="44">
        <v>0</v>
      </c>
      <c r="OE57" s="44">
        <v>0</v>
      </c>
      <c r="OF57" s="44">
        <v>0</v>
      </c>
      <c r="OG57" s="44">
        <v>0</v>
      </c>
      <c r="OH57" s="44">
        <v>0</v>
      </c>
      <c r="OI57" s="44">
        <v>0</v>
      </c>
      <c r="OJ57" s="44">
        <v>999999999</v>
      </c>
      <c r="OK57" s="44">
        <v>999999999</v>
      </c>
      <c r="OL57" s="44">
        <v>999999999</v>
      </c>
      <c r="OM57" s="44">
        <v>999999999</v>
      </c>
      <c r="ON57" s="44">
        <v>999999999</v>
      </c>
      <c r="OO57" s="44">
        <v>999999999</v>
      </c>
      <c r="OP57" s="44">
        <v>999999999</v>
      </c>
      <c r="OQ57" s="44">
        <v>999999999</v>
      </c>
      <c r="OR57" s="44">
        <v>999999999</v>
      </c>
      <c r="OS57" s="44">
        <v>999999999</v>
      </c>
      <c r="OT57" s="44">
        <v>999999999</v>
      </c>
      <c r="OU57" s="44">
        <v>999999999</v>
      </c>
      <c r="OV57" s="25">
        <v>1</v>
      </c>
      <c r="OW57" s="25">
        <v>0</v>
      </c>
      <c r="OX57" s="25">
        <v>0</v>
      </c>
      <c r="OY57" s="25">
        <v>1</v>
      </c>
      <c r="OZ57" s="25">
        <v>0</v>
      </c>
      <c r="PA57" s="25">
        <v>3</v>
      </c>
      <c r="PB57" s="25">
        <v>5</v>
      </c>
      <c r="PC57" s="25">
        <v>3</v>
      </c>
      <c r="PD57" s="25">
        <v>1</v>
      </c>
      <c r="PE57" s="25">
        <v>1</v>
      </c>
      <c r="PF57" s="25">
        <v>0</v>
      </c>
      <c r="PG57" s="25">
        <v>0</v>
      </c>
      <c r="PH57" s="25">
        <v>2</v>
      </c>
      <c r="PI57" s="25">
        <v>2</v>
      </c>
      <c r="PJ57" s="25">
        <v>1</v>
      </c>
      <c r="PK57" s="25">
        <v>1</v>
      </c>
      <c r="PL57" s="25">
        <v>0</v>
      </c>
      <c r="PM57" s="25">
        <v>3</v>
      </c>
      <c r="PN57" s="25">
        <v>6</v>
      </c>
      <c r="PO57" s="25">
        <v>3</v>
      </c>
      <c r="PP57" s="25">
        <v>3</v>
      </c>
      <c r="PQ57" s="25">
        <v>4</v>
      </c>
      <c r="PR57" s="25">
        <v>1</v>
      </c>
      <c r="PS57" s="25">
        <v>3</v>
      </c>
      <c r="PT57" s="44">
        <v>50</v>
      </c>
      <c r="PU57" s="44">
        <v>0</v>
      </c>
      <c r="PV57" s="44">
        <v>0</v>
      </c>
      <c r="PW57" s="44">
        <v>100</v>
      </c>
      <c r="PX57" s="44">
        <v>999999999</v>
      </c>
      <c r="PY57" s="44">
        <v>100</v>
      </c>
      <c r="PZ57" s="44">
        <v>83.333333333333343</v>
      </c>
      <c r="QA57" s="44">
        <v>100</v>
      </c>
      <c r="QB57" s="44">
        <v>33.333333333333329</v>
      </c>
      <c r="QC57" s="44">
        <v>25</v>
      </c>
      <c r="QD57" s="44">
        <v>0</v>
      </c>
      <c r="QE57" s="44">
        <v>0</v>
      </c>
      <c r="QF57" s="25">
        <v>0</v>
      </c>
      <c r="QG57" s="25">
        <v>0</v>
      </c>
      <c r="QH57" s="25">
        <v>1</v>
      </c>
      <c r="QI57" s="25">
        <v>0</v>
      </c>
      <c r="QJ57" s="25">
        <v>0</v>
      </c>
      <c r="QK57" s="25">
        <v>3</v>
      </c>
      <c r="QL57" s="25">
        <v>4</v>
      </c>
      <c r="QM57" s="25">
        <v>1</v>
      </c>
      <c r="QN57" s="25">
        <v>1</v>
      </c>
      <c r="QO57" s="25">
        <v>1</v>
      </c>
      <c r="QP57" s="25">
        <v>0</v>
      </c>
      <c r="QQ57" s="25">
        <v>2</v>
      </c>
      <c r="QR57" s="25">
        <v>2</v>
      </c>
      <c r="QS57" s="25">
        <v>1</v>
      </c>
      <c r="QT57" s="25">
        <v>1</v>
      </c>
      <c r="QU57" s="25">
        <v>0</v>
      </c>
      <c r="QV57" s="25">
        <v>3</v>
      </c>
      <c r="QW57" s="25">
        <v>6</v>
      </c>
      <c r="QX57" s="25">
        <v>3</v>
      </c>
      <c r="QY57" s="25">
        <v>3</v>
      </c>
      <c r="QZ57" s="25">
        <v>4</v>
      </c>
      <c r="RA57" s="25">
        <v>1</v>
      </c>
      <c r="RB57" s="44">
        <v>0</v>
      </c>
      <c r="RC57" s="44">
        <v>0</v>
      </c>
      <c r="RD57" s="44">
        <v>100</v>
      </c>
      <c r="RE57" s="44">
        <v>0</v>
      </c>
      <c r="RF57" s="44">
        <v>999999999</v>
      </c>
      <c r="RG57" s="44">
        <v>100</v>
      </c>
      <c r="RH57" s="44">
        <v>66.666666666666657</v>
      </c>
      <c r="RI57" s="44">
        <v>33.333333333333329</v>
      </c>
      <c r="RJ57" s="44">
        <v>33.333333333333329</v>
      </c>
      <c r="RK57" s="44">
        <v>25</v>
      </c>
      <c r="RL57" s="44">
        <v>0</v>
      </c>
      <c r="RM57" s="25">
        <v>0</v>
      </c>
      <c r="RN57" s="25">
        <v>1</v>
      </c>
      <c r="RO57" s="25">
        <v>1</v>
      </c>
      <c r="RP57" s="25">
        <v>1</v>
      </c>
      <c r="RQ57" s="25">
        <v>0</v>
      </c>
      <c r="RR57" s="25">
        <v>1</v>
      </c>
      <c r="RS57" s="25">
        <v>3</v>
      </c>
      <c r="RT57" s="25">
        <v>2</v>
      </c>
      <c r="RU57" s="25">
        <v>2</v>
      </c>
      <c r="RV57" s="25">
        <v>1</v>
      </c>
      <c r="RW57" s="25">
        <v>1</v>
      </c>
      <c r="RX57" s="25">
        <v>0</v>
      </c>
      <c r="RY57" s="25">
        <v>0</v>
      </c>
      <c r="RZ57" s="25">
        <v>1</v>
      </c>
      <c r="SA57" s="25">
        <v>1</v>
      </c>
      <c r="SB57" s="25">
        <v>1</v>
      </c>
      <c r="SC57" s="25">
        <v>0</v>
      </c>
      <c r="SD57" s="25">
        <v>2</v>
      </c>
      <c r="SE57" s="25">
        <v>2</v>
      </c>
      <c r="SF57" s="25">
        <v>1</v>
      </c>
      <c r="SG57" s="25">
        <v>2</v>
      </c>
      <c r="SH57" s="25">
        <v>0</v>
      </c>
      <c r="SI57" s="25">
        <v>1</v>
      </c>
      <c r="SJ57" s="25">
        <v>0</v>
      </c>
      <c r="SK57" s="25">
        <v>0</v>
      </c>
      <c r="SL57" s="25">
        <v>1</v>
      </c>
      <c r="SM57" s="25">
        <v>1</v>
      </c>
      <c r="SN57" s="25">
        <v>1</v>
      </c>
      <c r="SO57" s="25">
        <v>0</v>
      </c>
      <c r="SP57" s="25">
        <v>1</v>
      </c>
      <c r="SQ57" s="25">
        <v>1</v>
      </c>
      <c r="SR57" s="25">
        <v>1</v>
      </c>
      <c r="SS57" s="25">
        <v>2</v>
      </c>
      <c r="ST57" s="25">
        <v>0</v>
      </c>
      <c r="SU57" s="25">
        <v>1</v>
      </c>
      <c r="SV57" s="25">
        <v>0</v>
      </c>
      <c r="SW57" s="44">
        <v>0</v>
      </c>
      <c r="SX57" s="44">
        <v>100</v>
      </c>
      <c r="SY57" s="44">
        <v>100</v>
      </c>
      <c r="SZ57" s="44">
        <v>100</v>
      </c>
      <c r="TA57" s="44">
        <v>999999999</v>
      </c>
      <c r="TB57" s="44">
        <v>33.333333333333329</v>
      </c>
      <c r="TC57" s="44">
        <v>75</v>
      </c>
      <c r="TD57" s="44">
        <v>50</v>
      </c>
      <c r="TE57" s="44">
        <v>66.666666666666657</v>
      </c>
      <c r="TF57" s="44">
        <v>100</v>
      </c>
      <c r="TG57" s="44">
        <v>100</v>
      </c>
      <c r="TH57" s="44">
        <v>0</v>
      </c>
      <c r="TI57" s="44">
        <v>0</v>
      </c>
      <c r="TJ57" s="44">
        <v>100</v>
      </c>
      <c r="TK57" s="44">
        <v>100</v>
      </c>
      <c r="TL57" s="44">
        <v>100</v>
      </c>
      <c r="TM57" s="44">
        <v>999999999</v>
      </c>
      <c r="TN57" s="44">
        <v>66.666666666666657</v>
      </c>
      <c r="TO57" s="44">
        <v>50</v>
      </c>
      <c r="TP57" s="44">
        <v>25</v>
      </c>
      <c r="TQ57" s="44">
        <v>66.666666666666657</v>
      </c>
      <c r="TR57" s="44">
        <v>0</v>
      </c>
      <c r="TS57" s="44">
        <v>100</v>
      </c>
      <c r="TT57" s="44">
        <v>0</v>
      </c>
      <c r="TU57" s="44">
        <v>0</v>
      </c>
      <c r="TV57" s="44">
        <v>100</v>
      </c>
      <c r="TW57" s="44">
        <v>100</v>
      </c>
      <c r="TX57" s="44">
        <v>100</v>
      </c>
      <c r="TY57" s="44">
        <v>999999999</v>
      </c>
      <c r="TZ57" s="44">
        <v>33.333333333333329</v>
      </c>
      <c r="UA57" s="44">
        <v>25</v>
      </c>
      <c r="UB57" s="44">
        <v>25</v>
      </c>
      <c r="UC57" s="44">
        <v>66.666666666666657</v>
      </c>
      <c r="UD57" s="44">
        <v>0</v>
      </c>
      <c r="UE57" s="44">
        <v>100</v>
      </c>
      <c r="UF57" s="44">
        <v>0</v>
      </c>
    </row>
    <row r="58" spans="1:552" x14ac:dyDescent="0.25">
      <c r="A58" s="2" t="str">
        <f t="shared" si="0"/>
        <v xml:space="preserve">251370 Santa Rita                                                                                                                                   </v>
      </c>
      <c r="B58" s="58">
        <v>251370</v>
      </c>
      <c r="C58" s="2" t="s">
        <v>102</v>
      </c>
      <c r="D58" s="56">
        <v>5</v>
      </c>
      <c r="E58" s="56">
        <v>5</v>
      </c>
      <c r="F58" s="56">
        <v>4</v>
      </c>
      <c r="G58" s="56">
        <v>8</v>
      </c>
      <c r="H58" s="56">
        <v>5</v>
      </c>
      <c r="I58" s="56">
        <v>7</v>
      </c>
      <c r="J58" s="56">
        <v>8</v>
      </c>
      <c r="K58" s="56">
        <v>10</v>
      </c>
      <c r="L58" s="56">
        <v>12</v>
      </c>
      <c r="M58" s="56">
        <v>7</v>
      </c>
      <c r="N58" s="56">
        <v>8</v>
      </c>
      <c r="O58" s="56">
        <v>5</v>
      </c>
      <c r="P58" s="59">
        <v>3</v>
      </c>
      <c r="Q58" s="59">
        <v>2</v>
      </c>
      <c r="R58" s="59">
        <v>2</v>
      </c>
      <c r="S58" s="59">
        <v>3</v>
      </c>
      <c r="T58" s="59">
        <v>1</v>
      </c>
      <c r="U58" s="59">
        <v>3</v>
      </c>
      <c r="V58" s="59">
        <v>2</v>
      </c>
      <c r="W58" s="59">
        <v>7</v>
      </c>
      <c r="X58" s="59">
        <v>7</v>
      </c>
      <c r="Y58" s="59">
        <v>4</v>
      </c>
      <c r="Z58" s="59">
        <v>5</v>
      </c>
      <c r="AA58" s="59">
        <v>4</v>
      </c>
      <c r="AB58" s="62">
        <v>60</v>
      </c>
      <c r="AC58" s="62">
        <v>40</v>
      </c>
      <c r="AD58" s="62">
        <v>50</v>
      </c>
      <c r="AE58" s="62">
        <v>37.5</v>
      </c>
      <c r="AF58" s="62">
        <v>20</v>
      </c>
      <c r="AG58" s="62">
        <v>42.857142857142854</v>
      </c>
      <c r="AH58" s="62">
        <v>25</v>
      </c>
      <c r="AI58" s="62">
        <v>70</v>
      </c>
      <c r="AJ58" s="62">
        <v>58.333333333333336</v>
      </c>
      <c r="AK58" s="62">
        <v>57.142857142857139</v>
      </c>
      <c r="AL58" s="62">
        <v>62.5</v>
      </c>
      <c r="AM58" s="62">
        <v>80</v>
      </c>
      <c r="AN58" s="61">
        <v>2</v>
      </c>
      <c r="AO58" s="25">
        <v>2</v>
      </c>
      <c r="AP58" s="25">
        <v>1</v>
      </c>
      <c r="AQ58" s="25">
        <v>4</v>
      </c>
      <c r="AR58" s="25">
        <v>3</v>
      </c>
      <c r="AS58" s="25">
        <v>4</v>
      </c>
      <c r="AT58" s="25">
        <v>6</v>
      </c>
      <c r="AU58" s="25">
        <v>2</v>
      </c>
      <c r="AV58" s="25">
        <v>4</v>
      </c>
      <c r="AW58" s="25">
        <v>3</v>
      </c>
      <c r="AX58" s="25">
        <v>2</v>
      </c>
      <c r="AY58" s="25">
        <v>1</v>
      </c>
      <c r="AZ58" s="39">
        <v>40</v>
      </c>
      <c r="BA58" s="39">
        <v>40</v>
      </c>
      <c r="BB58" s="39">
        <v>25</v>
      </c>
      <c r="BC58" s="39">
        <v>50</v>
      </c>
      <c r="BD58" s="39">
        <v>60</v>
      </c>
      <c r="BE58" s="39">
        <v>57.142857142857139</v>
      </c>
      <c r="BF58" s="39">
        <v>75</v>
      </c>
      <c r="BG58" s="39">
        <v>20</v>
      </c>
      <c r="BH58" s="39">
        <v>33.333333333333329</v>
      </c>
      <c r="BI58" s="39">
        <v>42.857142857142854</v>
      </c>
      <c r="BJ58" s="39">
        <v>25</v>
      </c>
      <c r="BK58" s="39">
        <v>20</v>
      </c>
      <c r="BL58" s="25">
        <v>0</v>
      </c>
      <c r="BM58" s="25">
        <v>1</v>
      </c>
      <c r="BN58" s="25">
        <v>1</v>
      </c>
      <c r="BO58" s="25">
        <v>1</v>
      </c>
      <c r="BP58" s="25">
        <v>1</v>
      </c>
      <c r="BQ58" s="25">
        <v>0</v>
      </c>
      <c r="BR58" s="25">
        <v>0</v>
      </c>
      <c r="BS58" s="25">
        <v>1</v>
      </c>
      <c r="BT58" s="25">
        <v>1</v>
      </c>
      <c r="BU58" s="25">
        <v>0</v>
      </c>
      <c r="BV58" s="25">
        <v>1</v>
      </c>
      <c r="BW58" s="25">
        <v>0</v>
      </c>
      <c r="BX58" s="39">
        <v>0</v>
      </c>
      <c r="BY58" s="39">
        <v>20</v>
      </c>
      <c r="BZ58" s="39">
        <v>25</v>
      </c>
      <c r="CA58" s="39">
        <v>12.5</v>
      </c>
      <c r="CB58" s="39">
        <v>20</v>
      </c>
      <c r="CC58" s="39">
        <v>0</v>
      </c>
      <c r="CD58" s="39">
        <v>0</v>
      </c>
      <c r="CE58" s="39">
        <v>10</v>
      </c>
      <c r="CF58" s="39">
        <v>8.3333333333333321</v>
      </c>
      <c r="CG58" s="39">
        <v>0</v>
      </c>
      <c r="CH58" s="39">
        <v>12.5</v>
      </c>
      <c r="CI58" s="39">
        <v>0</v>
      </c>
      <c r="CJ58" s="63">
        <v>0</v>
      </c>
      <c r="CK58" s="63">
        <v>0</v>
      </c>
      <c r="CL58" s="63">
        <v>0</v>
      </c>
      <c r="CM58" s="63">
        <v>0</v>
      </c>
      <c r="CN58" s="63">
        <v>0</v>
      </c>
      <c r="CO58" s="63">
        <v>0</v>
      </c>
      <c r="CP58" s="63">
        <v>1</v>
      </c>
      <c r="CQ58" s="63">
        <v>2</v>
      </c>
      <c r="CR58" s="63">
        <v>2</v>
      </c>
      <c r="CS58" s="63">
        <v>3</v>
      </c>
      <c r="CT58" s="63">
        <v>0</v>
      </c>
      <c r="CU58" s="63">
        <v>2</v>
      </c>
      <c r="CV58" s="63">
        <v>0</v>
      </c>
      <c r="CW58" s="63">
        <v>0</v>
      </c>
      <c r="CX58" s="63">
        <v>0</v>
      </c>
      <c r="CY58" s="63">
        <v>0</v>
      </c>
      <c r="CZ58" s="63">
        <v>0</v>
      </c>
      <c r="DA58" s="63">
        <v>1</v>
      </c>
      <c r="DB58" s="63">
        <v>0</v>
      </c>
      <c r="DC58" s="63">
        <v>0</v>
      </c>
      <c r="DD58" s="63">
        <v>0</v>
      </c>
      <c r="DE58" s="63">
        <v>0</v>
      </c>
      <c r="DF58" s="63">
        <v>1</v>
      </c>
      <c r="DG58" s="63">
        <v>0</v>
      </c>
      <c r="DH58" s="25">
        <v>1</v>
      </c>
      <c r="DI58" s="25">
        <v>0</v>
      </c>
      <c r="DJ58" s="25">
        <v>2</v>
      </c>
      <c r="DK58" s="25">
        <v>2</v>
      </c>
      <c r="DL58" s="25">
        <v>0</v>
      </c>
      <c r="DM58" s="25">
        <v>0</v>
      </c>
      <c r="DN58" s="25">
        <v>1</v>
      </c>
      <c r="DO58" s="25">
        <v>1</v>
      </c>
      <c r="DP58" s="25">
        <v>2</v>
      </c>
      <c r="DQ58" s="25">
        <v>0</v>
      </c>
      <c r="DR58" s="25">
        <v>0</v>
      </c>
      <c r="DS58" s="25">
        <v>0</v>
      </c>
      <c r="DT58" s="34">
        <v>1</v>
      </c>
      <c r="DU58" s="34">
        <v>0</v>
      </c>
      <c r="DV58" s="34">
        <v>2</v>
      </c>
      <c r="DW58" s="34">
        <v>2</v>
      </c>
      <c r="DX58" s="34">
        <v>0</v>
      </c>
      <c r="DY58" s="34">
        <v>1</v>
      </c>
      <c r="DZ58" s="34">
        <v>2</v>
      </c>
      <c r="EA58" s="2">
        <v>3</v>
      </c>
      <c r="EB58" s="2">
        <v>4</v>
      </c>
      <c r="EC58" s="2">
        <v>3</v>
      </c>
      <c r="ED58" s="2">
        <v>1</v>
      </c>
      <c r="EE58" s="2">
        <v>2</v>
      </c>
      <c r="EF58" s="34">
        <v>0</v>
      </c>
      <c r="EG58" s="34">
        <v>999999999</v>
      </c>
      <c r="EH58" s="34">
        <v>0</v>
      </c>
      <c r="EI58" s="34">
        <v>0</v>
      </c>
      <c r="EJ58" s="34">
        <v>999999999</v>
      </c>
      <c r="EK58" s="34">
        <v>0</v>
      </c>
      <c r="EL58" s="34">
        <v>50</v>
      </c>
      <c r="EM58" s="34">
        <v>66.666666666666657</v>
      </c>
      <c r="EN58" s="34">
        <v>50</v>
      </c>
      <c r="EO58" s="34">
        <v>100</v>
      </c>
      <c r="EP58" s="34">
        <v>0</v>
      </c>
      <c r="EQ58" s="34">
        <v>100</v>
      </c>
      <c r="ER58" s="34">
        <v>0</v>
      </c>
      <c r="ES58" s="34">
        <v>999999999</v>
      </c>
      <c r="ET58" s="34">
        <v>0</v>
      </c>
      <c r="EU58" s="34">
        <v>0</v>
      </c>
      <c r="EV58" s="34">
        <v>999999999</v>
      </c>
      <c r="EW58" s="34">
        <v>100</v>
      </c>
      <c r="EX58" s="34">
        <v>0</v>
      </c>
      <c r="EY58" s="34">
        <v>0</v>
      </c>
      <c r="EZ58" s="34">
        <v>0</v>
      </c>
      <c r="FA58" s="34">
        <v>0</v>
      </c>
      <c r="FB58" s="34">
        <v>100</v>
      </c>
      <c r="FC58" s="34">
        <v>0</v>
      </c>
      <c r="FD58" s="42">
        <v>100</v>
      </c>
      <c r="FE58" s="42">
        <v>999999999</v>
      </c>
      <c r="FF58" s="42">
        <v>100</v>
      </c>
      <c r="FG58" s="42">
        <v>100</v>
      </c>
      <c r="FH58" s="42">
        <v>999999999</v>
      </c>
      <c r="FI58" s="42">
        <v>0</v>
      </c>
      <c r="FJ58" s="42">
        <v>50</v>
      </c>
      <c r="FK58" s="42">
        <v>33.333333333333329</v>
      </c>
      <c r="FL58" s="42">
        <v>50</v>
      </c>
      <c r="FM58" s="42">
        <v>0</v>
      </c>
      <c r="FN58" s="42">
        <v>0</v>
      </c>
      <c r="FO58" s="42">
        <v>0</v>
      </c>
      <c r="FP58" s="42">
        <v>1</v>
      </c>
      <c r="FQ58" s="2">
        <v>1</v>
      </c>
      <c r="FR58" s="2">
        <v>0</v>
      </c>
      <c r="FS58" s="2">
        <v>2</v>
      </c>
      <c r="FT58" s="2">
        <v>0</v>
      </c>
      <c r="FU58" s="2">
        <v>2</v>
      </c>
      <c r="FV58" s="2">
        <v>0</v>
      </c>
      <c r="FW58" s="2">
        <v>2</v>
      </c>
      <c r="FX58" s="2">
        <v>5</v>
      </c>
      <c r="FY58" s="2">
        <v>3</v>
      </c>
      <c r="FZ58" s="2">
        <v>4</v>
      </c>
      <c r="GA58" s="2">
        <v>3</v>
      </c>
      <c r="GB58" s="25">
        <v>0</v>
      </c>
      <c r="GC58" s="25">
        <v>0</v>
      </c>
      <c r="GD58" s="25">
        <v>0</v>
      </c>
      <c r="GE58" s="25">
        <v>0</v>
      </c>
      <c r="GF58" s="25">
        <v>1</v>
      </c>
      <c r="GG58" s="25">
        <v>0</v>
      </c>
      <c r="GH58" s="25">
        <v>1</v>
      </c>
      <c r="GI58" s="25">
        <v>2</v>
      </c>
      <c r="GJ58" s="25">
        <v>0</v>
      </c>
      <c r="GK58" s="25">
        <v>0</v>
      </c>
      <c r="GL58" s="25">
        <v>0</v>
      </c>
      <c r="GM58" s="25">
        <v>1</v>
      </c>
      <c r="GN58" s="2">
        <v>1</v>
      </c>
      <c r="GO58" s="2">
        <v>1</v>
      </c>
      <c r="GP58" s="2">
        <v>2</v>
      </c>
      <c r="GQ58" s="2">
        <v>1</v>
      </c>
      <c r="GR58" s="2">
        <v>0</v>
      </c>
      <c r="GS58" s="2">
        <v>0</v>
      </c>
      <c r="GT58" s="2">
        <v>0</v>
      </c>
      <c r="GU58" s="2">
        <v>0</v>
      </c>
      <c r="GV58" s="2">
        <v>0</v>
      </c>
      <c r="GW58" s="2">
        <v>1</v>
      </c>
      <c r="GX58" s="2">
        <v>0</v>
      </c>
      <c r="GY58" s="2">
        <v>0</v>
      </c>
      <c r="GZ58" s="2">
        <v>2</v>
      </c>
      <c r="HA58" s="2">
        <v>2</v>
      </c>
      <c r="HB58" s="2">
        <v>2</v>
      </c>
      <c r="HC58" s="2">
        <v>3</v>
      </c>
      <c r="HD58" s="2">
        <v>1</v>
      </c>
      <c r="HE58" s="2">
        <v>2</v>
      </c>
      <c r="HF58" s="2">
        <v>1</v>
      </c>
      <c r="HG58" s="2">
        <v>4</v>
      </c>
      <c r="HH58" s="2">
        <v>5</v>
      </c>
      <c r="HI58" s="2">
        <v>4</v>
      </c>
      <c r="HJ58" s="2">
        <v>4</v>
      </c>
      <c r="HK58" s="2">
        <v>4</v>
      </c>
      <c r="HL58" s="34">
        <v>50</v>
      </c>
      <c r="HM58" s="34">
        <v>50</v>
      </c>
      <c r="HN58" s="34">
        <v>0</v>
      </c>
      <c r="HO58" s="34">
        <v>66.666666666666657</v>
      </c>
      <c r="HP58" s="34">
        <v>0</v>
      </c>
      <c r="HQ58" s="34">
        <v>100</v>
      </c>
      <c r="HR58" s="34">
        <v>0</v>
      </c>
      <c r="HS58" s="34">
        <v>50</v>
      </c>
      <c r="HT58" s="34">
        <v>100</v>
      </c>
      <c r="HU58" s="34">
        <v>75</v>
      </c>
      <c r="HV58" s="34">
        <v>100</v>
      </c>
      <c r="HW58" s="34">
        <v>75</v>
      </c>
      <c r="HX58" s="39">
        <v>0</v>
      </c>
      <c r="HY58" s="39">
        <v>0</v>
      </c>
      <c r="HZ58" s="39">
        <v>0</v>
      </c>
      <c r="IA58" s="39">
        <v>0</v>
      </c>
      <c r="IB58" s="39">
        <v>100</v>
      </c>
      <c r="IC58" s="39">
        <v>0</v>
      </c>
      <c r="ID58" s="39">
        <v>100</v>
      </c>
      <c r="IE58" s="39">
        <v>50</v>
      </c>
      <c r="IF58" s="39">
        <v>0</v>
      </c>
      <c r="IG58" s="39">
        <v>0</v>
      </c>
      <c r="IH58" s="39">
        <v>0</v>
      </c>
      <c r="II58" s="39">
        <v>25</v>
      </c>
      <c r="IJ58" s="39">
        <v>50</v>
      </c>
      <c r="IK58" s="39">
        <v>50</v>
      </c>
      <c r="IL58" s="39">
        <v>100</v>
      </c>
      <c r="IM58" s="39">
        <v>33.333333333333329</v>
      </c>
      <c r="IN58" s="39">
        <v>0</v>
      </c>
      <c r="IO58" s="39">
        <v>0</v>
      </c>
      <c r="IP58" s="39">
        <v>0</v>
      </c>
      <c r="IQ58" s="39">
        <v>0</v>
      </c>
      <c r="IR58" s="39">
        <v>0</v>
      </c>
      <c r="IS58" s="39">
        <v>25</v>
      </c>
      <c r="IT58" s="39">
        <v>0</v>
      </c>
      <c r="IU58" s="39">
        <v>0</v>
      </c>
      <c r="IV58" s="39">
        <v>1</v>
      </c>
      <c r="IW58" s="39">
        <v>1</v>
      </c>
      <c r="IX58" s="39">
        <v>0</v>
      </c>
      <c r="IY58" s="39">
        <v>2</v>
      </c>
      <c r="IZ58" s="39">
        <v>1</v>
      </c>
      <c r="JA58" s="39">
        <v>2</v>
      </c>
      <c r="JB58" s="39">
        <v>4</v>
      </c>
      <c r="JC58" s="39">
        <v>2</v>
      </c>
      <c r="JD58" s="2">
        <v>3</v>
      </c>
      <c r="JE58" s="2">
        <v>2</v>
      </c>
      <c r="JF58" s="2">
        <v>2</v>
      </c>
      <c r="JG58" s="2">
        <v>1</v>
      </c>
      <c r="JH58" s="2">
        <v>1</v>
      </c>
      <c r="JI58" s="2">
        <v>0</v>
      </c>
      <c r="JJ58" s="2">
        <v>0</v>
      </c>
      <c r="JK58" s="2">
        <v>0</v>
      </c>
      <c r="JL58" s="2">
        <v>0</v>
      </c>
      <c r="JM58" s="44">
        <v>0</v>
      </c>
      <c r="JN58" s="44">
        <v>1</v>
      </c>
      <c r="JO58" s="44">
        <v>0</v>
      </c>
      <c r="JP58" s="2">
        <v>0</v>
      </c>
      <c r="JQ58" s="2">
        <v>1</v>
      </c>
      <c r="JR58" s="2">
        <v>0</v>
      </c>
      <c r="JS58" s="2">
        <v>0</v>
      </c>
      <c r="JT58" s="2">
        <v>0</v>
      </c>
      <c r="JU58" s="2">
        <v>1</v>
      </c>
      <c r="JV58" s="2">
        <v>0</v>
      </c>
      <c r="JW58" s="2">
        <v>2</v>
      </c>
      <c r="JX58" s="2">
        <v>1</v>
      </c>
      <c r="JY58" s="2">
        <v>2</v>
      </c>
      <c r="JZ58" s="2">
        <v>1</v>
      </c>
      <c r="KA58" s="2">
        <v>0</v>
      </c>
      <c r="KB58" s="25">
        <v>1</v>
      </c>
      <c r="KC58" s="25">
        <v>0</v>
      </c>
      <c r="KD58" s="25">
        <v>0</v>
      </c>
      <c r="KE58" s="25">
        <v>0</v>
      </c>
      <c r="KF58" s="25">
        <v>2</v>
      </c>
      <c r="KG58" s="25">
        <v>2</v>
      </c>
      <c r="KH58" s="25">
        <v>0</v>
      </c>
      <c r="KI58" s="25">
        <v>4</v>
      </c>
      <c r="KJ58" s="25">
        <v>2</v>
      </c>
      <c r="KK58" s="25">
        <v>4</v>
      </c>
      <c r="KL58" s="25">
        <v>6</v>
      </c>
      <c r="KM58" s="25">
        <v>2</v>
      </c>
      <c r="KN58" s="25">
        <v>4</v>
      </c>
      <c r="KO58" s="25">
        <v>3</v>
      </c>
      <c r="KP58" s="25">
        <v>2</v>
      </c>
      <c r="KQ58" s="25">
        <v>1</v>
      </c>
      <c r="KR58" s="44">
        <v>50</v>
      </c>
      <c r="KS58" s="44">
        <v>50</v>
      </c>
      <c r="KT58" s="44">
        <v>999999999</v>
      </c>
      <c r="KU58" s="44">
        <v>50</v>
      </c>
      <c r="KV58" s="44">
        <v>50</v>
      </c>
      <c r="KW58" s="44">
        <v>50</v>
      </c>
      <c r="KX58" s="44">
        <v>66.666666666666657</v>
      </c>
      <c r="KY58" s="44">
        <v>100</v>
      </c>
      <c r="KZ58" s="44">
        <v>75</v>
      </c>
      <c r="LA58" s="44">
        <v>66.666666666666657</v>
      </c>
      <c r="LB58" s="44">
        <v>100</v>
      </c>
      <c r="LC58" s="44">
        <v>100</v>
      </c>
      <c r="LD58" s="44">
        <v>50</v>
      </c>
      <c r="LE58" s="44">
        <v>0</v>
      </c>
      <c r="LF58" s="44">
        <v>999999999</v>
      </c>
      <c r="LG58" s="44">
        <v>0</v>
      </c>
      <c r="LH58" s="44">
        <v>0</v>
      </c>
      <c r="LI58" s="44">
        <v>0</v>
      </c>
      <c r="LJ58" s="44">
        <v>16.666666666666664</v>
      </c>
      <c r="LK58" s="44">
        <v>0</v>
      </c>
      <c r="LL58" s="44">
        <v>0</v>
      </c>
      <c r="LM58" s="44">
        <v>33.333333333333329</v>
      </c>
      <c r="LN58" s="44">
        <v>0</v>
      </c>
      <c r="LO58" s="44">
        <v>0</v>
      </c>
      <c r="LP58" s="44">
        <v>0</v>
      </c>
      <c r="LQ58" s="44">
        <v>50</v>
      </c>
      <c r="LR58" s="44">
        <v>999999999</v>
      </c>
      <c r="LS58" s="44">
        <v>50</v>
      </c>
      <c r="LT58" s="44">
        <v>50</v>
      </c>
      <c r="LU58" s="44">
        <v>50</v>
      </c>
      <c r="LV58" s="44">
        <v>16.666666666666664</v>
      </c>
      <c r="LW58" s="44">
        <v>0</v>
      </c>
      <c r="LX58" s="44">
        <v>25</v>
      </c>
      <c r="LY58" s="44">
        <v>0</v>
      </c>
      <c r="LZ58" s="44">
        <v>0</v>
      </c>
      <c r="MA58" s="44">
        <v>0</v>
      </c>
      <c r="MB58" s="25">
        <v>0</v>
      </c>
      <c r="MC58" s="25">
        <v>0</v>
      </c>
      <c r="MD58" s="25">
        <v>1</v>
      </c>
      <c r="ME58" s="25">
        <v>1</v>
      </c>
      <c r="MF58" s="25">
        <v>0</v>
      </c>
      <c r="MG58" s="25">
        <v>0</v>
      </c>
      <c r="MH58" s="25">
        <v>0</v>
      </c>
      <c r="MI58" s="25">
        <v>1</v>
      </c>
      <c r="MJ58" s="25">
        <v>0</v>
      </c>
      <c r="MK58" s="25">
        <v>0</v>
      </c>
      <c r="ML58" s="25">
        <v>0</v>
      </c>
      <c r="MM58" s="25">
        <v>0</v>
      </c>
      <c r="MN58" s="25">
        <v>1</v>
      </c>
      <c r="MO58" s="25">
        <v>0</v>
      </c>
      <c r="MP58" s="25">
        <v>2</v>
      </c>
      <c r="MQ58" s="25">
        <v>2</v>
      </c>
      <c r="MR58" s="25">
        <v>0</v>
      </c>
      <c r="MS58" s="25">
        <v>1</v>
      </c>
      <c r="MT58" s="25">
        <v>2</v>
      </c>
      <c r="MU58" s="25">
        <v>3</v>
      </c>
      <c r="MV58" s="25">
        <v>0</v>
      </c>
      <c r="MW58" s="44">
        <v>1</v>
      </c>
      <c r="MX58" s="44">
        <v>1</v>
      </c>
      <c r="MY58" s="44">
        <v>1</v>
      </c>
      <c r="MZ58" s="44">
        <v>0</v>
      </c>
      <c r="NA58" s="44">
        <v>999999999</v>
      </c>
      <c r="NB58" s="44">
        <v>50</v>
      </c>
      <c r="NC58" s="44">
        <v>50</v>
      </c>
      <c r="ND58" s="44">
        <v>999999999</v>
      </c>
      <c r="NE58" s="44">
        <v>0</v>
      </c>
      <c r="NF58" s="44">
        <v>0</v>
      </c>
      <c r="NG58" s="44">
        <v>33.333333333333329</v>
      </c>
      <c r="NH58" s="44">
        <v>999999999</v>
      </c>
      <c r="NI58" s="44">
        <v>0</v>
      </c>
      <c r="NJ58" s="44">
        <v>0</v>
      </c>
      <c r="NK58" s="44">
        <v>0</v>
      </c>
      <c r="NL58" s="25">
        <v>0</v>
      </c>
      <c r="NM58" s="25">
        <v>0</v>
      </c>
      <c r="NN58" s="25">
        <v>0</v>
      </c>
      <c r="NO58" s="25">
        <v>0</v>
      </c>
      <c r="NP58" s="25">
        <v>0</v>
      </c>
      <c r="NQ58" s="25">
        <v>0</v>
      </c>
      <c r="NR58" s="25">
        <v>0</v>
      </c>
      <c r="NS58" s="25">
        <v>0</v>
      </c>
      <c r="NT58" s="25">
        <v>0</v>
      </c>
      <c r="NU58" s="25">
        <v>0</v>
      </c>
      <c r="NV58" s="25">
        <v>0</v>
      </c>
      <c r="NW58" s="25">
        <v>0</v>
      </c>
      <c r="NX58" s="25">
        <v>1</v>
      </c>
      <c r="NY58" s="25">
        <v>0</v>
      </c>
      <c r="NZ58" s="25">
        <v>0</v>
      </c>
      <c r="OA58" s="25">
        <v>0</v>
      </c>
      <c r="OB58" s="25">
        <v>0</v>
      </c>
      <c r="OC58" s="25">
        <v>0</v>
      </c>
      <c r="OD58" s="44">
        <v>0</v>
      </c>
      <c r="OE58" s="44">
        <v>0</v>
      </c>
      <c r="OF58" s="44">
        <v>0</v>
      </c>
      <c r="OG58" s="44">
        <v>0</v>
      </c>
      <c r="OH58" s="44">
        <v>0</v>
      </c>
      <c r="OI58" s="44">
        <v>0</v>
      </c>
      <c r="OJ58" s="44">
        <v>0</v>
      </c>
      <c r="OK58" s="44">
        <v>999999999</v>
      </c>
      <c r="OL58" s="44">
        <v>999999999</v>
      </c>
      <c r="OM58" s="44">
        <v>999999999</v>
      </c>
      <c r="ON58" s="44">
        <v>999999999</v>
      </c>
      <c r="OO58" s="44">
        <v>999999999</v>
      </c>
      <c r="OP58" s="44">
        <v>999999999</v>
      </c>
      <c r="OQ58" s="44">
        <v>999999999</v>
      </c>
      <c r="OR58" s="44">
        <v>999999999</v>
      </c>
      <c r="OS58" s="44">
        <v>999999999</v>
      </c>
      <c r="OT58" s="44">
        <v>999999999</v>
      </c>
      <c r="OU58" s="44">
        <v>999999999</v>
      </c>
      <c r="OV58" s="25">
        <v>4</v>
      </c>
      <c r="OW58" s="25">
        <v>2</v>
      </c>
      <c r="OX58" s="25">
        <v>2</v>
      </c>
      <c r="OY58" s="25">
        <v>6</v>
      </c>
      <c r="OZ58" s="25">
        <v>3</v>
      </c>
      <c r="PA58" s="25">
        <v>4</v>
      </c>
      <c r="PB58" s="25">
        <v>5</v>
      </c>
      <c r="PC58" s="25">
        <v>12</v>
      </c>
      <c r="PD58" s="25">
        <v>13</v>
      </c>
      <c r="PE58" s="25">
        <v>10</v>
      </c>
      <c r="PF58" s="25">
        <v>3</v>
      </c>
      <c r="PG58" s="25">
        <v>1</v>
      </c>
      <c r="PH58" s="25">
        <v>5</v>
      </c>
      <c r="PI58" s="25">
        <v>5</v>
      </c>
      <c r="PJ58" s="25">
        <v>5</v>
      </c>
      <c r="PK58" s="25">
        <v>9</v>
      </c>
      <c r="PL58" s="25">
        <v>6</v>
      </c>
      <c r="PM58" s="25">
        <v>10</v>
      </c>
      <c r="PN58" s="25">
        <v>10</v>
      </c>
      <c r="PO58" s="25">
        <v>15</v>
      </c>
      <c r="PP58" s="25">
        <v>16</v>
      </c>
      <c r="PQ58" s="25">
        <v>12</v>
      </c>
      <c r="PR58" s="25">
        <v>9</v>
      </c>
      <c r="PS58" s="25">
        <v>9</v>
      </c>
      <c r="PT58" s="44">
        <v>80</v>
      </c>
      <c r="PU58" s="44">
        <v>40</v>
      </c>
      <c r="PV58" s="44">
        <v>40</v>
      </c>
      <c r="PW58" s="44">
        <v>66.666666666666657</v>
      </c>
      <c r="PX58" s="44">
        <v>50</v>
      </c>
      <c r="PY58" s="44">
        <v>40</v>
      </c>
      <c r="PZ58" s="44">
        <v>50</v>
      </c>
      <c r="QA58" s="44">
        <v>80</v>
      </c>
      <c r="QB58" s="44">
        <v>81.25</v>
      </c>
      <c r="QC58" s="44">
        <v>83.333333333333343</v>
      </c>
      <c r="QD58" s="44">
        <v>33.333333333333329</v>
      </c>
      <c r="QE58" s="44">
        <v>11.111111111111111</v>
      </c>
      <c r="QF58" s="25">
        <v>3</v>
      </c>
      <c r="QG58" s="25">
        <v>1</v>
      </c>
      <c r="QH58" s="25">
        <v>2</v>
      </c>
      <c r="QI58" s="25">
        <v>6</v>
      </c>
      <c r="QJ58" s="25">
        <v>3</v>
      </c>
      <c r="QK58" s="25">
        <v>7</v>
      </c>
      <c r="QL58" s="25">
        <v>4</v>
      </c>
      <c r="QM58" s="25">
        <v>9</v>
      </c>
      <c r="QN58" s="25">
        <v>9</v>
      </c>
      <c r="QO58" s="25">
        <v>7</v>
      </c>
      <c r="QP58" s="25">
        <v>4</v>
      </c>
      <c r="QQ58" s="25">
        <v>5</v>
      </c>
      <c r="QR58" s="25">
        <v>5</v>
      </c>
      <c r="QS58" s="25">
        <v>5</v>
      </c>
      <c r="QT58" s="25">
        <v>9</v>
      </c>
      <c r="QU58" s="25">
        <v>6</v>
      </c>
      <c r="QV58" s="25">
        <v>10</v>
      </c>
      <c r="QW58" s="25">
        <v>10</v>
      </c>
      <c r="QX58" s="25">
        <v>15</v>
      </c>
      <c r="QY58" s="25">
        <v>16</v>
      </c>
      <c r="QZ58" s="25">
        <v>12</v>
      </c>
      <c r="RA58" s="25">
        <v>9</v>
      </c>
      <c r="RB58" s="44">
        <v>60</v>
      </c>
      <c r="RC58" s="44">
        <v>20</v>
      </c>
      <c r="RD58" s="44">
        <v>40</v>
      </c>
      <c r="RE58" s="44">
        <v>66.666666666666657</v>
      </c>
      <c r="RF58" s="44">
        <v>50</v>
      </c>
      <c r="RG58" s="44">
        <v>70</v>
      </c>
      <c r="RH58" s="44">
        <v>40</v>
      </c>
      <c r="RI58" s="44">
        <v>60</v>
      </c>
      <c r="RJ58" s="44">
        <v>56.25</v>
      </c>
      <c r="RK58" s="44">
        <v>58.333333333333336</v>
      </c>
      <c r="RL58" s="44">
        <v>44.444444444444443</v>
      </c>
      <c r="RM58" s="25">
        <v>2</v>
      </c>
      <c r="RN58" s="25">
        <v>2</v>
      </c>
      <c r="RO58" s="25">
        <v>1</v>
      </c>
      <c r="RP58" s="25">
        <v>6</v>
      </c>
      <c r="RQ58" s="25">
        <v>3</v>
      </c>
      <c r="RR58" s="25">
        <v>6</v>
      </c>
      <c r="RS58" s="25">
        <v>5</v>
      </c>
      <c r="RT58" s="25">
        <v>5</v>
      </c>
      <c r="RU58" s="25">
        <v>7</v>
      </c>
      <c r="RV58" s="25">
        <v>4</v>
      </c>
      <c r="RW58" s="25">
        <v>4</v>
      </c>
      <c r="RX58" s="25">
        <v>1</v>
      </c>
      <c r="RY58" s="25">
        <v>4</v>
      </c>
      <c r="RZ58" s="25">
        <v>1</v>
      </c>
      <c r="SA58" s="25">
        <v>1</v>
      </c>
      <c r="SB58" s="25">
        <v>4</v>
      </c>
      <c r="SC58" s="25">
        <v>2</v>
      </c>
      <c r="SD58" s="25">
        <v>4</v>
      </c>
      <c r="SE58" s="25">
        <v>4</v>
      </c>
      <c r="SF58" s="25">
        <v>4</v>
      </c>
      <c r="SG58" s="25">
        <v>6</v>
      </c>
      <c r="SH58" s="25">
        <v>6</v>
      </c>
      <c r="SI58" s="25">
        <v>3</v>
      </c>
      <c r="SJ58" s="25">
        <v>2</v>
      </c>
      <c r="SK58" s="25">
        <v>2</v>
      </c>
      <c r="SL58" s="25">
        <v>1</v>
      </c>
      <c r="SM58" s="25">
        <v>1</v>
      </c>
      <c r="SN58" s="25">
        <v>3</v>
      </c>
      <c r="SO58" s="25">
        <v>1</v>
      </c>
      <c r="SP58" s="25">
        <v>4</v>
      </c>
      <c r="SQ58" s="25">
        <v>3</v>
      </c>
      <c r="SR58" s="25">
        <v>2</v>
      </c>
      <c r="SS58" s="25">
        <v>5</v>
      </c>
      <c r="ST58" s="25">
        <v>3</v>
      </c>
      <c r="SU58" s="25">
        <v>3</v>
      </c>
      <c r="SV58" s="25">
        <v>0</v>
      </c>
      <c r="SW58" s="44">
        <v>40</v>
      </c>
      <c r="SX58" s="44">
        <v>40</v>
      </c>
      <c r="SY58" s="44">
        <v>25</v>
      </c>
      <c r="SZ58" s="44">
        <v>75</v>
      </c>
      <c r="TA58" s="44">
        <v>60</v>
      </c>
      <c r="TB58" s="44">
        <v>85.714285714285708</v>
      </c>
      <c r="TC58" s="44">
        <v>62.5</v>
      </c>
      <c r="TD58" s="44">
        <v>50</v>
      </c>
      <c r="TE58" s="44">
        <v>58.333333333333336</v>
      </c>
      <c r="TF58" s="44">
        <v>57.142857142857139</v>
      </c>
      <c r="TG58" s="44">
        <v>50</v>
      </c>
      <c r="TH58" s="44">
        <v>20</v>
      </c>
      <c r="TI58" s="44">
        <v>80</v>
      </c>
      <c r="TJ58" s="44">
        <v>20</v>
      </c>
      <c r="TK58" s="44">
        <v>25</v>
      </c>
      <c r="TL58" s="44">
        <v>50</v>
      </c>
      <c r="TM58" s="44">
        <v>40</v>
      </c>
      <c r="TN58" s="44">
        <v>57.142857142857139</v>
      </c>
      <c r="TO58" s="44">
        <v>50</v>
      </c>
      <c r="TP58" s="44">
        <v>40</v>
      </c>
      <c r="TQ58" s="44">
        <v>50</v>
      </c>
      <c r="TR58" s="44">
        <v>85.714285714285708</v>
      </c>
      <c r="TS58" s="44">
        <v>37.5</v>
      </c>
      <c r="TT58" s="44">
        <v>40</v>
      </c>
      <c r="TU58" s="44">
        <v>40</v>
      </c>
      <c r="TV58" s="44">
        <v>20</v>
      </c>
      <c r="TW58" s="44">
        <v>25</v>
      </c>
      <c r="TX58" s="44">
        <v>37.5</v>
      </c>
      <c r="TY58" s="44">
        <v>20</v>
      </c>
      <c r="TZ58" s="44">
        <v>57.142857142857139</v>
      </c>
      <c r="UA58" s="44">
        <v>37.5</v>
      </c>
      <c r="UB58" s="44">
        <v>20</v>
      </c>
      <c r="UC58" s="44">
        <v>41.666666666666671</v>
      </c>
      <c r="UD58" s="44">
        <v>42.857142857142854</v>
      </c>
      <c r="UE58" s="44">
        <v>37.5</v>
      </c>
      <c r="UF58" s="44">
        <v>0</v>
      </c>
    </row>
    <row r="59" spans="1:552" x14ac:dyDescent="0.25">
      <c r="A59" s="2" t="str">
        <f t="shared" si="0"/>
        <v xml:space="preserve">260290 Cabo de Santo Agostinho                                                                                                                      </v>
      </c>
      <c r="B59" s="58">
        <v>260290</v>
      </c>
      <c r="C59" s="2" t="s">
        <v>103</v>
      </c>
      <c r="D59" s="56">
        <v>12</v>
      </c>
      <c r="E59" s="56">
        <v>12</v>
      </c>
      <c r="F59" s="56">
        <v>3</v>
      </c>
      <c r="G59" s="56">
        <v>12</v>
      </c>
      <c r="H59" s="56">
        <v>4</v>
      </c>
      <c r="I59" s="56">
        <v>8</v>
      </c>
      <c r="J59" s="56">
        <v>1</v>
      </c>
      <c r="K59" s="56">
        <v>4</v>
      </c>
      <c r="L59" s="56">
        <v>12</v>
      </c>
      <c r="M59" s="56">
        <v>15</v>
      </c>
      <c r="N59" s="56">
        <v>11</v>
      </c>
      <c r="O59" s="56">
        <v>7</v>
      </c>
      <c r="P59" s="59">
        <v>3</v>
      </c>
      <c r="Q59" s="59">
        <v>4</v>
      </c>
      <c r="R59" s="59">
        <v>1</v>
      </c>
      <c r="S59" s="59">
        <v>2</v>
      </c>
      <c r="T59" s="59">
        <v>1</v>
      </c>
      <c r="U59" s="59">
        <v>2</v>
      </c>
      <c r="V59" s="59">
        <v>0</v>
      </c>
      <c r="W59" s="59">
        <v>2</v>
      </c>
      <c r="X59" s="59">
        <v>2</v>
      </c>
      <c r="Y59" s="59">
        <v>10</v>
      </c>
      <c r="Z59" s="59">
        <v>6</v>
      </c>
      <c r="AA59" s="59">
        <v>5</v>
      </c>
      <c r="AB59" s="62">
        <v>25</v>
      </c>
      <c r="AC59" s="62">
        <v>33.333333333333329</v>
      </c>
      <c r="AD59" s="62">
        <v>33.333333333333329</v>
      </c>
      <c r="AE59" s="62">
        <v>16.666666666666664</v>
      </c>
      <c r="AF59" s="62">
        <v>25</v>
      </c>
      <c r="AG59" s="62">
        <v>25</v>
      </c>
      <c r="AH59" s="62">
        <v>0</v>
      </c>
      <c r="AI59" s="62">
        <v>50</v>
      </c>
      <c r="AJ59" s="62">
        <v>16.666666666666664</v>
      </c>
      <c r="AK59" s="62">
        <v>66.666666666666657</v>
      </c>
      <c r="AL59" s="62">
        <v>54.54545454545454</v>
      </c>
      <c r="AM59" s="62">
        <v>71.428571428571431</v>
      </c>
      <c r="AN59" s="61">
        <v>9</v>
      </c>
      <c r="AO59" s="25">
        <v>8</v>
      </c>
      <c r="AP59" s="25">
        <v>2</v>
      </c>
      <c r="AQ59" s="25">
        <v>10</v>
      </c>
      <c r="AR59" s="25">
        <v>3</v>
      </c>
      <c r="AS59" s="25">
        <v>6</v>
      </c>
      <c r="AT59" s="25">
        <v>1</v>
      </c>
      <c r="AU59" s="25">
        <v>2</v>
      </c>
      <c r="AV59" s="25">
        <v>9</v>
      </c>
      <c r="AW59" s="25">
        <v>5</v>
      </c>
      <c r="AX59" s="25">
        <v>5</v>
      </c>
      <c r="AY59" s="25">
        <v>2</v>
      </c>
      <c r="AZ59" s="39">
        <v>75</v>
      </c>
      <c r="BA59" s="39">
        <v>66.666666666666657</v>
      </c>
      <c r="BB59" s="39">
        <v>66.666666666666657</v>
      </c>
      <c r="BC59" s="39">
        <v>83.333333333333343</v>
      </c>
      <c r="BD59" s="39">
        <v>75</v>
      </c>
      <c r="BE59" s="39">
        <v>75</v>
      </c>
      <c r="BF59" s="39">
        <v>100</v>
      </c>
      <c r="BG59" s="39">
        <v>50</v>
      </c>
      <c r="BH59" s="39">
        <v>75</v>
      </c>
      <c r="BI59" s="39">
        <v>33.333333333333329</v>
      </c>
      <c r="BJ59" s="39">
        <v>45.454545454545453</v>
      </c>
      <c r="BK59" s="39">
        <v>28.571428571428569</v>
      </c>
      <c r="BL59" s="25">
        <v>0</v>
      </c>
      <c r="BM59" s="25">
        <v>0</v>
      </c>
      <c r="BN59" s="25">
        <v>0</v>
      </c>
      <c r="BO59" s="25">
        <v>0</v>
      </c>
      <c r="BP59" s="25">
        <v>0</v>
      </c>
      <c r="BQ59" s="25">
        <v>0</v>
      </c>
      <c r="BR59" s="25">
        <v>0</v>
      </c>
      <c r="BS59" s="25">
        <v>0</v>
      </c>
      <c r="BT59" s="25">
        <v>1</v>
      </c>
      <c r="BU59" s="25">
        <v>0</v>
      </c>
      <c r="BV59" s="25">
        <v>0</v>
      </c>
      <c r="BW59" s="25">
        <v>0</v>
      </c>
      <c r="BX59" s="39">
        <v>0</v>
      </c>
      <c r="BY59" s="39">
        <v>0</v>
      </c>
      <c r="BZ59" s="39">
        <v>0</v>
      </c>
      <c r="CA59" s="39">
        <v>0</v>
      </c>
      <c r="CB59" s="39">
        <v>0</v>
      </c>
      <c r="CC59" s="39">
        <v>0</v>
      </c>
      <c r="CD59" s="39">
        <v>0</v>
      </c>
      <c r="CE59" s="39">
        <v>0</v>
      </c>
      <c r="CF59" s="39">
        <v>8.3333333333333321</v>
      </c>
      <c r="CG59" s="39">
        <v>0</v>
      </c>
      <c r="CH59" s="39">
        <v>0</v>
      </c>
      <c r="CI59" s="39">
        <v>0</v>
      </c>
      <c r="CJ59" s="63">
        <v>0</v>
      </c>
      <c r="CK59" s="63">
        <v>0</v>
      </c>
      <c r="CL59" s="63">
        <v>0</v>
      </c>
      <c r="CM59" s="63">
        <v>1</v>
      </c>
      <c r="CN59" s="63">
        <v>0</v>
      </c>
      <c r="CO59" s="63">
        <v>1</v>
      </c>
      <c r="CP59" s="63">
        <v>0</v>
      </c>
      <c r="CQ59" s="63">
        <v>0</v>
      </c>
      <c r="CR59" s="63">
        <v>0</v>
      </c>
      <c r="CS59" s="63">
        <v>3</v>
      </c>
      <c r="CT59" s="63">
        <v>1</v>
      </c>
      <c r="CU59" s="63">
        <v>3</v>
      </c>
      <c r="CV59" s="63">
        <v>0</v>
      </c>
      <c r="CW59" s="63">
        <v>0</v>
      </c>
      <c r="CX59" s="63">
        <v>0</v>
      </c>
      <c r="CY59" s="63">
        <v>0</v>
      </c>
      <c r="CZ59" s="63">
        <v>0</v>
      </c>
      <c r="DA59" s="63">
        <v>0</v>
      </c>
      <c r="DB59" s="63">
        <v>0</v>
      </c>
      <c r="DC59" s="63">
        <v>0</v>
      </c>
      <c r="DD59" s="63">
        <v>0</v>
      </c>
      <c r="DE59" s="63">
        <v>1</v>
      </c>
      <c r="DF59" s="63">
        <v>0</v>
      </c>
      <c r="DG59" s="63">
        <v>0</v>
      </c>
      <c r="DH59" s="25">
        <v>1</v>
      </c>
      <c r="DI59" s="25">
        <v>0</v>
      </c>
      <c r="DJ59" s="25">
        <v>0</v>
      </c>
      <c r="DK59" s="25">
        <v>0</v>
      </c>
      <c r="DL59" s="25">
        <v>0</v>
      </c>
      <c r="DM59" s="25">
        <v>1</v>
      </c>
      <c r="DN59" s="25">
        <v>0</v>
      </c>
      <c r="DO59" s="25">
        <v>0</v>
      </c>
      <c r="DP59" s="25">
        <v>0</v>
      </c>
      <c r="DQ59" s="25">
        <v>0</v>
      </c>
      <c r="DR59" s="25">
        <v>1</v>
      </c>
      <c r="DS59" s="25">
        <v>0</v>
      </c>
      <c r="DT59" s="34">
        <v>1</v>
      </c>
      <c r="DU59" s="34">
        <v>0</v>
      </c>
      <c r="DV59" s="34">
        <v>0</v>
      </c>
      <c r="DW59" s="34">
        <v>1</v>
      </c>
      <c r="DX59" s="34">
        <v>0</v>
      </c>
      <c r="DY59" s="34">
        <v>2</v>
      </c>
      <c r="DZ59" s="34">
        <v>0</v>
      </c>
      <c r="EA59" s="2">
        <v>0</v>
      </c>
      <c r="EB59" s="2">
        <v>0</v>
      </c>
      <c r="EC59" s="2">
        <v>4</v>
      </c>
      <c r="ED59" s="2">
        <v>2</v>
      </c>
      <c r="EE59" s="2">
        <v>3</v>
      </c>
      <c r="EF59" s="34">
        <v>0</v>
      </c>
      <c r="EG59" s="34">
        <v>999999999</v>
      </c>
      <c r="EH59" s="34">
        <v>999999999</v>
      </c>
      <c r="EI59" s="34">
        <v>100</v>
      </c>
      <c r="EJ59" s="34">
        <v>999999999</v>
      </c>
      <c r="EK59" s="34">
        <v>50</v>
      </c>
      <c r="EL59" s="34">
        <v>999999999</v>
      </c>
      <c r="EM59" s="34">
        <v>999999999</v>
      </c>
      <c r="EN59" s="34">
        <v>999999999</v>
      </c>
      <c r="EO59" s="34">
        <v>75</v>
      </c>
      <c r="EP59" s="34">
        <v>50</v>
      </c>
      <c r="EQ59" s="34">
        <v>100</v>
      </c>
      <c r="ER59" s="34">
        <v>0</v>
      </c>
      <c r="ES59" s="34">
        <v>999999999</v>
      </c>
      <c r="ET59" s="34">
        <v>999999999</v>
      </c>
      <c r="EU59" s="34">
        <v>0</v>
      </c>
      <c r="EV59" s="34">
        <v>999999999</v>
      </c>
      <c r="EW59" s="34">
        <v>0</v>
      </c>
      <c r="EX59" s="34">
        <v>999999999</v>
      </c>
      <c r="EY59" s="34">
        <v>999999999</v>
      </c>
      <c r="EZ59" s="34">
        <v>999999999</v>
      </c>
      <c r="FA59" s="34">
        <v>25</v>
      </c>
      <c r="FB59" s="34">
        <v>0</v>
      </c>
      <c r="FC59" s="34">
        <v>0</v>
      </c>
      <c r="FD59" s="42">
        <v>100</v>
      </c>
      <c r="FE59" s="42">
        <v>999999999</v>
      </c>
      <c r="FF59" s="42">
        <v>999999999</v>
      </c>
      <c r="FG59" s="42">
        <v>0</v>
      </c>
      <c r="FH59" s="42">
        <v>999999999</v>
      </c>
      <c r="FI59" s="42">
        <v>50</v>
      </c>
      <c r="FJ59" s="42">
        <v>999999999</v>
      </c>
      <c r="FK59" s="42">
        <v>999999999</v>
      </c>
      <c r="FL59" s="42">
        <v>999999999</v>
      </c>
      <c r="FM59" s="42">
        <v>0</v>
      </c>
      <c r="FN59" s="42">
        <v>50</v>
      </c>
      <c r="FO59" s="42">
        <v>0</v>
      </c>
      <c r="FP59" s="42">
        <v>0</v>
      </c>
      <c r="FQ59" s="2">
        <v>0</v>
      </c>
      <c r="FR59" s="2">
        <v>0</v>
      </c>
      <c r="FS59" s="2">
        <v>0</v>
      </c>
      <c r="FT59" s="2">
        <v>0</v>
      </c>
      <c r="FU59" s="2">
        <v>1</v>
      </c>
      <c r="FV59" s="2">
        <v>0</v>
      </c>
      <c r="FW59" s="2">
        <v>0</v>
      </c>
      <c r="FX59" s="2">
        <v>0</v>
      </c>
      <c r="FY59" s="2">
        <v>2</v>
      </c>
      <c r="FZ59" s="2">
        <v>2</v>
      </c>
      <c r="GA59" s="2">
        <v>1</v>
      </c>
      <c r="GB59" s="25">
        <v>0</v>
      </c>
      <c r="GC59" s="25">
        <v>1</v>
      </c>
      <c r="GD59" s="25">
        <v>0</v>
      </c>
      <c r="GE59" s="25">
        <v>0</v>
      </c>
      <c r="GF59" s="25">
        <v>0</v>
      </c>
      <c r="GG59" s="25">
        <v>0</v>
      </c>
      <c r="GH59" s="25">
        <v>0</v>
      </c>
      <c r="GI59" s="25">
        <v>0</v>
      </c>
      <c r="GJ59" s="25">
        <v>0</v>
      </c>
      <c r="GK59" s="25">
        <v>1</v>
      </c>
      <c r="GL59" s="25">
        <v>0</v>
      </c>
      <c r="GM59" s="25">
        <v>0</v>
      </c>
      <c r="GN59" s="2">
        <v>0</v>
      </c>
      <c r="GO59" s="2">
        <v>0</v>
      </c>
      <c r="GP59" s="2">
        <v>0</v>
      </c>
      <c r="GQ59" s="2">
        <v>0</v>
      </c>
      <c r="GR59" s="2">
        <v>0</v>
      </c>
      <c r="GS59" s="2">
        <v>0</v>
      </c>
      <c r="GT59" s="2">
        <v>0</v>
      </c>
      <c r="GU59" s="2">
        <v>1</v>
      </c>
      <c r="GV59" s="2">
        <v>0</v>
      </c>
      <c r="GW59" s="2">
        <v>1</v>
      </c>
      <c r="GX59" s="2">
        <v>0</v>
      </c>
      <c r="GY59" s="2">
        <v>1</v>
      </c>
      <c r="GZ59" s="2">
        <v>0</v>
      </c>
      <c r="HA59" s="2">
        <v>1</v>
      </c>
      <c r="HB59" s="2">
        <v>0</v>
      </c>
      <c r="HC59" s="2">
        <v>0</v>
      </c>
      <c r="HD59" s="2">
        <v>0</v>
      </c>
      <c r="HE59" s="2">
        <v>1</v>
      </c>
      <c r="HF59" s="2">
        <v>0</v>
      </c>
      <c r="HG59" s="2">
        <v>1</v>
      </c>
      <c r="HH59" s="2">
        <v>0</v>
      </c>
      <c r="HI59" s="2">
        <v>4</v>
      </c>
      <c r="HJ59" s="2">
        <v>2</v>
      </c>
      <c r="HK59" s="2">
        <v>2</v>
      </c>
      <c r="HL59" s="34">
        <v>999999999</v>
      </c>
      <c r="HM59" s="34">
        <v>0</v>
      </c>
      <c r="HN59" s="34">
        <v>999999999</v>
      </c>
      <c r="HO59" s="34">
        <v>999999999</v>
      </c>
      <c r="HP59" s="34">
        <v>999999999</v>
      </c>
      <c r="HQ59" s="34">
        <v>100</v>
      </c>
      <c r="HR59" s="34">
        <v>999999999</v>
      </c>
      <c r="HS59" s="34">
        <v>0</v>
      </c>
      <c r="HT59" s="34">
        <v>999999999</v>
      </c>
      <c r="HU59" s="34">
        <v>50</v>
      </c>
      <c r="HV59" s="34">
        <v>100</v>
      </c>
      <c r="HW59" s="34">
        <v>50</v>
      </c>
      <c r="HX59" s="39">
        <v>999999999</v>
      </c>
      <c r="HY59" s="39">
        <v>100</v>
      </c>
      <c r="HZ59" s="39">
        <v>999999999</v>
      </c>
      <c r="IA59" s="39">
        <v>999999999</v>
      </c>
      <c r="IB59" s="39">
        <v>999999999</v>
      </c>
      <c r="IC59" s="39">
        <v>0</v>
      </c>
      <c r="ID59" s="39">
        <v>999999999</v>
      </c>
      <c r="IE59" s="39">
        <v>0</v>
      </c>
      <c r="IF59" s="39">
        <v>999999999</v>
      </c>
      <c r="IG59" s="39">
        <v>25</v>
      </c>
      <c r="IH59" s="39">
        <v>0</v>
      </c>
      <c r="II59" s="39">
        <v>0</v>
      </c>
      <c r="IJ59" s="39">
        <v>999999999</v>
      </c>
      <c r="IK59" s="39">
        <v>0</v>
      </c>
      <c r="IL59" s="39">
        <v>999999999</v>
      </c>
      <c r="IM59" s="39">
        <v>999999999</v>
      </c>
      <c r="IN59" s="39">
        <v>999999999</v>
      </c>
      <c r="IO59" s="39">
        <v>0</v>
      </c>
      <c r="IP59" s="39">
        <v>999999999</v>
      </c>
      <c r="IQ59" s="39">
        <v>100</v>
      </c>
      <c r="IR59" s="39">
        <v>999999999</v>
      </c>
      <c r="IS59" s="39">
        <v>25</v>
      </c>
      <c r="IT59" s="39">
        <v>0</v>
      </c>
      <c r="IU59" s="39">
        <v>50</v>
      </c>
      <c r="IV59" s="39">
        <v>0</v>
      </c>
      <c r="IW59" s="39">
        <v>0</v>
      </c>
      <c r="IX59" s="39">
        <v>0</v>
      </c>
      <c r="IY59" s="39">
        <v>1</v>
      </c>
      <c r="IZ59" s="39">
        <v>0</v>
      </c>
      <c r="JA59" s="39">
        <v>1</v>
      </c>
      <c r="JB59" s="39">
        <v>0</v>
      </c>
      <c r="JC59" s="39">
        <v>0</v>
      </c>
      <c r="JD59" s="2">
        <v>2</v>
      </c>
      <c r="JE59" s="2">
        <v>1</v>
      </c>
      <c r="JF59" s="2">
        <v>1</v>
      </c>
      <c r="JG59" s="2">
        <v>0</v>
      </c>
      <c r="JH59" s="2">
        <v>4</v>
      </c>
      <c r="JI59" s="2">
        <v>2</v>
      </c>
      <c r="JJ59" s="2">
        <v>1</v>
      </c>
      <c r="JK59" s="2">
        <v>0</v>
      </c>
      <c r="JL59" s="2">
        <v>0</v>
      </c>
      <c r="JM59" s="44">
        <v>0</v>
      </c>
      <c r="JN59" s="44">
        <v>0</v>
      </c>
      <c r="JO59" s="44">
        <v>0</v>
      </c>
      <c r="JP59" s="2">
        <v>1</v>
      </c>
      <c r="JQ59" s="2">
        <v>0</v>
      </c>
      <c r="JR59" s="2">
        <v>1</v>
      </c>
      <c r="JS59" s="2">
        <v>0</v>
      </c>
      <c r="JT59" s="2">
        <v>1</v>
      </c>
      <c r="JU59" s="2">
        <v>2</v>
      </c>
      <c r="JV59" s="2">
        <v>1</v>
      </c>
      <c r="JW59" s="2">
        <v>0</v>
      </c>
      <c r="JX59" s="2">
        <v>2</v>
      </c>
      <c r="JY59" s="2">
        <v>0</v>
      </c>
      <c r="JZ59" s="2">
        <v>0</v>
      </c>
      <c r="KA59" s="2">
        <v>0</v>
      </c>
      <c r="KB59" s="25">
        <v>0</v>
      </c>
      <c r="KC59" s="25">
        <v>1</v>
      </c>
      <c r="KD59" s="25">
        <v>2</v>
      </c>
      <c r="KE59" s="25">
        <v>0</v>
      </c>
      <c r="KF59" s="25">
        <v>5</v>
      </c>
      <c r="KG59" s="25">
        <v>4</v>
      </c>
      <c r="KH59" s="25">
        <v>2</v>
      </c>
      <c r="KI59" s="25">
        <v>1</v>
      </c>
      <c r="KJ59" s="25">
        <v>2</v>
      </c>
      <c r="KK59" s="25">
        <v>1</v>
      </c>
      <c r="KL59" s="25">
        <v>0</v>
      </c>
      <c r="KM59" s="25">
        <v>0</v>
      </c>
      <c r="KN59" s="25">
        <v>3</v>
      </c>
      <c r="KO59" s="25">
        <v>2</v>
      </c>
      <c r="KP59" s="25">
        <v>4</v>
      </c>
      <c r="KQ59" s="25">
        <v>0</v>
      </c>
      <c r="KR59" s="44">
        <v>0</v>
      </c>
      <c r="KS59" s="44">
        <v>0</v>
      </c>
      <c r="KT59" s="44">
        <v>0</v>
      </c>
      <c r="KU59" s="44">
        <v>100</v>
      </c>
      <c r="KV59" s="44">
        <v>0</v>
      </c>
      <c r="KW59" s="44">
        <v>100</v>
      </c>
      <c r="KX59" s="44">
        <v>999999999</v>
      </c>
      <c r="KY59" s="44">
        <v>999999999</v>
      </c>
      <c r="KZ59" s="44">
        <v>66.666666666666657</v>
      </c>
      <c r="LA59" s="44">
        <v>50</v>
      </c>
      <c r="LB59" s="44">
        <v>25</v>
      </c>
      <c r="LC59" s="44">
        <v>999999999</v>
      </c>
      <c r="LD59" s="44">
        <v>80</v>
      </c>
      <c r="LE59" s="44">
        <v>50</v>
      </c>
      <c r="LF59" s="44">
        <v>50</v>
      </c>
      <c r="LG59" s="44">
        <v>0</v>
      </c>
      <c r="LH59" s="44">
        <v>0</v>
      </c>
      <c r="LI59" s="44">
        <v>0</v>
      </c>
      <c r="LJ59" s="44">
        <v>999999999</v>
      </c>
      <c r="LK59" s="44">
        <v>999999999</v>
      </c>
      <c r="LL59" s="44">
        <v>33.333333333333329</v>
      </c>
      <c r="LM59" s="44">
        <v>0</v>
      </c>
      <c r="LN59" s="44">
        <v>25</v>
      </c>
      <c r="LO59" s="44">
        <v>999999999</v>
      </c>
      <c r="LP59" s="44">
        <v>20</v>
      </c>
      <c r="LQ59" s="44">
        <v>50</v>
      </c>
      <c r="LR59" s="44">
        <v>50</v>
      </c>
      <c r="LS59" s="44">
        <v>0</v>
      </c>
      <c r="LT59" s="44">
        <v>100</v>
      </c>
      <c r="LU59" s="44">
        <v>0</v>
      </c>
      <c r="LV59" s="44">
        <v>999999999</v>
      </c>
      <c r="LW59" s="44">
        <v>999999999</v>
      </c>
      <c r="LX59" s="44">
        <v>0</v>
      </c>
      <c r="LY59" s="44">
        <v>50</v>
      </c>
      <c r="LZ59" s="44">
        <v>50</v>
      </c>
      <c r="MA59" s="44">
        <v>999999999</v>
      </c>
      <c r="MB59" s="25">
        <v>0</v>
      </c>
      <c r="MC59" s="25">
        <v>0</v>
      </c>
      <c r="MD59" s="25">
        <v>0</v>
      </c>
      <c r="ME59" s="25">
        <v>0</v>
      </c>
      <c r="MF59" s="25">
        <v>0</v>
      </c>
      <c r="MG59" s="25">
        <v>1</v>
      </c>
      <c r="MH59" s="25">
        <v>0</v>
      </c>
      <c r="MI59" s="25">
        <v>0</v>
      </c>
      <c r="MJ59" s="25">
        <v>0</v>
      </c>
      <c r="MK59" s="25">
        <v>2</v>
      </c>
      <c r="ML59" s="25">
        <v>0</v>
      </c>
      <c r="MM59" s="25">
        <v>0</v>
      </c>
      <c r="MN59" s="25">
        <v>1</v>
      </c>
      <c r="MO59" s="25">
        <v>1</v>
      </c>
      <c r="MP59" s="25">
        <v>0</v>
      </c>
      <c r="MQ59" s="25">
        <v>0</v>
      </c>
      <c r="MR59" s="25">
        <v>0</v>
      </c>
      <c r="MS59" s="25">
        <v>2</v>
      </c>
      <c r="MT59" s="25">
        <v>0</v>
      </c>
      <c r="MU59" s="25">
        <v>0</v>
      </c>
      <c r="MV59" s="25">
        <v>0</v>
      </c>
      <c r="MW59" s="44">
        <v>4</v>
      </c>
      <c r="MX59" s="44">
        <v>0</v>
      </c>
      <c r="MY59" s="44">
        <v>1</v>
      </c>
      <c r="MZ59" s="44">
        <v>0</v>
      </c>
      <c r="NA59" s="44">
        <v>0</v>
      </c>
      <c r="NB59" s="44">
        <v>999999999</v>
      </c>
      <c r="NC59" s="44">
        <v>999999999</v>
      </c>
      <c r="ND59" s="44">
        <v>999999999</v>
      </c>
      <c r="NE59" s="44">
        <v>50</v>
      </c>
      <c r="NF59" s="44">
        <v>999999999</v>
      </c>
      <c r="NG59" s="44">
        <v>999999999</v>
      </c>
      <c r="NH59" s="44">
        <v>999999999</v>
      </c>
      <c r="NI59" s="44">
        <v>50</v>
      </c>
      <c r="NJ59" s="44">
        <v>999999999</v>
      </c>
      <c r="NK59" s="44">
        <v>0</v>
      </c>
      <c r="NL59" s="25">
        <v>0</v>
      </c>
      <c r="NM59" s="25">
        <v>0</v>
      </c>
      <c r="NN59" s="25">
        <v>0</v>
      </c>
      <c r="NO59" s="25">
        <v>0</v>
      </c>
      <c r="NP59" s="25">
        <v>0</v>
      </c>
      <c r="NQ59" s="25">
        <v>0</v>
      </c>
      <c r="NR59" s="25">
        <v>0</v>
      </c>
      <c r="NS59" s="25">
        <v>0</v>
      </c>
      <c r="NT59" s="25">
        <v>0</v>
      </c>
      <c r="NU59" s="25">
        <v>0</v>
      </c>
      <c r="NV59" s="25">
        <v>0</v>
      </c>
      <c r="NW59" s="25">
        <v>0</v>
      </c>
      <c r="NX59" s="25">
        <v>0</v>
      </c>
      <c r="NY59" s="25">
        <v>0</v>
      </c>
      <c r="NZ59" s="25">
        <v>1</v>
      </c>
      <c r="OA59" s="25">
        <v>1</v>
      </c>
      <c r="OB59" s="25">
        <v>0</v>
      </c>
      <c r="OC59" s="25">
        <v>1</v>
      </c>
      <c r="OD59" s="44">
        <v>0</v>
      </c>
      <c r="OE59" s="44">
        <v>0</v>
      </c>
      <c r="OF59" s="44">
        <v>0</v>
      </c>
      <c r="OG59" s="44">
        <v>0</v>
      </c>
      <c r="OH59" s="44">
        <v>0</v>
      </c>
      <c r="OI59" s="44">
        <v>0</v>
      </c>
      <c r="OJ59" s="44">
        <v>999999999</v>
      </c>
      <c r="OK59" s="44">
        <v>999999999</v>
      </c>
      <c r="OL59" s="44">
        <v>0</v>
      </c>
      <c r="OM59" s="44">
        <v>0</v>
      </c>
      <c r="ON59" s="44">
        <v>999999999</v>
      </c>
      <c r="OO59" s="44">
        <v>0</v>
      </c>
      <c r="OP59" s="44">
        <v>999999999</v>
      </c>
      <c r="OQ59" s="44">
        <v>999999999</v>
      </c>
      <c r="OR59" s="44">
        <v>999999999</v>
      </c>
      <c r="OS59" s="44">
        <v>999999999</v>
      </c>
      <c r="OT59" s="44">
        <v>999999999</v>
      </c>
      <c r="OU59" s="44">
        <v>999999999</v>
      </c>
      <c r="OV59" s="25">
        <v>8</v>
      </c>
      <c r="OW59" s="25">
        <v>7</v>
      </c>
      <c r="OX59" s="25">
        <v>4</v>
      </c>
      <c r="OY59" s="25">
        <v>10</v>
      </c>
      <c r="OZ59" s="25">
        <v>9</v>
      </c>
      <c r="PA59" s="25">
        <v>9</v>
      </c>
      <c r="PB59" s="25">
        <v>3</v>
      </c>
      <c r="PC59" s="25">
        <v>3</v>
      </c>
      <c r="PD59" s="25">
        <v>9</v>
      </c>
      <c r="PE59" s="25">
        <v>7</v>
      </c>
      <c r="PF59" s="25">
        <v>8</v>
      </c>
      <c r="PG59" s="25">
        <v>4</v>
      </c>
      <c r="PH59" s="25">
        <v>18</v>
      </c>
      <c r="PI59" s="25">
        <v>16</v>
      </c>
      <c r="PJ59" s="25">
        <v>9</v>
      </c>
      <c r="PK59" s="25">
        <v>12</v>
      </c>
      <c r="PL59" s="25">
        <v>10</v>
      </c>
      <c r="PM59" s="25">
        <v>9</v>
      </c>
      <c r="PN59" s="25">
        <v>4</v>
      </c>
      <c r="PO59" s="25">
        <v>5</v>
      </c>
      <c r="PP59" s="25">
        <v>12</v>
      </c>
      <c r="PQ59" s="25">
        <v>16</v>
      </c>
      <c r="PR59" s="25">
        <v>15</v>
      </c>
      <c r="PS59" s="25">
        <v>9</v>
      </c>
      <c r="PT59" s="44">
        <v>44.444444444444443</v>
      </c>
      <c r="PU59" s="44">
        <v>43.75</v>
      </c>
      <c r="PV59" s="44">
        <v>44.444444444444443</v>
      </c>
      <c r="PW59" s="44">
        <v>83.333333333333343</v>
      </c>
      <c r="PX59" s="44">
        <v>90</v>
      </c>
      <c r="PY59" s="44">
        <v>100</v>
      </c>
      <c r="PZ59" s="44">
        <v>75</v>
      </c>
      <c r="QA59" s="44">
        <v>60</v>
      </c>
      <c r="QB59" s="44">
        <v>75</v>
      </c>
      <c r="QC59" s="44">
        <v>43.75</v>
      </c>
      <c r="QD59" s="44">
        <v>53.333333333333336</v>
      </c>
      <c r="QE59" s="44">
        <v>44.444444444444443</v>
      </c>
      <c r="QF59" s="25">
        <v>10</v>
      </c>
      <c r="QG59" s="25">
        <v>8</v>
      </c>
      <c r="QH59" s="25">
        <v>5</v>
      </c>
      <c r="QI59" s="25">
        <v>9</v>
      </c>
      <c r="QJ59" s="25">
        <v>7</v>
      </c>
      <c r="QK59" s="25">
        <v>8</v>
      </c>
      <c r="QL59" s="25">
        <v>3</v>
      </c>
      <c r="QM59" s="25">
        <v>4</v>
      </c>
      <c r="QN59" s="25">
        <v>7</v>
      </c>
      <c r="QO59" s="25">
        <v>8</v>
      </c>
      <c r="QP59" s="25">
        <v>6</v>
      </c>
      <c r="QQ59" s="25">
        <v>18</v>
      </c>
      <c r="QR59" s="25">
        <v>16</v>
      </c>
      <c r="QS59" s="25">
        <v>9</v>
      </c>
      <c r="QT59" s="25">
        <v>12</v>
      </c>
      <c r="QU59" s="25">
        <v>10</v>
      </c>
      <c r="QV59" s="25">
        <v>9</v>
      </c>
      <c r="QW59" s="25">
        <v>4</v>
      </c>
      <c r="QX59" s="25">
        <v>5</v>
      </c>
      <c r="QY59" s="25">
        <v>12</v>
      </c>
      <c r="QZ59" s="25">
        <v>16</v>
      </c>
      <c r="RA59" s="25">
        <v>15</v>
      </c>
      <c r="RB59" s="44">
        <v>55.555555555555557</v>
      </c>
      <c r="RC59" s="44">
        <v>50</v>
      </c>
      <c r="RD59" s="44">
        <v>55.555555555555557</v>
      </c>
      <c r="RE59" s="44">
        <v>75</v>
      </c>
      <c r="RF59" s="44">
        <v>70</v>
      </c>
      <c r="RG59" s="44">
        <v>88.888888888888886</v>
      </c>
      <c r="RH59" s="44">
        <v>75</v>
      </c>
      <c r="RI59" s="44">
        <v>80</v>
      </c>
      <c r="RJ59" s="44">
        <v>58.333333333333336</v>
      </c>
      <c r="RK59" s="44">
        <v>50</v>
      </c>
      <c r="RL59" s="44">
        <v>40</v>
      </c>
      <c r="RM59" s="25">
        <v>2</v>
      </c>
      <c r="RN59" s="25">
        <v>3</v>
      </c>
      <c r="RO59" s="25">
        <v>1</v>
      </c>
      <c r="RP59" s="25">
        <v>1</v>
      </c>
      <c r="RQ59" s="25">
        <v>1</v>
      </c>
      <c r="RR59" s="25">
        <v>3</v>
      </c>
      <c r="RS59" s="25">
        <v>0</v>
      </c>
      <c r="RT59" s="25">
        <v>1</v>
      </c>
      <c r="RU59" s="25">
        <v>3</v>
      </c>
      <c r="RV59" s="25">
        <v>3</v>
      </c>
      <c r="RW59" s="25">
        <v>4</v>
      </c>
      <c r="RX59" s="25">
        <v>0</v>
      </c>
      <c r="RY59" s="25">
        <v>4</v>
      </c>
      <c r="RZ59" s="25">
        <v>3</v>
      </c>
      <c r="SA59" s="25">
        <v>1</v>
      </c>
      <c r="SB59" s="25">
        <v>1</v>
      </c>
      <c r="SC59" s="25">
        <v>1</v>
      </c>
      <c r="SD59" s="25">
        <v>1</v>
      </c>
      <c r="SE59" s="25">
        <v>0</v>
      </c>
      <c r="SF59" s="25">
        <v>0</v>
      </c>
      <c r="SG59" s="25">
        <v>0</v>
      </c>
      <c r="SH59" s="25">
        <v>3</v>
      </c>
      <c r="SI59" s="25">
        <v>4</v>
      </c>
      <c r="SJ59" s="25">
        <v>0</v>
      </c>
      <c r="SK59" s="25">
        <v>2</v>
      </c>
      <c r="SL59" s="25">
        <v>2</v>
      </c>
      <c r="SM59" s="25">
        <v>1</v>
      </c>
      <c r="SN59" s="25">
        <v>1</v>
      </c>
      <c r="SO59" s="25">
        <v>0</v>
      </c>
      <c r="SP59" s="25">
        <v>1</v>
      </c>
      <c r="SQ59" s="25">
        <v>0</v>
      </c>
      <c r="SR59" s="25">
        <v>0</v>
      </c>
      <c r="SS59" s="25">
        <v>0</v>
      </c>
      <c r="ST59" s="25">
        <v>1</v>
      </c>
      <c r="SU59" s="25">
        <v>2</v>
      </c>
      <c r="SV59" s="25">
        <v>0</v>
      </c>
      <c r="SW59" s="44">
        <v>16.666666666666664</v>
      </c>
      <c r="SX59" s="44">
        <v>25</v>
      </c>
      <c r="SY59" s="44">
        <v>33.333333333333329</v>
      </c>
      <c r="SZ59" s="44">
        <v>8.3333333333333321</v>
      </c>
      <c r="TA59" s="44">
        <v>25</v>
      </c>
      <c r="TB59" s="44">
        <v>37.5</v>
      </c>
      <c r="TC59" s="44">
        <v>0</v>
      </c>
      <c r="TD59" s="44">
        <v>25</v>
      </c>
      <c r="TE59" s="44">
        <v>25</v>
      </c>
      <c r="TF59" s="44">
        <v>20</v>
      </c>
      <c r="TG59" s="44">
        <v>36.363636363636367</v>
      </c>
      <c r="TH59" s="44">
        <v>0</v>
      </c>
      <c r="TI59" s="44">
        <v>33.333333333333329</v>
      </c>
      <c r="TJ59" s="44">
        <v>25</v>
      </c>
      <c r="TK59" s="44">
        <v>33.333333333333329</v>
      </c>
      <c r="TL59" s="44">
        <v>8.3333333333333321</v>
      </c>
      <c r="TM59" s="44">
        <v>25</v>
      </c>
      <c r="TN59" s="44">
        <v>12.5</v>
      </c>
      <c r="TO59" s="44">
        <v>0</v>
      </c>
      <c r="TP59" s="44">
        <v>0</v>
      </c>
      <c r="TQ59" s="44">
        <v>0</v>
      </c>
      <c r="TR59" s="44">
        <v>20</v>
      </c>
      <c r="TS59" s="44">
        <v>36.363636363636367</v>
      </c>
      <c r="TT59" s="44">
        <v>0</v>
      </c>
      <c r="TU59" s="44">
        <v>16.666666666666664</v>
      </c>
      <c r="TV59" s="44">
        <v>16.666666666666664</v>
      </c>
      <c r="TW59" s="44">
        <v>33.333333333333329</v>
      </c>
      <c r="TX59" s="44">
        <v>8.3333333333333321</v>
      </c>
      <c r="TY59" s="44">
        <v>0</v>
      </c>
      <c r="TZ59" s="44">
        <v>12.5</v>
      </c>
      <c r="UA59" s="44">
        <v>0</v>
      </c>
      <c r="UB59" s="44">
        <v>0</v>
      </c>
      <c r="UC59" s="44">
        <v>0</v>
      </c>
      <c r="UD59" s="44">
        <v>6.666666666666667</v>
      </c>
      <c r="UE59" s="44">
        <v>18.181818181818183</v>
      </c>
      <c r="UF59" s="44">
        <v>0</v>
      </c>
    </row>
    <row r="60" spans="1:552" x14ac:dyDescent="0.25">
      <c r="A60" s="2" t="str">
        <f t="shared" si="0"/>
        <v xml:space="preserve">260345 Camaragibe                                                                                                                                   </v>
      </c>
      <c r="B60" s="58">
        <v>260345</v>
      </c>
      <c r="C60" s="2" t="s">
        <v>104</v>
      </c>
      <c r="D60" s="56">
        <v>0</v>
      </c>
      <c r="E60" s="56">
        <v>5</v>
      </c>
      <c r="F60" s="56">
        <v>1</v>
      </c>
      <c r="G60" s="56">
        <v>4</v>
      </c>
      <c r="H60" s="56">
        <v>4</v>
      </c>
      <c r="I60" s="56">
        <v>3</v>
      </c>
      <c r="J60" s="56">
        <v>1</v>
      </c>
      <c r="K60" s="56">
        <v>2</v>
      </c>
      <c r="L60" s="56">
        <v>4</v>
      </c>
      <c r="M60" s="56">
        <v>7</v>
      </c>
      <c r="N60" s="56">
        <v>6</v>
      </c>
      <c r="O60" s="56">
        <v>6</v>
      </c>
      <c r="P60" s="59">
        <v>0</v>
      </c>
      <c r="Q60" s="59">
        <v>1</v>
      </c>
      <c r="R60" s="59">
        <v>0</v>
      </c>
      <c r="S60" s="59">
        <v>1</v>
      </c>
      <c r="T60" s="59">
        <v>2</v>
      </c>
      <c r="U60" s="59">
        <v>2</v>
      </c>
      <c r="V60" s="59">
        <v>1</v>
      </c>
      <c r="W60" s="59">
        <v>0</v>
      </c>
      <c r="X60" s="59">
        <v>2</v>
      </c>
      <c r="Y60" s="59">
        <v>4</v>
      </c>
      <c r="Z60" s="59">
        <v>3</v>
      </c>
      <c r="AA60" s="59">
        <v>4</v>
      </c>
      <c r="AB60" s="62">
        <v>999999999</v>
      </c>
      <c r="AC60" s="62">
        <v>20</v>
      </c>
      <c r="AD60" s="62">
        <v>0</v>
      </c>
      <c r="AE60" s="62">
        <v>25</v>
      </c>
      <c r="AF60" s="62">
        <v>50</v>
      </c>
      <c r="AG60" s="62">
        <v>66.666666666666657</v>
      </c>
      <c r="AH60" s="62">
        <v>100</v>
      </c>
      <c r="AI60" s="62">
        <v>0</v>
      </c>
      <c r="AJ60" s="62">
        <v>50</v>
      </c>
      <c r="AK60" s="62">
        <v>57.142857142857139</v>
      </c>
      <c r="AL60" s="62">
        <v>50</v>
      </c>
      <c r="AM60" s="62">
        <v>66.666666666666657</v>
      </c>
      <c r="AN60" s="61">
        <v>0</v>
      </c>
      <c r="AO60" s="25">
        <v>4</v>
      </c>
      <c r="AP60" s="25">
        <v>1</v>
      </c>
      <c r="AQ60" s="25">
        <v>3</v>
      </c>
      <c r="AR60" s="25">
        <v>2</v>
      </c>
      <c r="AS60" s="25">
        <v>1</v>
      </c>
      <c r="AT60" s="25">
        <v>0</v>
      </c>
      <c r="AU60" s="25">
        <v>2</v>
      </c>
      <c r="AV60" s="25">
        <v>2</v>
      </c>
      <c r="AW60" s="25">
        <v>3</v>
      </c>
      <c r="AX60" s="25">
        <v>3</v>
      </c>
      <c r="AY60" s="25">
        <v>2</v>
      </c>
      <c r="AZ60" s="39">
        <v>999999999</v>
      </c>
      <c r="BA60" s="39">
        <v>80</v>
      </c>
      <c r="BB60" s="39">
        <v>100</v>
      </c>
      <c r="BC60" s="39">
        <v>75</v>
      </c>
      <c r="BD60" s="39">
        <v>50</v>
      </c>
      <c r="BE60" s="39">
        <v>33.333333333333329</v>
      </c>
      <c r="BF60" s="39">
        <v>0</v>
      </c>
      <c r="BG60" s="39">
        <v>100</v>
      </c>
      <c r="BH60" s="39">
        <v>50</v>
      </c>
      <c r="BI60" s="39">
        <v>42.857142857142854</v>
      </c>
      <c r="BJ60" s="39">
        <v>50</v>
      </c>
      <c r="BK60" s="39">
        <v>33.333333333333329</v>
      </c>
      <c r="BL60" s="25">
        <v>0</v>
      </c>
      <c r="BM60" s="25">
        <v>0</v>
      </c>
      <c r="BN60" s="25">
        <v>0</v>
      </c>
      <c r="BO60" s="25">
        <v>0</v>
      </c>
      <c r="BP60" s="25">
        <v>0</v>
      </c>
      <c r="BQ60" s="25">
        <v>0</v>
      </c>
      <c r="BR60" s="25">
        <v>0</v>
      </c>
      <c r="BS60" s="25">
        <v>0</v>
      </c>
      <c r="BT60" s="25">
        <v>0</v>
      </c>
      <c r="BU60" s="25">
        <v>0</v>
      </c>
      <c r="BV60" s="25">
        <v>0</v>
      </c>
      <c r="BW60" s="25">
        <v>0</v>
      </c>
      <c r="BX60" s="39">
        <v>999999999</v>
      </c>
      <c r="BY60" s="39">
        <v>0</v>
      </c>
      <c r="BZ60" s="39">
        <v>0</v>
      </c>
      <c r="CA60" s="39">
        <v>0</v>
      </c>
      <c r="CB60" s="39">
        <v>0</v>
      </c>
      <c r="CC60" s="39">
        <v>0</v>
      </c>
      <c r="CD60" s="39">
        <v>0</v>
      </c>
      <c r="CE60" s="39">
        <v>0</v>
      </c>
      <c r="CF60" s="39">
        <v>0</v>
      </c>
      <c r="CG60" s="39">
        <v>0</v>
      </c>
      <c r="CH60" s="39">
        <v>0</v>
      </c>
      <c r="CI60" s="39">
        <v>0</v>
      </c>
      <c r="CJ60" s="63">
        <v>0</v>
      </c>
      <c r="CK60" s="63">
        <v>0</v>
      </c>
      <c r="CL60" s="63">
        <v>0</v>
      </c>
      <c r="CM60" s="63">
        <v>0</v>
      </c>
      <c r="CN60" s="63">
        <v>0</v>
      </c>
      <c r="CO60" s="63">
        <v>1</v>
      </c>
      <c r="CP60" s="63">
        <v>0</v>
      </c>
      <c r="CQ60" s="63">
        <v>0</v>
      </c>
      <c r="CR60" s="63">
        <v>2</v>
      </c>
      <c r="CS60" s="63">
        <v>2</v>
      </c>
      <c r="CT60" s="63">
        <v>1</v>
      </c>
      <c r="CU60" s="63">
        <v>1</v>
      </c>
      <c r="CV60" s="63">
        <v>0</v>
      </c>
      <c r="CW60" s="63">
        <v>0</v>
      </c>
      <c r="CX60" s="63">
        <v>0</v>
      </c>
      <c r="CY60" s="63">
        <v>0</v>
      </c>
      <c r="CZ60" s="63">
        <v>0</v>
      </c>
      <c r="DA60" s="63">
        <v>0</v>
      </c>
      <c r="DB60" s="63">
        <v>0</v>
      </c>
      <c r="DC60" s="63">
        <v>0</v>
      </c>
      <c r="DD60" s="63">
        <v>0</v>
      </c>
      <c r="DE60" s="63">
        <v>0</v>
      </c>
      <c r="DF60" s="63">
        <v>0</v>
      </c>
      <c r="DG60" s="63">
        <v>0</v>
      </c>
      <c r="DH60" s="25">
        <v>0</v>
      </c>
      <c r="DI60" s="25">
        <v>0</v>
      </c>
      <c r="DJ60" s="25">
        <v>0</v>
      </c>
      <c r="DK60" s="25">
        <v>0</v>
      </c>
      <c r="DL60" s="25">
        <v>0</v>
      </c>
      <c r="DM60" s="25">
        <v>0</v>
      </c>
      <c r="DN60" s="25">
        <v>0</v>
      </c>
      <c r="DO60" s="25">
        <v>0</v>
      </c>
      <c r="DP60" s="25">
        <v>0</v>
      </c>
      <c r="DQ60" s="25">
        <v>0</v>
      </c>
      <c r="DR60" s="25">
        <v>1</v>
      </c>
      <c r="DS60" s="25">
        <v>0</v>
      </c>
      <c r="DT60" s="34">
        <v>0</v>
      </c>
      <c r="DU60" s="34">
        <v>0</v>
      </c>
      <c r="DV60" s="34">
        <v>0</v>
      </c>
      <c r="DW60" s="34">
        <v>0</v>
      </c>
      <c r="DX60" s="34">
        <v>0</v>
      </c>
      <c r="DY60" s="34">
        <v>1</v>
      </c>
      <c r="DZ60" s="34">
        <v>0</v>
      </c>
      <c r="EA60" s="2">
        <v>0</v>
      </c>
      <c r="EB60" s="2">
        <v>2</v>
      </c>
      <c r="EC60" s="2">
        <v>2</v>
      </c>
      <c r="ED60" s="2">
        <v>2</v>
      </c>
      <c r="EE60" s="2">
        <v>1</v>
      </c>
      <c r="EF60" s="34">
        <v>999999999</v>
      </c>
      <c r="EG60" s="34">
        <v>999999999</v>
      </c>
      <c r="EH60" s="34">
        <v>999999999</v>
      </c>
      <c r="EI60" s="34">
        <v>999999999</v>
      </c>
      <c r="EJ60" s="34">
        <v>999999999</v>
      </c>
      <c r="EK60" s="34">
        <v>100</v>
      </c>
      <c r="EL60" s="34">
        <v>999999999</v>
      </c>
      <c r="EM60" s="34">
        <v>999999999</v>
      </c>
      <c r="EN60" s="34">
        <v>100</v>
      </c>
      <c r="EO60" s="34">
        <v>100</v>
      </c>
      <c r="EP60" s="34">
        <v>50</v>
      </c>
      <c r="EQ60" s="34">
        <v>100</v>
      </c>
      <c r="ER60" s="34">
        <v>999999999</v>
      </c>
      <c r="ES60" s="34">
        <v>999999999</v>
      </c>
      <c r="ET60" s="34">
        <v>999999999</v>
      </c>
      <c r="EU60" s="34">
        <v>999999999</v>
      </c>
      <c r="EV60" s="34">
        <v>999999999</v>
      </c>
      <c r="EW60" s="34">
        <v>0</v>
      </c>
      <c r="EX60" s="34">
        <v>999999999</v>
      </c>
      <c r="EY60" s="34">
        <v>999999999</v>
      </c>
      <c r="EZ60" s="34">
        <v>0</v>
      </c>
      <c r="FA60" s="34">
        <v>0</v>
      </c>
      <c r="FB60" s="34">
        <v>0</v>
      </c>
      <c r="FC60" s="34">
        <v>0</v>
      </c>
      <c r="FD60" s="42">
        <v>999999999</v>
      </c>
      <c r="FE60" s="42">
        <v>999999999</v>
      </c>
      <c r="FF60" s="42">
        <v>999999999</v>
      </c>
      <c r="FG60" s="42">
        <v>999999999</v>
      </c>
      <c r="FH60" s="42">
        <v>999999999</v>
      </c>
      <c r="FI60" s="42">
        <v>0</v>
      </c>
      <c r="FJ60" s="42">
        <v>999999999</v>
      </c>
      <c r="FK60" s="42">
        <v>999999999</v>
      </c>
      <c r="FL60" s="42">
        <v>0</v>
      </c>
      <c r="FM60" s="42">
        <v>0</v>
      </c>
      <c r="FN60" s="42">
        <v>50</v>
      </c>
      <c r="FO60" s="42">
        <v>0</v>
      </c>
      <c r="FP60" s="42">
        <v>0</v>
      </c>
      <c r="FQ60" s="2">
        <v>0</v>
      </c>
      <c r="FR60" s="2">
        <v>0</v>
      </c>
      <c r="FS60" s="2">
        <v>0</v>
      </c>
      <c r="FT60" s="2">
        <v>0</v>
      </c>
      <c r="FU60" s="2">
        <v>1</v>
      </c>
      <c r="FV60" s="2">
        <v>0</v>
      </c>
      <c r="FW60" s="2">
        <v>0</v>
      </c>
      <c r="FX60" s="2">
        <v>2</v>
      </c>
      <c r="FY60" s="2">
        <v>4</v>
      </c>
      <c r="FZ60" s="2">
        <v>1</v>
      </c>
      <c r="GA60" s="2">
        <v>2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5">
        <v>0</v>
      </c>
      <c r="GL60" s="25">
        <v>1</v>
      </c>
      <c r="GM60" s="25">
        <v>0</v>
      </c>
      <c r="GN60" s="2">
        <v>0</v>
      </c>
      <c r="GO60" s="2">
        <v>1</v>
      </c>
      <c r="GP60" s="2">
        <v>0</v>
      </c>
      <c r="GQ60" s="2">
        <v>0</v>
      </c>
      <c r="GR60" s="2">
        <v>0</v>
      </c>
      <c r="GS60" s="2">
        <v>1</v>
      </c>
      <c r="GT60" s="2">
        <v>0</v>
      </c>
      <c r="GU60" s="2">
        <v>0</v>
      </c>
      <c r="GV60" s="2">
        <v>0</v>
      </c>
      <c r="GW60" s="2">
        <v>0</v>
      </c>
      <c r="GX60" s="2">
        <v>0</v>
      </c>
      <c r="GY60" s="2">
        <v>0</v>
      </c>
      <c r="GZ60" s="2">
        <v>0</v>
      </c>
      <c r="HA60" s="2">
        <v>1</v>
      </c>
      <c r="HB60" s="2">
        <v>0</v>
      </c>
      <c r="HC60" s="2">
        <v>0</v>
      </c>
      <c r="HD60" s="2">
        <v>0</v>
      </c>
      <c r="HE60" s="2">
        <v>2</v>
      </c>
      <c r="HF60" s="2">
        <v>0</v>
      </c>
      <c r="HG60" s="2">
        <v>0</v>
      </c>
      <c r="HH60" s="2">
        <v>2</v>
      </c>
      <c r="HI60" s="2">
        <v>4</v>
      </c>
      <c r="HJ60" s="2">
        <v>2</v>
      </c>
      <c r="HK60" s="2">
        <v>2</v>
      </c>
      <c r="HL60" s="34">
        <v>999999999</v>
      </c>
      <c r="HM60" s="34">
        <v>0</v>
      </c>
      <c r="HN60" s="34">
        <v>999999999</v>
      </c>
      <c r="HO60" s="34">
        <v>999999999</v>
      </c>
      <c r="HP60" s="34">
        <v>999999999</v>
      </c>
      <c r="HQ60" s="34">
        <v>50</v>
      </c>
      <c r="HR60" s="34">
        <v>999999999</v>
      </c>
      <c r="HS60" s="34">
        <v>999999999</v>
      </c>
      <c r="HT60" s="34">
        <v>100</v>
      </c>
      <c r="HU60" s="34">
        <v>100</v>
      </c>
      <c r="HV60" s="34">
        <v>50</v>
      </c>
      <c r="HW60" s="34">
        <v>100</v>
      </c>
      <c r="HX60" s="39">
        <v>999999999</v>
      </c>
      <c r="HY60" s="39">
        <v>0</v>
      </c>
      <c r="HZ60" s="39">
        <v>999999999</v>
      </c>
      <c r="IA60" s="39">
        <v>999999999</v>
      </c>
      <c r="IB60" s="39">
        <v>999999999</v>
      </c>
      <c r="IC60" s="39">
        <v>0</v>
      </c>
      <c r="ID60" s="39">
        <v>999999999</v>
      </c>
      <c r="IE60" s="39">
        <v>999999999</v>
      </c>
      <c r="IF60" s="39">
        <v>0</v>
      </c>
      <c r="IG60" s="39">
        <v>0</v>
      </c>
      <c r="IH60" s="39">
        <v>50</v>
      </c>
      <c r="II60" s="39">
        <v>0</v>
      </c>
      <c r="IJ60" s="39">
        <v>999999999</v>
      </c>
      <c r="IK60" s="39">
        <v>100</v>
      </c>
      <c r="IL60" s="39">
        <v>999999999</v>
      </c>
      <c r="IM60" s="39">
        <v>999999999</v>
      </c>
      <c r="IN60" s="39">
        <v>999999999</v>
      </c>
      <c r="IO60" s="39">
        <v>50</v>
      </c>
      <c r="IP60" s="39">
        <v>999999999</v>
      </c>
      <c r="IQ60" s="39">
        <v>999999999</v>
      </c>
      <c r="IR60" s="39">
        <v>0</v>
      </c>
      <c r="IS60" s="39">
        <v>0</v>
      </c>
      <c r="IT60" s="39">
        <v>0</v>
      </c>
      <c r="IU60" s="39">
        <v>0</v>
      </c>
      <c r="IV60" s="39">
        <v>0</v>
      </c>
      <c r="IW60" s="39">
        <v>2</v>
      </c>
      <c r="IX60" s="39">
        <v>0</v>
      </c>
      <c r="IY60" s="39">
        <v>0</v>
      </c>
      <c r="IZ60" s="39">
        <v>0</v>
      </c>
      <c r="JA60" s="39">
        <v>1</v>
      </c>
      <c r="JB60" s="39">
        <v>0</v>
      </c>
      <c r="JC60" s="39">
        <v>0</v>
      </c>
      <c r="JD60" s="2">
        <v>0</v>
      </c>
      <c r="JE60" s="2">
        <v>2</v>
      </c>
      <c r="JF60" s="2">
        <v>3</v>
      </c>
      <c r="JG60" s="2">
        <v>2</v>
      </c>
      <c r="JH60" s="2">
        <v>0</v>
      </c>
      <c r="JI60" s="2">
        <v>0</v>
      </c>
      <c r="JJ60" s="2">
        <v>1</v>
      </c>
      <c r="JK60" s="2">
        <v>0</v>
      </c>
      <c r="JL60" s="2">
        <v>0</v>
      </c>
      <c r="JM60" s="44">
        <v>0</v>
      </c>
      <c r="JN60" s="44">
        <v>0</v>
      </c>
      <c r="JO60" s="44">
        <v>0</v>
      </c>
      <c r="JP60" s="2">
        <v>1</v>
      </c>
      <c r="JQ60" s="2">
        <v>0</v>
      </c>
      <c r="JR60" s="2">
        <v>0</v>
      </c>
      <c r="JS60" s="2">
        <v>0</v>
      </c>
      <c r="JT60" s="2">
        <v>0</v>
      </c>
      <c r="JU60" s="2">
        <v>0</v>
      </c>
      <c r="JV60" s="2">
        <v>0</v>
      </c>
      <c r="JW60" s="2">
        <v>0</v>
      </c>
      <c r="JX60" s="2">
        <v>0</v>
      </c>
      <c r="JY60" s="2">
        <v>0</v>
      </c>
      <c r="JZ60" s="2">
        <v>0</v>
      </c>
      <c r="KA60" s="2">
        <v>1</v>
      </c>
      <c r="KB60" s="25">
        <v>0</v>
      </c>
      <c r="KC60" s="25">
        <v>0</v>
      </c>
      <c r="KD60" s="25">
        <v>0</v>
      </c>
      <c r="KE60" s="25">
        <v>0</v>
      </c>
      <c r="KF60" s="25">
        <v>0</v>
      </c>
      <c r="KG60" s="25">
        <v>2</v>
      </c>
      <c r="KH60" s="25">
        <v>1</v>
      </c>
      <c r="KI60" s="25">
        <v>0</v>
      </c>
      <c r="KJ60" s="25">
        <v>0</v>
      </c>
      <c r="KK60" s="25">
        <v>1</v>
      </c>
      <c r="KL60" s="25">
        <v>0</v>
      </c>
      <c r="KM60" s="25">
        <v>1</v>
      </c>
      <c r="KN60" s="25">
        <v>1</v>
      </c>
      <c r="KO60" s="25">
        <v>2</v>
      </c>
      <c r="KP60" s="25">
        <v>3</v>
      </c>
      <c r="KQ60" s="25">
        <v>2</v>
      </c>
      <c r="KR60" s="44">
        <v>999999999</v>
      </c>
      <c r="KS60" s="44">
        <v>100</v>
      </c>
      <c r="KT60" s="44">
        <v>0</v>
      </c>
      <c r="KU60" s="44">
        <v>999999999</v>
      </c>
      <c r="KV60" s="44">
        <v>999999999</v>
      </c>
      <c r="KW60" s="44">
        <v>100</v>
      </c>
      <c r="KX60" s="44">
        <v>999999999</v>
      </c>
      <c r="KY60" s="44">
        <v>0</v>
      </c>
      <c r="KZ60" s="44">
        <v>0</v>
      </c>
      <c r="LA60" s="44">
        <v>100</v>
      </c>
      <c r="LB60" s="44">
        <v>100</v>
      </c>
      <c r="LC60" s="44">
        <v>100</v>
      </c>
      <c r="LD60" s="44">
        <v>999999999</v>
      </c>
      <c r="LE60" s="44">
        <v>0</v>
      </c>
      <c r="LF60" s="44">
        <v>100</v>
      </c>
      <c r="LG60" s="44">
        <v>999999999</v>
      </c>
      <c r="LH60" s="44">
        <v>999999999</v>
      </c>
      <c r="LI60" s="44">
        <v>0</v>
      </c>
      <c r="LJ60" s="44">
        <v>999999999</v>
      </c>
      <c r="LK60" s="44">
        <v>0</v>
      </c>
      <c r="LL60" s="44">
        <v>100</v>
      </c>
      <c r="LM60" s="44">
        <v>0</v>
      </c>
      <c r="LN60" s="44">
        <v>0</v>
      </c>
      <c r="LO60" s="44">
        <v>0</v>
      </c>
      <c r="LP60" s="44">
        <v>999999999</v>
      </c>
      <c r="LQ60" s="44">
        <v>0</v>
      </c>
      <c r="LR60" s="44">
        <v>0</v>
      </c>
      <c r="LS60" s="44">
        <v>999999999</v>
      </c>
      <c r="LT60" s="44">
        <v>999999999</v>
      </c>
      <c r="LU60" s="44">
        <v>0</v>
      </c>
      <c r="LV60" s="44">
        <v>999999999</v>
      </c>
      <c r="LW60" s="44">
        <v>100</v>
      </c>
      <c r="LX60" s="44">
        <v>0</v>
      </c>
      <c r="LY60" s="44">
        <v>0</v>
      </c>
      <c r="LZ60" s="44">
        <v>0</v>
      </c>
      <c r="MA60" s="44">
        <v>0</v>
      </c>
      <c r="MB60" s="25">
        <v>0</v>
      </c>
      <c r="MC60" s="25">
        <v>0</v>
      </c>
      <c r="MD60" s="25">
        <v>0</v>
      </c>
      <c r="ME60" s="25">
        <v>0</v>
      </c>
      <c r="MF60" s="25">
        <v>0</v>
      </c>
      <c r="MG60" s="25">
        <v>0</v>
      </c>
      <c r="MH60" s="25">
        <v>0</v>
      </c>
      <c r="MI60" s="25">
        <v>0</v>
      </c>
      <c r="MJ60" s="25">
        <v>0</v>
      </c>
      <c r="MK60" s="25">
        <v>2</v>
      </c>
      <c r="ML60" s="25">
        <v>1</v>
      </c>
      <c r="MM60" s="25">
        <v>0</v>
      </c>
      <c r="MN60" s="25">
        <v>0</v>
      </c>
      <c r="MO60" s="25">
        <v>0</v>
      </c>
      <c r="MP60" s="25">
        <v>0</v>
      </c>
      <c r="MQ60" s="25">
        <v>0</v>
      </c>
      <c r="MR60" s="25">
        <v>1</v>
      </c>
      <c r="MS60" s="25">
        <v>1</v>
      </c>
      <c r="MT60" s="25">
        <v>0</v>
      </c>
      <c r="MU60" s="25">
        <v>0</v>
      </c>
      <c r="MV60" s="25">
        <v>2</v>
      </c>
      <c r="MW60" s="44">
        <v>2</v>
      </c>
      <c r="MX60" s="44">
        <v>1</v>
      </c>
      <c r="MY60" s="44">
        <v>0</v>
      </c>
      <c r="MZ60" s="44">
        <v>999999999</v>
      </c>
      <c r="NA60" s="44">
        <v>999999999</v>
      </c>
      <c r="NB60" s="44">
        <v>999999999</v>
      </c>
      <c r="NC60" s="44">
        <v>999999999</v>
      </c>
      <c r="ND60" s="44">
        <v>0</v>
      </c>
      <c r="NE60" s="44">
        <v>0</v>
      </c>
      <c r="NF60" s="44">
        <v>999999999</v>
      </c>
      <c r="NG60" s="44">
        <v>999999999</v>
      </c>
      <c r="NH60" s="44">
        <v>0</v>
      </c>
      <c r="NI60" s="44">
        <v>100</v>
      </c>
      <c r="NJ60" s="44">
        <v>100</v>
      </c>
      <c r="NK60" s="44">
        <v>999999999</v>
      </c>
      <c r="NL60" s="25">
        <v>0</v>
      </c>
      <c r="NM60" s="25">
        <v>0</v>
      </c>
      <c r="NN60" s="25">
        <v>0</v>
      </c>
      <c r="NO60" s="25">
        <v>1</v>
      </c>
      <c r="NP60" s="25">
        <v>0</v>
      </c>
      <c r="NQ60" s="25">
        <v>0</v>
      </c>
      <c r="NR60" s="25">
        <v>0</v>
      </c>
      <c r="NS60" s="25">
        <v>0</v>
      </c>
      <c r="NT60" s="25">
        <v>0</v>
      </c>
      <c r="NU60" s="25">
        <v>0</v>
      </c>
      <c r="NV60" s="25">
        <v>0</v>
      </c>
      <c r="NW60" s="25">
        <v>0</v>
      </c>
      <c r="NX60" s="25">
        <v>0</v>
      </c>
      <c r="NY60" s="25">
        <v>0</v>
      </c>
      <c r="NZ60" s="25">
        <v>0</v>
      </c>
      <c r="OA60" s="25">
        <v>2</v>
      </c>
      <c r="OB60" s="25">
        <v>1</v>
      </c>
      <c r="OC60" s="25">
        <v>0</v>
      </c>
      <c r="OD60" s="44">
        <v>0</v>
      </c>
      <c r="OE60" s="44">
        <v>0</v>
      </c>
      <c r="OF60" s="44">
        <v>0</v>
      </c>
      <c r="OG60" s="44">
        <v>0</v>
      </c>
      <c r="OH60" s="44">
        <v>0</v>
      </c>
      <c r="OI60" s="44">
        <v>1</v>
      </c>
      <c r="OJ60" s="44">
        <v>999999999</v>
      </c>
      <c r="OK60" s="44">
        <v>999999999</v>
      </c>
      <c r="OL60" s="44">
        <v>999999999</v>
      </c>
      <c r="OM60" s="44">
        <v>50</v>
      </c>
      <c r="ON60" s="44">
        <v>0</v>
      </c>
      <c r="OO60" s="44">
        <v>999999999</v>
      </c>
      <c r="OP60" s="44">
        <v>999999999</v>
      </c>
      <c r="OQ60" s="44">
        <v>999999999</v>
      </c>
      <c r="OR60" s="44">
        <v>999999999</v>
      </c>
      <c r="OS60" s="44">
        <v>999999999</v>
      </c>
      <c r="OT60" s="44">
        <v>999999999</v>
      </c>
      <c r="OU60" s="44">
        <v>0</v>
      </c>
      <c r="OV60" s="25">
        <v>1</v>
      </c>
      <c r="OW60" s="25">
        <v>1</v>
      </c>
      <c r="OX60" s="25">
        <v>2</v>
      </c>
      <c r="OY60" s="25">
        <v>1</v>
      </c>
      <c r="OZ60" s="25">
        <v>0</v>
      </c>
      <c r="PA60" s="25">
        <v>3</v>
      </c>
      <c r="PB60" s="25">
        <v>1</v>
      </c>
      <c r="PC60" s="25">
        <v>2</v>
      </c>
      <c r="PD60" s="25">
        <v>4</v>
      </c>
      <c r="PE60" s="25">
        <v>9</v>
      </c>
      <c r="PF60" s="25">
        <v>7</v>
      </c>
      <c r="PG60" s="25">
        <v>5</v>
      </c>
      <c r="PH60" s="25">
        <v>2</v>
      </c>
      <c r="PI60" s="25">
        <v>5</v>
      </c>
      <c r="PJ60" s="25">
        <v>2</v>
      </c>
      <c r="PK60" s="25">
        <v>5</v>
      </c>
      <c r="PL60" s="25">
        <v>6</v>
      </c>
      <c r="PM60" s="25">
        <v>7</v>
      </c>
      <c r="PN60" s="25">
        <v>2</v>
      </c>
      <c r="PO60" s="25">
        <v>2</v>
      </c>
      <c r="PP60" s="25">
        <v>4</v>
      </c>
      <c r="PQ60" s="25">
        <v>10</v>
      </c>
      <c r="PR60" s="25">
        <v>7</v>
      </c>
      <c r="PS60" s="25">
        <v>10</v>
      </c>
      <c r="PT60" s="44">
        <v>50</v>
      </c>
      <c r="PU60" s="44">
        <v>20</v>
      </c>
      <c r="PV60" s="44">
        <v>100</v>
      </c>
      <c r="PW60" s="44">
        <v>20</v>
      </c>
      <c r="PX60" s="44">
        <v>0</v>
      </c>
      <c r="PY60" s="44">
        <v>42.857142857142854</v>
      </c>
      <c r="PZ60" s="44">
        <v>50</v>
      </c>
      <c r="QA60" s="44">
        <v>100</v>
      </c>
      <c r="QB60" s="44">
        <v>100</v>
      </c>
      <c r="QC60" s="44">
        <v>90</v>
      </c>
      <c r="QD60" s="44">
        <v>100</v>
      </c>
      <c r="QE60" s="44">
        <v>50</v>
      </c>
      <c r="QF60" s="25">
        <v>1</v>
      </c>
      <c r="QG60" s="25">
        <v>3</v>
      </c>
      <c r="QH60" s="25">
        <v>2</v>
      </c>
      <c r="QI60" s="25">
        <v>3</v>
      </c>
      <c r="QJ60" s="25">
        <v>1</v>
      </c>
      <c r="QK60" s="25">
        <v>3</v>
      </c>
      <c r="QL60" s="25">
        <v>1</v>
      </c>
      <c r="QM60" s="25">
        <v>1</v>
      </c>
      <c r="QN60" s="25">
        <v>4</v>
      </c>
      <c r="QO60" s="25">
        <v>9</v>
      </c>
      <c r="QP60" s="25">
        <v>3</v>
      </c>
      <c r="QQ60" s="25">
        <v>2</v>
      </c>
      <c r="QR60" s="25">
        <v>5</v>
      </c>
      <c r="QS60" s="25">
        <v>2</v>
      </c>
      <c r="QT60" s="25">
        <v>5</v>
      </c>
      <c r="QU60" s="25">
        <v>6</v>
      </c>
      <c r="QV60" s="25">
        <v>7</v>
      </c>
      <c r="QW60" s="25">
        <v>2</v>
      </c>
      <c r="QX60" s="25">
        <v>2</v>
      </c>
      <c r="QY60" s="25">
        <v>4</v>
      </c>
      <c r="QZ60" s="25">
        <v>10</v>
      </c>
      <c r="RA60" s="25">
        <v>7</v>
      </c>
      <c r="RB60" s="44">
        <v>50</v>
      </c>
      <c r="RC60" s="44">
        <v>60</v>
      </c>
      <c r="RD60" s="44">
        <v>100</v>
      </c>
      <c r="RE60" s="44">
        <v>60</v>
      </c>
      <c r="RF60" s="44">
        <v>16.666666666666664</v>
      </c>
      <c r="RG60" s="44">
        <v>42.857142857142854</v>
      </c>
      <c r="RH60" s="44">
        <v>50</v>
      </c>
      <c r="RI60" s="44">
        <v>50</v>
      </c>
      <c r="RJ60" s="44">
        <v>100</v>
      </c>
      <c r="RK60" s="44">
        <v>90</v>
      </c>
      <c r="RL60" s="44">
        <v>42.857142857142854</v>
      </c>
      <c r="RM60" s="25">
        <v>0</v>
      </c>
      <c r="RN60" s="25">
        <v>2</v>
      </c>
      <c r="RO60" s="25">
        <v>1</v>
      </c>
      <c r="RP60" s="25">
        <v>1</v>
      </c>
      <c r="RQ60" s="25">
        <v>0</v>
      </c>
      <c r="RR60" s="25">
        <v>2</v>
      </c>
      <c r="RS60" s="25">
        <v>0</v>
      </c>
      <c r="RT60" s="25">
        <v>0</v>
      </c>
      <c r="RU60" s="25">
        <v>3</v>
      </c>
      <c r="RV60" s="25">
        <v>3</v>
      </c>
      <c r="RW60" s="25">
        <v>5</v>
      </c>
      <c r="RX60" s="25">
        <v>4</v>
      </c>
      <c r="RY60" s="25">
        <v>0</v>
      </c>
      <c r="RZ60" s="25">
        <v>3</v>
      </c>
      <c r="SA60" s="25">
        <v>1</v>
      </c>
      <c r="SB60" s="25">
        <v>0</v>
      </c>
      <c r="SC60" s="25">
        <v>0</v>
      </c>
      <c r="SD60" s="25">
        <v>2</v>
      </c>
      <c r="SE60" s="25">
        <v>0</v>
      </c>
      <c r="SF60" s="25">
        <v>0</v>
      </c>
      <c r="SG60" s="25">
        <v>1</v>
      </c>
      <c r="SH60" s="25">
        <v>2</v>
      </c>
      <c r="SI60" s="25">
        <v>4</v>
      </c>
      <c r="SJ60" s="25">
        <v>4</v>
      </c>
      <c r="SK60" s="25">
        <v>0</v>
      </c>
      <c r="SL60" s="25">
        <v>2</v>
      </c>
      <c r="SM60" s="25">
        <v>1</v>
      </c>
      <c r="SN60" s="25">
        <v>0</v>
      </c>
      <c r="SO60" s="25">
        <v>0</v>
      </c>
      <c r="SP60" s="25">
        <v>1</v>
      </c>
      <c r="SQ60" s="25">
        <v>0</v>
      </c>
      <c r="SR60" s="25">
        <v>0</v>
      </c>
      <c r="SS60" s="25">
        <v>1</v>
      </c>
      <c r="ST60" s="25">
        <v>2</v>
      </c>
      <c r="SU60" s="25">
        <v>4</v>
      </c>
      <c r="SV60" s="25">
        <v>4</v>
      </c>
      <c r="SW60" s="44">
        <v>999999999</v>
      </c>
      <c r="SX60" s="44">
        <v>40</v>
      </c>
      <c r="SY60" s="44">
        <v>100</v>
      </c>
      <c r="SZ60" s="44">
        <v>25</v>
      </c>
      <c r="TA60" s="44">
        <v>0</v>
      </c>
      <c r="TB60" s="44">
        <v>66.666666666666657</v>
      </c>
      <c r="TC60" s="44">
        <v>0</v>
      </c>
      <c r="TD60" s="44">
        <v>0</v>
      </c>
      <c r="TE60" s="44">
        <v>75</v>
      </c>
      <c r="TF60" s="44">
        <v>42.857142857142854</v>
      </c>
      <c r="TG60" s="44">
        <v>83.333333333333343</v>
      </c>
      <c r="TH60" s="44">
        <v>66.666666666666657</v>
      </c>
      <c r="TI60" s="44">
        <v>999999999</v>
      </c>
      <c r="TJ60" s="44">
        <v>60</v>
      </c>
      <c r="TK60" s="44">
        <v>100</v>
      </c>
      <c r="TL60" s="44">
        <v>0</v>
      </c>
      <c r="TM60" s="44">
        <v>0</v>
      </c>
      <c r="TN60" s="44">
        <v>66.666666666666657</v>
      </c>
      <c r="TO60" s="44">
        <v>0</v>
      </c>
      <c r="TP60" s="44">
        <v>0</v>
      </c>
      <c r="TQ60" s="44">
        <v>25</v>
      </c>
      <c r="TR60" s="44">
        <v>28.571428571428569</v>
      </c>
      <c r="TS60" s="44">
        <v>66.666666666666657</v>
      </c>
      <c r="TT60" s="44">
        <v>66.666666666666657</v>
      </c>
      <c r="TU60" s="44">
        <v>999999999</v>
      </c>
      <c r="TV60" s="44">
        <v>40</v>
      </c>
      <c r="TW60" s="44">
        <v>100</v>
      </c>
      <c r="TX60" s="44">
        <v>0</v>
      </c>
      <c r="TY60" s="44">
        <v>0</v>
      </c>
      <c r="TZ60" s="44">
        <v>33.333333333333329</v>
      </c>
      <c r="UA60" s="44">
        <v>0</v>
      </c>
      <c r="UB60" s="44">
        <v>0</v>
      </c>
      <c r="UC60" s="44">
        <v>25</v>
      </c>
      <c r="UD60" s="44">
        <v>28.571428571428569</v>
      </c>
      <c r="UE60" s="44">
        <v>66.666666666666657</v>
      </c>
      <c r="UF60" s="44">
        <v>66.666666666666657</v>
      </c>
    </row>
    <row r="61" spans="1:552" x14ac:dyDescent="0.25">
      <c r="A61" s="2" t="str">
        <f t="shared" si="0"/>
        <v xml:space="preserve">260410 Caruaru                                                                                                                                      </v>
      </c>
      <c r="B61" s="58">
        <v>260410</v>
      </c>
      <c r="C61" s="2" t="s">
        <v>105</v>
      </c>
      <c r="D61" s="56">
        <v>7</v>
      </c>
      <c r="E61" s="56">
        <v>13</v>
      </c>
      <c r="F61" s="56">
        <v>14</v>
      </c>
      <c r="G61" s="56">
        <v>8</v>
      </c>
      <c r="H61" s="56">
        <v>11</v>
      </c>
      <c r="I61" s="56">
        <v>14</v>
      </c>
      <c r="J61" s="56">
        <v>15</v>
      </c>
      <c r="K61" s="56">
        <v>12</v>
      </c>
      <c r="L61" s="56">
        <v>9</v>
      </c>
      <c r="M61" s="56">
        <v>26</v>
      </c>
      <c r="N61" s="56">
        <v>20</v>
      </c>
      <c r="O61" s="56">
        <v>23</v>
      </c>
      <c r="P61" s="59">
        <v>5</v>
      </c>
      <c r="Q61" s="59">
        <v>6</v>
      </c>
      <c r="R61" s="59">
        <v>7</v>
      </c>
      <c r="S61" s="59">
        <v>3</v>
      </c>
      <c r="T61" s="59">
        <v>6</v>
      </c>
      <c r="U61" s="59">
        <v>10</v>
      </c>
      <c r="V61" s="59">
        <v>11</v>
      </c>
      <c r="W61" s="59">
        <v>7</v>
      </c>
      <c r="X61" s="59">
        <v>3</v>
      </c>
      <c r="Y61" s="59">
        <v>22</v>
      </c>
      <c r="Z61" s="59">
        <v>14</v>
      </c>
      <c r="AA61" s="59">
        <v>17</v>
      </c>
      <c r="AB61" s="62">
        <v>71.428571428571431</v>
      </c>
      <c r="AC61" s="62">
        <v>46.153846153846153</v>
      </c>
      <c r="AD61" s="62">
        <v>50</v>
      </c>
      <c r="AE61" s="62">
        <v>37.5</v>
      </c>
      <c r="AF61" s="62">
        <v>54.54545454545454</v>
      </c>
      <c r="AG61" s="62">
        <v>71.428571428571431</v>
      </c>
      <c r="AH61" s="62">
        <v>73.333333333333329</v>
      </c>
      <c r="AI61" s="62">
        <v>58.333333333333336</v>
      </c>
      <c r="AJ61" s="62">
        <v>33.333333333333329</v>
      </c>
      <c r="AK61" s="62">
        <v>84.615384615384613</v>
      </c>
      <c r="AL61" s="62">
        <v>70</v>
      </c>
      <c r="AM61" s="62">
        <v>73.91304347826086</v>
      </c>
      <c r="AN61" s="61">
        <v>2</v>
      </c>
      <c r="AO61" s="25">
        <v>7</v>
      </c>
      <c r="AP61" s="25">
        <v>7</v>
      </c>
      <c r="AQ61" s="25">
        <v>5</v>
      </c>
      <c r="AR61" s="25">
        <v>5</v>
      </c>
      <c r="AS61" s="25">
        <v>4</v>
      </c>
      <c r="AT61" s="25">
        <v>4</v>
      </c>
      <c r="AU61" s="25">
        <v>5</v>
      </c>
      <c r="AV61" s="25">
        <v>6</v>
      </c>
      <c r="AW61" s="25">
        <v>4</v>
      </c>
      <c r="AX61" s="25">
        <v>6</v>
      </c>
      <c r="AY61" s="25">
        <v>6</v>
      </c>
      <c r="AZ61" s="39">
        <v>28.571428571428569</v>
      </c>
      <c r="BA61" s="39">
        <v>53.846153846153847</v>
      </c>
      <c r="BB61" s="39">
        <v>50</v>
      </c>
      <c r="BC61" s="39">
        <v>62.5</v>
      </c>
      <c r="BD61" s="39">
        <v>45.454545454545453</v>
      </c>
      <c r="BE61" s="39">
        <v>28.571428571428569</v>
      </c>
      <c r="BF61" s="39">
        <v>26.666666666666668</v>
      </c>
      <c r="BG61" s="39">
        <v>41.666666666666671</v>
      </c>
      <c r="BH61" s="39">
        <v>66.666666666666657</v>
      </c>
      <c r="BI61" s="39">
        <v>15.384615384615385</v>
      </c>
      <c r="BJ61" s="39">
        <v>30</v>
      </c>
      <c r="BK61" s="39">
        <v>26.086956521739129</v>
      </c>
      <c r="BL61" s="25">
        <v>0</v>
      </c>
      <c r="BM61" s="25">
        <v>0</v>
      </c>
      <c r="BN61" s="25">
        <v>0</v>
      </c>
      <c r="BO61" s="25">
        <v>0</v>
      </c>
      <c r="BP61" s="25">
        <v>0</v>
      </c>
      <c r="BQ61" s="25">
        <v>0</v>
      </c>
      <c r="BR61" s="25">
        <v>0</v>
      </c>
      <c r="BS61" s="25">
        <v>0</v>
      </c>
      <c r="BT61" s="25">
        <v>0</v>
      </c>
      <c r="BU61" s="25">
        <v>0</v>
      </c>
      <c r="BV61" s="25">
        <v>0</v>
      </c>
      <c r="BW61" s="25">
        <v>0</v>
      </c>
      <c r="BX61" s="39">
        <v>0</v>
      </c>
      <c r="BY61" s="39">
        <v>0</v>
      </c>
      <c r="BZ61" s="39">
        <v>0</v>
      </c>
      <c r="CA61" s="39">
        <v>0</v>
      </c>
      <c r="CB61" s="39">
        <v>0</v>
      </c>
      <c r="CC61" s="39">
        <v>0</v>
      </c>
      <c r="CD61" s="39">
        <v>0</v>
      </c>
      <c r="CE61" s="39">
        <v>0</v>
      </c>
      <c r="CF61" s="39">
        <v>0</v>
      </c>
      <c r="CG61" s="39">
        <v>0</v>
      </c>
      <c r="CH61" s="39">
        <v>0</v>
      </c>
      <c r="CI61" s="39">
        <v>0</v>
      </c>
      <c r="CJ61" s="63">
        <v>0</v>
      </c>
      <c r="CK61" s="63">
        <v>0</v>
      </c>
      <c r="CL61" s="63">
        <v>4</v>
      </c>
      <c r="CM61" s="63">
        <v>1</v>
      </c>
      <c r="CN61" s="63">
        <v>4</v>
      </c>
      <c r="CO61" s="63">
        <v>2</v>
      </c>
      <c r="CP61" s="63">
        <v>1</v>
      </c>
      <c r="CQ61" s="63">
        <v>1</v>
      </c>
      <c r="CR61" s="63">
        <v>2</v>
      </c>
      <c r="CS61" s="63">
        <v>12</v>
      </c>
      <c r="CT61" s="63">
        <v>2</v>
      </c>
      <c r="CU61" s="63">
        <v>7</v>
      </c>
      <c r="CV61" s="63">
        <v>1</v>
      </c>
      <c r="CW61" s="63">
        <v>0</v>
      </c>
      <c r="CX61" s="63">
        <v>1</v>
      </c>
      <c r="CY61" s="63">
        <v>0</v>
      </c>
      <c r="CZ61" s="63">
        <v>0</v>
      </c>
      <c r="DA61" s="63">
        <v>1</v>
      </c>
      <c r="DB61" s="63">
        <v>3</v>
      </c>
      <c r="DC61" s="63">
        <v>1</v>
      </c>
      <c r="DD61" s="63">
        <v>0</v>
      </c>
      <c r="DE61" s="63">
        <v>2</v>
      </c>
      <c r="DF61" s="63">
        <v>0</v>
      </c>
      <c r="DG61" s="63">
        <v>0</v>
      </c>
      <c r="DH61" s="25">
        <v>1</v>
      </c>
      <c r="DI61" s="25">
        <v>2</v>
      </c>
      <c r="DJ61" s="25">
        <v>0</v>
      </c>
      <c r="DK61" s="25">
        <v>2</v>
      </c>
      <c r="DL61" s="25">
        <v>1</v>
      </c>
      <c r="DM61" s="25">
        <v>3</v>
      </c>
      <c r="DN61" s="25">
        <v>3</v>
      </c>
      <c r="DO61" s="25">
        <v>1</v>
      </c>
      <c r="DP61" s="25">
        <v>0</v>
      </c>
      <c r="DQ61" s="25">
        <v>2</v>
      </c>
      <c r="DR61" s="25">
        <v>2</v>
      </c>
      <c r="DS61" s="25">
        <v>1</v>
      </c>
      <c r="DT61" s="34">
        <v>2</v>
      </c>
      <c r="DU61" s="34">
        <v>2</v>
      </c>
      <c r="DV61" s="34">
        <v>5</v>
      </c>
      <c r="DW61" s="34">
        <v>3</v>
      </c>
      <c r="DX61" s="34">
        <v>5</v>
      </c>
      <c r="DY61" s="34">
        <v>6</v>
      </c>
      <c r="DZ61" s="34">
        <v>7</v>
      </c>
      <c r="EA61" s="2">
        <v>3</v>
      </c>
      <c r="EB61" s="2">
        <v>2</v>
      </c>
      <c r="EC61" s="2">
        <v>16</v>
      </c>
      <c r="ED61" s="2">
        <v>4</v>
      </c>
      <c r="EE61" s="2">
        <v>8</v>
      </c>
      <c r="EF61" s="34">
        <v>0</v>
      </c>
      <c r="EG61" s="34">
        <v>0</v>
      </c>
      <c r="EH61" s="34">
        <v>80</v>
      </c>
      <c r="EI61" s="34">
        <v>33.333333333333329</v>
      </c>
      <c r="EJ61" s="34">
        <v>80</v>
      </c>
      <c r="EK61" s="34">
        <v>33.333333333333329</v>
      </c>
      <c r="EL61" s="34">
        <v>14.285714285714285</v>
      </c>
      <c r="EM61" s="34">
        <v>33.333333333333329</v>
      </c>
      <c r="EN61" s="34">
        <v>100</v>
      </c>
      <c r="EO61" s="34">
        <v>75</v>
      </c>
      <c r="EP61" s="34">
        <v>50</v>
      </c>
      <c r="EQ61" s="34">
        <v>87.5</v>
      </c>
      <c r="ER61" s="34">
        <v>50</v>
      </c>
      <c r="ES61" s="34">
        <v>0</v>
      </c>
      <c r="ET61" s="34">
        <v>20</v>
      </c>
      <c r="EU61" s="34">
        <v>0</v>
      </c>
      <c r="EV61" s="34">
        <v>0</v>
      </c>
      <c r="EW61" s="34">
        <v>16.666666666666664</v>
      </c>
      <c r="EX61" s="34">
        <v>42.857142857142854</v>
      </c>
      <c r="EY61" s="34">
        <v>33.333333333333329</v>
      </c>
      <c r="EZ61" s="34">
        <v>0</v>
      </c>
      <c r="FA61" s="34">
        <v>12.5</v>
      </c>
      <c r="FB61" s="34">
        <v>0</v>
      </c>
      <c r="FC61" s="34">
        <v>0</v>
      </c>
      <c r="FD61" s="42">
        <v>50</v>
      </c>
      <c r="FE61" s="42">
        <v>100</v>
      </c>
      <c r="FF61" s="42">
        <v>0</v>
      </c>
      <c r="FG61" s="42">
        <v>66.666666666666657</v>
      </c>
      <c r="FH61" s="42">
        <v>20</v>
      </c>
      <c r="FI61" s="42">
        <v>50</v>
      </c>
      <c r="FJ61" s="42">
        <v>42.857142857142854</v>
      </c>
      <c r="FK61" s="42">
        <v>33.333333333333329</v>
      </c>
      <c r="FL61" s="42">
        <v>0</v>
      </c>
      <c r="FM61" s="42">
        <v>12.5</v>
      </c>
      <c r="FN61" s="42">
        <v>50</v>
      </c>
      <c r="FO61" s="42">
        <v>12.5</v>
      </c>
      <c r="FP61" s="42">
        <v>1</v>
      </c>
      <c r="FQ61" s="2">
        <v>0</v>
      </c>
      <c r="FR61" s="2">
        <v>5</v>
      </c>
      <c r="FS61" s="2">
        <v>1</v>
      </c>
      <c r="FT61" s="2">
        <v>3</v>
      </c>
      <c r="FU61" s="2">
        <v>5</v>
      </c>
      <c r="FV61" s="2">
        <v>6</v>
      </c>
      <c r="FW61" s="2">
        <v>5</v>
      </c>
      <c r="FX61" s="2">
        <v>3</v>
      </c>
      <c r="FY61" s="2">
        <v>13</v>
      </c>
      <c r="FZ61" s="2">
        <v>7</v>
      </c>
      <c r="GA61" s="2">
        <v>12</v>
      </c>
      <c r="GB61" s="25">
        <v>2</v>
      </c>
      <c r="GC61" s="25">
        <v>1</v>
      </c>
      <c r="GD61" s="25">
        <v>0</v>
      </c>
      <c r="GE61" s="25">
        <v>1</v>
      </c>
      <c r="GF61" s="25">
        <v>0</v>
      </c>
      <c r="GG61" s="25">
        <v>2</v>
      </c>
      <c r="GH61" s="25">
        <v>1</v>
      </c>
      <c r="GI61" s="25">
        <v>0</v>
      </c>
      <c r="GJ61" s="25">
        <v>0</v>
      </c>
      <c r="GK61" s="25">
        <v>3</v>
      </c>
      <c r="GL61" s="25">
        <v>1</v>
      </c>
      <c r="GM61" s="25">
        <v>1</v>
      </c>
      <c r="GN61" s="2">
        <v>0</v>
      </c>
      <c r="GO61" s="2">
        <v>1</v>
      </c>
      <c r="GP61" s="2">
        <v>0</v>
      </c>
      <c r="GQ61" s="2">
        <v>1</v>
      </c>
      <c r="GR61" s="2">
        <v>0</v>
      </c>
      <c r="GS61" s="2">
        <v>2</v>
      </c>
      <c r="GT61" s="2">
        <v>2</v>
      </c>
      <c r="GU61" s="2">
        <v>2</v>
      </c>
      <c r="GV61" s="2">
        <v>0</v>
      </c>
      <c r="GW61" s="2">
        <v>1</v>
      </c>
      <c r="GX61" s="2">
        <v>4</v>
      </c>
      <c r="GY61" s="2">
        <v>2</v>
      </c>
      <c r="GZ61" s="2">
        <v>3</v>
      </c>
      <c r="HA61" s="2">
        <v>2</v>
      </c>
      <c r="HB61" s="2">
        <v>5</v>
      </c>
      <c r="HC61" s="2">
        <v>3</v>
      </c>
      <c r="HD61" s="2">
        <v>3</v>
      </c>
      <c r="HE61" s="2">
        <v>9</v>
      </c>
      <c r="HF61" s="2">
        <v>9</v>
      </c>
      <c r="HG61" s="2">
        <v>7</v>
      </c>
      <c r="HH61" s="2">
        <v>3</v>
      </c>
      <c r="HI61" s="2">
        <v>17</v>
      </c>
      <c r="HJ61" s="2">
        <v>12</v>
      </c>
      <c r="HK61" s="2">
        <v>15</v>
      </c>
      <c r="HL61" s="34">
        <v>33.333333333333329</v>
      </c>
      <c r="HM61" s="34">
        <v>0</v>
      </c>
      <c r="HN61" s="34">
        <v>100</v>
      </c>
      <c r="HO61" s="34">
        <v>33.333333333333329</v>
      </c>
      <c r="HP61" s="34">
        <v>100</v>
      </c>
      <c r="HQ61" s="34">
        <v>55.555555555555557</v>
      </c>
      <c r="HR61" s="34">
        <v>66.666666666666657</v>
      </c>
      <c r="HS61" s="34">
        <v>71.428571428571431</v>
      </c>
      <c r="HT61" s="34">
        <v>100</v>
      </c>
      <c r="HU61" s="34">
        <v>76.470588235294116</v>
      </c>
      <c r="HV61" s="34">
        <v>58.333333333333336</v>
      </c>
      <c r="HW61" s="34">
        <v>80</v>
      </c>
      <c r="HX61" s="39">
        <v>66.666666666666657</v>
      </c>
      <c r="HY61" s="39">
        <v>50</v>
      </c>
      <c r="HZ61" s="39">
        <v>0</v>
      </c>
      <c r="IA61" s="39">
        <v>33.333333333333329</v>
      </c>
      <c r="IB61" s="39">
        <v>0</v>
      </c>
      <c r="IC61" s="39">
        <v>22.222222222222221</v>
      </c>
      <c r="ID61" s="39">
        <v>11.111111111111111</v>
      </c>
      <c r="IE61" s="39">
        <v>0</v>
      </c>
      <c r="IF61" s="39">
        <v>0</v>
      </c>
      <c r="IG61" s="39">
        <v>17.647058823529413</v>
      </c>
      <c r="IH61" s="39">
        <v>8.3333333333333321</v>
      </c>
      <c r="II61" s="39">
        <v>6.666666666666667</v>
      </c>
      <c r="IJ61" s="39">
        <v>0</v>
      </c>
      <c r="IK61" s="39">
        <v>50</v>
      </c>
      <c r="IL61" s="39">
        <v>0</v>
      </c>
      <c r="IM61" s="39">
        <v>33.333333333333329</v>
      </c>
      <c r="IN61" s="39">
        <v>0</v>
      </c>
      <c r="IO61" s="39">
        <v>22.222222222222221</v>
      </c>
      <c r="IP61" s="39">
        <v>22.222222222222221</v>
      </c>
      <c r="IQ61" s="39">
        <v>28.571428571428569</v>
      </c>
      <c r="IR61" s="39">
        <v>0</v>
      </c>
      <c r="IS61" s="39">
        <v>5.8823529411764701</v>
      </c>
      <c r="IT61" s="39">
        <v>33.333333333333329</v>
      </c>
      <c r="IU61" s="39">
        <v>13.333333333333334</v>
      </c>
      <c r="IV61" s="39">
        <v>0</v>
      </c>
      <c r="IW61" s="39">
        <v>2</v>
      </c>
      <c r="IX61" s="39">
        <v>4</v>
      </c>
      <c r="IY61" s="39">
        <v>0</v>
      </c>
      <c r="IZ61" s="39">
        <v>1</v>
      </c>
      <c r="JA61" s="39">
        <v>1</v>
      </c>
      <c r="JB61" s="39">
        <v>2</v>
      </c>
      <c r="JC61" s="39">
        <v>1</v>
      </c>
      <c r="JD61" s="2">
        <v>4</v>
      </c>
      <c r="JE61" s="2">
        <v>2</v>
      </c>
      <c r="JF61" s="2">
        <v>4</v>
      </c>
      <c r="JG61" s="2">
        <v>4</v>
      </c>
      <c r="JH61" s="2">
        <v>0</v>
      </c>
      <c r="JI61" s="2">
        <v>2</v>
      </c>
      <c r="JJ61" s="2">
        <v>3</v>
      </c>
      <c r="JK61" s="2">
        <v>1</v>
      </c>
      <c r="JL61" s="2">
        <v>1</v>
      </c>
      <c r="JM61" s="44">
        <v>2</v>
      </c>
      <c r="JN61" s="44">
        <v>1</v>
      </c>
      <c r="JO61" s="44">
        <v>0</v>
      </c>
      <c r="JP61" s="2">
        <v>0</v>
      </c>
      <c r="JQ61" s="2">
        <v>0</v>
      </c>
      <c r="JR61" s="2">
        <v>1</v>
      </c>
      <c r="JS61" s="2">
        <v>0</v>
      </c>
      <c r="JT61" s="2">
        <v>1</v>
      </c>
      <c r="JU61" s="2">
        <v>1</v>
      </c>
      <c r="JV61" s="2">
        <v>0</v>
      </c>
      <c r="JW61" s="2">
        <v>2</v>
      </c>
      <c r="JX61" s="2">
        <v>1</v>
      </c>
      <c r="JY61" s="2">
        <v>1</v>
      </c>
      <c r="JZ61" s="2">
        <v>0</v>
      </c>
      <c r="KA61" s="2">
        <v>2</v>
      </c>
      <c r="KB61" s="25">
        <v>2</v>
      </c>
      <c r="KC61" s="25">
        <v>2</v>
      </c>
      <c r="KD61" s="25">
        <v>1</v>
      </c>
      <c r="KE61" s="25">
        <v>2</v>
      </c>
      <c r="KF61" s="25">
        <v>1</v>
      </c>
      <c r="KG61" s="25">
        <v>5</v>
      </c>
      <c r="KH61" s="25">
        <v>7</v>
      </c>
      <c r="KI61" s="25">
        <v>3</v>
      </c>
      <c r="KJ61" s="25">
        <v>3</v>
      </c>
      <c r="KK61" s="25">
        <v>4</v>
      </c>
      <c r="KL61" s="25">
        <v>3</v>
      </c>
      <c r="KM61" s="25">
        <v>3</v>
      </c>
      <c r="KN61" s="25">
        <v>6</v>
      </c>
      <c r="KO61" s="25">
        <v>4</v>
      </c>
      <c r="KP61" s="25">
        <v>6</v>
      </c>
      <c r="KQ61" s="25">
        <v>6</v>
      </c>
      <c r="KR61" s="44">
        <v>0</v>
      </c>
      <c r="KS61" s="44">
        <v>40</v>
      </c>
      <c r="KT61" s="44">
        <v>57.142857142857139</v>
      </c>
      <c r="KU61" s="44">
        <v>0</v>
      </c>
      <c r="KV61" s="44">
        <v>33.333333333333329</v>
      </c>
      <c r="KW61" s="44">
        <v>25</v>
      </c>
      <c r="KX61" s="44">
        <v>66.666666666666657</v>
      </c>
      <c r="KY61" s="44">
        <v>33.333333333333329</v>
      </c>
      <c r="KZ61" s="44">
        <v>66.666666666666657</v>
      </c>
      <c r="LA61" s="44">
        <v>50</v>
      </c>
      <c r="LB61" s="44">
        <v>66.666666666666657</v>
      </c>
      <c r="LC61" s="44">
        <v>66.666666666666657</v>
      </c>
      <c r="LD61" s="44">
        <v>0</v>
      </c>
      <c r="LE61" s="44">
        <v>40</v>
      </c>
      <c r="LF61" s="44">
        <v>42.857142857142854</v>
      </c>
      <c r="LG61" s="44">
        <v>33.333333333333329</v>
      </c>
      <c r="LH61" s="44">
        <v>33.333333333333329</v>
      </c>
      <c r="LI61" s="44">
        <v>50</v>
      </c>
      <c r="LJ61" s="44">
        <v>33.333333333333329</v>
      </c>
      <c r="LK61" s="44">
        <v>0</v>
      </c>
      <c r="LL61" s="44">
        <v>0</v>
      </c>
      <c r="LM61" s="44">
        <v>0</v>
      </c>
      <c r="LN61" s="44">
        <v>16.666666666666664</v>
      </c>
      <c r="LO61" s="44">
        <v>0</v>
      </c>
      <c r="LP61" s="44">
        <v>100</v>
      </c>
      <c r="LQ61" s="44">
        <v>20</v>
      </c>
      <c r="LR61" s="44">
        <v>0</v>
      </c>
      <c r="LS61" s="44">
        <v>66.666666666666657</v>
      </c>
      <c r="LT61" s="44">
        <v>33.333333333333329</v>
      </c>
      <c r="LU61" s="44">
        <v>25</v>
      </c>
      <c r="LV61" s="44">
        <v>0</v>
      </c>
      <c r="LW61" s="44">
        <v>66.666666666666657</v>
      </c>
      <c r="LX61" s="44">
        <v>33.333333333333329</v>
      </c>
      <c r="LY61" s="44">
        <v>50</v>
      </c>
      <c r="LZ61" s="44">
        <v>16.666666666666664</v>
      </c>
      <c r="MA61" s="44">
        <v>33.333333333333329</v>
      </c>
      <c r="MB61" s="25">
        <v>1</v>
      </c>
      <c r="MC61" s="25">
        <v>1</v>
      </c>
      <c r="MD61" s="25">
        <v>0</v>
      </c>
      <c r="ME61" s="25">
        <v>0</v>
      </c>
      <c r="MF61" s="25">
        <v>0</v>
      </c>
      <c r="MG61" s="25">
        <v>2</v>
      </c>
      <c r="MH61" s="25">
        <v>2</v>
      </c>
      <c r="MI61" s="25">
        <v>1</v>
      </c>
      <c r="MJ61" s="25">
        <v>0</v>
      </c>
      <c r="MK61" s="25">
        <v>3</v>
      </c>
      <c r="ML61" s="25">
        <v>1</v>
      </c>
      <c r="MM61" s="25">
        <v>0</v>
      </c>
      <c r="MN61" s="25">
        <v>3</v>
      </c>
      <c r="MO61" s="25">
        <v>2</v>
      </c>
      <c r="MP61" s="25">
        <v>4</v>
      </c>
      <c r="MQ61" s="25">
        <v>3</v>
      </c>
      <c r="MR61" s="25">
        <v>6</v>
      </c>
      <c r="MS61" s="25">
        <v>6</v>
      </c>
      <c r="MT61" s="25">
        <v>7</v>
      </c>
      <c r="MU61" s="25">
        <v>4</v>
      </c>
      <c r="MV61" s="25">
        <v>2</v>
      </c>
      <c r="MW61" s="44">
        <v>14</v>
      </c>
      <c r="MX61" s="44">
        <v>4</v>
      </c>
      <c r="MY61" s="44">
        <v>5</v>
      </c>
      <c r="MZ61" s="44">
        <v>33.333333333333329</v>
      </c>
      <c r="NA61" s="44">
        <v>50</v>
      </c>
      <c r="NB61" s="44">
        <v>0</v>
      </c>
      <c r="NC61" s="44">
        <v>0</v>
      </c>
      <c r="ND61" s="44">
        <v>0</v>
      </c>
      <c r="NE61" s="44">
        <v>33.333333333333329</v>
      </c>
      <c r="NF61" s="44">
        <v>28.571428571428569</v>
      </c>
      <c r="NG61" s="44">
        <v>25</v>
      </c>
      <c r="NH61" s="44">
        <v>0</v>
      </c>
      <c r="NI61" s="44">
        <v>21.428571428571427</v>
      </c>
      <c r="NJ61" s="44">
        <v>25</v>
      </c>
      <c r="NK61" s="44">
        <v>0</v>
      </c>
      <c r="NL61" s="25">
        <v>0</v>
      </c>
      <c r="NM61" s="25">
        <v>0</v>
      </c>
      <c r="NN61" s="25">
        <v>0</v>
      </c>
      <c r="NO61" s="25">
        <v>0</v>
      </c>
      <c r="NP61" s="25">
        <v>0</v>
      </c>
      <c r="NQ61" s="25">
        <v>0</v>
      </c>
      <c r="NR61" s="25">
        <v>0</v>
      </c>
      <c r="NS61" s="25">
        <v>0</v>
      </c>
      <c r="NT61" s="25">
        <v>0</v>
      </c>
      <c r="NU61" s="25">
        <v>0</v>
      </c>
      <c r="NV61" s="25">
        <v>0</v>
      </c>
      <c r="NW61" s="25">
        <v>0</v>
      </c>
      <c r="NX61" s="25">
        <v>0</v>
      </c>
      <c r="NY61" s="25">
        <v>0</v>
      </c>
      <c r="NZ61" s="25">
        <v>1</v>
      </c>
      <c r="OA61" s="25">
        <v>1</v>
      </c>
      <c r="OB61" s="25">
        <v>1</v>
      </c>
      <c r="OC61" s="25">
        <v>1</v>
      </c>
      <c r="OD61" s="44">
        <v>0</v>
      </c>
      <c r="OE61" s="44">
        <v>1</v>
      </c>
      <c r="OF61" s="44">
        <v>0</v>
      </c>
      <c r="OG61" s="44">
        <v>0</v>
      </c>
      <c r="OH61" s="44">
        <v>0</v>
      </c>
      <c r="OI61" s="44">
        <v>0</v>
      </c>
      <c r="OJ61" s="44">
        <v>999999999</v>
      </c>
      <c r="OK61" s="44">
        <v>999999999</v>
      </c>
      <c r="OL61" s="44">
        <v>0</v>
      </c>
      <c r="OM61" s="44">
        <v>0</v>
      </c>
      <c r="ON61" s="44">
        <v>0</v>
      </c>
      <c r="OO61" s="44">
        <v>0</v>
      </c>
      <c r="OP61" s="44">
        <v>999999999</v>
      </c>
      <c r="OQ61" s="44">
        <v>0</v>
      </c>
      <c r="OR61" s="44">
        <v>999999999</v>
      </c>
      <c r="OS61" s="44">
        <v>999999999</v>
      </c>
      <c r="OT61" s="44">
        <v>999999999</v>
      </c>
      <c r="OU61" s="44">
        <v>999999999</v>
      </c>
      <c r="OV61" s="25">
        <v>4</v>
      </c>
      <c r="OW61" s="25">
        <v>8</v>
      </c>
      <c r="OX61" s="25">
        <v>16</v>
      </c>
      <c r="OY61" s="25">
        <v>10</v>
      </c>
      <c r="OZ61" s="25">
        <v>11</v>
      </c>
      <c r="PA61" s="25">
        <v>19</v>
      </c>
      <c r="PB61" s="25">
        <v>17</v>
      </c>
      <c r="PC61" s="25">
        <v>15</v>
      </c>
      <c r="PD61" s="25">
        <v>13</v>
      </c>
      <c r="PE61" s="25">
        <v>22</v>
      </c>
      <c r="PF61" s="25">
        <v>20</v>
      </c>
      <c r="PG61" s="25">
        <v>14</v>
      </c>
      <c r="PH61" s="25">
        <v>9</v>
      </c>
      <c r="PI61" s="25">
        <v>14</v>
      </c>
      <c r="PJ61" s="25">
        <v>21</v>
      </c>
      <c r="PK61" s="25">
        <v>12</v>
      </c>
      <c r="PL61" s="25">
        <v>15</v>
      </c>
      <c r="PM61" s="25">
        <v>20</v>
      </c>
      <c r="PN61" s="25">
        <v>19</v>
      </c>
      <c r="PO61" s="25">
        <v>20</v>
      </c>
      <c r="PP61" s="25">
        <v>16</v>
      </c>
      <c r="PQ61" s="25">
        <v>28</v>
      </c>
      <c r="PR61" s="25">
        <v>28</v>
      </c>
      <c r="PS61" s="25">
        <v>32</v>
      </c>
      <c r="PT61" s="44">
        <v>44.444444444444443</v>
      </c>
      <c r="PU61" s="44">
        <v>57.142857142857139</v>
      </c>
      <c r="PV61" s="44">
        <v>76.19047619047619</v>
      </c>
      <c r="PW61" s="44">
        <v>83.333333333333343</v>
      </c>
      <c r="PX61" s="44">
        <v>73.333333333333329</v>
      </c>
      <c r="PY61" s="44">
        <v>95</v>
      </c>
      <c r="PZ61" s="44">
        <v>89.473684210526315</v>
      </c>
      <c r="QA61" s="44">
        <v>75</v>
      </c>
      <c r="QB61" s="44">
        <v>81.25</v>
      </c>
      <c r="QC61" s="44">
        <v>78.571428571428569</v>
      </c>
      <c r="QD61" s="44">
        <v>71.428571428571431</v>
      </c>
      <c r="QE61" s="44">
        <v>43.75</v>
      </c>
      <c r="QF61" s="25">
        <v>4</v>
      </c>
      <c r="QG61" s="25">
        <v>9</v>
      </c>
      <c r="QH61" s="25">
        <v>18</v>
      </c>
      <c r="QI61" s="25">
        <v>9</v>
      </c>
      <c r="QJ61" s="25">
        <v>9</v>
      </c>
      <c r="QK61" s="25">
        <v>16</v>
      </c>
      <c r="QL61" s="25">
        <v>17</v>
      </c>
      <c r="QM61" s="25">
        <v>15</v>
      </c>
      <c r="QN61" s="25">
        <v>13</v>
      </c>
      <c r="QO61" s="25">
        <v>22</v>
      </c>
      <c r="QP61" s="25">
        <v>14</v>
      </c>
      <c r="QQ61" s="25">
        <v>9</v>
      </c>
      <c r="QR61" s="25">
        <v>14</v>
      </c>
      <c r="QS61" s="25">
        <v>21</v>
      </c>
      <c r="QT61" s="25">
        <v>12</v>
      </c>
      <c r="QU61" s="25">
        <v>15</v>
      </c>
      <c r="QV61" s="25">
        <v>20</v>
      </c>
      <c r="QW61" s="25">
        <v>19</v>
      </c>
      <c r="QX61" s="25">
        <v>20</v>
      </c>
      <c r="QY61" s="25">
        <v>16</v>
      </c>
      <c r="QZ61" s="25">
        <v>28</v>
      </c>
      <c r="RA61" s="25">
        <v>28</v>
      </c>
      <c r="RB61" s="44">
        <v>44.444444444444443</v>
      </c>
      <c r="RC61" s="44">
        <v>64.285714285714292</v>
      </c>
      <c r="RD61" s="44">
        <v>85.714285714285708</v>
      </c>
      <c r="RE61" s="44">
        <v>75</v>
      </c>
      <c r="RF61" s="44">
        <v>60</v>
      </c>
      <c r="RG61" s="44">
        <v>80</v>
      </c>
      <c r="RH61" s="44">
        <v>89.473684210526315</v>
      </c>
      <c r="RI61" s="44">
        <v>75</v>
      </c>
      <c r="RJ61" s="44">
        <v>81.25</v>
      </c>
      <c r="RK61" s="44">
        <v>78.571428571428569</v>
      </c>
      <c r="RL61" s="44">
        <v>50</v>
      </c>
      <c r="RM61" s="25">
        <v>3</v>
      </c>
      <c r="RN61" s="25">
        <v>6</v>
      </c>
      <c r="RO61" s="25">
        <v>11</v>
      </c>
      <c r="RP61" s="25">
        <v>5</v>
      </c>
      <c r="RQ61" s="25">
        <v>6</v>
      </c>
      <c r="RR61" s="25">
        <v>8</v>
      </c>
      <c r="RS61" s="25">
        <v>12</v>
      </c>
      <c r="RT61" s="25">
        <v>9</v>
      </c>
      <c r="RU61" s="25">
        <v>8</v>
      </c>
      <c r="RV61" s="25">
        <v>19</v>
      </c>
      <c r="RW61" s="25">
        <v>10</v>
      </c>
      <c r="RX61" s="25">
        <v>16</v>
      </c>
      <c r="RY61" s="25">
        <v>3</v>
      </c>
      <c r="RZ61" s="25">
        <v>6</v>
      </c>
      <c r="SA61" s="25">
        <v>10</v>
      </c>
      <c r="SB61" s="25">
        <v>3</v>
      </c>
      <c r="SC61" s="25">
        <v>3</v>
      </c>
      <c r="SD61" s="25">
        <v>7</v>
      </c>
      <c r="SE61" s="25">
        <v>9</v>
      </c>
      <c r="SF61" s="25">
        <v>6</v>
      </c>
      <c r="SG61" s="25">
        <v>7</v>
      </c>
      <c r="SH61" s="25">
        <v>11</v>
      </c>
      <c r="SI61" s="25">
        <v>10</v>
      </c>
      <c r="SJ61" s="25">
        <v>8</v>
      </c>
      <c r="SK61" s="25">
        <v>2</v>
      </c>
      <c r="SL61" s="25">
        <v>5</v>
      </c>
      <c r="SM61" s="25">
        <v>7</v>
      </c>
      <c r="SN61" s="25">
        <v>2</v>
      </c>
      <c r="SO61" s="25">
        <v>2</v>
      </c>
      <c r="SP61" s="25">
        <v>4</v>
      </c>
      <c r="SQ61" s="25">
        <v>8</v>
      </c>
      <c r="SR61" s="25">
        <v>5</v>
      </c>
      <c r="SS61" s="25">
        <v>6</v>
      </c>
      <c r="ST61" s="25">
        <v>8</v>
      </c>
      <c r="SU61" s="25">
        <v>6</v>
      </c>
      <c r="SV61" s="25">
        <v>6</v>
      </c>
      <c r="SW61" s="44">
        <v>42.857142857142854</v>
      </c>
      <c r="SX61" s="44">
        <v>46.153846153846153</v>
      </c>
      <c r="SY61" s="44">
        <v>78.571428571428569</v>
      </c>
      <c r="SZ61" s="44">
        <v>62.5</v>
      </c>
      <c r="TA61" s="44">
        <v>54.54545454545454</v>
      </c>
      <c r="TB61" s="44">
        <v>57.142857142857139</v>
      </c>
      <c r="TC61" s="44">
        <v>80</v>
      </c>
      <c r="TD61" s="44">
        <v>75</v>
      </c>
      <c r="TE61" s="44">
        <v>88.888888888888886</v>
      </c>
      <c r="TF61" s="44">
        <v>73.076923076923066</v>
      </c>
      <c r="TG61" s="44">
        <v>50</v>
      </c>
      <c r="TH61" s="44">
        <v>69.565217391304344</v>
      </c>
      <c r="TI61" s="44">
        <v>42.857142857142854</v>
      </c>
      <c r="TJ61" s="44">
        <v>46.153846153846153</v>
      </c>
      <c r="TK61" s="44">
        <v>71.428571428571431</v>
      </c>
      <c r="TL61" s="44">
        <v>37.5</v>
      </c>
      <c r="TM61" s="44">
        <v>27.27272727272727</v>
      </c>
      <c r="TN61" s="44">
        <v>50</v>
      </c>
      <c r="TO61" s="44">
        <v>60</v>
      </c>
      <c r="TP61" s="44">
        <v>50</v>
      </c>
      <c r="TQ61" s="44">
        <v>77.777777777777786</v>
      </c>
      <c r="TR61" s="44">
        <v>42.307692307692307</v>
      </c>
      <c r="TS61" s="44">
        <v>50</v>
      </c>
      <c r="TT61" s="44">
        <v>34.782608695652172</v>
      </c>
      <c r="TU61" s="44">
        <v>28.571428571428569</v>
      </c>
      <c r="TV61" s="44">
        <v>38.461538461538467</v>
      </c>
      <c r="TW61" s="44">
        <v>50</v>
      </c>
      <c r="TX61" s="44">
        <v>25</v>
      </c>
      <c r="TY61" s="44">
        <v>18.181818181818183</v>
      </c>
      <c r="TZ61" s="44">
        <v>28.571428571428569</v>
      </c>
      <c r="UA61" s="44">
        <v>53.333333333333336</v>
      </c>
      <c r="UB61" s="44">
        <v>41.666666666666671</v>
      </c>
      <c r="UC61" s="44">
        <v>66.666666666666657</v>
      </c>
      <c r="UD61" s="44">
        <v>30.76923076923077</v>
      </c>
      <c r="UE61" s="44">
        <v>30</v>
      </c>
      <c r="UF61" s="44">
        <v>26.086956521739129</v>
      </c>
    </row>
    <row r="62" spans="1:552" x14ac:dyDescent="0.25">
      <c r="A62" s="2" t="str">
        <f t="shared" si="0"/>
        <v xml:space="preserve">260600 Garanhuns                                                                                                                                    </v>
      </c>
      <c r="B62" s="58">
        <v>260600</v>
      </c>
      <c r="C62" s="2" t="s">
        <v>106</v>
      </c>
      <c r="D62" s="56">
        <v>1</v>
      </c>
      <c r="E62" s="56">
        <v>0</v>
      </c>
      <c r="F62" s="56">
        <v>1</v>
      </c>
      <c r="G62" s="56">
        <v>2</v>
      </c>
      <c r="H62" s="56">
        <v>1</v>
      </c>
      <c r="I62" s="56">
        <v>3</v>
      </c>
      <c r="J62" s="56">
        <v>3</v>
      </c>
      <c r="K62" s="56">
        <v>0</v>
      </c>
      <c r="L62" s="56">
        <v>10</v>
      </c>
      <c r="M62" s="56">
        <v>5</v>
      </c>
      <c r="N62" s="56">
        <v>3</v>
      </c>
      <c r="O62" s="56">
        <v>4</v>
      </c>
      <c r="P62" s="59">
        <v>0</v>
      </c>
      <c r="Q62" s="59">
        <v>0</v>
      </c>
      <c r="R62" s="59">
        <v>0</v>
      </c>
      <c r="S62" s="59">
        <v>2</v>
      </c>
      <c r="T62" s="59">
        <v>1</v>
      </c>
      <c r="U62" s="59">
        <v>2</v>
      </c>
      <c r="V62" s="59">
        <v>2</v>
      </c>
      <c r="W62" s="59">
        <v>0</v>
      </c>
      <c r="X62" s="59">
        <v>7</v>
      </c>
      <c r="Y62" s="59">
        <v>3</v>
      </c>
      <c r="Z62" s="59">
        <v>3</v>
      </c>
      <c r="AA62" s="59">
        <v>3</v>
      </c>
      <c r="AB62" s="62">
        <v>0</v>
      </c>
      <c r="AC62" s="62">
        <v>999999999</v>
      </c>
      <c r="AD62" s="62">
        <v>0</v>
      </c>
      <c r="AE62" s="62">
        <v>100</v>
      </c>
      <c r="AF62" s="62">
        <v>100</v>
      </c>
      <c r="AG62" s="62">
        <v>66.666666666666657</v>
      </c>
      <c r="AH62" s="62">
        <v>66.666666666666657</v>
      </c>
      <c r="AI62" s="62">
        <v>999999999</v>
      </c>
      <c r="AJ62" s="62">
        <v>70</v>
      </c>
      <c r="AK62" s="62">
        <v>60</v>
      </c>
      <c r="AL62" s="62">
        <v>100</v>
      </c>
      <c r="AM62" s="62">
        <v>75</v>
      </c>
      <c r="AN62" s="61">
        <v>1</v>
      </c>
      <c r="AO62" s="25">
        <v>0</v>
      </c>
      <c r="AP62" s="25">
        <v>1</v>
      </c>
      <c r="AQ62" s="25">
        <v>0</v>
      </c>
      <c r="AR62" s="25">
        <v>0</v>
      </c>
      <c r="AS62" s="25">
        <v>1</v>
      </c>
      <c r="AT62" s="25">
        <v>1</v>
      </c>
      <c r="AU62" s="25">
        <v>0</v>
      </c>
      <c r="AV62" s="25">
        <v>3</v>
      </c>
      <c r="AW62" s="25">
        <v>2</v>
      </c>
      <c r="AX62" s="25">
        <v>0</v>
      </c>
      <c r="AY62" s="25">
        <v>1</v>
      </c>
      <c r="AZ62" s="39">
        <v>100</v>
      </c>
      <c r="BA62" s="39">
        <v>999999999</v>
      </c>
      <c r="BB62" s="39">
        <v>100</v>
      </c>
      <c r="BC62" s="39">
        <v>0</v>
      </c>
      <c r="BD62" s="39">
        <v>0</v>
      </c>
      <c r="BE62" s="39">
        <v>33.333333333333329</v>
      </c>
      <c r="BF62" s="39">
        <v>33.333333333333329</v>
      </c>
      <c r="BG62" s="39">
        <v>999999999</v>
      </c>
      <c r="BH62" s="39">
        <v>30</v>
      </c>
      <c r="BI62" s="39">
        <v>40</v>
      </c>
      <c r="BJ62" s="39">
        <v>0</v>
      </c>
      <c r="BK62" s="39">
        <v>25</v>
      </c>
      <c r="BL62" s="25">
        <v>0</v>
      </c>
      <c r="BM62" s="25">
        <v>0</v>
      </c>
      <c r="BN62" s="25">
        <v>0</v>
      </c>
      <c r="BO62" s="25">
        <v>0</v>
      </c>
      <c r="BP62" s="25">
        <v>0</v>
      </c>
      <c r="BQ62" s="25">
        <v>0</v>
      </c>
      <c r="BR62" s="25">
        <v>0</v>
      </c>
      <c r="BS62" s="25">
        <v>0</v>
      </c>
      <c r="BT62" s="25">
        <v>0</v>
      </c>
      <c r="BU62" s="25">
        <v>0</v>
      </c>
      <c r="BV62" s="25">
        <v>0</v>
      </c>
      <c r="BW62" s="25">
        <v>0</v>
      </c>
      <c r="BX62" s="39">
        <v>0</v>
      </c>
      <c r="BY62" s="39">
        <v>999999999</v>
      </c>
      <c r="BZ62" s="39">
        <v>0</v>
      </c>
      <c r="CA62" s="39">
        <v>0</v>
      </c>
      <c r="CB62" s="39">
        <v>0</v>
      </c>
      <c r="CC62" s="39">
        <v>0</v>
      </c>
      <c r="CD62" s="39">
        <v>0</v>
      </c>
      <c r="CE62" s="39">
        <v>999999999</v>
      </c>
      <c r="CF62" s="39">
        <v>0</v>
      </c>
      <c r="CG62" s="39">
        <v>0</v>
      </c>
      <c r="CH62" s="39">
        <v>0</v>
      </c>
      <c r="CI62" s="39">
        <v>0</v>
      </c>
      <c r="CJ62" s="63">
        <v>0</v>
      </c>
      <c r="CK62" s="63">
        <v>0</v>
      </c>
      <c r="CL62" s="63">
        <v>0</v>
      </c>
      <c r="CM62" s="63">
        <v>1</v>
      </c>
      <c r="CN62" s="63">
        <v>0</v>
      </c>
      <c r="CO62" s="63">
        <v>1</v>
      </c>
      <c r="CP62" s="63">
        <v>1</v>
      </c>
      <c r="CQ62" s="63">
        <v>0</v>
      </c>
      <c r="CR62" s="63">
        <v>2</v>
      </c>
      <c r="CS62" s="63">
        <v>1</v>
      </c>
      <c r="CT62" s="63">
        <v>0</v>
      </c>
      <c r="CU62" s="63">
        <v>0</v>
      </c>
      <c r="CV62" s="63">
        <v>0</v>
      </c>
      <c r="CW62" s="63">
        <v>0</v>
      </c>
      <c r="CX62" s="63">
        <v>0</v>
      </c>
      <c r="CY62" s="63">
        <v>0</v>
      </c>
      <c r="CZ62" s="63">
        <v>0</v>
      </c>
      <c r="DA62" s="63">
        <v>0</v>
      </c>
      <c r="DB62" s="63">
        <v>0</v>
      </c>
      <c r="DC62" s="63">
        <v>0</v>
      </c>
      <c r="DD62" s="63">
        <v>0</v>
      </c>
      <c r="DE62" s="63">
        <v>0</v>
      </c>
      <c r="DF62" s="63">
        <v>0</v>
      </c>
      <c r="DG62" s="63">
        <v>0</v>
      </c>
      <c r="DH62" s="25">
        <v>0</v>
      </c>
      <c r="DI62" s="25">
        <v>0</v>
      </c>
      <c r="DJ62" s="25">
        <v>0</v>
      </c>
      <c r="DK62" s="25">
        <v>0</v>
      </c>
      <c r="DL62" s="25">
        <v>0</v>
      </c>
      <c r="DM62" s="25">
        <v>0</v>
      </c>
      <c r="DN62" s="25">
        <v>0</v>
      </c>
      <c r="DO62" s="25">
        <v>0</v>
      </c>
      <c r="DP62" s="25">
        <v>0</v>
      </c>
      <c r="DQ62" s="25">
        <v>0</v>
      </c>
      <c r="DR62" s="25">
        <v>0</v>
      </c>
      <c r="DS62" s="25">
        <v>1</v>
      </c>
      <c r="DT62" s="34">
        <v>0</v>
      </c>
      <c r="DU62" s="34">
        <v>0</v>
      </c>
      <c r="DV62" s="34">
        <v>0</v>
      </c>
      <c r="DW62" s="34">
        <v>1</v>
      </c>
      <c r="DX62" s="34">
        <v>0</v>
      </c>
      <c r="DY62" s="34">
        <v>1</v>
      </c>
      <c r="DZ62" s="34">
        <v>1</v>
      </c>
      <c r="EA62" s="2">
        <v>0</v>
      </c>
      <c r="EB62" s="2">
        <v>2</v>
      </c>
      <c r="EC62" s="2">
        <v>1</v>
      </c>
      <c r="ED62" s="2">
        <v>0</v>
      </c>
      <c r="EE62" s="2">
        <v>1</v>
      </c>
      <c r="EF62" s="34">
        <v>999999999</v>
      </c>
      <c r="EG62" s="34">
        <v>999999999</v>
      </c>
      <c r="EH62" s="34">
        <v>999999999</v>
      </c>
      <c r="EI62" s="34">
        <v>100</v>
      </c>
      <c r="EJ62" s="34">
        <v>999999999</v>
      </c>
      <c r="EK62" s="34">
        <v>100</v>
      </c>
      <c r="EL62" s="34">
        <v>100</v>
      </c>
      <c r="EM62" s="34">
        <v>999999999</v>
      </c>
      <c r="EN62" s="34">
        <v>100</v>
      </c>
      <c r="EO62" s="34">
        <v>100</v>
      </c>
      <c r="EP62" s="34">
        <v>999999999</v>
      </c>
      <c r="EQ62" s="34">
        <v>0</v>
      </c>
      <c r="ER62" s="34">
        <v>999999999</v>
      </c>
      <c r="ES62" s="34">
        <v>999999999</v>
      </c>
      <c r="ET62" s="34">
        <v>999999999</v>
      </c>
      <c r="EU62" s="34">
        <v>0</v>
      </c>
      <c r="EV62" s="34">
        <v>999999999</v>
      </c>
      <c r="EW62" s="34">
        <v>0</v>
      </c>
      <c r="EX62" s="34">
        <v>0</v>
      </c>
      <c r="EY62" s="34">
        <v>999999999</v>
      </c>
      <c r="EZ62" s="34">
        <v>0</v>
      </c>
      <c r="FA62" s="34">
        <v>0</v>
      </c>
      <c r="FB62" s="34">
        <v>999999999</v>
      </c>
      <c r="FC62" s="34">
        <v>0</v>
      </c>
      <c r="FD62" s="42">
        <v>999999999</v>
      </c>
      <c r="FE62" s="42">
        <v>999999999</v>
      </c>
      <c r="FF62" s="42">
        <v>999999999</v>
      </c>
      <c r="FG62" s="42">
        <v>0</v>
      </c>
      <c r="FH62" s="42">
        <v>999999999</v>
      </c>
      <c r="FI62" s="42">
        <v>0</v>
      </c>
      <c r="FJ62" s="42">
        <v>0</v>
      </c>
      <c r="FK62" s="42">
        <v>999999999</v>
      </c>
      <c r="FL62" s="42">
        <v>0</v>
      </c>
      <c r="FM62" s="42">
        <v>0</v>
      </c>
      <c r="FN62" s="42">
        <v>999999999</v>
      </c>
      <c r="FO62" s="42">
        <v>100</v>
      </c>
      <c r="FP62" s="42">
        <v>0</v>
      </c>
      <c r="FQ62" s="2">
        <v>0</v>
      </c>
      <c r="FR62" s="2">
        <v>0</v>
      </c>
      <c r="FS62" s="2">
        <v>1</v>
      </c>
      <c r="FT62" s="2">
        <v>0</v>
      </c>
      <c r="FU62" s="2">
        <v>2</v>
      </c>
      <c r="FV62" s="2">
        <v>0</v>
      </c>
      <c r="FW62" s="2">
        <v>0</v>
      </c>
      <c r="FX62" s="2">
        <v>4</v>
      </c>
      <c r="FY62" s="2">
        <v>0</v>
      </c>
      <c r="FZ62" s="2">
        <v>0</v>
      </c>
      <c r="GA62" s="2">
        <v>1</v>
      </c>
      <c r="GB62" s="25">
        <v>0</v>
      </c>
      <c r="GC62" s="25">
        <v>0</v>
      </c>
      <c r="GD62" s="25">
        <v>0</v>
      </c>
      <c r="GE62" s="25">
        <v>0</v>
      </c>
      <c r="GF62" s="25">
        <v>0</v>
      </c>
      <c r="GG62" s="25">
        <v>0</v>
      </c>
      <c r="GH62" s="25">
        <v>0</v>
      </c>
      <c r="GI62" s="25">
        <v>0</v>
      </c>
      <c r="GJ62" s="25">
        <v>0</v>
      </c>
      <c r="GK62" s="25">
        <v>0</v>
      </c>
      <c r="GL62" s="25">
        <v>1</v>
      </c>
      <c r="GM62" s="25">
        <v>0</v>
      </c>
      <c r="GN62" s="2">
        <v>0</v>
      </c>
      <c r="GO62" s="2">
        <v>0</v>
      </c>
      <c r="GP62" s="2">
        <v>0</v>
      </c>
      <c r="GQ62" s="2">
        <v>0</v>
      </c>
      <c r="GR62" s="2">
        <v>0</v>
      </c>
      <c r="GS62" s="2">
        <v>0</v>
      </c>
      <c r="GT62" s="2">
        <v>1</v>
      </c>
      <c r="GU62" s="2">
        <v>0</v>
      </c>
      <c r="GV62" s="2">
        <v>1</v>
      </c>
      <c r="GW62" s="2">
        <v>0</v>
      </c>
      <c r="GX62" s="2">
        <v>1</v>
      </c>
      <c r="GY62" s="2">
        <v>0</v>
      </c>
      <c r="GZ62" s="2">
        <v>0</v>
      </c>
      <c r="HA62" s="2">
        <v>0</v>
      </c>
      <c r="HB62" s="2">
        <v>0</v>
      </c>
      <c r="HC62" s="2">
        <v>1</v>
      </c>
      <c r="HD62" s="2">
        <v>0</v>
      </c>
      <c r="HE62" s="2">
        <v>2</v>
      </c>
      <c r="HF62" s="2">
        <v>1</v>
      </c>
      <c r="HG62" s="2">
        <v>0</v>
      </c>
      <c r="HH62" s="2">
        <v>5</v>
      </c>
      <c r="HI62" s="2">
        <v>0</v>
      </c>
      <c r="HJ62" s="2">
        <v>2</v>
      </c>
      <c r="HK62" s="2">
        <v>1</v>
      </c>
      <c r="HL62" s="34">
        <v>999999999</v>
      </c>
      <c r="HM62" s="34">
        <v>999999999</v>
      </c>
      <c r="HN62" s="34">
        <v>999999999</v>
      </c>
      <c r="HO62" s="34">
        <v>100</v>
      </c>
      <c r="HP62" s="34">
        <v>999999999</v>
      </c>
      <c r="HQ62" s="34">
        <v>100</v>
      </c>
      <c r="HR62" s="34">
        <v>0</v>
      </c>
      <c r="HS62" s="34">
        <v>999999999</v>
      </c>
      <c r="HT62" s="34">
        <v>80</v>
      </c>
      <c r="HU62" s="34">
        <v>999999999</v>
      </c>
      <c r="HV62" s="34">
        <v>0</v>
      </c>
      <c r="HW62" s="34">
        <v>100</v>
      </c>
      <c r="HX62" s="39">
        <v>999999999</v>
      </c>
      <c r="HY62" s="39">
        <v>999999999</v>
      </c>
      <c r="HZ62" s="39">
        <v>999999999</v>
      </c>
      <c r="IA62" s="39">
        <v>0</v>
      </c>
      <c r="IB62" s="39">
        <v>999999999</v>
      </c>
      <c r="IC62" s="39">
        <v>0</v>
      </c>
      <c r="ID62" s="39">
        <v>0</v>
      </c>
      <c r="IE62" s="39">
        <v>999999999</v>
      </c>
      <c r="IF62" s="39">
        <v>0</v>
      </c>
      <c r="IG62" s="39">
        <v>999999999</v>
      </c>
      <c r="IH62" s="39">
        <v>50</v>
      </c>
      <c r="II62" s="39">
        <v>0</v>
      </c>
      <c r="IJ62" s="39">
        <v>999999999</v>
      </c>
      <c r="IK62" s="39">
        <v>999999999</v>
      </c>
      <c r="IL62" s="39">
        <v>999999999</v>
      </c>
      <c r="IM62" s="39">
        <v>0</v>
      </c>
      <c r="IN62" s="39">
        <v>999999999</v>
      </c>
      <c r="IO62" s="39">
        <v>0</v>
      </c>
      <c r="IP62" s="39">
        <v>100</v>
      </c>
      <c r="IQ62" s="39">
        <v>999999999</v>
      </c>
      <c r="IR62" s="39">
        <v>20</v>
      </c>
      <c r="IS62" s="39">
        <v>999999999</v>
      </c>
      <c r="IT62" s="39">
        <v>50</v>
      </c>
      <c r="IU62" s="39">
        <v>0</v>
      </c>
      <c r="IV62" s="39">
        <v>0</v>
      </c>
      <c r="IW62" s="39">
        <v>0</v>
      </c>
      <c r="IX62" s="39">
        <v>1</v>
      </c>
      <c r="IY62" s="39">
        <v>0</v>
      </c>
      <c r="IZ62" s="39">
        <v>0</v>
      </c>
      <c r="JA62" s="39">
        <v>1</v>
      </c>
      <c r="JB62" s="39">
        <v>0</v>
      </c>
      <c r="JC62" s="39">
        <v>0</v>
      </c>
      <c r="JD62" s="2">
        <v>2</v>
      </c>
      <c r="JE62" s="2">
        <v>0</v>
      </c>
      <c r="JF62" s="2">
        <v>0</v>
      </c>
      <c r="JG62" s="2">
        <v>1</v>
      </c>
      <c r="JH62" s="2">
        <v>1</v>
      </c>
      <c r="JI62" s="2">
        <v>0</v>
      </c>
      <c r="JJ62" s="2">
        <v>0</v>
      </c>
      <c r="JK62" s="2">
        <v>0</v>
      </c>
      <c r="JL62" s="2">
        <v>0</v>
      </c>
      <c r="JM62" s="44">
        <v>0</v>
      </c>
      <c r="JN62" s="44">
        <v>1</v>
      </c>
      <c r="JO62" s="44">
        <v>0</v>
      </c>
      <c r="JP62" s="2">
        <v>0</v>
      </c>
      <c r="JQ62" s="2">
        <v>0</v>
      </c>
      <c r="JR62" s="2">
        <v>0</v>
      </c>
      <c r="JS62" s="2">
        <v>0</v>
      </c>
      <c r="JT62" s="2">
        <v>0</v>
      </c>
      <c r="JU62" s="2">
        <v>0</v>
      </c>
      <c r="JV62" s="2">
        <v>0</v>
      </c>
      <c r="JW62" s="2">
        <v>0</v>
      </c>
      <c r="JX62" s="2">
        <v>0</v>
      </c>
      <c r="JY62" s="2">
        <v>0</v>
      </c>
      <c r="JZ62" s="2">
        <v>0</v>
      </c>
      <c r="KA62" s="2">
        <v>0</v>
      </c>
      <c r="KB62" s="25">
        <v>1</v>
      </c>
      <c r="KC62" s="25">
        <v>0</v>
      </c>
      <c r="KD62" s="25">
        <v>0</v>
      </c>
      <c r="KE62" s="25">
        <v>0</v>
      </c>
      <c r="KF62" s="25">
        <v>1</v>
      </c>
      <c r="KG62" s="25">
        <v>0</v>
      </c>
      <c r="KH62" s="25">
        <v>1</v>
      </c>
      <c r="KI62" s="25">
        <v>0</v>
      </c>
      <c r="KJ62" s="25">
        <v>0</v>
      </c>
      <c r="KK62" s="25">
        <v>1</v>
      </c>
      <c r="KL62" s="25">
        <v>1</v>
      </c>
      <c r="KM62" s="25">
        <v>0</v>
      </c>
      <c r="KN62" s="25">
        <v>3</v>
      </c>
      <c r="KO62" s="25">
        <v>0</v>
      </c>
      <c r="KP62" s="25">
        <v>0</v>
      </c>
      <c r="KQ62" s="25">
        <v>1</v>
      </c>
      <c r="KR62" s="44">
        <v>0</v>
      </c>
      <c r="KS62" s="44">
        <v>999999999</v>
      </c>
      <c r="KT62" s="44">
        <v>100</v>
      </c>
      <c r="KU62" s="44">
        <v>999999999</v>
      </c>
      <c r="KV62" s="44">
        <v>999999999</v>
      </c>
      <c r="KW62" s="44">
        <v>100</v>
      </c>
      <c r="KX62" s="44">
        <v>0</v>
      </c>
      <c r="KY62" s="44">
        <v>999999999</v>
      </c>
      <c r="KZ62" s="44">
        <v>66.666666666666657</v>
      </c>
      <c r="LA62" s="44">
        <v>999999999</v>
      </c>
      <c r="LB62" s="44">
        <v>999999999</v>
      </c>
      <c r="LC62" s="44">
        <v>100</v>
      </c>
      <c r="LD62" s="44">
        <v>100</v>
      </c>
      <c r="LE62" s="44">
        <v>999999999</v>
      </c>
      <c r="LF62" s="44">
        <v>0</v>
      </c>
      <c r="LG62" s="44">
        <v>999999999</v>
      </c>
      <c r="LH62" s="44">
        <v>999999999</v>
      </c>
      <c r="LI62" s="44">
        <v>0</v>
      </c>
      <c r="LJ62" s="44">
        <v>100</v>
      </c>
      <c r="LK62" s="44">
        <v>999999999</v>
      </c>
      <c r="LL62" s="44">
        <v>0</v>
      </c>
      <c r="LM62" s="44">
        <v>999999999</v>
      </c>
      <c r="LN62" s="44">
        <v>999999999</v>
      </c>
      <c r="LO62" s="44">
        <v>0</v>
      </c>
      <c r="LP62" s="44">
        <v>0</v>
      </c>
      <c r="LQ62" s="44">
        <v>999999999</v>
      </c>
      <c r="LR62" s="44">
        <v>0</v>
      </c>
      <c r="LS62" s="44">
        <v>999999999</v>
      </c>
      <c r="LT62" s="44">
        <v>999999999</v>
      </c>
      <c r="LU62" s="44">
        <v>0</v>
      </c>
      <c r="LV62" s="44">
        <v>0</v>
      </c>
      <c r="LW62" s="44">
        <v>999999999</v>
      </c>
      <c r="LX62" s="44">
        <v>33.333333333333329</v>
      </c>
      <c r="LY62" s="44">
        <v>999999999</v>
      </c>
      <c r="LZ62" s="44">
        <v>999999999</v>
      </c>
      <c r="MA62" s="44">
        <v>0</v>
      </c>
      <c r="MB62" s="25">
        <v>0</v>
      </c>
      <c r="MC62" s="25">
        <v>0</v>
      </c>
      <c r="MD62" s="25">
        <v>0</v>
      </c>
      <c r="ME62" s="25">
        <v>0</v>
      </c>
      <c r="MF62" s="25">
        <v>0</v>
      </c>
      <c r="MG62" s="25">
        <v>0</v>
      </c>
      <c r="MH62" s="25">
        <v>0</v>
      </c>
      <c r="MI62" s="25">
        <v>0</v>
      </c>
      <c r="MJ62" s="25">
        <v>1</v>
      </c>
      <c r="MK62" s="25">
        <v>0</v>
      </c>
      <c r="ML62" s="25">
        <v>0</v>
      </c>
      <c r="MM62" s="25">
        <v>1</v>
      </c>
      <c r="MN62" s="25">
        <v>0</v>
      </c>
      <c r="MO62" s="25">
        <v>0</v>
      </c>
      <c r="MP62" s="25">
        <v>0</v>
      </c>
      <c r="MQ62" s="25">
        <v>1</v>
      </c>
      <c r="MR62" s="25">
        <v>0</v>
      </c>
      <c r="MS62" s="25">
        <v>1</v>
      </c>
      <c r="MT62" s="25">
        <v>1</v>
      </c>
      <c r="MU62" s="25">
        <v>0</v>
      </c>
      <c r="MV62" s="25">
        <v>1</v>
      </c>
      <c r="MW62" s="44">
        <v>1</v>
      </c>
      <c r="MX62" s="44">
        <v>0</v>
      </c>
      <c r="MY62" s="44">
        <v>1</v>
      </c>
      <c r="MZ62" s="44">
        <v>999999999</v>
      </c>
      <c r="NA62" s="44">
        <v>999999999</v>
      </c>
      <c r="NB62" s="44">
        <v>999999999</v>
      </c>
      <c r="NC62" s="44">
        <v>0</v>
      </c>
      <c r="ND62" s="44">
        <v>999999999</v>
      </c>
      <c r="NE62" s="44">
        <v>0</v>
      </c>
      <c r="NF62" s="44">
        <v>0</v>
      </c>
      <c r="NG62" s="44">
        <v>999999999</v>
      </c>
      <c r="NH62" s="44">
        <v>100</v>
      </c>
      <c r="NI62" s="44">
        <v>0</v>
      </c>
      <c r="NJ62" s="44">
        <v>999999999</v>
      </c>
      <c r="NK62" s="44">
        <v>100</v>
      </c>
      <c r="NL62" s="25">
        <v>0</v>
      </c>
      <c r="NM62" s="25">
        <v>0</v>
      </c>
      <c r="NN62" s="25">
        <v>0</v>
      </c>
      <c r="NO62" s="25">
        <v>0</v>
      </c>
      <c r="NP62" s="25">
        <v>0</v>
      </c>
      <c r="NQ62" s="25">
        <v>0</v>
      </c>
      <c r="NR62" s="25">
        <v>0</v>
      </c>
      <c r="NS62" s="25">
        <v>0</v>
      </c>
      <c r="NT62" s="25">
        <v>0</v>
      </c>
      <c r="NU62" s="25">
        <v>0</v>
      </c>
      <c r="NV62" s="25">
        <v>0</v>
      </c>
      <c r="NW62" s="25">
        <v>0</v>
      </c>
      <c r="NX62" s="25">
        <v>0</v>
      </c>
      <c r="NY62" s="25">
        <v>0</v>
      </c>
      <c r="NZ62" s="25">
        <v>1</v>
      </c>
      <c r="OA62" s="25">
        <v>0</v>
      </c>
      <c r="OB62" s="25">
        <v>0</v>
      </c>
      <c r="OC62" s="25">
        <v>0</v>
      </c>
      <c r="OD62" s="44">
        <v>0</v>
      </c>
      <c r="OE62" s="44">
        <v>0</v>
      </c>
      <c r="OF62" s="44">
        <v>0</v>
      </c>
      <c r="OG62" s="44">
        <v>0</v>
      </c>
      <c r="OH62" s="44">
        <v>0</v>
      </c>
      <c r="OI62" s="44">
        <v>0</v>
      </c>
      <c r="OJ62" s="44">
        <v>999999999</v>
      </c>
      <c r="OK62" s="44">
        <v>999999999</v>
      </c>
      <c r="OL62" s="44">
        <v>0</v>
      </c>
      <c r="OM62" s="44">
        <v>999999999</v>
      </c>
      <c r="ON62" s="44">
        <v>999999999</v>
      </c>
      <c r="OO62" s="44">
        <v>999999999</v>
      </c>
      <c r="OP62" s="44">
        <v>999999999</v>
      </c>
      <c r="OQ62" s="44">
        <v>999999999</v>
      </c>
      <c r="OR62" s="44">
        <v>999999999</v>
      </c>
      <c r="OS62" s="44">
        <v>999999999</v>
      </c>
      <c r="OT62" s="44">
        <v>999999999</v>
      </c>
      <c r="OU62" s="44">
        <v>999999999</v>
      </c>
      <c r="OV62" s="25">
        <v>0</v>
      </c>
      <c r="OW62" s="25">
        <v>0</v>
      </c>
      <c r="OX62" s="25">
        <v>1</v>
      </c>
      <c r="OY62" s="25">
        <v>3</v>
      </c>
      <c r="OZ62" s="25">
        <v>1</v>
      </c>
      <c r="PA62" s="25">
        <v>3</v>
      </c>
      <c r="PB62" s="25">
        <v>3</v>
      </c>
      <c r="PC62" s="25">
        <v>0</v>
      </c>
      <c r="PD62" s="25">
        <v>8</v>
      </c>
      <c r="PE62" s="25">
        <v>6</v>
      </c>
      <c r="PF62" s="25">
        <v>3</v>
      </c>
      <c r="PG62" s="25">
        <v>1</v>
      </c>
      <c r="PH62" s="25">
        <v>1</v>
      </c>
      <c r="PI62" s="25">
        <v>1</v>
      </c>
      <c r="PJ62" s="25">
        <v>1</v>
      </c>
      <c r="PK62" s="25">
        <v>3</v>
      </c>
      <c r="PL62" s="25">
        <v>1</v>
      </c>
      <c r="PM62" s="25">
        <v>3</v>
      </c>
      <c r="PN62" s="25">
        <v>4</v>
      </c>
      <c r="PO62" s="25">
        <v>1</v>
      </c>
      <c r="PP62" s="25">
        <v>10</v>
      </c>
      <c r="PQ62" s="25">
        <v>8</v>
      </c>
      <c r="PR62" s="25">
        <v>5</v>
      </c>
      <c r="PS62" s="25">
        <v>4</v>
      </c>
      <c r="PT62" s="44">
        <v>0</v>
      </c>
      <c r="PU62" s="44">
        <v>0</v>
      </c>
      <c r="PV62" s="44">
        <v>100</v>
      </c>
      <c r="PW62" s="44">
        <v>100</v>
      </c>
      <c r="PX62" s="44">
        <v>100</v>
      </c>
      <c r="PY62" s="44">
        <v>100</v>
      </c>
      <c r="PZ62" s="44">
        <v>75</v>
      </c>
      <c r="QA62" s="44">
        <v>0</v>
      </c>
      <c r="QB62" s="44">
        <v>80</v>
      </c>
      <c r="QC62" s="44">
        <v>75</v>
      </c>
      <c r="QD62" s="44">
        <v>60</v>
      </c>
      <c r="QE62" s="44">
        <v>25</v>
      </c>
      <c r="QF62" s="25">
        <v>0</v>
      </c>
      <c r="QG62" s="25">
        <v>0</v>
      </c>
      <c r="QH62" s="25">
        <v>1</v>
      </c>
      <c r="QI62" s="25">
        <v>3</v>
      </c>
      <c r="QJ62" s="25">
        <v>1</v>
      </c>
      <c r="QK62" s="25">
        <v>3</v>
      </c>
      <c r="QL62" s="25">
        <v>2</v>
      </c>
      <c r="QM62" s="25">
        <v>0</v>
      </c>
      <c r="QN62" s="25">
        <v>6</v>
      </c>
      <c r="QO62" s="25">
        <v>6</v>
      </c>
      <c r="QP62" s="25">
        <v>1</v>
      </c>
      <c r="QQ62" s="25">
        <v>1</v>
      </c>
      <c r="QR62" s="25">
        <v>1</v>
      </c>
      <c r="QS62" s="25">
        <v>1</v>
      </c>
      <c r="QT62" s="25">
        <v>3</v>
      </c>
      <c r="QU62" s="25">
        <v>1</v>
      </c>
      <c r="QV62" s="25">
        <v>3</v>
      </c>
      <c r="QW62" s="25">
        <v>4</v>
      </c>
      <c r="QX62" s="25">
        <v>1</v>
      </c>
      <c r="QY62" s="25">
        <v>10</v>
      </c>
      <c r="QZ62" s="25">
        <v>8</v>
      </c>
      <c r="RA62" s="25">
        <v>5</v>
      </c>
      <c r="RB62" s="44">
        <v>0</v>
      </c>
      <c r="RC62" s="44">
        <v>0</v>
      </c>
      <c r="RD62" s="44">
        <v>100</v>
      </c>
      <c r="RE62" s="44">
        <v>100</v>
      </c>
      <c r="RF62" s="44">
        <v>100</v>
      </c>
      <c r="RG62" s="44">
        <v>100</v>
      </c>
      <c r="RH62" s="44">
        <v>50</v>
      </c>
      <c r="RI62" s="44">
        <v>0</v>
      </c>
      <c r="RJ62" s="44">
        <v>60</v>
      </c>
      <c r="RK62" s="44">
        <v>75</v>
      </c>
      <c r="RL62" s="44">
        <v>20</v>
      </c>
      <c r="RM62" s="25">
        <v>0</v>
      </c>
      <c r="RN62" s="25">
        <v>0</v>
      </c>
      <c r="RO62" s="25">
        <v>0</v>
      </c>
      <c r="RP62" s="25">
        <v>1</v>
      </c>
      <c r="RQ62" s="25">
        <v>0</v>
      </c>
      <c r="RR62" s="25">
        <v>1</v>
      </c>
      <c r="RS62" s="25">
        <v>1</v>
      </c>
      <c r="RT62" s="25">
        <v>0</v>
      </c>
      <c r="RU62" s="25">
        <v>7</v>
      </c>
      <c r="RV62" s="25">
        <v>0</v>
      </c>
      <c r="RW62" s="25">
        <v>2</v>
      </c>
      <c r="RX62" s="25">
        <v>2</v>
      </c>
      <c r="RY62" s="25">
        <v>1</v>
      </c>
      <c r="RZ62" s="25">
        <v>0</v>
      </c>
      <c r="SA62" s="25">
        <v>1</v>
      </c>
      <c r="SB62" s="25">
        <v>1</v>
      </c>
      <c r="SC62" s="25">
        <v>0</v>
      </c>
      <c r="SD62" s="25">
        <v>1</v>
      </c>
      <c r="SE62" s="25">
        <v>2</v>
      </c>
      <c r="SF62" s="25">
        <v>0</v>
      </c>
      <c r="SG62" s="25">
        <v>5</v>
      </c>
      <c r="SH62" s="25">
        <v>0</v>
      </c>
      <c r="SI62" s="25">
        <v>0</v>
      </c>
      <c r="SJ62" s="25">
        <v>2</v>
      </c>
      <c r="SK62" s="25">
        <v>0</v>
      </c>
      <c r="SL62" s="25">
        <v>0</v>
      </c>
      <c r="SM62" s="25">
        <v>0</v>
      </c>
      <c r="SN62" s="25">
        <v>1</v>
      </c>
      <c r="SO62" s="25">
        <v>0</v>
      </c>
      <c r="SP62" s="25">
        <v>0</v>
      </c>
      <c r="SQ62" s="25">
        <v>1</v>
      </c>
      <c r="SR62" s="25">
        <v>0</v>
      </c>
      <c r="SS62" s="25">
        <v>5</v>
      </c>
      <c r="ST62" s="25">
        <v>0</v>
      </c>
      <c r="SU62" s="25">
        <v>0</v>
      </c>
      <c r="SV62" s="25">
        <v>2</v>
      </c>
      <c r="SW62" s="44">
        <v>0</v>
      </c>
      <c r="SX62" s="44">
        <v>999999999</v>
      </c>
      <c r="SY62" s="44">
        <v>0</v>
      </c>
      <c r="SZ62" s="44">
        <v>50</v>
      </c>
      <c r="TA62" s="44">
        <v>0</v>
      </c>
      <c r="TB62" s="44">
        <v>33.333333333333329</v>
      </c>
      <c r="TC62" s="44">
        <v>33.333333333333329</v>
      </c>
      <c r="TD62" s="44">
        <v>999999999</v>
      </c>
      <c r="TE62" s="44">
        <v>70</v>
      </c>
      <c r="TF62" s="44">
        <v>0</v>
      </c>
      <c r="TG62" s="44">
        <v>66.666666666666657</v>
      </c>
      <c r="TH62" s="44">
        <v>50</v>
      </c>
      <c r="TI62" s="44">
        <v>100</v>
      </c>
      <c r="TJ62" s="44">
        <v>999999999</v>
      </c>
      <c r="TK62" s="44">
        <v>100</v>
      </c>
      <c r="TL62" s="44">
        <v>50</v>
      </c>
      <c r="TM62" s="44">
        <v>0</v>
      </c>
      <c r="TN62" s="44">
        <v>33.333333333333329</v>
      </c>
      <c r="TO62" s="44">
        <v>66.666666666666657</v>
      </c>
      <c r="TP62" s="44">
        <v>999999999</v>
      </c>
      <c r="TQ62" s="44">
        <v>50</v>
      </c>
      <c r="TR62" s="44">
        <v>0</v>
      </c>
      <c r="TS62" s="44">
        <v>0</v>
      </c>
      <c r="TT62" s="44">
        <v>50</v>
      </c>
      <c r="TU62" s="44">
        <v>0</v>
      </c>
      <c r="TV62" s="44">
        <v>999999999</v>
      </c>
      <c r="TW62" s="44">
        <v>0</v>
      </c>
      <c r="TX62" s="44">
        <v>50</v>
      </c>
      <c r="TY62" s="44">
        <v>0</v>
      </c>
      <c r="TZ62" s="44">
        <v>0</v>
      </c>
      <c r="UA62" s="44">
        <v>33.333333333333329</v>
      </c>
      <c r="UB62" s="44">
        <v>999999999</v>
      </c>
      <c r="UC62" s="44">
        <v>50</v>
      </c>
      <c r="UD62" s="44">
        <v>0</v>
      </c>
      <c r="UE62" s="44">
        <v>0</v>
      </c>
      <c r="UF62" s="44">
        <v>50</v>
      </c>
    </row>
    <row r="63" spans="1:552" x14ac:dyDescent="0.25">
      <c r="A63" s="2" t="str">
        <f t="shared" si="0"/>
        <v xml:space="preserve">260680 Igarassu                                                                                                                                     </v>
      </c>
      <c r="B63" s="58">
        <v>260680</v>
      </c>
      <c r="C63" s="2" t="s">
        <v>107</v>
      </c>
      <c r="D63" s="56">
        <v>3</v>
      </c>
      <c r="E63" s="56">
        <v>3</v>
      </c>
      <c r="F63" s="56">
        <v>1</v>
      </c>
      <c r="G63" s="56">
        <v>2</v>
      </c>
      <c r="H63" s="56">
        <v>7</v>
      </c>
      <c r="I63" s="56">
        <v>2</v>
      </c>
      <c r="J63" s="56">
        <v>3</v>
      </c>
      <c r="K63" s="56">
        <v>3</v>
      </c>
      <c r="L63" s="56">
        <v>8</v>
      </c>
      <c r="M63" s="56">
        <v>9</v>
      </c>
      <c r="N63" s="56">
        <v>11</v>
      </c>
      <c r="O63" s="56">
        <v>6</v>
      </c>
      <c r="P63" s="59">
        <v>0</v>
      </c>
      <c r="Q63" s="59">
        <v>0</v>
      </c>
      <c r="R63" s="59">
        <v>1</v>
      </c>
      <c r="S63" s="59">
        <v>1</v>
      </c>
      <c r="T63" s="59">
        <v>5</v>
      </c>
      <c r="U63" s="59">
        <v>0</v>
      </c>
      <c r="V63" s="59">
        <v>0</v>
      </c>
      <c r="W63" s="59">
        <v>0</v>
      </c>
      <c r="X63" s="59">
        <v>4</v>
      </c>
      <c r="Y63" s="59">
        <v>4</v>
      </c>
      <c r="Z63" s="59">
        <v>6</v>
      </c>
      <c r="AA63" s="59">
        <v>3</v>
      </c>
      <c r="AB63" s="62">
        <v>0</v>
      </c>
      <c r="AC63" s="62">
        <v>0</v>
      </c>
      <c r="AD63" s="62">
        <v>100</v>
      </c>
      <c r="AE63" s="62">
        <v>50</v>
      </c>
      <c r="AF63" s="62">
        <v>71.428571428571431</v>
      </c>
      <c r="AG63" s="62">
        <v>0</v>
      </c>
      <c r="AH63" s="62">
        <v>0</v>
      </c>
      <c r="AI63" s="62">
        <v>0</v>
      </c>
      <c r="AJ63" s="62">
        <v>50</v>
      </c>
      <c r="AK63" s="62">
        <v>44.444444444444443</v>
      </c>
      <c r="AL63" s="62">
        <v>54.54545454545454</v>
      </c>
      <c r="AM63" s="62">
        <v>50</v>
      </c>
      <c r="AN63" s="61">
        <v>3</v>
      </c>
      <c r="AO63" s="25">
        <v>3</v>
      </c>
      <c r="AP63" s="25">
        <v>0</v>
      </c>
      <c r="AQ63" s="25">
        <v>1</v>
      </c>
      <c r="AR63" s="25">
        <v>2</v>
      </c>
      <c r="AS63" s="25">
        <v>2</v>
      </c>
      <c r="AT63" s="25">
        <v>2</v>
      </c>
      <c r="AU63" s="25">
        <v>3</v>
      </c>
      <c r="AV63" s="25">
        <v>4</v>
      </c>
      <c r="AW63" s="25">
        <v>5</v>
      </c>
      <c r="AX63" s="25">
        <v>5</v>
      </c>
      <c r="AY63" s="25">
        <v>3</v>
      </c>
      <c r="AZ63" s="39">
        <v>100</v>
      </c>
      <c r="BA63" s="39">
        <v>100</v>
      </c>
      <c r="BB63" s="39">
        <v>0</v>
      </c>
      <c r="BC63" s="39">
        <v>50</v>
      </c>
      <c r="BD63" s="39">
        <v>28.571428571428569</v>
      </c>
      <c r="BE63" s="39">
        <v>100</v>
      </c>
      <c r="BF63" s="39">
        <v>66.666666666666657</v>
      </c>
      <c r="BG63" s="39">
        <v>100</v>
      </c>
      <c r="BH63" s="39">
        <v>50</v>
      </c>
      <c r="BI63" s="39">
        <v>55.555555555555557</v>
      </c>
      <c r="BJ63" s="39">
        <v>45.454545454545453</v>
      </c>
      <c r="BK63" s="39">
        <v>50</v>
      </c>
      <c r="BL63" s="25">
        <v>0</v>
      </c>
      <c r="BM63" s="25">
        <v>0</v>
      </c>
      <c r="BN63" s="25">
        <v>0</v>
      </c>
      <c r="BO63" s="25">
        <v>0</v>
      </c>
      <c r="BP63" s="25">
        <v>0</v>
      </c>
      <c r="BQ63" s="25">
        <v>0</v>
      </c>
      <c r="BR63" s="25">
        <v>1</v>
      </c>
      <c r="BS63" s="25">
        <v>0</v>
      </c>
      <c r="BT63" s="25">
        <v>0</v>
      </c>
      <c r="BU63" s="25">
        <v>0</v>
      </c>
      <c r="BV63" s="25">
        <v>0</v>
      </c>
      <c r="BW63" s="25">
        <v>0</v>
      </c>
      <c r="BX63" s="39">
        <v>0</v>
      </c>
      <c r="BY63" s="39">
        <v>0</v>
      </c>
      <c r="BZ63" s="39">
        <v>0</v>
      </c>
      <c r="CA63" s="39">
        <v>0</v>
      </c>
      <c r="CB63" s="39">
        <v>0</v>
      </c>
      <c r="CC63" s="39">
        <v>0</v>
      </c>
      <c r="CD63" s="39">
        <v>33.333333333333329</v>
      </c>
      <c r="CE63" s="39">
        <v>0</v>
      </c>
      <c r="CF63" s="39">
        <v>0</v>
      </c>
      <c r="CG63" s="39">
        <v>0</v>
      </c>
      <c r="CH63" s="39">
        <v>0</v>
      </c>
      <c r="CI63" s="39">
        <v>0</v>
      </c>
      <c r="CJ63" s="63">
        <v>0</v>
      </c>
      <c r="CK63" s="63">
        <v>0</v>
      </c>
      <c r="CL63" s="63">
        <v>0</v>
      </c>
      <c r="CM63" s="63">
        <v>0</v>
      </c>
      <c r="CN63" s="63">
        <v>1</v>
      </c>
      <c r="CO63" s="63">
        <v>0</v>
      </c>
      <c r="CP63" s="63">
        <v>0</v>
      </c>
      <c r="CQ63" s="63">
        <v>0</v>
      </c>
      <c r="CR63" s="63">
        <v>2</v>
      </c>
      <c r="CS63" s="63">
        <v>1</v>
      </c>
      <c r="CT63" s="63">
        <v>0</v>
      </c>
      <c r="CU63" s="63">
        <v>3</v>
      </c>
      <c r="CV63" s="63">
        <v>0</v>
      </c>
      <c r="CW63" s="63">
        <v>0</v>
      </c>
      <c r="CX63" s="63">
        <v>0</v>
      </c>
      <c r="CY63" s="63">
        <v>0</v>
      </c>
      <c r="CZ63" s="63">
        <v>0</v>
      </c>
      <c r="DA63" s="63">
        <v>0</v>
      </c>
      <c r="DB63" s="63">
        <v>0</v>
      </c>
      <c r="DC63" s="63">
        <v>0</v>
      </c>
      <c r="DD63" s="63">
        <v>0</v>
      </c>
      <c r="DE63" s="63">
        <v>0</v>
      </c>
      <c r="DF63" s="63">
        <v>0</v>
      </c>
      <c r="DG63" s="63">
        <v>0</v>
      </c>
      <c r="DH63" s="25">
        <v>0</v>
      </c>
      <c r="DI63" s="25">
        <v>0</v>
      </c>
      <c r="DJ63" s="25">
        <v>0</v>
      </c>
      <c r="DK63" s="25">
        <v>0</v>
      </c>
      <c r="DL63" s="25">
        <v>1</v>
      </c>
      <c r="DM63" s="25">
        <v>0</v>
      </c>
      <c r="DN63" s="25">
        <v>0</v>
      </c>
      <c r="DO63" s="25">
        <v>0</v>
      </c>
      <c r="DP63" s="25">
        <v>0</v>
      </c>
      <c r="DQ63" s="25">
        <v>1</v>
      </c>
      <c r="DR63" s="25">
        <v>0</v>
      </c>
      <c r="DS63" s="25">
        <v>0</v>
      </c>
      <c r="DT63" s="34">
        <v>0</v>
      </c>
      <c r="DU63" s="34">
        <v>0</v>
      </c>
      <c r="DV63" s="34">
        <v>0</v>
      </c>
      <c r="DW63" s="34">
        <v>0</v>
      </c>
      <c r="DX63" s="34">
        <v>2</v>
      </c>
      <c r="DY63" s="34">
        <v>0</v>
      </c>
      <c r="DZ63" s="34">
        <v>0</v>
      </c>
      <c r="EA63" s="2">
        <v>0</v>
      </c>
      <c r="EB63" s="2">
        <v>2</v>
      </c>
      <c r="EC63" s="2">
        <v>2</v>
      </c>
      <c r="ED63" s="2">
        <v>0</v>
      </c>
      <c r="EE63" s="2">
        <v>3</v>
      </c>
      <c r="EF63" s="34">
        <v>999999999</v>
      </c>
      <c r="EG63" s="34">
        <v>999999999</v>
      </c>
      <c r="EH63" s="34">
        <v>999999999</v>
      </c>
      <c r="EI63" s="34">
        <v>999999999</v>
      </c>
      <c r="EJ63" s="34">
        <v>50</v>
      </c>
      <c r="EK63" s="34">
        <v>999999999</v>
      </c>
      <c r="EL63" s="34">
        <v>999999999</v>
      </c>
      <c r="EM63" s="34">
        <v>999999999</v>
      </c>
      <c r="EN63" s="34">
        <v>100</v>
      </c>
      <c r="EO63" s="34">
        <v>50</v>
      </c>
      <c r="EP63" s="34">
        <v>999999999</v>
      </c>
      <c r="EQ63" s="34">
        <v>100</v>
      </c>
      <c r="ER63" s="34">
        <v>999999999</v>
      </c>
      <c r="ES63" s="34">
        <v>999999999</v>
      </c>
      <c r="ET63" s="34">
        <v>999999999</v>
      </c>
      <c r="EU63" s="34">
        <v>999999999</v>
      </c>
      <c r="EV63" s="34">
        <v>0</v>
      </c>
      <c r="EW63" s="34">
        <v>999999999</v>
      </c>
      <c r="EX63" s="34">
        <v>999999999</v>
      </c>
      <c r="EY63" s="34">
        <v>999999999</v>
      </c>
      <c r="EZ63" s="34">
        <v>0</v>
      </c>
      <c r="FA63" s="34">
        <v>0</v>
      </c>
      <c r="FB63" s="34">
        <v>999999999</v>
      </c>
      <c r="FC63" s="34">
        <v>0</v>
      </c>
      <c r="FD63" s="42">
        <v>999999999</v>
      </c>
      <c r="FE63" s="42">
        <v>999999999</v>
      </c>
      <c r="FF63" s="42">
        <v>999999999</v>
      </c>
      <c r="FG63" s="42">
        <v>999999999</v>
      </c>
      <c r="FH63" s="42">
        <v>50</v>
      </c>
      <c r="FI63" s="42">
        <v>999999999</v>
      </c>
      <c r="FJ63" s="42">
        <v>999999999</v>
      </c>
      <c r="FK63" s="42">
        <v>999999999</v>
      </c>
      <c r="FL63" s="42">
        <v>0</v>
      </c>
      <c r="FM63" s="42">
        <v>50</v>
      </c>
      <c r="FN63" s="42">
        <v>999999999</v>
      </c>
      <c r="FO63" s="42">
        <v>0</v>
      </c>
      <c r="FP63" s="42">
        <v>0</v>
      </c>
      <c r="FQ63" s="2">
        <v>0</v>
      </c>
      <c r="FR63" s="2">
        <v>0</v>
      </c>
      <c r="FS63" s="2">
        <v>0</v>
      </c>
      <c r="FT63" s="2">
        <v>1</v>
      </c>
      <c r="FU63" s="2">
        <v>0</v>
      </c>
      <c r="FV63" s="2">
        <v>0</v>
      </c>
      <c r="FW63" s="2">
        <v>0</v>
      </c>
      <c r="FX63" s="2">
        <v>1</v>
      </c>
      <c r="FY63" s="2">
        <v>2</v>
      </c>
      <c r="FZ63" s="2">
        <v>3</v>
      </c>
      <c r="GA63" s="2">
        <v>2</v>
      </c>
      <c r="GB63" s="25">
        <v>0</v>
      </c>
      <c r="GC63" s="25">
        <v>0</v>
      </c>
      <c r="GD63" s="25">
        <v>0</v>
      </c>
      <c r="GE63" s="25">
        <v>0</v>
      </c>
      <c r="GF63" s="25">
        <v>0</v>
      </c>
      <c r="GG63" s="25">
        <v>0</v>
      </c>
      <c r="GH63" s="25">
        <v>0</v>
      </c>
      <c r="GI63" s="25">
        <v>0</v>
      </c>
      <c r="GJ63" s="25">
        <v>1</v>
      </c>
      <c r="GK63" s="25">
        <v>1</v>
      </c>
      <c r="GL63" s="25">
        <v>2</v>
      </c>
      <c r="GM63" s="25">
        <v>0</v>
      </c>
      <c r="GN63" s="2">
        <v>0</v>
      </c>
      <c r="GO63" s="2">
        <v>0</v>
      </c>
      <c r="GP63" s="2">
        <v>0</v>
      </c>
      <c r="GQ63" s="2">
        <v>0</v>
      </c>
      <c r="GR63" s="2">
        <v>3</v>
      </c>
      <c r="GS63" s="2">
        <v>0</v>
      </c>
      <c r="GT63" s="2">
        <v>0</v>
      </c>
      <c r="GU63" s="2">
        <v>0</v>
      </c>
      <c r="GV63" s="2">
        <v>0</v>
      </c>
      <c r="GW63" s="2">
        <v>1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4</v>
      </c>
      <c r="HE63" s="2">
        <v>0</v>
      </c>
      <c r="HF63" s="2">
        <v>0</v>
      </c>
      <c r="HG63" s="2">
        <v>0</v>
      </c>
      <c r="HH63" s="2">
        <v>2</v>
      </c>
      <c r="HI63" s="2">
        <v>4</v>
      </c>
      <c r="HJ63" s="2">
        <v>5</v>
      </c>
      <c r="HK63" s="2">
        <v>2</v>
      </c>
      <c r="HL63" s="34">
        <v>999999999</v>
      </c>
      <c r="HM63" s="34">
        <v>999999999</v>
      </c>
      <c r="HN63" s="34">
        <v>999999999</v>
      </c>
      <c r="HO63" s="34">
        <v>999999999</v>
      </c>
      <c r="HP63" s="34">
        <v>25</v>
      </c>
      <c r="HQ63" s="34">
        <v>999999999</v>
      </c>
      <c r="HR63" s="34">
        <v>999999999</v>
      </c>
      <c r="HS63" s="34">
        <v>999999999</v>
      </c>
      <c r="HT63" s="34">
        <v>50</v>
      </c>
      <c r="HU63" s="34">
        <v>50</v>
      </c>
      <c r="HV63" s="34">
        <v>60</v>
      </c>
      <c r="HW63" s="34">
        <v>100</v>
      </c>
      <c r="HX63" s="39">
        <v>999999999</v>
      </c>
      <c r="HY63" s="39">
        <v>999999999</v>
      </c>
      <c r="HZ63" s="39">
        <v>999999999</v>
      </c>
      <c r="IA63" s="39">
        <v>999999999</v>
      </c>
      <c r="IB63" s="39">
        <v>0</v>
      </c>
      <c r="IC63" s="39">
        <v>999999999</v>
      </c>
      <c r="ID63" s="39">
        <v>999999999</v>
      </c>
      <c r="IE63" s="39">
        <v>999999999</v>
      </c>
      <c r="IF63" s="39">
        <v>50</v>
      </c>
      <c r="IG63" s="39">
        <v>25</v>
      </c>
      <c r="IH63" s="39">
        <v>40</v>
      </c>
      <c r="II63" s="39">
        <v>0</v>
      </c>
      <c r="IJ63" s="39">
        <v>999999999</v>
      </c>
      <c r="IK63" s="39">
        <v>999999999</v>
      </c>
      <c r="IL63" s="39">
        <v>999999999</v>
      </c>
      <c r="IM63" s="39">
        <v>999999999</v>
      </c>
      <c r="IN63" s="39">
        <v>75</v>
      </c>
      <c r="IO63" s="39">
        <v>999999999</v>
      </c>
      <c r="IP63" s="39">
        <v>999999999</v>
      </c>
      <c r="IQ63" s="39">
        <v>999999999</v>
      </c>
      <c r="IR63" s="39">
        <v>0</v>
      </c>
      <c r="IS63" s="39">
        <v>25</v>
      </c>
      <c r="IT63" s="39">
        <v>0</v>
      </c>
      <c r="IU63" s="39">
        <v>0</v>
      </c>
      <c r="IV63" s="39">
        <v>1</v>
      </c>
      <c r="IW63" s="39">
        <v>0</v>
      </c>
      <c r="IX63" s="39">
        <v>0</v>
      </c>
      <c r="IY63" s="39">
        <v>0</v>
      </c>
      <c r="IZ63" s="39">
        <v>0</v>
      </c>
      <c r="JA63" s="39">
        <v>0</v>
      </c>
      <c r="JB63" s="39">
        <v>1</v>
      </c>
      <c r="JC63" s="39">
        <v>1</v>
      </c>
      <c r="JD63" s="2">
        <v>0</v>
      </c>
      <c r="JE63" s="2">
        <v>3</v>
      </c>
      <c r="JF63" s="2">
        <v>3</v>
      </c>
      <c r="JG63" s="2">
        <v>3</v>
      </c>
      <c r="JH63" s="2">
        <v>1</v>
      </c>
      <c r="JI63" s="2">
        <v>0</v>
      </c>
      <c r="JJ63" s="2">
        <v>0</v>
      </c>
      <c r="JK63" s="2">
        <v>0</v>
      </c>
      <c r="JL63" s="2">
        <v>0</v>
      </c>
      <c r="JM63" s="44">
        <v>0</v>
      </c>
      <c r="JN63" s="44">
        <v>0</v>
      </c>
      <c r="JO63" s="44">
        <v>0</v>
      </c>
      <c r="JP63" s="2">
        <v>2</v>
      </c>
      <c r="JQ63" s="2">
        <v>0</v>
      </c>
      <c r="JR63" s="2">
        <v>1</v>
      </c>
      <c r="JS63" s="2">
        <v>0</v>
      </c>
      <c r="JT63" s="2">
        <v>1</v>
      </c>
      <c r="JU63" s="2">
        <v>1</v>
      </c>
      <c r="JV63" s="2">
        <v>0</v>
      </c>
      <c r="JW63" s="2">
        <v>0</v>
      </c>
      <c r="JX63" s="2">
        <v>0</v>
      </c>
      <c r="JY63" s="2">
        <v>0</v>
      </c>
      <c r="JZ63" s="2">
        <v>1</v>
      </c>
      <c r="KA63" s="2">
        <v>1</v>
      </c>
      <c r="KB63" s="25">
        <v>0</v>
      </c>
      <c r="KC63" s="25">
        <v>2</v>
      </c>
      <c r="KD63" s="25">
        <v>1</v>
      </c>
      <c r="KE63" s="25">
        <v>0</v>
      </c>
      <c r="KF63" s="25">
        <v>3</v>
      </c>
      <c r="KG63" s="25">
        <v>1</v>
      </c>
      <c r="KH63" s="25">
        <v>0</v>
      </c>
      <c r="KI63" s="25">
        <v>0</v>
      </c>
      <c r="KJ63" s="25">
        <v>0</v>
      </c>
      <c r="KK63" s="25">
        <v>0</v>
      </c>
      <c r="KL63" s="25">
        <v>2</v>
      </c>
      <c r="KM63" s="25">
        <v>2</v>
      </c>
      <c r="KN63" s="25">
        <v>2</v>
      </c>
      <c r="KO63" s="25">
        <v>5</v>
      </c>
      <c r="KP63" s="25">
        <v>5</v>
      </c>
      <c r="KQ63" s="25">
        <v>3</v>
      </c>
      <c r="KR63" s="44">
        <v>33.333333333333329</v>
      </c>
      <c r="KS63" s="44">
        <v>0</v>
      </c>
      <c r="KT63" s="44">
        <v>999999999</v>
      </c>
      <c r="KU63" s="44">
        <v>999999999</v>
      </c>
      <c r="KV63" s="44">
        <v>999999999</v>
      </c>
      <c r="KW63" s="44">
        <v>999999999</v>
      </c>
      <c r="KX63" s="44">
        <v>50</v>
      </c>
      <c r="KY63" s="44">
        <v>50</v>
      </c>
      <c r="KZ63" s="44">
        <v>0</v>
      </c>
      <c r="LA63" s="44">
        <v>60</v>
      </c>
      <c r="LB63" s="44">
        <v>60</v>
      </c>
      <c r="LC63" s="44">
        <v>100</v>
      </c>
      <c r="LD63" s="44">
        <v>33.333333333333329</v>
      </c>
      <c r="LE63" s="44">
        <v>0</v>
      </c>
      <c r="LF63" s="44">
        <v>999999999</v>
      </c>
      <c r="LG63" s="44">
        <v>999999999</v>
      </c>
      <c r="LH63" s="44">
        <v>999999999</v>
      </c>
      <c r="LI63" s="44">
        <v>999999999</v>
      </c>
      <c r="LJ63" s="44">
        <v>0</v>
      </c>
      <c r="LK63" s="44">
        <v>0</v>
      </c>
      <c r="LL63" s="44">
        <v>100</v>
      </c>
      <c r="LM63" s="44">
        <v>0</v>
      </c>
      <c r="LN63" s="44">
        <v>20</v>
      </c>
      <c r="LO63" s="44">
        <v>0</v>
      </c>
      <c r="LP63" s="44">
        <v>33.333333333333329</v>
      </c>
      <c r="LQ63" s="44">
        <v>100</v>
      </c>
      <c r="LR63" s="44">
        <v>999999999</v>
      </c>
      <c r="LS63" s="44">
        <v>999999999</v>
      </c>
      <c r="LT63" s="44">
        <v>999999999</v>
      </c>
      <c r="LU63" s="44">
        <v>999999999</v>
      </c>
      <c r="LV63" s="44">
        <v>50</v>
      </c>
      <c r="LW63" s="44">
        <v>50</v>
      </c>
      <c r="LX63" s="44">
        <v>0</v>
      </c>
      <c r="LY63" s="44">
        <v>40</v>
      </c>
      <c r="LZ63" s="44">
        <v>20</v>
      </c>
      <c r="MA63" s="44">
        <v>0</v>
      </c>
      <c r="MB63" s="25">
        <v>0</v>
      </c>
      <c r="MC63" s="25">
        <v>0</v>
      </c>
      <c r="MD63" s="25">
        <v>0</v>
      </c>
      <c r="ME63" s="25">
        <v>0</v>
      </c>
      <c r="MF63" s="25">
        <v>2</v>
      </c>
      <c r="MG63" s="25">
        <v>0</v>
      </c>
      <c r="MH63" s="25">
        <v>0</v>
      </c>
      <c r="MI63" s="25">
        <v>0</v>
      </c>
      <c r="MJ63" s="25">
        <v>1</v>
      </c>
      <c r="MK63" s="25">
        <v>1</v>
      </c>
      <c r="ML63" s="25">
        <v>0</v>
      </c>
      <c r="MM63" s="25">
        <v>0</v>
      </c>
      <c r="MN63" s="25">
        <v>0</v>
      </c>
      <c r="MO63" s="25">
        <v>0</v>
      </c>
      <c r="MP63" s="25">
        <v>0</v>
      </c>
      <c r="MQ63" s="25">
        <v>0</v>
      </c>
      <c r="MR63" s="25">
        <v>2</v>
      </c>
      <c r="MS63" s="25">
        <v>0</v>
      </c>
      <c r="MT63" s="25">
        <v>0</v>
      </c>
      <c r="MU63" s="25">
        <v>0</v>
      </c>
      <c r="MV63" s="25">
        <v>2</v>
      </c>
      <c r="MW63" s="44">
        <v>1</v>
      </c>
      <c r="MX63" s="44">
        <v>0</v>
      </c>
      <c r="MY63" s="44">
        <v>2</v>
      </c>
      <c r="MZ63" s="44">
        <v>999999999</v>
      </c>
      <c r="NA63" s="44">
        <v>999999999</v>
      </c>
      <c r="NB63" s="44">
        <v>999999999</v>
      </c>
      <c r="NC63" s="44">
        <v>999999999</v>
      </c>
      <c r="ND63" s="44">
        <v>100</v>
      </c>
      <c r="NE63" s="44">
        <v>999999999</v>
      </c>
      <c r="NF63" s="44">
        <v>999999999</v>
      </c>
      <c r="NG63" s="44">
        <v>999999999</v>
      </c>
      <c r="NH63" s="44">
        <v>50</v>
      </c>
      <c r="NI63" s="44">
        <v>100</v>
      </c>
      <c r="NJ63" s="44">
        <v>999999999</v>
      </c>
      <c r="NK63" s="44">
        <v>0</v>
      </c>
      <c r="NL63" s="25">
        <v>0</v>
      </c>
      <c r="NM63" s="25">
        <v>0</v>
      </c>
      <c r="NN63" s="25">
        <v>0</v>
      </c>
      <c r="NO63" s="25">
        <v>0</v>
      </c>
      <c r="NP63" s="25">
        <v>0</v>
      </c>
      <c r="NQ63" s="25">
        <v>0</v>
      </c>
      <c r="NR63" s="25">
        <v>0</v>
      </c>
      <c r="NS63" s="25">
        <v>0</v>
      </c>
      <c r="NT63" s="25">
        <v>0</v>
      </c>
      <c r="NU63" s="25">
        <v>0</v>
      </c>
      <c r="NV63" s="25">
        <v>0</v>
      </c>
      <c r="NW63" s="25">
        <v>0</v>
      </c>
      <c r="NX63" s="25">
        <v>2</v>
      </c>
      <c r="NY63" s="25">
        <v>0</v>
      </c>
      <c r="NZ63" s="25">
        <v>0</v>
      </c>
      <c r="OA63" s="25">
        <v>0</v>
      </c>
      <c r="OB63" s="25">
        <v>0</v>
      </c>
      <c r="OC63" s="25">
        <v>1</v>
      </c>
      <c r="OD63" s="44">
        <v>0</v>
      </c>
      <c r="OE63" s="44">
        <v>0</v>
      </c>
      <c r="OF63" s="44">
        <v>0</v>
      </c>
      <c r="OG63" s="44">
        <v>0</v>
      </c>
      <c r="OH63" s="44">
        <v>0</v>
      </c>
      <c r="OI63" s="44">
        <v>0</v>
      </c>
      <c r="OJ63" s="44">
        <v>0</v>
      </c>
      <c r="OK63" s="44">
        <v>999999999</v>
      </c>
      <c r="OL63" s="44">
        <v>999999999</v>
      </c>
      <c r="OM63" s="44">
        <v>999999999</v>
      </c>
      <c r="ON63" s="44">
        <v>999999999</v>
      </c>
      <c r="OO63" s="44">
        <v>0</v>
      </c>
      <c r="OP63" s="44">
        <v>999999999</v>
      </c>
      <c r="OQ63" s="44">
        <v>999999999</v>
      </c>
      <c r="OR63" s="44">
        <v>999999999</v>
      </c>
      <c r="OS63" s="44">
        <v>999999999</v>
      </c>
      <c r="OT63" s="44">
        <v>999999999</v>
      </c>
      <c r="OU63" s="44">
        <v>999999999</v>
      </c>
      <c r="OV63" s="25">
        <v>1</v>
      </c>
      <c r="OW63" s="25">
        <v>0</v>
      </c>
      <c r="OX63" s="25">
        <v>0</v>
      </c>
      <c r="OY63" s="25">
        <v>2</v>
      </c>
      <c r="OZ63" s="25">
        <v>3</v>
      </c>
      <c r="PA63" s="25">
        <v>0</v>
      </c>
      <c r="PB63" s="25">
        <v>2</v>
      </c>
      <c r="PC63" s="25">
        <v>3</v>
      </c>
      <c r="PD63" s="25">
        <v>6</v>
      </c>
      <c r="PE63" s="25">
        <v>8</v>
      </c>
      <c r="PF63" s="25">
        <v>11</v>
      </c>
      <c r="PG63" s="25">
        <v>4</v>
      </c>
      <c r="PH63" s="25">
        <v>4</v>
      </c>
      <c r="PI63" s="25">
        <v>4</v>
      </c>
      <c r="PJ63" s="25">
        <v>3</v>
      </c>
      <c r="PK63" s="25">
        <v>3</v>
      </c>
      <c r="PL63" s="25">
        <v>8</v>
      </c>
      <c r="PM63" s="25">
        <v>3</v>
      </c>
      <c r="PN63" s="25">
        <v>2</v>
      </c>
      <c r="PO63" s="25">
        <v>3</v>
      </c>
      <c r="PP63" s="25">
        <v>8</v>
      </c>
      <c r="PQ63" s="25">
        <v>10</v>
      </c>
      <c r="PR63" s="25">
        <v>16</v>
      </c>
      <c r="PS63" s="25">
        <v>9</v>
      </c>
      <c r="PT63" s="44">
        <v>25</v>
      </c>
      <c r="PU63" s="44">
        <v>0</v>
      </c>
      <c r="PV63" s="44">
        <v>0</v>
      </c>
      <c r="PW63" s="44">
        <v>66.666666666666657</v>
      </c>
      <c r="PX63" s="44">
        <v>37.5</v>
      </c>
      <c r="PY63" s="44">
        <v>0</v>
      </c>
      <c r="PZ63" s="44">
        <v>100</v>
      </c>
      <c r="QA63" s="44">
        <v>100</v>
      </c>
      <c r="QB63" s="44">
        <v>75</v>
      </c>
      <c r="QC63" s="44">
        <v>80</v>
      </c>
      <c r="QD63" s="44">
        <v>68.75</v>
      </c>
      <c r="QE63" s="44">
        <v>44.444444444444443</v>
      </c>
      <c r="QF63" s="25">
        <v>2</v>
      </c>
      <c r="QG63" s="25">
        <v>2</v>
      </c>
      <c r="QH63" s="25">
        <v>2</v>
      </c>
      <c r="QI63" s="25">
        <v>2</v>
      </c>
      <c r="QJ63" s="25">
        <v>5</v>
      </c>
      <c r="QK63" s="25">
        <v>0</v>
      </c>
      <c r="QL63" s="25">
        <v>2</v>
      </c>
      <c r="QM63" s="25">
        <v>2</v>
      </c>
      <c r="QN63" s="25">
        <v>6</v>
      </c>
      <c r="QO63" s="25">
        <v>7</v>
      </c>
      <c r="QP63" s="25">
        <v>9</v>
      </c>
      <c r="QQ63" s="25">
        <v>4</v>
      </c>
      <c r="QR63" s="25">
        <v>4</v>
      </c>
      <c r="QS63" s="25">
        <v>3</v>
      </c>
      <c r="QT63" s="25">
        <v>3</v>
      </c>
      <c r="QU63" s="25">
        <v>8</v>
      </c>
      <c r="QV63" s="25">
        <v>3</v>
      </c>
      <c r="QW63" s="25">
        <v>2</v>
      </c>
      <c r="QX63" s="25">
        <v>3</v>
      </c>
      <c r="QY63" s="25">
        <v>8</v>
      </c>
      <c r="QZ63" s="25">
        <v>10</v>
      </c>
      <c r="RA63" s="25">
        <v>16</v>
      </c>
      <c r="RB63" s="44">
        <v>50</v>
      </c>
      <c r="RC63" s="44">
        <v>50</v>
      </c>
      <c r="RD63" s="44">
        <v>66.666666666666657</v>
      </c>
      <c r="RE63" s="44">
        <v>66.666666666666657</v>
      </c>
      <c r="RF63" s="44">
        <v>62.5</v>
      </c>
      <c r="RG63" s="44">
        <v>0</v>
      </c>
      <c r="RH63" s="44">
        <v>100</v>
      </c>
      <c r="RI63" s="44">
        <v>66.666666666666657</v>
      </c>
      <c r="RJ63" s="44">
        <v>75</v>
      </c>
      <c r="RK63" s="44">
        <v>70</v>
      </c>
      <c r="RL63" s="44">
        <v>56.25</v>
      </c>
      <c r="RM63" s="25">
        <v>1</v>
      </c>
      <c r="RN63" s="25">
        <v>0</v>
      </c>
      <c r="RO63" s="25">
        <v>0</v>
      </c>
      <c r="RP63" s="25">
        <v>0</v>
      </c>
      <c r="RQ63" s="25">
        <v>3</v>
      </c>
      <c r="RR63" s="25">
        <v>0</v>
      </c>
      <c r="RS63" s="25">
        <v>2</v>
      </c>
      <c r="RT63" s="25">
        <v>2</v>
      </c>
      <c r="RU63" s="25">
        <v>4</v>
      </c>
      <c r="RV63" s="25">
        <v>8</v>
      </c>
      <c r="RW63" s="25">
        <v>5</v>
      </c>
      <c r="RX63" s="25">
        <v>5</v>
      </c>
      <c r="RY63" s="25">
        <v>3</v>
      </c>
      <c r="RZ63" s="25">
        <v>0</v>
      </c>
      <c r="SA63" s="25">
        <v>0</v>
      </c>
      <c r="SB63" s="25">
        <v>0</v>
      </c>
      <c r="SC63" s="25">
        <v>3</v>
      </c>
      <c r="SD63" s="25">
        <v>0</v>
      </c>
      <c r="SE63" s="25">
        <v>1</v>
      </c>
      <c r="SF63" s="25">
        <v>1</v>
      </c>
      <c r="SG63" s="25">
        <v>2</v>
      </c>
      <c r="SH63" s="25">
        <v>2</v>
      </c>
      <c r="SI63" s="25">
        <v>6</v>
      </c>
      <c r="SJ63" s="25">
        <v>2</v>
      </c>
      <c r="SK63" s="25">
        <v>1</v>
      </c>
      <c r="SL63" s="25">
        <v>0</v>
      </c>
      <c r="SM63" s="25">
        <v>0</v>
      </c>
      <c r="SN63" s="25">
        <v>0</v>
      </c>
      <c r="SO63" s="25">
        <v>3</v>
      </c>
      <c r="SP63" s="25">
        <v>0</v>
      </c>
      <c r="SQ63" s="25">
        <v>1</v>
      </c>
      <c r="SR63" s="25">
        <v>1</v>
      </c>
      <c r="SS63" s="25">
        <v>2</v>
      </c>
      <c r="ST63" s="25">
        <v>2</v>
      </c>
      <c r="SU63" s="25">
        <v>2</v>
      </c>
      <c r="SV63" s="25">
        <v>2</v>
      </c>
      <c r="SW63" s="44">
        <v>33.333333333333329</v>
      </c>
      <c r="SX63" s="44">
        <v>0</v>
      </c>
      <c r="SY63" s="44">
        <v>0</v>
      </c>
      <c r="SZ63" s="44">
        <v>0</v>
      </c>
      <c r="TA63" s="44">
        <v>42.857142857142854</v>
      </c>
      <c r="TB63" s="44">
        <v>0</v>
      </c>
      <c r="TC63" s="44">
        <v>66.666666666666657</v>
      </c>
      <c r="TD63" s="44">
        <v>66.666666666666657</v>
      </c>
      <c r="TE63" s="44">
        <v>50</v>
      </c>
      <c r="TF63" s="44">
        <v>88.888888888888886</v>
      </c>
      <c r="TG63" s="44">
        <v>45.454545454545453</v>
      </c>
      <c r="TH63" s="44">
        <v>83.333333333333343</v>
      </c>
      <c r="TI63" s="44">
        <v>100</v>
      </c>
      <c r="TJ63" s="44">
        <v>0</v>
      </c>
      <c r="TK63" s="44">
        <v>0</v>
      </c>
      <c r="TL63" s="44">
        <v>0</v>
      </c>
      <c r="TM63" s="44">
        <v>42.857142857142854</v>
      </c>
      <c r="TN63" s="44">
        <v>0</v>
      </c>
      <c r="TO63" s="44">
        <v>33.333333333333329</v>
      </c>
      <c r="TP63" s="44">
        <v>33.333333333333329</v>
      </c>
      <c r="TQ63" s="44">
        <v>25</v>
      </c>
      <c r="TR63" s="44">
        <v>22.222222222222221</v>
      </c>
      <c r="TS63" s="44">
        <v>54.54545454545454</v>
      </c>
      <c r="TT63" s="44">
        <v>33.333333333333329</v>
      </c>
      <c r="TU63" s="44">
        <v>33.333333333333329</v>
      </c>
      <c r="TV63" s="44">
        <v>0</v>
      </c>
      <c r="TW63" s="44">
        <v>0</v>
      </c>
      <c r="TX63" s="44">
        <v>0</v>
      </c>
      <c r="TY63" s="44">
        <v>42.857142857142854</v>
      </c>
      <c r="TZ63" s="44">
        <v>0</v>
      </c>
      <c r="UA63" s="44">
        <v>33.333333333333329</v>
      </c>
      <c r="UB63" s="44">
        <v>33.333333333333329</v>
      </c>
      <c r="UC63" s="44">
        <v>25</v>
      </c>
      <c r="UD63" s="44">
        <v>22.222222222222221</v>
      </c>
      <c r="UE63" s="44">
        <v>18.181818181818183</v>
      </c>
      <c r="UF63" s="44">
        <v>33.333333333333329</v>
      </c>
    </row>
    <row r="64" spans="1:552" x14ac:dyDescent="0.25">
      <c r="A64" s="2" t="str">
        <f t="shared" si="0"/>
        <v xml:space="preserve">260790 Jaboatão dos Guararapes                                                                                                                      </v>
      </c>
      <c r="B64" s="58">
        <v>260790</v>
      </c>
      <c r="C64" s="2" t="s">
        <v>108</v>
      </c>
      <c r="D64" s="56">
        <v>14</v>
      </c>
      <c r="E64" s="56">
        <v>9</v>
      </c>
      <c r="F64" s="56">
        <v>8</v>
      </c>
      <c r="G64" s="56">
        <v>15</v>
      </c>
      <c r="H64" s="56">
        <v>13</v>
      </c>
      <c r="I64" s="56">
        <v>8</v>
      </c>
      <c r="J64" s="56">
        <v>15</v>
      </c>
      <c r="K64" s="56">
        <v>25</v>
      </c>
      <c r="L64" s="56">
        <v>35</v>
      </c>
      <c r="M64" s="56">
        <v>37</v>
      </c>
      <c r="N64" s="56">
        <v>32</v>
      </c>
      <c r="O64" s="56">
        <v>26</v>
      </c>
      <c r="P64" s="59">
        <v>5</v>
      </c>
      <c r="Q64" s="59">
        <v>1</v>
      </c>
      <c r="R64" s="59">
        <v>4</v>
      </c>
      <c r="S64" s="59">
        <v>9</v>
      </c>
      <c r="T64" s="59">
        <v>6</v>
      </c>
      <c r="U64" s="59">
        <v>4</v>
      </c>
      <c r="V64" s="59">
        <v>9</v>
      </c>
      <c r="W64" s="59">
        <v>11</v>
      </c>
      <c r="X64" s="59">
        <v>19</v>
      </c>
      <c r="Y64" s="59">
        <v>24</v>
      </c>
      <c r="Z64" s="59">
        <v>22</v>
      </c>
      <c r="AA64" s="59">
        <v>15</v>
      </c>
      <c r="AB64" s="62">
        <v>35.714285714285715</v>
      </c>
      <c r="AC64" s="62">
        <v>11.111111111111111</v>
      </c>
      <c r="AD64" s="62">
        <v>50</v>
      </c>
      <c r="AE64" s="62">
        <v>60</v>
      </c>
      <c r="AF64" s="62">
        <v>46.153846153846153</v>
      </c>
      <c r="AG64" s="62">
        <v>50</v>
      </c>
      <c r="AH64" s="62">
        <v>60</v>
      </c>
      <c r="AI64" s="62">
        <v>44</v>
      </c>
      <c r="AJ64" s="62">
        <v>54.285714285714285</v>
      </c>
      <c r="AK64" s="62">
        <v>64.86486486486487</v>
      </c>
      <c r="AL64" s="62">
        <v>68.75</v>
      </c>
      <c r="AM64" s="62">
        <v>57.692307692307686</v>
      </c>
      <c r="AN64" s="61">
        <v>9</v>
      </c>
      <c r="AO64" s="25">
        <v>8</v>
      </c>
      <c r="AP64" s="25">
        <v>4</v>
      </c>
      <c r="AQ64" s="25">
        <v>6</v>
      </c>
      <c r="AR64" s="25">
        <v>7</v>
      </c>
      <c r="AS64" s="25">
        <v>4</v>
      </c>
      <c r="AT64" s="25">
        <v>5</v>
      </c>
      <c r="AU64" s="25">
        <v>13</v>
      </c>
      <c r="AV64" s="25">
        <v>15</v>
      </c>
      <c r="AW64" s="25">
        <v>11</v>
      </c>
      <c r="AX64" s="25">
        <v>9</v>
      </c>
      <c r="AY64" s="25">
        <v>10</v>
      </c>
      <c r="AZ64" s="39">
        <v>64.285714285714292</v>
      </c>
      <c r="BA64" s="39">
        <v>88.888888888888886</v>
      </c>
      <c r="BB64" s="39">
        <v>50</v>
      </c>
      <c r="BC64" s="39">
        <v>40</v>
      </c>
      <c r="BD64" s="39">
        <v>53.846153846153847</v>
      </c>
      <c r="BE64" s="39">
        <v>50</v>
      </c>
      <c r="BF64" s="39">
        <v>33.333333333333329</v>
      </c>
      <c r="BG64" s="39">
        <v>52</v>
      </c>
      <c r="BH64" s="39">
        <v>42.857142857142854</v>
      </c>
      <c r="BI64" s="39">
        <v>29.72972972972973</v>
      </c>
      <c r="BJ64" s="39">
        <v>28.125</v>
      </c>
      <c r="BK64" s="39">
        <v>38.461538461538467</v>
      </c>
      <c r="BL64" s="25">
        <v>0</v>
      </c>
      <c r="BM64" s="25">
        <v>0</v>
      </c>
      <c r="BN64" s="25">
        <v>0</v>
      </c>
      <c r="BO64" s="25">
        <v>0</v>
      </c>
      <c r="BP64" s="25">
        <v>0</v>
      </c>
      <c r="BQ64" s="25">
        <v>0</v>
      </c>
      <c r="BR64" s="25">
        <v>1</v>
      </c>
      <c r="BS64" s="25">
        <v>1</v>
      </c>
      <c r="BT64" s="25">
        <v>1</v>
      </c>
      <c r="BU64" s="25">
        <v>2</v>
      </c>
      <c r="BV64" s="25">
        <v>1</v>
      </c>
      <c r="BW64" s="25">
        <v>1</v>
      </c>
      <c r="BX64" s="39">
        <v>0</v>
      </c>
      <c r="BY64" s="39">
        <v>0</v>
      </c>
      <c r="BZ64" s="39">
        <v>0</v>
      </c>
      <c r="CA64" s="39">
        <v>0</v>
      </c>
      <c r="CB64" s="39">
        <v>0</v>
      </c>
      <c r="CC64" s="39">
        <v>0</v>
      </c>
      <c r="CD64" s="39">
        <v>6.666666666666667</v>
      </c>
      <c r="CE64" s="39">
        <v>4</v>
      </c>
      <c r="CF64" s="39">
        <v>2.8571428571428572</v>
      </c>
      <c r="CG64" s="39">
        <v>5.4054054054054053</v>
      </c>
      <c r="CH64" s="39">
        <v>3.125</v>
      </c>
      <c r="CI64" s="39">
        <v>3.8461538461538463</v>
      </c>
      <c r="CJ64" s="63">
        <v>1</v>
      </c>
      <c r="CK64" s="63">
        <v>0</v>
      </c>
      <c r="CL64" s="63">
        <v>0</v>
      </c>
      <c r="CM64" s="63">
        <v>0</v>
      </c>
      <c r="CN64" s="63">
        <v>0</v>
      </c>
      <c r="CO64" s="63">
        <v>0</v>
      </c>
      <c r="CP64" s="63">
        <v>0</v>
      </c>
      <c r="CQ64" s="63">
        <v>4</v>
      </c>
      <c r="CR64" s="63">
        <v>3</v>
      </c>
      <c r="CS64" s="63">
        <v>5</v>
      </c>
      <c r="CT64" s="63">
        <v>7</v>
      </c>
      <c r="CU64" s="63">
        <v>5</v>
      </c>
      <c r="CV64" s="63">
        <v>2</v>
      </c>
      <c r="CW64" s="63">
        <v>0</v>
      </c>
      <c r="CX64" s="63">
        <v>1</v>
      </c>
      <c r="CY64" s="63">
        <v>0</v>
      </c>
      <c r="CZ64" s="63">
        <v>1</v>
      </c>
      <c r="DA64" s="63">
        <v>0</v>
      </c>
      <c r="DB64" s="63">
        <v>2</v>
      </c>
      <c r="DC64" s="63">
        <v>0</v>
      </c>
      <c r="DD64" s="63">
        <v>0</v>
      </c>
      <c r="DE64" s="63">
        <v>1</v>
      </c>
      <c r="DF64" s="63">
        <v>2</v>
      </c>
      <c r="DG64" s="63">
        <v>2</v>
      </c>
      <c r="DH64" s="25">
        <v>1</v>
      </c>
      <c r="DI64" s="25">
        <v>0</v>
      </c>
      <c r="DJ64" s="25">
        <v>1</v>
      </c>
      <c r="DK64" s="25">
        <v>1</v>
      </c>
      <c r="DL64" s="25">
        <v>2</v>
      </c>
      <c r="DM64" s="25">
        <v>1</v>
      </c>
      <c r="DN64" s="25">
        <v>1</v>
      </c>
      <c r="DO64" s="25">
        <v>0</v>
      </c>
      <c r="DP64" s="25">
        <v>1</v>
      </c>
      <c r="DQ64" s="25">
        <v>3</v>
      </c>
      <c r="DR64" s="25">
        <v>0</v>
      </c>
      <c r="DS64" s="25">
        <v>0</v>
      </c>
      <c r="DT64" s="34">
        <v>4</v>
      </c>
      <c r="DU64" s="34">
        <v>0</v>
      </c>
      <c r="DV64" s="34">
        <v>2</v>
      </c>
      <c r="DW64" s="34">
        <v>1</v>
      </c>
      <c r="DX64" s="34">
        <v>3</v>
      </c>
      <c r="DY64" s="34">
        <v>1</v>
      </c>
      <c r="DZ64" s="34">
        <v>3</v>
      </c>
      <c r="EA64" s="2">
        <v>4</v>
      </c>
      <c r="EB64" s="2">
        <v>4</v>
      </c>
      <c r="EC64" s="2">
        <v>9</v>
      </c>
      <c r="ED64" s="2">
        <v>9</v>
      </c>
      <c r="EE64" s="2">
        <v>7</v>
      </c>
      <c r="EF64" s="34">
        <v>25</v>
      </c>
      <c r="EG64" s="34">
        <v>999999999</v>
      </c>
      <c r="EH64" s="34">
        <v>0</v>
      </c>
      <c r="EI64" s="34">
        <v>0</v>
      </c>
      <c r="EJ64" s="34">
        <v>0</v>
      </c>
      <c r="EK64" s="34">
        <v>0</v>
      </c>
      <c r="EL64" s="34">
        <v>0</v>
      </c>
      <c r="EM64" s="34">
        <v>100</v>
      </c>
      <c r="EN64" s="34">
        <v>75</v>
      </c>
      <c r="EO64" s="34">
        <v>55.555555555555557</v>
      </c>
      <c r="EP64" s="34">
        <v>77.777777777777786</v>
      </c>
      <c r="EQ64" s="34">
        <v>71.428571428571431</v>
      </c>
      <c r="ER64" s="34">
        <v>50</v>
      </c>
      <c r="ES64" s="34">
        <v>999999999</v>
      </c>
      <c r="ET64" s="34">
        <v>50</v>
      </c>
      <c r="EU64" s="34">
        <v>0</v>
      </c>
      <c r="EV64" s="34">
        <v>33.333333333333329</v>
      </c>
      <c r="EW64" s="34">
        <v>0</v>
      </c>
      <c r="EX64" s="34">
        <v>66.666666666666657</v>
      </c>
      <c r="EY64" s="34">
        <v>0</v>
      </c>
      <c r="EZ64" s="34">
        <v>0</v>
      </c>
      <c r="FA64" s="34">
        <v>11.111111111111111</v>
      </c>
      <c r="FB64" s="34">
        <v>22.222222222222221</v>
      </c>
      <c r="FC64" s="34">
        <v>28.571428571428569</v>
      </c>
      <c r="FD64" s="42">
        <v>25</v>
      </c>
      <c r="FE64" s="42">
        <v>999999999</v>
      </c>
      <c r="FF64" s="42">
        <v>50</v>
      </c>
      <c r="FG64" s="42">
        <v>100</v>
      </c>
      <c r="FH64" s="42">
        <v>66.666666666666657</v>
      </c>
      <c r="FI64" s="42">
        <v>100</v>
      </c>
      <c r="FJ64" s="42">
        <v>33.333333333333329</v>
      </c>
      <c r="FK64" s="42">
        <v>0</v>
      </c>
      <c r="FL64" s="42">
        <v>25</v>
      </c>
      <c r="FM64" s="42">
        <v>33.333333333333329</v>
      </c>
      <c r="FN64" s="42">
        <v>0</v>
      </c>
      <c r="FO64" s="42">
        <v>0</v>
      </c>
      <c r="FP64" s="42">
        <v>2</v>
      </c>
      <c r="FQ64" s="2">
        <v>0</v>
      </c>
      <c r="FR64" s="2">
        <v>1</v>
      </c>
      <c r="FS64" s="2">
        <v>0</v>
      </c>
      <c r="FT64" s="2">
        <v>1</v>
      </c>
      <c r="FU64" s="2">
        <v>1</v>
      </c>
      <c r="FV64" s="2">
        <v>2</v>
      </c>
      <c r="FW64" s="2">
        <v>3</v>
      </c>
      <c r="FX64" s="2">
        <v>5</v>
      </c>
      <c r="FY64" s="2">
        <v>7</v>
      </c>
      <c r="FZ64" s="2">
        <v>10</v>
      </c>
      <c r="GA64" s="2">
        <v>7</v>
      </c>
      <c r="GB64" s="25">
        <v>1</v>
      </c>
      <c r="GC64" s="25">
        <v>0</v>
      </c>
      <c r="GD64" s="25">
        <v>0</v>
      </c>
      <c r="GE64" s="25">
        <v>0</v>
      </c>
      <c r="GF64" s="25">
        <v>0</v>
      </c>
      <c r="GG64" s="25">
        <v>0</v>
      </c>
      <c r="GH64" s="25">
        <v>1</v>
      </c>
      <c r="GI64" s="25">
        <v>0</v>
      </c>
      <c r="GJ64" s="25">
        <v>2</v>
      </c>
      <c r="GK64" s="25">
        <v>1</v>
      </c>
      <c r="GL64" s="25">
        <v>0</v>
      </c>
      <c r="GM64" s="25">
        <v>0</v>
      </c>
      <c r="GN64" s="2">
        <v>0</v>
      </c>
      <c r="GO64" s="2">
        <v>0</v>
      </c>
      <c r="GP64" s="2">
        <v>1</v>
      </c>
      <c r="GQ64" s="2">
        <v>1</v>
      </c>
      <c r="GR64" s="2">
        <v>0</v>
      </c>
      <c r="GS64" s="2">
        <v>1</v>
      </c>
      <c r="GT64" s="2">
        <v>1</v>
      </c>
      <c r="GU64" s="2">
        <v>3</v>
      </c>
      <c r="GV64" s="2">
        <v>0</v>
      </c>
      <c r="GW64" s="2">
        <v>2</v>
      </c>
      <c r="GX64" s="2">
        <v>5</v>
      </c>
      <c r="GY64" s="2">
        <v>3</v>
      </c>
      <c r="GZ64" s="2">
        <v>3</v>
      </c>
      <c r="HA64" s="2">
        <v>0</v>
      </c>
      <c r="HB64" s="2">
        <v>2</v>
      </c>
      <c r="HC64" s="2">
        <v>1</v>
      </c>
      <c r="HD64" s="2">
        <v>1</v>
      </c>
      <c r="HE64" s="2">
        <v>2</v>
      </c>
      <c r="HF64" s="2">
        <v>4</v>
      </c>
      <c r="HG64" s="2">
        <v>6</v>
      </c>
      <c r="HH64" s="2">
        <v>7</v>
      </c>
      <c r="HI64" s="2">
        <v>10</v>
      </c>
      <c r="HJ64" s="2">
        <v>15</v>
      </c>
      <c r="HK64" s="2">
        <v>10</v>
      </c>
      <c r="HL64" s="34">
        <v>66.666666666666657</v>
      </c>
      <c r="HM64" s="34">
        <v>999999999</v>
      </c>
      <c r="HN64" s="34">
        <v>50</v>
      </c>
      <c r="HO64" s="34">
        <v>0</v>
      </c>
      <c r="HP64" s="34">
        <v>100</v>
      </c>
      <c r="HQ64" s="34">
        <v>50</v>
      </c>
      <c r="HR64" s="34">
        <v>50</v>
      </c>
      <c r="HS64" s="34">
        <v>50</v>
      </c>
      <c r="HT64" s="34">
        <v>71.428571428571431</v>
      </c>
      <c r="HU64" s="34">
        <v>70</v>
      </c>
      <c r="HV64" s="34">
        <v>66.666666666666657</v>
      </c>
      <c r="HW64" s="34">
        <v>70</v>
      </c>
      <c r="HX64" s="39">
        <v>33.333333333333329</v>
      </c>
      <c r="HY64" s="39">
        <v>999999999</v>
      </c>
      <c r="HZ64" s="39">
        <v>0</v>
      </c>
      <c r="IA64" s="39">
        <v>0</v>
      </c>
      <c r="IB64" s="39">
        <v>0</v>
      </c>
      <c r="IC64" s="39">
        <v>0</v>
      </c>
      <c r="ID64" s="39">
        <v>25</v>
      </c>
      <c r="IE64" s="39">
        <v>0</v>
      </c>
      <c r="IF64" s="39">
        <v>28.571428571428569</v>
      </c>
      <c r="IG64" s="39">
        <v>10</v>
      </c>
      <c r="IH64" s="39">
        <v>0</v>
      </c>
      <c r="II64" s="39">
        <v>0</v>
      </c>
      <c r="IJ64" s="39">
        <v>0</v>
      </c>
      <c r="IK64" s="39">
        <v>999999999</v>
      </c>
      <c r="IL64" s="39">
        <v>50</v>
      </c>
      <c r="IM64" s="39">
        <v>100</v>
      </c>
      <c r="IN64" s="39">
        <v>0</v>
      </c>
      <c r="IO64" s="39">
        <v>50</v>
      </c>
      <c r="IP64" s="39">
        <v>25</v>
      </c>
      <c r="IQ64" s="39">
        <v>50</v>
      </c>
      <c r="IR64" s="39">
        <v>0</v>
      </c>
      <c r="IS64" s="39">
        <v>20</v>
      </c>
      <c r="IT64" s="39">
        <v>33.333333333333329</v>
      </c>
      <c r="IU64" s="39">
        <v>30</v>
      </c>
      <c r="IV64" s="39">
        <v>1</v>
      </c>
      <c r="IW64" s="39">
        <v>0</v>
      </c>
      <c r="IX64" s="39">
        <v>0</v>
      </c>
      <c r="IY64" s="39">
        <v>1</v>
      </c>
      <c r="IZ64" s="39">
        <v>0</v>
      </c>
      <c r="JA64" s="39">
        <v>0</v>
      </c>
      <c r="JB64" s="39">
        <v>0</v>
      </c>
      <c r="JC64" s="39">
        <v>2</v>
      </c>
      <c r="JD64" s="2">
        <v>4</v>
      </c>
      <c r="JE64" s="2">
        <v>1</v>
      </c>
      <c r="JF64" s="2">
        <v>2</v>
      </c>
      <c r="JG64" s="2">
        <v>2</v>
      </c>
      <c r="JH64" s="2">
        <v>0</v>
      </c>
      <c r="JI64" s="2">
        <v>0</v>
      </c>
      <c r="JJ64" s="2">
        <v>1</v>
      </c>
      <c r="JK64" s="2">
        <v>1</v>
      </c>
      <c r="JL64" s="2">
        <v>0</v>
      </c>
      <c r="JM64" s="44">
        <v>0</v>
      </c>
      <c r="JN64" s="44">
        <v>2</v>
      </c>
      <c r="JO64" s="44">
        <v>0</v>
      </c>
      <c r="JP64" s="2">
        <v>0</v>
      </c>
      <c r="JQ64" s="2">
        <v>1</v>
      </c>
      <c r="JR64" s="2">
        <v>2</v>
      </c>
      <c r="JS64" s="2">
        <v>0</v>
      </c>
      <c r="JT64" s="2">
        <v>2</v>
      </c>
      <c r="JU64" s="2">
        <v>2</v>
      </c>
      <c r="JV64" s="2">
        <v>2</v>
      </c>
      <c r="JW64" s="2">
        <v>1</v>
      </c>
      <c r="JX64" s="2">
        <v>1</v>
      </c>
      <c r="JY64" s="2">
        <v>0</v>
      </c>
      <c r="JZ64" s="2">
        <v>0</v>
      </c>
      <c r="KA64" s="2">
        <v>1</v>
      </c>
      <c r="KB64" s="25">
        <v>2</v>
      </c>
      <c r="KC64" s="25">
        <v>0</v>
      </c>
      <c r="KD64" s="25">
        <v>2</v>
      </c>
      <c r="KE64" s="25">
        <v>0</v>
      </c>
      <c r="KF64" s="25">
        <v>3</v>
      </c>
      <c r="KG64" s="25">
        <v>2</v>
      </c>
      <c r="KH64" s="25">
        <v>3</v>
      </c>
      <c r="KI64" s="25">
        <v>3</v>
      </c>
      <c r="KJ64" s="25">
        <v>1</v>
      </c>
      <c r="KK64" s="25">
        <v>0</v>
      </c>
      <c r="KL64" s="25">
        <v>2</v>
      </c>
      <c r="KM64" s="25">
        <v>3</v>
      </c>
      <c r="KN64" s="25">
        <v>6</v>
      </c>
      <c r="KO64" s="25">
        <v>2</v>
      </c>
      <c r="KP64" s="25">
        <v>6</v>
      </c>
      <c r="KQ64" s="25">
        <v>2</v>
      </c>
      <c r="KR64" s="44">
        <v>33.333333333333329</v>
      </c>
      <c r="KS64" s="44">
        <v>0</v>
      </c>
      <c r="KT64" s="44">
        <v>0</v>
      </c>
      <c r="KU64" s="44">
        <v>33.333333333333329</v>
      </c>
      <c r="KV64" s="44">
        <v>0</v>
      </c>
      <c r="KW64" s="44">
        <v>999999999</v>
      </c>
      <c r="KX64" s="44">
        <v>0</v>
      </c>
      <c r="KY64" s="44">
        <v>66.666666666666657</v>
      </c>
      <c r="KZ64" s="44">
        <v>66.666666666666657</v>
      </c>
      <c r="LA64" s="44">
        <v>50</v>
      </c>
      <c r="LB64" s="44">
        <v>33.333333333333329</v>
      </c>
      <c r="LC64" s="44">
        <v>100</v>
      </c>
      <c r="LD64" s="44">
        <v>0</v>
      </c>
      <c r="LE64" s="44">
        <v>0</v>
      </c>
      <c r="LF64" s="44">
        <v>33.333333333333329</v>
      </c>
      <c r="LG64" s="44">
        <v>33.333333333333329</v>
      </c>
      <c r="LH64" s="44">
        <v>0</v>
      </c>
      <c r="LI64" s="44">
        <v>999999999</v>
      </c>
      <c r="LJ64" s="44">
        <v>100</v>
      </c>
      <c r="LK64" s="44">
        <v>0</v>
      </c>
      <c r="LL64" s="44">
        <v>0</v>
      </c>
      <c r="LM64" s="44">
        <v>50</v>
      </c>
      <c r="LN64" s="44">
        <v>33.333333333333329</v>
      </c>
      <c r="LO64" s="44">
        <v>0</v>
      </c>
      <c r="LP64" s="44">
        <v>66.666666666666657</v>
      </c>
      <c r="LQ64" s="44">
        <v>100</v>
      </c>
      <c r="LR64" s="44">
        <v>66.666666666666657</v>
      </c>
      <c r="LS64" s="44">
        <v>33.333333333333329</v>
      </c>
      <c r="LT64" s="44">
        <v>100</v>
      </c>
      <c r="LU64" s="44">
        <v>999999999</v>
      </c>
      <c r="LV64" s="44">
        <v>0</v>
      </c>
      <c r="LW64" s="44">
        <v>33.333333333333329</v>
      </c>
      <c r="LX64" s="44">
        <v>33.333333333333329</v>
      </c>
      <c r="LY64" s="44">
        <v>0</v>
      </c>
      <c r="LZ64" s="44">
        <v>33.333333333333329</v>
      </c>
      <c r="MA64" s="44">
        <v>0</v>
      </c>
      <c r="MB64" s="25">
        <v>1</v>
      </c>
      <c r="MC64" s="25">
        <v>0</v>
      </c>
      <c r="MD64" s="25">
        <v>0</v>
      </c>
      <c r="ME64" s="25">
        <v>0</v>
      </c>
      <c r="MF64" s="25">
        <v>2</v>
      </c>
      <c r="MG64" s="25">
        <v>1</v>
      </c>
      <c r="MH64" s="25">
        <v>2</v>
      </c>
      <c r="MI64" s="25">
        <v>0</v>
      </c>
      <c r="MJ64" s="25">
        <v>2</v>
      </c>
      <c r="MK64" s="25">
        <v>3</v>
      </c>
      <c r="ML64" s="25">
        <v>0</v>
      </c>
      <c r="MM64" s="25">
        <v>2</v>
      </c>
      <c r="MN64" s="25">
        <v>4</v>
      </c>
      <c r="MO64" s="25">
        <v>0</v>
      </c>
      <c r="MP64" s="25">
        <v>3</v>
      </c>
      <c r="MQ64" s="25">
        <v>2</v>
      </c>
      <c r="MR64" s="25">
        <v>3</v>
      </c>
      <c r="MS64" s="25">
        <v>1</v>
      </c>
      <c r="MT64" s="25">
        <v>4</v>
      </c>
      <c r="MU64" s="25">
        <v>3</v>
      </c>
      <c r="MV64" s="25">
        <v>4</v>
      </c>
      <c r="MW64" s="44">
        <v>7</v>
      </c>
      <c r="MX64" s="44">
        <v>6</v>
      </c>
      <c r="MY64" s="44">
        <v>4</v>
      </c>
      <c r="MZ64" s="44">
        <v>25</v>
      </c>
      <c r="NA64" s="44">
        <v>999999999</v>
      </c>
      <c r="NB64" s="44">
        <v>0</v>
      </c>
      <c r="NC64" s="44">
        <v>0</v>
      </c>
      <c r="ND64" s="44">
        <v>66.666666666666657</v>
      </c>
      <c r="NE64" s="44">
        <v>100</v>
      </c>
      <c r="NF64" s="44">
        <v>50</v>
      </c>
      <c r="NG64" s="44">
        <v>0</v>
      </c>
      <c r="NH64" s="44">
        <v>50</v>
      </c>
      <c r="NI64" s="44">
        <v>42.857142857142854</v>
      </c>
      <c r="NJ64" s="44">
        <v>0</v>
      </c>
      <c r="NK64" s="44">
        <v>50</v>
      </c>
      <c r="NL64" s="25">
        <v>1</v>
      </c>
      <c r="NM64" s="25">
        <v>0</v>
      </c>
      <c r="NN64" s="25">
        <v>0</v>
      </c>
      <c r="NO64" s="25">
        <v>0</v>
      </c>
      <c r="NP64" s="25">
        <v>0</v>
      </c>
      <c r="NQ64" s="25">
        <v>0</v>
      </c>
      <c r="NR64" s="25">
        <v>0</v>
      </c>
      <c r="NS64" s="25">
        <v>0</v>
      </c>
      <c r="NT64" s="25">
        <v>0</v>
      </c>
      <c r="NU64" s="25">
        <v>0</v>
      </c>
      <c r="NV64" s="25">
        <v>0</v>
      </c>
      <c r="NW64" s="25">
        <v>0</v>
      </c>
      <c r="NX64" s="25">
        <v>3</v>
      </c>
      <c r="NY64" s="25">
        <v>0</v>
      </c>
      <c r="NZ64" s="25">
        <v>1</v>
      </c>
      <c r="OA64" s="25">
        <v>0</v>
      </c>
      <c r="OB64" s="25">
        <v>0</v>
      </c>
      <c r="OC64" s="25">
        <v>0</v>
      </c>
      <c r="OD64" s="44">
        <v>0</v>
      </c>
      <c r="OE64" s="44">
        <v>1</v>
      </c>
      <c r="OF64" s="44">
        <v>0</v>
      </c>
      <c r="OG64" s="44">
        <v>0</v>
      </c>
      <c r="OH64" s="44">
        <v>0</v>
      </c>
      <c r="OI64" s="44">
        <v>0</v>
      </c>
      <c r="OJ64" s="44">
        <v>33.333333333333329</v>
      </c>
      <c r="OK64" s="44">
        <v>999999999</v>
      </c>
      <c r="OL64" s="44">
        <v>0</v>
      </c>
      <c r="OM64" s="44">
        <v>999999999</v>
      </c>
      <c r="ON64" s="44">
        <v>999999999</v>
      </c>
      <c r="OO64" s="44">
        <v>999999999</v>
      </c>
      <c r="OP64" s="44">
        <v>999999999</v>
      </c>
      <c r="OQ64" s="44">
        <v>0</v>
      </c>
      <c r="OR64" s="44">
        <v>999999999</v>
      </c>
      <c r="OS64" s="44">
        <v>999999999</v>
      </c>
      <c r="OT64" s="44">
        <v>999999999</v>
      </c>
      <c r="OU64" s="44">
        <v>999999999</v>
      </c>
      <c r="OV64" s="25">
        <v>8</v>
      </c>
      <c r="OW64" s="25">
        <v>5</v>
      </c>
      <c r="OX64" s="25">
        <v>7</v>
      </c>
      <c r="OY64" s="25">
        <v>13</v>
      </c>
      <c r="OZ64" s="25">
        <v>15</v>
      </c>
      <c r="PA64" s="25">
        <v>10</v>
      </c>
      <c r="PB64" s="25">
        <v>12</v>
      </c>
      <c r="PC64" s="25">
        <v>24</v>
      </c>
      <c r="PD64" s="25">
        <v>38</v>
      </c>
      <c r="PE64" s="25">
        <v>36</v>
      </c>
      <c r="PF64" s="25">
        <v>22</v>
      </c>
      <c r="PG64" s="25">
        <v>22</v>
      </c>
      <c r="PH64" s="25">
        <v>28</v>
      </c>
      <c r="PI64" s="25">
        <v>15</v>
      </c>
      <c r="PJ64" s="25">
        <v>13</v>
      </c>
      <c r="PK64" s="25">
        <v>19</v>
      </c>
      <c r="PL64" s="25">
        <v>19</v>
      </c>
      <c r="PM64" s="25">
        <v>12</v>
      </c>
      <c r="PN64" s="25">
        <v>17</v>
      </c>
      <c r="PO64" s="25">
        <v>29</v>
      </c>
      <c r="PP64" s="25">
        <v>45</v>
      </c>
      <c r="PQ64" s="25">
        <v>50</v>
      </c>
      <c r="PR64" s="25">
        <v>43</v>
      </c>
      <c r="PS64" s="25">
        <v>39</v>
      </c>
      <c r="PT64" s="44">
        <v>28.571428571428569</v>
      </c>
      <c r="PU64" s="44">
        <v>33.333333333333329</v>
      </c>
      <c r="PV64" s="44">
        <v>53.846153846153847</v>
      </c>
      <c r="PW64" s="44">
        <v>68.421052631578945</v>
      </c>
      <c r="PX64" s="44">
        <v>78.94736842105263</v>
      </c>
      <c r="PY64" s="44">
        <v>83.333333333333343</v>
      </c>
      <c r="PZ64" s="44">
        <v>70.588235294117652</v>
      </c>
      <c r="QA64" s="44">
        <v>82.758620689655174</v>
      </c>
      <c r="QB64" s="44">
        <v>84.444444444444443</v>
      </c>
      <c r="QC64" s="44">
        <v>72</v>
      </c>
      <c r="QD64" s="44">
        <v>51.162790697674424</v>
      </c>
      <c r="QE64" s="44">
        <v>56.410256410256409</v>
      </c>
      <c r="QF64" s="25">
        <v>9</v>
      </c>
      <c r="QG64" s="25">
        <v>9</v>
      </c>
      <c r="QH64" s="25">
        <v>9</v>
      </c>
      <c r="QI64" s="25">
        <v>13</v>
      </c>
      <c r="QJ64" s="25">
        <v>12</v>
      </c>
      <c r="QK64" s="25">
        <v>9</v>
      </c>
      <c r="QL64" s="25">
        <v>10</v>
      </c>
      <c r="QM64" s="25">
        <v>25</v>
      </c>
      <c r="QN64" s="25">
        <v>33</v>
      </c>
      <c r="QO64" s="25">
        <v>33</v>
      </c>
      <c r="QP64" s="25">
        <v>15</v>
      </c>
      <c r="QQ64" s="25">
        <v>28</v>
      </c>
      <c r="QR64" s="25">
        <v>15</v>
      </c>
      <c r="QS64" s="25">
        <v>13</v>
      </c>
      <c r="QT64" s="25">
        <v>19</v>
      </c>
      <c r="QU64" s="25">
        <v>19</v>
      </c>
      <c r="QV64" s="25">
        <v>12</v>
      </c>
      <c r="QW64" s="25">
        <v>17</v>
      </c>
      <c r="QX64" s="25">
        <v>29</v>
      </c>
      <c r="QY64" s="25">
        <v>45</v>
      </c>
      <c r="QZ64" s="25">
        <v>50</v>
      </c>
      <c r="RA64" s="25">
        <v>43</v>
      </c>
      <c r="RB64" s="44">
        <v>32.142857142857146</v>
      </c>
      <c r="RC64" s="44">
        <v>60</v>
      </c>
      <c r="RD64" s="44">
        <v>69.230769230769226</v>
      </c>
      <c r="RE64" s="44">
        <v>68.421052631578945</v>
      </c>
      <c r="RF64" s="44">
        <v>63.157894736842103</v>
      </c>
      <c r="RG64" s="44">
        <v>75</v>
      </c>
      <c r="RH64" s="44">
        <v>58.82352941176471</v>
      </c>
      <c r="RI64" s="44">
        <v>86.206896551724128</v>
      </c>
      <c r="RJ64" s="44">
        <v>73.333333333333329</v>
      </c>
      <c r="RK64" s="44">
        <v>66</v>
      </c>
      <c r="RL64" s="44">
        <v>34.883720930232556</v>
      </c>
      <c r="RM64" s="25">
        <v>6</v>
      </c>
      <c r="RN64" s="25">
        <v>2</v>
      </c>
      <c r="RO64" s="25">
        <v>4</v>
      </c>
      <c r="RP64" s="25">
        <v>1</v>
      </c>
      <c r="RQ64" s="25">
        <v>2</v>
      </c>
      <c r="RR64" s="25">
        <v>1</v>
      </c>
      <c r="RS64" s="25">
        <v>8</v>
      </c>
      <c r="RT64" s="25">
        <v>10</v>
      </c>
      <c r="RU64" s="25">
        <v>13</v>
      </c>
      <c r="RV64" s="25">
        <v>9</v>
      </c>
      <c r="RW64" s="25">
        <v>17</v>
      </c>
      <c r="RX64" s="25">
        <v>9</v>
      </c>
      <c r="RY64" s="25">
        <v>5</v>
      </c>
      <c r="RZ64" s="25">
        <v>2</v>
      </c>
      <c r="SA64" s="25">
        <v>2</v>
      </c>
      <c r="SB64" s="25">
        <v>2</v>
      </c>
      <c r="SC64" s="25">
        <v>2</v>
      </c>
      <c r="SD64" s="25">
        <v>0</v>
      </c>
      <c r="SE64" s="25">
        <v>3</v>
      </c>
      <c r="SF64" s="25">
        <v>2</v>
      </c>
      <c r="SG64" s="25">
        <v>3</v>
      </c>
      <c r="SH64" s="25">
        <v>4</v>
      </c>
      <c r="SI64" s="25">
        <v>5</v>
      </c>
      <c r="SJ64" s="25">
        <v>5</v>
      </c>
      <c r="SK64" s="25">
        <v>4</v>
      </c>
      <c r="SL64" s="25">
        <v>2</v>
      </c>
      <c r="SM64" s="25">
        <v>2</v>
      </c>
      <c r="SN64" s="25">
        <v>1</v>
      </c>
      <c r="SO64" s="25">
        <v>1</v>
      </c>
      <c r="SP64" s="25">
        <v>0</v>
      </c>
      <c r="SQ64" s="25">
        <v>3</v>
      </c>
      <c r="SR64" s="25">
        <v>2</v>
      </c>
      <c r="SS64" s="25">
        <v>2</v>
      </c>
      <c r="ST64" s="25">
        <v>3</v>
      </c>
      <c r="SU64" s="25">
        <v>1</v>
      </c>
      <c r="SV64" s="25">
        <v>3</v>
      </c>
      <c r="SW64" s="44">
        <v>42.857142857142854</v>
      </c>
      <c r="SX64" s="44">
        <v>22.222222222222221</v>
      </c>
      <c r="SY64" s="44">
        <v>50</v>
      </c>
      <c r="SZ64" s="44">
        <v>6.666666666666667</v>
      </c>
      <c r="TA64" s="44">
        <v>15.384615384615385</v>
      </c>
      <c r="TB64" s="44">
        <v>12.5</v>
      </c>
      <c r="TC64" s="44">
        <v>53.333333333333336</v>
      </c>
      <c r="TD64" s="44">
        <v>40</v>
      </c>
      <c r="TE64" s="44">
        <v>37.142857142857146</v>
      </c>
      <c r="TF64" s="44">
        <v>24.324324324324326</v>
      </c>
      <c r="TG64" s="44">
        <v>53.125</v>
      </c>
      <c r="TH64" s="44">
        <v>34.615384615384613</v>
      </c>
      <c r="TI64" s="44">
        <v>35.714285714285715</v>
      </c>
      <c r="TJ64" s="44">
        <v>22.222222222222221</v>
      </c>
      <c r="TK64" s="44">
        <v>25</v>
      </c>
      <c r="TL64" s="44">
        <v>13.333333333333334</v>
      </c>
      <c r="TM64" s="44">
        <v>15.384615384615385</v>
      </c>
      <c r="TN64" s="44">
        <v>0</v>
      </c>
      <c r="TO64" s="44">
        <v>20</v>
      </c>
      <c r="TP64" s="44">
        <v>8</v>
      </c>
      <c r="TQ64" s="44">
        <v>8.5714285714285712</v>
      </c>
      <c r="TR64" s="44">
        <v>10.810810810810811</v>
      </c>
      <c r="TS64" s="44">
        <v>15.625</v>
      </c>
      <c r="TT64" s="44">
        <v>19.230769230769234</v>
      </c>
      <c r="TU64" s="44">
        <v>28.571428571428569</v>
      </c>
      <c r="TV64" s="44">
        <v>22.222222222222221</v>
      </c>
      <c r="TW64" s="44">
        <v>25</v>
      </c>
      <c r="TX64" s="44">
        <v>6.666666666666667</v>
      </c>
      <c r="TY64" s="44">
        <v>7.6923076923076925</v>
      </c>
      <c r="TZ64" s="44">
        <v>0</v>
      </c>
      <c r="UA64" s="44">
        <v>20</v>
      </c>
      <c r="UB64" s="44">
        <v>8</v>
      </c>
      <c r="UC64" s="44">
        <v>5.7142857142857144</v>
      </c>
      <c r="UD64" s="44">
        <v>8.1081081081081088</v>
      </c>
      <c r="UE64" s="44">
        <v>3.125</v>
      </c>
      <c r="UF64" s="44">
        <v>11.538461538461538</v>
      </c>
    </row>
    <row r="65" spans="1:552" x14ac:dyDescent="0.25">
      <c r="A65" s="2" t="str">
        <f t="shared" si="0"/>
        <v xml:space="preserve">260960 Olinda                                                                                                                                       </v>
      </c>
      <c r="B65" s="58">
        <v>260960</v>
      </c>
      <c r="C65" s="2" t="s">
        <v>109</v>
      </c>
      <c r="D65" s="56">
        <v>17</v>
      </c>
      <c r="E65" s="56">
        <v>16</v>
      </c>
      <c r="F65" s="56">
        <v>10</v>
      </c>
      <c r="G65" s="56">
        <v>16</v>
      </c>
      <c r="H65" s="56">
        <v>13</v>
      </c>
      <c r="I65" s="56">
        <v>16</v>
      </c>
      <c r="J65" s="56">
        <v>26</v>
      </c>
      <c r="K65" s="56">
        <v>16</v>
      </c>
      <c r="L65" s="56">
        <v>36</v>
      </c>
      <c r="M65" s="56">
        <v>28</v>
      </c>
      <c r="N65" s="56">
        <v>22</v>
      </c>
      <c r="O65" s="56">
        <v>19</v>
      </c>
      <c r="P65" s="59">
        <v>6</v>
      </c>
      <c r="Q65" s="59">
        <v>2</v>
      </c>
      <c r="R65" s="59">
        <v>2</v>
      </c>
      <c r="S65" s="59">
        <v>3</v>
      </c>
      <c r="T65" s="59">
        <v>4</v>
      </c>
      <c r="U65" s="59">
        <v>7</v>
      </c>
      <c r="V65" s="59">
        <v>10</v>
      </c>
      <c r="W65" s="59">
        <v>8</v>
      </c>
      <c r="X65" s="59">
        <v>14</v>
      </c>
      <c r="Y65" s="59">
        <v>17</v>
      </c>
      <c r="Z65" s="59">
        <v>13</v>
      </c>
      <c r="AA65" s="59">
        <v>11</v>
      </c>
      <c r="AB65" s="62">
        <v>35.294117647058826</v>
      </c>
      <c r="AC65" s="62">
        <v>12.5</v>
      </c>
      <c r="AD65" s="62">
        <v>20</v>
      </c>
      <c r="AE65" s="62">
        <v>18.75</v>
      </c>
      <c r="AF65" s="62">
        <v>30.76923076923077</v>
      </c>
      <c r="AG65" s="62">
        <v>43.75</v>
      </c>
      <c r="AH65" s="62">
        <v>38.461538461538467</v>
      </c>
      <c r="AI65" s="62">
        <v>50</v>
      </c>
      <c r="AJ65" s="62">
        <v>38.888888888888893</v>
      </c>
      <c r="AK65" s="62">
        <v>60.714285714285708</v>
      </c>
      <c r="AL65" s="62">
        <v>59.090909090909093</v>
      </c>
      <c r="AM65" s="62">
        <v>57.894736842105267</v>
      </c>
      <c r="AN65" s="61">
        <v>11</v>
      </c>
      <c r="AO65" s="25">
        <v>14</v>
      </c>
      <c r="AP65" s="25">
        <v>7</v>
      </c>
      <c r="AQ65" s="25">
        <v>10</v>
      </c>
      <c r="AR65" s="25">
        <v>9</v>
      </c>
      <c r="AS65" s="25">
        <v>7</v>
      </c>
      <c r="AT65" s="25">
        <v>14</v>
      </c>
      <c r="AU65" s="25">
        <v>6</v>
      </c>
      <c r="AV65" s="25">
        <v>18</v>
      </c>
      <c r="AW65" s="25">
        <v>9</v>
      </c>
      <c r="AX65" s="25">
        <v>7</v>
      </c>
      <c r="AY65" s="25">
        <v>7</v>
      </c>
      <c r="AZ65" s="39">
        <v>64.705882352941174</v>
      </c>
      <c r="BA65" s="39">
        <v>87.5</v>
      </c>
      <c r="BB65" s="39">
        <v>70</v>
      </c>
      <c r="BC65" s="39">
        <v>62.5</v>
      </c>
      <c r="BD65" s="39">
        <v>69.230769230769226</v>
      </c>
      <c r="BE65" s="39">
        <v>43.75</v>
      </c>
      <c r="BF65" s="39">
        <v>53.846153846153847</v>
      </c>
      <c r="BG65" s="39">
        <v>37.5</v>
      </c>
      <c r="BH65" s="39">
        <v>50</v>
      </c>
      <c r="BI65" s="39">
        <v>32.142857142857146</v>
      </c>
      <c r="BJ65" s="39">
        <v>31.818181818181817</v>
      </c>
      <c r="BK65" s="39">
        <v>36.84210526315789</v>
      </c>
      <c r="BL65" s="25">
        <v>0</v>
      </c>
      <c r="BM65" s="25">
        <v>0</v>
      </c>
      <c r="BN65" s="25">
        <v>1</v>
      </c>
      <c r="BO65" s="25">
        <v>3</v>
      </c>
      <c r="BP65" s="25">
        <v>0</v>
      </c>
      <c r="BQ65" s="25">
        <v>2</v>
      </c>
      <c r="BR65" s="25">
        <v>2</v>
      </c>
      <c r="BS65" s="25">
        <v>2</v>
      </c>
      <c r="BT65" s="25">
        <v>4</v>
      </c>
      <c r="BU65" s="25">
        <v>2</v>
      </c>
      <c r="BV65" s="25">
        <v>2</v>
      </c>
      <c r="BW65" s="25">
        <v>1</v>
      </c>
      <c r="BX65" s="39">
        <v>0</v>
      </c>
      <c r="BY65" s="39">
        <v>0</v>
      </c>
      <c r="BZ65" s="39">
        <v>10</v>
      </c>
      <c r="CA65" s="39">
        <v>18.75</v>
      </c>
      <c r="CB65" s="39">
        <v>0</v>
      </c>
      <c r="CC65" s="39">
        <v>12.5</v>
      </c>
      <c r="CD65" s="39">
        <v>7.6923076923076925</v>
      </c>
      <c r="CE65" s="39">
        <v>12.5</v>
      </c>
      <c r="CF65" s="39">
        <v>11.111111111111111</v>
      </c>
      <c r="CG65" s="39">
        <v>7.1428571428571423</v>
      </c>
      <c r="CH65" s="39">
        <v>9.0909090909090917</v>
      </c>
      <c r="CI65" s="39">
        <v>5.2631578947368416</v>
      </c>
      <c r="CJ65" s="63">
        <v>0</v>
      </c>
      <c r="CK65" s="63">
        <v>1</v>
      </c>
      <c r="CL65" s="63">
        <v>1</v>
      </c>
      <c r="CM65" s="63">
        <v>1</v>
      </c>
      <c r="CN65" s="63">
        <v>1</v>
      </c>
      <c r="CO65" s="63">
        <v>3</v>
      </c>
      <c r="CP65" s="63">
        <v>3</v>
      </c>
      <c r="CQ65" s="63">
        <v>5</v>
      </c>
      <c r="CR65" s="63">
        <v>8</v>
      </c>
      <c r="CS65" s="63">
        <v>6</v>
      </c>
      <c r="CT65" s="63">
        <v>3</v>
      </c>
      <c r="CU65" s="63">
        <v>6</v>
      </c>
      <c r="CV65" s="63">
        <v>0</v>
      </c>
      <c r="CW65" s="63">
        <v>0</v>
      </c>
      <c r="CX65" s="63">
        <v>0</v>
      </c>
      <c r="CY65" s="63">
        <v>0</v>
      </c>
      <c r="CZ65" s="63">
        <v>0</v>
      </c>
      <c r="DA65" s="63">
        <v>0</v>
      </c>
      <c r="DB65" s="63">
        <v>0</v>
      </c>
      <c r="DC65" s="63">
        <v>0</v>
      </c>
      <c r="DD65" s="63">
        <v>1</v>
      </c>
      <c r="DE65" s="63">
        <v>1</v>
      </c>
      <c r="DF65" s="63">
        <v>0</v>
      </c>
      <c r="DG65" s="63">
        <v>1</v>
      </c>
      <c r="DH65" s="25">
        <v>2</v>
      </c>
      <c r="DI65" s="25">
        <v>1</v>
      </c>
      <c r="DJ65" s="25">
        <v>0</v>
      </c>
      <c r="DK65" s="25">
        <v>1</v>
      </c>
      <c r="DL65" s="25">
        <v>1</v>
      </c>
      <c r="DM65" s="25">
        <v>0</v>
      </c>
      <c r="DN65" s="25">
        <v>0</v>
      </c>
      <c r="DO65" s="25">
        <v>1</v>
      </c>
      <c r="DP65" s="25">
        <v>0</v>
      </c>
      <c r="DQ65" s="25">
        <v>2</v>
      </c>
      <c r="DR65" s="25">
        <v>2</v>
      </c>
      <c r="DS65" s="25">
        <v>1</v>
      </c>
      <c r="DT65" s="34">
        <v>2</v>
      </c>
      <c r="DU65" s="34">
        <v>2</v>
      </c>
      <c r="DV65" s="34">
        <v>1</v>
      </c>
      <c r="DW65" s="34">
        <v>2</v>
      </c>
      <c r="DX65" s="34">
        <v>2</v>
      </c>
      <c r="DY65" s="34">
        <v>3</v>
      </c>
      <c r="DZ65" s="34">
        <v>3</v>
      </c>
      <c r="EA65" s="2">
        <v>6</v>
      </c>
      <c r="EB65" s="2">
        <v>9</v>
      </c>
      <c r="EC65" s="2">
        <v>9</v>
      </c>
      <c r="ED65" s="2">
        <v>5</v>
      </c>
      <c r="EE65" s="2">
        <v>8</v>
      </c>
      <c r="EF65" s="34">
        <v>0</v>
      </c>
      <c r="EG65" s="34">
        <v>50</v>
      </c>
      <c r="EH65" s="34">
        <v>100</v>
      </c>
      <c r="EI65" s="34">
        <v>50</v>
      </c>
      <c r="EJ65" s="34">
        <v>50</v>
      </c>
      <c r="EK65" s="34">
        <v>100</v>
      </c>
      <c r="EL65" s="34">
        <v>100</v>
      </c>
      <c r="EM65" s="34">
        <v>83.333333333333343</v>
      </c>
      <c r="EN65" s="34">
        <v>88.888888888888886</v>
      </c>
      <c r="EO65" s="34">
        <v>66.666666666666657</v>
      </c>
      <c r="EP65" s="34">
        <v>60</v>
      </c>
      <c r="EQ65" s="34">
        <v>75</v>
      </c>
      <c r="ER65" s="34">
        <v>0</v>
      </c>
      <c r="ES65" s="34">
        <v>0</v>
      </c>
      <c r="ET65" s="34">
        <v>0</v>
      </c>
      <c r="EU65" s="34">
        <v>0</v>
      </c>
      <c r="EV65" s="34">
        <v>0</v>
      </c>
      <c r="EW65" s="34">
        <v>0</v>
      </c>
      <c r="EX65" s="34">
        <v>0</v>
      </c>
      <c r="EY65" s="34">
        <v>0</v>
      </c>
      <c r="EZ65" s="34">
        <v>11.111111111111111</v>
      </c>
      <c r="FA65" s="34">
        <v>11.111111111111111</v>
      </c>
      <c r="FB65" s="34">
        <v>0</v>
      </c>
      <c r="FC65" s="34">
        <v>12.5</v>
      </c>
      <c r="FD65" s="42">
        <v>100</v>
      </c>
      <c r="FE65" s="42">
        <v>50</v>
      </c>
      <c r="FF65" s="42">
        <v>0</v>
      </c>
      <c r="FG65" s="42">
        <v>50</v>
      </c>
      <c r="FH65" s="42">
        <v>50</v>
      </c>
      <c r="FI65" s="42">
        <v>0</v>
      </c>
      <c r="FJ65" s="42">
        <v>0</v>
      </c>
      <c r="FK65" s="42">
        <v>16.666666666666664</v>
      </c>
      <c r="FL65" s="42">
        <v>0</v>
      </c>
      <c r="FM65" s="42">
        <v>22.222222222222221</v>
      </c>
      <c r="FN65" s="42">
        <v>40</v>
      </c>
      <c r="FO65" s="42">
        <v>12.5</v>
      </c>
      <c r="FP65" s="42">
        <v>2</v>
      </c>
      <c r="FQ65" s="2">
        <v>1</v>
      </c>
      <c r="FR65" s="2">
        <v>1</v>
      </c>
      <c r="FS65" s="2">
        <v>1</v>
      </c>
      <c r="FT65" s="2">
        <v>0</v>
      </c>
      <c r="FU65" s="2">
        <v>2</v>
      </c>
      <c r="FV65" s="2">
        <v>6</v>
      </c>
      <c r="FW65" s="2">
        <v>4</v>
      </c>
      <c r="FX65" s="2">
        <v>6</v>
      </c>
      <c r="FY65" s="2">
        <v>10</v>
      </c>
      <c r="FZ65" s="2">
        <v>7</v>
      </c>
      <c r="GA65" s="2">
        <v>9</v>
      </c>
      <c r="GB65" s="25">
        <v>0</v>
      </c>
      <c r="GC65" s="25">
        <v>1</v>
      </c>
      <c r="GD65" s="25">
        <v>0</v>
      </c>
      <c r="GE65" s="25">
        <v>0</v>
      </c>
      <c r="GF65" s="25">
        <v>1</v>
      </c>
      <c r="GG65" s="25">
        <v>0</v>
      </c>
      <c r="GH65" s="25">
        <v>0</v>
      </c>
      <c r="GI65" s="25">
        <v>1</v>
      </c>
      <c r="GJ65" s="25">
        <v>1</v>
      </c>
      <c r="GK65" s="25">
        <v>1</v>
      </c>
      <c r="GL65" s="25">
        <v>0</v>
      </c>
      <c r="GM65" s="25">
        <v>1</v>
      </c>
      <c r="GN65" s="2">
        <v>2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2">
        <v>0</v>
      </c>
      <c r="GU65" s="2">
        <v>0</v>
      </c>
      <c r="GV65" s="2">
        <v>3</v>
      </c>
      <c r="GW65" s="2">
        <v>2</v>
      </c>
      <c r="GX65" s="2">
        <v>3</v>
      </c>
      <c r="GY65" s="2">
        <v>1</v>
      </c>
      <c r="GZ65" s="2">
        <v>4</v>
      </c>
      <c r="HA65" s="2">
        <v>2</v>
      </c>
      <c r="HB65" s="2">
        <v>1</v>
      </c>
      <c r="HC65" s="2">
        <v>1</v>
      </c>
      <c r="HD65" s="2">
        <v>1</v>
      </c>
      <c r="HE65" s="2">
        <v>2</v>
      </c>
      <c r="HF65" s="2">
        <v>6</v>
      </c>
      <c r="HG65" s="2">
        <v>5</v>
      </c>
      <c r="HH65" s="2">
        <v>10</v>
      </c>
      <c r="HI65" s="2">
        <v>13</v>
      </c>
      <c r="HJ65" s="2">
        <v>10</v>
      </c>
      <c r="HK65" s="2">
        <v>11</v>
      </c>
      <c r="HL65" s="34">
        <v>50</v>
      </c>
      <c r="HM65" s="34">
        <v>50</v>
      </c>
      <c r="HN65" s="34">
        <v>100</v>
      </c>
      <c r="HO65" s="34">
        <v>100</v>
      </c>
      <c r="HP65" s="34">
        <v>0</v>
      </c>
      <c r="HQ65" s="34">
        <v>100</v>
      </c>
      <c r="HR65" s="34">
        <v>100</v>
      </c>
      <c r="HS65" s="34">
        <v>80</v>
      </c>
      <c r="HT65" s="34">
        <v>60</v>
      </c>
      <c r="HU65" s="34">
        <v>76.923076923076934</v>
      </c>
      <c r="HV65" s="34">
        <v>70</v>
      </c>
      <c r="HW65" s="34">
        <v>81.818181818181827</v>
      </c>
      <c r="HX65" s="39">
        <v>0</v>
      </c>
      <c r="HY65" s="39">
        <v>50</v>
      </c>
      <c r="HZ65" s="39">
        <v>0</v>
      </c>
      <c r="IA65" s="39">
        <v>0</v>
      </c>
      <c r="IB65" s="39">
        <v>100</v>
      </c>
      <c r="IC65" s="39">
        <v>0</v>
      </c>
      <c r="ID65" s="39">
        <v>0</v>
      </c>
      <c r="IE65" s="39">
        <v>20</v>
      </c>
      <c r="IF65" s="39">
        <v>10</v>
      </c>
      <c r="IG65" s="39">
        <v>7.6923076923076925</v>
      </c>
      <c r="IH65" s="39">
        <v>0</v>
      </c>
      <c r="II65" s="39">
        <v>9.0909090909090917</v>
      </c>
      <c r="IJ65" s="39">
        <v>50</v>
      </c>
      <c r="IK65" s="39">
        <v>0</v>
      </c>
      <c r="IL65" s="39">
        <v>0</v>
      </c>
      <c r="IM65" s="39">
        <v>0</v>
      </c>
      <c r="IN65" s="39">
        <v>0</v>
      </c>
      <c r="IO65" s="39">
        <v>0</v>
      </c>
      <c r="IP65" s="39">
        <v>0</v>
      </c>
      <c r="IQ65" s="39">
        <v>0</v>
      </c>
      <c r="IR65" s="39">
        <v>30</v>
      </c>
      <c r="IS65" s="39">
        <v>15.384615384615385</v>
      </c>
      <c r="IT65" s="39">
        <v>30</v>
      </c>
      <c r="IU65" s="39">
        <v>9.0909090909090917</v>
      </c>
      <c r="IV65" s="39">
        <v>3</v>
      </c>
      <c r="IW65" s="39">
        <v>4</v>
      </c>
      <c r="IX65" s="39">
        <v>1</v>
      </c>
      <c r="IY65" s="39">
        <v>0</v>
      </c>
      <c r="IZ65" s="39">
        <v>2</v>
      </c>
      <c r="JA65" s="39">
        <v>0</v>
      </c>
      <c r="JB65" s="39">
        <v>7</v>
      </c>
      <c r="JC65" s="39">
        <v>2</v>
      </c>
      <c r="JD65" s="2">
        <v>11</v>
      </c>
      <c r="JE65" s="2">
        <v>6</v>
      </c>
      <c r="JF65" s="2">
        <v>4</v>
      </c>
      <c r="JG65" s="2">
        <v>6</v>
      </c>
      <c r="JH65" s="2">
        <v>1</v>
      </c>
      <c r="JI65" s="2">
        <v>2</v>
      </c>
      <c r="JJ65" s="2">
        <v>2</v>
      </c>
      <c r="JK65" s="2">
        <v>2</v>
      </c>
      <c r="JL65" s="2">
        <v>3</v>
      </c>
      <c r="JM65" s="44">
        <v>1</v>
      </c>
      <c r="JN65" s="44">
        <v>1</v>
      </c>
      <c r="JO65" s="44">
        <v>2</v>
      </c>
      <c r="JP65" s="2">
        <v>1</v>
      </c>
      <c r="JQ65" s="2">
        <v>0</v>
      </c>
      <c r="JR65" s="2">
        <v>1</v>
      </c>
      <c r="JS65" s="2">
        <v>0</v>
      </c>
      <c r="JT65" s="2">
        <v>3</v>
      </c>
      <c r="JU65" s="2">
        <v>4</v>
      </c>
      <c r="JV65" s="2">
        <v>2</v>
      </c>
      <c r="JW65" s="2">
        <v>2</v>
      </c>
      <c r="JX65" s="2">
        <v>1</v>
      </c>
      <c r="JY65" s="2">
        <v>0</v>
      </c>
      <c r="JZ65" s="2">
        <v>5</v>
      </c>
      <c r="KA65" s="2">
        <v>1</v>
      </c>
      <c r="KB65" s="25">
        <v>4</v>
      </c>
      <c r="KC65" s="25">
        <v>1</v>
      </c>
      <c r="KD65" s="25">
        <v>1</v>
      </c>
      <c r="KE65" s="25">
        <v>1</v>
      </c>
      <c r="KF65" s="25">
        <v>7</v>
      </c>
      <c r="KG65" s="25">
        <v>10</v>
      </c>
      <c r="KH65" s="25">
        <v>5</v>
      </c>
      <c r="KI65" s="25">
        <v>4</v>
      </c>
      <c r="KJ65" s="25">
        <v>6</v>
      </c>
      <c r="KK65" s="25">
        <v>1</v>
      </c>
      <c r="KL65" s="25">
        <v>13</v>
      </c>
      <c r="KM65" s="25">
        <v>5</v>
      </c>
      <c r="KN65" s="25">
        <v>16</v>
      </c>
      <c r="KO65" s="25">
        <v>7</v>
      </c>
      <c r="KP65" s="25">
        <v>6</v>
      </c>
      <c r="KQ65" s="25">
        <v>7</v>
      </c>
      <c r="KR65" s="44">
        <v>42.857142857142854</v>
      </c>
      <c r="KS65" s="44">
        <v>40</v>
      </c>
      <c r="KT65" s="44">
        <v>20</v>
      </c>
      <c r="KU65" s="44">
        <v>0</v>
      </c>
      <c r="KV65" s="44">
        <v>33.333333333333329</v>
      </c>
      <c r="KW65" s="44">
        <v>0</v>
      </c>
      <c r="KX65" s="44">
        <v>53.846153846153847</v>
      </c>
      <c r="KY65" s="44">
        <v>40</v>
      </c>
      <c r="KZ65" s="44">
        <v>68.75</v>
      </c>
      <c r="LA65" s="44">
        <v>85.714285714285708</v>
      </c>
      <c r="LB65" s="44">
        <v>66.666666666666657</v>
      </c>
      <c r="LC65" s="44">
        <v>85.714285714285708</v>
      </c>
      <c r="LD65" s="44">
        <v>14.285714285714285</v>
      </c>
      <c r="LE65" s="44">
        <v>20</v>
      </c>
      <c r="LF65" s="44">
        <v>40</v>
      </c>
      <c r="LG65" s="44">
        <v>50</v>
      </c>
      <c r="LH65" s="44">
        <v>50</v>
      </c>
      <c r="LI65" s="44">
        <v>100</v>
      </c>
      <c r="LJ65" s="44">
        <v>7.6923076923076925</v>
      </c>
      <c r="LK65" s="44">
        <v>40</v>
      </c>
      <c r="LL65" s="44">
        <v>6.25</v>
      </c>
      <c r="LM65" s="44">
        <v>0</v>
      </c>
      <c r="LN65" s="44">
        <v>16.666666666666664</v>
      </c>
      <c r="LO65" s="44">
        <v>0</v>
      </c>
      <c r="LP65" s="44">
        <v>42.857142857142854</v>
      </c>
      <c r="LQ65" s="44">
        <v>40</v>
      </c>
      <c r="LR65" s="44">
        <v>40</v>
      </c>
      <c r="LS65" s="44">
        <v>50</v>
      </c>
      <c r="LT65" s="44">
        <v>16.666666666666664</v>
      </c>
      <c r="LU65" s="44">
        <v>0</v>
      </c>
      <c r="LV65" s="44">
        <v>38.461538461538467</v>
      </c>
      <c r="LW65" s="44">
        <v>20</v>
      </c>
      <c r="LX65" s="44">
        <v>25</v>
      </c>
      <c r="LY65" s="44">
        <v>14.285714285714285</v>
      </c>
      <c r="LZ65" s="44">
        <v>16.666666666666664</v>
      </c>
      <c r="MA65" s="44">
        <v>14.285714285714285</v>
      </c>
      <c r="MB65" s="25">
        <v>1</v>
      </c>
      <c r="MC65" s="25">
        <v>0</v>
      </c>
      <c r="MD65" s="25">
        <v>0</v>
      </c>
      <c r="ME65" s="25">
        <v>0</v>
      </c>
      <c r="MF65" s="25">
        <v>0</v>
      </c>
      <c r="MG65" s="25">
        <v>0</v>
      </c>
      <c r="MH65" s="25">
        <v>0</v>
      </c>
      <c r="MI65" s="25">
        <v>0</v>
      </c>
      <c r="MJ65" s="25">
        <v>1</v>
      </c>
      <c r="MK65" s="25">
        <v>0</v>
      </c>
      <c r="ML65" s="25">
        <v>0</v>
      </c>
      <c r="MM65" s="25">
        <v>1</v>
      </c>
      <c r="MN65" s="25">
        <v>2</v>
      </c>
      <c r="MO65" s="25">
        <v>1</v>
      </c>
      <c r="MP65" s="25">
        <v>1</v>
      </c>
      <c r="MQ65" s="25">
        <v>2</v>
      </c>
      <c r="MR65" s="25">
        <v>1</v>
      </c>
      <c r="MS65" s="25">
        <v>2</v>
      </c>
      <c r="MT65" s="25">
        <v>3</v>
      </c>
      <c r="MU65" s="25">
        <v>6</v>
      </c>
      <c r="MV65" s="25">
        <v>7</v>
      </c>
      <c r="MW65" s="44">
        <v>10</v>
      </c>
      <c r="MX65" s="44">
        <v>3</v>
      </c>
      <c r="MY65" s="44">
        <v>5</v>
      </c>
      <c r="MZ65" s="44">
        <v>50</v>
      </c>
      <c r="NA65" s="44">
        <v>0</v>
      </c>
      <c r="NB65" s="44">
        <v>0</v>
      </c>
      <c r="NC65" s="44">
        <v>0</v>
      </c>
      <c r="ND65" s="44">
        <v>0</v>
      </c>
      <c r="NE65" s="44">
        <v>0</v>
      </c>
      <c r="NF65" s="44">
        <v>0</v>
      </c>
      <c r="NG65" s="44">
        <v>0</v>
      </c>
      <c r="NH65" s="44">
        <v>14.285714285714285</v>
      </c>
      <c r="NI65" s="44">
        <v>0</v>
      </c>
      <c r="NJ65" s="44">
        <v>0</v>
      </c>
      <c r="NK65" s="44">
        <v>20</v>
      </c>
      <c r="NL65" s="25">
        <v>1</v>
      </c>
      <c r="NM65" s="25">
        <v>0</v>
      </c>
      <c r="NN65" s="25">
        <v>0</v>
      </c>
      <c r="NO65" s="25">
        <v>0</v>
      </c>
      <c r="NP65" s="25">
        <v>0</v>
      </c>
      <c r="NQ65" s="25">
        <v>0</v>
      </c>
      <c r="NR65" s="25">
        <v>1</v>
      </c>
      <c r="NS65" s="25">
        <v>0</v>
      </c>
      <c r="NT65" s="25">
        <v>0</v>
      </c>
      <c r="NU65" s="25">
        <v>0</v>
      </c>
      <c r="NV65" s="25">
        <v>0</v>
      </c>
      <c r="NW65" s="25">
        <v>0</v>
      </c>
      <c r="NX65" s="25">
        <v>3</v>
      </c>
      <c r="NY65" s="25">
        <v>3</v>
      </c>
      <c r="NZ65" s="25">
        <v>1</v>
      </c>
      <c r="OA65" s="25">
        <v>0</v>
      </c>
      <c r="OB65" s="25">
        <v>0</v>
      </c>
      <c r="OC65" s="25">
        <v>0</v>
      </c>
      <c r="OD65" s="44">
        <v>1</v>
      </c>
      <c r="OE65" s="44">
        <v>1</v>
      </c>
      <c r="OF65" s="44">
        <v>0</v>
      </c>
      <c r="OG65" s="44">
        <v>0</v>
      </c>
      <c r="OH65" s="44">
        <v>0</v>
      </c>
      <c r="OI65" s="44">
        <v>0</v>
      </c>
      <c r="OJ65" s="44">
        <v>33.333333333333329</v>
      </c>
      <c r="OK65" s="44">
        <v>0</v>
      </c>
      <c r="OL65" s="44">
        <v>0</v>
      </c>
      <c r="OM65" s="44">
        <v>999999999</v>
      </c>
      <c r="ON65" s="44">
        <v>999999999</v>
      </c>
      <c r="OO65" s="44">
        <v>999999999</v>
      </c>
      <c r="OP65" s="44">
        <v>100</v>
      </c>
      <c r="OQ65" s="44">
        <v>0</v>
      </c>
      <c r="OR65" s="44">
        <v>999999999</v>
      </c>
      <c r="OS65" s="44">
        <v>999999999</v>
      </c>
      <c r="OT65" s="44">
        <v>999999999</v>
      </c>
      <c r="OU65" s="44">
        <v>999999999</v>
      </c>
      <c r="OV65" s="25">
        <v>5</v>
      </c>
      <c r="OW65" s="25">
        <v>9</v>
      </c>
      <c r="OX65" s="25">
        <v>5</v>
      </c>
      <c r="OY65" s="25">
        <v>10</v>
      </c>
      <c r="OZ65" s="25">
        <v>14</v>
      </c>
      <c r="PA65" s="25">
        <v>12</v>
      </c>
      <c r="PB65" s="25">
        <v>18</v>
      </c>
      <c r="PC65" s="25">
        <v>17</v>
      </c>
      <c r="PD65" s="25">
        <v>31</v>
      </c>
      <c r="PE65" s="25">
        <v>31</v>
      </c>
      <c r="PF65" s="25">
        <v>16</v>
      </c>
      <c r="PG65" s="25">
        <v>17</v>
      </c>
      <c r="PH65" s="25">
        <v>19</v>
      </c>
      <c r="PI65" s="25">
        <v>28</v>
      </c>
      <c r="PJ65" s="25">
        <v>17</v>
      </c>
      <c r="PK65" s="25">
        <v>17</v>
      </c>
      <c r="PL65" s="25">
        <v>21</v>
      </c>
      <c r="PM65" s="25">
        <v>19</v>
      </c>
      <c r="PN65" s="25">
        <v>29</v>
      </c>
      <c r="PO65" s="25">
        <v>23</v>
      </c>
      <c r="PP65" s="25">
        <v>40</v>
      </c>
      <c r="PQ65" s="25">
        <v>39</v>
      </c>
      <c r="PR65" s="25">
        <v>25</v>
      </c>
      <c r="PS65" s="25">
        <v>26</v>
      </c>
      <c r="PT65" s="44">
        <v>26.315789473684209</v>
      </c>
      <c r="PU65" s="44">
        <v>32.142857142857146</v>
      </c>
      <c r="PV65" s="44">
        <v>29.411764705882355</v>
      </c>
      <c r="PW65" s="44">
        <v>58.82352941176471</v>
      </c>
      <c r="PX65" s="44">
        <v>66.666666666666657</v>
      </c>
      <c r="PY65" s="44">
        <v>63.157894736842103</v>
      </c>
      <c r="PZ65" s="44">
        <v>62.068965517241381</v>
      </c>
      <c r="QA65" s="44">
        <v>73.91304347826086</v>
      </c>
      <c r="QB65" s="44">
        <v>77.5</v>
      </c>
      <c r="QC65" s="44">
        <v>79.487179487179489</v>
      </c>
      <c r="QD65" s="44">
        <v>64</v>
      </c>
      <c r="QE65" s="44">
        <v>65.384615384615387</v>
      </c>
      <c r="QF65" s="25">
        <v>3</v>
      </c>
      <c r="QG65" s="25">
        <v>7</v>
      </c>
      <c r="QH65" s="25">
        <v>6</v>
      </c>
      <c r="QI65" s="25">
        <v>11</v>
      </c>
      <c r="QJ65" s="25">
        <v>15</v>
      </c>
      <c r="QK65" s="25">
        <v>9</v>
      </c>
      <c r="QL65" s="25">
        <v>19</v>
      </c>
      <c r="QM65" s="25">
        <v>17</v>
      </c>
      <c r="QN65" s="25">
        <v>29</v>
      </c>
      <c r="QO65" s="25">
        <v>32</v>
      </c>
      <c r="QP65" s="25">
        <v>10</v>
      </c>
      <c r="QQ65" s="25">
        <v>19</v>
      </c>
      <c r="QR65" s="25">
        <v>28</v>
      </c>
      <c r="QS65" s="25">
        <v>17</v>
      </c>
      <c r="QT65" s="25">
        <v>17</v>
      </c>
      <c r="QU65" s="25">
        <v>21</v>
      </c>
      <c r="QV65" s="25">
        <v>19</v>
      </c>
      <c r="QW65" s="25">
        <v>29</v>
      </c>
      <c r="QX65" s="25">
        <v>23</v>
      </c>
      <c r="QY65" s="25">
        <v>40</v>
      </c>
      <c r="QZ65" s="25">
        <v>39</v>
      </c>
      <c r="RA65" s="25">
        <v>25</v>
      </c>
      <c r="RB65" s="44">
        <v>15.789473684210526</v>
      </c>
      <c r="RC65" s="44">
        <v>25</v>
      </c>
      <c r="RD65" s="44">
        <v>35.294117647058826</v>
      </c>
      <c r="RE65" s="44">
        <v>64.705882352941174</v>
      </c>
      <c r="RF65" s="44">
        <v>71.428571428571431</v>
      </c>
      <c r="RG65" s="44">
        <v>47.368421052631575</v>
      </c>
      <c r="RH65" s="44">
        <v>65.517241379310349</v>
      </c>
      <c r="RI65" s="44">
        <v>73.91304347826086</v>
      </c>
      <c r="RJ65" s="44">
        <v>72.5</v>
      </c>
      <c r="RK65" s="44">
        <v>82.051282051282044</v>
      </c>
      <c r="RL65" s="44">
        <v>40</v>
      </c>
      <c r="RM65" s="25">
        <v>5</v>
      </c>
      <c r="RN65" s="25">
        <v>7</v>
      </c>
      <c r="RO65" s="25">
        <v>5</v>
      </c>
      <c r="RP65" s="25">
        <v>7</v>
      </c>
      <c r="RQ65" s="25">
        <v>5</v>
      </c>
      <c r="RR65" s="25">
        <v>2</v>
      </c>
      <c r="RS65" s="25">
        <v>17</v>
      </c>
      <c r="RT65" s="25">
        <v>10</v>
      </c>
      <c r="RU65" s="25">
        <v>17</v>
      </c>
      <c r="RV65" s="25">
        <v>17</v>
      </c>
      <c r="RW65" s="25">
        <v>14</v>
      </c>
      <c r="RX65" s="25">
        <v>14</v>
      </c>
      <c r="RY65" s="25">
        <v>6</v>
      </c>
      <c r="RZ65" s="25">
        <v>9</v>
      </c>
      <c r="SA65" s="25">
        <v>2</v>
      </c>
      <c r="SB65" s="25">
        <v>3</v>
      </c>
      <c r="SC65" s="25">
        <v>3</v>
      </c>
      <c r="SD65" s="25">
        <v>2</v>
      </c>
      <c r="SE65" s="25">
        <v>7</v>
      </c>
      <c r="SF65" s="25">
        <v>5</v>
      </c>
      <c r="SG65" s="25">
        <v>11</v>
      </c>
      <c r="SH65" s="25">
        <v>13</v>
      </c>
      <c r="SI65" s="25">
        <v>11</v>
      </c>
      <c r="SJ65" s="25">
        <v>14</v>
      </c>
      <c r="SK65" s="25">
        <v>1</v>
      </c>
      <c r="SL65" s="25">
        <v>5</v>
      </c>
      <c r="SM65" s="25">
        <v>1</v>
      </c>
      <c r="SN65" s="25">
        <v>3</v>
      </c>
      <c r="SO65" s="25">
        <v>3</v>
      </c>
      <c r="SP65" s="25">
        <v>2</v>
      </c>
      <c r="SQ65" s="25">
        <v>7</v>
      </c>
      <c r="SR65" s="25">
        <v>5</v>
      </c>
      <c r="SS65" s="25">
        <v>9</v>
      </c>
      <c r="ST65" s="25">
        <v>9</v>
      </c>
      <c r="SU65" s="25">
        <v>8</v>
      </c>
      <c r="SV65" s="25">
        <v>13</v>
      </c>
      <c r="SW65" s="44">
        <v>29.411764705882355</v>
      </c>
      <c r="SX65" s="44">
        <v>43.75</v>
      </c>
      <c r="SY65" s="44">
        <v>50</v>
      </c>
      <c r="SZ65" s="44">
        <v>43.75</v>
      </c>
      <c r="TA65" s="44">
        <v>38.461538461538467</v>
      </c>
      <c r="TB65" s="44">
        <v>12.5</v>
      </c>
      <c r="TC65" s="44">
        <v>65.384615384615387</v>
      </c>
      <c r="TD65" s="44">
        <v>62.5</v>
      </c>
      <c r="TE65" s="44">
        <v>47.222222222222221</v>
      </c>
      <c r="TF65" s="44">
        <v>60.714285714285708</v>
      </c>
      <c r="TG65" s="44">
        <v>63.636363636363633</v>
      </c>
      <c r="TH65" s="44">
        <v>73.68421052631578</v>
      </c>
      <c r="TI65" s="44">
        <v>35.294117647058826</v>
      </c>
      <c r="TJ65" s="44">
        <v>56.25</v>
      </c>
      <c r="TK65" s="44">
        <v>20</v>
      </c>
      <c r="TL65" s="44">
        <v>18.75</v>
      </c>
      <c r="TM65" s="44">
        <v>23.076923076923077</v>
      </c>
      <c r="TN65" s="44">
        <v>12.5</v>
      </c>
      <c r="TO65" s="44">
        <v>26.923076923076923</v>
      </c>
      <c r="TP65" s="44">
        <v>31.25</v>
      </c>
      <c r="TQ65" s="44">
        <v>30.555555555555557</v>
      </c>
      <c r="TR65" s="44">
        <v>46.428571428571431</v>
      </c>
      <c r="TS65" s="44">
        <v>50</v>
      </c>
      <c r="TT65" s="44">
        <v>73.68421052631578</v>
      </c>
      <c r="TU65" s="44">
        <v>5.8823529411764701</v>
      </c>
      <c r="TV65" s="44">
        <v>31.25</v>
      </c>
      <c r="TW65" s="44">
        <v>10</v>
      </c>
      <c r="TX65" s="44">
        <v>18.75</v>
      </c>
      <c r="TY65" s="44">
        <v>23.076923076923077</v>
      </c>
      <c r="TZ65" s="44">
        <v>12.5</v>
      </c>
      <c r="UA65" s="44">
        <v>26.923076923076923</v>
      </c>
      <c r="UB65" s="44">
        <v>31.25</v>
      </c>
      <c r="UC65" s="44">
        <v>25</v>
      </c>
      <c r="UD65" s="44">
        <v>32.142857142857146</v>
      </c>
      <c r="UE65" s="44">
        <v>36.363636363636367</v>
      </c>
      <c r="UF65" s="44">
        <v>68.421052631578945</v>
      </c>
    </row>
    <row r="66" spans="1:552" x14ac:dyDescent="0.25">
      <c r="A66" s="2" t="str">
        <f t="shared" si="0"/>
        <v xml:space="preserve">261070 Paulista                                                                                                                                     </v>
      </c>
      <c r="B66" s="58">
        <v>261070</v>
      </c>
      <c r="C66" s="2" t="s">
        <v>110</v>
      </c>
      <c r="D66" s="56">
        <v>8</v>
      </c>
      <c r="E66" s="56">
        <v>5</v>
      </c>
      <c r="F66" s="56">
        <v>6</v>
      </c>
      <c r="G66" s="56">
        <v>5</v>
      </c>
      <c r="H66" s="56">
        <v>9</v>
      </c>
      <c r="I66" s="56">
        <v>8</v>
      </c>
      <c r="J66" s="56">
        <v>11</v>
      </c>
      <c r="K66" s="56">
        <v>15</v>
      </c>
      <c r="L66" s="56">
        <v>18</v>
      </c>
      <c r="M66" s="56">
        <v>14</v>
      </c>
      <c r="N66" s="56">
        <v>9</v>
      </c>
      <c r="O66" s="56">
        <v>5</v>
      </c>
      <c r="P66" s="59">
        <v>0</v>
      </c>
      <c r="Q66" s="59">
        <v>0</v>
      </c>
      <c r="R66" s="59">
        <v>3</v>
      </c>
      <c r="S66" s="59">
        <v>2</v>
      </c>
      <c r="T66" s="59">
        <v>5</v>
      </c>
      <c r="U66" s="59">
        <v>2</v>
      </c>
      <c r="V66" s="59">
        <v>8</v>
      </c>
      <c r="W66" s="59">
        <v>9</v>
      </c>
      <c r="X66" s="59">
        <v>11</v>
      </c>
      <c r="Y66" s="59">
        <v>7</v>
      </c>
      <c r="Z66" s="59">
        <v>5</v>
      </c>
      <c r="AA66" s="59">
        <v>2</v>
      </c>
      <c r="AB66" s="62">
        <v>0</v>
      </c>
      <c r="AC66" s="62">
        <v>0</v>
      </c>
      <c r="AD66" s="62">
        <v>50</v>
      </c>
      <c r="AE66" s="62">
        <v>40</v>
      </c>
      <c r="AF66" s="62">
        <v>55.555555555555557</v>
      </c>
      <c r="AG66" s="62">
        <v>25</v>
      </c>
      <c r="AH66" s="62">
        <v>72.727272727272734</v>
      </c>
      <c r="AI66" s="62">
        <v>60</v>
      </c>
      <c r="AJ66" s="62">
        <v>61.111111111111114</v>
      </c>
      <c r="AK66" s="62">
        <v>50</v>
      </c>
      <c r="AL66" s="62">
        <v>55.555555555555557</v>
      </c>
      <c r="AM66" s="62">
        <v>40</v>
      </c>
      <c r="AN66" s="61">
        <v>7</v>
      </c>
      <c r="AO66" s="25">
        <v>5</v>
      </c>
      <c r="AP66" s="25">
        <v>3</v>
      </c>
      <c r="AQ66" s="25">
        <v>3</v>
      </c>
      <c r="AR66" s="25">
        <v>4</v>
      </c>
      <c r="AS66" s="25">
        <v>5</v>
      </c>
      <c r="AT66" s="25">
        <v>3</v>
      </c>
      <c r="AU66" s="25">
        <v>6</v>
      </c>
      <c r="AV66" s="25">
        <v>5</v>
      </c>
      <c r="AW66" s="25">
        <v>6</v>
      </c>
      <c r="AX66" s="25">
        <v>4</v>
      </c>
      <c r="AY66" s="25">
        <v>3</v>
      </c>
      <c r="AZ66" s="39">
        <v>87.5</v>
      </c>
      <c r="BA66" s="39">
        <v>100</v>
      </c>
      <c r="BB66" s="39">
        <v>50</v>
      </c>
      <c r="BC66" s="39">
        <v>60</v>
      </c>
      <c r="BD66" s="39">
        <v>44.444444444444443</v>
      </c>
      <c r="BE66" s="39">
        <v>62.5</v>
      </c>
      <c r="BF66" s="39">
        <v>27.27272727272727</v>
      </c>
      <c r="BG66" s="39">
        <v>40</v>
      </c>
      <c r="BH66" s="39">
        <v>27.777777777777779</v>
      </c>
      <c r="BI66" s="39">
        <v>42.857142857142854</v>
      </c>
      <c r="BJ66" s="39">
        <v>44.444444444444443</v>
      </c>
      <c r="BK66" s="39">
        <v>60</v>
      </c>
      <c r="BL66" s="25">
        <v>1</v>
      </c>
      <c r="BM66" s="25">
        <v>0</v>
      </c>
      <c r="BN66" s="25">
        <v>0</v>
      </c>
      <c r="BO66" s="25">
        <v>0</v>
      </c>
      <c r="BP66" s="25">
        <v>0</v>
      </c>
      <c r="BQ66" s="25">
        <v>1</v>
      </c>
      <c r="BR66" s="25">
        <v>0</v>
      </c>
      <c r="BS66" s="25">
        <v>0</v>
      </c>
      <c r="BT66" s="25">
        <v>2</v>
      </c>
      <c r="BU66" s="25">
        <v>1</v>
      </c>
      <c r="BV66" s="25">
        <v>0</v>
      </c>
      <c r="BW66" s="25">
        <v>0</v>
      </c>
      <c r="BX66" s="39">
        <v>12.5</v>
      </c>
      <c r="BY66" s="39">
        <v>0</v>
      </c>
      <c r="BZ66" s="39">
        <v>0</v>
      </c>
      <c r="CA66" s="39">
        <v>0</v>
      </c>
      <c r="CB66" s="39">
        <v>0</v>
      </c>
      <c r="CC66" s="39">
        <v>12.5</v>
      </c>
      <c r="CD66" s="39">
        <v>0</v>
      </c>
      <c r="CE66" s="39">
        <v>0</v>
      </c>
      <c r="CF66" s="39">
        <v>11.111111111111111</v>
      </c>
      <c r="CG66" s="39">
        <v>7.1428571428571423</v>
      </c>
      <c r="CH66" s="39">
        <v>0</v>
      </c>
      <c r="CI66" s="39">
        <v>0</v>
      </c>
      <c r="CJ66" s="63">
        <v>0</v>
      </c>
      <c r="CK66" s="63">
        <v>0</v>
      </c>
      <c r="CL66" s="63">
        <v>1</v>
      </c>
      <c r="CM66" s="63">
        <v>1</v>
      </c>
      <c r="CN66" s="63">
        <v>0</v>
      </c>
      <c r="CO66" s="63">
        <v>0</v>
      </c>
      <c r="CP66" s="63">
        <v>6</v>
      </c>
      <c r="CQ66" s="63">
        <v>4</v>
      </c>
      <c r="CR66" s="63">
        <v>2</v>
      </c>
      <c r="CS66" s="63">
        <v>2</v>
      </c>
      <c r="CT66" s="63">
        <v>0</v>
      </c>
      <c r="CU66" s="63">
        <v>1</v>
      </c>
      <c r="CV66" s="63">
        <v>0</v>
      </c>
      <c r="CW66" s="63">
        <v>0</v>
      </c>
      <c r="CX66" s="63">
        <v>0</v>
      </c>
      <c r="CY66" s="63">
        <v>0</v>
      </c>
      <c r="CZ66" s="63">
        <v>0</v>
      </c>
      <c r="DA66" s="63">
        <v>0</v>
      </c>
      <c r="DB66" s="63">
        <v>0</v>
      </c>
      <c r="DC66" s="63">
        <v>0</v>
      </c>
      <c r="DD66" s="63">
        <v>0</v>
      </c>
      <c r="DE66" s="63">
        <v>0</v>
      </c>
      <c r="DF66" s="63">
        <v>0</v>
      </c>
      <c r="DG66" s="63">
        <v>0</v>
      </c>
      <c r="DH66" s="25">
        <v>0</v>
      </c>
      <c r="DI66" s="25">
        <v>0</v>
      </c>
      <c r="DJ66" s="25">
        <v>0</v>
      </c>
      <c r="DK66" s="25">
        <v>0</v>
      </c>
      <c r="DL66" s="25">
        <v>0</v>
      </c>
      <c r="DM66" s="25">
        <v>0</v>
      </c>
      <c r="DN66" s="25">
        <v>0</v>
      </c>
      <c r="DO66" s="25">
        <v>1</v>
      </c>
      <c r="DP66" s="25">
        <v>1</v>
      </c>
      <c r="DQ66" s="25">
        <v>0</v>
      </c>
      <c r="DR66" s="25">
        <v>1</v>
      </c>
      <c r="DS66" s="25">
        <v>0</v>
      </c>
      <c r="DT66" s="34">
        <v>0</v>
      </c>
      <c r="DU66" s="34">
        <v>0</v>
      </c>
      <c r="DV66" s="34">
        <v>1</v>
      </c>
      <c r="DW66" s="34">
        <v>1</v>
      </c>
      <c r="DX66" s="34">
        <v>0</v>
      </c>
      <c r="DY66" s="34">
        <v>0</v>
      </c>
      <c r="DZ66" s="34">
        <v>6</v>
      </c>
      <c r="EA66" s="2">
        <v>5</v>
      </c>
      <c r="EB66" s="2">
        <v>3</v>
      </c>
      <c r="EC66" s="2">
        <v>2</v>
      </c>
      <c r="ED66" s="2">
        <v>1</v>
      </c>
      <c r="EE66" s="2">
        <v>1</v>
      </c>
      <c r="EF66" s="34">
        <v>999999999</v>
      </c>
      <c r="EG66" s="34">
        <v>999999999</v>
      </c>
      <c r="EH66" s="34">
        <v>100</v>
      </c>
      <c r="EI66" s="34">
        <v>100</v>
      </c>
      <c r="EJ66" s="34">
        <v>999999999</v>
      </c>
      <c r="EK66" s="34">
        <v>999999999</v>
      </c>
      <c r="EL66" s="34">
        <v>100</v>
      </c>
      <c r="EM66" s="34">
        <v>80</v>
      </c>
      <c r="EN66" s="34">
        <v>66.666666666666657</v>
      </c>
      <c r="EO66" s="34">
        <v>100</v>
      </c>
      <c r="EP66" s="34">
        <v>0</v>
      </c>
      <c r="EQ66" s="34">
        <v>100</v>
      </c>
      <c r="ER66" s="34">
        <v>999999999</v>
      </c>
      <c r="ES66" s="34">
        <v>999999999</v>
      </c>
      <c r="ET66" s="34">
        <v>0</v>
      </c>
      <c r="EU66" s="34">
        <v>0</v>
      </c>
      <c r="EV66" s="34">
        <v>999999999</v>
      </c>
      <c r="EW66" s="34">
        <v>999999999</v>
      </c>
      <c r="EX66" s="34">
        <v>0</v>
      </c>
      <c r="EY66" s="34">
        <v>0</v>
      </c>
      <c r="EZ66" s="34">
        <v>0</v>
      </c>
      <c r="FA66" s="34">
        <v>0</v>
      </c>
      <c r="FB66" s="34">
        <v>0</v>
      </c>
      <c r="FC66" s="34">
        <v>0</v>
      </c>
      <c r="FD66" s="42">
        <v>999999999</v>
      </c>
      <c r="FE66" s="42">
        <v>999999999</v>
      </c>
      <c r="FF66" s="42">
        <v>0</v>
      </c>
      <c r="FG66" s="42">
        <v>0</v>
      </c>
      <c r="FH66" s="42">
        <v>999999999</v>
      </c>
      <c r="FI66" s="42">
        <v>999999999</v>
      </c>
      <c r="FJ66" s="42">
        <v>0</v>
      </c>
      <c r="FK66" s="42">
        <v>20</v>
      </c>
      <c r="FL66" s="42">
        <v>33.333333333333329</v>
      </c>
      <c r="FM66" s="42">
        <v>0</v>
      </c>
      <c r="FN66" s="42">
        <v>100</v>
      </c>
      <c r="FO66" s="42">
        <v>0</v>
      </c>
      <c r="FP66" s="42">
        <v>0</v>
      </c>
      <c r="FQ66" s="2">
        <v>0</v>
      </c>
      <c r="FR66" s="2">
        <v>0</v>
      </c>
      <c r="FS66" s="2">
        <v>1</v>
      </c>
      <c r="FT66" s="2">
        <v>0</v>
      </c>
      <c r="FU66" s="2">
        <v>0</v>
      </c>
      <c r="FV66" s="2">
        <v>5</v>
      </c>
      <c r="FW66" s="2">
        <v>4</v>
      </c>
      <c r="FX66" s="2">
        <v>5</v>
      </c>
      <c r="FY66" s="2">
        <v>2</v>
      </c>
      <c r="FZ66" s="2">
        <v>3</v>
      </c>
      <c r="GA66" s="2">
        <v>1</v>
      </c>
      <c r="GB66" s="25">
        <v>0</v>
      </c>
      <c r="GC66" s="25">
        <v>0</v>
      </c>
      <c r="GD66" s="25">
        <v>1</v>
      </c>
      <c r="GE66" s="25">
        <v>1</v>
      </c>
      <c r="GF66" s="25">
        <v>0</v>
      </c>
      <c r="GG66" s="25">
        <v>0</v>
      </c>
      <c r="GH66" s="25">
        <v>0</v>
      </c>
      <c r="GI66" s="25">
        <v>1</v>
      </c>
      <c r="GJ66" s="25">
        <v>2</v>
      </c>
      <c r="GK66" s="25">
        <v>0</v>
      </c>
      <c r="GL66" s="25">
        <v>0</v>
      </c>
      <c r="GM66" s="25">
        <v>0</v>
      </c>
      <c r="GN66" s="2">
        <v>0</v>
      </c>
      <c r="GO66" s="2">
        <v>0</v>
      </c>
      <c r="GP66" s="2">
        <v>0</v>
      </c>
      <c r="GQ66" s="2">
        <v>0</v>
      </c>
      <c r="GR66" s="2">
        <v>0</v>
      </c>
      <c r="GS66" s="2">
        <v>0</v>
      </c>
      <c r="GT66" s="2">
        <v>0</v>
      </c>
      <c r="GU66" s="2">
        <v>0</v>
      </c>
      <c r="GV66" s="2">
        <v>0</v>
      </c>
      <c r="GW66" s="2">
        <v>0</v>
      </c>
      <c r="GX66" s="2">
        <v>2</v>
      </c>
      <c r="GY66" s="2">
        <v>0</v>
      </c>
      <c r="GZ66" s="2">
        <v>0</v>
      </c>
      <c r="HA66" s="2">
        <v>0</v>
      </c>
      <c r="HB66" s="2">
        <v>1</v>
      </c>
      <c r="HC66" s="2">
        <v>2</v>
      </c>
      <c r="HD66" s="2">
        <v>0</v>
      </c>
      <c r="HE66" s="2">
        <v>0</v>
      </c>
      <c r="HF66" s="2">
        <v>5</v>
      </c>
      <c r="HG66" s="2">
        <v>5</v>
      </c>
      <c r="HH66" s="2">
        <v>7</v>
      </c>
      <c r="HI66" s="2">
        <v>2</v>
      </c>
      <c r="HJ66" s="2">
        <v>5</v>
      </c>
      <c r="HK66" s="2">
        <v>1</v>
      </c>
      <c r="HL66" s="34">
        <v>999999999</v>
      </c>
      <c r="HM66" s="34">
        <v>999999999</v>
      </c>
      <c r="HN66" s="34">
        <v>0</v>
      </c>
      <c r="HO66" s="34">
        <v>50</v>
      </c>
      <c r="HP66" s="34">
        <v>999999999</v>
      </c>
      <c r="HQ66" s="34">
        <v>999999999</v>
      </c>
      <c r="HR66" s="34">
        <v>100</v>
      </c>
      <c r="HS66" s="34">
        <v>80</v>
      </c>
      <c r="HT66" s="34">
        <v>71.428571428571431</v>
      </c>
      <c r="HU66" s="34">
        <v>100</v>
      </c>
      <c r="HV66" s="34">
        <v>60</v>
      </c>
      <c r="HW66" s="34">
        <v>100</v>
      </c>
      <c r="HX66" s="39">
        <v>999999999</v>
      </c>
      <c r="HY66" s="39">
        <v>999999999</v>
      </c>
      <c r="HZ66" s="39">
        <v>100</v>
      </c>
      <c r="IA66" s="39">
        <v>50</v>
      </c>
      <c r="IB66" s="39">
        <v>999999999</v>
      </c>
      <c r="IC66" s="39">
        <v>999999999</v>
      </c>
      <c r="ID66" s="39">
        <v>0</v>
      </c>
      <c r="IE66" s="39">
        <v>20</v>
      </c>
      <c r="IF66" s="39">
        <v>28.571428571428569</v>
      </c>
      <c r="IG66" s="39">
        <v>0</v>
      </c>
      <c r="IH66" s="39">
        <v>0</v>
      </c>
      <c r="II66" s="39">
        <v>0</v>
      </c>
      <c r="IJ66" s="39">
        <v>999999999</v>
      </c>
      <c r="IK66" s="39">
        <v>999999999</v>
      </c>
      <c r="IL66" s="39">
        <v>0</v>
      </c>
      <c r="IM66" s="39">
        <v>0</v>
      </c>
      <c r="IN66" s="39">
        <v>999999999</v>
      </c>
      <c r="IO66" s="39">
        <v>999999999</v>
      </c>
      <c r="IP66" s="39">
        <v>0</v>
      </c>
      <c r="IQ66" s="39">
        <v>0</v>
      </c>
      <c r="IR66" s="39">
        <v>0</v>
      </c>
      <c r="IS66" s="39">
        <v>0</v>
      </c>
      <c r="IT66" s="39">
        <v>40</v>
      </c>
      <c r="IU66" s="39">
        <v>0</v>
      </c>
      <c r="IV66" s="39">
        <v>2</v>
      </c>
      <c r="IW66" s="39">
        <v>0</v>
      </c>
      <c r="IX66" s="39">
        <v>1</v>
      </c>
      <c r="IY66" s="39">
        <v>1</v>
      </c>
      <c r="IZ66" s="39">
        <v>1</v>
      </c>
      <c r="JA66" s="39">
        <v>0</v>
      </c>
      <c r="JB66" s="39">
        <v>1</v>
      </c>
      <c r="JC66" s="39">
        <v>1</v>
      </c>
      <c r="JD66" s="2">
        <v>2</v>
      </c>
      <c r="JE66" s="2">
        <v>1</v>
      </c>
      <c r="JF66" s="2">
        <v>1</v>
      </c>
      <c r="JG66" s="2">
        <v>0</v>
      </c>
      <c r="JH66" s="2">
        <v>1</v>
      </c>
      <c r="JI66" s="2">
        <v>1</v>
      </c>
      <c r="JJ66" s="2">
        <v>0</v>
      </c>
      <c r="JK66" s="2">
        <v>0</v>
      </c>
      <c r="JL66" s="2">
        <v>0</v>
      </c>
      <c r="JM66" s="44">
        <v>3</v>
      </c>
      <c r="JN66" s="44">
        <v>0</v>
      </c>
      <c r="JO66" s="44">
        <v>0</v>
      </c>
      <c r="JP66" s="2">
        <v>1</v>
      </c>
      <c r="JQ66" s="2">
        <v>0</v>
      </c>
      <c r="JR66" s="2">
        <v>1</v>
      </c>
      <c r="JS66" s="2">
        <v>1</v>
      </c>
      <c r="JT66" s="2">
        <v>1</v>
      </c>
      <c r="JU66" s="2">
        <v>2</v>
      </c>
      <c r="JV66" s="2">
        <v>0</v>
      </c>
      <c r="JW66" s="2">
        <v>2</v>
      </c>
      <c r="JX66" s="2">
        <v>1</v>
      </c>
      <c r="JY66" s="2">
        <v>0</v>
      </c>
      <c r="JZ66" s="2">
        <v>0</v>
      </c>
      <c r="KA66" s="2">
        <v>1</v>
      </c>
      <c r="KB66" s="25">
        <v>2</v>
      </c>
      <c r="KC66" s="25">
        <v>1</v>
      </c>
      <c r="KD66" s="25">
        <v>1</v>
      </c>
      <c r="KE66" s="25">
        <v>0</v>
      </c>
      <c r="KF66" s="25">
        <v>4</v>
      </c>
      <c r="KG66" s="25">
        <v>3</v>
      </c>
      <c r="KH66" s="25">
        <v>1</v>
      </c>
      <c r="KI66" s="25">
        <v>3</v>
      </c>
      <c r="KJ66" s="25">
        <v>2</v>
      </c>
      <c r="KK66" s="25">
        <v>3</v>
      </c>
      <c r="KL66" s="25">
        <v>1</v>
      </c>
      <c r="KM66" s="25">
        <v>2</v>
      </c>
      <c r="KN66" s="25">
        <v>5</v>
      </c>
      <c r="KO66" s="25">
        <v>2</v>
      </c>
      <c r="KP66" s="25">
        <v>3</v>
      </c>
      <c r="KQ66" s="25">
        <v>1</v>
      </c>
      <c r="KR66" s="44">
        <v>50</v>
      </c>
      <c r="KS66" s="44">
        <v>0</v>
      </c>
      <c r="KT66" s="44">
        <v>100</v>
      </c>
      <c r="KU66" s="44">
        <v>33.333333333333329</v>
      </c>
      <c r="KV66" s="44">
        <v>50</v>
      </c>
      <c r="KW66" s="44">
        <v>0</v>
      </c>
      <c r="KX66" s="44">
        <v>100</v>
      </c>
      <c r="KY66" s="44">
        <v>50</v>
      </c>
      <c r="KZ66" s="44">
        <v>40</v>
      </c>
      <c r="LA66" s="44">
        <v>50</v>
      </c>
      <c r="LB66" s="44">
        <v>33.333333333333329</v>
      </c>
      <c r="LC66" s="44">
        <v>0</v>
      </c>
      <c r="LD66" s="44">
        <v>25</v>
      </c>
      <c r="LE66" s="44">
        <v>33.333333333333329</v>
      </c>
      <c r="LF66" s="44">
        <v>0</v>
      </c>
      <c r="LG66" s="44">
        <v>0</v>
      </c>
      <c r="LH66" s="44">
        <v>0</v>
      </c>
      <c r="LI66" s="44">
        <v>100</v>
      </c>
      <c r="LJ66" s="44">
        <v>0</v>
      </c>
      <c r="LK66" s="44">
        <v>0</v>
      </c>
      <c r="LL66" s="44">
        <v>20</v>
      </c>
      <c r="LM66" s="44">
        <v>0</v>
      </c>
      <c r="LN66" s="44">
        <v>33.333333333333329</v>
      </c>
      <c r="LO66" s="44">
        <v>100</v>
      </c>
      <c r="LP66" s="44">
        <v>25</v>
      </c>
      <c r="LQ66" s="44">
        <v>66.666666666666657</v>
      </c>
      <c r="LR66" s="44">
        <v>0</v>
      </c>
      <c r="LS66" s="44">
        <v>66.666666666666657</v>
      </c>
      <c r="LT66" s="44">
        <v>50</v>
      </c>
      <c r="LU66" s="44">
        <v>0</v>
      </c>
      <c r="LV66" s="44">
        <v>0</v>
      </c>
      <c r="LW66" s="44">
        <v>50</v>
      </c>
      <c r="LX66" s="44">
        <v>40</v>
      </c>
      <c r="LY66" s="44">
        <v>50</v>
      </c>
      <c r="LZ66" s="44">
        <v>33.333333333333329</v>
      </c>
      <c r="MA66" s="44">
        <v>0</v>
      </c>
      <c r="MB66" s="25">
        <v>0</v>
      </c>
      <c r="MC66" s="25">
        <v>0</v>
      </c>
      <c r="MD66" s="25">
        <v>0</v>
      </c>
      <c r="ME66" s="25">
        <v>0</v>
      </c>
      <c r="MF66" s="25">
        <v>0</v>
      </c>
      <c r="MG66" s="25">
        <v>0</v>
      </c>
      <c r="MH66" s="25">
        <v>0</v>
      </c>
      <c r="MI66" s="25">
        <v>3</v>
      </c>
      <c r="MJ66" s="25">
        <v>1</v>
      </c>
      <c r="MK66" s="25">
        <v>0</v>
      </c>
      <c r="ML66" s="25">
        <v>0</v>
      </c>
      <c r="MM66" s="25">
        <v>0</v>
      </c>
      <c r="MN66" s="25">
        <v>0</v>
      </c>
      <c r="MO66" s="25">
        <v>0</v>
      </c>
      <c r="MP66" s="25">
        <v>1</v>
      </c>
      <c r="MQ66" s="25">
        <v>1</v>
      </c>
      <c r="MR66" s="25">
        <v>1</v>
      </c>
      <c r="MS66" s="25">
        <v>0</v>
      </c>
      <c r="MT66" s="25">
        <v>4</v>
      </c>
      <c r="MU66" s="25">
        <v>3</v>
      </c>
      <c r="MV66" s="25">
        <v>3</v>
      </c>
      <c r="MW66" s="44">
        <v>2</v>
      </c>
      <c r="MX66" s="44">
        <v>1</v>
      </c>
      <c r="MY66" s="44">
        <v>1</v>
      </c>
      <c r="MZ66" s="44">
        <v>999999999</v>
      </c>
      <c r="NA66" s="44">
        <v>999999999</v>
      </c>
      <c r="NB66" s="44">
        <v>0</v>
      </c>
      <c r="NC66" s="44">
        <v>0</v>
      </c>
      <c r="ND66" s="44">
        <v>0</v>
      </c>
      <c r="NE66" s="44">
        <v>999999999</v>
      </c>
      <c r="NF66" s="44">
        <v>0</v>
      </c>
      <c r="NG66" s="44">
        <v>100</v>
      </c>
      <c r="NH66" s="44">
        <v>33.333333333333329</v>
      </c>
      <c r="NI66" s="44">
        <v>0</v>
      </c>
      <c r="NJ66" s="44">
        <v>0</v>
      </c>
      <c r="NK66" s="44">
        <v>0</v>
      </c>
      <c r="NL66" s="25">
        <v>0</v>
      </c>
      <c r="NM66" s="25">
        <v>0</v>
      </c>
      <c r="NN66" s="25">
        <v>0</v>
      </c>
      <c r="NO66" s="25">
        <v>0</v>
      </c>
      <c r="NP66" s="25">
        <v>0</v>
      </c>
      <c r="NQ66" s="25">
        <v>0</v>
      </c>
      <c r="NR66" s="25">
        <v>0</v>
      </c>
      <c r="NS66" s="25">
        <v>0</v>
      </c>
      <c r="NT66" s="25">
        <v>0</v>
      </c>
      <c r="NU66" s="25">
        <v>0</v>
      </c>
      <c r="NV66" s="25">
        <v>0</v>
      </c>
      <c r="NW66" s="25">
        <v>0</v>
      </c>
      <c r="NX66" s="25">
        <v>1</v>
      </c>
      <c r="NY66" s="25">
        <v>0</v>
      </c>
      <c r="NZ66" s="25">
        <v>0</v>
      </c>
      <c r="OA66" s="25">
        <v>0</v>
      </c>
      <c r="OB66" s="25">
        <v>1</v>
      </c>
      <c r="OC66" s="25">
        <v>0</v>
      </c>
      <c r="OD66" s="44">
        <v>0</v>
      </c>
      <c r="OE66" s="44">
        <v>0</v>
      </c>
      <c r="OF66" s="44">
        <v>0</v>
      </c>
      <c r="OG66" s="44">
        <v>0</v>
      </c>
      <c r="OH66" s="44">
        <v>0</v>
      </c>
      <c r="OI66" s="44">
        <v>0</v>
      </c>
      <c r="OJ66" s="44">
        <v>0</v>
      </c>
      <c r="OK66" s="44">
        <v>999999999</v>
      </c>
      <c r="OL66" s="44">
        <v>999999999</v>
      </c>
      <c r="OM66" s="44">
        <v>999999999</v>
      </c>
      <c r="ON66" s="44">
        <v>0</v>
      </c>
      <c r="OO66" s="44">
        <v>999999999</v>
      </c>
      <c r="OP66" s="44">
        <v>999999999</v>
      </c>
      <c r="OQ66" s="44">
        <v>999999999</v>
      </c>
      <c r="OR66" s="44">
        <v>999999999</v>
      </c>
      <c r="OS66" s="44">
        <v>999999999</v>
      </c>
      <c r="OT66" s="44">
        <v>999999999</v>
      </c>
      <c r="OU66" s="44">
        <v>999999999</v>
      </c>
      <c r="OV66" s="25">
        <v>2</v>
      </c>
      <c r="OW66" s="25">
        <v>0</v>
      </c>
      <c r="OX66" s="25">
        <v>3</v>
      </c>
      <c r="OY66" s="25">
        <v>4</v>
      </c>
      <c r="OZ66" s="25">
        <v>10</v>
      </c>
      <c r="PA66" s="25">
        <v>8</v>
      </c>
      <c r="PB66" s="25">
        <v>13</v>
      </c>
      <c r="PC66" s="25">
        <v>17</v>
      </c>
      <c r="PD66" s="25">
        <v>15</v>
      </c>
      <c r="PE66" s="25">
        <v>14</v>
      </c>
      <c r="PF66" s="25">
        <v>10</v>
      </c>
      <c r="PG66" s="25">
        <v>4</v>
      </c>
      <c r="PH66" s="25">
        <v>11</v>
      </c>
      <c r="PI66" s="25">
        <v>10</v>
      </c>
      <c r="PJ66" s="25">
        <v>8</v>
      </c>
      <c r="PK66" s="25">
        <v>7</v>
      </c>
      <c r="PL66" s="25">
        <v>12</v>
      </c>
      <c r="PM66" s="25">
        <v>8</v>
      </c>
      <c r="PN66" s="25">
        <v>14</v>
      </c>
      <c r="PO66" s="25">
        <v>22</v>
      </c>
      <c r="PP66" s="25">
        <v>22</v>
      </c>
      <c r="PQ66" s="25">
        <v>21</v>
      </c>
      <c r="PR66" s="25">
        <v>16</v>
      </c>
      <c r="PS66" s="25">
        <v>8</v>
      </c>
      <c r="PT66" s="44">
        <v>18.181818181818183</v>
      </c>
      <c r="PU66" s="44">
        <v>0</v>
      </c>
      <c r="PV66" s="44">
        <v>37.5</v>
      </c>
      <c r="PW66" s="44">
        <v>57.142857142857139</v>
      </c>
      <c r="PX66" s="44">
        <v>83.333333333333343</v>
      </c>
      <c r="PY66" s="44">
        <v>100</v>
      </c>
      <c r="PZ66" s="44">
        <v>92.857142857142861</v>
      </c>
      <c r="QA66" s="44">
        <v>77.272727272727266</v>
      </c>
      <c r="QB66" s="44">
        <v>68.181818181818173</v>
      </c>
      <c r="QC66" s="44">
        <v>66.666666666666657</v>
      </c>
      <c r="QD66" s="44">
        <v>62.5</v>
      </c>
      <c r="QE66" s="44">
        <v>50</v>
      </c>
      <c r="QF66" s="25">
        <v>2</v>
      </c>
      <c r="QG66" s="25">
        <v>2</v>
      </c>
      <c r="QH66" s="25">
        <v>4</v>
      </c>
      <c r="QI66" s="25">
        <v>3</v>
      </c>
      <c r="QJ66" s="25">
        <v>10</v>
      </c>
      <c r="QK66" s="25">
        <v>6</v>
      </c>
      <c r="QL66" s="25">
        <v>12</v>
      </c>
      <c r="QM66" s="25">
        <v>17</v>
      </c>
      <c r="QN66" s="25">
        <v>16</v>
      </c>
      <c r="QO66" s="25">
        <v>15</v>
      </c>
      <c r="QP66" s="25">
        <v>5</v>
      </c>
      <c r="QQ66" s="25">
        <v>11</v>
      </c>
      <c r="QR66" s="25">
        <v>10</v>
      </c>
      <c r="QS66" s="25">
        <v>8</v>
      </c>
      <c r="QT66" s="25">
        <v>7</v>
      </c>
      <c r="QU66" s="25">
        <v>12</v>
      </c>
      <c r="QV66" s="25">
        <v>8</v>
      </c>
      <c r="QW66" s="25">
        <v>14</v>
      </c>
      <c r="QX66" s="25">
        <v>22</v>
      </c>
      <c r="QY66" s="25">
        <v>22</v>
      </c>
      <c r="QZ66" s="25">
        <v>21</v>
      </c>
      <c r="RA66" s="25">
        <v>16</v>
      </c>
      <c r="RB66" s="44">
        <v>18.181818181818183</v>
      </c>
      <c r="RC66" s="44">
        <v>20</v>
      </c>
      <c r="RD66" s="44">
        <v>50</v>
      </c>
      <c r="RE66" s="44">
        <v>42.857142857142854</v>
      </c>
      <c r="RF66" s="44">
        <v>83.333333333333343</v>
      </c>
      <c r="RG66" s="44">
        <v>75</v>
      </c>
      <c r="RH66" s="44">
        <v>85.714285714285708</v>
      </c>
      <c r="RI66" s="44">
        <v>77.272727272727266</v>
      </c>
      <c r="RJ66" s="44">
        <v>72.727272727272734</v>
      </c>
      <c r="RK66" s="44">
        <v>71.428571428571431</v>
      </c>
      <c r="RL66" s="44">
        <v>31.25</v>
      </c>
      <c r="RM66" s="25">
        <v>1</v>
      </c>
      <c r="RN66" s="25">
        <v>2</v>
      </c>
      <c r="RO66" s="25">
        <v>3</v>
      </c>
      <c r="RP66" s="25">
        <v>5</v>
      </c>
      <c r="RQ66" s="25">
        <v>3</v>
      </c>
      <c r="RR66" s="25">
        <v>2</v>
      </c>
      <c r="RS66" s="25">
        <v>5</v>
      </c>
      <c r="RT66" s="25">
        <v>4</v>
      </c>
      <c r="RU66" s="25">
        <v>11</v>
      </c>
      <c r="RV66" s="25">
        <v>1</v>
      </c>
      <c r="RW66" s="25">
        <v>6</v>
      </c>
      <c r="RX66" s="25">
        <v>1</v>
      </c>
      <c r="RY66" s="25">
        <v>4</v>
      </c>
      <c r="RZ66" s="25">
        <v>1</v>
      </c>
      <c r="SA66" s="25">
        <v>2</v>
      </c>
      <c r="SB66" s="25">
        <v>3</v>
      </c>
      <c r="SC66" s="25">
        <v>2</v>
      </c>
      <c r="SD66" s="25">
        <v>2</v>
      </c>
      <c r="SE66" s="25">
        <v>3</v>
      </c>
      <c r="SF66" s="25">
        <v>3</v>
      </c>
      <c r="SG66" s="25">
        <v>5</v>
      </c>
      <c r="SH66" s="25">
        <v>2</v>
      </c>
      <c r="SI66" s="25">
        <v>5</v>
      </c>
      <c r="SJ66" s="25">
        <v>1</v>
      </c>
      <c r="SK66" s="25">
        <v>1</v>
      </c>
      <c r="SL66" s="25">
        <v>1</v>
      </c>
      <c r="SM66" s="25">
        <v>2</v>
      </c>
      <c r="SN66" s="25">
        <v>3</v>
      </c>
      <c r="SO66" s="25">
        <v>2</v>
      </c>
      <c r="SP66" s="25">
        <v>1</v>
      </c>
      <c r="SQ66" s="25">
        <v>2</v>
      </c>
      <c r="SR66" s="25">
        <v>2</v>
      </c>
      <c r="SS66" s="25">
        <v>4</v>
      </c>
      <c r="ST66" s="25">
        <v>1</v>
      </c>
      <c r="SU66" s="25">
        <v>4</v>
      </c>
      <c r="SV66" s="25">
        <v>1</v>
      </c>
      <c r="SW66" s="44">
        <v>12.5</v>
      </c>
      <c r="SX66" s="44">
        <v>40</v>
      </c>
      <c r="SY66" s="44">
        <v>50</v>
      </c>
      <c r="SZ66" s="44">
        <v>100</v>
      </c>
      <c r="TA66" s="44">
        <v>33.333333333333329</v>
      </c>
      <c r="TB66" s="44">
        <v>25</v>
      </c>
      <c r="TC66" s="44">
        <v>45.454545454545453</v>
      </c>
      <c r="TD66" s="44">
        <v>26.666666666666668</v>
      </c>
      <c r="TE66" s="44">
        <v>61.111111111111114</v>
      </c>
      <c r="TF66" s="44">
        <v>7.1428571428571423</v>
      </c>
      <c r="TG66" s="44">
        <v>66.666666666666657</v>
      </c>
      <c r="TH66" s="44">
        <v>20</v>
      </c>
      <c r="TI66" s="44">
        <v>50</v>
      </c>
      <c r="TJ66" s="44">
        <v>20</v>
      </c>
      <c r="TK66" s="44">
        <v>33.333333333333329</v>
      </c>
      <c r="TL66" s="44">
        <v>60</v>
      </c>
      <c r="TM66" s="44">
        <v>22.222222222222221</v>
      </c>
      <c r="TN66" s="44">
        <v>25</v>
      </c>
      <c r="TO66" s="44">
        <v>27.27272727272727</v>
      </c>
      <c r="TP66" s="44">
        <v>20</v>
      </c>
      <c r="TQ66" s="44">
        <v>27.777777777777779</v>
      </c>
      <c r="TR66" s="44">
        <v>14.285714285714285</v>
      </c>
      <c r="TS66" s="44">
        <v>55.555555555555557</v>
      </c>
      <c r="TT66" s="44">
        <v>20</v>
      </c>
      <c r="TU66" s="44">
        <v>12.5</v>
      </c>
      <c r="TV66" s="44">
        <v>20</v>
      </c>
      <c r="TW66" s="44">
        <v>33.333333333333329</v>
      </c>
      <c r="TX66" s="44">
        <v>60</v>
      </c>
      <c r="TY66" s="44">
        <v>22.222222222222221</v>
      </c>
      <c r="TZ66" s="44">
        <v>12.5</v>
      </c>
      <c r="UA66" s="44">
        <v>18.181818181818183</v>
      </c>
      <c r="UB66" s="44">
        <v>13.333333333333334</v>
      </c>
      <c r="UC66" s="44">
        <v>22.222222222222221</v>
      </c>
      <c r="UD66" s="44">
        <v>7.1428571428571423</v>
      </c>
      <c r="UE66" s="44">
        <v>44.444444444444443</v>
      </c>
      <c r="UF66" s="44">
        <v>20</v>
      </c>
    </row>
    <row r="67" spans="1:552" x14ac:dyDescent="0.25">
      <c r="A67" s="2" t="str">
        <f t="shared" ref="A67:A130" si="1">CONCATENATE(B67," ",C67)</f>
        <v xml:space="preserve">261110 Petrolina                                                                                                                                    </v>
      </c>
      <c r="B67" s="58">
        <v>261110</v>
      </c>
      <c r="C67" s="2" t="s">
        <v>111</v>
      </c>
      <c r="D67" s="56">
        <v>4</v>
      </c>
      <c r="E67" s="56">
        <v>3</v>
      </c>
      <c r="F67" s="56">
        <v>7</v>
      </c>
      <c r="G67" s="56">
        <v>3</v>
      </c>
      <c r="H67" s="56">
        <v>6</v>
      </c>
      <c r="I67" s="56">
        <v>6</v>
      </c>
      <c r="J67" s="56">
        <v>7</v>
      </c>
      <c r="K67" s="56">
        <v>0</v>
      </c>
      <c r="L67" s="56">
        <v>24</v>
      </c>
      <c r="M67" s="56">
        <v>10</v>
      </c>
      <c r="N67" s="56">
        <v>12</v>
      </c>
      <c r="O67" s="56">
        <v>11</v>
      </c>
      <c r="P67" s="59">
        <v>0</v>
      </c>
      <c r="Q67" s="59">
        <v>0</v>
      </c>
      <c r="R67" s="59">
        <v>0</v>
      </c>
      <c r="S67" s="59">
        <v>0</v>
      </c>
      <c r="T67" s="59">
        <v>4</v>
      </c>
      <c r="U67" s="59">
        <v>3</v>
      </c>
      <c r="V67" s="59">
        <v>4</v>
      </c>
      <c r="W67" s="59">
        <v>0</v>
      </c>
      <c r="X67" s="59">
        <v>17</v>
      </c>
      <c r="Y67" s="59">
        <v>8</v>
      </c>
      <c r="Z67" s="59">
        <v>9</v>
      </c>
      <c r="AA67" s="59">
        <v>7</v>
      </c>
      <c r="AB67" s="62">
        <v>0</v>
      </c>
      <c r="AC67" s="62">
        <v>0</v>
      </c>
      <c r="AD67" s="62">
        <v>0</v>
      </c>
      <c r="AE67" s="62">
        <v>0</v>
      </c>
      <c r="AF67" s="62">
        <v>66.666666666666657</v>
      </c>
      <c r="AG67" s="62">
        <v>50</v>
      </c>
      <c r="AH67" s="62">
        <v>57.142857142857139</v>
      </c>
      <c r="AI67" s="62">
        <v>999999999</v>
      </c>
      <c r="AJ67" s="62">
        <v>70.833333333333343</v>
      </c>
      <c r="AK67" s="62">
        <v>80</v>
      </c>
      <c r="AL67" s="62">
        <v>75</v>
      </c>
      <c r="AM67" s="62">
        <v>63.636363636363633</v>
      </c>
      <c r="AN67" s="61">
        <v>4</v>
      </c>
      <c r="AO67" s="25">
        <v>3</v>
      </c>
      <c r="AP67" s="25">
        <v>7</v>
      </c>
      <c r="AQ67" s="25">
        <v>3</v>
      </c>
      <c r="AR67" s="25">
        <v>2</v>
      </c>
      <c r="AS67" s="25">
        <v>3</v>
      </c>
      <c r="AT67" s="25">
        <v>3</v>
      </c>
      <c r="AU67" s="25">
        <v>0</v>
      </c>
      <c r="AV67" s="25">
        <v>7</v>
      </c>
      <c r="AW67" s="25">
        <v>2</v>
      </c>
      <c r="AX67" s="25">
        <v>3</v>
      </c>
      <c r="AY67" s="25">
        <v>3</v>
      </c>
      <c r="AZ67" s="39">
        <v>100</v>
      </c>
      <c r="BA67" s="39">
        <v>100</v>
      </c>
      <c r="BB67" s="39">
        <v>100</v>
      </c>
      <c r="BC67" s="39">
        <v>100</v>
      </c>
      <c r="BD67" s="39">
        <v>33.333333333333329</v>
      </c>
      <c r="BE67" s="39">
        <v>50</v>
      </c>
      <c r="BF67" s="39">
        <v>42.857142857142854</v>
      </c>
      <c r="BG67" s="39">
        <v>999999999</v>
      </c>
      <c r="BH67" s="39">
        <v>29.166666666666668</v>
      </c>
      <c r="BI67" s="39">
        <v>20</v>
      </c>
      <c r="BJ67" s="39">
        <v>25</v>
      </c>
      <c r="BK67" s="39">
        <v>27.27272727272727</v>
      </c>
      <c r="BL67" s="25">
        <v>0</v>
      </c>
      <c r="BM67" s="25">
        <v>0</v>
      </c>
      <c r="BN67" s="25">
        <v>0</v>
      </c>
      <c r="BO67" s="25">
        <v>0</v>
      </c>
      <c r="BP67" s="25">
        <v>0</v>
      </c>
      <c r="BQ67" s="25">
        <v>0</v>
      </c>
      <c r="BR67" s="25">
        <v>0</v>
      </c>
      <c r="BS67" s="25">
        <v>0</v>
      </c>
      <c r="BT67" s="25">
        <v>0</v>
      </c>
      <c r="BU67" s="25">
        <v>0</v>
      </c>
      <c r="BV67" s="25">
        <v>0</v>
      </c>
      <c r="BW67" s="25">
        <v>1</v>
      </c>
      <c r="BX67" s="39">
        <v>0</v>
      </c>
      <c r="BY67" s="39">
        <v>0</v>
      </c>
      <c r="BZ67" s="39">
        <v>0</v>
      </c>
      <c r="CA67" s="39">
        <v>0</v>
      </c>
      <c r="CB67" s="39">
        <v>0</v>
      </c>
      <c r="CC67" s="39">
        <v>0</v>
      </c>
      <c r="CD67" s="39">
        <v>0</v>
      </c>
      <c r="CE67" s="39">
        <v>999999999</v>
      </c>
      <c r="CF67" s="39">
        <v>0</v>
      </c>
      <c r="CG67" s="39">
        <v>0</v>
      </c>
      <c r="CH67" s="39">
        <v>0</v>
      </c>
      <c r="CI67" s="39">
        <v>9.0909090909090917</v>
      </c>
      <c r="CJ67" s="63">
        <v>0</v>
      </c>
      <c r="CK67" s="63">
        <v>0</v>
      </c>
      <c r="CL67" s="63">
        <v>0</v>
      </c>
      <c r="CM67" s="63">
        <v>0</v>
      </c>
      <c r="CN67" s="63">
        <v>1</v>
      </c>
      <c r="CO67" s="63">
        <v>1</v>
      </c>
      <c r="CP67" s="63">
        <v>2</v>
      </c>
      <c r="CQ67" s="63">
        <v>0</v>
      </c>
      <c r="CR67" s="63">
        <v>5</v>
      </c>
      <c r="CS67" s="63">
        <v>5</v>
      </c>
      <c r="CT67" s="63">
        <v>3</v>
      </c>
      <c r="CU67" s="63">
        <v>6</v>
      </c>
      <c r="CV67" s="63">
        <v>0</v>
      </c>
      <c r="CW67" s="63">
        <v>0</v>
      </c>
      <c r="CX67" s="63">
        <v>0</v>
      </c>
      <c r="CY67" s="63">
        <v>0</v>
      </c>
      <c r="CZ67" s="63">
        <v>0</v>
      </c>
      <c r="DA67" s="63">
        <v>0</v>
      </c>
      <c r="DB67" s="63">
        <v>0</v>
      </c>
      <c r="DC67" s="63">
        <v>0</v>
      </c>
      <c r="DD67" s="63">
        <v>1</v>
      </c>
      <c r="DE67" s="63">
        <v>0</v>
      </c>
      <c r="DF67" s="63">
        <v>0</v>
      </c>
      <c r="DG67" s="63">
        <v>0</v>
      </c>
      <c r="DH67" s="25">
        <v>0</v>
      </c>
      <c r="DI67" s="25">
        <v>0</v>
      </c>
      <c r="DJ67" s="25">
        <v>0</v>
      </c>
      <c r="DK67" s="25">
        <v>0</v>
      </c>
      <c r="DL67" s="25">
        <v>0</v>
      </c>
      <c r="DM67" s="25">
        <v>0</v>
      </c>
      <c r="DN67" s="25">
        <v>1</v>
      </c>
      <c r="DO67" s="25">
        <v>0</v>
      </c>
      <c r="DP67" s="25">
        <v>3</v>
      </c>
      <c r="DQ67" s="25">
        <v>1</v>
      </c>
      <c r="DR67" s="25">
        <v>0</v>
      </c>
      <c r="DS67" s="25">
        <v>0</v>
      </c>
      <c r="DT67" s="34">
        <v>0</v>
      </c>
      <c r="DU67" s="34">
        <v>0</v>
      </c>
      <c r="DV67" s="34">
        <v>0</v>
      </c>
      <c r="DW67" s="34">
        <v>0</v>
      </c>
      <c r="DX67" s="34">
        <v>1</v>
      </c>
      <c r="DY67" s="34">
        <v>1</v>
      </c>
      <c r="DZ67" s="34">
        <v>3</v>
      </c>
      <c r="EA67" s="2">
        <v>0</v>
      </c>
      <c r="EB67" s="2">
        <v>9</v>
      </c>
      <c r="EC67" s="2">
        <v>6</v>
      </c>
      <c r="ED67" s="2">
        <v>3</v>
      </c>
      <c r="EE67" s="2">
        <v>6</v>
      </c>
      <c r="EF67" s="34">
        <v>999999999</v>
      </c>
      <c r="EG67" s="34">
        <v>999999999</v>
      </c>
      <c r="EH67" s="34">
        <v>999999999</v>
      </c>
      <c r="EI67" s="34">
        <v>999999999</v>
      </c>
      <c r="EJ67" s="34">
        <v>100</v>
      </c>
      <c r="EK67" s="34">
        <v>100</v>
      </c>
      <c r="EL67" s="34">
        <v>66.666666666666657</v>
      </c>
      <c r="EM67" s="34">
        <v>999999999</v>
      </c>
      <c r="EN67" s="34">
        <v>55.555555555555557</v>
      </c>
      <c r="EO67" s="34">
        <v>83.333333333333343</v>
      </c>
      <c r="EP67" s="34">
        <v>100</v>
      </c>
      <c r="EQ67" s="34">
        <v>100</v>
      </c>
      <c r="ER67" s="34">
        <v>999999999</v>
      </c>
      <c r="ES67" s="34">
        <v>999999999</v>
      </c>
      <c r="ET67" s="34">
        <v>999999999</v>
      </c>
      <c r="EU67" s="34">
        <v>999999999</v>
      </c>
      <c r="EV67" s="34">
        <v>0</v>
      </c>
      <c r="EW67" s="34">
        <v>0</v>
      </c>
      <c r="EX67" s="34">
        <v>0</v>
      </c>
      <c r="EY67" s="34">
        <v>999999999</v>
      </c>
      <c r="EZ67" s="34">
        <v>11.111111111111111</v>
      </c>
      <c r="FA67" s="34">
        <v>0</v>
      </c>
      <c r="FB67" s="34">
        <v>0</v>
      </c>
      <c r="FC67" s="34">
        <v>0</v>
      </c>
      <c r="FD67" s="42">
        <v>999999999</v>
      </c>
      <c r="FE67" s="42">
        <v>999999999</v>
      </c>
      <c r="FF67" s="42">
        <v>999999999</v>
      </c>
      <c r="FG67" s="42">
        <v>999999999</v>
      </c>
      <c r="FH67" s="42">
        <v>0</v>
      </c>
      <c r="FI67" s="42">
        <v>0</v>
      </c>
      <c r="FJ67" s="42">
        <v>33.333333333333329</v>
      </c>
      <c r="FK67" s="42">
        <v>999999999</v>
      </c>
      <c r="FL67" s="42">
        <v>33.333333333333329</v>
      </c>
      <c r="FM67" s="42">
        <v>16.666666666666664</v>
      </c>
      <c r="FN67" s="42">
        <v>0</v>
      </c>
      <c r="FO67" s="42">
        <v>0</v>
      </c>
      <c r="FP67" s="42">
        <v>0</v>
      </c>
      <c r="FQ67" s="2">
        <v>0</v>
      </c>
      <c r="FR67" s="2">
        <v>0</v>
      </c>
      <c r="FS67" s="2">
        <v>0</v>
      </c>
      <c r="FT67" s="2">
        <v>2</v>
      </c>
      <c r="FU67" s="2">
        <v>1</v>
      </c>
      <c r="FV67" s="2">
        <v>2</v>
      </c>
      <c r="FW67" s="2">
        <v>0</v>
      </c>
      <c r="FX67" s="2">
        <v>14</v>
      </c>
      <c r="FY67" s="2">
        <v>7</v>
      </c>
      <c r="FZ67" s="2">
        <v>6</v>
      </c>
      <c r="GA67" s="2">
        <v>3</v>
      </c>
      <c r="GB67" s="25">
        <v>0</v>
      </c>
      <c r="GC67" s="25">
        <v>0</v>
      </c>
      <c r="GD67" s="25">
        <v>0</v>
      </c>
      <c r="GE67" s="25">
        <v>0</v>
      </c>
      <c r="GF67" s="25">
        <v>2</v>
      </c>
      <c r="GG67" s="25">
        <v>1</v>
      </c>
      <c r="GH67" s="25">
        <v>1</v>
      </c>
      <c r="GI67" s="25">
        <v>0</v>
      </c>
      <c r="GJ67" s="25">
        <v>2</v>
      </c>
      <c r="GK67" s="25">
        <v>0</v>
      </c>
      <c r="GL67" s="25">
        <v>0</v>
      </c>
      <c r="GM67" s="25">
        <v>0</v>
      </c>
      <c r="GN67" s="2">
        <v>0</v>
      </c>
      <c r="GO67" s="2">
        <v>0</v>
      </c>
      <c r="GP67" s="2">
        <v>0</v>
      </c>
      <c r="GQ67" s="2">
        <v>0</v>
      </c>
      <c r="GR67" s="2">
        <v>0</v>
      </c>
      <c r="GS67" s="2">
        <v>0</v>
      </c>
      <c r="GT67" s="2">
        <v>0</v>
      </c>
      <c r="GU67" s="2">
        <v>0</v>
      </c>
      <c r="GV67" s="2">
        <v>1</v>
      </c>
      <c r="GW67" s="2">
        <v>0</v>
      </c>
      <c r="GX67" s="2">
        <v>1</v>
      </c>
      <c r="GY67" s="2">
        <v>1</v>
      </c>
      <c r="GZ67" s="2">
        <v>0</v>
      </c>
      <c r="HA67" s="2">
        <v>0</v>
      </c>
      <c r="HB67" s="2">
        <v>0</v>
      </c>
      <c r="HC67" s="2">
        <v>0</v>
      </c>
      <c r="HD67" s="2">
        <v>4</v>
      </c>
      <c r="HE67" s="2">
        <v>2</v>
      </c>
      <c r="HF67" s="2">
        <v>3</v>
      </c>
      <c r="HG67" s="2">
        <v>0</v>
      </c>
      <c r="HH67" s="2">
        <v>17</v>
      </c>
      <c r="HI67" s="2">
        <v>7</v>
      </c>
      <c r="HJ67" s="2">
        <v>7</v>
      </c>
      <c r="HK67" s="2">
        <v>4</v>
      </c>
      <c r="HL67" s="34">
        <v>999999999</v>
      </c>
      <c r="HM67" s="34">
        <v>999999999</v>
      </c>
      <c r="HN67" s="34">
        <v>999999999</v>
      </c>
      <c r="HO67" s="34">
        <v>999999999</v>
      </c>
      <c r="HP67" s="34">
        <v>50</v>
      </c>
      <c r="HQ67" s="34">
        <v>50</v>
      </c>
      <c r="HR67" s="34">
        <v>66.666666666666657</v>
      </c>
      <c r="HS67" s="34">
        <v>999999999</v>
      </c>
      <c r="HT67" s="34">
        <v>82.35294117647058</v>
      </c>
      <c r="HU67" s="34">
        <v>100</v>
      </c>
      <c r="HV67" s="34">
        <v>85.714285714285708</v>
      </c>
      <c r="HW67" s="34">
        <v>75</v>
      </c>
      <c r="HX67" s="39">
        <v>999999999</v>
      </c>
      <c r="HY67" s="39">
        <v>999999999</v>
      </c>
      <c r="HZ67" s="39">
        <v>999999999</v>
      </c>
      <c r="IA67" s="39">
        <v>999999999</v>
      </c>
      <c r="IB67" s="39">
        <v>50</v>
      </c>
      <c r="IC67" s="39">
        <v>50</v>
      </c>
      <c r="ID67" s="39">
        <v>33.333333333333329</v>
      </c>
      <c r="IE67" s="39">
        <v>999999999</v>
      </c>
      <c r="IF67" s="39">
        <v>11.76470588235294</v>
      </c>
      <c r="IG67" s="39">
        <v>0</v>
      </c>
      <c r="IH67" s="39">
        <v>0</v>
      </c>
      <c r="II67" s="39">
        <v>0</v>
      </c>
      <c r="IJ67" s="39">
        <v>999999999</v>
      </c>
      <c r="IK67" s="39">
        <v>999999999</v>
      </c>
      <c r="IL67" s="39">
        <v>999999999</v>
      </c>
      <c r="IM67" s="39">
        <v>999999999</v>
      </c>
      <c r="IN67" s="39">
        <v>0</v>
      </c>
      <c r="IO67" s="39">
        <v>0</v>
      </c>
      <c r="IP67" s="39">
        <v>0</v>
      </c>
      <c r="IQ67" s="39">
        <v>999999999</v>
      </c>
      <c r="IR67" s="39">
        <v>5.8823529411764701</v>
      </c>
      <c r="IS67" s="39">
        <v>0</v>
      </c>
      <c r="IT67" s="39">
        <v>14.285714285714285</v>
      </c>
      <c r="IU67" s="39">
        <v>25</v>
      </c>
      <c r="IV67" s="39">
        <v>0</v>
      </c>
      <c r="IW67" s="39">
        <v>0</v>
      </c>
      <c r="IX67" s="39">
        <v>3</v>
      </c>
      <c r="IY67" s="39">
        <v>2</v>
      </c>
      <c r="IZ67" s="39">
        <v>0</v>
      </c>
      <c r="JA67" s="39">
        <v>1</v>
      </c>
      <c r="JB67" s="39">
        <v>0</v>
      </c>
      <c r="JC67" s="39">
        <v>0</v>
      </c>
      <c r="JD67" s="2">
        <v>3</v>
      </c>
      <c r="JE67" s="2">
        <v>0</v>
      </c>
      <c r="JF67" s="2">
        <v>2</v>
      </c>
      <c r="JG67" s="2">
        <v>2</v>
      </c>
      <c r="JH67" s="2">
        <v>1</v>
      </c>
      <c r="JI67" s="2">
        <v>2</v>
      </c>
      <c r="JJ67" s="2">
        <v>2</v>
      </c>
      <c r="JK67" s="2">
        <v>0</v>
      </c>
      <c r="JL67" s="2">
        <v>1</v>
      </c>
      <c r="JM67" s="44">
        <v>0</v>
      </c>
      <c r="JN67" s="44">
        <v>1</v>
      </c>
      <c r="JO67" s="44">
        <v>0</v>
      </c>
      <c r="JP67" s="2">
        <v>1</v>
      </c>
      <c r="JQ67" s="2">
        <v>1</v>
      </c>
      <c r="JR67" s="2">
        <v>0</v>
      </c>
      <c r="JS67" s="2">
        <v>1</v>
      </c>
      <c r="JT67" s="2">
        <v>2</v>
      </c>
      <c r="JU67" s="2">
        <v>1</v>
      </c>
      <c r="JV67" s="2">
        <v>1</v>
      </c>
      <c r="JW67" s="2">
        <v>1</v>
      </c>
      <c r="JX67" s="2">
        <v>1</v>
      </c>
      <c r="JY67" s="2">
        <v>0</v>
      </c>
      <c r="JZ67" s="2">
        <v>2</v>
      </c>
      <c r="KA67" s="2">
        <v>0</v>
      </c>
      <c r="KB67" s="25">
        <v>2</v>
      </c>
      <c r="KC67" s="25">
        <v>1</v>
      </c>
      <c r="KD67" s="25">
        <v>1</v>
      </c>
      <c r="KE67" s="25">
        <v>0</v>
      </c>
      <c r="KF67" s="25">
        <v>3</v>
      </c>
      <c r="KG67" s="25">
        <v>3</v>
      </c>
      <c r="KH67" s="25">
        <v>6</v>
      </c>
      <c r="KI67" s="25">
        <v>3</v>
      </c>
      <c r="KJ67" s="25">
        <v>2</v>
      </c>
      <c r="KK67" s="25">
        <v>1</v>
      </c>
      <c r="KL67" s="25">
        <v>3</v>
      </c>
      <c r="KM67" s="25">
        <v>0</v>
      </c>
      <c r="KN67" s="25">
        <v>6</v>
      </c>
      <c r="KO67" s="25">
        <v>2</v>
      </c>
      <c r="KP67" s="25">
        <v>3</v>
      </c>
      <c r="KQ67" s="25">
        <v>3</v>
      </c>
      <c r="KR67" s="44">
        <v>0</v>
      </c>
      <c r="KS67" s="44">
        <v>0</v>
      </c>
      <c r="KT67" s="44">
        <v>50</v>
      </c>
      <c r="KU67" s="44">
        <v>66.666666666666657</v>
      </c>
      <c r="KV67" s="44">
        <v>0</v>
      </c>
      <c r="KW67" s="44">
        <v>100</v>
      </c>
      <c r="KX67" s="44">
        <v>0</v>
      </c>
      <c r="KY67" s="44">
        <v>999999999</v>
      </c>
      <c r="KZ67" s="44">
        <v>50</v>
      </c>
      <c r="LA67" s="44">
        <v>0</v>
      </c>
      <c r="LB67" s="44">
        <v>66.666666666666657</v>
      </c>
      <c r="LC67" s="44">
        <v>66.666666666666657</v>
      </c>
      <c r="LD67" s="44">
        <v>33.333333333333329</v>
      </c>
      <c r="LE67" s="44">
        <v>66.666666666666657</v>
      </c>
      <c r="LF67" s="44">
        <v>33.333333333333329</v>
      </c>
      <c r="LG67" s="44">
        <v>0</v>
      </c>
      <c r="LH67" s="44">
        <v>50</v>
      </c>
      <c r="LI67" s="44">
        <v>0</v>
      </c>
      <c r="LJ67" s="44">
        <v>33.333333333333329</v>
      </c>
      <c r="LK67" s="44">
        <v>999999999</v>
      </c>
      <c r="LL67" s="44">
        <v>16.666666666666664</v>
      </c>
      <c r="LM67" s="44">
        <v>50</v>
      </c>
      <c r="LN67" s="44">
        <v>0</v>
      </c>
      <c r="LO67" s="44">
        <v>33.333333333333329</v>
      </c>
      <c r="LP67" s="44">
        <v>66.666666666666657</v>
      </c>
      <c r="LQ67" s="44">
        <v>33.333333333333329</v>
      </c>
      <c r="LR67" s="44">
        <v>16.666666666666664</v>
      </c>
      <c r="LS67" s="44">
        <v>33.333333333333329</v>
      </c>
      <c r="LT67" s="44">
        <v>50</v>
      </c>
      <c r="LU67" s="44">
        <v>0</v>
      </c>
      <c r="LV67" s="44">
        <v>66.666666666666657</v>
      </c>
      <c r="LW67" s="44">
        <v>999999999</v>
      </c>
      <c r="LX67" s="44">
        <v>33.333333333333329</v>
      </c>
      <c r="LY67" s="44">
        <v>50</v>
      </c>
      <c r="LZ67" s="44">
        <v>33.333333333333329</v>
      </c>
      <c r="MA67" s="44">
        <v>0</v>
      </c>
      <c r="MB67" s="25">
        <v>0</v>
      </c>
      <c r="MC67" s="25">
        <v>0</v>
      </c>
      <c r="MD67" s="25">
        <v>0</v>
      </c>
      <c r="ME67" s="25">
        <v>0</v>
      </c>
      <c r="MF67" s="25">
        <v>0</v>
      </c>
      <c r="MG67" s="25">
        <v>0</v>
      </c>
      <c r="MH67" s="25">
        <v>0</v>
      </c>
      <c r="MI67" s="25">
        <v>0</v>
      </c>
      <c r="MJ67" s="25">
        <v>5</v>
      </c>
      <c r="MK67" s="25">
        <v>4</v>
      </c>
      <c r="ML67" s="25">
        <v>1</v>
      </c>
      <c r="MM67" s="25">
        <v>2</v>
      </c>
      <c r="MN67" s="25">
        <v>0</v>
      </c>
      <c r="MO67" s="25">
        <v>0</v>
      </c>
      <c r="MP67" s="25">
        <v>0</v>
      </c>
      <c r="MQ67" s="25">
        <v>0</v>
      </c>
      <c r="MR67" s="25">
        <v>1</v>
      </c>
      <c r="MS67" s="25">
        <v>1</v>
      </c>
      <c r="MT67" s="25">
        <v>2</v>
      </c>
      <c r="MU67" s="25">
        <v>0</v>
      </c>
      <c r="MV67" s="25">
        <v>9</v>
      </c>
      <c r="MW67" s="44">
        <v>6</v>
      </c>
      <c r="MX67" s="44">
        <v>3</v>
      </c>
      <c r="MY67" s="44">
        <v>5</v>
      </c>
      <c r="MZ67" s="44">
        <v>999999999</v>
      </c>
      <c r="NA67" s="44">
        <v>999999999</v>
      </c>
      <c r="NB67" s="44">
        <v>999999999</v>
      </c>
      <c r="NC67" s="44">
        <v>999999999</v>
      </c>
      <c r="ND67" s="44">
        <v>0</v>
      </c>
      <c r="NE67" s="44">
        <v>0</v>
      </c>
      <c r="NF67" s="44">
        <v>0</v>
      </c>
      <c r="NG67" s="44">
        <v>999999999</v>
      </c>
      <c r="NH67" s="44">
        <v>55.555555555555557</v>
      </c>
      <c r="NI67" s="44">
        <v>66.666666666666657</v>
      </c>
      <c r="NJ67" s="44">
        <v>33.333333333333329</v>
      </c>
      <c r="NK67" s="44">
        <v>40</v>
      </c>
      <c r="NL67" s="25">
        <v>1</v>
      </c>
      <c r="NM67" s="25">
        <v>0</v>
      </c>
      <c r="NN67" s="25">
        <v>0</v>
      </c>
      <c r="NO67" s="25">
        <v>0</v>
      </c>
      <c r="NP67" s="25">
        <v>0</v>
      </c>
      <c r="NQ67" s="25">
        <v>0</v>
      </c>
      <c r="NR67" s="25">
        <v>0</v>
      </c>
      <c r="NS67" s="25">
        <v>0</v>
      </c>
      <c r="NT67" s="25">
        <v>0</v>
      </c>
      <c r="NU67" s="25">
        <v>0</v>
      </c>
      <c r="NV67" s="25">
        <v>0</v>
      </c>
      <c r="NW67" s="25">
        <v>0</v>
      </c>
      <c r="NX67" s="25">
        <v>2</v>
      </c>
      <c r="NY67" s="25">
        <v>2</v>
      </c>
      <c r="NZ67" s="25">
        <v>0</v>
      </c>
      <c r="OA67" s="25">
        <v>1</v>
      </c>
      <c r="OB67" s="25">
        <v>0</v>
      </c>
      <c r="OC67" s="25">
        <v>0</v>
      </c>
      <c r="OD67" s="44">
        <v>1</v>
      </c>
      <c r="OE67" s="44">
        <v>0</v>
      </c>
      <c r="OF67" s="44">
        <v>0</v>
      </c>
      <c r="OG67" s="44">
        <v>0</v>
      </c>
      <c r="OH67" s="44">
        <v>0</v>
      </c>
      <c r="OI67" s="44">
        <v>0</v>
      </c>
      <c r="OJ67" s="44">
        <v>50</v>
      </c>
      <c r="OK67" s="44">
        <v>0</v>
      </c>
      <c r="OL67" s="44">
        <v>999999999</v>
      </c>
      <c r="OM67" s="44">
        <v>0</v>
      </c>
      <c r="ON67" s="44">
        <v>999999999</v>
      </c>
      <c r="OO67" s="44">
        <v>999999999</v>
      </c>
      <c r="OP67" s="44">
        <v>0</v>
      </c>
      <c r="OQ67" s="44">
        <v>999999999</v>
      </c>
      <c r="OR67" s="44">
        <v>999999999</v>
      </c>
      <c r="OS67" s="44">
        <v>999999999</v>
      </c>
      <c r="OT67" s="44">
        <v>999999999</v>
      </c>
      <c r="OU67" s="44">
        <v>999999999</v>
      </c>
      <c r="OV67" s="25">
        <v>2</v>
      </c>
      <c r="OW67" s="25">
        <v>2</v>
      </c>
      <c r="OX67" s="25">
        <v>5</v>
      </c>
      <c r="OY67" s="25">
        <v>3</v>
      </c>
      <c r="OZ67" s="25">
        <v>6</v>
      </c>
      <c r="PA67" s="25">
        <v>7</v>
      </c>
      <c r="PB67" s="25">
        <v>7</v>
      </c>
      <c r="PC67" s="25">
        <v>2</v>
      </c>
      <c r="PD67" s="25">
        <v>22</v>
      </c>
      <c r="PE67" s="25">
        <v>20</v>
      </c>
      <c r="PF67" s="25">
        <v>12</v>
      </c>
      <c r="PG67" s="25">
        <v>8</v>
      </c>
      <c r="PH67" s="25">
        <v>5</v>
      </c>
      <c r="PI67" s="25">
        <v>4</v>
      </c>
      <c r="PJ67" s="25">
        <v>9</v>
      </c>
      <c r="PK67" s="25">
        <v>4</v>
      </c>
      <c r="PL67" s="25">
        <v>6</v>
      </c>
      <c r="PM67" s="25">
        <v>8</v>
      </c>
      <c r="PN67" s="25">
        <v>10</v>
      </c>
      <c r="PO67" s="25">
        <v>3</v>
      </c>
      <c r="PP67" s="25">
        <v>24</v>
      </c>
      <c r="PQ67" s="25">
        <v>22</v>
      </c>
      <c r="PR67" s="25">
        <v>15</v>
      </c>
      <c r="PS67" s="25">
        <v>15</v>
      </c>
      <c r="PT67" s="44">
        <v>40</v>
      </c>
      <c r="PU67" s="44">
        <v>50</v>
      </c>
      <c r="PV67" s="44">
        <v>55.555555555555557</v>
      </c>
      <c r="PW67" s="44">
        <v>75</v>
      </c>
      <c r="PX67" s="44">
        <v>100</v>
      </c>
      <c r="PY67" s="44">
        <v>87.5</v>
      </c>
      <c r="PZ67" s="44">
        <v>70</v>
      </c>
      <c r="QA67" s="44">
        <v>66.666666666666657</v>
      </c>
      <c r="QB67" s="44">
        <v>91.666666666666657</v>
      </c>
      <c r="QC67" s="44">
        <v>90.909090909090907</v>
      </c>
      <c r="QD67" s="44">
        <v>80</v>
      </c>
      <c r="QE67" s="44">
        <v>53.333333333333336</v>
      </c>
      <c r="QF67" s="25">
        <v>2</v>
      </c>
      <c r="QG67" s="25">
        <v>3</v>
      </c>
      <c r="QH67" s="25">
        <v>5</v>
      </c>
      <c r="QI67" s="25">
        <v>3</v>
      </c>
      <c r="QJ67" s="25">
        <v>3</v>
      </c>
      <c r="QK67" s="25">
        <v>7</v>
      </c>
      <c r="QL67" s="25">
        <v>8</v>
      </c>
      <c r="QM67" s="25">
        <v>3</v>
      </c>
      <c r="QN67" s="25">
        <v>20</v>
      </c>
      <c r="QO67" s="25">
        <v>18</v>
      </c>
      <c r="QP67" s="25">
        <v>4</v>
      </c>
      <c r="QQ67" s="25">
        <v>5</v>
      </c>
      <c r="QR67" s="25">
        <v>4</v>
      </c>
      <c r="QS67" s="25">
        <v>9</v>
      </c>
      <c r="QT67" s="25">
        <v>4</v>
      </c>
      <c r="QU67" s="25">
        <v>6</v>
      </c>
      <c r="QV67" s="25">
        <v>8</v>
      </c>
      <c r="QW67" s="25">
        <v>10</v>
      </c>
      <c r="QX67" s="25">
        <v>3</v>
      </c>
      <c r="QY67" s="25">
        <v>24</v>
      </c>
      <c r="QZ67" s="25">
        <v>22</v>
      </c>
      <c r="RA67" s="25">
        <v>15</v>
      </c>
      <c r="RB67" s="44">
        <v>40</v>
      </c>
      <c r="RC67" s="44">
        <v>75</v>
      </c>
      <c r="RD67" s="44">
        <v>55.555555555555557</v>
      </c>
      <c r="RE67" s="44">
        <v>75</v>
      </c>
      <c r="RF67" s="44">
        <v>50</v>
      </c>
      <c r="RG67" s="44">
        <v>87.5</v>
      </c>
      <c r="RH67" s="44">
        <v>80</v>
      </c>
      <c r="RI67" s="44">
        <v>100</v>
      </c>
      <c r="RJ67" s="44">
        <v>83.333333333333343</v>
      </c>
      <c r="RK67" s="44">
        <v>81.818181818181827</v>
      </c>
      <c r="RL67" s="44">
        <v>26.666666666666668</v>
      </c>
      <c r="RM67" s="25">
        <v>2</v>
      </c>
      <c r="RN67" s="25">
        <v>1</v>
      </c>
      <c r="RO67" s="25">
        <v>3</v>
      </c>
      <c r="RP67" s="25">
        <v>2</v>
      </c>
      <c r="RQ67" s="25">
        <v>4</v>
      </c>
      <c r="RR67" s="25">
        <v>3</v>
      </c>
      <c r="RS67" s="25">
        <v>3</v>
      </c>
      <c r="RT67" s="25">
        <v>0</v>
      </c>
      <c r="RU67" s="25">
        <v>22</v>
      </c>
      <c r="RV67" s="25">
        <v>7</v>
      </c>
      <c r="RW67" s="25">
        <v>9</v>
      </c>
      <c r="RX67" s="25">
        <v>6</v>
      </c>
      <c r="RY67" s="25">
        <v>1</v>
      </c>
      <c r="RZ67" s="25">
        <v>2</v>
      </c>
      <c r="SA67" s="25">
        <v>4</v>
      </c>
      <c r="SB67" s="25">
        <v>3</v>
      </c>
      <c r="SC67" s="25">
        <v>1</v>
      </c>
      <c r="SD67" s="25">
        <v>2</v>
      </c>
      <c r="SE67" s="25">
        <v>1</v>
      </c>
      <c r="SF67" s="25">
        <v>0</v>
      </c>
      <c r="SG67" s="25">
        <v>8</v>
      </c>
      <c r="SH67" s="25">
        <v>1</v>
      </c>
      <c r="SI67" s="25">
        <v>1</v>
      </c>
      <c r="SJ67" s="25">
        <v>3</v>
      </c>
      <c r="SK67" s="25">
        <v>1</v>
      </c>
      <c r="SL67" s="25">
        <v>1</v>
      </c>
      <c r="SM67" s="25">
        <v>3</v>
      </c>
      <c r="SN67" s="25">
        <v>2</v>
      </c>
      <c r="SO67" s="25">
        <v>0</v>
      </c>
      <c r="SP67" s="25">
        <v>2</v>
      </c>
      <c r="SQ67" s="25">
        <v>0</v>
      </c>
      <c r="SR67" s="25">
        <v>0</v>
      </c>
      <c r="SS67" s="25">
        <v>8</v>
      </c>
      <c r="ST67" s="25">
        <v>1</v>
      </c>
      <c r="SU67" s="25">
        <v>1</v>
      </c>
      <c r="SV67" s="25">
        <v>2</v>
      </c>
      <c r="SW67" s="44">
        <v>50</v>
      </c>
      <c r="SX67" s="44">
        <v>33.333333333333329</v>
      </c>
      <c r="SY67" s="44">
        <v>42.857142857142854</v>
      </c>
      <c r="SZ67" s="44">
        <v>66.666666666666657</v>
      </c>
      <c r="TA67" s="44">
        <v>66.666666666666657</v>
      </c>
      <c r="TB67" s="44">
        <v>50</v>
      </c>
      <c r="TC67" s="44">
        <v>42.857142857142854</v>
      </c>
      <c r="TD67" s="44">
        <v>999999999</v>
      </c>
      <c r="TE67" s="44">
        <v>91.666666666666657</v>
      </c>
      <c r="TF67" s="44">
        <v>70</v>
      </c>
      <c r="TG67" s="44">
        <v>75</v>
      </c>
      <c r="TH67" s="44">
        <v>54.54545454545454</v>
      </c>
      <c r="TI67" s="44">
        <v>25</v>
      </c>
      <c r="TJ67" s="44">
        <v>66.666666666666657</v>
      </c>
      <c r="TK67" s="44">
        <v>57.142857142857139</v>
      </c>
      <c r="TL67" s="44">
        <v>100</v>
      </c>
      <c r="TM67" s="44">
        <v>16.666666666666664</v>
      </c>
      <c r="TN67" s="44">
        <v>33.333333333333329</v>
      </c>
      <c r="TO67" s="44">
        <v>14.285714285714285</v>
      </c>
      <c r="TP67" s="44">
        <v>999999999</v>
      </c>
      <c r="TQ67" s="44">
        <v>33.333333333333329</v>
      </c>
      <c r="TR67" s="44">
        <v>10</v>
      </c>
      <c r="TS67" s="44">
        <v>8.3333333333333321</v>
      </c>
      <c r="TT67" s="44">
        <v>27.27272727272727</v>
      </c>
      <c r="TU67" s="44">
        <v>25</v>
      </c>
      <c r="TV67" s="44">
        <v>33.333333333333329</v>
      </c>
      <c r="TW67" s="44">
        <v>42.857142857142854</v>
      </c>
      <c r="TX67" s="44">
        <v>66.666666666666657</v>
      </c>
      <c r="TY67" s="44">
        <v>0</v>
      </c>
      <c r="TZ67" s="44">
        <v>33.333333333333329</v>
      </c>
      <c r="UA67" s="44">
        <v>0</v>
      </c>
      <c r="UB67" s="44">
        <v>999999999</v>
      </c>
      <c r="UC67" s="44">
        <v>33.333333333333329</v>
      </c>
      <c r="UD67" s="44">
        <v>10</v>
      </c>
      <c r="UE67" s="44">
        <v>8.3333333333333321</v>
      </c>
      <c r="UF67" s="44">
        <v>18.181818181818183</v>
      </c>
    </row>
    <row r="68" spans="1:552" x14ac:dyDescent="0.25">
      <c r="A68" s="2" t="str">
        <f t="shared" si="1"/>
        <v xml:space="preserve">261160 Recife                                                                                                                                       </v>
      </c>
      <c r="B68" s="58">
        <v>261160</v>
      </c>
      <c r="C68" s="2" t="s">
        <v>112</v>
      </c>
      <c r="D68" s="56">
        <v>60</v>
      </c>
      <c r="E68" s="56">
        <v>36</v>
      </c>
      <c r="F68" s="56">
        <v>43</v>
      </c>
      <c r="G68" s="56">
        <v>47</v>
      </c>
      <c r="H68" s="56">
        <v>49</v>
      </c>
      <c r="I68" s="56">
        <v>46</v>
      </c>
      <c r="J68" s="56">
        <v>69</v>
      </c>
      <c r="K68" s="56">
        <v>71</v>
      </c>
      <c r="L68" s="56">
        <v>102</v>
      </c>
      <c r="M68" s="56">
        <v>96</v>
      </c>
      <c r="N68" s="56">
        <v>97</v>
      </c>
      <c r="O68" s="56">
        <v>75</v>
      </c>
      <c r="P68" s="59">
        <v>20</v>
      </c>
      <c r="Q68" s="59">
        <v>10</v>
      </c>
      <c r="R68" s="59">
        <v>19</v>
      </c>
      <c r="S68" s="59">
        <v>24</v>
      </c>
      <c r="T68" s="59">
        <v>26</v>
      </c>
      <c r="U68" s="59">
        <v>25</v>
      </c>
      <c r="V68" s="59">
        <v>39</v>
      </c>
      <c r="W68" s="59">
        <v>38</v>
      </c>
      <c r="X68" s="59">
        <v>45</v>
      </c>
      <c r="Y68" s="59">
        <v>57</v>
      </c>
      <c r="Z68" s="59">
        <v>57</v>
      </c>
      <c r="AA68" s="59">
        <v>39</v>
      </c>
      <c r="AB68" s="62">
        <v>33.333333333333329</v>
      </c>
      <c r="AC68" s="62">
        <v>27.777777777777779</v>
      </c>
      <c r="AD68" s="62">
        <v>44.186046511627907</v>
      </c>
      <c r="AE68" s="62">
        <v>51.063829787234042</v>
      </c>
      <c r="AF68" s="62">
        <v>53.061224489795919</v>
      </c>
      <c r="AG68" s="62">
        <v>54.347826086956516</v>
      </c>
      <c r="AH68" s="62">
        <v>56.521739130434781</v>
      </c>
      <c r="AI68" s="62">
        <v>53.521126760563376</v>
      </c>
      <c r="AJ68" s="62">
        <v>44.117647058823529</v>
      </c>
      <c r="AK68" s="62">
        <v>59.375</v>
      </c>
      <c r="AL68" s="62">
        <v>58.762886597938149</v>
      </c>
      <c r="AM68" s="62">
        <v>52</v>
      </c>
      <c r="AN68" s="61">
        <v>40</v>
      </c>
      <c r="AO68" s="25">
        <v>26</v>
      </c>
      <c r="AP68" s="25">
        <v>24</v>
      </c>
      <c r="AQ68" s="25">
        <v>22</v>
      </c>
      <c r="AR68" s="25">
        <v>22</v>
      </c>
      <c r="AS68" s="25">
        <v>20</v>
      </c>
      <c r="AT68" s="25">
        <v>25</v>
      </c>
      <c r="AU68" s="25">
        <v>31</v>
      </c>
      <c r="AV68" s="25">
        <v>49</v>
      </c>
      <c r="AW68" s="25">
        <v>37</v>
      </c>
      <c r="AX68" s="25">
        <v>38</v>
      </c>
      <c r="AY68" s="25">
        <v>33</v>
      </c>
      <c r="AZ68" s="39">
        <v>66.666666666666657</v>
      </c>
      <c r="BA68" s="39">
        <v>72.222222222222214</v>
      </c>
      <c r="BB68" s="39">
        <v>55.813953488372093</v>
      </c>
      <c r="BC68" s="39">
        <v>46.808510638297875</v>
      </c>
      <c r="BD68" s="39">
        <v>44.897959183673471</v>
      </c>
      <c r="BE68" s="39">
        <v>43.478260869565219</v>
      </c>
      <c r="BF68" s="39">
        <v>36.231884057971016</v>
      </c>
      <c r="BG68" s="39">
        <v>43.661971830985912</v>
      </c>
      <c r="BH68" s="39">
        <v>48.03921568627451</v>
      </c>
      <c r="BI68" s="39">
        <v>38.541666666666671</v>
      </c>
      <c r="BJ68" s="39">
        <v>39.175257731958766</v>
      </c>
      <c r="BK68" s="39">
        <v>44</v>
      </c>
      <c r="BL68" s="25">
        <v>0</v>
      </c>
      <c r="BM68" s="25">
        <v>0</v>
      </c>
      <c r="BN68" s="25">
        <v>0</v>
      </c>
      <c r="BO68" s="25">
        <v>1</v>
      </c>
      <c r="BP68" s="25">
        <v>1</v>
      </c>
      <c r="BQ68" s="25">
        <v>1</v>
      </c>
      <c r="BR68" s="25">
        <v>5</v>
      </c>
      <c r="BS68" s="25">
        <v>2</v>
      </c>
      <c r="BT68" s="25">
        <v>8</v>
      </c>
      <c r="BU68" s="25">
        <v>2</v>
      </c>
      <c r="BV68" s="25">
        <v>2</v>
      </c>
      <c r="BW68" s="25">
        <v>3</v>
      </c>
      <c r="BX68" s="39">
        <v>0</v>
      </c>
      <c r="BY68" s="39">
        <v>0</v>
      </c>
      <c r="BZ68" s="39">
        <v>0</v>
      </c>
      <c r="CA68" s="39">
        <v>2.1276595744680851</v>
      </c>
      <c r="CB68" s="39">
        <v>2.0408163265306123</v>
      </c>
      <c r="CC68" s="39">
        <v>2.1739130434782608</v>
      </c>
      <c r="CD68" s="39">
        <v>7.2463768115942031</v>
      </c>
      <c r="CE68" s="39">
        <v>2.8169014084507045</v>
      </c>
      <c r="CF68" s="39">
        <v>7.8431372549019605</v>
      </c>
      <c r="CG68" s="39">
        <v>2.083333333333333</v>
      </c>
      <c r="CH68" s="39">
        <v>2.0618556701030926</v>
      </c>
      <c r="CI68" s="39">
        <v>4</v>
      </c>
      <c r="CJ68" s="63">
        <v>2</v>
      </c>
      <c r="CK68" s="63">
        <v>2</v>
      </c>
      <c r="CL68" s="63">
        <v>5</v>
      </c>
      <c r="CM68" s="63">
        <v>9</v>
      </c>
      <c r="CN68" s="63">
        <v>6</v>
      </c>
      <c r="CO68" s="63">
        <v>7</v>
      </c>
      <c r="CP68" s="63">
        <v>9</v>
      </c>
      <c r="CQ68" s="63">
        <v>10</v>
      </c>
      <c r="CR68" s="63">
        <v>4</v>
      </c>
      <c r="CS68" s="63">
        <v>22</v>
      </c>
      <c r="CT68" s="63">
        <v>19</v>
      </c>
      <c r="CU68" s="63">
        <v>8</v>
      </c>
      <c r="CV68" s="63">
        <v>1</v>
      </c>
      <c r="CW68" s="63">
        <v>2</v>
      </c>
      <c r="CX68" s="63">
        <v>0</v>
      </c>
      <c r="CY68" s="63">
        <v>0</v>
      </c>
      <c r="CZ68" s="63">
        <v>1</v>
      </c>
      <c r="DA68" s="63">
        <v>1</v>
      </c>
      <c r="DB68" s="63">
        <v>4</v>
      </c>
      <c r="DC68" s="63">
        <v>2</v>
      </c>
      <c r="DD68" s="63">
        <v>2</v>
      </c>
      <c r="DE68" s="63">
        <v>2</v>
      </c>
      <c r="DF68" s="63">
        <v>3</v>
      </c>
      <c r="DG68" s="63">
        <v>2</v>
      </c>
      <c r="DH68" s="25">
        <v>4</v>
      </c>
      <c r="DI68" s="25">
        <v>1</v>
      </c>
      <c r="DJ68" s="25">
        <v>3</v>
      </c>
      <c r="DK68" s="25">
        <v>4</v>
      </c>
      <c r="DL68" s="25">
        <v>4</v>
      </c>
      <c r="DM68" s="25">
        <v>2</v>
      </c>
      <c r="DN68" s="25">
        <v>5</v>
      </c>
      <c r="DO68" s="25">
        <v>5</v>
      </c>
      <c r="DP68" s="25">
        <v>5</v>
      </c>
      <c r="DQ68" s="25">
        <v>4</v>
      </c>
      <c r="DR68" s="25">
        <v>4</v>
      </c>
      <c r="DS68" s="25">
        <v>0</v>
      </c>
      <c r="DT68" s="34">
        <v>7</v>
      </c>
      <c r="DU68" s="34">
        <v>5</v>
      </c>
      <c r="DV68" s="34">
        <v>8</v>
      </c>
      <c r="DW68" s="34">
        <v>13</v>
      </c>
      <c r="DX68" s="34">
        <v>11</v>
      </c>
      <c r="DY68" s="34">
        <v>10</v>
      </c>
      <c r="DZ68" s="34">
        <v>18</v>
      </c>
      <c r="EA68" s="2">
        <v>17</v>
      </c>
      <c r="EB68" s="2">
        <v>11</v>
      </c>
      <c r="EC68" s="2">
        <v>28</v>
      </c>
      <c r="ED68" s="2">
        <v>26</v>
      </c>
      <c r="EE68" s="2">
        <v>10</v>
      </c>
      <c r="EF68" s="34">
        <v>28.571428571428569</v>
      </c>
      <c r="EG68" s="34">
        <v>40</v>
      </c>
      <c r="EH68" s="34">
        <v>62.5</v>
      </c>
      <c r="EI68" s="34">
        <v>69.230769230769226</v>
      </c>
      <c r="EJ68" s="34">
        <v>54.54545454545454</v>
      </c>
      <c r="EK68" s="34">
        <v>70</v>
      </c>
      <c r="EL68" s="34">
        <v>50</v>
      </c>
      <c r="EM68" s="34">
        <v>58.82352941176471</v>
      </c>
      <c r="EN68" s="34">
        <v>36.363636363636367</v>
      </c>
      <c r="EO68" s="34">
        <v>78.571428571428569</v>
      </c>
      <c r="EP68" s="34">
        <v>73.076923076923066</v>
      </c>
      <c r="EQ68" s="34">
        <v>80</v>
      </c>
      <c r="ER68" s="34">
        <v>14.285714285714285</v>
      </c>
      <c r="ES68" s="34">
        <v>40</v>
      </c>
      <c r="ET68" s="34">
        <v>0</v>
      </c>
      <c r="EU68" s="34">
        <v>0</v>
      </c>
      <c r="EV68" s="34">
        <v>9.0909090909090917</v>
      </c>
      <c r="EW68" s="34">
        <v>10</v>
      </c>
      <c r="EX68" s="34">
        <v>22.222222222222221</v>
      </c>
      <c r="EY68" s="34">
        <v>11.76470588235294</v>
      </c>
      <c r="EZ68" s="34">
        <v>18.181818181818183</v>
      </c>
      <c r="FA68" s="34">
        <v>7.1428571428571423</v>
      </c>
      <c r="FB68" s="34">
        <v>11.538461538461538</v>
      </c>
      <c r="FC68" s="34">
        <v>20</v>
      </c>
      <c r="FD68" s="42">
        <v>57.142857142857139</v>
      </c>
      <c r="FE68" s="42">
        <v>20</v>
      </c>
      <c r="FF68" s="42">
        <v>37.5</v>
      </c>
      <c r="FG68" s="42">
        <v>30.76923076923077</v>
      </c>
      <c r="FH68" s="42">
        <v>36.363636363636367</v>
      </c>
      <c r="FI68" s="42">
        <v>20</v>
      </c>
      <c r="FJ68" s="42">
        <v>27.777777777777779</v>
      </c>
      <c r="FK68" s="42">
        <v>29.411764705882355</v>
      </c>
      <c r="FL68" s="42">
        <v>45.454545454545453</v>
      </c>
      <c r="FM68" s="42">
        <v>14.285714285714285</v>
      </c>
      <c r="FN68" s="42">
        <v>15.384615384615385</v>
      </c>
      <c r="FO68" s="42">
        <v>0</v>
      </c>
      <c r="FP68" s="42">
        <v>4</v>
      </c>
      <c r="FQ68" s="2">
        <v>5</v>
      </c>
      <c r="FR68" s="2">
        <v>4</v>
      </c>
      <c r="FS68" s="2">
        <v>6</v>
      </c>
      <c r="FT68" s="2">
        <v>12</v>
      </c>
      <c r="FU68" s="2">
        <v>9</v>
      </c>
      <c r="FV68" s="2">
        <v>14</v>
      </c>
      <c r="FW68" s="2">
        <v>12</v>
      </c>
      <c r="FX68" s="2">
        <v>10</v>
      </c>
      <c r="FY68" s="2">
        <v>25</v>
      </c>
      <c r="FZ68" s="2">
        <v>32</v>
      </c>
      <c r="GA68" s="2">
        <v>15</v>
      </c>
      <c r="GB68" s="25">
        <v>4</v>
      </c>
      <c r="GC68" s="25">
        <v>2</v>
      </c>
      <c r="GD68" s="25">
        <v>2</v>
      </c>
      <c r="GE68" s="25">
        <v>3</v>
      </c>
      <c r="GF68" s="25">
        <v>4</v>
      </c>
      <c r="GG68" s="25">
        <v>1</v>
      </c>
      <c r="GH68" s="25">
        <v>6</v>
      </c>
      <c r="GI68" s="25">
        <v>6</v>
      </c>
      <c r="GJ68" s="25">
        <v>1</v>
      </c>
      <c r="GK68" s="25">
        <v>3</v>
      </c>
      <c r="GL68" s="25">
        <v>2</v>
      </c>
      <c r="GM68" s="25">
        <v>1</v>
      </c>
      <c r="GN68" s="2">
        <v>2</v>
      </c>
      <c r="GO68" s="2">
        <v>0</v>
      </c>
      <c r="GP68" s="2">
        <v>3</v>
      </c>
      <c r="GQ68" s="2">
        <v>5</v>
      </c>
      <c r="GR68" s="2">
        <v>2</v>
      </c>
      <c r="GS68" s="2">
        <v>2</v>
      </c>
      <c r="GT68" s="2">
        <v>7</v>
      </c>
      <c r="GU68" s="2">
        <v>4</v>
      </c>
      <c r="GV68" s="2">
        <v>5</v>
      </c>
      <c r="GW68" s="2">
        <v>6</v>
      </c>
      <c r="GX68" s="2">
        <v>4</v>
      </c>
      <c r="GY68" s="2">
        <v>5</v>
      </c>
      <c r="GZ68" s="2">
        <v>10</v>
      </c>
      <c r="HA68" s="2">
        <v>7</v>
      </c>
      <c r="HB68" s="2">
        <v>9</v>
      </c>
      <c r="HC68" s="2">
        <v>14</v>
      </c>
      <c r="HD68" s="2">
        <v>18</v>
      </c>
      <c r="HE68" s="2">
        <v>12</v>
      </c>
      <c r="HF68" s="2">
        <v>27</v>
      </c>
      <c r="HG68" s="2">
        <v>22</v>
      </c>
      <c r="HH68" s="2">
        <v>16</v>
      </c>
      <c r="HI68" s="2">
        <v>34</v>
      </c>
      <c r="HJ68" s="2">
        <v>38</v>
      </c>
      <c r="HK68" s="2">
        <v>21</v>
      </c>
      <c r="HL68" s="34">
        <v>40</v>
      </c>
      <c r="HM68" s="34">
        <v>71.428571428571431</v>
      </c>
      <c r="HN68" s="34">
        <v>44.444444444444443</v>
      </c>
      <c r="HO68" s="34">
        <v>42.857142857142854</v>
      </c>
      <c r="HP68" s="34">
        <v>66.666666666666657</v>
      </c>
      <c r="HQ68" s="34">
        <v>75</v>
      </c>
      <c r="HR68" s="34">
        <v>51.851851851851848</v>
      </c>
      <c r="HS68" s="34">
        <v>54.54545454545454</v>
      </c>
      <c r="HT68" s="34">
        <v>62.5</v>
      </c>
      <c r="HU68" s="34">
        <v>73.529411764705884</v>
      </c>
      <c r="HV68" s="34">
        <v>84.210526315789465</v>
      </c>
      <c r="HW68" s="34">
        <v>71.428571428571431</v>
      </c>
      <c r="HX68" s="39">
        <v>40</v>
      </c>
      <c r="HY68" s="39">
        <v>28.571428571428569</v>
      </c>
      <c r="HZ68" s="39">
        <v>22.222222222222221</v>
      </c>
      <c r="IA68" s="39">
        <v>21.428571428571427</v>
      </c>
      <c r="IB68" s="39">
        <v>22.222222222222221</v>
      </c>
      <c r="IC68" s="39">
        <v>8.3333333333333321</v>
      </c>
      <c r="ID68" s="39">
        <v>22.222222222222221</v>
      </c>
      <c r="IE68" s="39">
        <v>27.27272727272727</v>
      </c>
      <c r="IF68" s="39">
        <v>6.25</v>
      </c>
      <c r="IG68" s="39">
        <v>8.8235294117647065</v>
      </c>
      <c r="IH68" s="39">
        <v>5.2631578947368416</v>
      </c>
      <c r="II68" s="39">
        <v>4.7619047619047619</v>
      </c>
      <c r="IJ68" s="39">
        <v>20</v>
      </c>
      <c r="IK68" s="39">
        <v>0</v>
      </c>
      <c r="IL68" s="39">
        <v>33.333333333333329</v>
      </c>
      <c r="IM68" s="39">
        <v>35.714285714285715</v>
      </c>
      <c r="IN68" s="39">
        <v>11.111111111111111</v>
      </c>
      <c r="IO68" s="39">
        <v>16.666666666666664</v>
      </c>
      <c r="IP68" s="39">
        <v>25.925925925925924</v>
      </c>
      <c r="IQ68" s="39">
        <v>18.181818181818183</v>
      </c>
      <c r="IR68" s="39">
        <v>31.25</v>
      </c>
      <c r="IS68" s="39">
        <v>17.647058823529413</v>
      </c>
      <c r="IT68" s="39">
        <v>10.526315789473683</v>
      </c>
      <c r="IU68" s="39">
        <v>23.809523809523807</v>
      </c>
      <c r="IV68" s="39">
        <v>2</v>
      </c>
      <c r="IW68" s="39">
        <v>4</v>
      </c>
      <c r="IX68" s="39">
        <v>2</v>
      </c>
      <c r="IY68" s="39">
        <v>4</v>
      </c>
      <c r="IZ68" s="39">
        <v>2</v>
      </c>
      <c r="JA68" s="39">
        <v>4</v>
      </c>
      <c r="JB68" s="39">
        <v>5</v>
      </c>
      <c r="JC68" s="39">
        <v>9</v>
      </c>
      <c r="JD68" s="2">
        <v>10</v>
      </c>
      <c r="JE68" s="2">
        <v>9</v>
      </c>
      <c r="JF68" s="2">
        <v>17</v>
      </c>
      <c r="JG68" s="2">
        <v>14</v>
      </c>
      <c r="JH68" s="2">
        <v>12</v>
      </c>
      <c r="JI68" s="2">
        <v>1</v>
      </c>
      <c r="JJ68" s="2">
        <v>4</v>
      </c>
      <c r="JK68" s="2">
        <v>4</v>
      </c>
      <c r="JL68" s="2">
        <v>1</v>
      </c>
      <c r="JM68" s="44">
        <v>6</v>
      </c>
      <c r="JN68" s="44">
        <v>2</v>
      </c>
      <c r="JO68" s="44">
        <v>4</v>
      </c>
      <c r="JP68" s="2">
        <v>6</v>
      </c>
      <c r="JQ68" s="2">
        <v>6</v>
      </c>
      <c r="JR68" s="2">
        <v>2</v>
      </c>
      <c r="JS68" s="2">
        <v>3</v>
      </c>
      <c r="JT68" s="2">
        <v>8</v>
      </c>
      <c r="JU68" s="2">
        <v>4</v>
      </c>
      <c r="JV68" s="2">
        <v>7</v>
      </c>
      <c r="JW68" s="2">
        <v>0</v>
      </c>
      <c r="JX68" s="2">
        <v>5</v>
      </c>
      <c r="JY68" s="2">
        <v>3</v>
      </c>
      <c r="JZ68" s="2">
        <v>5</v>
      </c>
      <c r="KA68" s="2">
        <v>9</v>
      </c>
      <c r="KB68" s="25">
        <v>5</v>
      </c>
      <c r="KC68" s="25">
        <v>6</v>
      </c>
      <c r="KD68" s="25">
        <v>7</v>
      </c>
      <c r="KE68" s="25">
        <v>8</v>
      </c>
      <c r="KF68" s="25">
        <v>22</v>
      </c>
      <c r="KG68" s="25">
        <v>9</v>
      </c>
      <c r="KH68" s="25">
        <v>13</v>
      </c>
      <c r="KI68" s="25">
        <v>8</v>
      </c>
      <c r="KJ68" s="25">
        <v>8</v>
      </c>
      <c r="KK68" s="25">
        <v>13</v>
      </c>
      <c r="KL68" s="25">
        <v>12</v>
      </c>
      <c r="KM68" s="25">
        <v>22</v>
      </c>
      <c r="KN68" s="25">
        <v>21</v>
      </c>
      <c r="KO68" s="25">
        <v>21</v>
      </c>
      <c r="KP68" s="25">
        <v>26</v>
      </c>
      <c r="KQ68" s="25">
        <v>25</v>
      </c>
      <c r="KR68" s="44">
        <v>9.0909090909090917</v>
      </c>
      <c r="KS68" s="44">
        <v>44.444444444444443</v>
      </c>
      <c r="KT68" s="44">
        <v>15.384615384615385</v>
      </c>
      <c r="KU68" s="44">
        <v>50</v>
      </c>
      <c r="KV68" s="44">
        <v>25</v>
      </c>
      <c r="KW68" s="44">
        <v>30.76923076923077</v>
      </c>
      <c r="KX68" s="44">
        <v>41.666666666666671</v>
      </c>
      <c r="KY68" s="44">
        <v>40.909090909090914</v>
      </c>
      <c r="KZ68" s="44">
        <v>47.619047619047613</v>
      </c>
      <c r="LA68" s="44">
        <v>42.857142857142854</v>
      </c>
      <c r="LB68" s="44">
        <v>65.384615384615387</v>
      </c>
      <c r="LC68" s="44">
        <v>56.000000000000007</v>
      </c>
      <c r="LD68" s="44">
        <v>54.54545454545454</v>
      </c>
      <c r="LE68" s="44">
        <v>11.111111111111111</v>
      </c>
      <c r="LF68" s="44">
        <v>30.76923076923077</v>
      </c>
      <c r="LG68" s="44">
        <v>50</v>
      </c>
      <c r="LH68" s="44">
        <v>12.5</v>
      </c>
      <c r="LI68" s="44">
        <v>46.153846153846153</v>
      </c>
      <c r="LJ68" s="44">
        <v>16.666666666666664</v>
      </c>
      <c r="LK68" s="44">
        <v>18.181818181818183</v>
      </c>
      <c r="LL68" s="44">
        <v>28.571428571428569</v>
      </c>
      <c r="LM68" s="44">
        <v>28.571428571428569</v>
      </c>
      <c r="LN68" s="44">
        <v>7.6923076923076925</v>
      </c>
      <c r="LO68" s="44">
        <v>12</v>
      </c>
      <c r="LP68" s="44">
        <v>36.363636363636367</v>
      </c>
      <c r="LQ68" s="44">
        <v>44.444444444444443</v>
      </c>
      <c r="LR68" s="44">
        <v>53.846153846153847</v>
      </c>
      <c r="LS68" s="44">
        <v>0</v>
      </c>
      <c r="LT68" s="44">
        <v>62.5</v>
      </c>
      <c r="LU68" s="44">
        <v>23.076923076923077</v>
      </c>
      <c r="LV68" s="44">
        <v>41.666666666666671</v>
      </c>
      <c r="LW68" s="44">
        <v>40.909090909090914</v>
      </c>
      <c r="LX68" s="44">
        <v>23.809523809523807</v>
      </c>
      <c r="LY68" s="44">
        <v>28.571428571428569</v>
      </c>
      <c r="LZ68" s="44">
        <v>26.923076923076923</v>
      </c>
      <c r="MA68" s="44">
        <v>32</v>
      </c>
      <c r="MB68" s="25">
        <v>1</v>
      </c>
      <c r="MC68" s="25">
        <v>1</v>
      </c>
      <c r="MD68" s="25">
        <v>5</v>
      </c>
      <c r="ME68" s="25">
        <v>4</v>
      </c>
      <c r="MF68" s="25">
        <v>2</v>
      </c>
      <c r="MG68" s="25">
        <v>2</v>
      </c>
      <c r="MH68" s="25">
        <v>2</v>
      </c>
      <c r="MI68" s="25">
        <v>4</v>
      </c>
      <c r="MJ68" s="25">
        <v>4</v>
      </c>
      <c r="MK68" s="25">
        <v>10</v>
      </c>
      <c r="ML68" s="25">
        <v>3</v>
      </c>
      <c r="MM68" s="25">
        <v>2</v>
      </c>
      <c r="MN68" s="25">
        <v>8</v>
      </c>
      <c r="MO68" s="25">
        <v>5</v>
      </c>
      <c r="MP68" s="25">
        <v>9</v>
      </c>
      <c r="MQ68" s="25">
        <v>12</v>
      </c>
      <c r="MR68" s="25">
        <v>13</v>
      </c>
      <c r="MS68" s="25">
        <v>11</v>
      </c>
      <c r="MT68" s="25">
        <v>17</v>
      </c>
      <c r="MU68" s="25">
        <v>14</v>
      </c>
      <c r="MV68" s="25">
        <v>10</v>
      </c>
      <c r="MW68" s="44">
        <v>30</v>
      </c>
      <c r="MX68" s="44">
        <v>15</v>
      </c>
      <c r="MY68" s="44">
        <v>8</v>
      </c>
      <c r="MZ68" s="44">
        <v>12.5</v>
      </c>
      <c r="NA68" s="44">
        <v>20</v>
      </c>
      <c r="NB68" s="44">
        <v>55.555555555555557</v>
      </c>
      <c r="NC68" s="44">
        <v>33.333333333333329</v>
      </c>
      <c r="ND68" s="44">
        <v>15.384615384615385</v>
      </c>
      <c r="NE68" s="44">
        <v>18.181818181818183</v>
      </c>
      <c r="NF68" s="44">
        <v>11.76470588235294</v>
      </c>
      <c r="NG68" s="44">
        <v>28.571428571428569</v>
      </c>
      <c r="NH68" s="44">
        <v>40</v>
      </c>
      <c r="NI68" s="44">
        <v>33.333333333333329</v>
      </c>
      <c r="NJ68" s="44">
        <v>20</v>
      </c>
      <c r="NK68" s="44">
        <v>25</v>
      </c>
      <c r="NL68" s="25">
        <v>0</v>
      </c>
      <c r="NM68" s="25">
        <v>0</v>
      </c>
      <c r="NN68" s="25">
        <v>0</v>
      </c>
      <c r="NO68" s="25">
        <v>0</v>
      </c>
      <c r="NP68" s="25">
        <v>0</v>
      </c>
      <c r="NQ68" s="25">
        <v>0</v>
      </c>
      <c r="NR68" s="25">
        <v>0</v>
      </c>
      <c r="NS68" s="25">
        <v>0</v>
      </c>
      <c r="NT68" s="25">
        <v>1</v>
      </c>
      <c r="NU68" s="25">
        <v>0</v>
      </c>
      <c r="NV68" s="25">
        <v>0</v>
      </c>
      <c r="NW68" s="25">
        <v>0</v>
      </c>
      <c r="NX68" s="25">
        <v>1</v>
      </c>
      <c r="NY68" s="25">
        <v>2</v>
      </c>
      <c r="NZ68" s="25">
        <v>0</v>
      </c>
      <c r="OA68" s="25">
        <v>0</v>
      </c>
      <c r="OB68" s="25">
        <v>0</v>
      </c>
      <c r="OC68" s="25">
        <v>1</v>
      </c>
      <c r="OD68" s="44">
        <v>1</v>
      </c>
      <c r="OE68" s="44">
        <v>4</v>
      </c>
      <c r="OF68" s="44">
        <v>2</v>
      </c>
      <c r="OG68" s="44">
        <v>1</v>
      </c>
      <c r="OH68" s="44">
        <v>1</v>
      </c>
      <c r="OI68" s="44">
        <v>0</v>
      </c>
      <c r="OJ68" s="44">
        <v>0</v>
      </c>
      <c r="OK68" s="44">
        <v>0</v>
      </c>
      <c r="OL68" s="44">
        <v>999999999</v>
      </c>
      <c r="OM68" s="44">
        <v>999999999</v>
      </c>
      <c r="ON68" s="44">
        <v>999999999</v>
      </c>
      <c r="OO68" s="44">
        <v>0</v>
      </c>
      <c r="OP68" s="44">
        <v>0</v>
      </c>
      <c r="OQ68" s="44">
        <v>0</v>
      </c>
      <c r="OR68" s="44">
        <v>50</v>
      </c>
      <c r="OS68" s="44">
        <v>0</v>
      </c>
      <c r="OT68" s="44">
        <v>0</v>
      </c>
      <c r="OU68" s="44">
        <v>999999999</v>
      </c>
      <c r="OV68" s="25">
        <v>30</v>
      </c>
      <c r="OW68" s="25">
        <v>20</v>
      </c>
      <c r="OX68" s="25">
        <v>20</v>
      </c>
      <c r="OY68" s="25">
        <v>30</v>
      </c>
      <c r="OZ68" s="25">
        <v>44</v>
      </c>
      <c r="PA68" s="25">
        <v>41</v>
      </c>
      <c r="PB68" s="25">
        <v>62</v>
      </c>
      <c r="PC68" s="25">
        <v>74</v>
      </c>
      <c r="PD68" s="25">
        <v>80</v>
      </c>
      <c r="PE68" s="25">
        <v>78</v>
      </c>
      <c r="PF68" s="25">
        <v>80</v>
      </c>
      <c r="PG68" s="25">
        <v>41</v>
      </c>
      <c r="PH68" s="25">
        <v>91</v>
      </c>
      <c r="PI68" s="25">
        <v>63</v>
      </c>
      <c r="PJ68" s="25">
        <v>54</v>
      </c>
      <c r="PK68" s="25">
        <v>58</v>
      </c>
      <c r="PL68" s="25">
        <v>70</v>
      </c>
      <c r="PM68" s="25">
        <v>64</v>
      </c>
      <c r="PN68" s="25">
        <v>81</v>
      </c>
      <c r="PO68" s="25">
        <v>100</v>
      </c>
      <c r="PP68" s="25">
        <v>114</v>
      </c>
      <c r="PQ68" s="25">
        <v>118</v>
      </c>
      <c r="PR68" s="25">
        <v>119</v>
      </c>
      <c r="PS68" s="25">
        <v>100</v>
      </c>
      <c r="PT68" s="44">
        <v>32.967032967032964</v>
      </c>
      <c r="PU68" s="44">
        <v>31.746031746031743</v>
      </c>
      <c r="PV68" s="44">
        <v>37.037037037037038</v>
      </c>
      <c r="PW68" s="44">
        <v>51.724137931034484</v>
      </c>
      <c r="PX68" s="44">
        <v>62.857142857142854</v>
      </c>
      <c r="PY68" s="44">
        <v>64.0625</v>
      </c>
      <c r="PZ68" s="44">
        <v>76.543209876543202</v>
      </c>
      <c r="QA68" s="44">
        <v>74</v>
      </c>
      <c r="QB68" s="44">
        <v>70.175438596491219</v>
      </c>
      <c r="QC68" s="44">
        <v>66.101694915254242</v>
      </c>
      <c r="QD68" s="44">
        <v>67.226890756302524</v>
      </c>
      <c r="QE68" s="44">
        <v>41</v>
      </c>
      <c r="QF68" s="25">
        <v>31</v>
      </c>
      <c r="QG68" s="25">
        <v>23</v>
      </c>
      <c r="QH68" s="25">
        <v>22</v>
      </c>
      <c r="QI68" s="25">
        <v>28</v>
      </c>
      <c r="QJ68" s="25">
        <v>43</v>
      </c>
      <c r="QK68" s="25">
        <v>44</v>
      </c>
      <c r="QL68" s="25">
        <v>56</v>
      </c>
      <c r="QM68" s="25">
        <v>72</v>
      </c>
      <c r="QN68" s="25">
        <v>70</v>
      </c>
      <c r="QO68" s="25">
        <v>74</v>
      </c>
      <c r="QP68" s="25">
        <v>42</v>
      </c>
      <c r="QQ68" s="25">
        <v>91</v>
      </c>
      <c r="QR68" s="25">
        <v>63</v>
      </c>
      <c r="QS68" s="25">
        <v>54</v>
      </c>
      <c r="QT68" s="25">
        <v>58</v>
      </c>
      <c r="QU68" s="25">
        <v>70</v>
      </c>
      <c r="QV68" s="25">
        <v>64</v>
      </c>
      <c r="QW68" s="25">
        <v>81</v>
      </c>
      <c r="QX68" s="25">
        <v>100</v>
      </c>
      <c r="QY68" s="25">
        <v>114</v>
      </c>
      <c r="QZ68" s="25">
        <v>118</v>
      </c>
      <c r="RA68" s="25">
        <v>119</v>
      </c>
      <c r="RB68" s="44">
        <v>34.065934065934066</v>
      </c>
      <c r="RC68" s="44">
        <v>36.507936507936506</v>
      </c>
      <c r="RD68" s="44">
        <v>40.74074074074074</v>
      </c>
      <c r="RE68" s="44">
        <v>48.275862068965516</v>
      </c>
      <c r="RF68" s="44">
        <v>61.428571428571431</v>
      </c>
      <c r="RG68" s="44">
        <v>68.75</v>
      </c>
      <c r="RH68" s="44">
        <v>69.135802469135797</v>
      </c>
      <c r="RI68" s="44">
        <v>72</v>
      </c>
      <c r="RJ68" s="44">
        <v>61.403508771929829</v>
      </c>
      <c r="RK68" s="44">
        <v>62.711864406779661</v>
      </c>
      <c r="RL68" s="44">
        <v>35.294117647058826</v>
      </c>
      <c r="RM68" s="25">
        <v>28</v>
      </c>
      <c r="RN68" s="25">
        <v>16</v>
      </c>
      <c r="RO68" s="25">
        <v>19</v>
      </c>
      <c r="RP68" s="25">
        <v>18</v>
      </c>
      <c r="RQ68" s="25">
        <v>19</v>
      </c>
      <c r="RR68" s="25">
        <v>23</v>
      </c>
      <c r="RS68" s="25">
        <v>35</v>
      </c>
      <c r="RT68" s="25">
        <v>33</v>
      </c>
      <c r="RU68" s="25">
        <v>29</v>
      </c>
      <c r="RV68" s="25">
        <v>43</v>
      </c>
      <c r="RW68" s="25">
        <v>51</v>
      </c>
      <c r="RX68" s="25">
        <v>38</v>
      </c>
      <c r="RY68" s="25">
        <v>26</v>
      </c>
      <c r="RZ68" s="25">
        <v>12</v>
      </c>
      <c r="SA68" s="25">
        <v>12</v>
      </c>
      <c r="SB68" s="25">
        <v>14</v>
      </c>
      <c r="SC68" s="25">
        <v>14</v>
      </c>
      <c r="SD68" s="25">
        <v>13</v>
      </c>
      <c r="SE68" s="25">
        <v>20</v>
      </c>
      <c r="SF68" s="25">
        <v>16</v>
      </c>
      <c r="SG68" s="25">
        <v>21</v>
      </c>
      <c r="SH68" s="25">
        <v>25</v>
      </c>
      <c r="SI68" s="25">
        <v>31</v>
      </c>
      <c r="SJ68" s="25">
        <v>20</v>
      </c>
      <c r="SK68" s="25">
        <v>22</v>
      </c>
      <c r="SL68" s="25">
        <v>10</v>
      </c>
      <c r="SM68" s="25">
        <v>9</v>
      </c>
      <c r="SN68" s="25">
        <v>10</v>
      </c>
      <c r="SO68" s="25">
        <v>10</v>
      </c>
      <c r="SP68" s="25">
        <v>11</v>
      </c>
      <c r="SQ68" s="25">
        <v>17</v>
      </c>
      <c r="SR68" s="25">
        <v>8</v>
      </c>
      <c r="SS68" s="25">
        <v>18</v>
      </c>
      <c r="ST68" s="25">
        <v>20</v>
      </c>
      <c r="SU68" s="25">
        <v>22</v>
      </c>
      <c r="SV68" s="25">
        <v>17</v>
      </c>
      <c r="SW68" s="44">
        <v>46.666666666666664</v>
      </c>
      <c r="SX68" s="44">
        <v>44.444444444444443</v>
      </c>
      <c r="SY68" s="44">
        <v>44.186046511627907</v>
      </c>
      <c r="SZ68" s="44">
        <v>38.297872340425535</v>
      </c>
      <c r="TA68" s="44">
        <v>38.775510204081634</v>
      </c>
      <c r="TB68" s="44">
        <v>50</v>
      </c>
      <c r="TC68" s="44">
        <v>50.724637681159422</v>
      </c>
      <c r="TD68" s="44">
        <v>46.478873239436616</v>
      </c>
      <c r="TE68" s="44">
        <v>28.431372549019606</v>
      </c>
      <c r="TF68" s="44">
        <v>44.791666666666671</v>
      </c>
      <c r="TG68" s="44">
        <v>52.577319587628871</v>
      </c>
      <c r="TH68" s="44">
        <v>50.666666666666671</v>
      </c>
      <c r="TI68" s="44">
        <v>43.333333333333336</v>
      </c>
      <c r="TJ68" s="44">
        <v>33.333333333333329</v>
      </c>
      <c r="TK68" s="44">
        <v>27.906976744186046</v>
      </c>
      <c r="TL68" s="44">
        <v>29.787234042553191</v>
      </c>
      <c r="TM68" s="44">
        <v>28.571428571428569</v>
      </c>
      <c r="TN68" s="44">
        <v>28.260869565217391</v>
      </c>
      <c r="TO68" s="44">
        <v>28.985507246376812</v>
      </c>
      <c r="TP68" s="44">
        <v>22.535211267605636</v>
      </c>
      <c r="TQ68" s="44">
        <v>20.588235294117645</v>
      </c>
      <c r="TR68" s="44">
        <v>26.041666666666668</v>
      </c>
      <c r="TS68" s="44">
        <v>31.958762886597935</v>
      </c>
      <c r="TT68" s="44">
        <v>26.666666666666668</v>
      </c>
      <c r="TU68" s="44">
        <v>36.666666666666664</v>
      </c>
      <c r="TV68" s="44">
        <v>27.777777777777779</v>
      </c>
      <c r="TW68" s="44">
        <v>20.930232558139537</v>
      </c>
      <c r="TX68" s="44">
        <v>21.276595744680851</v>
      </c>
      <c r="TY68" s="44">
        <v>20.408163265306122</v>
      </c>
      <c r="TZ68" s="44">
        <v>23.913043478260871</v>
      </c>
      <c r="UA68" s="44">
        <v>24.637681159420293</v>
      </c>
      <c r="UB68" s="44">
        <v>11.267605633802818</v>
      </c>
      <c r="UC68" s="44">
        <v>17.647058823529413</v>
      </c>
      <c r="UD68" s="44">
        <v>20.833333333333336</v>
      </c>
      <c r="UE68" s="44">
        <v>22.680412371134022</v>
      </c>
      <c r="UF68" s="44">
        <v>22.666666666666664</v>
      </c>
    </row>
    <row r="69" spans="1:552" x14ac:dyDescent="0.25">
      <c r="A69" s="2" t="str">
        <f t="shared" si="1"/>
        <v xml:space="preserve">261250 Santa Cruz do Capibaribe                                                                                                                     </v>
      </c>
      <c r="B69" s="58">
        <v>261250</v>
      </c>
      <c r="C69" s="2" t="s">
        <v>113</v>
      </c>
      <c r="D69" s="56">
        <v>0</v>
      </c>
      <c r="E69" s="56">
        <v>1</v>
      </c>
      <c r="F69" s="56">
        <v>2</v>
      </c>
      <c r="G69" s="56">
        <v>2</v>
      </c>
      <c r="H69" s="56">
        <v>5</v>
      </c>
      <c r="I69" s="56">
        <v>0</v>
      </c>
      <c r="J69" s="56">
        <v>3</v>
      </c>
      <c r="K69" s="56">
        <v>4</v>
      </c>
      <c r="L69" s="56">
        <v>4</v>
      </c>
      <c r="M69" s="56">
        <v>2</v>
      </c>
      <c r="N69" s="56">
        <v>2</v>
      </c>
      <c r="O69" s="56">
        <v>1</v>
      </c>
      <c r="P69" s="59">
        <v>0</v>
      </c>
      <c r="Q69" s="59">
        <v>0</v>
      </c>
      <c r="R69" s="59">
        <v>1</v>
      </c>
      <c r="S69" s="59">
        <v>0</v>
      </c>
      <c r="T69" s="59">
        <v>1</v>
      </c>
      <c r="U69" s="59">
        <v>0</v>
      </c>
      <c r="V69" s="59">
        <v>1</v>
      </c>
      <c r="W69" s="59">
        <v>1</v>
      </c>
      <c r="X69" s="59">
        <v>3</v>
      </c>
      <c r="Y69" s="59">
        <v>0</v>
      </c>
      <c r="Z69" s="59">
        <v>2</v>
      </c>
      <c r="AA69" s="59">
        <v>1</v>
      </c>
      <c r="AB69" s="62">
        <v>999999999</v>
      </c>
      <c r="AC69" s="62">
        <v>0</v>
      </c>
      <c r="AD69" s="62">
        <v>50</v>
      </c>
      <c r="AE69" s="62">
        <v>0</v>
      </c>
      <c r="AF69" s="62">
        <v>20</v>
      </c>
      <c r="AG69" s="62">
        <v>999999999</v>
      </c>
      <c r="AH69" s="62">
        <v>33.333333333333329</v>
      </c>
      <c r="AI69" s="62">
        <v>25</v>
      </c>
      <c r="AJ69" s="62">
        <v>75</v>
      </c>
      <c r="AK69" s="62">
        <v>0</v>
      </c>
      <c r="AL69" s="62">
        <v>100</v>
      </c>
      <c r="AM69" s="62">
        <v>100</v>
      </c>
      <c r="AN69" s="61">
        <v>0</v>
      </c>
      <c r="AO69" s="25">
        <v>1</v>
      </c>
      <c r="AP69" s="25">
        <v>1</v>
      </c>
      <c r="AQ69" s="25">
        <v>2</v>
      </c>
      <c r="AR69" s="25">
        <v>4</v>
      </c>
      <c r="AS69" s="25">
        <v>0</v>
      </c>
      <c r="AT69" s="25">
        <v>1</v>
      </c>
      <c r="AU69" s="25">
        <v>2</v>
      </c>
      <c r="AV69" s="25">
        <v>1</v>
      </c>
      <c r="AW69" s="25">
        <v>2</v>
      </c>
      <c r="AX69" s="25">
        <v>0</v>
      </c>
      <c r="AY69" s="25">
        <v>0</v>
      </c>
      <c r="AZ69" s="39">
        <v>999999999</v>
      </c>
      <c r="BA69" s="39">
        <v>100</v>
      </c>
      <c r="BB69" s="39">
        <v>50</v>
      </c>
      <c r="BC69" s="39">
        <v>100</v>
      </c>
      <c r="BD69" s="39">
        <v>80</v>
      </c>
      <c r="BE69" s="39">
        <v>999999999</v>
      </c>
      <c r="BF69" s="39">
        <v>33.333333333333329</v>
      </c>
      <c r="BG69" s="39">
        <v>50</v>
      </c>
      <c r="BH69" s="39">
        <v>25</v>
      </c>
      <c r="BI69" s="39">
        <v>100</v>
      </c>
      <c r="BJ69" s="39">
        <v>0</v>
      </c>
      <c r="BK69" s="39">
        <v>0</v>
      </c>
      <c r="BL69" s="25">
        <v>0</v>
      </c>
      <c r="BM69" s="25">
        <v>0</v>
      </c>
      <c r="BN69" s="25">
        <v>0</v>
      </c>
      <c r="BO69" s="25">
        <v>0</v>
      </c>
      <c r="BP69" s="25">
        <v>0</v>
      </c>
      <c r="BQ69" s="25">
        <v>0</v>
      </c>
      <c r="BR69" s="25">
        <v>1</v>
      </c>
      <c r="BS69" s="25">
        <v>1</v>
      </c>
      <c r="BT69" s="25">
        <v>0</v>
      </c>
      <c r="BU69" s="25">
        <v>0</v>
      </c>
      <c r="BV69" s="25">
        <v>0</v>
      </c>
      <c r="BW69" s="25">
        <v>0</v>
      </c>
      <c r="BX69" s="39">
        <v>999999999</v>
      </c>
      <c r="BY69" s="39">
        <v>0</v>
      </c>
      <c r="BZ69" s="39">
        <v>0</v>
      </c>
      <c r="CA69" s="39">
        <v>0</v>
      </c>
      <c r="CB69" s="39">
        <v>0</v>
      </c>
      <c r="CC69" s="39">
        <v>999999999</v>
      </c>
      <c r="CD69" s="39">
        <v>33.333333333333329</v>
      </c>
      <c r="CE69" s="39">
        <v>25</v>
      </c>
      <c r="CF69" s="39">
        <v>0</v>
      </c>
      <c r="CG69" s="39">
        <v>0</v>
      </c>
      <c r="CH69" s="39">
        <v>0</v>
      </c>
      <c r="CI69" s="39">
        <v>0</v>
      </c>
      <c r="CJ69" s="63">
        <v>0</v>
      </c>
      <c r="CK69" s="63">
        <v>0</v>
      </c>
      <c r="CL69" s="63">
        <v>0</v>
      </c>
      <c r="CM69" s="63">
        <v>0</v>
      </c>
      <c r="CN69" s="63">
        <v>0</v>
      </c>
      <c r="CO69" s="63">
        <v>0</v>
      </c>
      <c r="CP69" s="63">
        <v>1</v>
      </c>
      <c r="CQ69" s="63">
        <v>1</v>
      </c>
      <c r="CR69" s="63">
        <v>0</v>
      </c>
      <c r="CS69" s="63">
        <v>0</v>
      </c>
      <c r="CT69" s="63">
        <v>1</v>
      </c>
      <c r="CU69" s="63">
        <v>1</v>
      </c>
      <c r="CV69" s="63">
        <v>0</v>
      </c>
      <c r="CW69" s="63">
        <v>0</v>
      </c>
      <c r="CX69" s="63">
        <v>0</v>
      </c>
      <c r="CY69" s="63">
        <v>0</v>
      </c>
      <c r="CZ69" s="63">
        <v>0</v>
      </c>
      <c r="DA69" s="63">
        <v>0</v>
      </c>
      <c r="DB69" s="63">
        <v>0</v>
      </c>
      <c r="DC69" s="63">
        <v>0</v>
      </c>
      <c r="DD69" s="63">
        <v>0</v>
      </c>
      <c r="DE69" s="63">
        <v>0</v>
      </c>
      <c r="DF69" s="63">
        <v>0</v>
      </c>
      <c r="DG69" s="63">
        <v>0</v>
      </c>
      <c r="DH69" s="25">
        <v>0</v>
      </c>
      <c r="DI69" s="25">
        <v>0</v>
      </c>
      <c r="DJ69" s="25">
        <v>0</v>
      </c>
      <c r="DK69" s="25">
        <v>0</v>
      </c>
      <c r="DL69" s="25">
        <v>0</v>
      </c>
      <c r="DM69" s="25">
        <v>0</v>
      </c>
      <c r="DN69" s="25">
        <v>0</v>
      </c>
      <c r="DO69" s="25">
        <v>0</v>
      </c>
      <c r="DP69" s="25">
        <v>0</v>
      </c>
      <c r="DQ69" s="25">
        <v>0</v>
      </c>
      <c r="DR69" s="25">
        <v>0</v>
      </c>
      <c r="DS69" s="25">
        <v>0</v>
      </c>
      <c r="DT69" s="34">
        <v>0</v>
      </c>
      <c r="DU69" s="34">
        <v>0</v>
      </c>
      <c r="DV69" s="34">
        <v>0</v>
      </c>
      <c r="DW69" s="34">
        <v>0</v>
      </c>
      <c r="DX69" s="34">
        <v>0</v>
      </c>
      <c r="DY69" s="34">
        <v>0</v>
      </c>
      <c r="DZ69" s="34">
        <v>1</v>
      </c>
      <c r="EA69" s="2">
        <v>1</v>
      </c>
      <c r="EB69" s="2">
        <v>0</v>
      </c>
      <c r="EC69" s="2">
        <v>0</v>
      </c>
      <c r="ED69" s="2">
        <v>1</v>
      </c>
      <c r="EE69" s="2">
        <v>1</v>
      </c>
      <c r="EF69" s="34">
        <v>999999999</v>
      </c>
      <c r="EG69" s="34">
        <v>999999999</v>
      </c>
      <c r="EH69" s="34">
        <v>999999999</v>
      </c>
      <c r="EI69" s="34">
        <v>999999999</v>
      </c>
      <c r="EJ69" s="34">
        <v>999999999</v>
      </c>
      <c r="EK69" s="34">
        <v>999999999</v>
      </c>
      <c r="EL69" s="34">
        <v>100</v>
      </c>
      <c r="EM69" s="34">
        <v>100</v>
      </c>
      <c r="EN69" s="34">
        <v>999999999</v>
      </c>
      <c r="EO69" s="34">
        <v>999999999</v>
      </c>
      <c r="EP69" s="34">
        <v>100</v>
      </c>
      <c r="EQ69" s="34">
        <v>100</v>
      </c>
      <c r="ER69" s="34">
        <v>999999999</v>
      </c>
      <c r="ES69" s="34">
        <v>999999999</v>
      </c>
      <c r="ET69" s="34">
        <v>999999999</v>
      </c>
      <c r="EU69" s="34">
        <v>999999999</v>
      </c>
      <c r="EV69" s="34">
        <v>999999999</v>
      </c>
      <c r="EW69" s="34">
        <v>999999999</v>
      </c>
      <c r="EX69" s="34">
        <v>0</v>
      </c>
      <c r="EY69" s="34">
        <v>0</v>
      </c>
      <c r="EZ69" s="34">
        <v>999999999</v>
      </c>
      <c r="FA69" s="34">
        <v>999999999</v>
      </c>
      <c r="FB69" s="34">
        <v>0</v>
      </c>
      <c r="FC69" s="34">
        <v>0</v>
      </c>
      <c r="FD69" s="42">
        <v>999999999</v>
      </c>
      <c r="FE69" s="42">
        <v>999999999</v>
      </c>
      <c r="FF69" s="42">
        <v>999999999</v>
      </c>
      <c r="FG69" s="42">
        <v>999999999</v>
      </c>
      <c r="FH69" s="42">
        <v>999999999</v>
      </c>
      <c r="FI69" s="42">
        <v>999999999</v>
      </c>
      <c r="FJ69" s="42">
        <v>0</v>
      </c>
      <c r="FK69" s="42">
        <v>0</v>
      </c>
      <c r="FL69" s="42">
        <v>999999999</v>
      </c>
      <c r="FM69" s="42">
        <v>999999999</v>
      </c>
      <c r="FN69" s="42">
        <v>0</v>
      </c>
      <c r="FO69" s="42">
        <v>0</v>
      </c>
      <c r="FP69" s="42">
        <v>0</v>
      </c>
      <c r="FQ69" s="2">
        <v>0</v>
      </c>
      <c r="FR69" s="2">
        <v>0</v>
      </c>
      <c r="FS69" s="2">
        <v>0</v>
      </c>
      <c r="FT69" s="2">
        <v>0</v>
      </c>
      <c r="FU69" s="2">
        <v>0</v>
      </c>
      <c r="FV69" s="2">
        <v>1</v>
      </c>
      <c r="FW69" s="2">
        <v>1</v>
      </c>
      <c r="FX69" s="2">
        <v>2</v>
      </c>
      <c r="FY69" s="2">
        <v>0</v>
      </c>
      <c r="FZ69" s="2">
        <v>2</v>
      </c>
      <c r="GA69" s="2">
        <v>1</v>
      </c>
      <c r="GB69" s="25">
        <v>0</v>
      </c>
      <c r="GC69" s="25">
        <v>0</v>
      </c>
      <c r="GD69" s="25">
        <v>0</v>
      </c>
      <c r="GE69" s="25">
        <v>0</v>
      </c>
      <c r="GF69" s="25">
        <v>0</v>
      </c>
      <c r="GG69" s="25">
        <v>0</v>
      </c>
      <c r="GH69" s="25">
        <v>0</v>
      </c>
      <c r="GI69" s="25">
        <v>0</v>
      </c>
      <c r="GJ69" s="25">
        <v>0</v>
      </c>
      <c r="GK69" s="25">
        <v>0</v>
      </c>
      <c r="GL69" s="25">
        <v>0</v>
      </c>
      <c r="GM69" s="25">
        <v>0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2">
        <v>0</v>
      </c>
      <c r="GU69" s="2">
        <v>0</v>
      </c>
      <c r="GV69" s="2">
        <v>1</v>
      </c>
      <c r="GW69" s="2">
        <v>0</v>
      </c>
      <c r="GX69" s="2">
        <v>0</v>
      </c>
      <c r="GY69" s="2">
        <v>0</v>
      </c>
      <c r="GZ69" s="2">
        <v>0</v>
      </c>
      <c r="HA69" s="2">
        <v>0</v>
      </c>
      <c r="HB69" s="2">
        <v>0</v>
      </c>
      <c r="HC69" s="2">
        <v>0</v>
      </c>
      <c r="HD69" s="2">
        <v>0</v>
      </c>
      <c r="HE69" s="2">
        <v>0</v>
      </c>
      <c r="HF69" s="2">
        <v>1</v>
      </c>
      <c r="HG69" s="2">
        <v>1</v>
      </c>
      <c r="HH69" s="2">
        <v>3</v>
      </c>
      <c r="HI69" s="2">
        <v>0</v>
      </c>
      <c r="HJ69" s="2">
        <v>2</v>
      </c>
      <c r="HK69" s="2">
        <v>1</v>
      </c>
      <c r="HL69" s="34">
        <v>999999999</v>
      </c>
      <c r="HM69" s="34">
        <v>999999999</v>
      </c>
      <c r="HN69" s="34">
        <v>999999999</v>
      </c>
      <c r="HO69" s="34">
        <v>999999999</v>
      </c>
      <c r="HP69" s="34">
        <v>999999999</v>
      </c>
      <c r="HQ69" s="34">
        <v>999999999</v>
      </c>
      <c r="HR69" s="34">
        <v>100</v>
      </c>
      <c r="HS69" s="34">
        <v>100</v>
      </c>
      <c r="HT69" s="34">
        <v>66.666666666666657</v>
      </c>
      <c r="HU69" s="34">
        <v>999999999</v>
      </c>
      <c r="HV69" s="34">
        <v>100</v>
      </c>
      <c r="HW69" s="34">
        <v>100</v>
      </c>
      <c r="HX69" s="39">
        <v>999999999</v>
      </c>
      <c r="HY69" s="39">
        <v>999999999</v>
      </c>
      <c r="HZ69" s="39">
        <v>999999999</v>
      </c>
      <c r="IA69" s="39">
        <v>999999999</v>
      </c>
      <c r="IB69" s="39">
        <v>999999999</v>
      </c>
      <c r="IC69" s="39">
        <v>999999999</v>
      </c>
      <c r="ID69" s="39">
        <v>0</v>
      </c>
      <c r="IE69" s="39">
        <v>0</v>
      </c>
      <c r="IF69" s="39">
        <v>0</v>
      </c>
      <c r="IG69" s="39">
        <v>999999999</v>
      </c>
      <c r="IH69" s="39">
        <v>0</v>
      </c>
      <c r="II69" s="39">
        <v>0</v>
      </c>
      <c r="IJ69" s="39">
        <v>999999999</v>
      </c>
      <c r="IK69" s="39">
        <v>999999999</v>
      </c>
      <c r="IL69" s="39">
        <v>999999999</v>
      </c>
      <c r="IM69" s="39">
        <v>999999999</v>
      </c>
      <c r="IN69" s="39">
        <v>999999999</v>
      </c>
      <c r="IO69" s="39">
        <v>999999999</v>
      </c>
      <c r="IP69" s="39">
        <v>0</v>
      </c>
      <c r="IQ69" s="39">
        <v>0</v>
      </c>
      <c r="IR69" s="39">
        <v>33.333333333333329</v>
      </c>
      <c r="IS69" s="39">
        <v>999999999</v>
      </c>
      <c r="IT69" s="39">
        <v>0</v>
      </c>
      <c r="IU69" s="39">
        <v>0</v>
      </c>
      <c r="IV69" s="39">
        <v>0</v>
      </c>
      <c r="IW69" s="39">
        <v>0</v>
      </c>
      <c r="IX69" s="39">
        <v>0</v>
      </c>
      <c r="IY69" s="39">
        <v>0</v>
      </c>
      <c r="IZ69" s="39">
        <v>0</v>
      </c>
      <c r="JA69" s="39">
        <v>0</v>
      </c>
      <c r="JB69" s="39">
        <v>0</v>
      </c>
      <c r="JC69" s="39">
        <v>0</v>
      </c>
      <c r="JD69" s="2">
        <v>1</v>
      </c>
      <c r="JE69" s="2">
        <v>1</v>
      </c>
      <c r="JF69" s="2">
        <v>0</v>
      </c>
      <c r="JG69" s="2">
        <v>0</v>
      </c>
      <c r="JH69" s="2">
        <v>0</v>
      </c>
      <c r="JI69" s="2">
        <v>0</v>
      </c>
      <c r="JJ69" s="2">
        <v>0</v>
      </c>
      <c r="JK69" s="2">
        <v>1</v>
      </c>
      <c r="JL69" s="2">
        <v>1</v>
      </c>
      <c r="JM69" s="44">
        <v>0</v>
      </c>
      <c r="JN69" s="44">
        <v>0</v>
      </c>
      <c r="JO69" s="44">
        <v>1</v>
      </c>
      <c r="JP69" s="2">
        <v>0</v>
      </c>
      <c r="JQ69" s="2">
        <v>0</v>
      </c>
      <c r="JR69" s="2">
        <v>0</v>
      </c>
      <c r="JS69" s="2">
        <v>0</v>
      </c>
      <c r="JT69" s="2">
        <v>0</v>
      </c>
      <c r="JU69" s="2">
        <v>0</v>
      </c>
      <c r="JV69" s="2">
        <v>0</v>
      </c>
      <c r="JW69" s="2">
        <v>1</v>
      </c>
      <c r="JX69" s="2">
        <v>0</v>
      </c>
      <c r="JY69" s="2">
        <v>0</v>
      </c>
      <c r="JZ69" s="2">
        <v>1</v>
      </c>
      <c r="KA69" s="2">
        <v>1</v>
      </c>
      <c r="KB69" s="25">
        <v>0</v>
      </c>
      <c r="KC69" s="25">
        <v>1</v>
      </c>
      <c r="KD69" s="25">
        <v>0</v>
      </c>
      <c r="KE69" s="25">
        <v>0</v>
      </c>
      <c r="KF69" s="25">
        <v>0</v>
      </c>
      <c r="KG69" s="25">
        <v>0</v>
      </c>
      <c r="KH69" s="25">
        <v>0</v>
      </c>
      <c r="KI69" s="25">
        <v>2</v>
      </c>
      <c r="KJ69" s="25">
        <v>1</v>
      </c>
      <c r="KK69" s="25">
        <v>0</v>
      </c>
      <c r="KL69" s="25">
        <v>1</v>
      </c>
      <c r="KM69" s="25">
        <v>2</v>
      </c>
      <c r="KN69" s="25">
        <v>1</v>
      </c>
      <c r="KO69" s="25">
        <v>2</v>
      </c>
      <c r="KP69" s="25">
        <v>0</v>
      </c>
      <c r="KQ69" s="25">
        <v>0</v>
      </c>
      <c r="KR69" s="44">
        <v>999999999</v>
      </c>
      <c r="KS69" s="44">
        <v>999999999</v>
      </c>
      <c r="KT69" s="44">
        <v>999999999</v>
      </c>
      <c r="KU69" s="44">
        <v>0</v>
      </c>
      <c r="KV69" s="44">
        <v>0</v>
      </c>
      <c r="KW69" s="44">
        <v>999999999</v>
      </c>
      <c r="KX69" s="44">
        <v>0</v>
      </c>
      <c r="KY69" s="44">
        <v>0</v>
      </c>
      <c r="KZ69" s="44">
        <v>100</v>
      </c>
      <c r="LA69" s="44">
        <v>50</v>
      </c>
      <c r="LB69" s="44">
        <v>999999999</v>
      </c>
      <c r="LC69" s="44">
        <v>999999999</v>
      </c>
      <c r="LD69" s="44">
        <v>999999999</v>
      </c>
      <c r="LE69" s="44">
        <v>999999999</v>
      </c>
      <c r="LF69" s="44">
        <v>999999999</v>
      </c>
      <c r="LG69" s="44">
        <v>50</v>
      </c>
      <c r="LH69" s="44">
        <v>100</v>
      </c>
      <c r="LI69" s="44">
        <v>999999999</v>
      </c>
      <c r="LJ69" s="44">
        <v>0</v>
      </c>
      <c r="LK69" s="44">
        <v>50</v>
      </c>
      <c r="LL69" s="44">
        <v>0</v>
      </c>
      <c r="LM69" s="44">
        <v>0</v>
      </c>
      <c r="LN69" s="44">
        <v>999999999</v>
      </c>
      <c r="LO69" s="44">
        <v>999999999</v>
      </c>
      <c r="LP69" s="44">
        <v>999999999</v>
      </c>
      <c r="LQ69" s="44">
        <v>999999999</v>
      </c>
      <c r="LR69" s="44">
        <v>999999999</v>
      </c>
      <c r="LS69" s="44">
        <v>50</v>
      </c>
      <c r="LT69" s="44">
        <v>0</v>
      </c>
      <c r="LU69" s="44">
        <v>999999999</v>
      </c>
      <c r="LV69" s="44">
        <v>100</v>
      </c>
      <c r="LW69" s="44">
        <v>50</v>
      </c>
      <c r="LX69" s="44">
        <v>0</v>
      </c>
      <c r="LY69" s="44">
        <v>50</v>
      </c>
      <c r="LZ69" s="44">
        <v>999999999</v>
      </c>
      <c r="MA69" s="44">
        <v>999999999</v>
      </c>
      <c r="MB69" s="25">
        <v>0</v>
      </c>
      <c r="MC69" s="25">
        <v>0</v>
      </c>
      <c r="MD69" s="25">
        <v>0</v>
      </c>
      <c r="ME69" s="25">
        <v>0</v>
      </c>
      <c r="MF69" s="25">
        <v>0</v>
      </c>
      <c r="MG69" s="25">
        <v>0</v>
      </c>
      <c r="MH69" s="25">
        <v>0</v>
      </c>
      <c r="MI69" s="25">
        <v>0</v>
      </c>
      <c r="MJ69" s="25">
        <v>0</v>
      </c>
      <c r="MK69" s="25">
        <v>0</v>
      </c>
      <c r="ML69" s="25">
        <v>1</v>
      </c>
      <c r="MM69" s="25">
        <v>0</v>
      </c>
      <c r="MN69" s="25">
        <v>0</v>
      </c>
      <c r="MO69" s="25">
        <v>0</v>
      </c>
      <c r="MP69" s="25">
        <v>0</v>
      </c>
      <c r="MQ69" s="25">
        <v>0</v>
      </c>
      <c r="MR69" s="25">
        <v>0</v>
      </c>
      <c r="MS69" s="25">
        <v>0</v>
      </c>
      <c r="MT69" s="25">
        <v>1</v>
      </c>
      <c r="MU69" s="25">
        <v>1</v>
      </c>
      <c r="MV69" s="25">
        <v>0</v>
      </c>
      <c r="MW69" s="44">
        <v>0</v>
      </c>
      <c r="MX69" s="44">
        <v>1</v>
      </c>
      <c r="MY69" s="44">
        <v>0</v>
      </c>
      <c r="MZ69" s="44">
        <v>999999999</v>
      </c>
      <c r="NA69" s="44">
        <v>999999999</v>
      </c>
      <c r="NB69" s="44">
        <v>999999999</v>
      </c>
      <c r="NC69" s="44">
        <v>999999999</v>
      </c>
      <c r="ND69" s="44">
        <v>999999999</v>
      </c>
      <c r="NE69" s="44">
        <v>999999999</v>
      </c>
      <c r="NF69" s="44">
        <v>0</v>
      </c>
      <c r="NG69" s="44">
        <v>0</v>
      </c>
      <c r="NH69" s="44">
        <v>999999999</v>
      </c>
      <c r="NI69" s="44">
        <v>999999999</v>
      </c>
      <c r="NJ69" s="44">
        <v>100</v>
      </c>
      <c r="NK69" s="44">
        <v>999999999</v>
      </c>
      <c r="NL69" s="25">
        <v>0</v>
      </c>
      <c r="NM69" s="25">
        <v>0</v>
      </c>
      <c r="NN69" s="25">
        <v>0</v>
      </c>
      <c r="NO69" s="25">
        <v>0</v>
      </c>
      <c r="NP69" s="25">
        <v>0</v>
      </c>
      <c r="NQ69" s="25">
        <v>0</v>
      </c>
      <c r="NR69" s="25">
        <v>0</v>
      </c>
      <c r="NS69" s="25">
        <v>0</v>
      </c>
      <c r="NT69" s="25">
        <v>0</v>
      </c>
      <c r="NU69" s="25">
        <v>0</v>
      </c>
      <c r="NV69" s="25">
        <v>0</v>
      </c>
      <c r="NW69" s="25">
        <v>0</v>
      </c>
      <c r="NX69" s="25">
        <v>0</v>
      </c>
      <c r="NY69" s="25">
        <v>0</v>
      </c>
      <c r="NZ69" s="25">
        <v>0</v>
      </c>
      <c r="OA69" s="25">
        <v>0</v>
      </c>
      <c r="OB69" s="25">
        <v>1</v>
      </c>
      <c r="OC69" s="25">
        <v>0</v>
      </c>
      <c r="OD69" s="44">
        <v>0</v>
      </c>
      <c r="OE69" s="44">
        <v>0</v>
      </c>
      <c r="OF69" s="44">
        <v>0</v>
      </c>
      <c r="OG69" s="44">
        <v>0</v>
      </c>
      <c r="OH69" s="44">
        <v>0</v>
      </c>
      <c r="OI69" s="44">
        <v>0</v>
      </c>
      <c r="OJ69" s="44">
        <v>999999999</v>
      </c>
      <c r="OK69" s="44">
        <v>999999999</v>
      </c>
      <c r="OL69" s="44">
        <v>999999999</v>
      </c>
      <c r="OM69" s="44">
        <v>999999999</v>
      </c>
      <c r="ON69" s="44">
        <v>0</v>
      </c>
      <c r="OO69" s="44">
        <v>999999999</v>
      </c>
      <c r="OP69" s="44">
        <v>999999999</v>
      </c>
      <c r="OQ69" s="44">
        <v>999999999</v>
      </c>
      <c r="OR69" s="44">
        <v>999999999</v>
      </c>
      <c r="OS69" s="44">
        <v>999999999</v>
      </c>
      <c r="OT69" s="44">
        <v>999999999</v>
      </c>
      <c r="OU69" s="44">
        <v>999999999</v>
      </c>
      <c r="OV69" s="25">
        <v>1</v>
      </c>
      <c r="OW69" s="25">
        <v>0</v>
      </c>
      <c r="OX69" s="25">
        <v>1</v>
      </c>
      <c r="OY69" s="25">
        <v>3</v>
      </c>
      <c r="OZ69" s="25">
        <v>3</v>
      </c>
      <c r="PA69" s="25">
        <v>1</v>
      </c>
      <c r="PB69" s="25">
        <v>1</v>
      </c>
      <c r="PC69" s="25">
        <v>2</v>
      </c>
      <c r="PD69" s="25">
        <v>3</v>
      </c>
      <c r="PE69" s="25">
        <v>2</v>
      </c>
      <c r="PF69" s="25">
        <v>3</v>
      </c>
      <c r="PG69" s="25">
        <v>2</v>
      </c>
      <c r="PH69" s="25">
        <v>1</v>
      </c>
      <c r="PI69" s="25">
        <v>1</v>
      </c>
      <c r="PJ69" s="25">
        <v>2</v>
      </c>
      <c r="PK69" s="25">
        <v>3</v>
      </c>
      <c r="PL69" s="25">
        <v>6</v>
      </c>
      <c r="PM69" s="25">
        <v>1</v>
      </c>
      <c r="PN69" s="25">
        <v>2</v>
      </c>
      <c r="PO69" s="25">
        <v>4</v>
      </c>
      <c r="PP69" s="25">
        <v>5</v>
      </c>
      <c r="PQ69" s="25">
        <v>4</v>
      </c>
      <c r="PR69" s="25">
        <v>3</v>
      </c>
      <c r="PS69" s="25">
        <v>2</v>
      </c>
      <c r="PT69" s="44">
        <v>100</v>
      </c>
      <c r="PU69" s="44">
        <v>0</v>
      </c>
      <c r="PV69" s="44">
        <v>50</v>
      </c>
      <c r="PW69" s="44">
        <v>100</v>
      </c>
      <c r="PX69" s="44">
        <v>50</v>
      </c>
      <c r="PY69" s="44">
        <v>100</v>
      </c>
      <c r="PZ69" s="44">
        <v>50</v>
      </c>
      <c r="QA69" s="44">
        <v>50</v>
      </c>
      <c r="QB69" s="44">
        <v>60</v>
      </c>
      <c r="QC69" s="44">
        <v>50</v>
      </c>
      <c r="QD69" s="44">
        <v>100</v>
      </c>
      <c r="QE69" s="44">
        <v>100</v>
      </c>
      <c r="QF69" s="25">
        <v>1</v>
      </c>
      <c r="QG69" s="25">
        <v>0</v>
      </c>
      <c r="QH69" s="25">
        <v>2</v>
      </c>
      <c r="QI69" s="25">
        <v>3</v>
      </c>
      <c r="QJ69" s="25">
        <v>4</v>
      </c>
      <c r="QK69" s="25">
        <v>0</v>
      </c>
      <c r="QL69" s="25">
        <v>2</v>
      </c>
      <c r="QM69" s="25">
        <v>3</v>
      </c>
      <c r="QN69" s="25">
        <v>3</v>
      </c>
      <c r="QO69" s="25">
        <v>2</v>
      </c>
      <c r="QP69" s="25">
        <v>1</v>
      </c>
      <c r="QQ69" s="25">
        <v>1</v>
      </c>
      <c r="QR69" s="25">
        <v>1</v>
      </c>
      <c r="QS69" s="25">
        <v>2</v>
      </c>
      <c r="QT69" s="25">
        <v>3</v>
      </c>
      <c r="QU69" s="25">
        <v>6</v>
      </c>
      <c r="QV69" s="25">
        <v>1</v>
      </c>
      <c r="QW69" s="25">
        <v>2</v>
      </c>
      <c r="QX69" s="25">
        <v>4</v>
      </c>
      <c r="QY69" s="25">
        <v>5</v>
      </c>
      <c r="QZ69" s="25">
        <v>4</v>
      </c>
      <c r="RA69" s="25">
        <v>3</v>
      </c>
      <c r="RB69" s="44">
        <v>100</v>
      </c>
      <c r="RC69" s="44">
        <v>0</v>
      </c>
      <c r="RD69" s="44">
        <v>100</v>
      </c>
      <c r="RE69" s="44">
        <v>100</v>
      </c>
      <c r="RF69" s="44">
        <v>66.666666666666657</v>
      </c>
      <c r="RG69" s="44">
        <v>0</v>
      </c>
      <c r="RH69" s="44">
        <v>100</v>
      </c>
      <c r="RI69" s="44">
        <v>75</v>
      </c>
      <c r="RJ69" s="44">
        <v>60</v>
      </c>
      <c r="RK69" s="44">
        <v>50</v>
      </c>
      <c r="RL69" s="44">
        <v>33.333333333333329</v>
      </c>
      <c r="RM69" s="25">
        <v>0</v>
      </c>
      <c r="RN69" s="25">
        <v>0</v>
      </c>
      <c r="RO69" s="25">
        <v>0</v>
      </c>
      <c r="RP69" s="25">
        <v>2</v>
      </c>
      <c r="RQ69" s="25">
        <v>1</v>
      </c>
      <c r="RR69" s="25">
        <v>0</v>
      </c>
      <c r="RS69" s="25">
        <v>1</v>
      </c>
      <c r="RT69" s="25">
        <v>3</v>
      </c>
      <c r="RU69" s="25">
        <v>3</v>
      </c>
      <c r="RV69" s="25">
        <v>1</v>
      </c>
      <c r="RW69" s="25">
        <v>2</v>
      </c>
      <c r="RX69" s="25">
        <v>1</v>
      </c>
      <c r="RY69" s="25">
        <v>0</v>
      </c>
      <c r="RZ69" s="25">
        <v>0</v>
      </c>
      <c r="SA69" s="25">
        <v>0</v>
      </c>
      <c r="SB69" s="25">
        <v>2</v>
      </c>
      <c r="SC69" s="25">
        <v>1</v>
      </c>
      <c r="SD69" s="25">
        <v>0</v>
      </c>
      <c r="SE69" s="25">
        <v>0</v>
      </c>
      <c r="SF69" s="25">
        <v>1</v>
      </c>
      <c r="SG69" s="25">
        <v>2</v>
      </c>
      <c r="SH69" s="25">
        <v>1</v>
      </c>
      <c r="SI69" s="25">
        <v>1</v>
      </c>
      <c r="SJ69" s="25">
        <v>0</v>
      </c>
      <c r="SK69" s="25">
        <v>0</v>
      </c>
      <c r="SL69" s="25">
        <v>0</v>
      </c>
      <c r="SM69" s="25">
        <v>0</v>
      </c>
      <c r="SN69" s="25">
        <v>2</v>
      </c>
      <c r="SO69" s="25">
        <v>1</v>
      </c>
      <c r="SP69" s="25">
        <v>0</v>
      </c>
      <c r="SQ69" s="25">
        <v>0</v>
      </c>
      <c r="SR69" s="25">
        <v>1</v>
      </c>
      <c r="SS69" s="25">
        <v>1</v>
      </c>
      <c r="ST69" s="25">
        <v>1</v>
      </c>
      <c r="SU69" s="25">
        <v>1</v>
      </c>
      <c r="SV69" s="25">
        <v>0</v>
      </c>
      <c r="SW69" s="44">
        <v>999999999</v>
      </c>
      <c r="SX69" s="44">
        <v>0</v>
      </c>
      <c r="SY69" s="44">
        <v>0</v>
      </c>
      <c r="SZ69" s="44">
        <v>100</v>
      </c>
      <c r="TA69" s="44">
        <v>20</v>
      </c>
      <c r="TB69" s="44">
        <v>999999999</v>
      </c>
      <c r="TC69" s="44">
        <v>33.333333333333329</v>
      </c>
      <c r="TD69" s="44">
        <v>75</v>
      </c>
      <c r="TE69" s="44">
        <v>75</v>
      </c>
      <c r="TF69" s="44">
        <v>50</v>
      </c>
      <c r="TG69" s="44">
        <v>100</v>
      </c>
      <c r="TH69" s="44">
        <v>100</v>
      </c>
      <c r="TI69" s="44">
        <v>999999999</v>
      </c>
      <c r="TJ69" s="44">
        <v>0</v>
      </c>
      <c r="TK69" s="44">
        <v>0</v>
      </c>
      <c r="TL69" s="44">
        <v>100</v>
      </c>
      <c r="TM69" s="44">
        <v>20</v>
      </c>
      <c r="TN69" s="44">
        <v>999999999</v>
      </c>
      <c r="TO69" s="44">
        <v>0</v>
      </c>
      <c r="TP69" s="44">
        <v>25</v>
      </c>
      <c r="TQ69" s="44">
        <v>50</v>
      </c>
      <c r="TR69" s="44">
        <v>50</v>
      </c>
      <c r="TS69" s="44">
        <v>50</v>
      </c>
      <c r="TT69" s="44">
        <v>0</v>
      </c>
      <c r="TU69" s="44">
        <v>999999999</v>
      </c>
      <c r="TV69" s="44">
        <v>0</v>
      </c>
      <c r="TW69" s="44">
        <v>0</v>
      </c>
      <c r="TX69" s="44">
        <v>100</v>
      </c>
      <c r="TY69" s="44">
        <v>20</v>
      </c>
      <c r="TZ69" s="44">
        <v>999999999</v>
      </c>
      <c r="UA69" s="44">
        <v>0</v>
      </c>
      <c r="UB69" s="44">
        <v>25</v>
      </c>
      <c r="UC69" s="44">
        <v>25</v>
      </c>
      <c r="UD69" s="44">
        <v>50</v>
      </c>
      <c r="UE69" s="44">
        <v>50</v>
      </c>
      <c r="UF69" s="44">
        <v>0</v>
      </c>
    </row>
    <row r="70" spans="1:552" x14ac:dyDescent="0.25">
      <c r="A70" s="2" t="str">
        <f t="shared" si="1"/>
        <v xml:space="preserve">261370 São Lourenço da Mata                                                                                                                         </v>
      </c>
      <c r="B70" s="58">
        <v>261370</v>
      </c>
      <c r="C70" s="2" t="s">
        <v>114</v>
      </c>
      <c r="D70" s="56">
        <v>6</v>
      </c>
      <c r="E70" s="56">
        <v>3</v>
      </c>
      <c r="F70" s="56">
        <v>0</v>
      </c>
      <c r="G70" s="56">
        <v>2</v>
      </c>
      <c r="H70" s="56">
        <v>4</v>
      </c>
      <c r="I70" s="56">
        <v>7</v>
      </c>
      <c r="J70" s="56">
        <v>6</v>
      </c>
      <c r="K70" s="56">
        <v>6</v>
      </c>
      <c r="L70" s="56">
        <v>5</v>
      </c>
      <c r="M70" s="56">
        <v>6</v>
      </c>
      <c r="N70" s="56">
        <v>5</v>
      </c>
      <c r="O70" s="56">
        <v>9</v>
      </c>
      <c r="P70" s="59">
        <v>1</v>
      </c>
      <c r="Q70" s="59">
        <v>2</v>
      </c>
      <c r="R70" s="59">
        <v>0</v>
      </c>
      <c r="S70" s="59">
        <v>0</v>
      </c>
      <c r="T70" s="59">
        <v>0</v>
      </c>
      <c r="U70" s="59">
        <v>3</v>
      </c>
      <c r="V70" s="59">
        <v>5</v>
      </c>
      <c r="W70" s="59">
        <v>5</v>
      </c>
      <c r="X70" s="59">
        <v>4</v>
      </c>
      <c r="Y70" s="59">
        <v>5</v>
      </c>
      <c r="Z70" s="59">
        <v>2</v>
      </c>
      <c r="AA70" s="59">
        <v>7</v>
      </c>
      <c r="AB70" s="62">
        <v>16.666666666666664</v>
      </c>
      <c r="AC70" s="62">
        <v>66.666666666666657</v>
      </c>
      <c r="AD70" s="62">
        <v>999999999</v>
      </c>
      <c r="AE70" s="62">
        <v>0</v>
      </c>
      <c r="AF70" s="62">
        <v>0</v>
      </c>
      <c r="AG70" s="62">
        <v>42.857142857142854</v>
      </c>
      <c r="AH70" s="62">
        <v>83.333333333333343</v>
      </c>
      <c r="AI70" s="62">
        <v>83.333333333333343</v>
      </c>
      <c r="AJ70" s="62">
        <v>80</v>
      </c>
      <c r="AK70" s="62">
        <v>83.333333333333343</v>
      </c>
      <c r="AL70" s="62">
        <v>40</v>
      </c>
      <c r="AM70" s="62">
        <v>77.777777777777786</v>
      </c>
      <c r="AN70" s="61">
        <v>5</v>
      </c>
      <c r="AO70" s="25">
        <v>1</v>
      </c>
      <c r="AP70" s="25">
        <v>0</v>
      </c>
      <c r="AQ70" s="25">
        <v>2</v>
      </c>
      <c r="AR70" s="25">
        <v>4</v>
      </c>
      <c r="AS70" s="25">
        <v>4</v>
      </c>
      <c r="AT70" s="25">
        <v>1</v>
      </c>
      <c r="AU70" s="25">
        <v>1</v>
      </c>
      <c r="AV70" s="25">
        <v>1</v>
      </c>
      <c r="AW70" s="25">
        <v>1</v>
      </c>
      <c r="AX70" s="25">
        <v>3</v>
      </c>
      <c r="AY70" s="25">
        <v>2</v>
      </c>
      <c r="AZ70" s="39">
        <v>83.333333333333343</v>
      </c>
      <c r="BA70" s="39">
        <v>33.333333333333329</v>
      </c>
      <c r="BB70" s="39">
        <v>999999999</v>
      </c>
      <c r="BC70" s="39">
        <v>100</v>
      </c>
      <c r="BD70" s="39">
        <v>100</v>
      </c>
      <c r="BE70" s="39">
        <v>57.142857142857139</v>
      </c>
      <c r="BF70" s="39">
        <v>16.666666666666664</v>
      </c>
      <c r="BG70" s="39">
        <v>16.666666666666664</v>
      </c>
      <c r="BH70" s="39">
        <v>20</v>
      </c>
      <c r="BI70" s="39">
        <v>16.666666666666664</v>
      </c>
      <c r="BJ70" s="39">
        <v>60</v>
      </c>
      <c r="BK70" s="39">
        <v>22.222222222222221</v>
      </c>
      <c r="BL70" s="25">
        <v>0</v>
      </c>
      <c r="BM70" s="25">
        <v>0</v>
      </c>
      <c r="BN70" s="25">
        <v>0</v>
      </c>
      <c r="BO70" s="25">
        <v>0</v>
      </c>
      <c r="BP70" s="25">
        <v>0</v>
      </c>
      <c r="BQ70" s="25">
        <v>0</v>
      </c>
      <c r="BR70" s="25">
        <v>0</v>
      </c>
      <c r="BS70" s="25">
        <v>0</v>
      </c>
      <c r="BT70" s="25">
        <v>0</v>
      </c>
      <c r="BU70" s="25">
        <v>0</v>
      </c>
      <c r="BV70" s="25">
        <v>0</v>
      </c>
      <c r="BW70" s="25">
        <v>0</v>
      </c>
      <c r="BX70" s="39">
        <v>0</v>
      </c>
      <c r="BY70" s="39">
        <v>0</v>
      </c>
      <c r="BZ70" s="39">
        <v>999999999</v>
      </c>
      <c r="CA70" s="39">
        <v>0</v>
      </c>
      <c r="CB70" s="39">
        <v>0</v>
      </c>
      <c r="CC70" s="39">
        <v>0</v>
      </c>
      <c r="CD70" s="39">
        <v>0</v>
      </c>
      <c r="CE70" s="39">
        <v>0</v>
      </c>
      <c r="CF70" s="39">
        <v>0</v>
      </c>
      <c r="CG70" s="39">
        <v>0</v>
      </c>
      <c r="CH70" s="39">
        <v>0</v>
      </c>
      <c r="CI70" s="39">
        <v>0</v>
      </c>
      <c r="CJ70" s="63">
        <v>1</v>
      </c>
      <c r="CK70" s="63">
        <v>0</v>
      </c>
      <c r="CL70" s="63">
        <v>0</v>
      </c>
      <c r="CM70" s="63">
        <v>0</v>
      </c>
      <c r="CN70" s="63">
        <v>0</v>
      </c>
      <c r="CO70" s="63">
        <v>0</v>
      </c>
      <c r="CP70" s="63">
        <v>1</v>
      </c>
      <c r="CQ70" s="63">
        <v>1</v>
      </c>
      <c r="CR70" s="63">
        <v>1</v>
      </c>
      <c r="CS70" s="63">
        <v>0</v>
      </c>
      <c r="CT70" s="63">
        <v>1</v>
      </c>
      <c r="CU70" s="63">
        <v>3</v>
      </c>
      <c r="CV70" s="63">
        <v>0</v>
      </c>
      <c r="CW70" s="63">
        <v>0</v>
      </c>
      <c r="CX70" s="63">
        <v>0</v>
      </c>
      <c r="CY70" s="63">
        <v>0</v>
      </c>
      <c r="CZ70" s="63">
        <v>0</v>
      </c>
      <c r="DA70" s="63">
        <v>1</v>
      </c>
      <c r="DB70" s="63">
        <v>2</v>
      </c>
      <c r="DC70" s="63">
        <v>0</v>
      </c>
      <c r="DD70" s="63">
        <v>0</v>
      </c>
      <c r="DE70" s="63">
        <v>0</v>
      </c>
      <c r="DF70" s="63">
        <v>0</v>
      </c>
      <c r="DG70" s="63">
        <v>0</v>
      </c>
      <c r="DH70" s="25">
        <v>0</v>
      </c>
      <c r="DI70" s="25">
        <v>0</v>
      </c>
      <c r="DJ70" s="25">
        <v>0</v>
      </c>
      <c r="DK70" s="25">
        <v>0</v>
      </c>
      <c r="DL70" s="25">
        <v>0</v>
      </c>
      <c r="DM70" s="25">
        <v>1</v>
      </c>
      <c r="DN70" s="25">
        <v>0</v>
      </c>
      <c r="DO70" s="25">
        <v>0</v>
      </c>
      <c r="DP70" s="25">
        <v>1</v>
      </c>
      <c r="DQ70" s="25">
        <v>2</v>
      </c>
      <c r="DR70" s="25">
        <v>0</v>
      </c>
      <c r="DS70" s="25">
        <v>1</v>
      </c>
      <c r="DT70" s="34">
        <v>1</v>
      </c>
      <c r="DU70" s="34">
        <v>0</v>
      </c>
      <c r="DV70" s="34">
        <v>0</v>
      </c>
      <c r="DW70" s="34">
        <v>0</v>
      </c>
      <c r="DX70" s="34">
        <v>0</v>
      </c>
      <c r="DY70" s="34">
        <v>2</v>
      </c>
      <c r="DZ70" s="34">
        <v>3</v>
      </c>
      <c r="EA70" s="2">
        <v>1</v>
      </c>
      <c r="EB70" s="2">
        <v>2</v>
      </c>
      <c r="EC70" s="2">
        <v>2</v>
      </c>
      <c r="ED70" s="2">
        <v>1</v>
      </c>
      <c r="EE70" s="2">
        <v>4</v>
      </c>
      <c r="EF70" s="34">
        <v>100</v>
      </c>
      <c r="EG70" s="34">
        <v>999999999</v>
      </c>
      <c r="EH70" s="34">
        <v>999999999</v>
      </c>
      <c r="EI70" s="34">
        <v>999999999</v>
      </c>
      <c r="EJ70" s="34">
        <v>999999999</v>
      </c>
      <c r="EK70" s="34">
        <v>0</v>
      </c>
      <c r="EL70" s="34">
        <v>33.333333333333329</v>
      </c>
      <c r="EM70" s="34">
        <v>100</v>
      </c>
      <c r="EN70" s="34">
        <v>50</v>
      </c>
      <c r="EO70" s="34">
        <v>0</v>
      </c>
      <c r="EP70" s="34">
        <v>100</v>
      </c>
      <c r="EQ70" s="34">
        <v>75</v>
      </c>
      <c r="ER70" s="34">
        <v>0</v>
      </c>
      <c r="ES70" s="34">
        <v>999999999</v>
      </c>
      <c r="ET70" s="34">
        <v>999999999</v>
      </c>
      <c r="EU70" s="34">
        <v>999999999</v>
      </c>
      <c r="EV70" s="34">
        <v>999999999</v>
      </c>
      <c r="EW70" s="34">
        <v>50</v>
      </c>
      <c r="EX70" s="34">
        <v>66.666666666666657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42">
        <v>0</v>
      </c>
      <c r="FE70" s="42">
        <v>999999999</v>
      </c>
      <c r="FF70" s="42">
        <v>999999999</v>
      </c>
      <c r="FG70" s="42">
        <v>999999999</v>
      </c>
      <c r="FH70" s="42">
        <v>999999999</v>
      </c>
      <c r="FI70" s="42">
        <v>50</v>
      </c>
      <c r="FJ70" s="42">
        <v>0</v>
      </c>
      <c r="FK70" s="42">
        <v>0</v>
      </c>
      <c r="FL70" s="42">
        <v>50</v>
      </c>
      <c r="FM70" s="42">
        <v>100</v>
      </c>
      <c r="FN70" s="42">
        <v>0</v>
      </c>
      <c r="FO70" s="42">
        <v>25</v>
      </c>
      <c r="FP70" s="42">
        <v>1</v>
      </c>
      <c r="FQ70" s="2">
        <v>0</v>
      </c>
      <c r="FR70" s="2">
        <v>0</v>
      </c>
      <c r="FS70" s="2">
        <v>0</v>
      </c>
      <c r="FT70" s="2">
        <v>0</v>
      </c>
      <c r="FU70" s="2">
        <v>0</v>
      </c>
      <c r="FV70" s="2">
        <v>2</v>
      </c>
      <c r="FW70" s="2">
        <v>2</v>
      </c>
      <c r="FX70" s="2">
        <v>0</v>
      </c>
      <c r="FY70" s="2">
        <v>2</v>
      </c>
      <c r="FZ70" s="2">
        <v>2</v>
      </c>
      <c r="GA70" s="2">
        <v>4</v>
      </c>
      <c r="GB70" s="25">
        <v>0</v>
      </c>
      <c r="GC70" s="25">
        <v>0</v>
      </c>
      <c r="GD70" s="25">
        <v>0</v>
      </c>
      <c r="GE70" s="25">
        <v>0</v>
      </c>
      <c r="GF70" s="25">
        <v>0</v>
      </c>
      <c r="GG70" s="25">
        <v>0</v>
      </c>
      <c r="GH70" s="25">
        <v>0</v>
      </c>
      <c r="GI70" s="25">
        <v>0</v>
      </c>
      <c r="GJ70" s="25">
        <v>1</v>
      </c>
      <c r="GK70" s="25">
        <v>1</v>
      </c>
      <c r="GL70" s="25">
        <v>0</v>
      </c>
      <c r="GM70" s="25">
        <v>1</v>
      </c>
      <c r="GN70" s="2">
        <v>0</v>
      </c>
      <c r="GO70" s="2">
        <v>1</v>
      </c>
      <c r="GP70" s="2">
        <v>0</v>
      </c>
      <c r="GQ70" s="2">
        <v>0</v>
      </c>
      <c r="GR70" s="2">
        <v>0</v>
      </c>
      <c r="GS70" s="2">
        <v>0</v>
      </c>
      <c r="GT70" s="2">
        <v>0</v>
      </c>
      <c r="GU70" s="2">
        <v>1</v>
      </c>
      <c r="GV70" s="2">
        <v>1</v>
      </c>
      <c r="GW70" s="2">
        <v>1</v>
      </c>
      <c r="GX70" s="2">
        <v>0</v>
      </c>
      <c r="GY70" s="2">
        <v>1</v>
      </c>
      <c r="GZ70" s="2">
        <v>1</v>
      </c>
      <c r="HA70" s="2">
        <v>1</v>
      </c>
      <c r="HB70" s="2">
        <v>0</v>
      </c>
      <c r="HC70" s="2">
        <v>0</v>
      </c>
      <c r="HD70" s="2">
        <v>0</v>
      </c>
      <c r="HE70" s="2">
        <v>0</v>
      </c>
      <c r="HF70" s="2">
        <v>2</v>
      </c>
      <c r="HG70" s="2">
        <v>3</v>
      </c>
      <c r="HH70" s="2">
        <v>2</v>
      </c>
      <c r="HI70" s="2">
        <v>4</v>
      </c>
      <c r="HJ70" s="2">
        <v>2</v>
      </c>
      <c r="HK70" s="2">
        <v>6</v>
      </c>
      <c r="HL70" s="34">
        <v>100</v>
      </c>
      <c r="HM70" s="34">
        <v>0</v>
      </c>
      <c r="HN70" s="34">
        <v>999999999</v>
      </c>
      <c r="HO70" s="34">
        <v>999999999</v>
      </c>
      <c r="HP70" s="34">
        <v>999999999</v>
      </c>
      <c r="HQ70" s="34">
        <v>999999999</v>
      </c>
      <c r="HR70" s="34">
        <v>100</v>
      </c>
      <c r="HS70" s="34">
        <v>66.666666666666657</v>
      </c>
      <c r="HT70" s="34">
        <v>0</v>
      </c>
      <c r="HU70" s="34">
        <v>50</v>
      </c>
      <c r="HV70" s="34">
        <v>100</v>
      </c>
      <c r="HW70" s="34">
        <v>66.666666666666657</v>
      </c>
      <c r="HX70" s="39">
        <v>0</v>
      </c>
      <c r="HY70" s="39">
        <v>0</v>
      </c>
      <c r="HZ70" s="39">
        <v>999999999</v>
      </c>
      <c r="IA70" s="39">
        <v>999999999</v>
      </c>
      <c r="IB70" s="39">
        <v>999999999</v>
      </c>
      <c r="IC70" s="39">
        <v>999999999</v>
      </c>
      <c r="ID70" s="39">
        <v>0</v>
      </c>
      <c r="IE70" s="39">
        <v>0</v>
      </c>
      <c r="IF70" s="39">
        <v>50</v>
      </c>
      <c r="IG70" s="39">
        <v>25</v>
      </c>
      <c r="IH70" s="39">
        <v>0</v>
      </c>
      <c r="II70" s="39">
        <v>16.666666666666664</v>
      </c>
      <c r="IJ70" s="39">
        <v>0</v>
      </c>
      <c r="IK70" s="39">
        <v>100</v>
      </c>
      <c r="IL70" s="39">
        <v>999999999</v>
      </c>
      <c r="IM70" s="39">
        <v>999999999</v>
      </c>
      <c r="IN70" s="39">
        <v>999999999</v>
      </c>
      <c r="IO70" s="39">
        <v>999999999</v>
      </c>
      <c r="IP70" s="39">
        <v>0</v>
      </c>
      <c r="IQ70" s="39">
        <v>33.333333333333329</v>
      </c>
      <c r="IR70" s="39">
        <v>50</v>
      </c>
      <c r="IS70" s="39">
        <v>25</v>
      </c>
      <c r="IT70" s="39">
        <v>0</v>
      </c>
      <c r="IU70" s="39">
        <v>16.666666666666664</v>
      </c>
      <c r="IV70" s="39">
        <v>2</v>
      </c>
      <c r="IW70" s="39">
        <v>0</v>
      </c>
      <c r="IX70" s="39">
        <v>0</v>
      </c>
      <c r="IY70" s="39">
        <v>1</v>
      </c>
      <c r="IZ70" s="39">
        <v>1</v>
      </c>
      <c r="JA70" s="39">
        <v>3</v>
      </c>
      <c r="JB70" s="39">
        <v>1</v>
      </c>
      <c r="JC70" s="39">
        <v>0</v>
      </c>
      <c r="JD70" s="2">
        <v>1</v>
      </c>
      <c r="JE70" s="2">
        <v>1</v>
      </c>
      <c r="JF70" s="2">
        <v>0</v>
      </c>
      <c r="JG70" s="2">
        <v>0</v>
      </c>
      <c r="JH70" s="2">
        <v>0</v>
      </c>
      <c r="JI70" s="2">
        <v>0</v>
      </c>
      <c r="JJ70" s="2">
        <v>0</v>
      </c>
      <c r="JK70" s="2">
        <v>0</v>
      </c>
      <c r="JL70" s="2">
        <v>1</v>
      </c>
      <c r="JM70" s="44">
        <v>0</v>
      </c>
      <c r="JN70" s="44">
        <v>0</v>
      </c>
      <c r="JO70" s="44">
        <v>1</v>
      </c>
      <c r="JP70" s="2">
        <v>0</v>
      </c>
      <c r="JQ70" s="2">
        <v>0</v>
      </c>
      <c r="JR70" s="2">
        <v>1</v>
      </c>
      <c r="JS70" s="2">
        <v>0</v>
      </c>
      <c r="JT70" s="2">
        <v>0</v>
      </c>
      <c r="JU70" s="2">
        <v>0</v>
      </c>
      <c r="JV70" s="2">
        <v>0</v>
      </c>
      <c r="JW70" s="2">
        <v>0</v>
      </c>
      <c r="JX70" s="2">
        <v>1</v>
      </c>
      <c r="JY70" s="2">
        <v>0</v>
      </c>
      <c r="JZ70" s="2">
        <v>0</v>
      </c>
      <c r="KA70" s="2">
        <v>0</v>
      </c>
      <c r="KB70" s="25">
        <v>0</v>
      </c>
      <c r="KC70" s="25">
        <v>0</v>
      </c>
      <c r="KD70" s="25">
        <v>1</v>
      </c>
      <c r="KE70" s="25">
        <v>1</v>
      </c>
      <c r="KF70" s="25">
        <v>2</v>
      </c>
      <c r="KG70" s="25">
        <v>0</v>
      </c>
      <c r="KH70" s="25">
        <v>0</v>
      </c>
      <c r="KI70" s="25">
        <v>1</v>
      </c>
      <c r="KJ70" s="25">
        <v>3</v>
      </c>
      <c r="KK70" s="25">
        <v>3</v>
      </c>
      <c r="KL70" s="25">
        <v>1</v>
      </c>
      <c r="KM70" s="25">
        <v>1</v>
      </c>
      <c r="KN70" s="25">
        <v>1</v>
      </c>
      <c r="KO70" s="25">
        <v>1</v>
      </c>
      <c r="KP70" s="25">
        <v>2</v>
      </c>
      <c r="KQ70" s="25">
        <v>1</v>
      </c>
      <c r="KR70" s="44">
        <v>100</v>
      </c>
      <c r="KS70" s="44">
        <v>999999999</v>
      </c>
      <c r="KT70" s="44">
        <v>999999999</v>
      </c>
      <c r="KU70" s="44">
        <v>100</v>
      </c>
      <c r="KV70" s="44">
        <v>33.333333333333329</v>
      </c>
      <c r="KW70" s="44">
        <v>100</v>
      </c>
      <c r="KX70" s="44">
        <v>100</v>
      </c>
      <c r="KY70" s="44">
        <v>0</v>
      </c>
      <c r="KZ70" s="44">
        <v>100</v>
      </c>
      <c r="LA70" s="44">
        <v>100</v>
      </c>
      <c r="LB70" s="44">
        <v>0</v>
      </c>
      <c r="LC70" s="44">
        <v>0</v>
      </c>
      <c r="LD70" s="44">
        <v>0</v>
      </c>
      <c r="LE70" s="44">
        <v>999999999</v>
      </c>
      <c r="LF70" s="44">
        <v>999999999</v>
      </c>
      <c r="LG70" s="44">
        <v>0</v>
      </c>
      <c r="LH70" s="44">
        <v>33.333333333333329</v>
      </c>
      <c r="LI70" s="44">
        <v>0</v>
      </c>
      <c r="LJ70" s="44">
        <v>0</v>
      </c>
      <c r="LK70" s="44">
        <v>100</v>
      </c>
      <c r="LL70" s="44">
        <v>0</v>
      </c>
      <c r="LM70" s="44">
        <v>0</v>
      </c>
      <c r="LN70" s="44">
        <v>50</v>
      </c>
      <c r="LO70" s="44">
        <v>0</v>
      </c>
      <c r="LP70" s="44">
        <v>0</v>
      </c>
      <c r="LQ70" s="44">
        <v>999999999</v>
      </c>
      <c r="LR70" s="44">
        <v>999999999</v>
      </c>
      <c r="LS70" s="44">
        <v>0</v>
      </c>
      <c r="LT70" s="44">
        <v>33.333333333333329</v>
      </c>
      <c r="LU70" s="44">
        <v>0</v>
      </c>
      <c r="LV70" s="44">
        <v>0</v>
      </c>
      <c r="LW70" s="44">
        <v>0</v>
      </c>
      <c r="LX70" s="44">
        <v>0</v>
      </c>
      <c r="LY70" s="44">
        <v>0</v>
      </c>
      <c r="LZ70" s="44">
        <v>50</v>
      </c>
      <c r="MA70" s="44">
        <v>100</v>
      </c>
      <c r="MB70" s="25">
        <v>0</v>
      </c>
      <c r="MC70" s="25">
        <v>0</v>
      </c>
      <c r="MD70" s="25">
        <v>0</v>
      </c>
      <c r="ME70" s="25">
        <v>0</v>
      </c>
      <c r="MF70" s="25">
        <v>0</v>
      </c>
      <c r="MG70" s="25">
        <v>1</v>
      </c>
      <c r="MH70" s="25">
        <v>0</v>
      </c>
      <c r="MI70" s="25">
        <v>0</v>
      </c>
      <c r="MJ70" s="25">
        <v>1</v>
      </c>
      <c r="MK70" s="25">
        <v>0</v>
      </c>
      <c r="ML70" s="25">
        <v>0</v>
      </c>
      <c r="MM70" s="25">
        <v>0</v>
      </c>
      <c r="MN70" s="25">
        <v>1</v>
      </c>
      <c r="MO70" s="25">
        <v>0</v>
      </c>
      <c r="MP70" s="25">
        <v>0</v>
      </c>
      <c r="MQ70" s="25">
        <v>0</v>
      </c>
      <c r="MR70" s="25">
        <v>0</v>
      </c>
      <c r="MS70" s="25">
        <v>2</v>
      </c>
      <c r="MT70" s="25">
        <v>3</v>
      </c>
      <c r="MU70" s="25">
        <v>1</v>
      </c>
      <c r="MV70" s="25">
        <v>2</v>
      </c>
      <c r="MW70" s="44">
        <v>2</v>
      </c>
      <c r="MX70" s="44">
        <v>0</v>
      </c>
      <c r="MY70" s="44">
        <v>4</v>
      </c>
      <c r="MZ70" s="44">
        <v>0</v>
      </c>
      <c r="NA70" s="44">
        <v>999999999</v>
      </c>
      <c r="NB70" s="44">
        <v>999999999</v>
      </c>
      <c r="NC70" s="44">
        <v>999999999</v>
      </c>
      <c r="ND70" s="44">
        <v>999999999</v>
      </c>
      <c r="NE70" s="44">
        <v>50</v>
      </c>
      <c r="NF70" s="44">
        <v>0</v>
      </c>
      <c r="NG70" s="44">
        <v>0</v>
      </c>
      <c r="NH70" s="44">
        <v>50</v>
      </c>
      <c r="NI70" s="44">
        <v>0</v>
      </c>
      <c r="NJ70" s="44">
        <v>999999999</v>
      </c>
      <c r="NK70" s="44">
        <v>0</v>
      </c>
      <c r="NL70" s="25">
        <v>1</v>
      </c>
      <c r="NM70" s="25">
        <v>0</v>
      </c>
      <c r="NN70" s="25">
        <v>0</v>
      </c>
      <c r="NO70" s="25">
        <v>0</v>
      </c>
      <c r="NP70" s="25">
        <v>0</v>
      </c>
      <c r="NQ70" s="25">
        <v>0</v>
      </c>
      <c r="NR70" s="25">
        <v>0</v>
      </c>
      <c r="NS70" s="25">
        <v>0</v>
      </c>
      <c r="NT70" s="25">
        <v>0</v>
      </c>
      <c r="NU70" s="25">
        <v>0</v>
      </c>
      <c r="NV70" s="25">
        <v>0</v>
      </c>
      <c r="NW70" s="25">
        <v>0</v>
      </c>
      <c r="NX70" s="25">
        <v>1</v>
      </c>
      <c r="NY70" s="25">
        <v>0</v>
      </c>
      <c r="NZ70" s="25">
        <v>0</v>
      </c>
      <c r="OA70" s="25">
        <v>0</v>
      </c>
      <c r="OB70" s="25">
        <v>1</v>
      </c>
      <c r="OC70" s="25">
        <v>0</v>
      </c>
      <c r="OD70" s="44">
        <v>0</v>
      </c>
      <c r="OE70" s="44">
        <v>0</v>
      </c>
      <c r="OF70" s="44">
        <v>0</v>
      </c>
      <c r="OG70" s="44">
        <v>0</v>
      </c>
      <c r="OH70" s="44">
        <v>0</v>
      </c>
      <c r="OI70" s="44">
        <v>0</v>
      </c>
      <c r="OJ70" s="44">
        <v>100</v>
      </c>
      <c r="OK70" s="44">
        <v>999999999</v>
      </c>
      <c r="OL70" s="44">
        <v>999999999</v>
      </c>
      <c r="OM70" s="44">
        <v>999999999</v>
      </c>
      <c r="ON70" s="44">
        <v>0</v>
      </c>
      <c r="OO70" s="44">
        <v>999999999</v>
      </c>
      <c r="OP70" s="44">
        <v>999999999</v>
      </c>
      <c r="OQ70" s="44">
        <v>999999999</v>
      </c>
      <c r="OR70" s="44">
        <v>999999999</v>
      </c>
      <c r="OS70" s="44">
        <v>999999999</v>
      </c>
      <c r="OT70" s="44">
        <v>999999999</v>
      </c>
      <c r="OU70" s="44">
        <v>999999999</v>
      </c>
      <c r="OV70" s="25">
        <v>1</v>
      </c>
      <c r="OW70" s="25">
        <v>0</v>
      </c>
      <c r="OX70" s="25">
        <v>0</v>
      </c>
      <c r="OY70" s="25">
        <v>1</v>
      </c>
      <c r="OZ70" s="25">
        <v>2</v>
      </c>
      <c r="PA70" s="25">
        <v>6</v>
      </c>
      <c r="PB70" s="25">
        <v>5</v>
      </c>
      <c r="PC70" s="25">
        <v>6</v>
      </c>
      <c r="PD70" s="25">
        <v>6</v>
      </c>
      <c r="PE70" s="25">
        <v>6</v>
      </c>
      <c r="PF70" s="25">
        <v>6</v>
      </c>
      <c r="PG70" s="25">
        <v>2</v>
      </c>
      <c r="PH70" s="25">
        <v>10</v>
      </c>
      <c r="PI70" s="25">
        <v>4</v>
      </c>
      <c r="PJ70" s="25">
        <v>0</v>
      </c>
      <c r="PK70" s="25">
        <v>2</v>
      </c>
      <c r="PL70" s="25">
        <v>6</v>
      </c>
      <c r="PM70" s="25">
        <v>11</v>
      </c>
      <c r="PN70" s="25">
        <v>8</v>
      </c>
      <c r="PO70" s="25">
        <v>8</v>
      </c>
      <c r="PP70" s="25">
        <v>6</v>
      </c>
      <c r="PQ70" s="25">
        <v>8</v>
      </c>
      <c r="PR70" s="25">
        <v>9</v>
      </c>
      <c r="PS70" s="25">
        <v>11</v>
      </c>
      <c r="PT70" s="44">
        <v>10</v>
      </c>
      <c r="PU70" s="44">
        <v>0</v>
      </c>
      <c r="PV70" s="44">
        <v>999999999</v>
      </c>
      <c r="PW70" s="44">
        <v>50</v>
      </c>
      <c r="PX70" s="44">
        <v>33.333333333333329</v>
      </c>
      <c r="PY70" s="44">
        <v>54.54545454545454</v>
      </c>
      <c r="PZ70" s="44">
        <v>62.5</v>
      </c>
      <c r="QA70" s="44">
        <v>75</v>
      </c>
      <c r="QB70" s="44">
        <v>100</v>
      </c>
      <c r="QC70" s="44">
        <v>75</v>
      </c>
      <c r="QD70" s="44">
        <v>66.666666666666657</v>
      </c>
      <c r="QE70" s="44">
        <v>18.181818181818183</v>
      </c>
      <c r="QF70" s="25">
        <v>2</v>
      </c>
      <c r="QG70" s="25">
        <v>1</v>
      </c>
      <c r="QH70" s="25">
        <v>0</v>
      </c>
      <c r="QI70" s="25">
        <v>2</v>
      </c>
      <c r="QJ70" s="25">
        <v>5</v>
      </c>
      <c r="QK70" s="25">
        <v>6</v>
      </c>
      <c r="QL70" s="25">
        <v>4</v>
      </c>
      <c r="QM70" s="25">
        <v>5</v>
      </c>
      <c r="QN70" s="25">
        <v>5</v>
      </c>
      <c r="QO70" s="25">
        <v>4</v>
      </c>
      <c r="QP70" s="25">
        <v>1</v>
      </c>
      <c r="QQ70" s="25">
        <v>10</v>
      </c>
      <c r="QR70" s="25">
        <v>4</v>
      </c>
      <c r="QS70" s="25">
        <v>0</v>
      </c>
      <c r="QT70" s="25">
        <v>2</v>
      </c>
      <c r="QU70" s="25">
        <v>6</v>
      </c>
      <c r="QV70" s="25">
        <v>11</v>
      </c>
      <c r="QW70" s="25">
        <v>8</v>
      </c>
      <c r="QX70" s="25">
        <v>8</v>
      </c>
      <c r="QY70" s="25">
        <v>6</v>
      </c>
      <c r="QZ70" s="25">
        <v>8</v>
      </c>
      <c r="RA70" s="25">
        <v>9</v>
      </c>
      <c r="RB70" s="44">
        <v>20</v>
      </c>
      <c r="RC70" s="44">
        <v>25</v>
      </c>
      <c r="RD70" s="44">
        <v>999999999</v>
      </c>
      <c r="RE70" s="44">
        <v>100</v>
      </c>
      <c r="RF70" s="44">
        <v>83.333333333333343</v>
      </c>
      <c r="RG70" s="44">
        <v>54.54545454545454</v>
      </c>
      <c r="RH70" s="44">
        <v>50</v>
      </c>
      <c r="RI70" s="44">
        <v>62.5</v>
      </c>
      <c r="RJ70" s="44">
        <v>83.333333333333343</v>
      </c>
      <c r="RK70" s="44">
        <v>50</v>
      </c>
      <c r="RL70" s="44">
        <v>11.111111111111111</v>
      </c>
      <c r="RM70" s="25">
        <v>2</v>
      </c>
      <c r="RN70" s="25">
        <v>1</v>
      </c>
      <c r="RO70" s="25">
        <v>0</v>
      </c>
      <c r="RP70" s="25">
        <v>1</v>
      </c>
      <c r="RQ70" s="25">
        <v>1</v>
      </c>
      <c r="RR70" s="25">
        <v>1</v>
      </c>
      <c r="RS70" s="25">
        <v>4</v>
      </c>
      <c r="RT70" s="25">
        <v>3</v>
      </c>
      <c r="RU70" s="25">
        <v>2</v>
      </c>
      <c r="RV70" s="25">
        <v>5</v>
      </c>
      <c r="RW70" s="25">
        <v>4</v>
      </c>
      <c r="RX70" s="25">
        <v>4</v>
      </c>
      <c r="RY70" s="25">
        <v>3</v>
      </c>
      <c r="RZ70" s="25">
        <v>1</v>
      </c>
      <c r="SA70" s="25">
        <v>0</v>
      </c>
      <c r="SB70" s="25">
        <v>1</v>
      </c>
      <c r="SC70" s="25">
        <v>1</v>
      </c>
      <c r="SD70" s="25">
        <v>3</v>
      </c>
      <c r="SE70" s="25">
        <v>2</v>
      </c>
      <c r="SF70" s="25">
        <v>1</v>
      </c>
      <c r="SG70" s="25">
        <v>3</v>
      </c>
      <c r="SH70" s="25">
        <v>1</v>
      </c>
      <c r="SI70" s="25">
        <v>0</v>
      </c>
      <c r="SJ70" s="25">
        <v>5</v>
      </c>
      <c r="SK70" s="25">
        <v>2</v>
      </c>
      <c r="SL70" s="25">
        <v>1</v>
      </c>
      <c r="SM70" s="25">
        <v>0</v>
      </c>
      <c r="SN70" s="25">
        <v>1</v>
      </c>
      <c r="SO70" s="25">
        <v>0</v>
      </c>
      <c r="SP70" s="25">
        <v>1</v>
      </c>
      <c r="SQ70" s="25">
        <v>2</v>
      </c>
      <c r="SR70" s="25">
        <v>1</v>
      </c>
      <c r="SS70" s="25">
        <v>2</v>
      </c>
      <c r="ST70" s="25">
        <v>1</v>
      </c>
      <c r="SU70" s="25">
        <v>0</v>
      </c>
      <c r="SV70" s="25">
        <v>2</v>
      </c>
      <c r="SW70" s="44">
        <v>33.333333333333329</v>
      </c>
      <c r="SX70" s="44">
        <v>33.333333333333329</v>
      </c>
      <c r="SY70" s="44">
        <v>999999999</v>
      </c>
      <c r="SZ70" s="44">
        <v>50</v>
      </c>
      <c r="TA70" s="44">
        <v>25</v>
      </c>
      <c r="TB70" s="44">
        <v>14.285714285714285</v>
      </c>
      <c r="TC70" s="44">
        <v>66.666666666666657</v>
      </c>
      <c r="TD70" s="44">
        <v>50</v>
      </c>
      <c r="TE70" s="44">
        <v>40</v>
      </c>
      <c r="TF70" s="44">
        <v>83.333333333333343</v>
      </c>
      <c r="TG70" s="44">
        <v>80</v>
      </c>
      <c r="TH70" s="44">
        <v>44.444444444444443</v>
      </c>
      <c r="TI70" s="44">
        <v>50</v>
      </c>
      <c r="TJ70" s="44">
        <v>33.333333333333329</v>
      </c>
      <c r="TK70" s="44">
        <v>999999999</v>
      </c>
      <c r="TL70" s="44">
        <v>50</v>
      </c>
      <c r="TM70" s="44">
        <v>25</v>
      </c>
      <c r="TN70" s="44">
        <v>42.857142857142854</v>
      </c>
      <c r="TO70" s="44">
        <v>33.333333333333329</v>
      </c>
      <c r="TP70" s="44">
        <v>16.666666666666664</v>
      </c>
      <c r="TQ70" s="44">
        <v>60</v>
      </c>
      <c r="TR70" s="44">
        <v>16.666666666666664</v>
      </c>
      <c r="TS70" s="44">
        <v>0</v>
      </c>
      <c r="TT70" s="44">
        <v>55.555555555555557</v>
      </c>
      <c r="TU70" s="44">
        <v>33.333333333333329</v>
      </c>
      <c r="TV70" s="44">
        <v>33.333333333333329</v>
      </c>
      <c r="TW70" s="44">
        <v>999999999</v>
      </c>
      <c r="TX70" s="44">
        <v>50</v>
      </c>
      <c r="TY70" s="44">
        <v>0</v>
      </c>
      <c r="TZ70" s="44">
        <v>14.285714285714285</v>
      </c>
      <c r="UA70" s="44">
        <v>33.333333333333329</v>
      </c>
      <c r="UB70" s="44">
        <v>16.666666666666664</v>
      </c>
      <c r="UC70" s="44">
        <v>40</v>
      </c>
      <c r="UD70" s="44">
        <v>16.666666666666664</v>
      </c>
      <c r="UE70" s="44">
        <v>0</v>
      </c>
      <c r="UF70" s="44">
        <v>22.222222222222221</v>
      </c>
    </row>
    <row r="71" spans="1:552" x14ac:dyDescent="0.25">
      <c r="A71" s="2" t="str">
        <f t="shared" si="1"/>
        <v xml:space="preserve">261640 Vitória de Santo Antão                                                                                                                       </v>
      </c>
      <c r="B71" s="58">
        <v>261640</v>
      </c>
      <c r="C71" s="2" t="s">
        <v>115</v>
      </c>
      <c r="D71" s="56">
        <v>4</v>
      </c>
      <c r="E71" s="56">
        <v>3</v>
      </c>
      <c r="F71" s="56">
        <v>4</v>
      </c>
      <c r="G71" s="56">
        <v>5</v>
      </c>
      <c r="H71" s="56">
        <v>0</v>
      </c>
      <c r="I71" s="56">
        <v>4</v>
      </c>
      <c r="J71" s="56">
        <v>8</v>
      </c>
      <c r="K71" s="56">
        <v>5</v>
      </c>
      <c r="L71" s="56">
        <v>10</v>
      </c>
      <c r="M71" s="56">
        <v>4</v>
      </c>
      <c r="N71" s="56">
        <v>2</v>
      </c>
      <c r="O71" s="56">
        <v>5</v>
      </c>
      <c r="P71" s="59">
        <v>0</v>
      </c>
      <c r="Q71" s="59">
        <v>1</v>
      </c>
      <c r="R71" s="59">
        <v>2</v>
      </c>
      <c r="S71" s="59">
        <v>2</v>
      </c>
      <c r="T71" s="59">
        <v>0</v>
      </c>
      <c r="U71" s="59">
        <v>2</v>
      </c>
      <c r="V71" s="59">
        <v>6</v>
      </c>
      <c r="W71" s="59">
        <v>3</v>
      </c>
      <c r="X71" s="59">
        <v>4</v>
      </c>
      <c r="Y71" s="59">
        <v>3</v>
      </c>
      <c r="Z71" s="59">
        <v>1</v>
      </c>
      <c r="AA71" s="59">
        <v>1</v>
      </c>
      <c r="AB71" s="62">
        <v>0</v>
      </c>
      <c r="AC71" s="62">
        <v>33.333333333333329</v>
      </c>
      <c r="AD71" s="62">
        <v>50</v>
      </c>
      <c r="AE71" s="62">
        <v>40</v>
      </c>
      <c r="AF71" s="62">
        <v>999999999</v>
      </c>
      <c r="AG71" s="62">
        <v>50</v>
      </c>
      <c r="AH71" s="62">
        <v>75</v>
      </c>
      <c r="AI71" s="62">
        <v>60</v>
      </c>
      <c r="AJ71" s="62">
        <v>40</v>
      </c>
      <c r="AK71" s="62">
        <v>75</v>
      </c>
      <c r="AL71" s="62">
        <v>50</v>
      </c>
      <c r="AM71" s="62">
        <v>20</v>
      </c>
      <c r="AN71" s="61">
        <v>4</v>
      </c>
      <c r="AO71" s="25">
        <v>2</v>
      </c>
      <c r="AP71" s="25">
        <v>2</v>
      </c>
      <c r="AQ71" s="25">
        <v>3</v>
      </c>
      <c r="AR71" s="25">
        <v>0</v>
      </c>
      <c r="AS71" s="25">
        <v>2</v>
      </c>
      <c r="AT71" s="25">
        <v>2</v>
      </c>
      <c r="AU71" s="25">
        <v>1</v>
      </c>
      <c r="AV71" s="25">
        <v>5</v>
      </c>
      <c r="AW71" s="25">
        <v>1</v>
      </c>
      <c r="AX71" s="25">
        <v>1</v>
      </c>
      <c r="AY71" s="25">
        <v>2</v>
      </c>
      <c r="AZ71" s="39">
        <v>100</v>
      </c>
      <c r="BA71" s="39">
        <v>66.666666666666657</v>
      </c>
      <c r="BB71" s="39">
        <v>50</v>
      </c>
      <c r="BC71" s="39">
        <v>60</v>
      </c>
      <c r="BD71" s="39">
        <v>999999999</v>
      </c>
      <c r="BE71" s="39">
        <v>50</v>
      </c>
      <c r="BF71" s="39">
        <v>25</v>
      </c>
      <c r="BG71" s="39">
        <v>20</v>
      </c>
      <c r="BH71" s="39">
        <v>50</v>
      </c>
      <c r="BI71" s="39">
        <v>25</v>
      </c>
      <c r="BJ71" s="39">
        <v>50</v>
      </c>
      <c r="BK71" s="39">
        <v>40</v>
      </c>
      <c r="BL71" s="25">
        <v>0</v>
      </c>
      <c r="BM71" s="25">
        <v>0</v>
      </c>
      <c r="BN71" s="25">
        <v>0</v>
      </c>
      <c r="BO71" s="25">
        <v>0</v>
      </c>
      <c r="BP71" s="25">
        <v>0</v>
      </c>
      <c r="BQ71" s="25">
        <v>0</v>
      </c>
      <c r="BR71" s="25">
        <v>0</v>
      </c>
      <c r="BS71" s="25">
        <v>1</v>
      </c>
      <c r="BT71" s="25">
        <v>1</v>
      </c>
      <c r="BU71" s="25">
        <v>0</v>
      </c>
      <c r="BV71" s="25">
        <v>0</v>
      </c>
      <c r="BW71" s="25">
        <v>2</v>
      </c>
      <c r="BX71" s="39">
        <v>0</v>
      </c>
      <c r="BY71" s="39">
        <v>0</v>
      </c>
      <c r="BZ71" s="39">
        <v>0</v>
      </c>
      <c r="CA71" s="39">
        <v>0</v>
      </c>
      <c r="CB71" s="39">
        <v>999999999</v>
      </c>
      <c r="CC71" s="39">
        <v>0</v>
      </c>
      <c r="CD71" s="39">
        <v>0</v>
      </c>
      <c r="CE71" s="39">
        <v>20</v>
      </c>
      <c r="CF71" s="39">
        <v>10</v>
      </c>
      <c r="CG71" s="39">
        <v>0</v>
      </c>
      <c r="CH71" s="39">
        <v>0</v>
      </c>
      <c r="CI71" s="39">
        <v>40</v>
      </c>
      <c r="CJ71" s="63">
        <v>0</v>
      </c>
      <c r="CK71" s="63">
        <v>1</v>
      </c>
      <c r="CL71" s="63">
        <v>0</v>
      </c>
      <c r="CM71" s="63">
        <v>0</v>
      </c>
      <c r="CN71" s="63">
        <v>0</v>
      </c>
      <c r="CO71" s="63">
        <v>0</v>
      </c>
      <c r="CP71" s="63">
        <v>3</v>
      </c>
      <c r="CQ71" s="63">
        <v>1</v>
      </c>
      <c r="CR71" s="63">
        <v>1</v>
      </c>
      <c r="CS71" s="63">
        <v>0</v>
      </c>
      <c r="CT71" s="63">
        <v>1</v>
      </c>
      <c r="CU71" s="63">
        <v>0</v>
      </c>
      <c r="CV71" s="63">
        <v>0</v>
      </c>
      <c r="CW71" s="63">
        <v>0</v>
      </c>
      <c r="CX71" s="63">
        <v>0</v>
      </c>
      <c r="CY71" s="63">
        <v>1</v>
      </c>
      <c r="CZ71" s="63">
        <v>0</v>
      </c>
      <c r="DA71" s="63">
        <v>0</v>
      </c>
      <c r="DB71" s="63">
        <v>1</v>
      </c>
      <c r="DC71" s="63">
        <v>0</v>
      </c>
      <c r="DD71" s="63">
        <v>0</v>
      </c>
      <c r="DE71" s="63">
        <v>0</v>
      </c>
      <c r="DF71" s="63">
        <v>0</v>
      </c>
      <c r="DG71" s="63">
        <v>1</v>
      </c>
      <c r="DH71" s="25">
        <v>0</v>
      </c>
      <c r="DI71" s="25">
        <v>0</v>
      </c>
      <c r="DJ71" s="25">
        <v>1</v>
      </c>
      <c r="DK71" s="25">
        <v>0</v>
      </c>
      <c r="DL71" s="25">
        <v>0</v>
      </c>
      <c r="DM71" s="25">
        <v>0</v>
      </c>
      <c r="DN71" s="25">
        <v>0</v>
      </c>
      <c r="DO71" s="25">
        <v>1</v>
      </c>
      <c r="DP71" s="25">
        <v>1</v>
      </c>
      <c r="DQ71" s="25">
        <v>1</v>
      </c>
      <c r="DR71" s="25">
        <v>0</v>
      </c>
      <c r="DS71" s="25">
        <v>0</v>
      </c>
      <c r="DT71" s="34">
        <v>0</v>
      </c>
      <c r="DU71" s="34">
        <v>1</v>
      </c>
      <c r="DV71" s="34">
        <v>1</v>
      </c>
      <c r="DW71" s="34">
        <v>1</v>
      </c>
      <c r="DX71" s="34">
        <v>0</v>
      </c>
      <c r="DY71" s="34">
        <v>0</v>
      </c>
      <c r="DZ71" s="34">
        <v>4</v>
      </c>
      <c r="EA71" s="2">
        <v>2</v>
      </c>
      <c r="EB71" s="2">
        <v>2</v>
      </c>
      <c r="EC71" s="2">
        <v>1</v>
      </c>
      <c r="ED71" s="2">
        <v>1</v>
      </c>
      <c r="EE71" s="2">
        <v>1</v>
      </c>
      <c r="EF71" s="34">
        <v>999999999</v>
      </c>
      <c r="EG71" s="34">
        <v>100</v>
      </c>
      <c r="EH71" s="34">
        <v>0</v>
      </c>
      <c r="EI71" s="34">
        <v>0</v>
      </c>
      <c r="EJ71" s="34">
        <v>999999999</v>
      </c>
      <c r="EK71" s="34">
        <v>999999999</v>
      </c>
      <c r="EL71" s="34">
        <v>75</v>
      </c>
      <c r="EM71" s="34">
        <v>50</v>
      </c>
      <c r="EN71" s="34">
        <v>50</v>
      </c>
      <c r="EO71" s="34">
        <v>0</v>
      </c>
      <c r="EP71" s="34">
        <v>100</v>
      </c>
      <c r="EQ71" s="34">
        <v>0</v>
      </c>
      <c r="ER71" s="34">
        <v>999999999</v>
      </c>
      <c r="ES71" s="34">
        <v>0</v>
      </c>
      <c r="ET71" s="34">
        <v>0</v>
      </c>
      <c r="EU71" s="34">
        <v>100</v>
      </c>
      <c r="EV71" s="34">
        <v>999999999</v>
      </c>
      <c r="EW71" s="34">
        <v>999999999</v>
      </c>
      <c r="EX71" s="34">
        <v>25</v>
      </c>
      <c r="EY71" s="34">
        <v>0</v>
      </c>
      <c r="EZ71" s="34">
        <v>0</v>
      </c>
      <c r="FA71" s="34">
        <v>0</v>
      </c>
      <c r="FB71" s="34">
        <v>0</v>
      </c>
      <c r="FC71" s="34">
        <v>100</v>
      </c>
      <c r="FD71" s="42">
        <v>999999999</v>
      </c>
      <c r="FE71" s="42">
        <v>0</v>
      </c>
      <c r="FF71" s="42">
        <v>100</v>
      </c>
      <c r="FG71" s="42">
        <v>0</v>
      </c>
      <c r="FH71" s="42">
        <v>999999999</v>
      </c>
      <c r="FI71" s="42">
        <v>999999999</v>
      </c>
      <c r="FJ71" s="42">
        <v>0</v>
      </c>
      <c r="FK71" s="42">
        <v>50</v>
      </c>
      <c r="FL71" s="42">
        <v>50</v>
      </c>
      <c r="FM71" s="42">
        <v>100</v>
      </c>
      <c r="FN71" s="42">
        <v>0</v>
      </c>
      <c r="FO71" s="42">
        <v>0</v>
      </c>
      <c r="FP71" s="42">
        <v>0</v>
      </c>
      <c r="FQ71" s="2">
        <v>1</v>
      </c>
      <c r="FR71" s="2">
        <v>0</v>
      </c>
      <c r="FS71" s="2">
        <v>0</v>
      </c>
      <c r="FT71" s="2">
        <v>0</v>
      </c>
      <c r="FU71" s="2">
        <v>0</v>
      </c>
      <c r="FV71" s="2">
        <v>4</v>
      </c>
      <c r="FW71" s="2">
        <v>3</v>
      </c>
      <c r="FX71" s="2">
        <v>0</v>
      </c>
      <c r="FY71" s="2">
        <v>1</v>
      </c>
      <c r="FZ71" s="2">
        <v>0</v>
      </c>
      <c r="GA71" s="2">
        <v>0</v>
      </c>
      <c r="GB71" s="25">
        <v>0</v>
      </c>
      <c r="GC71" s="25">
        <v>0</v>
      </c>
      <c r="GD71" s="25">
        <v>0</v>
      </c>
      <c r="GE71" s="25">
        <v>0</v>
      </c>
      <c r="GF71" s="25">
        <v>0</v>
      </c>
      <c r="GG71" s="25">
        <v>0</v>
      </c>
      <c r="GH71" s="25">
        <v>0</v>
      </c>
      <c r="GI71" s="25">
        <v>0</v>
      </c>
      <c r="GJ71" s="25">
        <v>1</v>
      </c>
      <c r="GK71" s="25">
        <v>0</v>
      </c>
      <c r="GL71" s="25">
        <v>0</v>
      </c>
      <c r="GM71" s="25">
        <v>0</v>
      </c>
      <c r="GN71" s="2">
        <v>0</v>
      </c>
      <c r="GO71" s="2">
        <v>0</v>
      </c>
      <c r="GP71" s="2">
        <v>1</v>
      </c>
      <c r="GQ71" s="2">
        <v>1</v>
      </c>
      <c r="GR71" s="2">
        <v>0</v>
      </c>
      <c r="GS71" s="2">
        <v>0</v>
      </c>
      <c r="GT71" s="2">
        <v>1</v>
      </c>
      <c r="GU71" s="2">
        <v>0</v>
      </c>
      <c r="GV71" s="2">
        <v>2</v>
      </c>
      <c r="GW71" s="2">
        <v>2</v>
      </c>
      <c r="GX71" s="2">
        <v>0</v>
      </c>
      <c r="GY71" s="2">
        <v>1</v>
      </c>
      <c r="GZ71" s="2">
        <v>0</v>
      </c>
      <c r="HA71" s="2">
        <v>1</v>
      </c>
      <c r="HB71" s="2">
        <v>1</v>
      </c>
      <c r="HC71" s="2">
        <v>1</v>
      </c>
      <c r="HD71" s="2">
        <v>0</v>
      </c>
      <c r="HE71" s="2">
        <v>0</v>
      </c>
      <c r="HF71" s="2">
        <v>5</v>
      </c>
      <c r="HG71" s="2">
        <v>3</v>
      </c>
      <c r="HH71" s="2">
        <v>3</v>
      </c>
      <c r="HI71" s="2">
        <v>3</v>
      </c>
      <c r="HJ71" s="2">
        <v>0</v>
      </c>
      <c r="HK71" s="2">
        <v>1</v>
      </c>
      <c r="HL71" s="34">
        <v>999999999</v>
      </c>
      <c r="HM71" s="34">
        <v>100</v>
      </c>
      <c r="HN71" s="34">
        <v>0</v>
      </c>
      <c r="HO71" s="34">
        <v>0</v>
      </c>
      <c r="HP71" s="34">
        <v>999999999</v>
      </c>
      <c r="HQ71" s="34">
        <v>999999999</v>
      </c>
      <c r="HR71" s="34">
        <v>80</v>
      </c>
      <c r="HS71" s="34">
        <v>100</v>
      </c>
      <c r="HT71" s="34">
        <v>0</v>
      </c>
      <c r="HU71" s="34">
        <v>33.333333333333329</v>
      </c>
      <c r="HV71" s="34">
        <v>999999999</v>
      </c>
      <c r="HW71" s="34">
        <v>0</v>
      </c>
      <c r="HX71" s="39">
        <v>999999999</v>
      </c>
      <c r="HY71" s="39">
        <v>0</v>
      </c>
      <c r="HZ71" s="39">
        <v>0</v>
      </c>
      <c r="IA71" s="39">
        <v>0</v>
      </c>
      <c r="IB71" s="39">
        <v>999999999</v>
      </c>
      <c r="IC71" s="39">
        <v>999999999</v>
      </c>
      <c r="ID71" s="39">
        <v>0</v>
      </c>
      <c r="IE71" s="39">
        <v>0</v>
      </c>
      <c r="IF71" s="39">
        <v>33.333333333333329</v>
      </c>
      <c r="IG71" s="39">
        <v>0</v>
      </c>
      <c r="IH71" s="39">
        <v>999999999</v>
      </c>
      <c r="II71" s="39">
        <v>0</v>
      </c>
      <c r="IJ71" s="39">
        <v>999999999</v>
      </c>
      <c r="IK71" s="39">
        <v>0</v>
      </c>
      <c r="IL71" s="39">
        <v>100</v>
      </c>
      <c r="IM71" s="39">
        <v>100</v>
      </c>
      <c r="IN71" s="39">
        <v>999999999</v>
      </c>
      <c r="IO71" s="39">
        <v>999999999</v>
      </c>
      <c r="IP71" s="39">
        <v>20</v>
      </c>
      <c r="IQ71" s="39">
        <v>0</v>
      </c>
      <c r="IR71" s="39">
        <v>66.666666666666657</v>
      </c>
      <c r="IS71" s="39">
        <v>66.666666666666657</v>
      </c>
      <c r="IT71" s="39">
        <v>999999999</v>
      </c>
      <c r="IU71" s="39">
        <v>100</v>
      </c>
      <c r="IV71" s="39">
        <v>0</v>
      </c>
      <c r="IW71" s="39">
        <v>1</v>
      </c>
      <c r="IX71" s="39">
        <v>0</v>
      </c>
      <c r="IY71" s="39">
        <v>1</v>
      </c>
      <c r="IZ71" s="39">
        <v>0</v>
      </c>
      <c r="JA71" s="39">
        <v>1</v>
      </c>
      <c r="JB71" s="39">
        <v>1</v>
      </c>
      <c r="JC71" s="39">
        <v>1</v>
      </c>
      <c r="JD71" s="2">
        <v>2</v>
      </c>
      <c r="JE71" s="2">
        <v>1</v>
      </c>
      <c r="JF71" s="2">
        <v>1</v>
      </c>
      <c r="JG71" s="2">
        <v>0</v>
      </c>
      <c r="JH71" s="2">
        <v>3</v>
      </c>
      <c r="JI71" s="2">
        <v>0</v>
      </c>
      <c r="JJ71" s="2">
        <v>0</v>
      </c>
      <c r="JK71" s="2">
        <v>1</v>
      </c>
      <c r="JL71" s="2">
        <v>0</v>
      </c>
      <c r="JM71" s="44">
        <v>0</v>
      </c>
      <c r="JN71" s="44">
        <v>0</v>
      </c>
      <c r="JO71" s="44">
        <v>0</v>
      </c>
      <c r="JP71" s="2">
        <v>2</v>
      </c>
      <c r="JQ71" s="2">
        <v>0</v>
      </c>
      <c r="JR71" s="2">
        <v>0</v>
      </c>
      <c r="JS71" s="2">
        <v>0</v>
      </c>
      <c r="JT71" s="2">
        <v>1</v>
      </c>
      <c r="JU71" s="2">
        <v>0</v>
      </c>
      <c r="JV71" s="2">
        <v>0</v>
      </c>
      <c r="JW71" s="2">
        <v>0</v>
      </c>
      <c r="JX71" s="2">
        <v>0</v>
      </c>
      <c r="JY71" s="2">
        <v>0</v>
      </c>
      <c r="JZ71" s="2">
        <v>0</v>
      </c>
      <c r="KA71" s="2">
        <v>0</v>
      </c>
      <c r="KB71" s="25">
        <v>1</v>
      </c>
      <c r="KC71" s="25">
        <v>0</v>
      </c>
      <c r="KD71" s="25">
        <v>0</v>
      </c>
      <c r="KE71" s="25">
        <v>1</v>
      </c>
      <c r="KF71" s="25">
        <v>4</v>
      </c>
      <c r="KG71" s="25">
        <v>1</v>
      </c>
      <c r="KH71" s="25">
        <v>0</v>
      </c>
      <c r="KI71" s="25">
        <v>2</v>
      </c>
      <c r="KJ71" s="25">
        <v>0</v>
      </c>
      <c r="KK71" s="25">
        <v>1</v>
      </c>
      <c r="KL71" s="25">
        <v>1</v>
      </c>
      <c r="KM71" s="25">
        <v>1</v>
      </c>
      <c r="KN71" s="25">
        <v>5</v>
      </c>
      <c r="KO71" s="25">
        <v>1</v>
      </c>
      <c r="KP71" s="25">
        <v>1</v>
      </c>
      <c r="KQ71" s="25">
        <v>1</v>
      </c>
      <c r="KR71" s="44">
        <v>0</v>
      </c>
      <c r="KS71" s="44">
        <v>100</v>
      </c>
      <c r="KT71" s="44">
        <v>999999999</v>
      </c>
      <c r="KU71" s="44">
        <v>50</v>
      </c>
      <c r="KV71" s="44">
        <v>999999999</v>
      </c>
      <c r="KW71" s="44">
        <v>100</v>
      </c>
      <c r="KX71" s="44">
        <v>100</v>
      </c>
      <c r="KY71" s="44">
        <v>100</v>
      </c>
      <c r="KZ71" s="44">
        <v>40</v>
      </c>
      <c r="LA71" s="44">
        <v>100</v>
      </c>
      <c r="LB71" s="44">
        <v>100</v>
      </c>
      <c r="LC71" s="44">
        <v>0</v>
      </c>
      <c r="LD71" s="44">
        <v>75</v>
      </c>
      <c r="LE71" s="44">
        <v>0</v>
      </c>
      <c r="LF71" s="44">
        <v>999999999</v>
      </c>
      <c r="LG71" s="44">
        <v>50</v>
      </c>
      <c r="LH71" s="44">
        <v>999999999</v>
      </c>
      <c r="LI71" s="44">
        <v>0</v>
      </c>
      <c r="LJ71" s="44">
        <v>0</v>
      </c>
      <c r="LK71" s="44">
        <v>0</v>
      </c>
      <c r="LL71" s="44">
        <v>40</v>
      </c>
      <c r="LM71" s="44">
        <v>0</v>
      </c>
      <c r="LN71" s="44">
        <v>0</v>
      </c>
      <c r="LO71" s="44">
        <v>0</v>
      </c>
      <c r="LP71" s="44">
        <v>25</v>
      </c>
      <c r="LQ71" s="44">
        <v>0</v>
      </c>
      <c r="LR71" s="44">
        <v>999999999</v>
      </c>
      <c r="LS71" s="44">
        <v>0</v>
      </c>
      <c r="LT71" s="44">
        <v>999999999</v>
      </c>
      <c r="LU71" s="44">
        <v>0</v>
      </c>
      <c r="LV71" s="44">
        <v>0</v>
      </c>
      <c r="LW71" s="44">
        <v>0</v>
      </c>
      <c r="LX71" s="44">
        <v>20</v>
      </c>
      <c r="LY71" s="44">
        <v>0</v>
      </c>
      <c r="LZ71" s="44">
        <v>0</v>
      </c>
      <c r="MA71" s="44">
        <v>100</v>
      </c>
      <c r="MB71" s="25">
        <v>0</v>
      </c>
      <c r="MC71" s="25">
        <v>0</v>
      </c>
      <c r="MD71" s="25">
        <v>1</v>
      </c>
      <c r="ME71" s="25">
        <v>1</v>
      </c>
      <c r="MF71" s="25">
        <v>0</v>
      </c>
      <c r="MG71" s="25">
        <v>0</v>
      </c>
      <c r="MH71" s="25">
        <v>2</v>
      </c>
      <c r="MI71" s="25">
        <v>0</v>
      </c>
      <c r="MJ71" s="25">
        <v>1</v>
      </c>
      <c r="MK71" s="25">
        <v>1</v>
      </c>
      <c r="ML71" s="25">
        <v>0</v>
      </c>
      <c r="MM71" s="25">
        <v>1</v>
      </c>
      <c r="MN71" s="25">
        <v>0</v>
      </c>
      <c r="MO71" s="25">
        <v>1</v>
      </c>
      <c r="MP71" s="25">
        <v>1</v>
      </c>
      <c r="MQ71" s="25">
        <v>1</v>
      </c>
      <c r="MR71" s="25">
        <v>0</v>
      </c>
      <c r="MS71" s="25">
        <v>0</v>
      </c>
      <c r="MT71" s="25">
        <v>2</v>
      </c>
      <c r="MU71" s="25">
        <v>2</v>
      </c>
      <c r="MV71" s="25">
        <v>2</v>
      </c>
      <c r="MW71" s="44">
        <v>1</v>
      </c>
      <c r="MX71" s="44">
        <v>1</v>
      </c>
      <c r="MY71" s="44">
        <v>1</v>
      </c>
      <c r="MZ71" s="44">
        <v>999999999</v>
      </c>
      <c r="NA71" s="44">
        <v>0</v>
      </c>
      <c r="NB71" s="44">
        <v>100</v>
      </c>
      <c r="NC71" s="44">
        <v>100</v>
      </c>
      <c r="ND71" s="44">
        <v>999999999</v>
      </c>
      <c r="NE71" s="44">
        <v>999999999</v>
      </c>
      <c r="NF71" s="44">
        <v>100</v>
      </c>
      <c r="NG71" s="44">
        <v>0</v>
      </c>
      <c r="NH71" s="44">
        <v>50</v>
      </c>
      <c r="NI71" s="44">
        <v>100</v>
      </c>
      <c r="NJ71" s="44">
        <v>0</v>
      </c>
      <c r="NK71" s="44">
        <v>100</v>
      </c>
      <c r="NL71" s="25">
        <v>0</v>
      </c>
      <c r="NM71" s="25">
        <v>0</v>
      </c>
      <c r="NN71" s="25">
        <v>0</v>
      </c>
      <c r="NO71" s="25">
        <v>0</v>
      </c>
      <c r="NP71" s="25">
        <v>0</v>
      </c>
      <c r="NQ71" s="25">
        <v>0</v>
      </c>
      <c r="NR71" s="25">
        <v>0</v>
      </c>
      <c r="NS71" s="25">
        <v>0</v>
      </c>
      <c r="NT71" s="25">
        <v>0</v>
      </c>
      <c r="NU71" s="25">
        <v>0</v>
      </c>
      <c r="NV71" s="25">
        <v>0</v>
      </c>
      <c r="NW71" s="25">
        <v>0</v>
      </c>
      <c r="NX71" s="25">
        <v>0</v>
      </c>
      <c r="NY71" s="25">
        <v>0</v>
      </c>
      <c r="NZ71" s="25">
        <v>0</v>
      </c>
      <c r="OA71" s="25">
        <v>2</v>
      </c>
      <c r="OB71" s="25">
        <v>0</v>
      </c>
      <c r="OC71" s="25">
        <v>0</v>
      </c>
      <c r="OD71" s="44">
        <v>0</v>
      </c>
      <c r="OE71" s="44">
        <v>0</v>
      </c>
      <c r="OF71" s="44">
        <v>1</v>
      </c>
      <c r="OG71" s="44">
        <v>0</v>
      </c>
      <c r="OH71" s="44">
        <v>0</v>
      </c>
      <c r="OI71" s="44">
        <v>0</v>
      </c>
      <c r="OJ71" s="44">
        <v>999999999</v>
      </c>
      <c r="OK71" s="44">
        <v>999999999</v>
      </c>
      <c r="OL71" s="44">
        <v>999999999</v>
      </c>
      <c r="OM71" s="44">
        <v>0</v>
      </c>
      <c r="ON71" s="44">
        <v>999999999</v>
      </c>
      <c r="OO71" s="44">
        <v>999999999</v>
      </c>
      <c r="OP71" s="44">
        <v>999999999</v>
      </c>
      <c r="OQ71" s="44">
        <v>999999999</v>
      </c>
      <c r="OR71" s="44">
        <v>0</v>
      </c>
      <c r="OS71" s="44">
        <v>999999999</v>
      </c>
      <c r="OT71" s="44">
        <v>999999999</v>
      </c>
      <c r="OU71" s="44">
        <v>999999999</v>
      </c>
      <c r="OV71" s="25">
        <v>1</v>
      </c>
      <c r="OW71" s="25">
        <v>2</v>
      </c>
      <c r="OX71" s="25">
        <v>2</v>
      </c>
      <c r="OY71" s="25">
        <v>3</v>
      </c>
      <c r="OZ71" s="25">
        <v>0</v>
      </c>
      <c r="PA71" s="25">
        <v>0</v>
      </c>
      <c r="PB71" s="25">
        <v>6</v>
      </c>
      <c r="PC71" s="25">
        <v>5</v>
      </c>
      <c r="PD71" s="25">
        <v>9</v>
      </c>
      <c r="PE71" s="25">
        <v>8</v>
      </c>
      <c r="PF71" s="25">
        <v>3</v>
      </c>
      <c r="PG71" s="25">
        <v>0</v>
      </c>
      <c r="PH71" s="25">
        <v>8</v>
      </c>
      <c r="PI71" s="25">
        <v>5</v>
      </c>
      <c r="PJ71" s="25">
        <v>6</v>
      </c>
      <c r="PK71" s="25">
        <v>7</v>
      </c>
      <c r="PL71" s="25">
        <v>0</v>
      </c>
      <c r="PM71" s="25">
        <v>4</v>
      </c>
      <c r="PN71" s="25">
        <v>8</v>
      </c>
      <c r="PO71" s="25">
        <v>5</v>
      </c>
      <c r="PP71" s="25">
        <v>11</v>
      </c>
      <c r="PQ71" s="25">
        <v>10</v>
      </c>
      <c r="PR71" s="25">
        <v>4</v>
      </c>
      <c r="PS71" s="25">
        <v>4</v>
      </c>
      <c r="PT71" s="44">
        <v>12.5</v>
      </c>
      <c r="PU71" s="44">
        <v>40</v>
      </c>
      <c r="PV71" s="44">
        <v>33.333333333333329</v>
      </c>
      <c r="PW71" s="44">
        <v>42.857142857142854</v>
      </c>
      <c r="PX71" s="44">
        <v>999999999</v>
      </c>
      <c r="PY71" s="44">
        <v>0</v>
      </c>
      <c r="PZ71" s="44">
        <v>75</v>
      </c>
      <c r="QA71" s="44">
        <v>100</v>
      </c>
      <c r="QB71" s="44">
        <v>81.818181818181827</v>
      </c>
      <c r="QC71" s="44">
        <v>80</v>
      </c>
      <c r="QD71" s="44">
        <v>75</v>
      </c>
      <c r="QE71" s="44">
        <v>0</v>
      </c>
      <c r="QF71" s="25">
        <v>2</v>
      </c>
      <c r="QG71" s="25">
        <v>4</v>
      </c>
      <c r="QH71" s="25">
        <v>3</v>
      </c>
      <c r="QI71" s="25">
        <v>5</v>
      </c>
      <c r="QJ71" s="25">
        <v>0</v>
      </c>
      <c r="QK71" s="25">
        <v>2</v>
      </c>
      <c r="QL71" s="25">
        <v>7</v>
      </c>
      <c r="QM71" s="25">
        <v>5</v>
      </c>
      <c r="QN71" s="25">
        <v>9</v>
      </c>
      <c r="QO71" s="25">
        <v>8</v>
      </c>
      <c r="QP71" s="25">
        <v>2</v>
      </c>
      <c r="QQ71" s="25">
        <v>8</v>
      </c>
      <c r="QR71" s="25">
        <v>5</v>
      </c>
      <c r="QS71" s="25">
        <v>6</v>
      </c>
      <c r="QT71" s="25">
        <v>7</v>
      </c>
      <c r="QU71" s="25">
        <v>0</v>
      </c>
      <c r="QV71" s="25">
        <v>4</v>
      </c>
      <c r="QW71" s="25">
        <v>8</v>
      </c>
      <c r="QX71" s="25">
        <v>5</v>
      </c>
      <c r="QY71" s="25">
        <v>11</v>
      </c>
      <c r="QZ71" s="25">
        <v>10</v>
      </c>
      <c r="RA71" s="25">
        <v>4</v>
      </c>
      <c r="RB71" s="44">
        <v>25</v>
      </c>
      <c r="RC71" s="44">
        <v>80</v>
      </c>
      <c r="RD71" s="44">
        <v>50</v>
      </c>
      <c r="RE71" s="44">
        <v>71.428571428571431</v>
      </c>
      <c r="RF71" s="44">
        <v>999999999</v>
      </c>
      <c r="RG71" s="44">
        <v>50</v>
      </c>
      <c r="RH71" s="44">
        <v>87.5</v>
      </c>
      <c r="RI71" s="44">
        <v>100</v>
      </c>
      <c r="RJ71" s="44">
        <v>81.818181818181827</v>
      </c>
      <c r="RK71" s="44">
        <v>80</v>
      </c>
      <c r="RL71" s="44">
        <v>50</v>
      </c>
      <c r="RM71" s="25">
        <v>1</v>
      </c>
      <c r="RN71" s="25">
        <v>3</v>
      </c>
      <c r="RO71" s="25">
        <v>0</v>
      </c>
      <c r="RP71" s="25">
        <v>3</v>
      </c>
      <c r="RQ71" s="25">
        <v>0</v>
      </c>
      <c r="RR71" s="25">
        <v>2</v>
      </c>
      <c r="RS71" s="25">
        <v>2</v>
      </c>
      <c r="RT71" s="25">
        <v>3</v>
      </c>
      <c r="RU71" s="25">
        <v>6</v>
      </c>
      <c r="RV71" s="25">
        <v>3</v>
      </c>
      <c r="RW71" s="25">
        <v>1</v>
      </c>
      <c r="RX71" s="25">
        <v>2</v>
      </c>
      <c r="RY71" s="25">
        <v>3</v>
      </c>
      <c r="RZ71" s="25">
        <v>2</v>
      </c>
      <c r="SA71" s="25">
        <v>1</v>
      </c>
      <c r="SB71" s="25">
        <v>2</v>
      </c>
      <c r="SC71" s="25">
        <v>0</v>
      </c>
      <c r="SD71" s="25">
        <v>1</v>
      </c>
      <c r="SE71" s="25">
        <v>3</v>
      </c>
      <c r="SF71" s="25">
        <v>2</v>
      </c>
      <c r="SG71" s="25">
        <v>0</v>
      </c>
      <c r="SH71" s="25">
        <v>2</v>
      </c>
      <c r="SI71" s="25">
        <v>0</v>
      </c>
      <c r="SJ71" s="25">
        <v>1</v>
      </c>
      <c r="SK71" s="25">
        <v>1</v>
      </c>
      <c r="SL71" s="25">
        <v>2</v>
      </c>
      <c r="SM71" s="25">
        <v>0</v>
      </c>
      <c r="SN71" s="25">
        <v>1</v>
      </c>
      <c r="SO71" s="25">
        <v>0</v>
      </c>
      <c r="SP71" s="25">
        <v>1</v>
      </c>
      <c r="SQ71" s="25">
        <v>0</v>
      </c>
      <c r="SR71" s="25">
        <v>1</v>
      </c>
      <c r="SS71" s="25">
        <v>0</v>
      </c>
      <c r="ST71" s="25">
        <v>2</v>
      </c>
      <c r="SU71" s="25">
        <v>0</v>
      </c>
      <c r="SV71" s="25">
        <v>1</v>
      </c>
      <c r="SW71" s="44">
        <v>25</v>
      </c>
      <c r="SX71" s="44">
        <v>100</v>
      </c>
      <c r="SY71" s="44">
        <v>0</v>
      </c>
      <c r="SZ71" s="44">
        <v>60</v>
      </c>
      <c r="TA71" s="44">
        <v>999999999</v>
      </c>
      <c r="TB71" s="44">
        <v>50</v>
      </c>
      <c r="TC71" s="44">
        <v>25</v>
      </c>
      <c r="TD71" s="44">
        <v>60</v>
      </c>
      <c r="TE71" s="44">
        <v>60</v>
      </c>
      <c r="TF71" s="44">
        <v>75</v>
      </c>
      <c r="TG71" s="44">
        <v>50</v>
      </c>
      <c r="TH71" s="44">
        <v>40</v>
      </c>
      <c r="TI71" s="44">
        <v>75</v>
      </c>
      <c r="TJ71" s="44">
        <v>66.666666666666657</v>
      </c>
      <c r="TK71" s="44">
        <v>25</v>
      </c>
      <c r="TL71" s="44">
        <v>40</v>
      </c>
      <c r="TM71" s="44">
        <v>999999999</v>
      </c>
      <c r="TN71" s="44">
        <v>25</v>
      </c>
      <c r="TO71" s="44">
        <v>37.5</v>
      </c>
      <c r="TP71" s="44">
        <v>40</v>
      </c>
      <c r="TQ71" s="44">
        <v>0</v>
      </c>
      <c r="TR71" s="44">
        <v>50</v>
      </c>
      <c r="TS71" s="44">
        <v>0</v>
      </c>
      <c r="TT71" s="44">
        <v>20</v>
      </c>
      <c r="TU71" s="44">
        <v>25</v>
      </c>
      <c r="TV71" s="44">
        <v>66.666666666666657</v>
      </c>
      <c r="TW71" s="44">
        <v>0</v>
      </c>
      <c r="TX71" s="44">
        <v>20</v>
      </c>
      <c r="TY71" s="44">
        <v>999999999</v>
      </c>
      <c r="TZ71" s="44">
        <v>25</v>
      </c>
      <c r="UA71" s="44">
        <v>0</v>
      </c>
      <c r="UB71" s="44">
        <v>20</v>
      </c>
      <c r="UC71" s="44">
        <v>0</v>
      </c>
      <c r="UD71" s="44">
        <v>50</v>
      </c>
      <c r="UE71" s="44">
        <v>0</v>
      </c>
      <c r="UF71" s="44">
        <v>20</v>
      </c>
    </row>
    <row r="72" spans="1:552" x14ac:dyDescent="0.25">
      <c r="A72" s="2" t="str">
        <f t="shared" si="1"/>
        <v xml:space="preserve">270030 Arapiraca                                                                                                                                    </v>
      </c>
      <c r="B72" s="58">
        <v>270030</v>
      </c>
      <c r="C72" s="2" t="s">
        <v>116</v>
      </c>
      <c r="D72" s="56">
        <v>2</v>
      </c>
      <c r="E72" s="56">
        <v>2</v>
      </c>
      <c r="F72" s="56">
        <v>6</v>
      </c>
      <c r="G72" s="56">
        <v>6</v>
      </c>
      <c r="H72" s="56">
        <v>7</v>
      </c>
      <c r="I72" s="56">
        <v>8</v>
      </c>
      <c r="J72" s="56">
        <v>6</v>
      </c>
      <c r="K72" s="56">
        <v>8</v>
      </c>
      <c r="L72" s="56">
        <v>6</v>
      </c>
      <c r="M72" s="56">
        <v>9</v>
      </c>
      <c r="N72" s="56">
        <v>12</v>
      </c>
      <c r="O72" s="56">
        <v>12</v>
      </c>
      <c r="P72" s="59">
        <v>0</v>
      </c>
      <c r="Q72" s="59">
        <v>1</v>
      </c>
      <c r="R72" s="59">
        <v>2</v>
      </c>
      <c r="S72" s="59">
        <v>1</v>
      </c>
      <c r="T72" s="59">
        <v>1</v>
      </c>
      <c r="U72" s="59">
        <v>3</v>
      </c>
      <c r="V72" s="59">
        <v>3</v>
      </c>
      <c r="W72" s="59">
        <v>3</v>
      </c>
      <c r="X72" s="59">
        <v>3</v>
      </c>
      <c r="Y72" s="59">
        <v>7</v>
      </c>
      <c r="Z72" s="59">
        <v>5</v>
      </c>
      <c r="AA72" s="59">
        <v>7</v>
      </c>
      <c r="AB72" s="62">
        <v>0</v>
      </c>
      <c r="AC72" s="62">
        <v>50</v>
      </c>
      <c r="AD72" s="62">
        <v>33.333333333333329</v>
      </c>
      <c r="AE72" s="62">
        <v>16.666666666666664</v>
      </c>
      <c r="AF72" s="62">
        <v>14.285714285714285</v>
      </c>
      <c r="AG72" s="62">
        <v>37.5</v>
      </c>
      <c r="AH72" s="62">
        <v>50</v>
      </c>
      <c r="AI72" s="62">
        <v>37.5</v>
      </c>
      <c r="AJ72" s="62">
        <v>50</v>
      </c>
      <c r="AK72" s="62">
        <v>77.777777777777786</v>
      </c>
      <c r="AL72" s="62">
        <v>41.666666666666671</v>
      </c>
      <c r="AM72" s="62">
        <v>58.333333333333336</v>
      </c>
      <c r="AN72" s="61">
        <v>2</v>
      </c>
      <c r="AO72" s="25">
        <v>1</v>
      </c>
      <c r="AP72" s="25">
        <v>4</v>
      </c>
      <c r="AQ72" s="25">
        <v>5</v>
      </c>
      <c r="AR72" s="25">
        <v>6</v>
      </c>
      <c r="AS72" s="25">
        <v>5</v>
      </c>
      <c r="AT72" s="25">
        <v>3</v>
      </c>
      <c r="AU72" s="25">
        <v>5</v>
      </c>
      <c r="AV72" s="25">
        <v>2</v>
      </c>
      <c r="AW72" s="25">
        <v>2</v>
      </c>
      <c r="AX72" s="25">
        <v>6</v>
      </c>
      <c r="AY72" s="25">
        <v>5</v>
      </c>
      <c r="AZ72" s="39">
        <v>100</v>
      </c>
      <c r="BA72" s="39">
        <v>50</v>
      </c>
      <c r="BB72" s="39">
        <v>66.666666666666657</v>
      </c>
      <c r="BC72" s="39">
        <v>83.333333333333343</v>
      </c>
      <c r="BD72" s="39">
        <v>85.714285714285708</v>
      </c>
      <c r="BE72" s="39">
        <v>62.5</v>
      </c>
      <c r="BF72" s="39">
        <v>50</v>
      </c>
      <c r="BG72" s="39">
        <v>62.5</v>
      </c>
      <c r="BH72" s="39">
        <v>33.333333333333329</v>
      </c>
      <c r="BI72" s="39">
        <v>22.222222222222221</v>
      </c>
      <c r="BJ72" s="39">
        <v>50</v>
      </c>
      <c r="BK72" s="39">
        <v>41.666666666666671</v>
      </c>
      <c r="BL72" s="25">
        <v>0</v>
      </c>
      <c r="BM72" s="25">
        <v>0</v>
      </c>
      <c r="BN72" s="25">
        <v>0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1</v>
      </c>
      <c r="BU72" s="25">
        <v>0</v>
      </c>
      <c r="BV72" s="25">
        <v>1</v>
      </c>
      <c r="BW72" s="25">
        <v>0</v>
      </c>
      <c r="BX72" s="39">
        <v>0</v>
      </c>
      <c r="BY72" s="39">
        <v>0</v>
      </c>
      <c r="BZ72" s="39">
        <v>0</v>
      </c>
      <c r="CA72" s="39">
        <v>0</v>
      </c>
      <c r="CB72" s="39">
        <v>0</v>
      </c>
      <c r="CC72" s="39">
        <v>0</v>
      </c>
      <c r="CD72" s="39">
        <v>0</v>
      </c>
      <c r="CE72" s="39">
        <v>0</v>
      </c>
      <c r="CF72" s="39">
        <v>16.666666666666664</v>
      </c>
      <c r="CG72" s="39">
        <v>0</v>
      </c>
      <c r="CH72" s="39">
        <v>8.3333333333333321</v>
      </c>
      <c r="CI72" s="39">
        <v>0</v>
      </c>
      <c r="CJ72" s="63">
        <v>0</v>
      </c>
      <c r="CK72" s="63">
        <v>0</v>
      </c>
      <c r="CL72" s="63">
        <v>0</v>
      </c>
      <c r="CM72" s="63">
        <v>0</v>
      </c>
      <c r="CN72" s="63">
        <v>0</v>
      </c>
      <c r="CO72" s="63">
        <v>1</v>
      </c>
      <c r="CP72" s="63">
        <v>1</v>
      </c>
      <c r="CQ72" s="63">
        <v>0</v>
      </c>
      <c r="CR72" s="63">
        <v>1</v>
      </c>
      <c r="CS72" s="63">
        <v>3</v>
      </c>
      <c r="CT72" s="63">
        <v>1</v>
      </c>
      <c r="CU72" s="63">
        <v>4</v>
      </c>
      <c r="CV72" s="63">
        <v>0</v>
      </c>
      <c r="CW72" s="63">
        <v>0</v>
      </c>
      <c r="CX72" s="63">
        <v>0</v>
      </c>
      <c r="CY72" s="63">
        <v>0</v>
      </c>
      <c r="CZ72" s="63">
        <v>0</v>
      </c>
      <c r="DA72" s="63">
        <v>0</v>
      </c>
      <c r="DB72" s="63">
        <v>1</v>
      </c>
      <c r="DC72" s="63">
        <v>0</v>
      </c>
      <c r="DD72" s="63">
        <v>0</v>
      </c>
      <c r="DE72" s="63">
        <v>1</v>
      </c>
      <c r="DF72" s="63">
        <v>0</v>
      </c>
      <c r="DG72" s="63">
        <v>1</v>
      </c>
      <c r="DH72" s="25">
        <v>0</v>
      </c>
      <c r="DI72" s="25">
        <v>1</v>
      </c>
      <c r="DJ72" s="25">
        <v>0</v>
      </c>
      <c r="DK72" s="25">
        <v>0</v>
      </c>
      <c r="DL72" s="25">
        <v>0</v>
      </c>
      <c r="DM72" s="25">
        <v>0</v>
      </c>
      <c r="DN72" s="25">
        <v>0</v>
      </c>
      <c r="DO72" s="25">
        <v>0</v>
      </c>
      <c r="DP72" s="25">
        <v>1</v>
      </c>
      <c r="DQ72" s="25">
        <v>1</v>
      </c>
      <c r="DR72" s="25">
        <v>0</v>
      </c>
      <c r="DS72" s="25">
        <v>1</v>
      </c>
      <c r="DT72" s="34">
        <v>0</v>
      </c>
      <c r="DU72" s="34">
        <v>1</v>
      </c>
      <c r="DV72" s="34">
        <v>0</v>
      </c>
      <c r="DW72" s="34">
        <v>0</v>
      </c>
      <c r="DX72" s="34">
        <v>0</v>
      </c>
      <c r="DY72" s="34">
        <v>1</v>
      </c>
      <c r="DZ72" s="34">
        <v>2</v>
      </c>
      <c r="EA72" s="2">
        <v>0</v>
      </c>
      <c r="EB72" s="2">
        <v>2</v>
      </c>
      <c r="EC72" s="2">
        <v>5</v>
      </c>
      <c r="ED72" s="2">
        <v>1</v>
      </c>
      <c r="EE72" s="2">
        <v>6</v>
      </c>
      <c r="EF72" s="34">
        <v>999999999</v>
      </c>
      <c r="EG72" s="34">
        <v>0</v>
      </c>
      <c r="EH72" s="34">
        <v>999999999</v>
      </c>
      <c r="EI72" s="34">
        <v>999999999</v>
      </c>
      <c r="EJ72" s="34">
        <v>999999999</v>
      </c>
      <c r="EK72" s="34">
        <v>100</v>
      </c>
      <c r="EL72" s="34">
        <v>50</v>
      </c>
      <c r="EM72" s="34">
        <v>999999999</v>
      </c>
      <c r="EN72" s="34">
        <v>50</v>
      </c>
      <c r="EO72" s="34">
        <v>60</v>
      </c>
      <c r="EP72" s="34">
        <v>100</v>
      </c>
      <c r="EQ72" s="34">
        <v>66.666666666666657</v>
      </c>
      <c r="ER72" s="34">
        <v>999999999</v>
      </c>
      <c r="ES72" s="34">
        <v>0</v>
      </c>
      <c r="ET72" s="34">
        <v>999999999</v>
      </c>
      <c r="EU72" s="34">
        <v>999999999</v>
      </c>
      <c r="EV72" s="34">
        <v>999999999</v>
      </c>
      <c r="EW72" s="34">
        <v>0</v>
      </c>
      <c r="EX72" s="34">
        <v>50</v>
      </c>
      <c r="EY72" s="34">
        <v>999999999</v>
      </c>
      <c r="EZ72" s="34">
        <v>0</v>
      </c>
      <c r="FA72" s="34">
        <v>20</v>
      </c>
      <c r="FB72" s="34">
        <v>0</v>
      </c>
      <c r="FC72" s="34">
        <v>16.666666666666664</v>
      </c>
      <c r="FD72" s="42">
        <v>999999999</v>
      </c>
      <c r="FE72" s="42">
        <v>100</v>
      </c>
      <c r="FF72" s="42">
        <v>999999999</v>
      </c>
      <c r="FG72" s="42">
        <v>999999999</v>
      </c>
      <c r="FH72" s="42">
        <v>999999999</v>
      </c>
      <c r="FI72" s="42">
        <v>0</v>
      </c>
      <c r="FJ72" s="42">
        <v>0</v>
      </c>
      <c r="FK72" s="42">
        <v>999999999</v>
      </c>
      <c r="FL72" s="42">
        <v>50</v>
      </c>
      <c r="FM72" s="42">
        <v>20</v>
      </c>
      <c r="FN72" s="42">
        <v>0</v>
      </c>
      <c r="FO72" s="42">
        <v>16.666666666666664</v>
      </c>
      <c r="FP72" s="42">
        <v>0</v>
      </c>
      <c r="FQ72" s="2">
        <v>0</v>
      </c>
      <c r="FR72" s="2">
        <v>0</v>
      </c>
      <c r="FS72" s="2">
        <v>1</v>
      </c>
      <c r="FT72" s="2">
        <v>0</v>
      </c>
      <c r="FU72" s="2">
        <v>2</v>
      </c>
      <c r="FV72" s="2">
        <v>3</v>
      </c>
      <c r="FW72" s="2">
        <v>1</v>
      </c>
      <c r="FX72" s="2">
        <v>3</v>
      </c>
      <c r="FY72" s="2">
        <v>6</v>
      </c>
      <c r="FZ72" s="2">
        <v>2</v>
      </c>
      <c r="GA72" s="2">
        <v>6</v>
      </c>
      <c r="GB72" s="25">
        <v>0</v>
      </c>
      <c r="GC72" s="25">
        <v>0</v>
      </c>
      <c r="GD72" s="25">
        <v>2</v>
      </c>
      <c r="GE72" s="25">
        <v>0</v>
      </c>
      <c r="GF72" s="25">
        <v>1</v>
      </c>
      <c r="GG72" s="25">
        <v>1</v>
      </c>
      <c r="GH72" s="25">
        <v>0</v>
      </c>
      <c r="GI72" s="25">
        <v>1</v>
      </c>
      <c r="GJ72" s="25">
        <v>0</v>
      </c>
      <c r="GK72" s="25">
        <v>1</v>
      </c>
      <c r="GL72" s="25">
        <v>0</v>
      </c>
      <c r="GM72" s="25">
        <v>0</v>
      </c>
      <c r="GN72" s="2">
        <v>0</v>
      </c>
      <c r="GO72" s="2">
        <v>1</v>
      </c>
      <c r="GP72" s="2">
        <v>0</v>
      </c>
      <c r="GQ72" s="2">
        <v>0</v>
      </c>
      <c r="GR72" s="2">
        <v>0</v>
      </c>
      <c r="GS72" s="2">
        <v>0</v>
      </c>
      <c r="GT72" s="2">
        <v>0</v>
      </c>
      <c r="GU72" s="2">
        <v>1</v>
      </c>
      <c r="GV72" s="2">
        <v>0</v>
      </c>
      <c r="GW72" s="2">
        <v>0</v>
      </c>
      <c r="GX72" s="2">
        <v>2</v>
      </c>
      <c r="GY72" s="2">
        <v>1</v>
      </c>
      <c r="GZ72" s="2">
        <v>0</v>
      </c>
      <c r="HA72" s="2">
        <v>1</v>
      </c>
      <c r="HB72" s="2">
        <v>2</v>
      </c>
      <c r="HC72" s="2">
        <v>1</v>
      </c>
      <c r="HD72" s="2">
        <v>1</v>
      </c>
      <c r="HE72" s="2">
        <v>3</v>
      </c>
      <c r="HF72" s="2">
        <v>3</v>
      </c>
      <c r="HG72" s="2">
        <v>3</v>
      </c>
      <c r="HH72" s="2">
        <v>3</v>
      </c>
      <c r="HI72" s="2">
        <v>7</v>
      </c>
      <c r="HJ72" s="2">
        <v>4</v>
      </c>
      <c r="HK72" s="2">
        <v>7</v>
      </c>
      <c r="HL72" s="34">
        <v>999999999</v>
      </c>
      <c r="HM72" s="34">
        <v>0</v>
      </c>
      <c r="HN72" s="34">
        <v>0</v>
      </c>
      <c r="HO72" s="34">
        <v>100</v>
      </c>
      <c r="HP72" s="34">
        <v>0</v>
      </c>
      <c r="HQ72" s="34">
        <v>66.666666666666657</v>
      </c>
      <c r="HR72" s="34">
        <v>100</v>
      </c>
      <c r="HS72" s="34">
        <v>33.333333333333329</v>
      </c>
      <c r="HT72" s="34">
        <v>100</v>
      </c>
      <c r="HU72" s="34">
        <v>85.714285714285708</v>
      </c>
      <c r="HV72" s="34">
        <v>50</v>
      </c>
      <c r="HW72" s="34">
        <v>85.714285714285708</v>
      </c>
      <c r="HX72" s="39">
        <v>999999999</v>
      </c>
      <c r="HY72" s="39">
        <v>0</v>
      </c>
      <c r="HZ72" s="39">
        <v>100</v>
      </c>
      <c r="IA72" s="39">
        <v>0</v>
      </c>
      <c r="IB72" s="39">
        <v>100</v>
      </c>
      <c r="IC72" s="39">
        <v>33.333333333333329</v>
      </c>
      <c r="ID72" s="39">
        <v>0</v>
      </c>
      <c r="IE72" s="39">
        <v>33.333333333333329</v>
      </c>
      <c r="IF72" s="39">
        <v>0</v>
      </c>
      <c r="IG72" s="39">
        <v>14.285714285714285</v>
      </c>
      <c r="IH72" s="39">
        <v>0</v>
      </c>
      <c r="II72" s="39">
        <v>0</v>
      </c>
      <c r="IJ72" s="39">
        <v>999999999</v>
      </c>
      <c r="IK72" s="39">
        <v>100</v>
      </c>
      <c r="IL72" s="39">
        <v>0</v>
      </c>
      <c r="IM72" s="39">
        <v>0</v>
      </c>
      <c r="IN72" s="39">
        <v>0</v>
      </c>
      <c r="IO72" s="39">
        <v>0</v>
      </c>
      <c r="IP72" s="39">
        <v>0</v>
      </c>
      <c r="IQ72" s="39">
        <v>33.333333333333329</v>
      </c>
      <c r="IR72" s="39">
        <v>0</v>
      </c>
      <c r="IS72" s="39">
        <v>0</v>
      </c>
      <c r="IT72" s="39">
        <v>50</v>
      </c>
      <c r="IU72" s="39">
        <v>14.285714285714285</v>
      </c>
      <c r="IV72" s="39">
        <v>1</v>
      </c>
      <c r="IW72" s="39">
        <v>0</v>
      </c>
      <c r="IX72" s="39">
        <v>0</v>
      </c>
      <c r="IY72" s="39">
        <v>0</v>
      </c>
      <c r="IZ72" s="39">
        <v>1</v>
      </c>
      <c r="JA72" s="39">
        <v>3</v>
      </c>
      <c r="JB72" s="39">
        <v>1</v>
      </c>
      <c r="JC72" s="39">
        <v>4</v>
      </c>
      <c r="JD72" s="2">
        <v>0</v>
      </c>
      <c r="JE72" s="2">
        <v>1</v>
      </c>
      <c r="JF72" s="2">
        <v>2</v>
      </c>
      <c r="JG72" s="2">
        <v>4</v>
      </c>
      <c r="JH72" s="2">
        <v>0</v>
      </c>
      <c r="JI72" s="2">
        <v>0</v>
      </c>
      <c r="JJ72" s="2">
        <v>1</v>
      </c>
      <c r="JK72" s="2">
        <v>0</v>
      </c>
      <c r="JL72" s="2">
        <v>2</v>
      </c>
      <c r="JM72" s="44">
        <v>0</v>
      </c>
      <c r="JN72" s="44">
        <v>1</v>
      </c>
      <c r="JO72" s="44">
        <v>0</v>
      </c>
      <c r="JP72" s="2">
        <v>0</v>
      </c>
      <c r="JQ72" s="2">
        <v>1</v>
      </c>
      <c r="JR72" s="2">
        <v>3</v>
      </c>
      <c r="JS72" s="2">
        <v>0</v>
      </c>
      <c r="JT72" s="2">
        <v>1</v>
      </c>
      <c r="JU72" s="2">
        <v>1</v>
      </c>
      <c r="JV72" s="2">
        <v>2</v>
      </c>
      <c r="JW72" s="2">
        <v>5</v>
      </c>
      <c r="JX72" s="2">
        <v>1</v>
      </c>
      <c r="JY72" s="2">
        <v>1</v>
      </c>
      <c r="JZ72" s="2">
        <v>0</v>
      </c>
      <c r="KA72" s="2">
        <v>1</v>
      </c>
      <c r="KB72" s="25">
        <v>0</v>
      </c>
      <c r="KC72" s="25">
        <v>0</v>
      </c>
      <c r="KD72" s="25">
        <v>0</v>
      </c>
      <c r="KE72" s="25">
        <v>1</v>
      </c>
      <c r="KF72" s="25">
        <v>2</v>
      </c>
      <c r="KG72" s="25">
        <v>1</v>
      </c>
      <c r="KH72" s="25">
        <v>3</v>
      </c>
      <c r="KI72" s="25">
        <v>5</v>
      </c>
      <c r="KJ72" s="25">
        <v>4</v>
      </c>
      <c r="KK72" s="25">
        <v>4</v>
      </c>
      <c r="KL72" s="25">
        <v>2</v>
      </c>
      <c r="KM72" s="25">
        <v>5</v>
      </c>
      <c r="KN72" s="25">
        <v>0</v>
      </c>
      <c r="KO72" s="25">
        <v>2</v>
      </c>
      <c r="KP72" s="25">
        <v>5</v>
      </c>
      <c r="KQ72" s="25">
        <v>5</v>
      </c>
      <c r="KR72" s="44">
        <v>50</v>
      </c>
      <c r="KS72" s="44">
        <v>0</v>
      </c>
      <c r="KT72" s="44">
        <v>0</v>
      </c>
      <c r="KU72" s="44">
        <v>0</v>
      </c>
      <c r="KV72" s="44">
        <v>25</v>
      </c>
      <c r="KW72" s="44">
        <v>75</v>
      </c>
      <c r="KX72" s="44">
        <v>50</v>
      </c>
      <c r="KY72" s="44">
        <v>80</v>
      </c>
      <c r="KZ72" s="44">
        <v>999999999</v>
      </c>
      <c r="LA72" s="44">
        <v>50</v>
      </c>
      <c r="LB72" s="44">
        <v>40</v>
      </c>
      <c r="LC72" s="44">
        <v>80</v>
      </c>
      <c r="LD72" s="44">
        <v>0</v>
      </c>
      <c r="LE72" s="44">
        <v>0</v>
      </c>
      <c r="LF72" s="44">
        <v>33.333333333333329</v>
      </c>
      <c r="LG72" s="44">
        <v>0</v>
      </c>
      <c r="LH72" s="44">
        <v>50</v>
      </c>
      <c r="LI72" s="44">
        <v>0</v>
      </c>
      <c r="LJ72" s="44">
        <v>50</v>
      </c>
      <c r="LK72" s="44">
        <v>0</v>
      </c>
      <c r="LL72" s="44">
        <v>999999999</v>
      </c>
      <c r="LM72" s="44">
        <v>50</v>
      </c>
      <c r="LN72" s="44">
        <v>60</v>
      </c>
      <c r="LO72" s="44">
        <v>0</v>
      </c>
      <c r="LP72" s="44">
        <v>50</v>
      </c>
      <c r="LQ72" s="44">
        <v>100</v>
      </c>
      <c r="LR72" s="44">
        <v>66.666666666666657</v>
      </c>
      <c r="LS72" s="44">
        <v>100</v>
      </c>
      <c r="LT72" s="44">
        <v>25</v>
      </c>
      <c r="LU72" s="44">
        <v>25</v>
      </c>
      <c r="LV72" s="44">
        <v>0</v>
      </c>
      <c r="LW72" s="44">
        <v>20</v>
      </c>
      <c r="LX72" s="44">
        <v>999999999</v>
      </c>
      <c r="LY72" s="44">
        <v>0</v>
      </c>
      <c r="LZ72" s="44">
        <v>0</v>
      </c>
      <c r="MA72" s="44">
        <v>20</v>
      </c>
      <c r="MB72" s="25">
        <v>0</v>
      </c>
      <c r="MC72" s="25">
        <v>0</v>
      </c>
      <c r="MD72" s="25">
        <v>0</v>
      </c>
      <c r="ME72" s="25">
        <v>0</v>
      </c>
      <c r="MF72" s="25">
        <v>0</v>
      </c>
      <c r="MG72" s="25">
        <v>0</v>
      </c>
      <c r="MH72" s="25">
        <v>1</v>
      </c>
      <c r="MI72" s="25">
        <v>0</v>
      </c>
      <c r="MJ72" s="25">
        <v>0</v>
      </c>
      <c r="MK72" s="25">
        <v>1</v>
      </c>
      <c r="ML72" s="25">
        <v>0</v>
      </c>
      <c r="MM72" s="25">
        <v>0</v>
      </c>
      <c r="MN72" s="25">
        <v>0</v>
      </c>
      <c r="MO72" s="25">
        <v>1</v>
      </c>
      <c r="MP72" s="25">
        <v>0</v>
      </c>
      <c r="MQ72" s="25">
        <v>0</v>
      </c>
      <c r="MR72" s="25">
        <v>0</v>
      </c>
      <c r="MS72" s="25">
        <v>1</v>
      </c>
      <c r="MT72" s="25">
        <v>2</v>
      </c>
      <c r="MU72" s="25">
        <v>0</v>
      </c>
      <c r="MV72" s="25">
        <v>1</v>
      </c>
      <c r="MW72" s="44">
        <v>2</v>
      </c>
      <c r="MX72" s="44">
        <v>0</v>
      </c>
      <c r="MY72" s="44">
        <v>1</v>
      </c>
      <c r="MZ72" s="44">
        <v>999999999</v>
      </c>
      <c r="NA72" s="44">
        <v>0</v>
      </c>
      <c r="NB72" s="44">
        <v>999999999</v>
      </c>
      <c r="NC72" s="44">
        <v>999999999</v>
      </c>
      <c r="ND72" s="44">
        <v>999999999</v>
      </c>
      <c r="NE72" s="44">
        <v>0</v>
      </c>
      <c r="NF72" s="44">
        <v>50</v>
      </c>
      <c r="NG72" s="44">
        <v>999999999</v>
      </c>
      <c r="NH72" s="44">
        <v>0</v>
      </c>
      <c r="NI72" s="44">
        <v>50</v>
      </c>
      <c r="NJ72" s="44">
        <v>999999999</v>
      </c>
      <c r="NK72" s="44">
        <v>0</v>
      </c>
      <c r="NL72" s="25">
        <v>0</v>
      </c>
      <c r="NM72" s="25">
        <v>0</v>
      </c>
      <c r="NN72" s="25">
        <v>0</v>
      </c>
      <c r="NO72" s="25">
        <v>0</v>
      </c>
      <c r="NP72" s="25">
        <v>0</v>
      </c>
      <c r="NQ72" s="25">
        <v>0</v>
      </c>
      <c r="NR72" s="25">
        <v>0</v>
      </c>
      <c r="NS72" s="25">
        <v>0</v>
      </c>
      <c r="NT72" s="25">
        <v>0</v>
      </c>
      <c r="NU72" s="25">
        <v>0</v>
      </c>
      <c r="NV72" s="25">
        <v>0</v>
      </c>
      <c r="NW72" s="25">
        <v>0</v>
      </c>
      <c r="NX72" s="25">
        <v>0</v>
      </c>
      <c r="NY72" s="25">
        <v>0</v>
      </c>
      <c r="NZ72" s="25">
        <v>1</v>
      </c>
      <c r="OA72" s="25">
        <v>0</v>
      </c>
      <c r="OB72" s="25">
        <v>0</v>
      </c>
      <c r="OC72" s="25">
        <v>0</v>
      </c>
      <c r="OD72" s="44">
        <v>0</v>
      </c>
      <c r="OE72" s="44">
        <v>0</v>
      </c>
      <c r="OF72" s="44">
        <v>0</v>
      </c>
      <c r="OG72" s="44">
        <v>0</v>
      </c>
      <c r="OH72" s="44">
        <v>0</v>
      </c>
      <c r="OI72" s="44">
        <v>0</v>
      </c>
      <c r="OJ72" s="44">
        <v>999999999</v>
      </c>
      <c r="OK72" s="44">
        <v>999999999</v>
      </c>
      <c r="OL72" s="44">
        <v>0</v>
      </c>
      <c r="OM72" s="44">
        <v>999999999</v>
      </c>
      <c r="ON72" s="44">
        <v>999999999</v>
      </c>
      <c r="OO72" s="44">
        <v>999999999</v>
      </c>
      <c r="OP72" s="44">
        <v>999999999</v>
      </c>
      <c r="OQ72" s="44">
        <v>999999999</v>
      </c>
      <c r="OR72" s="44">
        <v>999999999</v>
      </c>
      <c r="OS72" s="44">
        <v>999999999</v>
      </c>
      <c r="OT72" s="44">
        <v>999999999</v>
      </c>
      <c r="OU72" s="44">
        <v>999999999</v>
      </c>
      <c r="OV72" s="25">
        <v>1</v>
      </c>
      <c r="OW72" s="25">
        <v>0</v>
      </c>
      <c r="OX72" s="25">
        <v>1</v>
      </c>
      <c r="OY72" s="25">
        <v>3</v>
      </c>
      <c r="OZ72" s="25">
        <v>5</v>
      </c>
      <c r="PA72" s="25">
        <v>8</v>
      </c>
      <c r="PB72" s="25">
        <v>7</v>
      </c>
      <c r="PC72" s="25">
        <v>10</v>
      </c>
      <c r="PD72" s="25">
        <v>6</v>
      </c>
      <c r="PE72" s="25">
        <v>8</v>
      </c>
      <c r="PF72" s="25">
        <v>7</v>
      </c>
      <c r="PG72" s="25">
        <v>7</v>
      </c>
      <c r="PH72" s="25">
        <v>5</v>
      </c>
      <c r="PI72" s="25">
        <v>3</v>
      </c>
      <c r="PJ72" s="25">
        <v>8</v>
      </c>
      <c r="PK72" s="25">
        <v>7</v>
      </c>
      <c r="PL72" s="25">
        <v>8</v>
      </c>
      <c r="PM72" s="25">
        <v>13</v>
      </c>
      <c r="PN72" s="25">
        <v>10</v>
      </c>
      <c r="PO72" s="25">
        <v>11</v>
      </c>
      <c r="PP72" s="25">
        <v>8</v>
      </c>
      <c r="PQ72" s="25">
        <v>11</v>
      </c>
      <c r="PR72" s="25">
        <v>12</v>
      </c>
      <c r="PS72" s="25">
        <v>17</v>
      </c>
      <c r="PT72" s="44">
        <v>20</v>
      </c>
      <c r="PU72" s="44">
        <v>0</v>
      </c>
      <c r="PV72" s="44">
        <v>12.5</v>
      </c>
      <c r="PW72" s="44">
        <v>42.857142857142854</v>
      </c>
      <c r="PX72" s="44">
        <v>62.5</v>
      </c>
      <c r="PY72" s="44">
        <v>61.53846153846154</v>
      </c>
      <c r="PZ72" s="44">
        <v>70</v>
      </c>
      <c r="QA72" s="44">
        <v>90.909090909090907</v>
      </c>
      <c r="QB72" s="44">
        <v>75</v>
      </c>
      <c r="QC72" s="44">
        <v>72.727272727272734</v>
      </c>
      <c r="QD72" s="44">
        <v>58.333333333333336</v>
      </c>
      <c r="QE72" s="44">
        <v>41.17647058823529</v>
      </c>
      <c r="QF72" s="25">
        <v>0</v>
      </c>
      <c r="QG72" s="25">
        <v>1</v>
      </c>
      <c r="QH72" s="25">
        <v>2</v>
      </c>
      <c r="QI72" s="25">
        <v>5</v>
      </c>
      <c r="QJ72" s="25">
        <v>3</v>
      </c>
      <c r="QK72" s="25">
        <v>8</v>
      </c>
      <c r="QL72" s="25">
        <v>7</v>
      </c>
      <c r="QM72" s="25">
        <v>8</v>
      </c>
      <c r="QN72" s="25">
        <v>5</v>
      </c>
      <c r="QO72" s="25">
        <v>7</v>
      </c>
      <c r="QP72" s="25">
        <v>3</v>
      </c>
      <c r="QQ72" s="25">
        <v>5</v>
      </c>
      <c r="QR72" s="25">
        <v>3</v>
      </c>
      <c r="QS72" s="25">
        <v>8</v>
      </c>
      <c r="QT72" s="25">
        <v>7</v>
      </c>
      <c r="QU72" s="25">
        <v>8</v>
      </c>
      <c r="QV72" s="25">
        <v>13</v>
      </c>
      <c r="QW72" s="25">
        <v>10</v>
      </c>
      <c r="QX72" s="25">
        <v>11</v>
      </c>
      <c r="QY72" s="25">
        <v>8</v>
      </c>
      <c r="QZ72" s="25">
        <v>11</v>
      </c>
      <c r="RA72" s="25">
        <v>12</v>
      </c>
      <c r="RB72" s="44">
        <v>0</v>
      </c>
      <c r="RC72" s="44">
        <v>33.333333333333329</v>
      </c>
      <c r="RD72" s="44">
        <v>25</v>
      </c>
      <c r="RE72" s="44">
        <v>71.428571428571431</v>
      </c>
      <c r="RF72" s="44">
        <v>37.5</v>
      </c>
      <c r="RG72" s="44">
        <v>61.53846153846154</v>
      </c>
      <c r="RH72" s="44">
        <v>70</v>
      </c>
      <c r="RI72" s="44">
        <v>72.727272727272734</v>
      </c>
      <c r="RJ72" s="44">
        <v>62.5</v>
      </c>
      <c r="RK72" s="44">
        <v>63.636363636363633</v>
      </c>
      <c r="RL72" s="44">
        <v>25</v>
      </c>
      <c r="RM72" s="25">
        <v>2</v>
      </c>
      <c r="RN72" s="25">
        <v>1</v>
      </c>
      <c r="RO72" s="25">
        <v>3</v>
      </c>
      <c r="RP72" s="25">
        <v>2</v>
      </c>
      <c r="RQ72" s="25">
        <v>1</v>
      </c>
      <c r="RR72" s="25">
        <v>6</v>
      </c>
      <c r="RS72" s="25">
        <v>4</v>
      </c>
      <c r="RT72" s="25">
        <v>7</v>
      </c>
      <c r="RU72" s="25">
        <v>1</v>
      </c>
      <c r="RV72" s="25">
        <v>5</v>
      </c>
      <c r="RW72" s="25">
        <v>7</v>
      </c>
      <c r="RX72" s="25">
        <v>6</v>
      </c>
      <c r="RY72" s="25">
        <v>1</v>
      </c>
      <c r="RZ72" s="25">
        <v>0</v>
      </c>
      <c r="SA72" s="25">
        <v>1</v>
      </c>
      <c r="SB72" s="25">
        <v>1</v>
      </c>
      <c r="SC72" s="25">
        <v>2</v>
      </c>
      <c r="SD72" s="25">
        <v>4</v>
      </c>
      <c r="SE72" s="25">
        <v>1</v>
      </c>
      <c r="SF72" s="25">
        <v>5</v>
      </c>
      <c r="SG72" s="25">
        <v>0</v>
      </c>
      <c r="SH72" s="25">
        <v>7</v>
      </c>
      <c r="SI72" s="25">
        <v>6</v>
      </c>
      <c r="SJ72" s="25">
        <v>8</v>
      </c>
      <c r="SK72" s="25">
        <v>1</v>
      </c>
      <c r="SL72" s="25">
        <v>0</v>
      </c>
      <c r="SM72" s="25">
        <v>1</v>
      </c>
      <c r="SN72" s="25">
        <v>0</v>
      </c>
      <c r="SO72" s="25">
        <v>1</v>
      </c>
      <c r="SP72" s="25">
        <v>3</v>
      </c>
      <c r="SQ72" s="25">
        <v>1</v>
      </c>
      <c r="SR72" s="25">
        <v>4</v>
      </c>
      <c r="SS72" s="25">
        <v>0</v>
      </c>
      <c r="ST72" s="25">
        <v>4</v>
      </c>
      <c r="SU72" s="25">
        <v>5</v>
      </c>
      <c r="SV72" s="25">
        <v>4</v>
      </c>
      <c r="SW72" s="44">
        <v>100</v>
      </c>
      <c r="SX72" s="44">
        <v>50</v>
      </c>
      <c r="SY72" s="44">
        <v>50</v>
      </c>
      <c r="SZ72" s="44">
        <v>33.333333333333329</v>
      </c>
      <c r="TA72" s="44">
        <v>14.285714285714285</v>
      </c>
      <c r="TB72" s="44">
        <v>75</v>
      </c>
      <c r="TC72" s="44">
        <v>66.666666666666657</v>
      </c>
      <c r="TD72" s="44">
        <v>87.5</v>
      </c>
      <c r="TE72" s="44">
        <v>16.666666666666664</v>
      </c>
      <c r="TF72" s="44">
        <v>55.555555555555557</v>
      </c>
      <c r="TG72" s="44">
        <v>58.333333333333336</v>
      </c>
      <c r="TH72" s="44">
        <v>50</v>
      </c>
      <c r="TI72" s="44">
        <v>50</v>
      </c>
      <c r="TJ72" s="44">
        <v>0</v>
      </c>
      <c r="TK72" s="44">
        <v>16.666666666666664</v>
      </c>
      <c r="TL72" s="44">
        <v>16.666666666666664</v>
      </c>
      <c r="TM72" s="44">
        <v>28.571428571428569</v>
      </c>
      <c r="TN72" s="44">
        <v>50</v>
      </c>
      <c r="TO72" s="44">
        <v>16.666666666666664</v>
      </c>
      <c r="TP72" s="44">
        <v>62.5</v>
      </c>
      <c r="TQ72" s="44">
        <v>0</v>
      </c>
      <c r="TR72" s="44">
        <v>77.777777777777786</v>
      </c>
      <c r="TS72" s="44">
        <v>50</v>
      </c>
      <c r="TT72" s="44">
        <v>66.666666666666657</v>
      </c>
      <c r="TU72" s="44">
        <v>50</v>
      </c>
      <c r="TV72" s="44">
        <v>0</v>
      </c>
      <c r="TW72" s="44">
        <v>16.666666666666664</v>
      </c>
      <c r="TX72" s="44">
        <v>0</v>
      </c>
      <c r="TY72" s="44">
        <v>14.285714285714285</v>
      </c>
      <c r="TZ72" s="44">
        <v>37.5</v>
      </c>
      <c r="UA72" s="44">
        <v>16.666666666666664</v>
      </c>
      <c r="UB72" s="44">
        <v>50</v>
      </c>
      <c r="UC72" s="44">
        <v>0</v>
      </c>
      <c r="UD72" s="44">
        <v>44.444444444444443</v>
      </c>
      <c r="UE72" s="44">
        <v>41.666666666666671</v>
      </c>
      <c r="UF72" s="44">
        <v>33.333333333333329</v>
      </c>
    </row>
    <row r="73" spans="1:552" x14ac:dyDescent="0.25">
      <c r="A73" s="2" t="str">
        <f t="shared" si="1"/>
        <v xml:space="preserve">270430 Maceió                                                                                                                                       </v>
      </c>
      <c r="B73" s="58">
        <v>270430</v>
      </c>
      <c r="C73" s="2" t="s">
        <v>117</v>
      </c>
      <c r="D73" s="56">
        <v>33</v>
      </c>
      <c r="E73" s="56">
        <v>22</v>
      </c>
      <c r="F73" s="56">
        <v>44</v>
      </c>
      <c r="G73" s="56">
        <v>53</v>
      </c>
      <c r="H73" s="56">
        <v>47</v>
      </c>
      <c r="I73" s="56">
        <v>56</v>
      </c>
      <c r="J73" s="56">
        <v>53</v>
      </c>
      <c r="K73" s="56">
        <v>95</v>
      </c>
      <c r="L73" s="56">
        <v>75</v>
      </c>
      <c r="M73" s="56">
        <v>75</v>
      </c>
      <c r="N73" s="56">
        <v>65</v>
      </c>
      <c r="O73" s="56">
        <v>68</v>
      </c>
      <c r="P73" s="59">
        <v>12</v>
      </c>
      <c r="Q73" s="59">
        <v>7</v>
      </c>
      <c r="R73" s="59">
        <v>20</v>
      </c>
      <c r="S73" s="59">
        <v>20</v>
      </c>
      <c r="T73" s="59">
        <v>21</v>
      </c>
      <c r="U73" s="59">
        <v>26</v>
      </c>
      <c r="V73" s="59">
        <v>20</v>
      </c>
      <c r="W73" s="59">
        <v>48</v>
      </c>
      <c r="X73" s="59">
        <v>49</v>
      </c>
      <c r="Y73" s="59">
        <v>48</v>
      </c>
      <c r="Z73" s="59">
        <v>45</v>
      </c>
      <c r="AA73" s="59">
        <v>39</v>
      </c>
      <c r="AB73" s="62">
        <v>36.363636363636367</v>
      </c>
      <c r="AC73" s="62">
        <v>31.818181818181817</v>
      </c>
      <c r="AD73" s="62">
        <v>45.454545454545453</v>
      </c>
      <c r="AE73" s="62">
        <v>37.735849056603776</v>
      </c>
      <c r="AF73" s="62">
        <v>44.680851063829785</v>
      </c>
      <c r="AG73" s="62">
        <v>46.428571428571431</v>
      </c>
      <c r="AH73" s="62">
        <v>37.735849056603776</v>
      </c>
      <c r="AI73" s="62">
        <v>50.526315789473685</v>
      </c>
      <c r="AJ73" s="62">
        <v>65.333333333333329</v>
      </c>
      <c r="AK73" s="62">
        <v>64</v>
      </c>
      <c r="AL73" s="62">
        <v>69.230769230769226</v>
      </c>
      <c r="AM73" s="62">
        <v>57.352941176470587</v>
      </c>
      <c r="AN73" s="61">
        <v>21</v>
      </c>
      <c r="AO73" s="25">
        <v>14</v>
      </c>
      <c r="AP73" s="25">
        <v>23</v>
      </c>
      <c r="AQ73" s="25">
        <v>31</v>
      </c>
      <c r="AR73" s="25">
        <v>23</v>
      </c>
      <c r="AS73" s="25">
        <v>28</v>
      </c>
      <c r="AT73" s="25">
        <v>30</v>
      </c>
      <c r="AU73" s="25">
        <v>40</v>
      </c>
      <c r="AV73" s="25">
        <v>24</v>
      </c>
      <c r="AW73" s="25">
        <v>23</v>
      </c>
      <c r="AX73" s="25">
        <v>20</v>
      </c>
      <c r="AY73" s="25">
        <v>28</v>
      </c>
      <c r="AZ73" s="39">
        <v>63.636363636363633</v>
      </c>
      <c r="BA73" s="39">
        <v>63.636363636363633</v>
      </c>
      <c r="BB73" s="39">
        <v>52.272727272727273</v>
      </c>
      <c r="BC73" s="39">
        <v>58.490566037735846</v>
      </c>
      <c r="BD73" s="39">
        <v>48.936170212765958</v>
      </c>
      <c r="BE73" s="39">
        <v>50</v>
      </c>
      <c r="BF73" s="39">
        <v>56.60377358490566</v>
      </c>
      <c r="BG73" s="39">
        <v>42.105263157894733</v>
      </c>
      <c r="BH73" s="39">
        <v>32</v>
      </c>
      <c r="BI73" s="39">
        <v>30.666666666666664</v>
      </c>
      <c r="BJ73" s="39">
        <v>30.76923076923077</v>
      </c>
      <c r="BK73" s="39">
        <v>41.17647058823529</v>
      </c>
      <c r="BL73" s="25">
        <v>0</v>
      </c>
      <c r="BM73" s="25">
        <v>1</v>
      </c>
      <c r="BN73" s="25">
        <v>1</v>
      </c>
      <c r="BO73" s="25">
        <v>2</v>
      </c>
      <c r="BP73" s="25">
        <v>3</v>
      </c>
      <c r="BQ73" s="25">
        <v>2</v>
      </c>
      <c r="BR73" s="25">
        <v>3</v>
      </c>
      <c r="BS73" s="25">
        <v>7</v>
      </c>
      <c r="BT73" s="25">
        <v>2</v>
      </c>
      <c r="BU73" s="25">
        <v>4</v>
      </c>
      <c r="BV73" s="25">
        <v>0</v>
      </c>
      <c r="BW73" s="25">
        <v>1</v>
      </c>
      <c r="BX73" s="39">
        <v>0</v>
      </c>
      <c r="BY73" s="39">
        <v>4.5454545454545459</v>
      </c>
      <c r="BZ73" s="39">
        <v>2.2727272727272729</v>
      </c>
      <c r="CA73" s="39">
        <v>3.7735849056603774</v>
      </c>
      <c r="CB73" s="39">
        <v>6.3829787234042552</v>
      </c>
      <c r="CC73" s="39">
        <v>3.5714285714285712</v>
      </c>
      <c r="CD73" s="39">
        <v>5.6603773584905666</v>
      </c>
      <c r="CE73" s="39">
        <v>7.3684210526315779</v>
      </c>
      <c r="CF73" s="39">
        <v>2.666666666666667</v>
      </c>
      <c r="CG73" s="39">
        <v>5.3333333333333339</v>
      </c>
      <c r="CH73" s="39">
        <v>0</v>
      </c>
      <c r="CI73" s="39">
        <v>1.4705882352941175</v>
      </c>
      <c r="CJ73" s="63">
        <v>4</v>
      </c>
      <c r="CK73" s="63">
        <v>4</v>
      </c>
      <c r="CL73" s="63">
        <v>7</v>
      </c>
      <c r="CM73" s="63">
        <v>3</v>
      </c>
      <c r="CN73" s="63">
        <v>2</v>
      </c>
      <c r="CO73" s="63">
        <v>8</v>
      </c>
      <c r="CP73" s="63">
        <v>6</v>
      </c>
      <c r="CQ73" s="63">
        <v>14</v>
      </c>
      <c r="CR73" s="63">
        <v>12</v>
      </c>
      <c r="CS73" s="63">
        <v>16</v>
      </c>
      <c r="CT73" s="63">
        <v>12</v>
      </c>
      <c r="CU73" s="63">
        <v>19</v>
      </c>
      <c r="CV73" s="63">
        <v>0</v>
      </c>
      <c r="CW73" s="63">
        <v>0</v>
      </c>
      <c r="CX73" s="63">
        <v>1</v>
      </c>
      <c r="CY73" s="63">
        <v>1</v>
      </c>
      <c r="CZ73" s="63">
        <v>3</v>
      </c>
      <c r="DA73" s="63">
        <v>3</v>
      </c>
      <c r="DB73" s="63">
        <v>1</v>
      </c>
      <c r="DC73" s="63">
        <v>4</v>
      </c>
      <c r="DD73" s="63">
        <v>5</v>
      </c>
      <c r="DE73" s="63">
        <v>2</v>
      </c>
      <c r="DF73" s="63">
        <v>2</v>
      </c>
      <c r="DG73" s="63">
        <v>4</v>
      </c>
      <c r="DH73" s="25">
        <v>2</v>
      </c>
      <c r="DI73" s="25">
        <v>0</v>
      </c>
      <c r="DJ73" s="25">
        <v>1</v>
      </c>
      <c r="DK73" s="25">
        <v>6</v>
      </c>
      <c r="DL73" s="25">
        <v>4</v>
      </c>
      <c r="DM73" s="25">
        <v>6</v>
      </c>
      <c r="DN73" s="25">
        <v>1</v>
      </c>
      <c r="DO73" s="25">
        <v>6</v>
      </c>
      <c r="DP73" s="25">
        <v>5</v>
      </c>
      <c r="DQ73" s="25">
        <v>3</v>
      </c>
      <c r="DR73" s="25">
        <v>2</v>
      </c>
      <c r="DS73" s="25">
        <v>4</v>
      </c>
      <c r="DT73" s="34">
        <v>6</v>
      </c>
      <c r="DU73" s="34">
        <v>4</v>
      </c>
      <c r="DV73" s="34">
        <v>9</v>
      </c>
      <c r="DW73" s="34">
        <v>10</v>
      </c>
      <c r="DX73" s="34">
        <v>9</v>
      </c>
      <c r="DY73" s="34">
        <v>17</v>
      </c>
      <c r="DZ73" s="34">
        <v>8</v>
      </c>
      <c r="EA73" s="2">
        <v>24</v>
      </c>
      <c r="EB73" s="2">
        <v>22</v>
      </c>
      <c r="EC73" s="2">
        <v>21</v>
      </c>
      <c r="ED73" s="2">
        <v>16</v>
      </c>
      <c r="EE73" s="2">
        <v>27</v>
      </c>
      <c r="EF73" s="34">
        <v>66.666666666666657</v>
      </c>
      <c r="EG73" s="34">
        <v>100</v>
      </c>
      <c r="EH73" s="34">
        <v>77.777777777777786</v>
      </c>
      <c r="EI73" s="34">
        <v>30</v>
      </c>
      <c r="EJ73" s="34">
        <v>22.222222222222221</v>
      </c>
      <c r="EK73" s="34">
        <v>47.058823529411761</v>
      </c>
      <c r="EL73" s="34">
        <v>75</v>
      </c>
      <c r="EM73" s="34">
        <v>58.333333333333336</v>
      </c>
      <c r="EN73" s="34">
        <v>54.54545454545454</v>
      </c>
      <c r="EO73" s="34">
        <v>76.19047619047619</v>
      </c>
      <c r="EP73" s="34">
        <v>75</v>
      </c>
      <c r="EQ73" s="34">
        <v>70.370370370370367</v>
      </c>
      <c r="ER73" s="34">
        <v>0</v>
      </c>
      <c r="ES73" s="34">
        <v>0</v>
      </c>
      <c r="ET73" s="34">
        <v>11.111111111111111</v>
      </c>
      <c r="EU73" s="34">
        <v>10</v>
      </c>
      <c r="EV73" s="34">
        <v>33.333333333333329</v>
      </c>
      <c r="EW73" s="34">
        <v>17.647058823529413</v>
      </c>
      <c r="EX73" s="34">
        <v>12.5</v>
      </c>
      <c r="EY73" s="34">
        <v>16.666666666666664</v>
      </c>
      <c r="EZ73" s="34">
        <v>22.727272727272727</v>
      </c>
      <c r="FA73" s="34">
        <v>9.5238095238095237</v>
      </c>
      <c r="FB73" s="34">
        <v>12.5</v>
      </c>
      <c r="FC73" s="34">
        <v>14.814814814814813</v>
      </c>
      <c r="FD73" s="42">
        <v>33.333333333333329</v>
      </c>
      <c r="FE73" s="42">
        <v>0</v>
      </c>
      <c r="FF73" s="42">
        <v>11.111111111111111</v>
      </c>
      <c r="FG73" s="42">
        <v>60</v>
      </c>
      <c r="FH73" s="42">
        <v>44.444444444444443</v>
      </c>
      <c r="FI73" s="42">
        <v>35.294117647058826</v>
      </c>
      <c r="FJ73" s="42">
        <v>12.5</v>
      </c>
      <c r="FK73" s="42">
        <v>25</v>
      </c>
      <c r="FL73" s="42">
        <v>22.727272727272727</v>
      </c>
      <c r="FM73" s="42">
        <v>14.285714285714285</v>
      </c>
      <c r="FN73" s="42">
        <v>12.5</v>
      </c>
      <c r="FO73" s="42">
        <v>14.814814814814813</v>
      </c>
      <c r="FP73" s="42">
        <v>5</v>
      </c>
      <c r="FQ73" s="2">
        <v>1</v>
      </c>
      <c r="FR73" s="2">
        <v>6</v>
      </c>
      <c r="FS73" s="2">
        <v>6</v>
      </c>
      <c r="FT73" s="2">
        <v>5</v>
      </c>
      <c r="FU73" s="2">
        <v>13</v>
      </c>
      <c r="FV73" s="2">
        <v>10</v>
      </c>
      <c r="FW73" s="2">
        <v>29</v>
      </c>
      <c r="FX73" s="2">
        <v>25</v>
      </c>
      <c r="FY73" s="2">
        <v>29</v>
      </c>
      <c r="FZ73" s="2">
        <v>33</v>
      </c>
      <c r="GA73" s="2">
        <v>26</v>
      </c>
      <c r="GB73" s="25">
        <v>1</v>
      </c>
      <c r="GC73" s="25">
        <v>5</v>
      </c>
      <c r="GD73" s="25">
        <v>7</v>
      </c>
      <c r="GE73" s="25">
        <v>4</v>
      </c>
      <c r="GF73" s="25">
        <v>5</v>
      </c>
      <c r="GG73" s="25">
        <v>3</v>
      </c>
      <c r="GH73" s="25">
        <v>4</v>
      </c>
      <c r="GI73" s="25">
        <v>4</v>
      </c>
      <c r="GJ73" s="25">
        <v>5</v>
      </c>
      <c r="GK73" s="25">
        <v>0</v>
      </c>
      <c r="GL73" s="25">
        <v>0</v>
      </c>
      <c r="GM73" s="25">
        <v>4</v>
      </c>
      <c r="GN73" s="2">
        <v>4</v>
      </c>
      <c r="GO73" s="2">
        <v>1</v>
      </c>
      <c r="GP73" s="2">
        <v>3</v>
      </c>
      <c r="GQ73" s="2">
        <v>6</v>
      </c>
      <c r="GR73" s="2">
        <v>6</v>
      </c>
      <c r="GS73" s="2">
        <v>6</v>
      </c>
      <c r="GT73" s="2">
        <v>5</v>
      </c>
      <c r="GU73" s="2">
        <v>4</v>
      </c>
      <c r="GV73" s="2">
        <v>10</v>
      </c>
      <c r="GW73" s="2">
        <v>8</v>
      </c>
      <c r="GX73" s="2">
        <v>3</v>
      </c>
      <c r="GY73" s="2">
        <v>6</v>
      </c>
      <c r="GZ73" s="2">
        <v>10</v>
      </c>
      <c r="HA73" s="2">
        <v>7</v>
      </c>
      <c r="HB73" s="2">
        <v>16</v>
      </c>
      <c r="HC73" s="2">
        <v>16</v>
      </c>
      <c r="HD73" s="2">
        <v>16</v>
      </c>
      <c r="HE73" s="2">
        <v>22</v>
      </c>
      <c r="HF73" s="2">
        <v>19</v>
      </c>
      <c r="HG73" s="2">
        <v>37</v>
      </c>
      <c r="HH73" s="2">
        <v>40</v>
      </c>
      <c r="HI73" s="2">
        <v>37</v>
      </c>
      <c r="HJ73" s="2">
        <v>36</v>
      </c>
      <c r="HK73" s="2">
        <v>36</v>
      </c>
      <c r="HL73" s="34">
        <v>50</v>
      </c>
      <c r="HM73" s="34">
        <v>14.285714285714285</v>
      </c>
      <c r="HN73" s="34">
        <v>37.5</v>
      </c>
      <c r="HO73" s="34">
        <v>37.5</v>
      </c>
      <c r="HP73" s="34">
        <v>31.25</v>
      </c>
      <c r="HQ73" s="34">
        <v>59.090909090909093</v>
      </c>
      <c r="HR73" s="34">
        <v>52.631578947368418</v>
      </c>
      <c r="HS73" s="34">
        <v>78.378378378378372</v>
      </c>
      <c r="HT73" s="34">
        <v>62.5</v>
      </c>
      <c r="HU73" s="34">
        <v>78.378378378378372</v>
      </c>
      <c r="HV73" s="34">
        <v>91.666666666666657</v>
      </c>
      <c r="HW73" s="34">
        <v>72.222222222222214</v>
      </c>
      <c r="HX73" s="39">
        <v>10</v>
      </c>
      <c r="HY73" s="39">
        <v>71.428571428571431</v>
      </c>
      <c r="HZ73" s="39">
        <v>43.75</v>
      </c>
      <c r="IA73" s="39">
        <v>25</v>
      </c>
      <c r="IB73" s="39">
        <v>31.25</v>
      </c>
      <c r="IC73" s="39">
        <v>13.636363636363635</v>
      </c>
      <c r="ID73" s="39">
        <v>21.052631578947366</v>
      </c>
      <c r="IE73" s="39">
        <v>10.810810810810811</v>
      </c>
      <c r="IF73" s="39">
        <v>12.5</v>
      </c>
      <c r="IG73" s="39">
        <v>0</v>
      </c>
      <c r="IH73" s="39">
        <v>0</v>
      </c>
      <c r="II73" s="39">
        <v>11.111111111111111</v>
      </c>
      <c r="IJ73" s="39">
        <v>40</v>
      </c>
      <c r="IK73" s="39">
        <v>14.285714285714285</v>
      </c>
      <c r="IL73" s="39">
        <v>18.75</v>
      </c>
      <c r="IM73" s="39">
        <v>37.5</v>
      </c>
      <c r="IN73" s="39">
        <v>37.5</v>
      </c>
      <c r="IO73" s="39">
        <v>27.27272727272727</v>
      </c>
      <c r="IP73" s="39">
        <v>26.315789473684209</v>
      </c>
      <c r="IQ73" s="39">
        <v>10.810810810810811</v>
      </c>
      <c r="IR73" s="39">
        <v>25</v>
      </c>
      <c r="IS73" s="39">
        <v>21.621621621621621</v>
      </c>
      <c r="IT73" s="39">
        <v>8.3333333333333321</v>
      </c>
      <c r="IU73" s="39">
        <v>16.666666666666664</v>
      </c>
      <c r="IV73" s="39">
        <v>7</v>
      </c>
      <c r="IW73" s="39">
        <v>3</v>
      </c>
      <c r="IX73" s="39">
        <v>3</v>
      </c>
      <c r="IY73" s="39">
        <v>7</v>
      </c>
      <c r="IZ73" s="39">
        <v>4</v>
      </c>
      <c r="JA73" s="39">
        <v>11</v>
      </c>
      <c r="JB73" s="39">
        <v>9</v>
      </c>
      <c r="JC73" s="39">
        <v>21</v>
      </c>
      <c r="JD73" s="2">
        <v>15</v>
      </c>
      <c r="JE73" s="2">
        <v>11</v>
      </c>
      <c r="JF73" s="2">
        <v>17</v>
      </c>
      <c r="JG73" s="2">
        <v>14</v>
      </c>
      <c r="JH73" s="2">
        <v>2</v>
      </c>
      <c r="JI73" s="2">
        <v>4</v>
      </c>
      <c r="JJ73" s="2">
        <v>5</v>
      </c>
      <c r="JK73" s="2">
        <v>3</v>
      </c>
      <c r="JL73" s="2">
        <v>10</v>
      </c>
      <c r="JM73" s="44">
        <v>7</v>
      </c>
      <c r="JN73" s="44">
        <v>11</v>
      </c>
      <c r="JO73" s="44">
        <v>4</v>
      </c>
      <c r="JP73" s="2">
        <v>4</v>
      </c>
      <c r="JQ73" s="2">
        <v>5</v>
      </c>
      <c r="JR73" s="2">
        <v>0</v>
      </c>
      <c r="JS73" s="2">
        <v>6</v>
      </c>
      <c r="JT73" s="2">
        <v>9</v>
      </c>
      <c r="JU73" s="2">
        <v>5</v>
      </c>
      <c r="JV73" s="2">
        <v>7</v>
      </c>
      <c r="JW73" s="2">
        <v>16</v>
      </c>
      <c r="JX73" s="2">
        <v>4</v>
      </c>
      <c r="JY73" s="2">
        <v>8</v>
      </c>
      <c r="JZ73" s="2">
        <v>8</v>
      </c>
      <c r="KA73" s="2">
        <v>10</v>
      </c>
      <c r="KB73" s="25">
        <v>4</v>
      </c>
      <c r="KC73" s="25">
        <v>5</v>
      </c>
      <c r="KD73" s="25">
        <v>2</v>
      </c>
      <c r="KE73" s="25">
        <v>6</v>
      </c>
      <c r="KF73" s="25">
        <v>18</v>
      </c>
      <c r="KG73" s="25">
        <v>12</v>
      </c>
      <c r="KH73" s="25">
        <v>15</v>
      </c>
      <c r="KI73" s="25">
        <v>26</v>
      </c>
      <c r="KJ73" s="25">
        <v>18</v>
      </c>
      <c r="KK73" s="25">
        <v>26</v>
      </c>
      <c r="KL73" s="25">
        <v>28</v>
      </c>
      <c r="KM73" s="25">
        <v>35</v>
      </c>
      <c r="KN73" s="25">
        <v>23</v>
      </c>
      <c r="KO73" s="25">
        <v>21</v>
      </c>
      <c r="KP73" s="25">
        <v>19</v>
      </c>
      <c r="KQ73" s="25">
        <v>26</v>
      </c>
      <c r="KR73" s="44">
        <v>38.888888888888893</v>
      </c>
      <c r="KS73" s="44">
        <v>25</v>
      </c>
      <c r="KT73" s="44">
        <v>20</v>
      </c>
      <c r="KU73" s="44">
        <v>26.923076923076923</v>
      </c>
      <c r="KV73" s="44">
        <v>22.222222222222221</v>
      </c>
      <c r="KW73" s="44">
        <v>42.307692307692307</v>
      </c>
      <c r="KX73" s="44">
        <v>32.142857142857146</v>
      </c>
      <c r="KY73" s="44">
        <v>60</v>
      </c>
      <c r="KZ73" s="44">
        <v>65.217391304347828</v>
      </c>
      <c r="LA73" s="44">
        <v>52.380952380952387</v>
      </c>
      <c r="LB73" s="44">
        <v>89.473684210526315</v>
      </c>
      <c r="LC73" s="44">
        <v>53.846153846153847</v>
      </c>
      <c r="LD73" s="44">
        <v>11.111111111111111</v>
      </c>
      <c r="LE73" s="44">
        <v>33.333333333333329</v>
      </c>
      <c r="LF73" s="44">
        <v>33.333333333333329</v>
      </c>
      <c r="LG73" s="44">
        <v>11.538461538461538</v>
      </c>
      <c r="LH73" s="44">
        <v>55.555555555555557</v>
      </c>
      <c r="LI73" s="44">
        <v>26.923076923076923</v>
      </c>
      <c r="LJ73" s="44">
        <v>39.285714285714285</v>
      </c>
      <c r="LK73" s="44">
        <v>11.428571428571429</v>
      </c>
      <c r="LL73" s="44">
        <v>17.391304347826086</v>
      </c>
      <c r="LM73" s="44">
        <v>23.809523809523807</v>
      </c>
      <c r="LN73" s="44">
        <v>0</v>
      </c>
      <c r="LO73" s="44">
        <v>23.076923076923077</v>
      </c>
      <c r="LP73" s="44">
        <v>50</v>
      </c>
      <c r="LQ73" s="44">
        <v>41.666666666666671</v>
      </c>
      <c r="LR73" s="44">
        <v>46.666666666666664</v>
      </c>
      <c r="LS73" s="44">
        <v>61.53846153846154</v>
      </c>
      <c r="LT73" s="44">
        <v>22.222222222222221</v>
      </c>
      <c r="LU73" s="44">
        <v>30.76923076923077</v>
      </c>
      <c r="LV73" s="44">
        <v>28.571428571428569</v>
      </c>
      <c r="LW73" s="44">
        <v>28.571428571428569</v>
      </c>
      <c r="LX73" s="44">
        <v>17.391304347826086</v>
      </c>
      <c r="LY73" s="44">
        <v>23.809523809523807</v>
      </c>
      <c r="LZ73" s="44">
        <v>10.526315789473683</v>
      </c>
      <c r="MA73" s="44">
        <v>23.076923076923077</v>
      </c>
      <c r="MB73" s="25">
        <v>0</v>
      </c>
      <c r="MC73" s="25">
        <v>0</v>
      </c>
      <c r="MD73" s="25">
        <v>0</v>
      </c>
      <c r="ME73" s="25">
        <v>6</v>
      </c>
      <c r="MF73" s="25">
        <v>3</v>
      </c>
      <c r="MG73" s="25">
        <v>4</v>
      </c>
      <c r="MH73" s="25">
        <v>1</v>
      </c>
      <c r="MI73" s="25">
        <v>1</v>
      </c>
      <c r="MJ73" s="25">
        <v>3</v>
      </c>
      <c r="MK73" s="25">
        <v>1</v>
      </c>
      <c r="ML73" s="25">
        <v>0</v>
      </c>
      <c r="MM73" s="25">
        <v>5</v>
      </c>
      <c r="MN73" s="25">
        <v>6</v>
      </c>
      <c r="MO73" s="25">
        <v>4</v>
      </c>
      <c r="MP73" s="25">
        <v>7</v>
      </c>
      <c r="MQ73" s="25">
        <v>11</v>
      </c>
      <c r="MR73" s="25">
        <v>9</v>
      </c>
      <c r="MS73" s="25">
        <v>14</v>
      </c>
      <c r="MT73" s="25">
        <v>6</v>
      </c>
      <c r="MU73" s="25">
        <v>9</v>
      </c>
      <c r="MV73" s="25">
        <v>13</v>
      </c>
      <c r="MW73" s="44">
        <v>9</v>
      </c>
      <c r="MX73" s="44">
        <v>5</v>
      </c>
      <c r="MY73" s="44">
        <v>14</v>
      </c>
      <c r="MZ73" s="44">
        <v>0</v>
      </c>
      <c r="NA73" s="44">
        <v>0</v>
      </c>
      <c r="NB73" s="44">
        <v>0</v>
      </c>
      <c r="NC73" s="44">
        <v>54.54545454545454</v>
      </c>
      <c r="ND73" s="44">
        <v>33.333333333333329</v>
      </c>
      <c r="NE73" s="44">
        <v>28.571428571428569</v>
      </c>
      <c r="NF73" s="44">
        <v>16.666666666666664</v>
      </c>
      <c r="NG73" s="44">
        <v>11.111111111111111</v>
      </c>
      <c r="NH73" s="44">
        <v>23.076923076923077</v>
      </c>
      <c r="NI73" s="44">
        <v>11.111111111111111</v>
      </c>
      <c r="NJ73" s="44">
        <v>0</v>
      </c>
      <c r="NK73" s="44">
        <v>35.714285714285715</v>
      </c>
      <c r="NL73" s="25">
        <v>0</v>
      </c>
      <c r="NM73" s="25">
        <v>1</v>
      </c>
      <c r="NN73" s="25">
        <v>0</v>
      </c>
      <c r="NO73" s="25">
        <v>0</v>
      </c>
      <c r="NP73" s="25">
        <v>0</v>
      </c>
      <c r="NQ73" s="25">
        <v>0</v>
      </c>
      <c r="NR73" s="25">
        <v>0</v>
      </c>
      <c r="NS73" s="25">
        <v>0</v>
      </c>
      <c r="NT73" s="25">
        <v>0</v>
      </c>
      <c r="NU73" s="25">
        <v>0</v>
      </c>
      <c r="NV73" s="25">
        <v>1</v>
      </c>
      <c r="NW73" s="25">
        <v>0</v>
      </c>
      <c r="NX73" s="25">
        <v>1</v>
      </c>
      <c r="NY73" s="25">
        <v>3</v>
      </c>
      <c r="NZ73" s="25">
        <v>3</v>
      </c>
      <c r="OA73" s="25">
        <v>5</v>
      </c>
      <c r="OB73" s="25">
        <v>0</v>
      </c>
      <c r="OC73" s="25">
        <v>1</v>
      </c>
      <c r="OD73" s="44">
        <v>2</v>
      </c>
      <c r="OE73" s="44">
        <v>2</v>
      </c>
      <c r="OF73" s="44">
        <v>3</v>
      </c>
      <c r="OG73" s="44">
        <v>0</v>
      </c>
      <c r="OH73" s="44">
        <v>3</v>
      </c>
      <c r="OI73" s="44">
        <v>2</v>
      </c>
      <c r="OJ73" s="44">
        <v>0</v>
      </c>
      <c r="OK73" s="44">
        <v>33.333333333333329</v>
      </c>
      <c r="OL73" s="44">
        <v>0</v>
      </c>
      <c r="OM73" s="44">
        <v>0</v>
      </c>
      <c r="ON73" s="44">
        <v>999999999</v>
      </c>
      <c r="OO73" s="44">
        <v>0</v>
      </c>
      <c r="OP73" s="44">
        <v>0</v>
      </c>
      <c r="OQ73" s="44">
        <v>0</v>
      </c>
      <c r="OR73" s="44">
        <v>0</v>
      </c>
      <c r="OS73" s="44">
        <v>999999999</v>
      </c>
      <c r="OT73" s="44">
        <v>33.333333333333329</v>
      </c>
      <c r="OU73" s="44">
        <v>0</v>
      </c>
      <c r="OV73" s="25">
        <v>28</v>
      </c>
      <c r="OW73" s="25">
        <v>15</v>
      </c>
      <c r="OX73" s="25">
        <v>27</v>
      </c>
      <c r="OY73" s="25">
        <v>45</v>
      </c>
      <c r="OZ73" s="25">
        <v>42</v>
      </c>
      <c r="PA73" s="25">
        <v>52</v>
      </c>
      <c r="PB73" s="25">
        <v>48</v>
      </c>
      <c r="PC73" s="25">
        <v>67</v>
      </c>
      <c r="PD73" s="25">
        <v>66</v>
      </c>
      <c r="PE73" s="25">
        <v>58</v>
      </c>
      <c r="PF73" s="25">
        <v>55</v>
      </c>
      <c r="PG73" s="25">
        <v>40</v>
      </c>
      <c r="PH73" s="25">
        <v>47</v>
      </c>
      <c r="PI73" s="25">
        <v>33</v>
      </c>
      <c r="PJ73" s="25">
        <v>51</v>
      </c>
      <c r="PK73" s="25">
        <v>77</v>
      </c>
      <c r="PL73" s="25">
        <v>68</v>
      </c>
      <c r="PM73" s="25">
        <v>74</v>
      </c>
      <c r="PN73" s="25">
        <v>68</v>
      </c>
      <c r="PO73" s="25">
        <v>107</v>
      </c>
      <c r="PP73" s="25">
        <v>98</v>
      </c>
      <c r="PQ73" s="25">
        <v>97</v>
      </c>
      <c r="PR73" s="25">
        <v>90</v>
      </c>
      <c r="PS73" s="25">
        <v>91</v>
      </c>
      <c r="PT73" s="44">
        <v>59.574468085106382</v>
      </c>
      <c r="PU73" s="44">
        <v>45.454545454545453</v>
      </c>
      <c r="PV73" s="44">
        <v>52.941176470588239</v>
      </c>
      <c r="PW73" s="44">
        <v>58.441558441558442</v>
      </c>
      <c r="PX73" s="44">
        <v>61.764705882352942</v>
      </c>
      <c r="PY73" s="44">
        <v>70.270270270270274</v>
      </c>
      <c r="PZ73" s="44">
        <v>70.588235294117652</v>
      </c>
      <c r="QA73" s="44">
        <v>62.616822429906534</v>
      </c>
      <c r="QB73" s="44">
        <v>67.346938775510196</v>
      </c>
      <c r="QC73" s="44">
        <v>59.793814432989691</v>
      </c>
      <c r="QD73" s="44">
        <v>61.111111111111114</v>
      </c>
      <c r="QE73" s="44">
        <v>43.956043956043956</v>
      </c>
      <c r="QF73" s="25">
        <v>24</v>
      </c>
      <c r="QG73" s="25">
        <v>16</v>
      </c>
      <c r="QH73" s="25">
        <v>32</v>
      </c>
      <c r="QI73" s="25">
        <v>53</v>
      </c>
      <c r="QJ73" s="25">
        <v>40</v>
      </c>
      <c r="QK73" s="25">
        <v>47</v>
      </c>
      <c r="QL73" s="25">
        <v>41</v>
      </c>
      <c r="QM73" s="25">
        <v>73</v>
      </c>
      <c r="QN73" s="25">
        <v>58</v>
      </c>
      <c r="QO73" s="25">
        <v>50</v>
      </c>
      <c r="QP73" s="25">
        <v>27</v>
      </c>
      <c r="QQ73" s="25">
        <v>47</v>
      </c>
      <c r="QR73" s="25">
        <v>33</v>
      </c>
      <c r="QS73" s="25">
        <v>51</v>
      </c>
      <c r="QT73" s="25">
        <v>77</v>
      </c>
      <c r="QU73" s="25">
        <v>68</v>
      </c>
      <c r="QV73" s="25">
        <v>74</v>
      </c>
      <c r="QW73" s="25">
        <v>68</v>
      </c>
      <c r="QX73" s="25">
        <v>107</v>
      </c>
      <c r="QY73" s="25">
        <v>98</v>
      </c>
      <c r="QZ73" s="25">
        <v>97</v>
      </c>
      <c r="RA73" s="25">
        <v>90</v>
      </c>
      <c r="RB73" s="44">
        <v>51.063829787234042</v>
      </c>
      <c r="RC73" s="44">
        <v>48.484848484848484</v>
      </c>
      <c r="RD73" s="44">
        <v>62.745098039215684</v>
      </c>
      <c r="RE73" s="44">
        <v>68.831168831168839</v>
      </c>
      <c r="RF73" s="44">
        <v>58.82352941176471</v>
      </c>
      <c r="RG73" s="44">
        <v>63.513513513513509</v>
      </c>
      <c r="RH73" s="44">
        <v>60.294117647058819</v>
      </c>
      <c r="RI73" s="44">
        <v>68.224299065420553</v>
      </c>
      <c r="RJ73" s="44">
        <v>59.183673469387756</v>
      </c>
      <c r="RK73" s="44">
        <v>51.546391752577314</v>
      </c>
      <c r="RL73" s="44">
        <v>30</v>
      </c>
      <c r="RM73" s="25">
        <v>23</v>
      </c>
      <c r="RN73" s="25">
        <v>17</v>
      </c>
      <c r="RO73" s="25">
        <v>22</v>
      </c>
      <c r="RP73" s="25">
        <v>34</v>
      </c>
      <c r="RQ73" s="25">
        <v>28</v>
      </c>
      <c r="RR73" s="25">
        <v>39</v>
      </c>
      <c r="RS73" s="25">
        <v>34</v>
      </c>
      <c r="RT73" s="25">
        <v>47</v>
      </c>
      <c r="RU73" s="25">
        <v>39</v>
      </c>
      <c r="RV73" s="25">
        <v>37</v>
      </c>
      <c r="RW73" s="25">
        <v>31</v>
      </c>
      <c r="RX73" s="25">
        <v>44</v>
      </c>
      <c r="RY73" s="25">
        <v>25</v>
      </c>
      <c r="RZ73" s="25">
        <v>12</v>
      </c>
      <c r="SA73" s="25">
        <v>22</v>
      </c>
      <c r="SB73" s="25">
        <v>23</v>
      </c>
      <c r="SC73" s="25">
        <v>20</v>
      </c>
      <c r="SD73" s="25">
        <v>22</v>
      </c>
      <c r="SE73" s="25">
        <v>22</v>
      </c>
      <c r="SF73" s="25">
        <v>43</v>
      </c>
      <c r="SG73" s="25">
        <v>39</v>
      </c>
      <c r="SH73" s="25">
        <v>31</v>
      </c>
      <c r="SI73" s="25">
        <v>34</v>
      </c>
      <c r="SJ73" s="25">
        <v>34</v>
      </c>
      <c r="SK73" s="25">
        <v>20</v>
      </c>
      <c r="SL73" s="25">
        <v>12</v>
      </c>
      <c r="SM73" s="25">
        <v>16</v>
      </c>
      <c r="SN73" s="25">
        <v>19</v>
      </c>
      <c r="SO73" s="25">
        <v>17</v>
      </c>
      <c r="SP73" s="25">
        <v>15</v>
      </c>
      <c r="SQ73" s="25">
        <v>15</v>
      </c>
      <c r="SR73" s="25">
        <v>28</v>
      </c>
      <c r="SS73" s="25">
        <v>25</v>
      </c>
      <c r="ST73" s="25">
        <v>21</v>
      </c>
      <c r="SU73" s="25">
        <v>21</v>
      </c>
      <c r="SV73" s="25">
        <v>25</v>
      </c>
      <c r="SW73" s="44">
        <v>69.696969696969703</v>
      </c>
      <c r="SX73" s="44">
        <v>77.272727272727266</v>
      </c>
      <c r="SY73" s="44">
        <v>50</v>
      </c>
      <c r="SZ73" s="44">
        <v>64.15094339622641</v>
      </c>
      <c r="TA73" s="44">
        <v>59.574468085106382</v>
      </c>
      <c r="TB73" s="44">
        <v>69.642857142857139</v>
      </c>
      <c r="TC73" s="44">
        <v>64.15094339622641</v>
      </c>
      <c r="TD73" s="44">
        <v>49.473684210526315</v>
      </c>
      <c r="TE73" s="44">
        <v>52</v>
      </c>
      <c r="TF73" s="44">
        <v>49.333333333333336</v>
      </c>
      <c r="TG73" s="44">
        <v>47.692307692307693</v>
      </c>
      <c r="TH73" s="44">
        <v>64.705882352941174</v>
      </c>
      <c r="TI73" s="44">
        <v>75.757575757575751</v>
      </c>
      <c r="TJ73" s="44">
        <v>54.54545454545454</v>
      </c>
      <c r="TK73" s="44">
        <v>50</v>
      </c>
      <c r="TL73" s="44">
        <v>43.39622641509434</v>
      </c>
      <c r="TM73" s="44">
        <v>42.553191489361701</v>
      </c>
      <c r="TN73" s="44">
        <v>39.285714285714285</v>
      </c>
      <c r="TO73" s="44">
        <v>41.509433962264154</v>
      </c>
      <c r="TP73" s="44">
        <v>45.263157894736842</v>
      </c>
      <c r="TQ73" s="44">
        <v>52</v>
      </c>
      <c r="TR73" s="44">
        <v>41.333333333333336</v>
      </c>
      <c r="TS73" s="44">
        <v>52.307692307692314</v>
      </c>
      <c r="TT73" s="44">
        <v>50</v>
      </c>
      <c r="TU73" s="44">
        <v>60.606060606060609</v>
      </c>
      <c r="TV73" s="44">
        <v>54.54545454545454</v>
      </c>
      <c r="TW73" s="44">
        <v>36.363636363636367</v>
      </c>
      <c r="TX73" s="44">
        <v>35.849056603773583</v>
      </c>
      <c r="TY73" s="44">
        <v>36.170212765957451</v>
      </c>
      <c r="TZ73" s="44">
        <v>26.785714285714285</v>
      </c>
      <c r="UA73" s="44">
        <v>28.30188679245283</v>
      </c>
      <c r="UB73" s="44">
        <v>29.473684210526311</v>
      </c>
      <c r="UC73" s="44">
        <v>33.333333333333329</v>
      </c>
      <c r="UD73" s="44">
        <v>28.000000000000004</v>
      </c>
      <c r="UE73" s="44">
        <v>32.307692307692307</v>
      </c>
      <c r="UF73" s="44">
        <v>36.764705882352942</v>
      </c>
    </row>
    <row r="74" spans="1:552" x14ac:dyDescent="0.25">
      <c r="A74" s="2" t="str">
        <f t="shared" si="1"/>
        <v xml:space="preserve">280030 Aracaju                                                                                                                                      </v>
      </c>
      <c r="B74" s="58">
        <v>280030</v>
      </c>
      <c r="C74" s="2" t="s">
        <v>118</v>
      </c>
      <c r="D74" s="56">
        <v>17</v>
      </c>
      <c r="E74" s="56">
        <v>12</v>
      </c>
      <c r="F74" s="56">
        <v>13</v>
      </c>
      <c r="G74" s="56">
        <v>14</v>
      </c>
      <c r="H74" s="56">
        <v>29</v>
      </c>
      <c r="I74" s="56">
        <v>19</v>
      </c>
      <c r="J74" s="56">
        <v>22</v>
      </c>
      <c r="K74" s="56">
        <v>38</v>
      </c>
      <c r="L74" s="56">
        <v>25</v>
      </c>
      <c r="M74" s="56">
        <v>22</v>
      </c>
      <c r="N74" s="56">
        <v>22</v>
      </c>
      <c r="O74" s="56">
        <v>24</v>
      </c>
      <c r="P74" s="59">
        <v>9</v>
      </c>
      <c r="Q74" s="59">
        <v>4</v>
      </c>
      <c r="R74" s="59">
        <v>2</v>
      </c>
      <c r="S74" s="59">
        <v>5</v>
      </c>
      <c r="T74" s="59">
        <v>8</v>
      </c>
      <c r="U74" s="59">
        <v>7</v>
      </c>
      <c r="V74" s="59">
        <v>12</v>
      </c>
      <c r="W74" s="59">
        <v>18</v>
      </c>
      <c r="X74" s="59">
        <v>10</v>
      </c>
      <c r="Y74" s="59">
        <v>14</v>
      </c>
      <c r="Z74" s="59">
        <v>12</v>
      </c>
      <c r="AA74" s="59">
        <v>18</v>
      </c>
      <c r="AB74" s="62">
        <v>52.941176470588239</v>
      </c>
      <c r="AC74" s="62">
        <v>33.333333333333329</v>
      </c>
      <c r="AD74" s="62">
        <v>15.384615384615385</v>
      </c>
      <c r="AE74" s="62">
        <v>35.714285714285715</v>
      </c>
      <c r="AF74" s="62">
        <v>27.586206896551722</v>
      </c>
      <c r="AG74" s="62">
        <v>36.84210526315789</v>
      </c>
      <c r="AH74" s="62">
        <v>54.54545454545454</v>
      </c>
      <c r="AI74" s="62">
        <v>47.368421052631575</v>
      </c>
      <c r="AJ74" s="62">
        <v>40</v>
      </c>
      <c r="AK74" s="62">
        <v>63.636363636363633</v>
      </c>
      <c r="AL74" s="62">
        <v>54.54545454545454</v>
      </c>
      <c r="AM74" s="62">
        <v>75</v>
      </c>
      <c r="AN74" s="61">
        <v>7</v>
      </c>
      <c r="AO74" s="25">
        <v>8</v>
      </c>
      <c r="AP74" s="25">
        <v>11</v>
      </c>
      <c r="AQ74" s="25">
        <v>7</v>
      </c>
      <c r="AR74" s="25">
        <v>16</v>
      </c>
      <c r="AS74" s="25">
        <v>11</v>
      </c>
      <c r="AT74" s="25">
        <v>9</v>
      </c>
      <c r="AU74" s="25">
        <v>19</v>
      </c>
      <c r="AV74" s="25">
        <v>14</v>
      </c>
      <c r="AW74" s="25">
        <v>8</v>
      </c>
      <c r="AX74" s="25">
        <v>10</v>
      </c>
      <c r="AY74" s="25">
        <v>6</v>
      </c>
      <c r="AZ74" s="39">
        <v>41.17647058823529</v>
      </c>
      <c r="BA74" s="39">
        <v>66.666666666666657</v>
      </c>
      <c r="BB74" s="39">
        <v>84.615384615384613</v>
      </c>
      <c r="BC74" s="39">
        <v>50</v>
      </c>
      <c r="BD74" s="39">
        <v>55.172413793103445</v>
      </c>
      <c r="BE74" s="39">
        <v>57.894736842105267</v>
      </c>
      <c r="BF74" s="39">
        <v>40.909090909090914</v>
      </c>
      <c r="BG74" s="39">
        <v>50</v>
      </c>
      <c r="BH74" s="39">
        <v>56.000000000000007</v>
      </c>
      <c r="BI74" s="39">
        <v>36.363636363636367</v>
      </c>
      <c r="BJ74" s="39">
        <v>45.454545454545453</v>
      </c>
      <c r="BK74" s="39">
        <v>25</v>
      </c>
      <c r="BL74" s="25">
        <v>1</v>
      </c>
      <c r="BM74" s="25">
        <v>0</v>
      </c>
      <c r="BN74" s="25">
        <v>0</v>
      </c>
      <c r="BO74" s="25">
        <v>2</v>
      </c>
      <c r="BP74" s="25">
        <v>5</v>
      </c>
      <c r="BQ74" s="25">
        <v>1</v>
      </c>
      <c r="BR74" s="25">
        <v>1</v>
      </c>
      <c r="BS74" s="25">
        <v>1</v>
      </c>
      <c r="BT74" s="25">
        <v>1</v>
      </c>
      <c r="BU74" s="25">
        <v>0</v>
      </c>
      <c r="BV74" s="25">
        <v>0</v>
      </c>
      <c r="BW74" s="25">
        <v>0</v>
      </c>
      <c r="BX74" s="39">
        <v>5.8823529411764701</v>
      </c>
      <c r="BY74" s="39">
        <v>0</v>
      </c>
      <c r="BZ74" s="39">
        <v>0</v>
      </c>
      <c r="CA74" s="39">
        <v>14.285714285714285</v>
      </c>
      <c r="CB74" s="39">
        <v>17.241379310344829</v>
      </c>
      <c r="CC74" s="39">
        <v>5.2631578947368416</v>
      </c>
      <c r="CD74" s="39">
        <v>4.5454545454545459</v>
      </c>
      <c r="CE74" s="39">
        <v>2.6315789473684208</v>
      </c>
      <c r="CF74" s="39">
        <v>4</v>
      </c>
      <c r="CG74" s="39">
        <v>0</v>
      </c>
      <c r="CH74" s="39">
        <v>0</v>
      </c>
      <c r="CI74" s="39">
        <v>0</v>
      </c>
      <c r="CJ74" s="63">
        <v>3</v>
      </c>
      <c r="CK74" s="63">
        <v>1</v>
      </c>
      <c r="CL74" s="63">
        <v>2</v>
      </c>
      <c r="CM74" s="63">
        <v>0</v>
      </c>
      <c r="CN74" s="63">
        <v>2</v>
      </c>
      <c r="CO74" s="63">
        <v>1</v>
      </c>
      <c r="CP74" s="63">
        <v>5</v>
      </c>
      <c r="CQ74" s="63">
        <v>8</v>
      </c>
      <c r="CR74" s="63">
        <v>2</v>
      </c>
      <c r="CS74" s="63">
        <v>4</v>
      </c>
      <c r="CT74" s="63">
        <v>5</v>
      </c>
      <c r="CU74" s="63">
        <v>7</v>
      </c>
      <c r="CV74" s="63">
        <v>0</v>
      </c>
      <c r="CW74" s="63">
        <v>0</v>
      </c>
      <c r="CX74" s="63">
        <v>0</v>
      </c>
      <c r="CY74" s="63">
        <v>0</v>
      </c>
      <c r="CZ74" s="63">
        <v>0</v>
      </c>
      <c r="DA74" s="63">
        <v>0</v>
      </c>
      <c r="DB74" s="63">
        <v>1</v>
      </c>
      <c r="DC74" s="63">
        <v>0</v>
      </c>
      <c r="DD74" s="63">
        <v>1</v>
      </c>
      <c r="DE74" s="63">
        <v>2</v>
      </c>
      <c r="DF74" s="63">
        <v>0</v>
      </c>
      <c r="DG74" s="63">
        <v>1</v>
      </c>
      <c r="DH74" s="25">
        <v>3</v>
      </c>
      <c r="DI74" s="25">
        <v>0</v>
      </c>
      <c r="DJ74" s="25">
        <v>0</v>
      </c>
      <c r="DK74" s="25">
        <v>1</v>
      </c>
      <c r="DL74" s="25">
        <v>1</v>
      </c>
      <c r="DM74" s="25">
        <v>2</v>
      </c>
      <c r="DN74" s="25">
        <v>2</v>
      </c>
      <c r="DO74" s="25">
        <v>2</v>
      </c>
      <c r="DP74" s="25">
        <v>1</v>
      </c>
      <c r="DQ74" s="25">
        <v>4</v>
      </c>
      <c r="DR74" s="25">
        <v>1</v>
      </c>
      <c r="DS74" s="25">
        <v>3</v>
      </c>
      <c r="DT74" s="34">
        <v>6</v>
      </c>
      <c r="DU74" s="34">
        <v>1</v>
      </c>
      <c r="DV74" s="34">
        <v>2</v>
      </c>
      <c r="DW74" s="34">
        <v>1</v>
      </c>
      <c r="DX74" s="34">
        <v>3</v>
      </c>
      <c r="DY74" s="34">
        <v>3</v>
      </c>
      <c r="DZ74" s="34">
        <v>8</v>
      </c>
      <c r="EA74" s="2">
        <v>10</v>
      </c>
      <c r="EB74" s="2">
        <v>4</v>
      </c>
      <c r="EC74" s="2">
        <v>10</v>
      </c>
      <c r="ED74" s="2">
        <v>6</v>
      </c>
      <c r="EE74" s="2">
        <v>11</v>
      </c>
      <c r="EF74" s="34">
        <v>50</v>
      </c>
      <c r="EG74" s="34">
        <v>100</v>
      </c>
      <c r="EH74" s="34">
        <v>100</v>
      </c>
      <c r="EI74" s="34">
        <v>0</v>
      </c>
      <c r="EJ74" s="34">
        <v>66.666666666666657</v>
      </c>
      <c r="EK74" s="34">
        <v>33.333333333333329</v>
      </c>
      <c r="EL74" s="34">
        <v>62.5</v>
      </c>
      <c r="EM74" s="34">
        <v>80</v>
      </c>
      <c r="EN74" s="34">
        <v>50</v>
      </c>
      <c r="EO74" s="34">
        <v>40</v>
      </c>
      <c r="EP74" s="34">
        <v>83.333333333333343</v>
      </c>
      <c r="EQ74" s="34">
        <v>63.636363636363633</v>
      </c>
      <c r="ER74" s="34">
        <v>0</v>
      </c>
      <c r="ES74" s="34">
        <v>0</v>
      </c>
      <c r="ET74" s="34">
        <v>0</v>
      </c>
      <c r="EU74" s="34">
        <v>0</v>
      </c>
      <c r="EV74" s="34">
        <v>0</v>
      </c>
      <c r="EW74" s="34">
        <v>0</v>
      </c>
      <c r="EX74" s="34">
        <v>12.5</v>
      </c>
      <c r="EY74" s="34">
        <v>0</v>
      </c>
      <c r="EZ74" s="34">
        <v>25</v>
      </c>
      <c r="FA74" s="34">
        <v>20</v>
      </c>
      <c r="FB74" s="34">
        <v>0</v>
      </c>
      <c r="FC74" s="34">
        <v>9.0909090909090917</v>
      </c>
      <c r="FD74" s="42">
        <v>50</v>
      </c>
      <c r="FE74" s="42">
        <v>0</v>
      </c>
      <c r="FF74" s="42">
        <v>0</v>
      </c>
      <c r="FG74" s="42">
        <v>100</v>
      </c>
      <c r="FH74" s="42">
        <v>33.333333333333329</v>
      </c>
      <c r="FI74" s="42">
        <v>66.666666666666657</v>
      </c>
      <c r="FJ74" s="42">
        <v>25</v>
      </c>
      <c r="FK74" s="42">
        <v>20</v>
      </c>
      <c r="FL74" s="42">
        <v>25</v>
      </c>
      <c r="FM74" s="42">
        <v>40</v>
      </c>
      <c r="FN74" s="42">
        <v>16.666666666666664</v>
      </c>
      <c r="FO74" s="42">
        <v>27.27272727272727</v>
      </c>
      <c r="FP74" s="42">
        <v>5</v>
      </c>
      <c r="FQ74" s="2">
        <v>1</v>
      </c>
      <c r="FR74" s="2">
        <v>2</v>
      </c>
      <c r="FS74" s="2">
        <v>2</v>
      </c>
      <c r="FT74" s="2">
        <v>2</v>
      </c>
      <c r="FU74" s="2">
        <v>2</v>
      </c>
      <c r="FV74" s="2">
        <v>4</v>
      </c>
      <c r="FW74" s="2">
        <v>11</v>
      </c>
      <c r="FX74" s="2">
        <v>3</v>
      </c>
      <c r="FY74" s="2">
        <v>6</v>
      </c>
      <c r="FZ74" s="2">
        <v>10</v>
      </c>
      <c r="GA74" s="2">
        <v>9</v>
      </c>
      <c r="GB74" s="25">
        <v>0</v>
      </c>
      <c r="GC74" s="25">
        <v>0</v>
      </c>
      <c r="GD74" s="25">
        <v>0</v>
      </c>
      <c r="GE74" s="25">
        <v>2</v>
      </c>
      <c r="GF74" s="25">
        <v>1</v>
      </c>
      <c r="GG74" s="25">
        <v>0</v>
      </c>
      <c r="GH74" s="25">
        <v>1</v>
      </c>
      <c r="GI74" s="25">
        <v>0</v>
      </c>
      <c r="GJ74" s="25">
        <v>0</v>
      </c>
      <c r="GK74" s="25">
        <v>3</v>
      </c>
      <c r="GL74" s="25">
        <v>0</v>
      </c>
      <c r="GM74" s="25">
        <v>0</v>
      </c>
      <c r="GN74" s="2">
        <v>2</v>
      </c>
      <c r="GO74" s="2">
        <v>0</v>
      </c>
      <c r="GP74" s="2">
        <v>0</v>
      </c>
      <c r="GQ74" s="2">
        <v>1</v>
      </c>
      <c r="GR74" s="2">
        <v>2</v>
      </c>
      <c r="GS74" s="2">
        <v>4</v>
      </c>
      <c r="GT74" s="2">
        <v>3</v>
      </c>
      <c r="GU74" s="2">
        <v>1</v>
      </c>
      <c r="GV74" s="2">
        <v>0</v>
      </c>
      <c r="GW74" s="2">
        <v>1</v>
      </c>
      <c r="GX74" s="2">
        <v>1</v>
      </c>
      <c r="GY74" s="2">
        <v>3</v>
      </c>
      <c r="GZ74" s="2">
        <v>7</v>
      </c>
      <c r="HA74" s="2">
        <v>1</v>
      </c>
      <c r="HB74" s="2">
        <v>2</v>
      </c>
      <c r="HC74" s="2">
        <v>5</v>
      </c>
      <c r="HD74" s="2">
        <v>5</v>
      </c>
      <c r="HE74" s="2">
        <v>6</v>
      </c>
      <c r="HF74" s="2">
        <v>8</v>
      </c>
      <c r="HG74" s="2">
        <v>12</v>
      </c>
      <c r="HH74" s="2">
        <v>3</v>
      </c>
      <c r="HI74" s="2">
        <v>10</v>
      </c>
      <c r="HJ74" s="2">
        <v>11</v>
      </c>
      <c r="HK74" s="2">
        <v>12</v>
      </c>
      <c r="HL74" s="34">
        <v>71.428571428571431</v>
      </c>
      <c r="HM74" s="34">
        <v>100</v>
      </c>
      <c r="HN74" s="34">
        <v>100</v>
      </c>
      <c r="HO74" s="34">
        <v>40</v>
      </c>
      <c r="HP74" s="34">
        <v>40</v>
      </c>
      <c r="HQ74" s="34">
        <v>33.333333333333329</v>
      </c>
      <c r="HR74" s="34">
        <v>50</v>
      </c>
      <c r="HS74" s="34">
        <v>91.666666666666657</v>
      </c>
      <c r="HT74" s="34">
        <v>100</v>
      </c>
      <c r="HU74" s="34">
        <v>60</v>
      </c>
      <c r="HV74" s="34">
        <v>90.909090909090907</v>
      </c>
      <c r="HW74" s="34">
        <v>75</v>
      </c>
      <c r="HX74" s="39">
        <v>0</v>
      </c>
      <c r="HY74" s="39">
        <v>0</v>
      </c>
      <c r="HZ74" s="39">
        <v>0</v>
      </c>
      <c r="IA74" s="39">
        <v>40</v>
      </c>
      <c r="IB74" s="39">
        <v>20</v>
      </c>
      <c r="IC74" s="39">
        <v>0</v>
      </c>
      <c r="ID74" s="39">
        <v>12.5</v>
      </c>
      <c r="IE74" s="39">
        <v>0</v>
      </c>
      <c r="IF74" s="39">
        <v>0</v>
      </c>
      <c r="IG74" s="39">
        <v>30</v>
      </c>
      <c r="IH74" s="39">
        <v>0</v>
      </c>
      <c r="II74" s="39">
        <v>0</v>
      </c>
      <c r="IJ74" s="39">
        <v>28.571428571428569</v>
      </c>
      <c r="IK74" s="39">
        <v>0</v>
      </c>
      <c r="IL74" s="39">
        <v>0</v>
      </c>
      <c r="IM74" s="39">
        <v>20</v>
      </c>
      <c r="IN74" s="39">
        <v>40</v>
      </c>
      <c r="IO74" s="39">
        <v>66.666666666666657</v>
      </c>
      <c r="IP74" s="39">
        <v>37.5</v>
      </c>
      <c r="IQ74" s="39">
        <v>8.3333333333333321</v>
      </c>
      <c r="IR74" s="39">
        <v>0</v>
      </c>
      <c r="IS74" s="39">
        <v>10</v>
      </c>
      <c r="IT74" s="39">
        <v>9.0909090909090917</v>
      </c>
      <c r="IU74" s="39">
        <v>25</v>
      </c>
      <c r="IV74" s="39">
        <v>2</v>
      </c>
      <c r="IW74" s="39">
        <v>4</v>
      </c>
      <c r="IX74" s="39">
        <v>4</v>
      </c>
      <c r="IY74" s="39">
        <v>2</v>
      </c>
      <c r="IZ74" s="39">
        <v>5</v>
      </c>
      <c r="JA74" s="39">
        <v>4</v>
      </c>
      <c r="JB74" s="39">
        <v>1</v>
      </c>
      <c r="JC74" s="39">
        <v>8</v>
      </c>
      <c r="JD74" s="2">
        <v>8</v>
      </c>
      <c r="JE74" s="2">
        <v>5</v>
      </c>
      <c r="JF74" s="2">
        <v>6</v>
      </c>
      <c r="JG74" s="2">
        <v>3</v>
      </c>
      <c r="JH74" s="2">
        <v>0</v>
      </c>
      <c r="JI74" s="2">
        <v>1</v>
      </c>
      <c r="JJ74" s="2">
        <v>2</v>
      </c>
      <c r="JK74" s="2">
        <v>2</v>
      </c>
      <c r="JL74" s="2">
        <v>5</v>
      </c>
      <c r="JM74" s="44">
        <v>3</v>
      </c>
      <c r="JN74" s="44">
        <v>3</v>
      </c>
      <c r="JO74" s="44">
        <v>5</v>
      </c>
      <c r="JP74" s="2">
        <v>3</v>
      </c>
      <c r="JQ74" s="2">
        <v>0</v>
      </c>
      <c r="JR74" s="2">
        <v>2</v>
      </c>
      <c r="JS74" s="2">
        <v>2</v>
      </c>
      <c r="JT74" s="2">
        <v>5</v>
      </c>
      <c r="JU74" s="2">
        <v>3</v>
      </c>
      <c r="JV74" s="2">
        <v>3</v>
      </c>
      <c r="JW74" s="2">
        <v>0</v>
      </c>
      <c r="JX74" s="2">
        <v>3</v>
      </c>
      <c r="JY74" s="2">
        <v>2</v>
      </c>
      <c r="JZ74" s="2">
        <v>2</v>
      </c>
      <c r="KA74" s="2">
        <v>3</v>
      </c>
      <c r="KB74" s="25">
        <v>2</v>
      </c>
      <c r="KC74" s="25">
        <v>3</v>
      </c>
      <c r="KD74" s="25">
        <v>2</v>
      </c>
      <c r="KE74" s="25">
        <v>1</v>
      </c>
      <c r="KF74" s="25">
        <v>7</v>
      </c>
      <c r="KG74" s="25">
        <v>8</v>
      </c>
      <c r="KH74" s="25">
        <v>9</v>
      </c>
      <c r="KI74" s="25">
        <v>4</v>
      </c>
      <c r="KJ74" s="25">
        <v>13</v>
      </c>
      <c r="KK74" s="25">
        <v>9</v>
      </c>
      <c r="KL74" s="25">
        <v>6</v>
      </c>
      <c r="KM74" s="25">
        <v>16</v>
      </c>
      <c r="KN74" s="25">
        <v>13</v>
      </c>
      <c r="KO74" s="25">
        <v>8</v>
      </c>
      <c r="KP74" s="25">
        <v>10</v>
      </c>
      <c r="KQ74" s="25">
        <v>6</v>
      </c>
      <c r="KR74" s="44">
        <v>28.571428571428569</v>
      </c>
      <c r="KS74" s="44">
        <v>50</v>
      </c>
      <c r="KT74" s="44">
        <v>44.444444444444443</v>
      </c>
      <c r="KU74" s="44">
        <v>50</v>
      </c>
      <c r="KV74" s="44">
        <v>38.461538461538467</v>
      </c>
      <c r="KW74" s="44">
        <v>44.444444444444443</v>
      </c>
      <c r="KX74" s="44">
        <v>16.666666666666664</v>
      </c>
      <c r="KY74" s="44">
        <v>50</v>
      </c>
      <c r="KZ74" s="44">
        <v>61.53846153846154</v>
      </c>
      <c r="LA74" s="44">
        <v>62.5</v>
      </c>
      <c r="LB74" s="44">
        <v>60</v>
      </c>
      <c r="LC74" s="44">
        <v>50</v>
      </c>
      <c r="LD74" s="44">
        <v>0</v>
      </c>
      <c r="LE74" s="44">
        <v>12.5</v>
      </c>
      <c r="LF74" s="44">
        <v>22.222222222222221</v>
      </c>
      <c r="LG74" s="44">
        <v>50</v>
      </c>
      <c r="LH74" s="44">
        <v>38.461538461538467</v>
      </c>
      <c r="LI74" s="44">
        <v>33.333333333333329</v>
      </c>
      <c r="LJ74" s="44">
        <v>50</v>
      </c>
      <c r="LK74" s="44">
        <v>31.25</v>
      </c>
      <c r="LL74" s="44">
        <v>23.076923076923077</v>
      </c>
      <c r="LM74" s="44">
        <v>0</v>
      </c>
      <c r="LN74" s="44">
        <v>20</v>
      </c>
      <c r="LO74" s="44">
        <v>33.333333333333329</v>
      </c>
      <c r="LP74" s="44">
        <v>71.428571428571431</v>
      </c>
      <c r="LQ74" s="44">
        <v>37.5</v>
      </c>
      <c r="LR74" s="44">
        <v>33.333333333333329</v>
      </c>
      <c r="LS74" s="44">
        <v>0</v>
      </c>
      <c r="LT74" s="44">
        <v>23.076923076923077</v>
      </c>
      <c r="LU74" s="44">
        <v>22.222222222222221</v>
      </c>
      <c r="LV74" s="44">
        <v>33.333333333333329</v>
      </c>
      <c r="LW74" s="44">
        <v>18.75</v>
      </c>
      <c r="LX74" s="44">
        <v>15.384615384615385</v>
      </c>
      <c r="LY74" s="44">
        <v>37.5</v>
      </c>
      <c r="LZ74" s="44">
        <v>20</v>
      </c>
      <c r="MA74" s="44">
        <v>16.666666666666664</v>
      </c>
      <c r="MB74" s="25">
        <v>1</v>
      </c>
      <c r="MC74" s="25">
        <v>0</v>
      </c>
      <c r="MD74" s="25">
        <v>0</v>
      </c>
      <c r="ME74" s="25">
        <v>0</v>
      </c>
      <c r="MF74" s="25">
        <v>0</v>
      </c>
      <c r="MG74" s="25">
        <v>0</v>
      </c>
      <c r="MH74" s="25">
        <v>2</v>
      </c>
      <c r="MI74" s="25">
        <v>2</v>
      </c>
      <c r="MJ74" s="25">
        <v>2</v>
      </c>
      <c r="MK74" s="25">
        <v>1</v>
      </c>
      <c r="ML74" s="25">
        <v>0</v>
      </c>
      <c r="MM74" s="25">
        <v>1</v>
      </c>
      <c r="MN74" s="25">
        <v>5</v>
      </c>
      <c r="MO74" s="25">
        <v>1</v>
      </c>
      <c r="MP74" s="25">
        <v>2</v>
      </c>
      <c r="MQ74" s="25">
        <v>2</v>
      </c>
      <c r="MR74" s="25">
        <v>3</v>
      </c>
      <c r="MS74" s="25">
        <v>3</v>
      </c>
      <c r="MT74" s="25">
        <v>8</v>
      </c>
      <c r="MU74" s="25">
        <v>10</v>
      </c>
      <c r="MV74" s="25">
        <v>4</v>
      </c>
      <c r="MW74" s="44">
        <v>5</v>
      </c>
      <c r="MX74" s="44">
        <v>3</v>
      </c>
      <c r="MY74" s="44">
        <v>8</v>
      </c>
      <c r="MZ74" s="44">
        <v>20</v>
      </c>
      <c r="NA74" s="44">
        <v>0</v>
      </c>
      <c r="NB74" s="44">
        <v>0</v>
      </c>
      <c r="NC74" s="44">
        <v>0</v>
      </c>
      <c r="ND74" s="44">
        <v>0</v>
      </c>
      <c r="NE74" s="44">
        <v>0</v>
      </c>
      <c r="NF74" s="44">
        <v>25</v>
      </c>
      <c r="NG74" s="44">
        <v>20</v>
      </c>
      <c r="NH74" s="44">
        <v>50</v>
      </c>
      <c r="NI74" s="44">
        <v>20</v>
      </c>
      <c r="NJ74" s="44">
        <v>0</v>
      </c>
      <c r="NK74" s="44">
        <v>12.5</v>
      </c>
      <c r="NL74" s="25">
        <v>0</v>
      </c>
      <c r="NM74" s="25">
        <v>1</v>
      </c>
      <c r="NN74" s="25">
        <v>0</v>
      </c>
      <c r="NO74" s="25">
        <v>0</v>
      </c>
      <c r="NP74" s="25">
        <v>0</v>
      </c>
      <c r="NQ74" s="25">
        <v>0</v>
      </c>
      <c r="NR74" s="25">
        <v>1</v>
      </c>
      <c r="NS74" s="25">
        <v>0</v>
      </c>
      <c r="NT74" s="25">
        <v>0</v>
      </c>
      <c r="NU74" s="25">
        <v>1</v>
      </c>
      <c r="NV74" s="25">
        <v>0</v>
      </c>
      <c r="NW74" s="25">
        <v>0</v>
      </c>
      <c r="NX74" s="25">
        <v>1</v>
      </c>
      <c r="NY74" s="25">
        <v>2</v>
      </c>
      <c r="NZ74" s="25">
        <v>1</v>
      </c>
      <c r="OA74" s="25">
        <v>0</v>
      </c>
      <c r="OB74" s="25">
        <v>0</v>
      </c>
      <c r="OC74" s="25">
        <v>1</v>
      </c>
      <c r="OD74" s="44">
        <v>2</v>
      </c>
      <c r="OE74" s="44">
        <v>1</v>
      </c>
      <c r="OF74" s="44">
        <v>0</v>
      </c>
      <c r="OG74" s="44">
        <v>1</v>
      </c>
      <c r="OH74" s="44">
        <v>0</v>
      </c>
      <c r="OI74" s="44">
        <v>2</v>
      </c>
      <c r="OJ74" s="44">
        <v>0</v>
      </c>
      <c r="OK74" s="44">
        <v>50</v>
      </c>
      <c r="OL74" s="44">
        <v>0</v>
      </c>
      <c r="OM74" s="44">
        <v>999999999</v>
      </c>
      <c r="ON74" s="44">
        <v>999999999</v>
      </c>
      <c r="OO74" s="44">
        <v>0</v>
      </c>
      <c r="OP74" s="44">
        <v>50</v>
      </c>
      <c r="OQ74" s="44">
        <v>0</v>
      </c>
      <c r="OR74" s="44">
        <v>999999999</v>
      </c>
      <c r="OS74" s="44">
        <v>100</v>
      </c>
      <c r="OT74" s="44">
        <v>999999999</v>
      </c>
      <c r="OU74" s="44">
        <v>0</v>
      </c>
      <c r="OV74" s="25">
        <v>11</v>
      </c>
      <c r="OW74" s="25">
        <v>8</v>
      </c>
      <c r="OX74" s="25">
        <v>8</v>
      </c>
      <c r="OY74" s="25">
        <v>13</v>
      </c>
      <c r="OZ74" s="25">
        <v>22</v>
      </c>
      <c r="PA74" s="25">
        <v>24</v>
      </c>
      <c r="PB74" s="25">
        <v>22</v>
      </c>
      <c r="PC74" s="25">
        <v>39</v>
      </c>
      <c r="PD74" s="25">
        <v>27</v>
      </c>
      <c r="PE74" s="25">
        <v>23</v>
      </c>
      <c r="PF74" s="25">
        <v>27</v>
      </c>
      <c r="PG74" s="25">
        <v>14</v>
      </c>
      <c r="PH74" s="25">
        <v>21</v>
      </c>
      <c r="PI74" s="25">
        <v>21</v>
      </c>
      <c r="PJ74" s="25">
        <v>18</v>
      </c>
      <c r="PK74" s="25">
        <v>18</v>
      </c>
      <c r="PL74" s="25">
        <v>29</v>
      </c>
      <c r="PM74" s="25">
        <v>30</v>
      </c>
      <c r="PN74" s="25">
        <v>27</v>
      </c>
      <c r="PO74" s="25">
        <v>46</v>
      </c>
      <c r="PP74" s="25">
        <v>35</v>
      </c>
      <c r="PQ74" s="25">
        <v>35</v>
      </c>
      <c r="PR74" s="25">
        <v>30</v>
      </c>
      <c r="PS74" s="25">
        <v>34</v>
      </c>
      <c r="PT74" s="44">
        <v>52.380952380952387</v>
      </c>
      <c r="PU74" s="44">
        <v>38.095238095238095</v>
      </c>
      <c r="PV74" s="44">
        <v>44.444444444444443</v>
      </c>
      <c r="PW74" s="44">
        <v>72.222222222222214</v>
      </c>
      <c r="PX74" s="44">
        <v>75.862068965517238</v>
      </c>
      <c r="PY74" s="44">
        <v>80</v>
      </c>
      <c r="PZ74" s="44">
        <v>81.481481481481481</v>
      </c>
      <c r="QA74" s="44">
        <v>84.782608695652172</v>
      </c>
      <c r="QB74" s="44">
        <v>77.142857142857153</v>
      </c>
      <c r="QC74" s="44">
        <v>65.714285714285708</v>
      </c>
      <c r="QD74" s="44">
        <v>90</v>
      </c>
      <c r="QE74" s="44">
        <v>41.17647058823529</v>
      </c>
      <c r="QF74" s="25">
        <v>11</v>
      </c>
      <c r="QG74" s="25">
        <v>10</v>
      </c>
      <c r="QH74" s="25">
        <v>10</v>
      </c>
      <c r="QI74" s="25">
        <v>14</v>
      </c>
      <c r="QJ74" s="25">
        <v>23</v>
      </c>
      <c r="QK74" s="25">
        <v>23</v>
      </c>
      <c r="QL74" s="25">
        <v>18</v>
      </c>
      <c r="QM74" s="25">
        <v>34</v>
      </c>
      <c r="QN74" s="25">
        <v>21</v>
      </c>
      <c r="QO74" s="25">
        <v>22</v>
      </c>
      <c r="QP74" s="25">
        <v>14</v>
      </c>
      <c r="QQ74" s="25">
        <v>21</v>
      </c>
      <c r="QR74" s="25">
        <v>21</v>
      </c>
      <c r="QS74" s="25">
        <v>18</v>
      </c>
      <c r="QT74" s="25">
        <v>18</v>
      </c>
      <c r="QU74" s="25">
        <v>29</v>
      </c>
      <c r="QV74" s="25">
        <v>30</v>
      </c>
      <c r="QW74" s="25">
        <v>27</v>
      </c>
      <c r="QX74" s="25">
        <v>46</v>
      </c>
      <c r="QY74" s="25">
        <v>35</v>
      </c>
      <c r="QZ74" s="25">
        <v>35</v>
      </c>
      <c r="RA74" s="25">
        <v>30</v>
      </c>
      <c r="RB74" s="44">
        <v>52.380952380952387</v>
      </c>
      <c r="RC74" s="44">
        <v>47.619047619047613</v>
      </c>
      <c r="RD74" s="44">
        <v>55.555555555555557</v>
      </c>
      <c r="RE74" s="44">
        <v>77.777777777777786</v>
      </c>
      <c r="RF74" s="44">
        <v>79.310344827586206</v>
      </c>
      <c r="RG74" s="44">
        <v>76.666666666666671</v>
      </c>
      <c r="RH74" s="44">
        <v>66.666666666666657</v>
      </c>
      <c r="RI74" s="44">
        <v>73.91304347826086</v>
      </c>
      <c r="RJ74" s="44">
        <v>60</v>
      </c>
      <c r="RK74" s="44">
        <v>62.857142857142854</v>
      </c>
      <c r="RL74" s="44">
        <v>46.666666666666664</v>
      </c>
      <c r="RM74" s="25">
        <v>12</v>
      </c>
      <c r="RN74" s="25">
        <v>7</v>
      </c>
      <c r="RO74" s="25">
        <v>10</v>
      </c>
      <c r="RP74" s="25">
        <v>9</v>
      </c>
      <c r="RQ74" s="25">
        <v>18</v>
      </c>
      <c r="RR74" s="25">
        <v>13</v>
      </c>
      <c r="RS74" s="25">
        <v>16</v>
      </c>
      <c r="RT74" s="25">
        <v>18</v>
      </c>
      <c r="RU74" s="25">
        <v>15</v>
      </c>
      <c r="RV74" s="25">
        <v>9</v>
      </c>
      <c r="RW74" s="25">
        <v>15</v>
      </c>
      <c r="RX74" s="25">
        <v>14</v>
      </c>
      <c r="RY74" s="25">
        <v>13</v>
      </c>
      <c r="RZ74" s="25">
        <v>6</v>
      </c>
      <c r="SA74" s="25">
        <v>6</v>
      </c>
      <c r="SB74" s="25">
        <v>8</v>
      </c>
      <c r="SC74" s="25">
        <v>12</v>
      </c>
      <c r="SD74" s="25">
        <v>9</v>
      </c>
      <c r="SE74" s="25">
        <v>8</v>
      </c>
      <c r="SF74" s="25">
        <v>17</v>
      </c>
      <c r="SG74" s="25">
        <v>6</v>
      </c>
      <c r="SH74" s="25">
        <v>6</v>
      </c>
      <c r="SI74" s="25">
        <v>8</v>
      </c>
      <c r="SJ74" s="25">
        <v>9</v>
      </c>
      <c r="SK74" s="25">
        <v>11</v>
      </c>
      <c r="SL74" s="25">
        <v>5</v>
      </c>
      <c r="SM74" s="25">
        <v>6</v>
      </c>
      <c r="SN74" s="25">
        <v>8</v>
      </c>
      <c r="SO74" s="25">
        <v>12</v>
      </c>
      <c r="SP74" s="25">
        <v>8</v>
      </c>
      <c r="SQ74" s="25">
        <v>8</v>
      </c>
      <c r="SR74" s="25">
        <v>9</v>
      </c>
      <c r="SS74" s="25">
        <v>4</v>
      </c>
      <c r="ST74" s="25">
        <v>4</v>
      </c>
      <c r="SU74" s="25">
        <v>6</v>
      </c>
      <c r="SV74" s="25">
        <v>7</v>
      </c>
      <c r="SW74" s="44">
        <v>70.588235294117652</v>
      </c>
      <c r="SX74" s="44">
        <v>58.333333333333336</v>
      </c>
      <c r="SY74" s="44">
        <v>76.923076923076934</v>
      </c>
      <c r="SZ74" s="44">
        <v>64.285714285714292</v>
      </c>
      <c r="TA74" s="44">
        <v>62.068965517241381</v>
      </c>
      <c r="TB74" s="44">
        <v>68.421052631578945</v>
      </c>
      <c r="TC74" s="44">
        <v>72.727272727272734</v>
      </c>
      <c r="TD74" s="44">
        <v>47.368421052631575</v>
      </c>
      <c r="TE74" s="44">
        <v>60</v>
      </c>
      <c r="TF74" s="44">
        <v>40.909090909090914</v>
      </c>
      <c r="TG74" s="44">
        <v>68.181818181818173</v>
      </c>
      <c r="TH74" s="44">
        <v>58.333333333333336</v>
      </c>
      <c r="TI74" s="44">
        <v>76.470588235294116</v>
      </c>
      <c r="TJ74" s="44">
        <v>50</v>
      </c>
      <c r="TK74" s="44">
        <v>46.153846153846153</v>
      </c>
      <c r="TL74" s="44">
        <v>57.142857142857139</v>
      </c>
      <c r="TM74" s="44">
        <v>41.379310344827587</v>
      </c>
      <c r="TN74" s="44">
        <v>47.368421052631575</v>
      </c>
      <c r="TO74" s="44">
        <v>36.363636363636367</v>
      </c>
      <c r="TP74" s="44">
        <v>44.736842105263158</v>
      </c>
      <c r="TQ74" s="44">
        <v>24</v>
      </c>
      <c r="TR74" s="44">
        <v>27.27272727272727</v>
      </c>
      <c r="TS74" s="44">
        <v>36.363636363636367</v>
      </c>
      <c r="TT74" s="44">
        <v>37.5</v>
      </c>
      <c r="TU74" s="44">
        <v>64.705882352941174</v>
      </c>
      <c r="TV74" s="44">
        <v>41.666666666666671</v>
      </c>
      <c r="TW74" s="44">
        <v>46.153846153846153</v>
      </c>
      <c r="TX74" s="44">
        <v>57.142857142857139</v>
      </c>
      <c r="TY74" s="44">
        <v>41.379310344827587</v>
      </c>
      <c r="TZ74" s="44">
        <v>42.105263157894733</v>
      </c>
      <c r="UA74" s="44">
        <v>36.363636363636367</v>
      </c>
      <c r="UB74" s="44">
        <v>23.684210526315788</v>
      </c>
      <c r="UC74" s="44">
        <v>16</v>
      </c>
      <c r="UD74" s="44">
        <v>18.181818181818183</v>
      </c>
      <c r="UE74" s="44">
        <v>27.27272727272727</v>
      </c>
      <c r="UF74" s="44">
        <v>29.166666666666668</v>
      </c>
    </row>
    <row r="75" spans="1:552" x14ac:dyDescent="0.25">
      <c r="A75" s="2" t="str">
        <f t="shared" si="1"/>
        <v xml:space="preserve">280350 Lagarto                                                                                                                                      </v>
      </c>
      <c r="B75" s="58">
        <v>280350</v>
      </c>
      <c r="C75" s="2" t="s">
        <v>119</v>
      </c>
      <c r="D75" s="56">
        <v>3</v>
      </c>
      <c r="E75" s="56">
        <v>2</v>
      </c>
      <c r="F75" s="56">
        <v>2</v>
      </c>
      <c r="G75" s="56">
        <v>1</v>
      </c>
      <c r="H75" s="56">
        <v>1</v>
      </c>
      <c r="I75" s="56">
        <v>0</v>
      </c>
      <c r="J75" s="56">
        <v>2</v>
      </c>
      <c r="K75" s="56">
        <v>3</v>
      </c>
      <c r="L75" s="56">
        <v>3</v>
      </c>
      <c r="M75" s="56">
        <v>1</v>
      </c>
      <c r="N75" s="56">
        <v>0</v>
      </c>
      <c r="O75" s="56">
        <v>2</v>
      </c>
      <c r="P75" s="59">
        <v>1</v>
      </c>
      <c r="Q75" s="59">
        <v>1</v>
      </c>
      <c r="R75" s="59">
        <v>1</v>
      </c>
      <c r="S75" s="59">
        <v>0</v>
      </c>
      <c r="T75" s="59">
        <v>0</v>
      </c>
      <c r="U75" s="59">
        <v>0</v>
      </c>
      <c r="V75" s="59">
        <v>1</v>
      </c>
      <c r="W75" s="59">
        <v>2</v>
      </c>
      <c r="X75" s="59">
        <v>3</v>
      </c>
      <c r="Y75" s="59">
        <v>0</v>
      </c>
      <c r="Z75" s="59">
        <v>0</v>
      </c>
      <c r="AA75" s="59">
        <v>2</v>
      </c>
      <c r="AB75" s="62">
        <v>33.333333333333329</v>
      </c>
      <c r="AC75" s="62">
        <v>50</v>
      </c>
      <c r="AD75" s="62">
        <v>50</v>
      </c>
      <c r="AE75" s="62">
        <v>0</v>
      </c>
      <c r="AF75" s="62">
        <v>0</v>
      </c>
      <c r="AG75" s="62">
        <v>999999999</v>
      </c>
      <c r="AH75" s="62">
        <v>50</v>
      </c>
      <c r="AI75" s="62">
        <v>66.666666666666657</v>
      </c>
      <c r="AJ75" s="62">
        <v>100</v>
      </c>
      <c r="AK75" s="62">
        <v>0</v>
      </c>
      <c r="AL75" s="62">
        <v>999999999</v>
      </c>
      <c r="AM75" s="62">
        <v>100</v>
      </c>
      <c r="AN75" s="61">
        <v>2</v>
      </c>
      <c r="AO75" s="25">
        <v>1</v>
      </c>
      <c r="AP75" s="25">
        <v>1</v>
      </c>
      <c r="AQ75" s="25">
        <v>1</v>
      </c>
      <c r="AR75" s="25">
        <v>1</v>
      </c>
      <c r="AS75" s="25">
        <v>0</v>
      </c>
      <c r="AT75" s="25">
        <v>1</v>
      </c>
      <c r="AU75" s="25">
        <v>1</v>
      </c>
      <c r="AV75" s="25">
        <v>0</v>
      </c>
      <c r="AW75" s="25">
        <v>1</v>
      </c>
      <c r="AX75" s="25">
        <v>0</v>
      </c>
      <c r="AY75" s="25">
        <v>0</v>
      </c>
      <c r="AZ75" s="39">
        <v>66.666666666666657</v>
      </c>
      <c r="BA75" s="39">
        <v>50</v>
      </c>
      <c r="BB75" s="39">
        <v>50</v>
      </c>
      <c r="BC75" s="39">
        <v>100</v>
      </c>
      <c r="BD75" s="39">
        <v>100</v>
      </c>
      <c r="BE75" s="39">
        <v>999999999</v>
      </c>
      <c r="BF75" s="39">
        <v>50</v>
      </c>
      <c r="BG75" s="39">
        <v>33.333333333333329</v>
      </c>
      <c r="BH75" s="39">
        <v>0</v>
      </c>
      <c r="BI75" s="39">
        <v>100</v>
      </c>
      <c r="BJ75" s="39">
        <v>999999999</v>
      </c>
      <c r="BK75" s="39">
        <v>0</v>
      </c>
      <c r="BL75" s="25">
        <v>0</v>
      </c>
      <c r="BM75" s="25">
        <v>0</v>
      </c>
      <c r="BN75" s="25">
        <v>0</v>
      </c>
      <c r="BO75" s="25">
        <v>0</v>
      </c>
      <c r="BP75" s="25">
        <v>0</v>
      </c>
      <c r="BQ75" s="25">
        <v>0</v>
      </c>
      <c r="BR75" s="25">
        <v>0</v>
      </c>
      <c r="BS75" s="25">
        <v>0</v>
      </c>
      <c r="BT75" s="25">
        <v>0</v>
      </c>
      <c r="BU75" s="25">
        <v>0</v>
      </c>
      <c r="BV75" s="25">
        <v>0</v>
      </c>
      <c r="BW75" s="25">
        <v>0</v>
      </c>
      <c r="BX75" s="39">
        <v>0</v>
      </c>
      <c r="BY75" s="39">
        <v>0</v>
      </c>
      <c r="BZ75" s="39">
        <v>0</v>
      </c>
      <c r="CA75" s="39">
        <v>0</v>
      </c>
      <c r="CB75" s="39">
        <v>0</v>
      </c>
      <c r="CC75" s="39">
        <v>999999999</v>
      </c>
      <c r="CD75" s="39">
        <v>0</v>
      </c>
      <c r="CE75" s="39">
        <v>0</v>
      </c>
      <c r="CF75" s="39">
        <v>0</v>
      </c>
      <c r="CG75" s="39">
        <v>0</v>
      </c>
      <c r="CH75" s="39">
        <v>999999999</v>
      </c>
      <c r="CI75" s="39">
        <v>0</v>
      </c>
      <c r="CJ75" s="63">
        <v>0</v>
      </c>
      <c r="CK75" s="63">
        <v>0</v>
      </c>
      <c r="CL75" s="63">
        <v>0</v>
      </c>
      <c r="CM75" s="63">
        <v>0</v>
      </c>
      <c r="CN75" s="63">
        <v>0</v>
      </c>
      <c r="CO75" s="63">
        <v>0</v>
      </c>
      <c r="CP75" s="63">
        <v>1</v>
      </c>
      <c r="CQ75" s="63">
        <v>1</v>
      </c>
      <c r="CR75" s="63">
        <v>1</v>
      </c>
      <c r="CS75" s="63">
        <v>0</v>
      </c>
      <c r="CT75" s="63">
        <v>0</v>
      </c>
      <c r="CU75" s="63">
        <v>0</v>
      </c>
      <c r="CV75" s="63">
        <v>0</v>
      </c>
      <c r="CW75" s="63">
        <v>0</v>
      </c>
      <c r="CX75" s="63">
        <v>0</v>
      </c>
      <c r="CY75" s="63">
        <v>0</v>
      </c>
      <c r="CZ75" s="63">
        <v>0</v>
      </c>
      <c r="DA75" s="63">
        <v>0</v>
      </c>
      <c r="DB75" s="63">
        <v>0</v>
      </c>
      <c r="DC75" s="63">
        <v>0</v>
      </c>
      <c r="DD75" s="63">
        <v>0</v>
      </c>
      <c r="DE75" s="63">
        <v>0</v>
      </c>
      <c r="DF75" s="63">
        <v>0</v>
      </c>
      <c r="DG75" s="63">
        <v>0</v>
      </c>
      <c r="DH75" s="25">
        <v>1</v>
      </c>
      <c r="DI75" s="25">
        <v>1</v>
      </c>
      <c r="DJ75" s="25">
        <v>1</v>
      </c>
      <c r="DK75" s="25">
        <v>0</v>
      </c>
      <c r="DL75" s="25">
        <v>0</v>
      </c>
      <c r="DM75" s="25">
        <v>0</v>
      </c>
      <c r="DN75" s="25">
        <v>0</v>
      </c>
      <c r="DO75" s="25">
        <v>0</v>
      </c>
      <c r="DP75" s="25">
        <v>0</v>
      </c>
      <c r="DQ75" s="25">
        <v>0</v>
      </c>
      <c r="DR75" s="25">
        <v>0</v>
      </c>
      <c r="DS75" s="25">
        <v>1</v>
      </c>
      <c r="DT75" s="34">
        <v>1</v>
      </c>
      <c r="DU75" s="34">
        <v>1</v>
      </c>
      <c r="DV75" s="34">
        <v>1</v>
      </c>
      <c r="DW75" s="34">
        <v>0</v>
      </c>
      <c r="DX75" s="34">
        <v>0</v>
      </c>
      <c r="DY75" s="34">
        <v>0</v>
      </c>
      <c r="DZ75" s="34">
        <v>1</v>
      </c>
      <c r="EA75" s="2">
        <v>1</v>
      </c>
      <c r="EB75" s="2">
        <v>1</v>
      </c>
      <c r="EC75" s="2">
        <v>0</v>
      </c>
      <c r="ED75" s="2">
        <v>0</v>
      </c>
      <c r="EE75" s="2">
        <v>1</v>
      </c>
      <c r="EF75" s="34">
        <v>0</v>
      </c>
      <c r="EG75" s="34">
        <v>0</v>
      </c>
      <c r="EH75" s="34">
        <v>0</v>
      </c>
      <c r="EI75" s="34">
        <v>999999999</v>
      </c>
      <c r="EJ75" s="34">
        <v>999999999</v>
      </c>
      <c r="EK75" s="34">
        <v>999999999</v>
      </c>
      <c r="EL75" s="34">
        <v>100</v>
      </c>
      <c r="EM75" s="34">
        <v>100</v>
      </c>
      <c r="EN75" s="34">
        <v>100</v>
      </c>
      <c r="EO75" s="34">
        <v>999999999</v>
      </c>
      <c r="EP75" s="34">
        <v>999999999</v>
      </c>
      <c r="EQ75" s="34">
        <v>0</v>
      </c>
      <c r="ER75" s="34">
        <v>0</v>
      </c>
      <c r="ES75" s="34">
        <v>0</v>
      </c>
      <c r="ET75" s="34">
        <v>0</v>
      </c>
      <c r="EU75" s="34">
        <v>999999999</v>
      </c>
      <c r="EV75" s="34">
        <v>999999999</v>
      </c>
      <c r="EW75" s="34">
        <v>999999999</v>
      </c>
      <c r="EX75" s="34">
        <v>0</v>
      </c>
      <c r="EY75" s="34">
        <v>0</v>
      </c>
      <c r="EZ75" s="34">
        <v>0</v>
      </c>
      <c r="FA75" s="34">
        <v>999999999</v>
      </c>
      <c r="FB75" s="34">
        <v>999999999</v>
      </c>
      <c r="FC75" s="34">
        <v>0</v>
      </c>
      <c r="FD75" s="42">
        <v>100</v>
      </c>
      <c r="FE75" s="42">
        <v>100</v>
      </c>
      <c r="FF75" s="42">
        <v>100</v>
      </c>
      <c r="FG75" s="42">
        <v>999999999</v>
      </c>
      <c r="FH75" s="42">
        <v>999999999</v>
      </c>
      <c r="FI75" s="42">
        <v>999999999</v>
      </c>
      <c r="FJ75" s="42">
        <v>0</v>
      </c>
      <c r="FK75" s="42">
        <v>0</v>
      </c>
      <c r="FL75" s="42">
        <v>0</v>
      </c>
      <c r="FM75" s="42">
        <v>999999999</v>
      </c>
      <c r="FN75" s="42">
        <v>999999999</v>
      </c>
      <c r="FO75" s="42">
        <v>100</v>
      </c>
      <c r="FP75" s="42">
        <v>0</v>
      </c>
      <c r="FQ75" s="2">
        <v>1</v>
      </c>
      <c r="FR75" s="2">
        <v>0</v>
      </c>
      <c r="FS75" s="2">
        <v>0</v>
      </c>
      <c r="FT75" s="2">
        <v>0</v>
      </c>
      <c r="FU75" s="2">
        <v>0</v>
      </c>
      <c r="FV75" s="2">
        <v>1</v>
      </c>
      <c r="FW75" s="2">
        <v>1</v>
      </c>
      <c r="FX75" s="2">
        <v>1</v>
      </c>
      <c r="FY75" s="2">
        <v>0</v>
      </c>
      <c r="FZ75" s="2">
        <v>0</v>
      </c>
      <c r="GA75" s="2">
        <v>0</v>
      </c>
      <c r="GB75" s="25">
        <v>0</v>
      </c>
      <c r="GC75" s="25">
        <v>0</v>
      </c>
      <c r="GD75" s="25">
        <v>1</v>
      </c>
      <c r="GE75" s="25">
        <v>0</v>
      </c>
      <c r="GF75" s="25">
        <v>0</v>
      </c>
      <c r="GG75" s="25">
        <v>0</v>
      </c>
      <c r="GH75" s="25">
        <v>0</v>
      </c>
      <c r="GI75" s="25">
        <v>1</v>
      </c>
      <c r="GJ75" s="25">
        <v>0</v>
      </c>
      <c r="GK75" s="25">
        <v>0</v>
      </c>
      <c r="GL75" s="25">
        <v>0</v>
      </c>
      <c r="GM75" s="25">
        <v>0</v>
      </c>
      <c r="GN75" s="2">
        <v>1</v>
      </c>
      <c r="GO75" s="2">
        <v>0</v>
      </c>
      <c r="GP75" s="2">
        <v>0</v>
      </c>
      <c r="GQ75" s="2">
        <v>0</v>
      </c>
      <c r="GR75" s="2">
        <v>0</v>
      </c>
      <c r="GS75" s="2">
        <v>0</v>
      </c>
      <c r="GT75" s="2">
        <v>0</v>
      </c>
      <c r="GU75" s="2">
        <v>0</v>
      </c>
      <c r="GV75" s="2">
        <v>2</v>
      </c>
      <c r="GW75" s="2">
        <v>0</v>
      </c>
      <c r="GX75" s="2">
        <v>0</v>
      </c>
      <c r="GY75" s="2">
        <v>2</v>
      </c>
      <c r="GZ75" s="2">
        <v>1</v>
      </c>
      <c r="HA75" s="2">
        <v>1</v>
      </c>
      <c r="HB75" s="2">
        <v>1</v>
      </c>
      <c r="HC75" s="2">
        <v>0</v>
      </c>
      <c r="HD75" s="2">
        <v>0</v>
      </c>
      <c r="HE75" s="2">
        <v>0</v>
      </c>
      <c r="HF75" s="2">
        <v>1</v>
      </c>
      <c r="HG75" s="2">
        <v>2</v>
      </c>
      <c r="HH75" s="2">
        <v>3</v>
      </c>
      <c r="HI75" s="2">
        <v>0</v>
      </c>
      <c r="HJ75" s="2">
        <v>0</v>
      </c>
      <c r="HK75" s="2">
        <v>2</v>
      </c>
      <c r="HL75" s="34">
        <v>0</v>
      </c>
      <c r="HM75" s="34">
        <v>100</v>
      </c>
      <c r="HN75" s="34">
        <v>0</v>
      </c>
      <c r="HO75" s="34">
        <v>999999999</v>
      </c>
      <c r="HP75" s="34">
        <v>999999999</v>
      </c>
      <c r="HQ75" s="34">
        <v>999999999</v>
      </c>
      <c r="HR75" s="34">
        <v>100</v>
      </c>
      <c r="HS75" s="34">
        <v>50</v>
      </c>
      <c r="HT75" s="34">
        <v>33.333333333333329</v>
      </c>
      <c r="HU75" s="34">
        <v>999999999</v>
      </c>
      <c r="HV75" s="34">
        <v>999999999</v>
      </c>
      <c r="HW75" s="34">
        <v>0</v>
      </c>
      <c r="HX75" s="39">
        <v>0</v>
      </c>
      <c r="HY75" s="39">
        <v>0</v>
      </c>
      <c r="HZ75" s="39">
        <v>100</v>
      </c>
      <c r="IA75" s="39">
        <v>999999999</v>
      </c>
      <c r="IB75" s="39">
        <v>999999999</v>
      </c>
      <c r="IC75" s="39">
        <v>999999999</v>
      </c>
      <c r="ID75" s="39">
        <v>0</v>
      </c>
      <c r="IE75" s="39">
        <v>50</v>
      </c>
      <c r="IF75" s="39">
        <v>0</v>
      </c>
      <c r="IG75" s="39">
        <v>999999999</v>
      </c>
      <c r="IH75" s="39">
        <v>999999999</v>
      </c>
      <c r="II75" s="39">
        <v>0</v>
      </c>
      <c r="IJ75" s="39">
        <v>100</v>
      </c>
      <c r="IK75" s="39">
        <v>0</v>
      </c>
      <c r="IL75" s="39">
        <v>0</v>
      </c>
      <c r="IM75" s="39">
        <v>999999999</v>
      </c>
      <c r="IN75" s="39">
        <v>999999999</v>
      </c>
      <c r="IO75" s="39">
        <v>999999999</v>
      </c>
      <c r="IP75" s="39">
        <v>0</v>
      </c>
      <c r="IQ75" s="39">
        <v>0</v>
      </c>
      <c r="IR75" s="39">
        <v>66.666666666666657</v>
      </c>
      <c r="IS75" s="39">
        <v>999999999</v>
      </c>
      <c r="IT75" s="39">
        <v>999999999</v>
      </c>
      <c r="IU75" s="39">
        <v>100</v>
      </c>
      <c r="IV75" s="39">
        <v>1</v>
      </c>
      <c r="IW75" s="39">
        <v>0</v>
      </c>
      <c r="IX75" s="39">
        <v>1</v>
      </c>
      <c r="IY75" s="39">
        <v>0</v>
      </c>
      <c r="IZ75" s="39">
        <v>1</v>
      </c>
      <c r="JA75" s="39">
        <v>0</v>
      </c>
      <c r="JB75" s="39">
        <v>1</v>
      </c>
      <c r="JC75" s="39">
        <v>0</v>
      </c>
      <c r="JD75" s="2">
        <v>0</v>
      </c>
      <c r="JE75" s="2">
        <v>1</v>
      </c>
      <c r="JF75" s="2">
        <v>0</v>
      </c>
      <c r="JG75" s="2">
        <v>0</v>
      </c>
      <c r="JH75" s="2">
        <v>0</v>
      </c>
      <c r="JI75" s="2">
        <v>0</v>
      </c>
      <c r="JJ75" s="2">
        <v>0</v>
      </c>
      <c r="JK75" s="2">
        <v>1</v>
      </c>
      <c r="JL75" s="2">
        <v>0</v>
      </c>
      <c r="JM75" s="44">
        <v>0</v>
      </c>
      <c r="JN75" s="44">
        <v>0</v>
      </c>
      <c r="JO75" s="44">
        <v>0</v>
      </c>
      <c r="JP75" s="2">
        <v>0</v>
      </c>
      <c r="JQ75" s="2">
        <v>0</v>
      </c>
      <c r="JR75" s="2">
        <v>0</v>
      </c>
      <c r="JS75" s="2">
        <v>0</v>
      </c>
      <c r="JT75" s="2">
        <v>1</v>
      </c>
      <c r="JU75" s="2">
        <v>1</v>
      </c>
      <c r="JV75" s="2">
        <v>0</v>
      </c>
      <c r="JW75" s="2">
        <v>0</v>
      </c>
      <c r="JX75" s="2">
        <v>0</v>
      </c>
      <c r="JY75" s="2">
        <v>0</v>
      </c>
      <c r="JZ75" s="2">
        <v>0</v>
      </c>
      <c r="KA75" s="2">
        <v>1</v>
      </c>
      <c r="KB75" s="25">
        <v>0</v>
      </c>
      <c r="KC75" s="25">
        <v>0</v>
      </c>
      <c r="KD75" s="25">
        <v>0</v>
      </c>
      <c r="KE75" s="25">
        <v>0</v>
      </c>
      <c r="KF75" s="25">
        <v>2</v>
      </c>
      <c r="KG75" s="25">
        <v>1</v>
      </c>
      <c r="KH75" s="25">
        <v>1</v>
      </c>
      <c r="KI75" s="25">
        <v>1</v>
      </c>
      <c r="KJ75" s="25">
        <v>1</v>
      </c>
      <c r="KK75" s="25">
        <v>0</v>
      </c>
      <c r="KL75" s="25">
        <v>1</v>
      </c>
      <c r="KM75" s="25">
        <v>1</v>
      </c>
      <c r="KN75" s="25">
        <v>0</v>
      </c>
      <c r="KO75" s="25">
        <v>1</v>
      </c>
      <c r="KP75" s="25">
        <v>0</v>
      </c>
      <c r="KQ75" s="25">
        <v>0</v>
      </c>
      <c r="KR75" s="44">
        <v>50</v>
      </c>
      <c r="KS75" s="44">
        <v>0</v>
      </c>
      <c r="KT75" s="44">
        <v>100</v>
      </c>
      <c r="KU75" s="44">
        <v>0</v>
      </c>
      <c r="KV75" s="44">
        <v>100</v>
      </c>
      <c r="KW75" s="44">
        <v>999999999</v>
      </c>
      <c r="KX75" s="44">
        <v>100</v>
      </c>
      <c r="KY75" s="44">
        <v>0</v>
      </c>
      <c r="KZ75" s="44">
        <v>999999999</v>
      </c>
      <c r="LA75" s="44">
        <v>100</v>
      </c>
      <c r="LB75" s="44">
        <v>999999999</v>
      </c>
      <c r="LC75" s="44">
        <v>999999999</v>
      </c>
      <c r="LD75" s="44">
        <v>0</v>
      </c>
      <c r="LE75" s="44">
        <v>0</v>
      </c>
      <c r="LF75" s="44">
        <v>0</v>
      </c>
      <c r="LG75" s="44">
        <v>100</v>
      </c>
      <c r="LH75" s="44">
        <v>0</v>
      </c>
      <c r="LI75" s="44">
        <v>999999999</v>
      </c>
      <c r="LJ75" s="44">
        <v>0</v>
      </c>
      <c r="LK75" s="44">
        <v>0</v>
      </c>
      <c r="LL75" s="44">
        <v>999999999</v>
      </c>
      <c r="LM75" s="44">
        <v>0</v>
      </c>
      <c r="LN75" s="44">
        <v>999999999</v>
      </c>
      <c r="LO75" s="44">
        <v>999999999</v>
      </c>
      <c r="LP75" s="44">
        <v>50</v>
      </c>
      <c r="LQ75" s="44">
        <v>100</v>
      </c>
      <c r="LR75" s="44">
        <v>0</v>
      </c>
      <c r="LS75" s="44">
        <v>0</v>
      </c>
      <c r="LT75" s="44">
        <v>0</v>
      </c>
      <c r="LU75" s="44">
        <v>999999999</v>
      </c>
      <c r="LV75" s="44">
        <v>0</v>
      </c>
      <c r="LW75" s="44">
        <v>100</v>
      </c>
      <c r="LX75" s="44">
        <v>999999999</v>
      </c>
      <c r="LY75" s="44">
        <v>0</v>
      </c>
      <c r="LZ75" s="44">
        <v>999999999</v>
      </c>
      <c r="MA75" s="44">
        <v>999999999</v>
      </c>
      <c r="MB75" s="25">
        <v>0</v>
      </c>
      <c r="MC75" s="25">
        <v>0</v>
      </c>
      <c r="MD75" s="25">
        <v>0</v>
      </c>
      <c r="ME75" s="25">
        <v>0</v>
      </c>
      <c r="MF75" s="25">
        <v>0</v>
      </c>
      <c r="MG75" s="25">
        <v>0</v>
      </c>
      <c r="MH75" s="25">
        <v>0</v>
      </c>
      <c r="MI75" s="25">
        <v>0</v>
      </c>
      <c r="MJ75" s="25">
        <v>0</v>
      </c>
      <c r="MK75" s="25">
        <v>0</v>
      </c>
      <c r="ML75" s="25">
        <v>0</v>
      </c>
      <c r="MM75" s="25">
        <v>1</v>
      </c>
      <c r="MN75" s="25">
        <v>1</v>
      </c>
      <c r="MO75" s="25">
        <v>1</v>
      </c>
      <c r="MP75" s="25">
        <v>1</v>
      </c>
      <c r="MQ75" s="25">
        <v>0</v>
      </c>
      <c r="MR75" s="25">
        <v>0</v>
      </c>
      <c r="MS75" s="25">
        <v>0</v>
      </c>
      <c r="MT75" s="25">
        <v>1</v>
      </c>
      <c r="MU75" s="25">
        <v>0</v>
      </c>
      <c r="MV75" s="25">
        <v>0</v>
      </c>
      <c r="MW75" s="44">
        <v>0</v>
      </c>
      <c r="MX75" s="44">
        <v>0</v>
      </c>
      <c r="MY75" s="44">
        <v>1</v>
      </c>
      <c r="MZ75" s="44">
        <v>0</v>
      </c>
      <c r="NA75" s="44">
        <v>0</v>
      </c>
      <c r="NB75" s="44">
        <v>0</v>
      </c>
      <c r="NC75" s="44">
        <v>999999999</v>
      </c>
      <c r="ND75" s="44">
        <v>999999999</v>
      </c>
      <c r="NE75" s="44">
        <v>999999999</v>
      </c>
      <c r="NF75" s="44">
        <v>0</v>
      </c>
      <c r="NG75" s="44">
        <v>999999999</v>
      </c>
      <c r="NH75" s="44">
        <v>999999999</v>
      </c>
      <c r="NI75" s="44">
        <v>999999999</v>
      </c>
      <c r="NJ75" s="44">
        <v>999999999</v>
      </c>
      <c r="NK75" s="44">
        <v>100</v>
      </c>
      <c r="NL75" s="25">
        <v>1</v>
      </c>
      <c r="NM75" s="25">
        <v>0</v>
      </c>
      <c r="NN75" s="25">
        <v>0</v>
      </c>
      <c r="NO75" s="25">
        <v>0</v>
      </c>
      <c r="NP75" s="25">
        <v>0</v>
      </c>
      <c r="NQ75" s="25">
        <v>0</v>
      </c>
      <c r="NR75" s="25">
        <v>0</v>
      </c>
      <c r="NS75" s="25">
        <v>0</v>
      </c>
      <c r="NT75" s="25">
        <v>0</v>
      </c>
      <c r="NU75" s="25">
        <v>0</v>
      </c>
      <c r="NV75" s="25">
        <v>0</v>
      </c>
      <c r="NW75" s="25">
        <v>0</v>
      </c>
      <c r="NX75" s="25">
        <v>2</v>
      </c>
      <c r="NY75" s="25">
        <v>0</v>
      </c>
      <c r="NZ75" s="25">
        <v>1</v>
      </c>
      <c r="OA75" s="25">
        <v>0</v>
      </c>
      <c r="OB75" s="25">
        <v>1</v>
      </c>
      <c r="OC75" s="25">
        <v>0</v>
      </c>
      <c r="OD75" s="44">
        <v>0</v>
      </c>
      <c r="OE75" s="44">
        <v>0</v>
      </c>
      <c r="OF75" s="44">
        <v>0</v>
      </c>
      <c r="OG75" s="44">
        <v>0</v>
      </c>
      <c r="OH75" s="44">
        <v>0</v>
      </c>
      <c r="OI75" s="44">
        <v>0</v>
      </c>
      <c r="OJ75" s="44">
        <v>50</v>
      </c>
      <c r="OK75" s="44">
        <v>999999999</v>
      </c>
      <c r="OL75" s="44">
        <v>0</v>
      </c>
      <c r="OM75" s="44">
        <v>999999999</v>
      </c>
      <c r="ON75" s="44">
        <v>0</v>
      </c>
      <c r="OO75" s="44">
        <v>999999999</v>
      </c>
      <c r="OP75" s="44">
        <v>999999999</v>
      </c>
      <c r="OQ75" s="44">
        <v>999999999</v>
      </c>
      <c r="OR75" s="44">
        <v>999999999</v>
      </c>
      <c r="OS75" s="44">
        <v>999999999</v>
      </c>
      <c r="OT75" s="44">
        <v>999999999</v>
      </c>
      <c r="OU75" s="44">
        <v>999999999</v>
      </c>
      <c r="OV75" s="25">
        <v>2</v>
      </c>
      <c r="OW75" s="25">
        <v>1</v>
      </c>
      <c r="OX75" s="25">
        <v>0</v>
      </c>
      <c r="OY75" s="25">
        <v>1</v>
      </c>
      <c r="OZ75" s="25">
        <v>1</v>
      </c>
      <c r="PA75" s="25">
        <v>1</v>
      </c>
      <c r="PB75" s="25">
        <v>1</v>
      </c>
      <c r="PC75" s="25">
        <v>3</v>
      </c>
      <c r="PD75" s="25">
        <v>5</v>
      </c>
      <c r="PE75" s="25">
        <v>1</v>
      </c>
      <c r="PF75" s="25">
        <v>0</v>
      </c>
      <c r="PG75" s="25">
        <v>0</v>
      </c>
      <c r="PH75" s="25">
        <v>4</v>
      </c>
      <c r="PI75" s="25">
        <v>3</v>
      </c>
      <c r="PJ75" s="25">
        <v>3</v>
      </c>
      <c r="PK75" s="25">
        <v>2</v>
      </c>
      <c r="PL75" s="25">
        <v>1</v>
      </c>
      <c r="PM75" s="25">
        <v>1</v>
      </c>
      <c r="PN75" s="25">
        <v>2</v>
      </c>
      <c r="PO75" s="25">
        <v>4</v>
      </c>
      <c r="PP75" s="25">
        <v>6</v>
      </c>
      <c r="PQ75" s="25">
        <v>1</v>
      </c>
      <c r="PR75" s="25">
        <v>0</v>
      </c>
      <c r="PS75" s="25">
        <v>2</v>
      </c>
      <c r="PT75" s="44">
        <v>50</v>
      </c>
      <c r="PU75" s="44">
        <v>33.333333333333329</v>
      </c>
      <c r="PV75" s="44">
        <v>0</v>
      </c>
      <c r="PW75" s="44">
        <v>50</v>
      </c>
      <c r="PX75" s="44">
        <v>100</v>
      </c>
      <c r="PY75" s="44">
        <v>100</v>
      </c>
      <c r="PZ75" s="44">
        <v>50</v>
      </c>
      <c r="QA75" s="44">
        <v>75</v>
      </c>
      <c r="QB75" s="44">
        <v>83.333333333333343</v>
      </c>
      <c r="QC75" s="44">
        <v>100</v>
      </c>
      <c r="QD75" s="44">
        <v>999999999</v>
      </c>
      <c r="QE75" s="44">
        <v>0</v>
      </c>
      <c r="QF75" s="25">
        <v>4</v>
      </c>
      <c r="QG75" s="25">
        <v>2</v>
      </c>
      <c r="QH75" s="25">
        <v>1</v>
      </c>
      <c r="QI75" s="25">
        <v>1</v>
      </c>
      <c r="QJ75" s="25">
        <v>1</v>
      </c>
      <c r="QK75" s="25">
        <v>1</v>
      </c>
      <c r="QL75" s="25">
        <v>1</v>
      </c>
      <c r="QM75" s="25">
        <v>3</v>
      </c>
      <c r="QN75" s="25">
        <v>4</v>
      </c>
      <c r="QO75" s="25">
        <v>1</v>
      </c>
      <c r="QP75" s="25">
        <v>0</v>
      </c>
      <c r="QQ75" s="25">
        <v>4</v>
      </c>
      <c r="QR75" s="25">
        <v>3</v>
      </c>
      <c r="QS75" s="25">
        <v>3</v>
      </c>
      <c r="QT75" s="25">
        <v>2</v>
      </c>
      <c r="QU75" s="25">
        <v>1</v>
      </c>
      <c r="QV75" s="25">
        <v>1</v>
      </c>
      <c r="QW75" s="25">
        <v>2</v>
      </c>
      <c r="QX75" s="25">
        <v>4</v>
      </c>
      <c r="QY75" s="25">
        <v>6</v>
      </c>
      <c r="QZ75" s="25">
        <v>1</v>
      </c>
      <c r="RA75" s="25">
        <v>0</v>
      </c>
      <c r="RB75" s="44">
        <v>100</v>
      </c>
      <c r="RC75" s="44">
        <v>66.666666666666657</v>
      </c>
      <c r="RD75" s="44">
        <v>33.333333333333329</v>
      </c>
      <c r="RE75" s="44">
        <v>50</v>
      </c>
      <c r="RF75" s="44">
        <v>100</v>
      </c>
      <c r="RG75" s="44">
        <v>100</v>
      </c>
      <c r="RH75" s="44">
        <v>50</v>
      </c>
      <c r="RI75" s="44">
        <v>75</v>
      </c>
      <c r="RJ75" s="44">
        <v>66.666666666666657</v>
      </c>
      <c r="RK75" s="44">
        <v>100</v>
      </c>
      <c r="RL75" s="44">
        <v>999999999</v>
      </c>
      <c r="RM75" s="25">
        <v>2</v>
      </c>
      <c r="RN75" s="25">
        <v>2</v>
      </c>
      <c r="RO75" s="25">
        <v>2</v>
      </c>
      <c r="RP75" s="25">
        <v>1</v>
      </c>
      <c r="RQ75" s="25">
        <v>1</v>
      </c>
      <c r="RR75" s="25">
        <v>0</v>
      </c>
      <c r="RS75" s="25">
        <v>1</v>
      </c>
      <c r="RT75" s="25">
        <v>1</v>
      </c>
      <c r="RU75" s="25">
        <v>2</v>
      </c>
      <c r="RV75" s="25">
        <v>1</v>
      </c>
      <c r="RW75" s="25">
        <v>0</v>
      </c>
      <c r="RX75" s="25">
        <v>1</v>
      </c>
      <c r="RY75" s="25">
        <v>3</v>
      </c>
      <c r="RZ75" s="25">
        <v>2</v>
      </c>
      <c r="SA75" s="25">
        <v>2</v>
      </c>
      <c r="SB75" s="25">
        <v>0</v>
      </c>
      <c r="SC75" s="25">
        <v>1</v>
      </c>
      <c r="SD75" s="25">
        <v>0</v>
      </c>
      <c r="SE75" s="25">
        <v>2</v>
      </c>
      <c r="SF75" s="25">
        <v>1</v>
      </c>
      <c r="SG75" s="25">
        <v>0</v>
      </c>
      <c r="SH75" s="25">
        <v>1</v>
      </c>
      <c r="SI75" s="25">
        <v>0</v>
      </c>
      <c r="SJ75" s="25">
        <v>1</v>
      </c>
      <c r="SK75" s="25">
        <v>2</v>
      </c>
      <c r="SL75" s="25">
        <v>2</v>
      </c>
      <c r="SM75" s="25">
        <v>2</v>
      </c>
      <c r="SN75" s="25">
        <v>0</v>
      </c>
      <c r="SO75" s="25">
        <v>1</v>
      </c>
      <c r="SP75" s="25">
        <v>0</v>
      </c>
      <c r="SQ75" s="25">
        <v>1</v>
      </c>
      <c r="SR75" s="25">
        <v>0</v>
      </c>
      <c r="SS75" s="25">
        <v>0</v>
      </c>
      <c r="ST75" s="25">
        <v>1</v>
      </c>
      <c r="SU75" s="25">
        <v>0</v>
      </c>
      <c r="SV75" s="25">
        <v>0</v>
      </c>
      <c r="SW75" s="44">
        <v>66.666666666666657</v>
      </c>
      <c r="SX75" s="44">
        <v>100</v>
      </c>
      <c r="SY75" s="44">
        <v>100</v>
      </c>
      <c r="SZ75" s="44">
        <v>100</v>
      </c>
      <c r="TA75" s="44">
        <v>100</v>
      </c>
      <c r="TB75" s="44">
        <v>999999999</v>
      </c>
      <c r="TC75" s="44">
        <v>50</v>
      </c>
      <c r="TD75" s="44">
        <v>33.333333333333329</v>
      </c>
      <c r="TE75" s="44">
        <v>66.666666666666657</v>
      </c>
      <c r="TF75" s="44">
        <v>100</v>
      </c>
      <c r="TG75" s="44">
        <v>999999999</v>
      </c>
      <c r="TH75" s="44">
        <v>50</v>
      </c>
      <c r="TI75" s="44">
        <v>100</v>
      </c>
      <c r="TJ75" s="44">
        <v>100</v>
      </c>
      <c r="TK75" s="44">
        <v>100</v>
      </c>
      <c r="TL75" s="44">
        <v>0</v>
      </c>
      <c r="TM75" s="44">
        <v>100</v>
      </c>
      <c r="TN75" s="44">
        <v>999999999</v>
      </c>
      <c r="TO75" s="44">
        <v>100</v>
      </c>
      <c r="TP75" s="44">
        <v>33.333333333333329</v>
      </c>
      <c r="TQ75" s="44">
        <v>0</v>
      </c>
      <c r="TR75" s="44">
        <v>100</v>
      </c>
      <c r="TS75" s="44">
        <v>999999999</v>
      </c>
      <c r="TT75" s="44">
        <v>50</v>
      </c>
      <c r="TU75" s="44">
        <v>66.666666666666657</v>
      </c>
      <c r="TV75" s="44">
        <v>100</v>
      </c>
      <c r="TW75" s="44">
        <v>100</v>
      </c>
      <c r="TX75" s="44">
        <v>0</v>
      </c>
      <c r="TY75" s="44">
        <v>100</v>
      </c>
      <c r="TZ75" s="44">
        <v>999999999</v>
      </c>
      <c r="UA75" s="44">
        <v>50</v>
      </c>
      <c r="UB75" s="44">
        <v>0</v>
      </c>
      <c r="UC75" s="44">
        <v>0</v>
      </c>
      <c r="UD75" s="44">
        <v>100</v>
      </c>
      <c r="UE75" s="44">
        <v>999999999</v>
      </c>
      <c r="UF75" s="44">
        <v>0</v>
      </c>
    </row>
    <row r="76" spans="1:552" x14ac:dyDescent="0.25">
      <c r="A76" s="2" t="str">
        <f t="shared" si="1"/>
        <v xml:space="preserve">280480 Nossa Senhora do Socorro                                                                                                                     </v>
      </c>
      <c r="B76" s="58">
        <v>280480</v>
      </c>
      <c r="C76" s="2" t="s">
        <v>120</v>
      </c>
      <c r="D76" s="56">
        <v>6</v>
      </c>
      <c r="E76" s="56">
        <v>3</v>
      </c>
      <c r="F76" s="56">
        <v>2</v>
      </c>
      <c r="G76" s="56">
        <v>3</v>
      </c>
      <c r="H76" s="56">
        <v>4</v>
      </c>
      <c r="I76" s="56">
        <v>6</v>
      </c>
      <c r="J76" s="56">
        <v>3</v>
      </c>
      <c r="K76" s="56">
        <v>4</v>
      </c>
      <c r="L76" s="56">
        <v>9</v>
      </c>
      <c r="M76" s="56">
        <v>3</v>
      </c>
      <c r="N76" s="56">
        <v>8</v>
      </c>
      <c r="O76" s="56">
        <v>9</v>
      </c>
      <c r="P76" s="59">
        <v>3</v>
      </c>
      <c r="Q76" s="59">
        <v>1</v>
      </c>
      <c r="R76" s="59">
        <v>1</v>
      </c>
      <c r="S76" s="59">
        <v>0</v>
      </c>
      <c r="T76" s="59">
        <v>3</v>
      </c>
      <c r="U76" s="59">
        <v>3</v>
      </c>
      <c r="V76" s="59">
        <v>3</v>
      </c>
      <c r="W76" s="59">
        <v>2</v>
      </c>
      <c r="X76" s="59">
        <v>6</v>
      </c>
      <c r="Y76" s="59">
        <v>3</v>
      </c>
      <c r="Z76" s="59">
        <v>6</v>
      </c>
      <c r="AA76" s="59">
        <v>6</v>
      </c>
      <c r="AB76" s="62">
        <v>50</v>
      </c>
      <c r="AC76" s="62">
        <v>33.333333333333329</v>
      </c>
      <c r="AD76" s="62">
        <v>50</v>
      </c>
      <c r="AE76" s="62">
        <v>0</v>
      </c>
      <c r="AF76" s="62">
        <v>75</v>
      </c>
      <c r="AG76" s="62">
        <v>50</v>
      </c>
      <c r="AH76" s="62">
        <v>100</v>
      </c>
      <c r="AI76" s="62">
        <v>50</v>
      </c>
      <c r="AJ76" s="62">
        <v>66.666666666666657</v>
      </c>
      <c r="AK76" s="62">
        <v>100</v>
      </c>
      <c r="AL76" s="62">
        <v>75</v>
      </c>
      <c r="AM76" s="62">
        <v>66.666666666666657</v>
      </c>
      <c r="AN76" s="61">
        <v>3</v>
      </c>
      <c r="AO76" s="25">
        <v>1</v>
      </c>
      <c r="AP76" s="25">
        <v>1</v>
      </c>
      <c r="AQ76" s="25">
        <v>2</v>
      </c>
      <c r="AR76" s="25">
        <v>1</v>
      </c>
      <c r="AS76" s="25">
        <v>3</v>
      </c>
      <c r="AT76" s="25">
        <v>0</v>
      </c>
      <c r="AU76" s="25">
        <v>2</v>
      </c>
      <c r="AV76" s="25">
        <v>3</v>
      </c>
      <c r="AW76" s="25">
        <v>0</v>
      </c>
      <c r="AX76" s="25">
        <v>1</v>
      </c>
      <c r="AY76" s="25">
        <v>3</v>
      </c>
      <c r="AZ76" s="39">
        <v>50</v>
      </c>
      <c r="BA76" s="39">
        <v>33.333333333333329</v>
      </c>
      <c r="BB76" s="39">
        <v>50</v>
      </c>
      <c r="BC76" s="39">
        <v>66.666666666666657</v>
      </c>
      <c r="BD76" s="39">
        <v>25</v>
      </c>
      <c r="BE76" s="39">
        <v>50</v>
      </c>
      <c r="BF76" s="39">
        <v>0</v>
      </c>
      <c r="BG76" s="39">
        <v>50</v>
      </c>
      <c r="BH76" s="39">
        <v>33.333333333333329</v>
      </c>
      <c r="BI76" s="39">
        <v>0</v>
      </c>
      <c r="BJ76" s="39">
        <v>12.5</v>
      </c>
      <c r="BK76" s="39">
        <v>33.333333333333329</v>
      </c>
      <c r="BL76" s="25">
        <v>0</v>
      </c>
      <c r="BM76" s="25">
        <v>1</v>
      </c>
      <c r="BN76" s="25">
        <v>0</v>
      </c>
      <c r="BO76" s="25">
        <v>1</v>
      </c>
      <c r="BP76" s="25">
        <v>0</v>
      </c>
      <c r="BQ76" s="25">
        <v>0</v>
      </c>
      <c r="BR76" s="25">
        <v>0</v>
      </c>
      <c r="BS76" s="25">
        <v>0</v>
      </c>
      <c r="BT76" s="25">
        <v>0</v>
      </c>
      <c r="BU76" s="25">
        <v>0</v>
      </c>
      <c r="BV76" s="25">
        <v>1</v>
      </c>
      <c r="BW76" s="25">
        <v>0</v>
      </c>
      <c r="BX76" s="39">
        <v>0</v>
      </c>
      <c r="BY76" s="39">
        <v>33.333333333333329</v>
      </c>
      <c r="BZ76" s="39">
        <v>0</v>
      </c>
      <c r="CA76" s="39">
        <v>33.333333333333329</v>
      </c>
      <c r="CB76" s="39">
        <v>0</v>
      </c>
      <c r="CC76" s="39">
        <v>0</v>
      </c>
      <c r="CD76" s="39">
        <v>0</v>
      </c>
      <c r="CE76" s="39">
        <v>0</v>
      </c>
      <c r="CF76" s="39">
        <v>0</v>
      </c>
      <c r="CG76" s="39">
        <v>0</v>
      </c>
      <c r="CH76" s="39">
        <v>12.5</v>
      </c>
      <c r="CI76" s="39">
        <v>0</v>
      </c>
      <c r="CJ76" s="63">
        <v>1</v>
      </c>
      <c r="CK76" s="63">
        <v>0</v>
      </c>
      <c r="CL76" s="63">
        <v>0</v>
      </c>
      <c r="CM76" s="63">
        <v>0</v>
      </c>
      <c r="CN76" s="63">
        <v>1</v>
      </c>
      <c r="CO76" s="63">
        <v>1</v>
      </c>
      <c r="CP76" s="63">
        <v>3</v>
      </c>
      <c r="CQ76" s="63">
        <v>1</v>
      </c>
      <c r="CR76" s="63">
        <v>3</v>
      </c>
      <c r="CS76" s="63">
        <v>2</v>
      </c>
      <c r="CT76" s="63">
        <v>2</v>
      </c>
      <c r="CU76" s="63">
        <v>2</v>
      </c>
      <c r="CV76" s="63">
        <v>0</v>
      </c>
      <c r="CW76" s="63">
        <v>0</v>
      </c>
      <c r="CX76" s="63">
        <v>0</v>
      </c>
      <c r="CY76" s="63">
        <v>0</v>
      </c>
      <c r="CZ76" s="63">
        <v>0</v>
      </c>
      <c r="DA76" s="63">
        <v>1</v>
      </c>
      <c r="DB76" s="63">
        <v>0</v>
      </c>
      <c r="DC76" s="63">
        <v>0</v>
      </c>
      <c r="DD76" s="63">
        <v>0</v>
      </c>
      <c r="DE76" s="63">
        <v>0</v>
      </c>
      <c r="DF76" s="63">
        <v>0</v>
      </c>
      <c r="DG76" s="63">
        <v>1</v>
      </c>
      <c r="DH76" s="25">
        <v>0</v>
      </c>
      <c r="DI76" s="25">
        <v>0</v>
      </c>
      <c r="DJ76" s="25">
        <v>0</v>
      </c>
      <c r="DK76" s="25">
        <v>0</v>
      </c>
      <c r="DL76" s="25">
        <v>1</v>
      </c>
      <c r="DM76" s="25">
        <v>0</v>
      </c>
      <c r="DN76" s="25">
        <v>0</v>
      </c>
      <c r="DO76" s="25">
        <v>0</v>
      </c>
      <c r="DP76" s="25">
        <v>0</v>
      </c>
      <c r="DQ76" s="25">
        <v>0</v>
      </c>
      <c r="DR76" s="25">
        <v>0</v>
      </c>
      <c r="DS76" s="25">
        <v>1</v>
      </c>
      <c r="DT76" s="34">
        <v>1</v>
      </c>
      <c r="DU76" s="34">
        <v>0</v>
      </c>
      <c r="DV76" s="34">
        <v>0</v>
      </c>
      <c r="DW76" s="34">
        <v>0</v>
      </c>
      <c r="DX76" s="34">
        <v>2</v>
      </c>
      <c r="DY76" s="34">
        <v>2</v>
      </c>
      <c r="DZ76" s="34">
        <v>3</v>
      </c>
      <c r="EA76" s="2">
        <v>1</v>
      </c>
      <c r="EB76" s="2">
        <v>3</v>
      </c>
      <c r="EC76" s="2">
        <v>2</v>
      </c>
      <c r="ED76" s="2">
        <v>2</v>
      </c>
      <c r="EE76" s="2">
        <v>4</v>
      </c>
      <c r="EF76" s="34">
        <v>100</v>
      </c>
      <c r="EG76" s="34">
        <v>999999999</v>
      </c>
      <c r="EH76" s="34">
        <v>999999999</v>
      </c>
      <c r="EI76" s="34">
        <v>999999999</v>
      </c>
      <c r="EJ76" s="34">
        <v>50</v>
      </c>
      <c r="EK76" s="34">
        <v>50</v>
      </c>
      <c r="EL76" s="34">
        <v>100</v>
      </c>
      <c r="EM76" s="34">
        <v>100</v>
      </c>
      <c r="EN76" s="34">
        <v>100</v>
      </c>
      <c r="EO76" s="34">
        <v>100</v>
      </c>
      <c r="EP76" s="34">
        <v>100</v>
      </c>
      <c r="EQ76" s="34">
        <v>50</v>
      </c>
      <c r="ER76" s="34">
        <v>0</v>
      </c>
      <c r="ES76" s="34">
        <v>999999999</v>
      </c>
      <c r="ET76" s="34">
        <v>999999999</v>
      </c>
      <c r="EU76" s="34">
        <v>999999999</v>
      </c>
      <c r="EV76" s="34">
        <v>0</v>
      </c>
      <c r="EW76" s="34">
        <v>50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25</v>
      </c>
      <c r="FD76" s="42">
        <v>0</v>
      </c>
      <c r="FE76" s="42">
        <v>999999999</v>
      </c>
      <c r="FF76" s="42">
        <v>999999999</v>
      </c>
      <c r="FG76" s="42">
        <v>999999999</v>
      </c>
      <c r="FH76" s="42">
        <v>50</v>
      </c>
      <c r="FI76" s="42">
        <v>0</v>
      </c>
      <c r="FJ76" s="42">
        <v>0</v>
      </c>
      <c r="FK76" s="42">
        <v>0</v>
      </c>
      <c r="FL76" s="42">
        <v>0</v>
      </c>
      <c r="FM76" s="42">
        <v>0</v>
      </c>
      <c r="FN76" s="42">
        <v>0</v>
      </c>
      <c r="FO76" s="42">
        <v>25</v>
      </c>
      <c r="FP76" s="42">
        <v>0</v>
      </c>
      <c r="FQ76" s="2">
        <v>0</v>
      </c>
      <c r="FR76" s="2">
        <v>0</v>
      </c>
      <c r="FS76" s="2">
        <v>0</v>
      </c>
      <c r="FT76" s="2">
        <v>0</v>
      </c>
      <c r="FU76" s="2">
        <v>2</v>
      </c>
      <c r="FV76" s="2">
        <v>3</v>
      </c>
      <c r="FW76" s="2">
        <v>1</v>
      </c>
      <c r="FX76" s="2">
        <v>4</v>
      </c>
      <c r="FY76" s="2">
        <v>2</v>
      </c>
      <c r="FZ76" s="2">
        <v>3</v>
      </c>
      <c r="GA76" s="2">
        <v>3</v>
      </c>
      <c r="GB76" s="25">
        <v>0</v>
      </c>
      <c r="GC76" s="25">
        <v>0</v>
      </c>
      <c r="GD76" s="25">
        <v>0</v>
      </c>
      <c r="GE76" s="25">
        <v>0</v>
      </c>
      <c r="GF76" s="25">
        <v>2</v>
      </c>
      <c r="GG76" s="25">
        <v>0</v>
      </c>
      <c r="GH76" s="25">
        <v>0</v>
      </c>
      <c r="GI76" s="25">
        <v>0</v>
      </c>
      <c r="GJ76" s="25">
        <v>0</v>
      </c>
      <c r="GK76" s="25">
        <v>0</v>
      </c>
      <c r="GL76" s="25">
        <v>1</v>
      </c>
      <c r="GM76" s="25">
        <v>1</v>
      </c>
      <c r="GN76" s="2">
        <v>2</v>
      </c>
      <c r="GO76" s="2">
        <v>0</v>
      </c>
      <c r="GP76" s="2">
        <v>0</v>
      </c>
      <c r="GQ76" s="2">
        <v>0</v>
      </c>
      <c r="GR76" s="2">
        <v>1</v>
      </c>
      <c r="GS76" s="2">
        <v>0</v>
      </c>
      <c r="GT76" s="2">
        <v>0</v>
      </c>
      <c r="GU76" s="2">
        <v>0</v>
      </c>
      <c r="GV76" s="2">
        <v>0</v>
      </c>
      <c r="GW76" s="2">
        <v>1</v>
      </c>
      <c r="GX76" s="2">
        <v>0</v>
      </c>
      <c r="GY76" s="2">
        <v>1</v>
      </c>
      <c r="GZ76" s="2">
        <v>2</v>
      </c>
      <c r="HA76" s="2">
        <v>0</v>
      </c>
      <c r="HB76" s="2">
        <v>0</v>
      </c>
      <c r="HC76" s="2">
        <v>0</v>
      </c>
      <c r="HD76" s="2">
        <v>3</v>
      </c>
      <c r="HE76" s="2">
        <v>2</v>
      </c>
      <c r="HF76" s="2">
        <v>3</v>
      </c>
      <c r="HG76" s="2">
        <v>1</v>
      </c>
      <c r="HH76" s="2">
        <v>4</v>
      </c>
      <c r="HI76" s="2">
        <v>3</v>
      </c>
      <c r="HJ76" s="2">
        <v>4</v>
      </c>
      <c r="HK76" s="2">
        <v>5</v>
      </c>
      <c r="HL76" s="34">
        <v>0</v>
      </c>
      <c r="HM76" s="34">
        <v>999999999</v>
      </c>
      <c r="HN76" s="34">
        <v>999999999</v>
      </c>
      <c r="HO76" s="34">
        <v>999999999</v>
      </c>
      <c r="HP76" s="34">
        <v>0</v>
      </c>
      <c r="HQ76" s="34">
        <v>100</v>
      </c>
      <c r="HR76" s="34">
        <v>100</v>
      </c>
      <c r="HS76" s="34">
        <v>100</v>
      </c>
      <c r="HT76" s="34">
        <v>100</v>
      </c>
      <c r="HU76" s="34">
        <v>66.666666666666657</v>
      </c>
      <c r="HV76" s="34">
        <v>75</v>
      </c>
      <c r="HW76" s="34">
        <v>60</v>
      </c>
      <c r="HX76" s="39">
        <v>0</v>
      </c>
      <c r="HY76" s="39">
        <v>999999999</v>
      </c>
      <c r="HZ76" s="39">
        <v>999999999</v>
      </c>
      <c r="IA76" s="39">
        <v>999999999</v>
      </c>
      <c r="IB76" s="39">
        <v>66.666666666666657</v>
      </c>
      <c r="IC76" s="39">
        <v>0</v>
      </c>
      <c r="ID76" s="39">
        <v>0</v>
      </c>
      <c r="IE76" s="39">
        <v>0</v>
      </c>
      <c r="IF76" s="39">
        <v>0</v>
      </c>
      <c r="IG76" s="39">
        <v>0</v>
      </c>
      <c r="IH76" s="39">
        <v>25</v>
      </c>
      <c r="II76" s="39">
        <v>20</v>
      </c>
      <c r="IJ76" s="39">
        <v>100</v>
      </c>
      <c r="IK76" s="39">
        <v>999999999</v>
      </c>
      <c r="IL76" s="39">
        <v>999999999</v>
      </c>
      <c r="IM76" s="39">
        <v>999999999</v>
      </c>
      <c r="IN76" s="39">
        <v>33.333333333333329</v>
      </c>
      <c r="IO76" s="39">
        <v>0</v>
      </c>
      <c r="IP76" s="39">
        <v>0</v>
      </c>
      <c r="IQ76" s="39">
        <v>0</v>
      </c>
      <c r="IR76" s="39">
        <v>0</v>
      </c>
      <c r="IS76" s="39">
        <v>33.333333333333329</v>
      </c>
      <c r="IT76" s="39">
        <v>0</v>
      </c>
      <c r="IU76" s="39">
        <v>20</v>
      </c>
      <c r="IV76" s="39">
        <v>3</v>
      </c>
      <c r="IW76" s="39">
        <v>0</v>
      </c>
      <c r="IX76" s="39">
        <v>0</v>
      </c>
      <c r="IY76" s="39">
        <v>1</v>
      </c>
      <c r="IZ76" s="39">
        <v>0</v>
      </c>
      <c r="JA76" s="39">
        <v>2</v>
      </c>
      <c r="JB76" s="39">
        <v>0</v>
      </c>
      <c r="JC76" s="39">
        <v>1</v>
      </c>
      <c r="JD76" s="2">
        <v>1</v>
      </c>
      <c r="JE76" s="2">
        <v>0</v>
      </c>
      <c r="JF76" s="2">
        <v>1</v>
      </c>
      <c r="JG76" s="2">
        <v>3</v>
      </c>
      <c r="JH76" s="2">
        <v>0</v>
      </c>
      <c r="JI76" s="2">
        <v>1</v>
      </c>
      <c r="JJ76" s="2">
        <v>0</v>
      </c>
      <c r="JK76" s="2">
        <v>0</v>
      </c>
      <c r="JL76" s="2">
        <v>1</v>
      </c>
      <c r="JM76" s="44">
        <v>0</v>
      </c>
      <c r="JN76" s="44">
        <v>0</v>
      </c>
      <c r="JO76" s="44">
        <v>0</v>
      </c>
      <c r="JP76" s="2">
        <v>1</v>
      </c>
      <c r="JQ76" s="2">
        <v>0</v>
      </c>
      <c r="JR76" s="2">
        <v>0</v>
      </c>
      <c r="JS76" s="2">
        <v>0</v>
      </c>
      <c r="JT76" s="2">
        <v>0</v>
      </c>
      <c r="JU76" s="2">
        <v>0</v>
      </c>
      <c r="JV76" s="2">
        <v>1</v>
      </c>
      <c r="JW76" s="2">
        <v>0</v>
      </c>
      <c r="JX76" s="2">
        <v>0</v>
      </c>
      <c r="JY76" s="2">
        <v>1</v>
      </c>
      <c r="JZ76" s="2">
        <v>0</v>
      </c>
      <c r="KA76" s="2">
        <v>0</v>
      </c>
      <c r="KB76" s="25">
        <v>1</v>
      </c>
      <c r="KC76" s="25">
        <v>0</v>
      </c>
      <c r="KD76" s="25">
        <v>0</v>
      </c>
      <c r="KE76" s="25">
        <v>0</v>
      </c>
      <c r="KF76" s="25">
        <v>3</v>
      </c>
      <c r="KG76" s="25">
        <v>1</v>
      </c>
      <c r="KH76" s="25">
        <v>1</v>
      </c>
      <c r="KI76" s="25">
        <v>1</v>
      </c>
      <c r="KJ76" s="25">
        <v>1</v>
      </c>
      <c r="KK76" s="25">
        <v>3</v>
      </c>
      <c r="KL76" s="25">
        <v>0</v>
      </c>
      <c r="KM76" s="25">
        <v>1</v>
      </c>
      <c r="KN76" s="25">
        <v>3</v>
      </c>
      <c r="KO76" s="25">
        <v>0</v>
      </c>
      <c r="KP76" s="25">
        <v>1</v>
      </c>
      <c r="KQ76" s="25">
        <v>3</v>
      </c>
      <c r="KR76" s="44">
        <v>100</v>
      </c>
      <c r="KS76" s="44">
        <v>0</v>
      </c>
      <c r="KT76" s="44">
        <v>0</v>
      </c>
      <c r="KU76" s="44">
        <v>100</v>
      </c>
      <c r="KV76" s="44">
        <v>0</v>
      </c>
      <c r="KW76" s="44">
        <v>66.666666666666657</v>
      </c>
      <c r="KX76" s="44">
        <v>999999999</v>
      </c>
      <c r="KY76" s="44">
        <v>100</v>
      </c>
      <c r="KZ76" s="44">
        <v>33.333333333333329</v>
      </c>
      <c r="LA76" s="44">
        <v>999999999</v>
      </c>
      <c r="LB76" s="44">
        <v>100</v>
      </c>
      <c r="LC76" s="44">
        <v>100</v>
      </c>
      <c r="LD76" s="44">
        <v>0</v>
      </c>
      <c r="LE76" s="44">
        <v>100</v>
      </c>
      <c r="LF76" s="44">
        <v>0</v>
      </c>
      <c r="LG76" s="44">
        <v>0</v>
      </c>
      <c r="LH76" s="44">
        <v>100</v>
      </c>
      <c r="LI76" s="44">
        <v>0</v>
      </c>
      <c r="LJ76" s="44">
        <v>999999999</v>
      </c>
      <c r="LK76" s="44">
        <v>0</v>
      </c>
      <c r="LL76" s="44">
        <v>33.333333333333329</v>
      </c>
      <c r="LM76" s="44">
        <v>999999999</v>
      </c>
      <c r="LN76" s="44">
        <v>0</v>
      </c>
      <c r="LO76" s="44">
        <v>0</v>
      </c>
      <c r="LP76" s="44">
        <v>0</v>
      </c>
      <c r="LQ76" s="44">
        <v>0</v>
      </c>
      <c r="LR76" s="44">
        <v>100</v>
      </c>
      <c r="LS76" s="44">
        <v>0</v>
      </c>
      <c r="LT76" s="44">
        <v>0</v>
      </c>
      <c r="LU76" s="44">
        <v>33.333333333333329</v>
      </c>
      <c r="LV76" s="44">
        <v>999999999</v>
      </c>
      <c r="LW76" s="44">
        <v>0</v>
      </c>
      <c r="LX76" s="44">
        <v>33.333333333333329</v>
      </c>
      <c r="LY76" s="44">
        <v>999999999</v>
      </c>
      <c r="LZ76" s="44">
        <v>0</v>
      </c>
      <c r="MA76" s="44">
        <v>0</v>
      </c>
      <c r="MB76" s="25">
        <v>0</v>
      </c>
      <c r="MC76" s="25">
        <v>0</v>
      </c>
      <c r="MD76" s="25">
        <v>0</v>
      </c>
      <c r="ME76" s="25">
        <v>0</v>
      </c>
      <c r="MF76" s="25">
        <v>2</v>
      </c>
      <c r="MG76" s="25">
        <v>1</v>
      </c>
      <c r="MH76" s="25">
        <v>0</v>
      </c>
      <c r="MI76" s="25">
        <v>0</v>
      </c>
      <c r="MJ76" s="25">
        <v>1</v>
      </c>
      <c r="MK76" s="25">
        <v>0</v>
      </c>
      <c r="ML76" s="25">
        <v>0</v>
      </c>
      <c r="MM76" s="25">
        <v>1</v>
      </c>
      <c r="MN76" s="25">
        <v>1</v>
      </c>
      <c r="MO76" s="25">
        <v>0</v>
      </c>
      <c r="MP76" s="25">
        <v>0</v>
      </c>
      <c r="MQ76" s="25">
        <v>0</v>
      </c>
      <c r="MR76" s="25">
        <v>2</v>
      </c>
      <c r="MS76" s="25">
        <v>2</v>
      </c>
      <c r="MT76" s="25">
        <v>3</v>
      </c>
      <c r="MU76" s="25">
        <v>1</v>
      </c>
      <c r="MV76" s="25">
        <v>2</v>
      </c>
      <c r="MW76" s="44">
        <v>1</v>
      </c>
      <c r="MX76" s="44">
        <v>1</v>
      </c>
      <c r="MY76" s="44">
        <v>2</v>
      </c>
      <c r="MZ76" s="44">
        <v>0</v>
      </c>
      <c r="NA76" s="44">
        <v>999999999</v>
      </c>
      <c r="NB76" s="44">
        <v>999999999</v>
      </c>
      <c r="NC76" s="44">
        <v>999999999</v>
      </c>
      <c r="ND76" s="44">
        <v>100</v>
      </c>
      <c r="NE76" s="44">
        <v>50</v>
      </c>
      <c r="NF76" s="44">
        <v>0</v>
      </c>
      <c r="NG76" s="44">
        <v>0</v>
      </c>
      <c r="NH76" s="44">
        <v>50</v>
      </c>
      <c r="NI76" s="44">
        <v>0</v>
      </c>
      <c r="NJ76" s="44">
        <v>0</v>
      </c>
      <c r="NK76" s="44">
        <v>50</v>
      </c>
      <c r="NL76" s="25">
        <v>0</v>
      </c>
      <c r="NM76" s="25">
        <v>1</v>
      </c>
      <c r="NN76" s="25">
        <v>0</v>
      </c>
      <c r="NO76" s="25">
        <v>0</v>
      </c>
      <c r="NP76" s="25">
        <v>0</v>
      </c>
      <c r="NQ76" s="25">
        <v>0</v>
      </c>
      <c r="NR76" s="25">
        <v>0</v>
      </c>
      <c r="NS76" s="25">
        <v>0</v>
      </c>
      <c r="NT76" s="25">
        <v>0</v>
      </c>
      <c r="NU76" s="25">
        <v>0</v>
      </c>
      <c r="NV76" s="25">
        <v>0</v>
      </c>
      <c r="NW76" s="25">
        <v>0</v>
      </c>
      <c r="NX76" s="25">
        <v>1</v>
      </c>
      <c r="NY76" s="25">
        <v>1</v>
      </c>
      <c r="NZ76" s="25">
        <v>0</v>
      </c>
      <c r="OA76" s="25">
        <v>0</v>
      </c>
      <c r="OB76" s="25">
        <v>0</v>
      </c>
      <c r="OC76" s="25">
        <v>0</v>
      </c>
      <c r="OD76" s="44">
        <v>0</v>
      </c>
      <c r="OE76" s="44">
        <v>0</v>
      </c>
      <c r="OF76" s="44">
        <v>0</v>
      </c>
      <c r="OG76" s="44">
        <v>0</v>
      </c>
      <c r="OH76" s="44">
        <v>0</v>
      </c>
      <c r="OI76" s="44">
        <v>0</v>
      </c>
      <c r="OJ76" s="44">
        <v>0</v>
      </c>
      <c r="OK76" s="44">
        <v>100</v>
      </c>
      <c r="OL76" s="44">
        <v>999999999</v>
      </c>
      <c r="OM76" s="44">
        <v>999999999</v>
      </c>
      <c r="ON76" s="44">
        <v>999999999</v>
      </c>
      <c r="OO76" s="44">
        <v>999999999</v>
      </c>
      <c r="OP76" s="44">
        <v>999999999</v>
      </c>
      <c r="OQ76" s="44">
        <v>999999999</v>
      </c>
      <c r="OR76" s="44">
        <v>999999999</v>
      </c>
      <c r="OS76" s="44">
        <v>999999999</v>
      </c>
      <c r="OT76" s="44">
        <v>999999999</v>
      </c>
      <c r="OU76" s="44">
        <v>999999999</v>
      </c>
      <c r="OV76" s="25">
        <v>5</v>
      </c>
      <c r="OW76" s="25">
        <v>3</v>
      </c>
      <c r="OX76" s="25">
        <v>1</v>
      </c>
      <c r="OY76" s="25">
        <v>2</v>
      </c>
      <c r="OZ76" s="25">
        <v>3</v>
      </c>
      <c r="PA76" s="25">
        <v>5</v>
      </c>
      <c r="PB76" s="25">
        <v>6</v>
      </c>
      <c r="PC76" s="25">
        <v>4</v>
      </c>
      <c r="PD76" s="25">
        <v>8</v>
      </c>
      <c r="PE76" s="25">
        <v>3</v>
      </c>
      <c r="PF76" s="25">
        <v>7</v>
      </c>
      <c r="PG76" s="25">
        <v>3</v>
      </c>
      <c r="PH76" s="25">
        <v>8</v>
      </c>
      <c r="PI76" s="25">
        <v>5</v>
      </c>
      <c r="PJ76" s="25">
        <v>2</v>
      </c>
      <c r="PK76" s="25">
        <v>4</v>
      </c>
      <c r="PL76" s="25">
        <v>4</v>
      </c>
      <c r="PM76" s="25">
        <v>6</v>
      </c>
      <c r="PN76" s="25">
        <v>7</v>
      </c>
      <c r="PO76" s="25">
        <v>5</v>
      </c>
      <c r="PP76" s="25">
        <v>11</v>
      </c>
      <c r="PQ76" s="25">
        <v>4</v>
      </c>
      <c r="PR76" s="25">
        <v>8</v>
      </c>
      <c r="PS76" s="25">
        <v>10</v>
      </c>
      <c r="PT76" s="44">
        <v>62.5</v>
      </c>
      <c r="PU76" s="44">
        <v>60</v>
      </c>
      <c r="PV76" s="44">
        <v>50</v>
      </c>
      <c r="PW76" s="44">
        <v>50</v>
      </c>
      <c r="PX76" s="44">
        <v>75</v>
      </c>
      <c r="PY76" s="44">
        <v>83.333333333333343</v>
      </c>
      <c r="PZ76" s="44">
        <v>85.714285714285708</v>
      </c>
      <c r="QA76" s="44">
        <v>80</v>
      </c>
      <c r="QB76" s="44">
        <v>72.727272727272734</v>
      </c>
      <c r="QC76" s="44">
        <v>75</v>
      </c>
      <c r="QD76" s="44">
        <v>87.5</v>
      </c>
      <c r="QE76" s="44">
        <v>30</v>
      </c>
      <c r="QF76" s="25">
        <v>3</v>
      </c>
      <c r="QG76" s="25">
        <v>3</v>
      </c>
      <c r="QH76" s="25">
        <v>1</v>
      </c>
      <c r="QI76" s="25">
        <v>2</v>
      </c>
      <c r="QJ76" s="25">
        <v>3</v>
      </c>
      <c r="QK76" s="25">
        <v>5</v>
      </c>
      <c r="QL76" s="25">
        <v>5</v>
      </c>
      <c r="QM76" s="25">
        <v>4</v>
      </c>
      <c r="QN76" s="25">
        <v>9</v>
      </c>
      <c r="QO76" s="25">
        <v>3</v>
      </c>
      <c r="QP76" s="25">
        <v>3</v>
      </c>
      <c r="QQ76" s="25">
        <v>8</v>
      </c>
      <c r="QR76" s="25">
        <v>5</v>
      </c>
      <c r="QS76" s="25">
        <v>2</v>
      </c>
      <c r="QT76" s="25">
        <v>4</v>
      </c>
      <c r="QU76" s="25">
        <v>4</v>
      </c>
      <c r="QV76" s="25">
        <v>6</v>
      </c>
      <c r="QW76" s="25">
        <v>7</v>
      </c>
      <c r="QX76" s="25">
        <v>5</v>
      </c>
      <c r="QY76" s="25">
        <v>11</v>
      </c>
      <c r="QZ76" s="25">
        <v>4</v>
      </c>
      <c r="RA76" s="25">
        <v>8</v>
      </c>
      <c r="RB76" s="44">
        <v>37.5</v>
      </c>
      <c r="RC76" s="44">
        <v>60</v>
      </c>
      <c r="RD76" s="44">
        <v>50</v>
      </c>
      <c r="RE76" s="44">
        <v>50</v>
      </c>
      <c r="RF76" s="44">
        <v>75</v>
      </c>
      <c r="RG76" s="44">
        <v>83.333333333333343</v>
      </c>
      <c r="RH76" s="44">
        <v>71.428571428571431</v>
      </c>
      <c r="RI76" s="44">
        <v>80</v>
      </c>
      <c r="RJ76" s="44">
        <v>81.818181818181827</v>
      </c>
      <c r="RK76" s="44">
        <v>75</v>
      </c>
      <c r="RL76" s="44">
        <v>37.5</v>
      </c>
      <c r="RM76" s="25">
        <v>4</v>
      </c>
      <c r="RN76" s="25">
        <v>1</v>
      </c>
      <c r="RO76" s="25">
        <v>1</v>
      </c>
      <c r="RP76" s="25">
        <v>1</v>
      </c>
      <c r="RQ76" s="25">
        <v>3</v>
      </c>
      <c r="RR76" s="25">
        <v>4</v>
      </c>
      <c r="RS76" s="25">
        <v>3</v>
      </c>
      <c r="RT76" s="25">
        <v>2</v>
      </c>
      <c r="RU76" s="25">
        <v>7</v>
      </c>
      <c r="RV76" s="25">
        <v>1</v>
      </c>
      <c r="RW76" s="25">
        <v>2</v>
      </c>
      <c r="RX76" s="25">
        <v>7</v>
      </c>
      <c r="RY76" s="25">
        <v>4</v>
      </c>
      <c r="RZ76" s="25">
        <v>1</v>
      </c>
      <c r="SA76" s="25">
        <v>0</v>
      </c>
      <c r="SB76" s="25">
        <v>1</v>
      </c>
      <c r="SC76" s="25">
        <v>0</v>
      </c>
      <c r="SD76" s="25">
        <v>1</v>
      </c>
      <c r="SE76" s="25">
        <v>2</v>
      </c>
      <c r="SF76" s="25">
        <v>2</v>
      </c>
      <c r="SG76" s="25">
        <v>3</v>
      </c>
      <c r="SH76" s="25">
        <v>1</v>
      </c>
      <c r="SI76" s="25">
        <v>4</v>
      </c>
      <c r="SJ76" s="25">
        <v>5</v>
      </c>
      <c r="SK76" s="25">
        <v>2</v>
      </c>
      <c r="SL76" s="25">
        <v>1</v>
      </c>
      <c r="SM76" s="25">
        <v>0</v>
      </c>
      <c r="SN76" s="25">
        <v>1</v>
      </c>
      <c r="SO76" s="25">
        <v>0</v>
      </c>
      <c r="SP76" s="25">
        <v>0</v>
      </c>
      <c r="SQ76" s="25">
        <v>2</v>
      </c>
      <c r="SR76" s="25">
        <v>1</v>
      </c>
      <c r="SS76" s="25">
        <v>2</v>
      </c>
      <c r="ST76" s="25">
        <v>0</v>
      </c>
      <c r="SU76" s="25">
        <v>1</v>
      </c>
      <c r="SV76" s="25">
        <v>4</v>
      </c>
      <c r="SW76" s="44">
        <v>66.666666666666657</v>
      </c>
      <c r="SX76" s="44">
        <v>33.333333333333329</v>
      </c>
      <c r="SY76" s="44">
        <v>50</v>
      </c>
      <c r="SZ76" s="44">
        <v>33.333333333333329</v>
      </c>
      <c r="TA76" s="44">
        <v>75</v>
      </c>
      <c r="TB76" s="44">
        <v>66.666666666666657</v>
      </c>
      <c r="TC76" s="44">
        <v>100</v>
      </c>
      <c r="TD76" s="44">
        <v>50</v>
      </c>
      <c r="TE76" s="44">
        <v>77.777777777777786</v>
      </c>
      <c r="TF76" s="44">
        <v>33.333333333333329</v>
      </c>
      <c r="TG76" s="44">
        <v>25</v>
      </c>
      <c r="TH76" s="44">
        <v>77.777777777777786</v>
      </c>
      <c r="TI76" s="44">
        <v>66.666666666666657</v>
      </c>
      <c r="TJ76" s="44">
        <v>33.333333333333329</v>
      </c>
      <c r="TK76" s="44">
        <v>0</v>
      </c>
      <c r="TL76" s="44">
        <v>33.333333333333329</v>
      </c>
      <c r="TM76" s="44">
        <v>0</v>
      </c>
      <c r="TN76" s="44">
        <v>16.666666666666664</v>
      </c>
      <c r="TO76" s="44">
        <v>66.666666666666657</v>
      </c>
      <c r="TP76" s="44">
        <v>50</v>
      </c>
      <c r="TQ76" s="44">
        <v>33.333333333333329</v>
      </c>
      <c r="TR76" s="44">
        <v>33.333333333333329</v>
      </c>
      <c r="TS76" s="44">
        <v>50</v>
      </c>
      <c r="TT76" s="44">
        <v>55.555555555555557</v>
      </c>
      <c r="TU76" s="44">
        <v>33.333333333333329</v>
      </c>
      <c r="TV76" s="44">
        <v>33.333333333333329</v>
      </c>
      <c r="TW76" s="44">
        <v>0</v>
      </c>
      <c r="TX76" s="44">
        <v>33.333333333333329</v>
      </c>
      <c r="TY76" s="44">
        <v>0</v>
      </c>
      <c r="TZ76" s="44">
        <v>0</v>
      </c>
      <c r="UA76" s="44">
        <v>66.666666666666657</v>
      </c>
      <c r="UB76" s="44">
        <v>25</v>
      </c>
      <c r="UC76" s="44">
        <v>22.222222222222221</v>
      </c>
      <c r="UD76" s="44">
        <v>0</v>
      </c>
      <c r="UE76" s="44">
        <v>12.5</v>
      </c>
      <c r="UF76" s="44">
        <v>44.444444444444443</v>
      </c>
    </row>
    <row r="77" spans="1:552" x14ac:dyDescent="0.25">
      <c r="A77" s="2" t="str">
        <f t="shared" si="1"/>
        <v xml:space="preserve">290070 Alagoinhas                                                                                                                                   </v>
      </c>
      <c r="B77" s="58">
        <v>290070</v>
      </c>
      <c r="C77" s="2" t="s">
        <v>121</v>
      </c>
      <c r="D77" s="56">
        <v>2</v>
      </c>
      <c r="E77" s="56">
        <v>2</v>
      </c>
      <c r="F77" s="56">
        <v>3</v>
      </c>
      <c r="G77" s="56">
        <v>3</v>
      </c>
      <c r="H77" s="56">
        <v>3</v>
      </c>
      <c r="I77" s="56">
        <v>4</v>
      </c>
      <c r="J77" s="56">
        <v>3</v>
      </c>
      <c r="K77" s="56">
        <v>4</v>
      </c>
      <c r="L77" s="56">
        <v>2</v>
      </c>
      <c r="M77" s="56">
        <v>1</v>
      </c>
      <c r="N77" s="56">
        <v>4</v>
      </c>
      <c r="O77" s="56">
        <v>2</v>
      </c>
      <c r="P77" s="59">
        <v>1</v>
      </c>
      <c r="Q77" s="59">
        <v>0</v>
      </c>
      <c r="R77" s="59">
        <v>0</v>
      </c>
      <c r="S77" s="59">
        <v>1</v>
      </c>
      <c r="T77" s="59">
        <v>1</v>
      </c>
      <c r="U77" s="59">
        <v>2</v>
      </c>
      <c r="V77" s="59">
        <v>0</v>
      </c>
      <c r="W77" s="59">
        <v>2</v>
      </c>
      <c r="X77" s="59">
        <v>1</v>
      </c>
      <c r="Y77" s="59">
        <v>0</v>
      </c>
      <c r="Z77" s="59">
        <v>1</v>
      </c>
      <c r="AA77" s="59">
        <v>2</v>
      </c>
      <c r="AB77" s="62">
        <v>50</v>
      </c>
      <c r="AC77" s="62">
        <v>0</v>
      </c>
      <c r="AD77" s="62">
        <v>0</v>
      </c>
      <c r="AE77" s="62">
        <v>33.333333333333329</v>
      </c>
      <c r="AF77" s="62">
        <v>33.333333333333329</v>
      </c>
      <c r="AG77" s="62">
        <v>50</v>
      </c>
      <c r="AH77" s="62">
        <v>0</v>
      </c>
      <c r="AI77" s="62">
        <v>50</v>
      </c>
      <c r="AJ77" s="62">
        <v>50</v>
      </c>
      <c r="AK77" s="62">
        <v>0</v>
      </c>
      <c r="AL77" s="62">
        <v>25</v>
      </c>
      <c r="AM77" s="62">
        <v>100</v>
      </c>
      <c r="AN77" s="61">
        <v>1</v>
      </c>
      <c r="AO77" s="25">
        <v>2</v>
      </c>
      <c r="AP77" s="25">
        <v>3</v>
      </c>
      <c r="AQ77" s="25">
        <v>2</v>
      </c>
      <c r="AR77" s="25">
        <v>1</v>
      </c>
      <c r="AS77" s="25">
        <v>2</v>
      </c>
      <c r="AT77" s="25">
        <v>2</v>
      </c>
      <c r="AU77" s="25">
        <v>2</v>
      </c>
      <c r="AV77" s="25">
        <v>1</v>
      </c>
      <c r="AW77" s="25">
        <v>1</v>
      </c>
      <c r="AX77" s="25">
        <v>3</v>
      </c>
      <c r="AY77" s="25">
        <v>0</v>
      </c>
      <c r="AZ77" s="39">
        <v>50</v>
      </c>
      <c r="BA77" s="39">
        <v>100</v>
      </c>
      <c r="BB77" s="39">
        <v>100</v>
      </c>
      <c r="BC77" s="39">
        <v>66.666666666666657</v>
      </c>
      <c r="BD77" s="39">
        <v>33.333333333333329</v>
      </c>
      <c r="BE77" s="39">
        <v>50</v>
      </c>
      <c r="BF77" s="39">
        <v>66.666666666666657</v>
      </c>
      <c r="BG77" s="39">
        <v>50</v>
      </c>
      <c r="BH77" s="39">
        <v>50</v>
      </c>
      <c r="BI77" s="39">
        <v>100</v>
      </c>
      <c r="BJ77" s="39">
        <v>75</v>
      </c>
      <c r="BK77" s="39">
        <v>0</v>
      </c>
      <c r="BL77" s="25">
        <v>0</v>
      </c>
      <c r="BM77" s="25">
        <v>0</v>
      </c>
      <c r="BN77" s="25">
        <v>0</v>
      </c>
      <c r="BO77" s="25">
        <v>0</v>
      </c>
      <c r="BP77" s="25">
        <v>1</v>
      </c>
      <c r="BQ77" s="25">
        <v>0</v>
      </c>
      <c r="BR77" s="25">
        <v>1</v>
      </c>
      <c r="BS77" s="25">
        <v>0</v>
      </c>
      <c r="BT77" s="25">
        <v>0</v>
      </c>
      <c r="BU77" s="25">
        <v>0</v>
      </c>
      <c r="BV77" s="25">
        <v>0</v>
      </c>
      <c r="BW77" s="25">
        <v>0</v>
      </c>
      <c r="BX77" s="39">
        <v>0</v>
      </c>
      <c r="BY77" s="39">
        <v>0</v>
      </c>
      <c r="BZ77" s="39">
        <v>0</v>
      </c>
      <c r="CA77" s="39">
        <v>0</v>
      </c>
      <c r="CB77" s="39">
        <v>33.333333333333329</v>
      </c>
      <c r="CC77" s="39">
        <v>0</v>
      </c>
      <c r="CD77" s="39">
        <v>33.333333333333329</v>
      </c>
      <c r="CE77" s="39">
        <v>0</v>
      </c>
      <c r="CF77" s="39">
        <v>0</v>
      </c>
      <c r="CG77" s="39">
        <v>0</v>
      </c>
      <c r="CH77" s="39">
        <v>0</v>
      </c>
      <c r="CI77" s="39">
        <v>0</v>
      </c>
      <c r="CJ77" s="63">
        <v>0</v>
      </c>
      <c r="CK77" s="63">
        <v>0</v>
      </c>
      <c r="CL77" s="63">
        <v>0</v>
      </c>
      <c r="CM77" s="63">
        <v>1</v>
      </c>
      <c r="CN77" s="63">
        <v>0</v>
      </c>
      <c r="CO77" s="63">
        <v>1</v>
      </c>
      <c r="CP77" s="63">
        <v>0</v>
      </c>
      <c r="CQ77" s="63">
        <v>0</v>
      </c>
      <c r="CR77" s="63">
        <v>0</v>
      </c>
      <c r="CS77" s="63">
        <v>0</v>
      </c>
      <c r="CT77" s="63">
        <v>0</v>
      </c>
      <c r="CU77" s="63">
        <v>0</v>
      </c>
      <c r="CV77" s="63">
        <v>0</v>
      </c>
      <c r="CW77" s="63">
        <v>0</v>
      </c>
      <c r="CX77" s="63">
        <v>0</v>
      </c>
      <c r="CY77" s="63">
        <v>0</v>
      </c>
      <c r="CZ77" s="63">
        <v>0</v>
      </c>
      <c r="DA77" s="63">
        <v>1</v>
      </c>
      <c r="DB77" s="63">
        <v>0</v>
      </c>
      <c r="DC77" s="63">
        <v>0</v>
      </c>
      <c r="DD77" s="63">
        <v>0</v>
      </c>
      <c r="DE77" s="63">
        <v>0</v>
      </c>
      <c r="DF77" s="63">
        <v>0</v>
      </c>
      <c r="DG77" s="63">
        <v>0</v>
      </c>
      <c r="DH77" s="25">
        <v>0</v>
      </c>
      <c r="DI77" s="25">
        <v>0</v>
      </c>
      <c r="DJ77" s="25">
        <v>0</v>
      </c>
      <c r="DK77" s="25">
        <v>0</v>
      </c>
      <c r="DL77" s="25">
        <v>0</v>
      </c>
      <c r="DM77" s="25">
        <v>0</v>
      </c>
      <c r="DN77" s="25">
        <v>0</v>
      </c>
      <c r="DO77" s="25">
        <v>1</v>
      </c>
      <c r="DP77" s="25">
        <v>0</v>
      </c>
      <c r="DQ77" s="25">
        <v>0</v>
      </c>
      <c r="DR77" s="25">
        <v>0</v>
      </c>
      <c r="DS77" s="25">
        <v>1</v>
      </c>
      <c r="DT77" s="34">
        <v>0</v>
      </c>
      <c r="DU77" s="34">
        <v>0</v>
      </c>
      <c r="DV77" s="34">
        <v>0</v>
      </c>
      <c r="DW77" s="34">
        <v>1</v>
      </c>
      <c r="DX77" s="34">
        <v>0</v>
      </c>
      <c r="DY77" s="34">
        <v>2</v>
      </c>
      <c r="DZ77" s="34">
        <v>0</v>
      </c>
      <c r="EA77" s="2">
        <v>1</v>
      </c>
      <c r="EB77" s="2">
        <v>0</v>
      </c>
      <c r="EC77" s="2">
        <v>0</v>
      </c>
      <c r="ED77" s="2">
        <v>0</v>
      </c>
      <c r="EE77" s="2">
        <v>1</v>
      </c>
      <c r="EF77" s="34">
        <v>999999999</v>
      </c>
      <c r="EG77" s="34">
        <v>999999999</v>
      </c>
      <c r="EH77" s="34">
        <v>999999999</v>
      </c>
      <c r="EI77" s="34">
        <v>100</v>
      </c>
      <c r="EJ77" s="34">
        <v>999999999</v>
      </c>
      <c r="EK77" s="34">
        <v>50</v>
      </c>
      <c r="EL77" s="34">
        <v>999999999</v>
      </c>
      <c r="EM77" s="34">
        <v>0</v>
      </c>
      <c r="EN77" s="34">
        <v>999999999</v>
      </c>
      <c r="EO77" s="34">
        <v>999999999</v>
      </c>
      <c r="EP77" s="34">
        <v>999999999</v>
      </c>
      <c r="EQ77" s="34">
        <v>0</v>
      </c>
      <c r="ER77" s="34">
        <v>999999999</v>
      </c>
      <c r="ES77" s="34">
        <v>999999999</v>
      </c>
      <c r="ET77" s="34">
        <v>999999999</v>
      </c>
      <c r="EU77" s="34">
        <v>0</v>
      </c>
      <c r="EV77" s="34">
        <v>999999999</v>
      </c>
      <c r="EW77" s="34">
        <v>50</v>
      </c>
      <c r="EX77" s="34">
        <v>999999999</v>
      </c>
      <c r="EY77" s="34">
        <v>0</v>
      </c>
      <c r="EZ77" s="34">
        <v>999999999</v>
      </c>
      <c r="FA77" s="34">
        <v>999999999</v>
      </c>
      <c r="FB77" s="34">
        <v>999999999</v>
      </c>
      <c r="FC77" s="34">
        <v>0</v>
      </c>
      <c r="FD77" s="42">
        <v>999999999</v>
      </c>
      <c r="FE77" s="42">
        <v>999999999</v>
      </c>
      <c r="FF77" s="42">
        <v>999999999</v>
      </c>
      <c r="FG77" s="42">
        <v>0</v>
      </c>
      <c r="FH77" s="42">
        <v>999999999</v>
      </c>
      <c r="FI77" s="42">
        <v>0</v>
      </c>
      <c r="FJ77" s="42">
        <v>999999999</v>
      </c>
      <c r="FK77" s="42">
        <v>100</v>
      </c>
      <c r="FL77" s="42">
        <v>999999999</v>
      </c>
      <c r="FM77" s="42">
        <v>999999999</v>
      </c>
      <c r="FN77" s="42">
        <v>999999999</v>
      </c>
      <c r="FO77" s="42">
        <v>100</v>
      </c>
      <c r="FP77" s="42">
        <v>1</v>
      </c>
      <c r="FQ77" s="2">
        <v>0</v>
      </c>
      <c r="FR77" s="2">
        <v>0</v>
      </c>
      <c r="FS77" s="2">
        <v>0</v>
      </c>
      <c r="FT77" s="2">
        <v>1</v>
      </c>
      <c r="FU77" s="2">
        <v>2</v>
      </c>
      <c r="FV77" s="2">
        <v>0</v>
      </c>
      <c r="FW77" s="2">
        <v>1</v>
      </c>
      <c r="FX77" s="2">
        <v>1</v>
      </c>
      <c r="FY77" s="2">
        <v>0</v>
      </c>
      <c r="FZ77" s="2">
        <v>0</v>
      </c>
      <c r="GA77" s="2">
        <v>1</v>
      </c>
      <c r="GB77" s="25">
        <v>0</v>
      </c>
      <c r="GC77" s="25">
        <v>0</v>
      </c>
      <c r="GD77" s="25">
        <v>0</v>
      </c>
      <c r="GE77" s="25">
        <v>0</v>
      </c>
      <c r="GF77" s="25">
        <v>0</v>
      </c>
      <c r="GG77" s="25">
        <v>0</v>
      </c>
      <c r="GH77" s="25">
        <v>0</v>
      </c>
      <c r="GI77" s="25">
        <v>0</v>
      </c>
      <c r="GJ77" s="25">
        <v>0</v>
      </c>
      <c r="GK77" s="25">
        <v>0</v>
      </c>
      <c r="GL77" s="25">
        <v>0</v>
      </c>
      <c r="GM77" s="25">
        <v>0</v>
      </c>
      <c r="GN77" s="2">
        <v>0</v>
      </c>
      <c r="GO77" s="2">
        <v>0</v>
      </c>
      <c r="GP77" s="2">
        <v>0</v>
      </c>
      <c r="GQ77" s="2">
        <v>0</v>
      </c>
      <c r="GR77" s="2">
        <v>0</v>
      </c>
      <c r="GS77" s="2">
        <v>0</v>
      </c>
      <c r="GT77" s="2">
        <v>0</v>
      </c>
      <c r="GU77" s="2">
        <v>0</v>
      </c>
      <c r="GV77" s="2">
        <v>0</v>
      </c>
      <c r="GW77" s="2">
        <v>0</v>
      </c>
      <c r="GX77" s="2">
        <v>0</v>
      </c>
      <c r="GY77" s="2">
        <v>1</v>
      </c>
      <c r="GZ77" s="2">
        <v>1</v>
      </c>
      <c r="HA77" s="2">
        <v>0</v>
      </c>
      <c r="HB77" s="2">
        <v>0</v>
      </c>
      <c r="HC77" s="2">
        <v>0</v>
      </c>
      <c r="HD77" s="2">
        <v>1</v>
      </c>
      <c r="HE77" s="2">
        <v>2</v>
      </c>
      <c r="HF77" s="2">
        <v>0</v>
      </c>
      <c r="HG77" s="2">
        <v>1</v>
      </c>
      <c r="HH77" s="2">
        <v>1</v>
      </c>
      <c r="HI77" s="2">
        <v>0</v>
      </c>
      <c r="HJ77" s="2">
        <v>0</v>
      </c>
      <c r="HK77" s="2">
        <v>2</v>
      </c>
      <c r="HL77" s="34">
        <v>100</v>
      </c>
      <c r="HM77" s="34">
        <v>999999999</v>
      </c>
      <c r="HN77" s="34">
        <v>999999999</v>
      </c>
      <c r="HO77" s="34">
        <v>999999999</v>
      </c>
      <c r="HP77" s="34">
        <v>100</v>
      </c>
      <c r="HQ77" s="34">
        <v>100</v>
      </c>
      <c r="HR77" s="34">
        <v>999999999</v>
      </c>
      <c r="HS77" s="34">
        <v>100</v>
      </c>
      <c r="HT77" s="34">
        <v>100</v>
      </c>
      <c r="HU77" s="34">
        <v>999999999</v>
      </c>
      <c r="HV77" s="34">
        <v>999999999</v>
      </c>
      <c r="HW77" s="34">
        <v>50</v>
      </c>
      <c r="HX77" s="39">
        <v>0</v>
      </c>
      <c r="HY77" s="39">
        <v>999999999</v>
      </c>
      <c r="HZ77" s="39">
        <v>999999999</v>
      </c>
      <c r="IA77" s="39">
        <v>999999999</v>
      </c>
      <c r="IB77" s="39">
        <v>0</v>
      </c>
      <c r="IC77" s="39">
        <v>0</v>
      </c>
      <c r="ID77" s="39">
        <v>999999999</v>
      </c>
      <c r="IE77" s="39">
        <v>0</v>
      </c>
      <c r="IF77" s="39">
        <v>0</v>
      </c>
      <c r="IG77" s="39">
        <v>999999999</v>
      </c>
      <c r="IH77" s="39">
        <v>999999999</v>
      </c>
      <c r="II77" s="39">
        <v>0</v>
      </c>
      <c r="IJ77" s="39">
        <v>0</v>
      </c>
      <c r="IK77" s="39">
        <v>999999999</v>
      </c>
      <c r="IL77" s="39">
        <v>999999999</v>
      </c>
      <c r="IM77" s="39">
        <v>999999999</v>
      </c>
      <c r="IN77" s="39">
        <v>0</v>
      </c>
      <c r="IO77" s="39">
        <v>0</v>
      </c>
      <c r="IP77" s="39">
        <v>999999999</v>
      </c>
      <c r="IQ77" s="39">
        <v>0</v>
      </c>
      <c r="IR77" s="39">
        <v>0</v>
      </c>
      <c r="IS77" s="39">
        <v>999999999</v>
      </c>
      <c r="IT77" s="39">
        <v>999999999</v>
      </c>
      <c r="IU77" s="39">
        <v>50</v>
      </c>
      <c r="IV77" s="39">
        <v>0</v>
      </c>
      <c r="IW77" s="39">
        <v>1</v>
      </c>
      <c r="IX77" s="39">
        <v>1</v>
      </c>
      <c r="IY77" s="39">
        <v>0</v>
      </c>
      <c r="IZ77" s="39">
        <v>0</v>
      </c>
      <c r="JA77" s="39">
        <v>0</v>
      </c>
      <c r="JB77" s="39">
        <v>0</v>
      </c>
      <c r="JC77" s="39">
        <v>1</v>
      </c>
      <c r="JD77" s="2">
        <v>1</v>
      </c>
      <c r="JE77" s="2">
        <v>0</v>
      </c>
      <c r="JF77" s="2">
        <v>1</v>
      </c>
      <c r="JG77" s="2">
        <v>0</v>
      </c>
      <c r="JH77" s="2">
        <v>1</v>
      </c>
      <c r="JI77" s="2">
        <v>0</v>
      </c>
      <c r="JJ77" s="2">
        <v>0</v>
      </c>
      <c r="JK77" s="2">
        <v>1</v>
      </c>
      <c r="JL77" s="2">
        <v>0</v>
      </c>
      <c r="JM77" s="44">
        <v>0</v>
      </c>
      <c r="JN77" s="44">
        <v>0</v>
      </c>
      <c r="JO77" s="44">
        <v>0</v>
      </c>
      <c r="JP77" s="2">
        <v>0</v>
      </c>
      <c r="JQ77" s="2">
        <v>0</v>
      </c>
      <c r="JR77" s="2">
        <v>0</v>
      </c>
      <c r="JS77" s="2">
        <v>0</v>
      </c>
      <c r="JT77" s="2">
        <v>0</v>
      </c>
      <c r="JU77" s="2">
        <v>1</v>
      </c>
      <c r="JV77" s="2">
        <v>2</v>
      </c>
      <c r="JW77" s="2">
        <v>1</v>
      </c>
      <c r="JX77" s="2">
        <v>0</v>
      </c>
      <c r="JY77" s="2">
        <v>2</v>
      </c>
      <c r="JZ77" s="2">
        <v>1</v>
      </c>
      <c r="KA77" s="2">
        <v>0</v>
      </c>
      <c r="KB77" s="25">
        <v>0</v>
      </c>
      <c r="KC77" s="25">
        <v>1</v>
      </c>
      <c r="KD77" s="25">
        <v>2</v>
      </c>
      <c r="KE77" s="25">
        <v>0</v>
      </c>
      <c r="KF77" s="25">
        <v>1</v>
      </c>
      <c r="KG77" s="25">
        <v>2</v>
      </c>
      <c r="KH77" s="25">
        <v>3</v>
      </c>
      <c r="KI77" s="25">
        <v>2</v>
      </c>
      <c r="KJ77" s="25">
        <v>0</v>
      </c>
      <c r="KK77" s="25">
        <v>2</v>
      </c>
      <c r="KL77" s="25">
        <v>1</v>
      </c>
      <c r="KM77" s="25">
        <v>1</v>
      </c>
      <c r="KN77" s="25">
        <v>1</v>
      </c>
      <c r="KO77" s="25">
        <v>1</v>
      </c>
      <c r="KP77" s="25">
        <v>3</v>
      </c>
      <c r="KQ77" s="25">
        <v>0</v>
      </c>
      <c r="KR77" s="44">
        <v>0</v>
      </c>
      <c r="KS77" s="44">
        <v>50</v>
      </c>
      <c r="KT77" s="44">
        <v>33.333333333333329</v>
      </c>
      <c r="KU77" s="44">
        <v>0</v>
      </c>
      <c r="KV77" s="44">
        <v>999999999</v>
      </c>
      <c r="KW77" s="44">
        <v>0</v>
      </c>
      <c r="KX77" s="44">
        <v>0</v>
      </c>
      <c r="KY77" s="44">
        <v>100</v>
      </c>
      <c r="KZ77" s="44">
        <v>100</v>
      </c>
      <c r="LA77" s="44">
        <v>0</v>
      </c>
      <c r="LB77" s="44">
        <v>33.333333333333329</v>
      </c>
      <c r="LC77" s="44">
        <v>999999999</v>
      </c>
      <c r="LD77" s="44">
        <v>100</v>
      </c>
      <c r="LE77" s="44">
        <v>0</v>
      </c>
      <c r="LF77" s="44">
        <v>0</v>
      </c>
      <c r="LG77" s="44">
        <v>50</v>
      </c>
      <c r="LH77" s="44">
        <v>999999999</v>
      </c>
      <c r="LI77" s="44">
        <v>0</v>
      </c>
      <c r="LJ77" s="44">
        <v>0</v>
      </c>
      <c r="LK77" s="44">
        <v>0</v>
      </c>
      <c r="LL77" s="44">
        <v>0</v>
      </c>
      <c r="LM77" s="44">
        <v>0</v>
      </c>
      <c r="LN77" s="44">
        <v>0</v>
      </c>
      <c r="LO77" s="44">
        <v>999999999</v>
      </c>
      <c r="LP77" s="44">
        <v>0</v>
      </c>
      <c r="LQ77" s="44">
        <v>50</v>
      </c>
      <c r="LR77" s="44">
        <v>66.666666666666657</v>
      </c>
      <c r="LS77" s="44">
        <v>50</v>
      </c>
      <c r="LT77" s="44">
        <v>999999999</v>
      </c>
      <c r="LU77" s="44">
        <v>100</v>
      </c>
      <c r="LV77" s="44">
        <v>100</v>
      </c>
      <c r="LW77" s="44">
        <v>0</v>
      </c>
      <c r="LX77" s="44">
        <v>0</v>
      </c>
      <c r="LY77" s="44">
        <v>100</v>
      </c>
      <c r="LZ77" s="44">
        <v>66.666666666666657</v>
      </c>
      <c r="MA77" s="44">
        <v>999999999</v>
      </c>
      <c r="MB77" s="25">
        <v>0</v>
      </c>
      <c r="MC77" s="25">
        <v>0</v>
      </c>
      <c r="MD77" s="25">
        <v>0</v>
      </c>
      <c r="ME77" s="25">
        <v>0</v>
      </c>
      <c r="MF77" s="25">
        <v>0</v>
      </c>
      <c r="MG77" s="25">
        <v>1</v>
      </c>
      <c r="MH77" s="25">
        <v>0</v>
      </c>
      <c r="MI77" s="25">
        <v>0</v>
      </c>
      <c r="MJ77" s="25">
        <v>0</v>
      </c>
      <c r="MK77" s="25">
        <v>0</v>
      </c>
      <c r="ML77" s="25">
        <v>0</v>
      </c>
      <c r="MM77" s="25">
        <v>1</v>
      </c>
      <c r="MN77" s="25">
        <v>0</v>
      </c>
      <c r="MO77" s="25">
        <v>0</v>
      </c>
      <c r="MP77" s="25">
        <v>0</v>
      </c>
      <c r="MQ77" s="25">
        <v>1</v>
      </c>
      <c r="MR77" s="25">
        <v>0</v>
      </c>
      <c r="MS77" s="25">
        <v>2</v>
      </c>
      <c r="MT77" s="25">
        <v>0</v>
      </c>
      <c r="MU77" s="25">
        <v>1</v>
      </c>
      <c r="MV77" s="25">
        <v>0</v>
      </c>
      <c r="MW77" s="44">
        <v>0</v>
      </c>
      <c r="MX77" s="44">
        <v>0</v>
      </c>
      <c r="MY77" s="44">
        <v>1</v>
      </c>
      <c r="MZ77" s="44">
        <v>999999999</v>
      </c>
      <c r="NA77" s="44">
        <v>999999999</v>
      </c>
      <c r="NB77" s="44">
        <v>999999999</v>
      </c>
      <c r="NC77" s="44">
        <v>0</v>
      </c>
      <c r="ND77" s="44">
        <v>999999999</v>
      </c>
      <c r="NE77" s="44">
        <v>50</v>
      </c>
      <c r="NF77" s="44">
        <v>999999999</v>
      </c>
      <c r="NG77" s="44">
        <v>0</v>
      </c>
      <c r="NH77" s="44">
        <v>999999999</v>
      </c>
      <c r="NI77" s="44">
        <v>999999999</v>
      </c>
      <c r="NJ77" s="44">
        <v>999999999</v>
      </c>
      <c r="NK77" s="44">
        <v>100</v>
      </c>
      <c r="NL77" s="25">
        <v>0</v>
      </c>
      <c r="NM77" s="25">
        <v>0</v>
      </c>
      <c r="NN77" s="25">
        <v>0</v>
      </c>
      <c r="NO77" s="25">
        <v>0</v>
      </c>
      <c r="NP77" s="25">
        <v>0</v>
      </c>
      <c r="NQ77" s="25">
        <v>0</v>
      </c>
      <c r="NR77" s="25">
        <v>0</v>
      </c>
      <c r="NS77" s="25">
        <v>0</v>
      </c>
      <c r="NT77" s="25">
        <v>0</v>
      </c>
      <c r="NU77" s="25">
        <v>0</v>
      </c>
      <c r="NV77" s="25">
        <v>0</v>
      </c>
      <c r="NW77" s="25">
        <v>0</v>
      </c>
      <c r="NX77" s="25">
        <v>0</v>
      </c>
      <c r="NY77" s="25">
        <v>1</v>
      </c>
      <c r="NZ77" s="25">
        <v>0</v>
      </c>
      <c r="OA77" s="25">
        <v>0</v>
      </c>
      <c r="OB77" s="25">
        <v>0</v>
      </c>
      <c r="OC77" s="25">
        <v>0</v>
      </c>
      <c r="OD77" s="44">
        <v>0</v>
      </c>
      <c r="OE77" s="44">
        <v>0</v>
      </c>
      <c r="OF77" s="44">
        <v>0</v>
      </c>
      <c r="OG77" s="44">
        <v>0</v>
      </c>
      <c r="OH77" s="44">
        <v>0</v>
      </c>
      <c r="OI77" s="44">
        <v>0</v>
      </c>
      <c r="OJ77" s="44">
        <v>999999999</v>
      </c>
      <c r="OK77" s="44">
        <v>0</v>
      </c>
      <c r="OL77" s="44">
        <v>999999999</v>
      </c>
      <c r="OM77" s="44">
        <v>999999999</v>
      </c>
      <c r="ON77" s="44">
        <v>999999999</v>
      </c>
      <c r="OO77" s="44">
        <v>999999999</v>
      </c>
      <c r="OP77" s="44">
        <v>999999999</v>
      </c>
      <c r="OQ77" s="44">
        <v>999999999</v>
      </c>
      <c r="OR77" s="44">
        <v>999999999</v>
      </c>
      <c r="OS77" s="44">
        <v>999999999</v>
      </c>
      <c r="OT77" s="44">
        <v>999999999</v>
      </c>
      <c r="OU77" s="44">
        <v>999999999</v>
      </c>
      <c r="OV77" s="25">
        <v>2</v>
      </c>
      <c r="OW77" s="25">
        <v>4</v>
      </c>
      <c r="OX77" s="25">
        <v>4</v>
      </c>
      <c r="OY77" s="25">
        <v>5</v>
      </c>
      <c r="OZ77" s="25">
        <v>3</v>
      </c>
      <c r="PA77" s="25">
        <v>4</v>
      </c>
      <c r="PB77" s="25">
        <v>4</v>
      </c>
      <c r="PC77" s="25">
        <v>4</v>
      </c>
      <c r="PD77" s="25">
        <v>3</v>
      </c>
      <c r="PE77" s="25">
        <v>1</v>
      </c>
      <c r="PF77" s="25">
        <v>5</v>
      </c>
      <c r="PG77" s="25">
        <v>4</v>
      </c>
      <c r="PH77" s="25">
        <v>2</v>
      </c>
      <c r="PI77" s="25">
        <v>4</v>
      </c>
      <c r="PJ77" s="25">
        <v>4</v>
      </c>
      <c r="PK77" s="25">
        <v>5</v>
      </c>
      <c r="PL77" s="25">
        <v>3</v>
      </c>
      <c r="PM77" s="25">
        <v>5</v>
      </c>
      <c r="PN77" s="25">
        <v>6</v>
      </c>
      <c r="PO77" s="25">
        <v>4</v>
      </c>
      <c r="PP77" s="25">
        <v>3</v>
      </c>
      <c r="PQ77" s="25">
        <v>1</v>
      </c>
      <c r="PR77" s="25">
        <v>5</v>
      </c>
      <c r="PS77" s="25">
        <v>4</v>
      </c>
      <c r="PT77" s="44">
        <v>100</v>
      </c>
      <c r="PU77" s="44">
        <v>100</v>
      </c>
      <c r="PV77" s="44">
        <v>100</v>
      </c>
      <c r="PW77" s="44">
        <v>100</v>
      </c>
      <c r="PX77" s="44">
        <v>100</v>
      </c>
      <c r="PY77" s="44">
        <v>80</v>
      </c>
      <c r="PZ77" s="44">
        <v>66.666666666666657</v>
      </c>
      <c r="QA77" s="44">
        <v>100</v>
      </c>
      <c r="QB77" s="44">
        <v>100</v>
      </c>
      <c r="QC77" s="44">
        <v>100</v>
      </c>
      <c r="QD77" s="44">
        <v>100</v>
      </c>
      <c r="QE77" s="44">
        <v>100</v>
      </c>
      <c r="QF77" s="25">
        <v>2</v>
      </c>
      <c r="QG77" s="25">
        <v>3</v>
      </c>
      <c r="QH77" s="25">
        <v>3</v>
      </c>
      <c r="QI77" s="25">
        <v>4</v>
      </c>
      <c r="QJ77" s="25">
        <v>1</v>
      </c>
      <c r="QK77" s="25">
        <v>4</v>
      </c>
      <c r="QL77" s="25">
        <v>6</v>
      </c>
      <c r="QM77" s="25">
        <v>4</v>
      </c>
      <c r="QN77" s="25">
        <v>3</v>
      </c>
      <c r="QO77" s="25">
        <v>1</v>
      </c>
      <c r="QP77" s="25">
        <v>2</v>
      </c>
      <c r="QQ77" s="25">
        <v>2</v>
      </c>
      <c r="QR77" s="25">
        <v>4</v>
      </c>
      <c r="QS77" s="25">
        <v>4</v>
      </c>
      <c r="QT77" s="25">
        <v>5</v>
      </c>
      <c r="QU77" s="25">
        <v>3</v>
      </c>
      <c r="QV77" s="25">
        <v>5</v>
      </c>
      <c r="QW77" s="25">
        <v>6</v>
      </c>
      <c r="QX77" s="25">
        <v>4</v>
      </c>
      <c r="QY77" s="25">
        <v>3</v>
      </c>
      <c r="QZ77" s="25">
        <v>1</v>
      </c>
      <c r="RA77" s="25">
        <v>5</v>
      </c>
      <c r="RB77" s="44">
        <v>100</v>
      </c>
      <c r="RC77" s="44">
        <v>75</v>
      </c>
      <c r="RD77" s="44">
        <v>75</v>
      </c>
      <c r="RE77" s="44">
        <v>80</v>
      </c>
      <c r="RF77" s="44">
        <v>33.333333333333329</v>
      </c>
      <c r="RG77" s="44">
        <v>80</v>
      </c>
      <c r="RH77" s="44">
        <v>100</v>
      </c>
      <c r="RI77" s="44">
        <v>100</v>
      </c>
      <c r="RJ77" s="44">
        <v>100</v>
      </c>
      <c r="RK77" s="44">
        <v>100</v>
      </c>
      <c r="RL77" s="44">
        <v>40</v>
      </c>
      <c r="RM77" s="25">
        <v>2</v>
      </c>
      <c r="RN77" s="25">
        <v>2</v>
      </c>
      <c r="RO77" s="25">
        <v>2</v>
      </c>
      <c r="RP77" s="25">
        <v>3</v>
      </c>
      <c r="RQ77" s="25">
        <v>1</v>
      </c>
      <c r="RR77" s="25">
        <v>3</v>
      </c>
      <c r="RS77" s="25">
        <v>0</v>
      </c>
      <c r="RT77" s="25">
        <v>2</v>
      </c>
      <c r="RU77" s="25">
        <v>2</v>
      </c>
      <c r="RV77" s="25">
        <v>1</v>
      </c>
      <c r="RW77" s="25">
        <v>3</v>
      </c>
      <c r="RX77" s="25">
        <v>1</v>
      </c>
      <c r="RY77" s="25">
        <v>1</v>
      </c>
      <c r="RZ77" s="25">
        <v>2</v>
      </c>
      <c r="SA77" s="25">
        <v>1</v>
      </c>
      <c r="SB77" s="25">
        <v>1</v>
      </c>
      <c r="SC77" s="25">
        <v>0</v>
      </c>
      <c r="SD77" s="25">
        <v>2</v>
      </c>
      <c r="SE77" s="25">
        <v>0</v>
      </c>
      <c r="SF77" s="25">
        <v>0</v>
      </c>
      <c r="SG77" s="25">
        <v>0</v>
      </c>
      <c r="SH77" s="25">
        <v>0</v>
      </c>
      <c r="SI77" s="25">
        <v>1</v>
      </c>
      <c r="SJ77" s="25">
        <v>0</v>
      </c>
      <c r="SK77" s="25">
        <v>1</v>
      </c>
      <c r="SL77" s="25">
        <v>2</v>
      </c>
      <c r="SM77" s="25">
        <v>1</v>
      </c>
      <c r="SN77" s="25">
        <v>1</v>
      </c>
      <c r="SO77" s="25">
        <v>0</v>
      </c>
      <c r="SP77" s="25">
        <v>2</v>
      </c>
      <c r="SQ77" s="25">
        <v>0</v>
      </c>
      <c r="SR77" s="25">
        <v>0</v>
      </c>
      <c r="SS77" s="25">
        <v>0</v>
      </c>
      <c r="ST77" s="25">
        <v>0</v>
      </c>
      <c r="SU77" s="25">
        <v>1</v>
      </c>
      <c r="SV77" s="25">
        <v>0</v>
      </c>
      <c r="SW77" s="44">
        <v>100</v>
      </c>
      <c r="SX77" s="44">
        <v>100</v>
      </c>
      <c r="SY77" s="44">
        <v>66.666666666666657</v>
      </c>
      <c r="SZ77" s="44">
        <v>100</v>
      </c>
      <c r="TA77" s="44">
        <v>33.333333333333329</v>
      </c>
      <c r="TB77" s="44">
        <v>75</v>
      </c>
      <c r="TC77" s="44">
        <v>0</v>
      </c>
      <c r="TD77" s="44">
        <v>50</v>
      </c>
      <c r="TE77" s="44">
        <v>100</v>
      </c>
      <c r="TF77" s="44">
        <v>100</v>
      </c>
      <c r="TG77" s="44">
        <v>75</v>
      </c>
      <c r="TH77" s="44">
        <v>50</v>
      </c>
      <c r="TI77" s="44">
        <v>50</v>
      </c>
      <c r="TJ77" s="44">
        <v>100</v>
      </c>
      <c r="TK77" s="44">
        <v>33.333333333333329</v>
      </c>
      <c r="TL77" s="44">
        <v>33.333333333333329</v>
      </c>
      <c r="TM77" s="44">
        <v>0</v>
      </c>
      <c r="TN77" s="44">
        <v>50</v>
      </c>
      <c r="TO77" s="44">
        <v>0</v>
      </c>
      <c r="TP77" s="44">
        <v>0</v>
      </c>
      <c r="TQ77" s="44">
        <v>0</v>
      </c>
      <c r="TR77" s="44">
        <v>0</v>
      </c>
      <c r="TS77" s="44">
        <v>25</v>
      </c>
      <c r="TT77" s="44">
        <v>0</v>
      </c>
      <c r="TU77" s="44">
        <v>50</v>
      </c>
      <c r="TV77" s="44">
        <v>100</v>
      </c>
      <c r="TW77" s="44">
        <v>33.333333333333329</v>
      </c>
      <c r="TX77" s="44">
        <v>33.333333333333329</v>
      </c>
      <c r="TY77" s="44">
        <v>0</v>
      </c>
      <c r="TZ77" s="44">
        <v>50</v>
      </c>
      <c r="UA77" s="44">
        <v>0</v>
      </c>
      <c r="UB77" s="44">
        <v>0</v>
      </c>
      <c r="UC77" s="44">
        <v>0</v>
      </c>
      <c r="UD77" s="44">
        <v>0</v>
      </c>
      <c r="UE77" s="44">
        <v>25</v>
      </c>
      <c r="UF77" s="44">
        <v>0</v>
      </c>
    </row>
    <row r="78" spans="1:552" x14ac:dyDescent="0.25">
      <c r="A78" s="2" t="str">
        <f t="shared" si="1"/>
        <v xml:space="preserve">290320 Barreiras                                                                                                                                    </v>
      </c>
      <c r="B78" s="58">
        <v>290320</v>
      </c>
      <c r="C78" s="2" t="s">
        <v>122</v>
      </c>
      <c r="D78" s="56">
        <v>4</v>
      </c>
      <c r="E78" s="56">
        <v>3</v>
      </c>
      <c r="F78" s="56">
        <v>4</v>
      </c>
      <c r="G78" s="56">
        <v>3</v>
      </c>
      <c r="H78" s="56">
        <v>4</v>
      </c>
      <c r="I78" s="56">
        <v>5</v>
      </c>
      <c r="J78" s="56">
        <v>5</v>
      </c>
      <c r="K78" s="56">
        <v>3</v>
      </c>
      <c r="L78" s="56">
        <v>3</v>
      </c>
      <c r="M78" s="56">
        <v>4</v>
      </c>
      <c r="N78" s="56">
        <v>2</v>
      </c>
      <c r="O78" s="56">
        <v>6</v>
      </c>
      <c r="P78" s="59">
        <v>1</v>
      </c>
      <c r="Q78" s="59">
        <v>1</v>
      </c>
      <c r="R78" s="59">
        <v>1</v>
      </c>
      <c r="S78" s="59">
        <v>1</v>
      </c>
      <c r="T78" s="59">
        <v>3</v>
      </c>
      <c r="U78" s="59">
        <v>4</v>
      </c>
      <c r="V78" s="59">
        <v>2</v>
      </c>
      <c r="W78" s="59">
        <v>3</v>
      </c>
      <c r="X78" s="59">
        <v>2</v>
      </c>
      <c r="Y78" s="59">
        <v>1</v>
      </c>
      <c r="Z78" s="59">
        <v>2</v>
      </c>
      <c r="AA78" s="59">
        <v>5</v>
      </c>
      <c r="AB78" s="62">
        <v>25</v>
      </c>
      <c r="AC78" s="62">
        <v>33.333333333333329</v>
      </c>
      <c r="AD78" s="62">
        <v>25</v>
      </c>
      <c r="AE78" s="62">
        <v>33.333333333333329</v>
      </c>
      <c r="AF78" s="62">
        <v>75</v>
      </c>
      <c r="AG78" s="62">
        <v>80</v>
      </c>
      <c r="AH78" s="62">
        <v>40</v>
      </c>
      <c r="AI78" s="62">
        <v>100</v>
      </c>
      <c r="AJ78" s="62">
        <v>66.666666666666657</v>
      </c>
      <c r="AK78" s="62">
        <v>25</v>
      </c>
      <c r="AL78" s="62">
        <v>100</v>
      </c>
      <c r="AM78" s="62">
        <v>83.333333333333343</v>
      </c>
      <c r="AN78" s="61">
        <v>3</v>
      </c>
      <c r="AO78" s="25">
        <v>2</v>
      </c>
      <c r="AP78" s="25">
        <v>2</v>
      </c>
      <c r="AQ78" s="25">
        <v>2</v>
      </c>
      <c r="AR78" s="25">
        <v>0</v>
      </c>
      <c r="AS78" s="25">
        <v>1</v>
      </c>
      <c r="AT78" s="25">
        <v>2</v>
      </c>
      <c r="AU78" s="25">
        <v>0</v>
      </c>
      <c r="AV78" s="25">
        <v>1</v>
      </c>
      <c r="AW78" s="25">
        <v>3</v>
      </c>
      <c r="AX78" s="25">
        <v>0</v>
      </c>
      <c r="AY78" s="25">
        <v>0</v>
      </c>
      <c r="AZ78" s="39">
        <v>75</v>
      </c>
      <c r="BA78" s="39">
        <v>66.666666666666657</v>
      </c>
      <c r="BB78" s="39">
        <v>50</v>
      </c>
      <c r="BC78" s="39">
        <v>66.666666666666657</v>
      </c>
      <c r="BD78" s="39">
        <v>0</v>
      </c>
      <c r="BE78" s="39">
        <v>20</v>
      </c>
      <c r="BF78" s="39">
        <v>40</v>
      </c>
      <c r="BG78" s="39">
        <v>0</v>
      </c>
      <c r="BH78" s="39">
        <v>33.333333333333329</v>
      </c>
      <c r="BI78" s="39">
        <v>75</v>
      </c>
      <c r="BJ78" s="39">
        <v>0</v>
      </c>
      <c r="BK78" s="39">
        <v>0</v>
      </c>
      <c r="BL78" s="25">
        <v>0</v>
      </c>
      <c r="BM78" s="25">
        <v>0</v>
      </c>
      <c r="BN78" s="25">
        <v>1</v>
      </c>
      <c r="BO78" s="25">
        <v>0</v>
      </c>
      <c r="BP78" s="25">
        <v>1</v>
      </c>
      <c r="BQ78" s="25">
        <v>0</v>
      </c>
      <c r="BR78" s="25">
        <v>1</v>
      </c>
      <c r="BS78" s="25">
        <v>0</v>
      </c>
      <c r="BT78" s="25">
        <v>0</v>
      </c>
      <c r="BU78" s="25">
        <v>0</v>
      </c>
      <c r="BV78" s="25">
        <v>0</v>
      </c>
      <c r="BW78" s="25">
        <v>1</v>
      </c>
      <c r="BX78" s="39">
        <v>0</v>
      </c>
      <c r="BY78" s="39">
        <v>0</v>
      </c>
      <c r="BZ78" s="39">
        <v>25</v>
      </c>
      <c r="CA78" s="39">
        <v>0</v>
      </c>
      <c r="CB78" s="39">
        <v>25</v>
      </c>
      <c r="CC78" s="39">
        <v>0</v>
      </c>
      <c r="CD78" s="39">
        <v>20</v>
      </c>
      <c r="CE78" s="39">
        <v>0</v>
      </c>
      <c r="CF78" s="39">
        <v>0</v>
      </c>
      <c r="CG78" s="39">
        <v>0</v>
      </c>
      <c r="CH78" s="39">
        <v>0</v>
      </c>
      <c r="CI78" s="39">
        <v>16.666666666666664</v>
      </c>
      <c r="CJ78" s="63">
        <v>1</v>
      </c>
      <c r="CK78" s="63">
        <v>0</v>
      </c>
      <c r="CL78" s="63">
        <v>0</v>
      </c>
      <c r="CM78" s="63">
        <v>0</v>
      </c>
      <c r="CN78" s="63">
        <v>2</v>
      </c>
      <c r="CO78" s="63">
        <v>2</v>
      </c>
      <c r="CP78" s="63">
        <v>1</v>
      </c>
      <c r="CQ78" s="63">
        <v>2</v>
      </c>
      <c r="CR78" s="63">
        <v>1</v>
      </c>
      <c r="CS78" s="63">
        <v>1</v>
      </c>
      <c r="CT78" s="63">
        <v>0</v>
      </c>
      <c r="CU78" s="63">
        <v>3</v>
      </c>
      <c r="CV78" s="63">
        <v>0</v>
      </c>
      <c r="CW78" s="63">
        <v>0</v>
      </c>
      <c r="CX78" s="63">
        <v>0</v>
      </c>
      <c r="CY78" s="63">
        <v>1</v>
      </c>
      <c r="CZ78" s="63">
        <v>0</v>
      </c>
      <c r="DA78" s="63">
        <v>0</v>
      </c>
      <c r="DB78" s="63">
        <v>0</v>
      </c>
      <c r="DC78" s="63">
        <v>1</v>
      </c>
      <c r="DD78" s="63">
        <v>0</v>
      </c>
      <c r="DE78" s="63">
        <v>0</v>
      </c>
      <c r="DF78" s="63">
        <v>0</v>
      </c>
      <c r="DG78" s="63">
        <v>0</v>
      </c>
      <c r="DH78" s="25">
        <v>0</v>
      </c>
      <c r="DI78" s="25">
        <v>1</v>
      </c>
      <c r="DJ78" s="25">
        <v>0</v>
      </c>
      <c r="DK78" s="25">
        <v>0</v>
      </c>
      <c r="DL78" s="25">
        <v>1</v>
      </c>
      <c r="DM78" s="25">
        <v>0</v>
      </c>
      <c r="DN78" s="25">
        <v>0</v>
      </c>
      <c r="DO78" s="25">
        <v>0</v>
      </c>
      <c r="DP78" s="25">
        <v>0</v>
      </c>
      <c r="DQ78" s="25">
        <v>0</v>
      </c>
      <c r="DR78" s="25">
        <v>0</v>
      </c>
      <c r="DS78" s="25">
        <v>0</v>
      </c>
      <c r="DT78" s="34">
        <v>1</v>
      </c>
      <c r="DU78" s="34">
        <v>1</v>
      </c>
      <c r="DV78" s="34">
        <v>0</v>
      </c>
      <c r="DW78" s="34">
        <v>1</v>
      </c>
      <c r="DX78" s="34">
        <v>3</v>
      </c>
      <c r="DY78" s="34">
        <v>2</v>
      </c>
      <c r="DZ78" s="34">
        <v>1</v>
      </c>
      <c r="EA78" s="2">
        <v>3</v>
      </c>
      <c r="EB78" s="2">
        <v>1</v>
      </c>
      <c r="EC78" s="2">
        <v>1</v>
      </c>
      <c r="ED78" s="2">
        <v>0</v>
      </c>
      <c r="EE78" s="2">
        <v>3</v>
      </c>
      <c r="EF78" s="34">
        <v>100</v>
      </c>
      <c r="EG78" s="34">
        <v>0</v>
      </c>
      <c r="EH78" s="34">
        <v>999999999</v>
      </c>
      <c r="EI78" s="34">
        <v>0</v>
      </c>
      <c r="EJ78" s="34">
        <v>66.666666666666657</v>
      </c>
      <c r="EK78" s="34">
        <v>100</v>
      </c>
      <c r="EL78" s="34">
        <v>100</v>
      </c>
      <c r="EM78" s="34">
        <v>66.666666666666657</v>
      </c>
      <c r="EN78" s="34">
        <v>100</v>
      </c>
      <c r="EO78" s="34">
        <v>100</v>
      </c>
      <c r="EP78" s="34">
        <v>999999999</v>
      </c>
      <c r="EQ78" s="34">
        <v>100</v>
      </c>
      <c r="ER78" s="34">
        <v>0</v>
      </c>
      <c r="ES78" s="34">
        <v>0</v>
      </c>
      <c r="ET78" s="34">
        <v>999999999</v>
      </c>
      <c r="EU78" s="34">
        <v>100</v>
      </c>
      <c r="EV78" s="34">
        <v>0</v>
      </c>
      <c r="EW78" s="34">
        <v>0</v>
      </c>
      <c r="EX78" s="34">
        <v>0</v>
      </c>
      <c r="EY78" s="34">
        <v>33.333333333333329</v>
      </c>
      <c r="EZ78" s="34">
        <v>0</v>
      </c>
      <c r="FA78" s="34">
        <v>0</v>
      </c>
      <c r="FB78" s="34">
        <v>999999999</v>
      </c>
      <c r="FC78" s="34">
        <v>0</v>
      </c>
      <c r="FD78" s="42">
        <v>0</v>
      </c>
      <c r="FE78" s="42">
        <v>100</v>
      </c>
      <c r="FF78" s="42">
        <v>999999999</v>
      </c>
      <c r="FG78" s="42">
        <v>0</v>
      </c>
      <c r="FH78" s="42">
        <v>33.333333333333329</v>
      </c>
      <c r="FI78" s="42">
        <v>0</v>
      </c>
      <c r="FJ78" s="42">
        <v>0</v>
      </c>
      <c r="FK78" s="42">
        <v>0</v>
      </c>
      <c r="FL78" s="42">
        <v>0</v>
      </c>
      <c r="FM78" s="42">
        <v>0</v>
      </c>
      <c r="FN78" s="42">
        <v>999999999</v>
      </c>
      <c r="FO78" s="42">
        <v>0</v>
      </c>
      <c r="FP78" s="42">
        <v>1</v>
      </c>
      <c r="FQ78" s="2">
        <v>0</v>
      </c>
      <c r="FR78" s="2">
        <v>1</v>
      </c>
      <c r="FS78" s="2">
        <v>1</v>
      </c>
      <c r="FT78" s="2">
        <v>2</v>
      </c>
      <c r="FU78" s="2">
        <v>1</v>
      </c>
      <c r="FV78" s="2">
        <v>1</v>
      </c>
      <c r="FW78" s="2">
        <v>2</v>
      </c>
      <c r="FX78" s="2">
        <v>1</v>
      </c>
      <c r="FY78" s="2">
        <v>1</v>
      </c>
      <c r="FZ78" s="2">
        <v>0</v>
      </c>
      <c r="GA78" s="2">
        <v>3</v>
      </c>
      <c r="GB78" s="25">
        <v>0</v>
      </c>
      <c r="GC78" s="25">
        <v>0</v>
      </c>
      <c r="GD78" s="25">
        <v>0</v>
      </c>
      <c r="GE78" s="25">
        <v>0</v>
      </c>
      <c r="GF78" s="25">
        <v>1</v>
      </c>
      <c r="GG78" s="25">
        <v>1</v>
      </c>
      <c r="GH78" s="25">
        <v>0</v>
      </c>
      <c r="GI78" s="25">
        <v>0</v>
      </c>
      <c r="GJ78" s="25">
        <v>0</v>
      </c>
      <c r="GK78" s="25">
        <v>0</v>
      </c>
      <c r="GL78" s="25">
        <v>0</v>
      </c>
      <c r="GM78" s="25">
        <v>1</v>
      </c>
      <c r="GN78" s="2">
        <v>0</v>
      </c>
      <c r="GO78" s="2">
        <v>1</v>
      </c>
      <c r="GP78" s="2">
        <v>0</v>
      </c>
      <c r="GQ78" s="2">
        <v>0</v>
      </c>
      <c r="GR78" s="2">
        <v>0</v>
      </c>
      <c r="GS78" s="2">
        <v>1</v>
      </c>
      <c r="GT78" s="2">
        <v>0</v>
      </c>
      <c r="GU78" s="2">
        <v>0</v>
      </c>
      <c r="GV78" s="2">
        <v>0</v>
      </c>
      <c r="GW78" s="2">
        <v>0</v>
      </c>
      <c r="GX78" s="2">
        <v>1</v>
      </c>
      <c r="GY78" s="2">
        <v>0</v>
      </c>
      <c r="GZ78" s="2">
        <v>1</v>
      </c>
      <c r="HA78" s="2">
        <v>1</v>
      </c>
      <c r="HB78" s="2">
        <v>1</v>
      </c>
      <c r="HC78" s="2">
        <v>1</v>
      </c>
      <c r="HD78" s="2">
        <v>3</v>
      </c>
      <c r="HE78" s="2">
        <v>3</v>
      </c>
      <c r="HF78" s="2">
        <v>1</v>
      </c>
      <c r="HG78" s="2">
        <v>2</v>
      </c>
      <c r="HH78" s="2">
        <v>1</v>
      </c>
      <c r="HI78" s="2">
        <v>1</v>
      </c>
      <c r="HJ78" s="2">
        <v>1</v>
      </c>
      <c r="HK78" s="2">
        <v>4</v>
      </c>
      <c r="HL78" s="34">
        <v>100</v>
      </c>
      <c r="HM78" s="34">
        <v>0</v>
      </c>
      <c r="HN78" s="34">
        <v>100</v>
      </c>
      <c r="HO78" s="34">
        <v>100</v>
      </c>
      <c r="HP78" s="34">
        <v>66.666666666666657</v>
      </c>
      <c r="HQ78" s="34">
        <v>33.333333333333329</v>
      </c>
      <c r="HR78" s="34">
        <v>100</v>
      </c>
      <c r="HS78" s="34">
        <v>100</v>
      </c>
      <c r="HT78" s="34">
        <v>100</v>
      </c>
      <c r="HU78" s="34">
        <v>100</v>
      </c>
      <c r="HV78" s="34">
        <v>0</v>
      </c>
      <c r="HW78" s="34">
        <v>75</v>
      </c>
      <c r="HX78" s="39">
        <v>0</v>
      </c>
      <c r="HY78" s="39">
        <v>0</v>
      </c>
      <c r="HZ78" s="39">
        <v>0</v>
      </c>
      <c r="IA78" s="39">
        <v>0</v>
      </c>
      <c r="IB78" s="39">
        <v>33.333333333333329</v>
      </c>
      <c r="IC78" s="39">
        <v>33.333333333333329</v>
      </c>
      <c r="ID78" s="39">
        <v>0</v>
      </c>
      <c r="IE78" s="39">
        <v>0</v>
      </c>
      <c r="IF78" s="39">
        <v>0</v>
      </c>
      <c r="IG78" s="39">
        <v>0</v>
      </c>
      <c r="IH78" s="39">
        <v>0</v>
      </c>
      <c r="II78" s="39">
        <v>25</v>
      </c>
      <c r="IJ78" s="39">
        <v>0</v>
      </c>
      <c r="IK78" s="39">
        <v>100</v>
      </c>
      <c r="IL78" s="39">
        <v>0</v>
      </c>
      <c r="IM78" s="39">
        <v>0</v>
      </c>
      <c r="IN78" s="39">
        <v>0</v>
      </c>
      <c r="IO78" s="39">
        <v>33.333333333333329</v>
      </c>
      <c r="IP78" s="39">
        <v>0</v>
      </c>
      <c r="IQ78" s="39">
        <v>0</v>
      </c>
      <c r="IR78" s="39">
        <v>0</v>
      </c>
      <c r="IS78" s="39">
        <v>0</v>
      </c>
      <c r="IT78" s="39">
        <v>100</v>
      </c>
      <c r="IU78" s="39">
        <v>0</v>
      </c>
      <c r="IV78" s="39">
        <v>0</v>
      </c>
      <c r="IW78" s="39">
        <v>1</v>
      </c>
      <c r="IX78" s="39">
        <v>1</v>
      </c>
      <c r="IY78" s="39">
        <v>1</v>
      </c>
      <c r="IZ78" s="39">
        <v>0</v>
      </c>
      <c r="JA78" s="39">
        <v>0</v>
      </c>
      <c r="JB78" s="39">
        <v>2</v>
      </c>
      <c r="JC78" s="39">
        <v>0</v>
      </c>
      <c r="JD78" s="2">
        <v>1</v>
      </c>
      <c r="JE78" s="2">
        <v>3</v>
      </c>
      <c r="JF78" s="2">
        <v>0</v>
      </c>
      <c r="JG78" s="2">
        <v>0</v>
      </c>
      <c r="JH78" s="2">
        <v>1</v>
      </c>
      <c r="JI78" s="2">
        <v>0</v>
      </c>
      <c r="JJ78" s="2">
        <v>1</v>
      </c>
      <c r="JK78" s="2">
        <v>1</v>
      </c>
      <c r="JL78" s="2">
        <v>0</v>
      </c>
      <c r="JM78" s="44">
        <v>0</v>
      </c>
      <c r="JN78" s="44">
        <v>0</v>
      </c>
      <c r="JO78" s="44">
        <v>0</v>
      </c>
      <c r="JP78" s="2">
        <v>0</v>
      </c>
      <c r="JQ78" s="2">
        <v>0</v>
      </c>
      <c r="JR78" s="2">
        <v>0</v>
      </c>
      <c r="JS78" s="2">
        <v>0</v>
      </c>
      <c r="JT78" s="2">
        <v>2</v>
      </c>
      <c r="JU78" s="2">
        <v>1</v>
      </c>
      <c r="JV78" s="2">
        <v>0</v>
      </c>
      <c r="JW78" s="2">
        <v>0</v>
      </c>
      <c r="JX78" s="2">
        <v>0</v>
      </c>
      <c r="JY78" s="2">
        <v>1</v>
      </c>
      <c r="JZ78" s="2">
        <v>0</v>
      </c>
      <c r="KA78" s="2">
        <v>0</v>
      </c>
      <c r="KB78" s="25">
        <v>0</v>
      </c>
      <c r="KC78" s="25">
        <v>0</v>
      </c>
      <c r="KD78" s="25">
        <v>0</v>
      </c>
      <c r="KE78" s="25">
        <v>0</v>
      </c>
      <c r="KF78" s="25">
        <v>3</v>
      </c>
      <c r="KG78" s="25">
        <v>2</v>
      </c>
      <c r="KH78" s="25">
        <v>2</v>
      </c>
      <c r="KI78" s="25">
        <v>2</v>
      </c>
      <c r="KJ78" s="25">
        <v>0</v>
      </c>
      <c r="KK78" s="25">
        <v>1</v>
      </c>
      <c r="KL78" s="25">
        <v>2</v>
      </c>
      <c r="KM78" s="25">
        <v>0</v>
      </c>
      <c r="KN78" s="25">
        <v>1</v>
      </c>
      <c r="KO78" s="25">
        <v>3</v>
      </c>
      <c r="KP78" s="25">
        <v>0</v>
      </c>
      <c r="KQ78" s="25">
        <v>0</v>
      </c>
      <c r="KR78" s="44">
        <v>0</v>
      </c>
      <c r="KS78" s="44">
        <v>50</v>
      </c>
      <c r="KT78" s="44">
        <v>50</v>
      </c>
      <c r="KU78" s="44">
        <v>50</v>
      </c>
      <c r="KV78" s="44">
        <v>999999999</v>
      </c>
      <c r="KW78" s="44">
        <v>0</v>
      </c>
      <c r="KX78" s="44">
        <v>100</v>
      </c>
      <c r="KY78" s="44">
        <v>999999999</v>
      </c>
      <c r="KZ78" s="44">
        <v>100</v>
      </c>
      <c r="LA78" s="44">
        <v>100</v>
      </c>
      <c r="LB78" s="44">
        <v>999999999</v>
      </c>
      <c r="LC78" s="44">
        <v>999999999</v>
      </c>
      <c r="LD78" s="44">
        <v>33.333333333333329</v>
      </c>
      <c r="LE78" s="44">
        <v>0</v>
      </c>
      <c r="LF78" s="44">
        <v>50</v>
      </c>
      <c r="LG78" s="44">
        <v>50</v>
      </c>
      <c r="LH78" s="44">
        <v>999999999</v>
      </c>
      <c r="LI78" s="44">
        <v>0</v>
      </c>
      <c r="LJ78" s="44">
        <v>0</v>
      </c>
      <c r="LK78" s="44">
        <v>999999999</v>
      </c>
      <c r="LL78" s="44">
        <v>0</v>
      </c>
      <c r="LM78" s="44">
        <v>0</v>
      </c>
      <c r="LN78" s="44">
        <v>999999999</v>
      </c>
      <c r="LO78" s="44">
        <v>999999999</v>
      </c>
      <c r="LP78" s="44">
        <v>66.666666666666657</v>
      </c>
      <c r="LQ78" s="44">
        <v>50</v>
      </c>
      <c r="LR78" s="44">
        <v>0</v>
      </c>
      <c r="LS78" s="44">
        <v>0</v>
      </c>
      <c r="LT78" s="44">
        <v>999999999</v>
      </c>
      <c r="LU78" s="44">
        <v>100</v>
      </c>
      <c r="LV78" s="44">
        <v>0</v>
      </c>
      <c r="LW78" s="44">
        <v>999999999</v>
      </c>
      <c r="LX78" s="44">
        <v>0</v>
      </c>
      <c r="LY78" s="44">
        <v>0</v>
      </c>
      <c r="LZ78" s="44">
        <v>999999999</v>
      </c>
      <c r="MA78" s="44">
        <v>999999999</v>
      </c>
      <c r="MB78" s="25">
        <v>0</v>
      </c>
      <c r="MC78" s="25">
        <v>0</v>
      </c>
      <c r="MD78" s="25">
        <v>0</v>
      </c>
      <c r="ME78" s="25">
        <v>0</v>
      </c>
      <c r="MF78" s="25">
        <v>1</v>
      </c>
      <c r="MG78" s="25">
        <v>0</v>
      </c>
      <c r="MH78" s="25">
        <v>0</v>
      </c>
      <c r="MI78" s="25">
        <v>0</v>
      </c>
      <c r="MJ78" s="25">
        <v>0</v>
      </c>
      <c r="MK78" s="25">
        <v>0</v>
      </c>
      <c r="ML78" s="25">
        <v>0</v>
      </c>
      <c r="MM78" s="25">
        <v>0</v>
      </c>
      <c r="MN78" s="25">
        <v>1</v>
      </c>
      <c r="MO78" s="25">
        <v>1</v>
      </c>
      <c r="MP78" s="25">
        <v>0</v>
      </c>
      <c r="MQ78" s="25">
        <v>1</v>
      </c>
      <c r="MR78" s="25">
        <v>3</v>
      </c>
      <c r="MS78" s="25">
        <v>2</v>
      </c>
      <c r="MT78" s="25">
        <v>1</v>
      </c>
      <c r="MU78" s="25">
        <v>2</v>
      </c>
      <c r="MV78" s="25">
        <v>1</v>
      </c>
      <c r="MW78" s="44">
        <v>1</v>
      </c>
      <c r="MX78" s="44">
        <v>0</v>
      </c>
      <c r="MY78" s="44">
        <v>2</v>
      </c>
      <c r="MZ78" s="44">
        <v>0</v>
      </c>
      <c r="NA78" s="44">
        <v>0</v>
      </c>
      <c r="NB78" s="44">
        <v>999999999</v>
      </c>
      <c r="NC78" s="44">
        <v>0</v>
      </c>
      <c r="ND78" s="44">
        <v>33.333333333333329</v>
      </c>
      <c r="NE78" s="44">
        <v>0</v>
      </c>
      <c r="NF78" s="44">
        <v>0</v>
      </c>
      <c r="NG78" s="44">
        <v>0</v>
      </c>
      <c r="NH78" s="44">
        <v>0</v>
      </c>
      <c r="NI78" s="44">
        <v>0</v>
      </c>
      <c r="NJ78" s="44">
        <v>999999999</v>
      </c>
      <c r="NK78" s="44">
        <v>0</v>
      </c>
      <c r="NL78" s="25">
        <v>0</v>
      </c>
      <c r="NM78" s="25">
        <v>0</v>
      </c>
      <c r="NN78" s="25">
        <v>0</v>
      </c>
      <c r="NO78" s="25">
        <v>0</v>
      </c>
      <c r="NP78" s="25">
        <v>0</v>
      </c>
      <c r="NQ78" s="25">
        <v>0</v>
      </c>
      <c r="NR78" s="25">
        <v>0</v>
      </c>
      <c r="NS78" s="25">
        <v>0</v>
      </c>
      <c r="NT78" s="25">
        <v>0</v>
      </c>
      <c r="NU78" s="25">
        <v>0</v>
      </c>
      <c r="NV78" s="25">
        <v>0</v>
      </c>
      <c r="NW78" s="25">
        <v>0</v>
      </c>
      <c r="NX78" s="25">
        <v>0</v>
      </c>
      <c r="NY78" s="25">
        <v>0</v>
      </c>
      <c r="NZ78" s="25">
        <v>1</v>
      </c>
      <c r="OA78" s="25">
        <v>0</v>
      </c>
      <c r="OB78" s="25">
        <v>0</v>
      </c>
      <c r="OC78" s="25">
        <v>0</v>
      </c>
      <c r="OD78" s="44">
        <v>0</v>
      </c>
      <c r="OE78" s="44">
        <v>0</v>
      </c>
      <c r="OF78" s="44">
        <v>0</v>
      </c>
      <c r="OG78" s="44">
        <v>0</v>
      </c>
      <c r="OH78" s="44">
        <v>0</v>
      </c>
      <c r="OI78" s="44">
        <v>0</v>
      </c>
      <c r="OJ78" s="44">
        <v>999999999</v>
      </c>
      <c r="OK78" s="44">
        <v>999999999</v>
      </c>
      <c r="OL78" s="44">
        <v>0</v>
      </c>
      <c r="OM78" s="44">
        <v>999999999</v>
      </c>
      <c r="ON78" s="44">
        <v>999999999</v>
      </c>
      <c r="OO78" s="44">
        <v>999999999</v>
      </c>
      <c r="OP78" s="44">
        <v>999999999</v>
      </c>
      <c r="OQ78" s="44">
        <v>999999999</v>
      </c>
      <c r="OR78" s="44">
        <v>999999999</v>
      </c>
      <c r="OS78" s="44">
        <v>999999999</v>
      </c>
      <c r="OT78" s="44">
        <v>999999999</v>
      </c>
      <c r="OU78" s="44">
        <v>999999999</v>
      </c>
      <c r="OV78" s="25">
        <v>3</v>
      </c>
      <c r="OW78" s="25">
        <v>2</v>
      </c>
      <c r="OX78" s="25">
        <v>2</v>
      </c>
      <c r="OY78" s="25">
        <v>3</v>
      </c>
      <c r="OZ78" s="25">
        <v>4</v>
      </c>
      <c r="PA78" s="25">
        <v>7</v>
      </c>
      <c r="PB78" s="25">
        <v>4</v>
      </c>
      <c r="PC78" s="25">
        <v>4</v>
      </c>
      <c r="PD78" s="25">
        <v>4</v>
      </c>
      <c r="PE78" s="25">
        <v>4</v>
      </c>
      <c r="PF78" s="25">
        <v>3</v>
      </c>
      <c r="PG78" s="25">
        <v>2</v>
      </c>
      <c r="PH78" s="25">
        <v>5</v>
      </c>
      <c r="PI78" s="25">
        <v>5</v>
      </c>
      <c r="PJ78" s="25">
        <v>4</v>
      </c>
      <c r="PK78" s="25">
        <v>5</v>
      </c>
      <c r="PL78" s="25">
        <v>4</v>
      </c>
      <c r="PM78" s="25">
        <v>7</v>
      </c>
      <c r="PN78" s="25">
        <v>4</v>
      </c>
      <c r="PO78" s="25">
        <v>5</v>
      </c>
      <c r="PP78" s="25">
        <v>5</v>
      </c>
      <c r="PQ78" s="25">
        <v>4</v>
      </c>
      <c r="PR78" s="25">
        <v>3</v>
      </c>
      <c r="PS78" s="25">
        <v>6</v>
      </c>
      <c r="PT78" s="44">
        <v>60</v>
      </c>
      <c r="PU78" s="44">
        <v>40</v>
      </c>
      <c r="PV78" s="44">
        <v>50</v>
      </c>
      <c r="PW78" s="44">
        <v>60</v>
      </c>
      <c r="PX78" s="44">
        <v>100</v>
      </c>
      <c r="PY78" s="44">
        <v>100</v>
      </c>
      <c r="PZ78" s="44">
        <v>100</v>
      </c>
      <c r="QA78" s="44">
        <v>80</v>
      </c>
      <c r="QB78" s="44">
        <v>80</v>
      </c>
      <c r="QC78" s="44">
        <v>100</v>
      </c>
      <c r="QD78" s="44">
        <v>100</v>
      </c>
      <c r="QE78" s="44">
        <v>33.333333333333329</v>
      </c>
      <c r="QF78" s="25">
        <v>3</v>
      </c>
      <c r="QG78" s="25">
        <v>2</v>
      </c>
      <c r="QH78" s="25">
        <v>2</v>
      </c>
      <c r="QI78" s="25">
        <v>4</v>
      </c>
      <c r="QJ78" s="25">
        <v>3</v>
      </c>
      <c r="QK78" s="25">
        <v>4</v>
      </c>
      <c r="QL78" s="25">
        <v>4</v>
      </c>
      <c r="QM78" s="25">
        <v>3</v>
      </c>
      <c r="QN78" s="25">
        <v>4</v>
      </c>
      <c r="QO78" s="25">
        <v>4</v>
      </c>
      <c r="QP78" s="25">
        <v>1</v>
      </c>
      <c r="QQ78" s="25">
        <v>5</v>
      </c>
      <c r="QR78" s="25">
        <v>5</v>
      </c>
      <c r="QS78" s="25">
        <v>4</v>
      </c>
      <c r="QT78" s="25">
        <v>5</v>
      </c>
      <c r="QU78" s="25">
        <v>4</v>
      </c>
      <c r="QV78" s="25">
        <v>7</v>
      </c>
      <c r="QW78" s="25">
        <v>4</v>
      </c>
      <c r="QX78" s="25">
        <v>5</v>
      </c>
      <c r="QY78" s="25">
        <v>5</v>
      </c>
      <c r="QZ78" s="25">
        <v>4</v>
      </c>
      <c r="RA78" s="25">
        <v>3</v>
      </c>
      <c r="RB78" s="44">
        <v>60</v>
      </c>
      <c r="RC78" s="44">
        <v>40</v>
      </c>
      <c r="RD78" s="44">
        <v>50</v>
      </c>
      <c r="RE78" s="44">
        <v>80</v>
      </c>
      <c r="RF78" s="44">
        <v>75</v>
      </c>
      <c r="RG78" s="44">
        <v>57.142857142857139</v>
      </c>
      <c r="RH78" s="44">
        <v>100</v>
      </c>
      <c r="RI78" s="44">
        <v>60</v>
      </c>
      <c r="RJ78" s="44">
        <v>80</v>
      </c>
      <c r="RK78" s="44">
        <v>100</v>
      </c>
      <c r="RL78" s="44">
        <v>33.333333333333329</v>
      </c>
      <c r="RM78" s="25">
        <v>2</v>
      </c>
      <c r="RN78" s="25">
        <v>2</v>
      </c>
      <c r="RO78" s="25">
        <v>3</v>
      </c>
      <c r="RP78" s="25">
        <v>1</v>
      </c>
      <c r="RQ78" s="25">
        <v>3</v>
      </c>
      <c r="RR78" s="25">
        <v>3</v>
      </c>
      <c r="RS78" s="25">
        <v>2</v>
      </c>
      <c r="RT78" s="25">
        <v>0</v>
      </c>
      <c r="RU78" s="25">
        <v>1</v>
      </c>
      <c r="RV78" s="25">
        <v>3</v>
      </c>
      <c r="RW78" s="25">
        <v>1</v>
      </c>
      <c r="RX78" s="25">
        <v>4</v>
      </c>
      <c r="RY78" s="25">
        <v>3</v>
      </c>
      <c r="RZ78" s="25">
        <v>2</v>
      </c>
      <c r="SA78" s="25">
        <v>1</v>
      </c>
      <c r="SB78" s="25">
        <v>2</v>
      </c>
      <c r="SC78" s="25">
        <v>2</v>
      </c>
      <c r="SD78" s="25">
        <v>3</v>
      </c>
      <c r="SE78" s="25">
        <v>1</v>
      </c>
      <c r="SF78" s="25">
        <v>2</v>
      </c>
      <c r="SG78" s="25">
        <v>2</v>
      </c>
      <c r="SH78" s="25">
        <v>3</v>
      </c>
      <c r="SI78" s="25">
        <v>1</v>
      </c>
      <c r="SJ78" s="25">
        <v>3</v>
      </c>
      <c r="SK78" s="25">
        <v>1</v>
      </c>
      <c r="SL78" s="25">
        <v>2</v>
      </c>
      <c r="SM78" s="25">
        <v>1</v>
      </c>
      <c r="SN78" s="25">
        <v>0</v>
      </c>
      <c r="SO78" s="25">
        <v>2</v>
      </c>
      <c r="SP78" s="25">
        <v>2</v>
      </c>
      <c r="SQ78" s="25">
        <v>1</v>
      </c>
      <c r="SR78" s="25">
        <v>0</v>
      </c>
      <c r="SS78" s="25">
        <v>1</v>
      </c>
      <c r="ST78" s="25">
        <v>2</v>
      </c>
      <c r="SU78" s="25">
        <v>1</v>
      </c>
      <c r="SV78" s="25">
        <v>3</v>
      </c>
      <c r="SW78" s="44">
        <v>50</v>
      </c>
      <c r="SX78" s="44">
        <v>66.666666666666657</v>
      </c>
      <c r="SY78" s="44">
        <v>75</v>
      </c>
      <c r="SZ78" s="44">
        <v>33.333333333333329</v>
      </c>
      <c r="TA78" s="44">
        <v>75</v>
      </c>
      <c r="TB78" s="44">
        <v>60</v>
      </c>
      <c r="TC78" s="44">
        <v>40</v>
      </c>
      <c r="TD78" s="44">
        <v>0</v>
      </c>
      <c r="TE78" s="44">
        <v>33.333333333333329</v>
      </c>
      <c r="TF78" s="44">
        <v>75</v>
      </c>
      <c r="TG78" s="44">
        <v>50</v>
      </c>
      <c r="TH78" s="44">
        <v>66.666666666666657</v>
      </c>
      <c r="TI78" s="44">
        <v>75</v>
      </c>
      <c r="TJ78" s="44">
        <v>66.666666666666657</v>
      </c>
      <c r="TK78" s="44">
        <v>25</v>
      </c>
      <c r="TL78" s="44">
        <v>66.666666666666657</v>
      </c>
      <c r="TM78" s="44">
        <v>50</v>
      </c>
      <c r="TN78" s="44">
        <v>60</v>
      </c>
      <c r="TO78" s="44">
        <v>20</v>
      </c>
      <c r="TP78" s="44">
        <v>66.666666666666657</v>
      </c>
      <c r="TQ78" s="44">
        <v>66.666666666666657</v>
      </c>
      <c r="TR78" s="44">
        <v>75</v>
      </c>
      <c r="TS78" s="44">
        <v>50</v>
      </c>
      <c r="TT78" s="44">
        <v>50</v>
      </c>
      <c r="TU78" s="44">
        <v>25</v>
      </c>
      <c r="TV78" s="44">
        <v>66.666666666666657</v>
      </c>
      <c r="TW78" s="44">
        <v>25</v>
      </c>
      <c r="TX78" s="44">
        <v>0</v>
      </c>
      <c r="TY78" s="44">
        <v>50</v>
      </c>
      <c r="TZ78" s="44">
        <v>40</v>
      </c>
      <c r="UA78" s="44">
        <v>20</v>
      </c>
      <c r="UB78" s="44">
        <v>0</v>
      </c>
      <c r="UC78" s="44">
        <v>33.333333333333329</v>
      </c>
      <c r="UD78" s="44">
        <v>50</v>
      </c>
      <c r="UE78" s="44">
        <v>50</v>
      </c>
      <c r="UF78" s="44">
        <v>50</v>
      </c>
    </row>
    <row r="79" spans="1:552" x14ac:dyDescent="0.25">
      <c r="A79" s="2" t="str">
        <f t="shared" si="1"/>
        <v xml:space="preserve">290570 Camaçari                                                                                                                                     </v>
      </c>
      <c r="B79" s="58">
        <v>290570</v>
      </c>
      <c r="C79" s="2" t="s">
        <v>123</v>
      </c>
      <c r="D79" s="56">
        <v>11</v>
      </c>
      <c r="E79" s="56">
        <v>17</v>
      </c>
      <c r="F79" s="56">
        <v>6</v>
      </c>
      <c r="G79" s="56">
        <v>11</v>
      </c>
      <c r="H79" s="56">
        <v>20</v>
      </c>
      <c r="I79" s="56">
        <v>13</v>
      </c>
      <c r="J79" s="56">
        <v>13</v>
      </c>
      <c r="K79" s="56">
        <v>12</v>
      </c>
      <c r="L79" s="56">
        <v>27</v>
      </c>
      <c r="M79" s="56">
        <v>20</v>
      </c>
      <c r="N79" s="56">
        <v>19</v>
      </c>
      <c r="O79" s="56">
        <v>10</v>
      </c>
      <c r="P79" s="59">
        <v>2</v>
      </c>
      <c r="Q79" s="59">
        <v>9</v>
      </c>
      <c r="R79" s="59">
        <v>0</v>
      </c>
      <c r="S79" s="59">
        <v>3</v>
      </c>
      <c r="T79" s="59">
        <v>8</v>
      </c>
      <c r="U79" s="59">
        <v>8</v>
      </c>
      <c r="V79" s="59">
        <v>6</v>
      </c>
      <c r="W79" s="59">
        <v>7</v>
      </c>
      <c r="X79" s="59">
        <v>15</v>
      </c>
      <c r="Y79" s="59">
        <v>11</v>
      </c>
      <c r="Z79" s="59">
        <v>13</v>
      </c>
      <c r="AA79" s="59">
        <v>6</v>
      </c>
      <c r="AB79" s="62">
        <v>18.181818181818183</v>
      </c>
      <c r="AC79" s="62">
        <v>52.941176470588239</v>
      </c>
      <c r="AD79" s="62">
        <v>0</v>
      </c>
      <c r="AE79" s="62">
        <v>27.27272727272727</v>
      </c>
      <c r="AF79" s="62">
        <v>40</v>
      </c>
      <c r="AG79" s="62">
        <v>61.53846153846154</v>
      </c>
      <c r="AH79" s="62">
        <v>46.153846153846153</v>
      </c>
      <c r="AI79" s="62">
        <v>58.333333333333336</v>
      </c>
      <c r="AJ79" s="62">
        <v>55.555555555555557</v>
      </c>
      <c r="AK79" s="62">
        <v>55.000000000000007</v>
      </c>
      <c r="AL79" s="62">
        <v>68.421052631578945</v>
      </c>
      <c r="AM79" s="62">
        <v>60</v>
      </c>
      <c r="AN79" s="61">
        <v>9</v>
      </c>
      <c r="AO79" s="25">
        <v>8</v>
      </c>
      <c r="AP79" s="25">
        <v>6</v>
      </c>
      <c r="AQ79" s="25">
        <v>7</v>
      </c>
      <c r="AR79" s="25">
        <v>11</v>
      </c>
      <c r="AS79" s="25">
        <v>5</v>
      </c>
      <c r="AT79" s="25">
        <v>7</v>
      </c>
      <c r="AU79" s="25">
        <v>5</v>
      </c>
      <c r="AV79" s="25">
        <v>12</v>
      </c>
      <c r="AW79" s="25">
        <v>8</v>
      </c>
      <c r="AX79" s="25">
        <v>6</v>
      </c>
      <c r="AY79" s="25">
        <v>4</v>
      </c>
      <c r="AZ79" s="39">
        <v>81.818181818181827</v>
      </c>
      <c r="BA79" s="39">
        <v>47.058823529411761</v>
      </c>
      <c r="BB79" s="39">
        <v>100</v>
      </c>
      <c r="BC79" s="39">
        <v>63.636363636363633</v>
      </c>
      <c r="BD79" s="39">
        <v>55.000000000000007</v>
      </c>
      <c r="BE79" s="39">
        <v>38.461538461538467</v>
      </c>
      <c r="BF79" s="39">
        <v>53.846153846153847</v>
      </c>
      <c r="BG79" s="39">
        <v>41.666666666666671</v>
      </c>
      <c r="BH79" s="39">
        <v>44.444444444444443</v>
      </c>
      <c r="BI79" s="39">
        <v>40</v>
      </c>
      <c r="BJ79" s="39">
        <v>31.578947368421051</v>
      </c>
      <c r="BK79" s="39">
        <v>40</v>
      </c>
      <c r="BL79" s="25">
        <v>0</v>
      </c>
      <c r="BM79" s="25">
        <v>0</v>
      </c>
      <c r="BN79" s="25">
        <v>0</v>
      </c>
      <c r="BO79" s="25">
        <v>1</v>
      </c>
      <c r="BP79" s="25">
        <v>1</v>
      </c>
      <c r="BQ79" s="25">
        <v>0</v>
      </c>
      <c r="BR79" s="25">
        <v>0</v>
      </c>
      <c r="BS79" s="25">
        <v>0</v>
      </c>
      <c r="BT79" s="25">
        <v>0</v>
      </c>
      <c r="BU79" s="25">
        <v>1</v>
      </c>
      <c r="BV79" s="25">
        <v>0</v>
      </c>
      <c r="BW79" s="25">
        <v>0</v>
      </c>
      <c r="BX79" s="39">
        <v>0</v>
      </c>
      <c r="BY79" s="39">
        <v>0</v>
      </c>
      <c r="BZ79" s="39">
        <v>0</v>
      </c>
      <c r="CA79" s="39">
        <v>9.0909090909090917</v>
      </c>
      <c r="CB79" s="39">
        <v>5</v>
      </c>
      <c r="CC79" s="39">
        <v>0</v>
      </c>
      <c r="CD79" s="39">
        <v>0</v>
      </c>
      <c r="CE79" s="39">
        <v>0</v>
      </c>
      <c r="CF79" s="39">
        <v>0</v>
      </c>
      <c r="CG79" s="39">
        <v>5</v>
      </c>
      <c r="CH79" s="39">
        <v>0</v>
      </c>
      <c r="CI79" s="39">
        <v>0</v>
      </c>
      <c r="CJ79" s="63">
        <v>2</v>
      </c>
      <c r="CK79" s="63">
        <v>4</v>
      </c>
      <c r="CL79" s="63">
        <v>0</v>
      </c>
      <c r="CM79" s="63">
        <v>0</v>
      </c>
      <c r="CN79" s="63">
        <v>2</v>
      </c>
      <c r="CO79" s="63">
        <v>2</v>
      </c>
      <c r="CP79" s="63">
        <v>2</v>
      </c>
      <c r="CQ79" s="63">
        <v>4</v>
      </c>
      <c r="CR79" s="63">
        <v>5</v>
      </c>
      <c r="CS79" s="63">
        <v>4</v>
      </c>
      <c r="CT79" s="63">
        <v>2</v>
      </c>
      <c r="CU79" s="63">
        <v>2</v>
      </c>
      <c r="CV79" s="63">
        <v>0</v>
      </c>
      <c r="CW79" s="63">
        <v>1</v>
      </c>
      <c r="CX79" s="63">
        <v>0</v>
      </c>
      <c r="CY79" s="63">
        <v>1</v>
      </c>
      <c r="CZ79" s="63">
        <v>2</v>
      </c>
      <c r="DA79" s="63">
        <v>0</v>
      </c>
      <c r="DB79" s="63">
        <v>0</v>
      </c>
      <c r="DC79" s="63">
        <v>0</v>
      </c>
      <c r="DD79" s="63">
        <v>0</v>
      </c>
      <c r="DE79" s="63">
        <v>1</v>
      </c>
      <c r="DF79" s="63">
        <v>1</v>
      </c>
      <c r="DG79" s="63">
        <v>0</v>
      </c>
      <c r="DH79" s="25">
        <v>0</v>
      </c>
      <c r="DI79" s="25">
        <v>3</v>
      </c>
      <c r="DJ79" s="25">
        <v>0</v>
      </c>
      <c r="DK79" s="25">
        <v>1</v>
      </c>
      <c r="DL79" s="25">
        <v>2</v>
      </c>
      <c r="DM79" s="25">
        <v>2</v>
      </c>
      <c r="DN79" s="25">
        <v>1</v>
      </c>
      <c r="DO79" s="25">
        <v>1</v>
      </c>
      <c r="DP79" s="25">
        <v>2</v>
      </c>
      <c r="DQ79" s="25">
        <v>1</v>
      </c>
      <c r="DR79" s="25">
        <v>2</v>
      </c>
      <c r="DS79" s="25">
        <v>0</v>
      </c>
      <c r="DT79" s="34">
        <v>2</v>
      </c>
      <c r="DU79" s="34">
        <v>8</v>
      </c>
      <c r="DV79" s="34">
        <v>0</v>
      </c>
      <c r="DW79" s="34">
        <v>2</v>
      </c>
      <c r="DX79" s="34">
        <v>6</v>
      </c>
      <c r="DY79" s="34">
        <v>4</v>
      </c>
      <c r="DZ79" s="34">
        <v>3</v>
      </c>
      <c r="EA79" s="2">
        <v>5</v>
      </c>
      <c r="EB79" s="2">
        <v>7</v>
      </c>
      <c r="EC79" s="2">
        <v>6</v>
      </c>
      <c r="ED79" s="2">
        <v>5</v>
      </c>
      <c r="EE79" s="2">
        <v>2</v>
      </c>
      <c r="EF79" s="34">
        <v>100</v>
      </c>
      <c r="EG79" s="34">
        <v>50</v>
      </c>
      <c r="EH79" s="34">
        <v>999999999</v>
      </c>
      <c r="EI79" s="34">
        <v>0</v>
      </c>
      <c r="EJ79" s="34">
        <v>33.333333333333329</v>
      </c>
      <c r="EK79" s="34">
        <v>50</v>
      </c>
      <c r="EL79" s="34">
        <v>66.666666666666657</v>
      </c>
      <c r="EM79" s="34">
        <v>80</v>
      </c>
      <c r="EN79" s="34">
        <v>71.428571428571431</v>
      </c>
      <c r="EO79" s="34">
        <v>66.666666666666657</v>
      </c>
      <c r="EP79" s="34">
        <v>40</v>
      </c>
      <c r="EQ79" s="34">
        <v>100</v>
      </c>
      <c r="ER79" s="34">
        <v>0</v>
      </c>
      <c r="ES79" s="34">
        <v>12.5</v>
      </c>
      <c r="ET79" s="34">
        <v>999999999</v>
      </c>
      <c r="EU79" s="34">
        <v>50</v>
      </c>
      <c r="EV79" s="34">
        <v>33.333333333333329</v>
      </c>
      <c r="EW79" s="34">
        <v>0</v>
      </c>
      <c r="EX79" s="34">
        <v>0</v>
      </c>
      <c r="EY79" s="34">
        <v>0</v>
      </c>
      <c r="EZ79" s="34">
        <v>0</v>
      </c>
      <c r="FA79" s="34">
        <v>16.666666666666664</v>
      </c>
      <c r="FB79" s="34">
        <v>20</v>
      </c>
      <c r="FC79" s="34">
        <v>0</v>
      </c>
      <c r="FD79" s="42">
        <v>0</v>
      </c>
      <c r="FE79" s="42">
        <v>37.5</v>
      </c>
      <c r="FF79" s="42">
        <v>999999999</v>
      </c>
      <c r="FG79" s="42">
        <v>50</v>
      </c>
      <c r="FH79" s="42">
        <v>33.333333333333329</v>
      </c>
      <c r="FI79" s="42">
        <v>50</v>
      </c>
      <c r="FJ79" s="42">
        <v>33.333333333333329</v>
      </c>
      <c r="FK79" s="42">
        <v>20</v>
      </c>
      <c r="FL79" s="42">
        <v>28.571428571428569</v>
      </c>
      <c r="FM79" s="42">
        <v>16.666666666666664</v>
      </c>
      <c r="FN79" s="42">
        <v>40</v>
      </c>
      <c r="FO79" s="42">
        <v>0</v>
      </c>
      <c r="FP79" s="42">
        <v>1</v>
      </c>
      <c r="FQ79" s="2">
        <v>5</v>
      </c>
      <c r="FR79" s="2">
        <v>0</v>
      </c>
      <c r="FS79" s="2">
        <v>2</v>
      </c>
      <c r="FT79" s="2">
        <v>3</v>
      </c>
      <c r="FU79" s="2">
        <v>3</v>
      </c>
      <c r="FV79" s="2">
        <v>4</v>
      </c>
      <c r="FW79" s="2">
        <v>5</v>
      </c>
      <c r="FX79" s="2">
        <v>9</v>
      </c>
      <c r="FY79" s="2">
        <v>8</v>
      </c>
      <c r="FZ79" s="2">
        <v>8</v>
      </c>
      <c r="GA79" s="2">
        <v>6</v>
      </c>
      <c r="GB79" s="25">
        <v>1</v>
      </c>
      <c r="GC79" s="25">
        <v>1</v>
      </c>
      <c r="GD79" s="25">
        <v>0</v>
      </c>
      <c r="GE79" s="25">
        <v>0</v>
      </c>
      <c r="GF79" s="25">
        <v>3</v>
      </c>
      <c r="GG79" s="25">
        <v>1</v>
      </c>
      <c r="GH79" s="25">
        <v>0</v>
      </c>
      <c r="GI79" s="25">
        <v>0</v>
      </c>
      <c r="GJ79" s="25">
        <v>3</v>
      </c>
      <c r="GK79" s="25">
        <v>0</v>
      </c>
      <c r="GL79" s="25">
        <v>1</v>
      </c>
      <c r="GM79" s="25">
        <v>0</v>
      </c>
      <c r="GN79" s="2">
        <v>0</v>
      </c>
      <c r="GO79" s="2">
        <v>3</v>
      </c>
      <c r="GP79" s="2">
        <v>0</v>
      </c>
      <c r="GQ79" s="2">
        <v>1</v>
      </c>
      <c r="GR79" s="2">
        <v>1</v>
      </c>
      <c r="GS79" s="2">
        <v>2</v>
      </c>
      <c r="GT79" s="2">
        <v>1</v>
      </c>
      <c r="GU79" s="2">
        <v>1</v>
      </c>
      <c r="GV79" s="2">
        <v>2</v>
      </c>
      <c r="GW79" s="2">
        <v>2</v>
      </c>
      <c r="GX79" s="2">
        <v>1</v>
      </c>
      <c r="GY79" s="2">
        <v>0</v>
      </c>
      <c r="GZ79" s="2">
        <v>2</v>
      </c>
      <c r="HA79" s="2">
        <v>9</v>
      </c>
      <c r="HB79" s="2">
        <v>0</v>
      </c>
      <c r="HC79" s="2">
        <v>3</v>
      </c>
      <c r="HD79" s="2">
        <v>7</v>
      </c>
      <c r="HE79" s="2">
        <v>6</v>
      </c>
      <c r="HF79" s="2">
        <v>5</v>
      </c>
      <c r="HG79" s="2">
        <v>6</v>
      </c>
      <c r="HH79" s="2">
        <v>14</v>
      </c>
      <c r="HI79" s="2">
        <v>10</v>
      </c>
      <c r="HJ79" s="2">
        <v>10</v>
      </c>
      <c r="HK79" s="2">
        <v>6</v>
      </c>
      <c r="HL79" s="34">
        <v>50</v>
      </c>
      <c r="HM79" s="34">
        <v>55.555555555555557</v>
      </c>
      <c r="HN79" s="34">
        <v>999999999</v>
      </c>
      <c r="HO79" s="34">
        <v>66.666666666666657</v>
      </c>
      <c r="HP79" s="34">
        <v>42.857142857142854</v>
      </c>
      <c r="HQ79" s="34">
        <v>50</v>
      </c>
      <c r="HR79" s="34">
        <v>80</v>
      </c>
      <c r="HS79" s="34">
        <v>83.333333333333343</v>
      </c>
      <c r="HT79" s="34">
        <v>64.285714285714292</v>
      </c>
      <c r="HU79" s="34">
        <v>80</v>
      </c>
      <c r="HV79" s="34">
        <v>80</v>
      </c>
      <c r="HW79" s="34">
        <v>100</v>
      </c>
      <c r="HX79" s="39">
        <v>50</v>
      </c>
      <c r="HY79" s="39">
        <v>11.111111111111111</v>
      </c>
      <c r="HZ79" s="39">
        <v>999999999</v>
      </c>
      <c r="IA79" s="39">
        <v>0</v>
      </c>
      <c r="IB79" s="39">
        <v>42.857142857142854</v>
      </c>
      <c r="IC79" s="39">
        <v>16.666666666666664</v>
      </c>
      <c r="ID79" s="39">
        <v>0</v>
      </c>
      <c r="IE79" s="39">
        <v>0</v>
      </c>
      <c r="IF79" s="39">
        <v>21.428571428571427</v>
      </c>
      <c r="IG79" s="39">
        <v>0</v>
      </c>
      <c r="IH79" s="39">
        <v>10</v>
      </c>
      <c r="II79" s="39">
        <v>0</v>
      </c>
      <c r="IJ79" s="39">
        <v>0</v>
      </c>
      <c r="IK79" s="39">
        <v>33.333333333333329</v>
      </c>
      <c r="IL79" s="39">
        <v>999999999</v>
      </c>
      <c r="IM79" s="39">
        <v>33.333333333333329</v>
      </c>
      <c r="IN79" s="39">
        <v>14.285714285714285</v>
      </c>
      <c r="IO79" s="39">
        <v>33.333333333333329</v>
      </c>
      <c r="IP79" s="39">
        <v>20</v>
      </c>
      <c r="IQ79" s="39">
        <v>16.666666666666664</v>
      </c>
      <c r="IR79" s="39">
        <v>14.285714285714285</v>
      </c>
      <c r="IS79" s="39">
        <v>20</v>
      </c>
      <c r="IT79" s="39">
        <v>10</v>
      </c>
      <c r="IU79" s="39">
        <v>0</v>
      </c>
      <c r="IV79" s="39">
        <v>4</v>
      </c>
      <c r="IW79" s="39">
        <v>4</v>
      </c>
      <c r="IX79" s="39">
        <v>0</v>
      </c>
      <c r="IY79" s="39">
        <v>5</v>
      </c>
      <c r="IZ79" s="39">
        <v>3</v>
      </c>
      <c r="JA79" s="39">
        <v>1</v>
      </c>
      <c r="JB79" s="39">
        <v>1</v>
      </c>
      <c r="JC79" s="39">
        <v>2</v>
      </c>
      <c r="JD79" s="2">
        <v>8</v>
      </c>
      <c r="JE79" s="2">
        <v>6</v>
      </c>
      <c r="JF79" s="2">
        <v>3</v>
      </c>
      <c r="JG79" s="2">
        <v>0</v>
      </c>
      <c r="JH79" s="2">
        <v>3</v>
      </c>
      <c r="JI79" s="2">
        <v>1</v>
      </c>
      <c r="JJ79" s="2">
        <v>4</v>
      </c>
      <c r="JK79" s="2">
        <v>1</v>
      </c>
      <c r="JL79" s="2">
        <v>1</v>
      </c>
      <c r="JM79" s="44">
        <v>2</v>
      </c>
      <c r="JN79" s="44">
        <v>1</v>
      </c>
      <c r="JO79" s="44">
        <v>0</v>
      </c>
      <c r="JP79" s="2">
        <v>0</v>
      </c>
      <c r="JQ79" s="2">
        <v>1</v>
      </c>
      <c r="JR79" s="2">
        <v>1</v>
      </c>
      <c r="JS79" s="2">
        <v>1</v>
      </c>
      <c r="JT79" s="2">
        <v>2</v>
      </c>
      <c r="JU79" s="2">
        <v>3</v>
      </c>
      <c r="JV79" s="2">
        <v>0</v>
      </c>
      <c r="JW79" s="2">
        <v>1</v>
      </c>
      <c r="JX79" s="2">
        <v>5</v>
      </c>
      <c r="JY79" s="2">
        <v>1</v>
      </c>
      <c r="JZ79" s="2">
        <v>3</v>
      </c>
      <c r="KA79" s="2">
        <v>2</v>
      </c>
      <c r="KB79" s="25">
        <v>4</v>
      </c>
      <c r="KC79" s="25">
        <v>1</v>
      </c>
      <c r="KD79" s="25">
        <v>1</v>
      </c>
      <c r="KE79" s="25">
        <v>3</v>
      </c>
      <c r="KF79" s="25">
        <v>9</v>
      </c>
      <c r="KG79" s="25">
        <v>8</v>
      </c>
      <c r="KH79" s="25">
        <v>4</v>
      </c>
      <c r="KI79" s="25">
        <v>7</v>
      </c>
      <c r="KJ79" s="25">
        <v>9</v>
      </c>
      <c r="KK79" s="25">
        <v>4</v>
      </c>
      <c r="KL79" s="25">
        <v>5</v>
      </c>
      <c r="KM79" s="25">
        <v>4</v>
      </c>
      <c r="KN79" s="25">
        <v>12</v>
      </c>
      <c r="KO79" s="25">
        <v>8</v>
      </c>
      <c r="KP79" s="25">
        <v>5</v>
      </c>
      <c r="KQ79" s="25">
        <v>4</v>
      </c>
      <c r="KR79" s="44">
        <v>44.444444444444443</v>
      </c>
      <c r="KS79" s="44">
        <v>50</v>
      </c>
      <c r="KT79" s="44">
        <v>0</v>
      </c>
      <c r="KU79" s="44">
        <v>71.428571428571431</v>
      </c>
      <c r="KV79" s="44">
        <v>33.333333333333329</v>
      </c>
      <c r="KW79" s="44">
        <v>25</v>
      </c>
      <c r="KX79" s="44">
        <v>20</v>
      </c>
      <c r="KY79" s="44">
        <v>50</v>
      </c>
      <c r="KZ79" s="44">
        <v>66.666666666666657</v>
      </c>
      <c r="LA79" s="44">
        <v>75</v>
      </c>
      <c r="LB79" s="44">
        <v>60</v>
      </c>
      <c r="LC79" s="44">
        <v>0</v>
      </c>
      <c r="LD79" s="44">
        <v>33.333333333333329</v>
      </c>
      <c r="LE79" s="44">
        <v>12.5</v>
      </c>
      <c r="LF79" s="44">
        <v>100</v>
      </c>
      <c r="LG79" s="44">
        <v>14.285714285714285</v>
      </c>
      <c r="LH79" s="44">
        <v>11.111111111111111</v>
      </c>
      <c r="LI79" s="44">
        <v>50</v>
      </c>
      <c r="LJ79" s="44">
        <v>20</v>
      </c>
      <c r="LK79" s="44">
        <v>0</v>
      </c>
      <c r="LL79" s="44">
        <v>0</v>
      </c>
      <c r="LM79" s="44">
        <v>12.5</v>
      </c>
      <c r="LN79" s="44">
        <v>20</v>
      </c>
      <c r="LO79" s="44">
        <v>25</v>
      </c>
      <c r="LP79" s="44">
        <v>22.222222222222221</v>
      </c>
      <c r="LQ79" s="44">
        <v>37.5</v>
      </c>
      <c r="LR79" s="44">
        <v>0</v>
      </c>
      <c r="LS79" s="44">
        <v>14.285714285714285</v>
      </c>
      <c r="LT79" s="44">
        <v>55.555555555555557</v>
      </c>
      <c r="LU79" s="44">
        <v>25</v>
      </c>
      <c r="LV79" s="44">
        <v>60</v>
      </c>
      <c r="LW79" s="44">
        <v>50</v>
      </c>
      <c r="LX79" s="44">
        <v>33.333333333333329</v>
      </c>
      <c r="LY79" s="44">
        <v>12.5</v>
      </c>
      <c r="LZ79" s="44">
        <v>20</v>
      </c>
      <c r="MA79" s="44">
        <v>75</v>
      </c>
      <c r="MB79" s="25">
        <v>0</v>
      </c>
      <c r="MC79" s="25">
        <v>1</v>
      </c>
      <c r="MD79" s="25">
        <v>0</v>
      </c>
      <c r="ME79" s="25">
        <v>1</v>
      </c>
      <c r="MF79" s="25">
        <v>2</v>
      </c>
      <c r="MG79" s="25">
        <v>0</v>
      </c>
      <c r="MH79" s="25">
        <v>0</v>
      </c>
      <c r="MI79" s="25">
        <v>0</v>
      </c>
      <c r="MJ79" s="25">
        <v>1</v>
      </c>
      <c r="MK79" s="25">
        <v>1</v>
      </c>
      <c r="ML79" s="25">
        <v>0</v>
      </c>
      <c r="MM79" s="25">
        <v>0</v>
      </c>
      <c r="MN79" s="25">
        <v>2</v>
      </c>
      <c r="MO79" s="25">
        <v>8</v>
      </c>
      <c r="MP79" s="25">
        <v>0</v>
      </c>
      <c r="MQ79" s="25">
        <v>2</v>
      </c>
      <c r="MR79" s="25">
        <v>5</v>
      </c>
      <c r="MS79" s="25">
        <v>4</v>
      </c>
      <c r="MT79" s="25">
        <v>1</v>
      </c>
      <c r="MU79" s="25">
        <v>0</v>
      </c>
      <c r="MV79" s="25">
        <v>3</v>
      </c>
      <c r="MW79" s="44">
        <v>2</v>
      </c>
      <c r="MX79" s="44">
        <v>3</v>
      </c>
      <c r="MY79" s="44">
        <v>0</v>
      </c>
      <c r="MZ79" s="44">
        <v>0</v>
      </c>
      <c r="NA79" s="44">
        <v>12.5</v>
      </c>
      <c r="NB79" s="44">
        <v>999999999</v>
      </c>
      <c r="NC79" s="44">
        <v>50</v>
      </c>
      <c r="ND79" s="44">
        <v>40</v>
      </c>
      <c r="NE79" s="44">
        <v>0</v>
      </c>
      <c r="NF79" s="44">
        <v>0</v>
      </c>
      <c r="NG79" s="44">
        <v>999999999</v>
      </c>
      <c r="NH79" s="44">
        <v>33.333333333333329</v>
      </c>
      <c r="NI79" s="44">
        <v>50</v>
      </c>
      <c r="NJ79" s="44">
        <v>0</v>
      </c>
      <c r="NK79" s="44">
        <v>999999999</v>
      </c>
      <c r="NL79" s="25">
        <v>0</v>
      </c>
      <c r="NM79" s="25">
        <v>0</v>
      </c>
      <c r="NN79" s="25">
        <v>0</v>
      </c>
      <c r="NO79" s="25">
        <v>0</v>
      </c>
      <c r="NP79" s="25">
        <v>0</v>
      </c>
      <c r="NQ79" s="25">
        <v>0</v>
      </c>
      <c r="NR79" s="25">
        <v>0</v>
      </c>
      <c r="NS79" s="25">
        <v>0</v>
      </c>
      <c r="NT79" s="25">
        <v>0</v>
      </c>
      <c r="NU79" s="25">
        <v>0</v>
      </c>
      <c r="NV79" s="25">
        <v>0</v>
      </c>
      <c r="NW79" s="25">
        <v>0</v>
      </c>
      <c r="NX79" s="25">
        <v>1</v>
      </c>
      <c r="NY79" s="25">
        <v>1</v>
      </c>
      <c r="NZ79" s="25">
        <v>1</v>
      </c>
      <c r="OA79" s="25">
        <v>1</v>
      </c>
      <c r="OB79" s="25">
        <v>0</v>
      </c>
      <c r="OC79" s="25">
        <v>0</v>
      </c>
      <c r="OD79" s="44">
        <v>0</v>
      </c>
      <c r="OE79" s="44">
        <v>0</v>
      </c>
      <c r="OF79" s="44">
        <v>0</v>
      </c>
      <c r="OG79" s="44">
        <v>1</v>
      </c>
      <c r="OH79" s="44">
        <v>1</v>
      </c>
      <c r="OI79" s="44">
        <v>0</v>
      </c>
      <c r="OJ79" s="44">
        <v>0</v>
      </c>
      <c r="OK79" s="44">
        <v>0</v>
      </c>
      <c r="OL79" s="44">
        <v>0</v>
      </c>
      <c r="OM79" s="44">
        <v>0</v>
      </c>
      <c r="ON79" s="44">
        <v>999999999</v>
      </c>
      <c r="OO79" s="44">
        <v>999999999</v>
      </c>
      <c r="OP79" s="44">
        <v>999999999</v>
      </c>
      <c r="OQ79" s="44">
        <v>999999999</v>
      </c>
      <c r="OR79" s="44">
        <v>999999999</v>
      </c>
      <c r="OS79" s="44">
        <v>0</v>
      </c>
      <c r="OT79" s="44">
        <v>0</v>
      </c>
      <c r="OU79" s="44">
        <v>999999999</v>
      </c>
      <c r="OV79" s="25">
        <v>5</v>
      </c>
      <c r="OW79" s="25">
        <v>12</v>
      </c>
      <c r="OX79" s="25">
        <v>10</v>
      </c>
      <c r="OY79" s="25">
        <v>8</v>
      </c>
      <c r="OZ79" s="25">
        <v>15</v>
      </c>
      <c r="PA79" s="25">
        <v>16</v>
      </c>
      <c r="PB79" s="25">
        <v>10</v>
      </c>
      <c r="PC79" s="25">
        <v>12</v>
      </c>
      <c r="PD79" s="25">
        <v>30</v>
      </c>
      <c r="PE79" s="25">
        <v>21</v>
      </c>
      <c r="PF79" s="25">
        <v>17</v>
      </c>
      <c r="PG79" s="25">
        <v>8</v>
      </c>
      <c r="PH79" s="25">
        <v>16</v>
      </c>
      <c r="PI79" s="25">
        <v>20</v>
      </c>
      <c r="PJ79" s="25">
        <v>17</v>
      </c>
      <c r="PK79" s="25">
        <v>12</v>
      </c>
      <c r="PL79" s="25">
        <v>23</v>
      </c>
      <c r="PM79" s="25">
        <v>21</v>
      </c>
      <c r="PN79" s="25">
        <v>16</v>
      </c>
      <c r="PO79" s="25">
        <v>18</v>
      </c>
      <c r="PP79" s="25">
        <v>33</v>
      </c>
      <c r="PQ79" s="25">
        <v>29</v>
      </c>
      <c r="PR79" s="25">
        <v>24</v>
      </c>
      <c r="PS79" s="25">
        <v>16</v>
      </c>
      <c r="PT79" s="44">
        <v>31.25</v>
      </c>
      <c r="PU79" s="44">
        <v>60</v>
      </c>
      <c r="PV79" s="44">
        <v>58.82352941176471</v>
      </c>
      <c r="PW79" s="44">
        <v>66.666666666666657</v>
      </c>
      <c r="PX79" s="44">
        <v>65.217391304347828</v>
      </c>
      <c r="PY79" s="44">
        <v>76.19047619047619</v>
      </c>
      <c r="PZ79" s="44">
        <v>62.5</v>
      </c>
      <c r="QA79" s="44">
        <v>66.666666666666657</v>
      </c>
      <c r="QB79" s="44">
        <v>90.909090909090907</v>
      </c>
      <c r="QC79" s="44">
        <v>72.41379310344827</v>
      </c>
      <c r="QD79" s="44">
        <v>70.833333333333343</v>
      </c>
      <c r="QE79" s="44">
        <v>50</v>
      </c>
      <c r="QF79" s="25">
        <v>5</v>
      </c>
      <c r="QG79" s="25">
        <v>12</v>
      </c>
      <c r="QH79" s="25">
        <v>10</v>
      </c>
      <c r="QI79" s="25">
        <v>10</v>
      </c>
      <c r="QJ79" s="25">
        <v>16</v>
      </c>
      <c r="QK79" s="25">
        <v>11</v>
      </c>
      <c r="QL79" s="25">
        <v>10</v>
      </c>
      <c r="QM79" s="25">
        <v>14</v>
      </c>
      <c r="QN79" s="25">
        <v>24</v>
      </c>
      <c r="QO79" s="25">
        <v>21</v>
      </c>
      <c r="QP79" s="25">
        <v>12</v>
      </c>
      <c r="QQ79" s="25">
        <v>16</v>
      </c>
      <c r="QR79" s="25">
        <v>20</v>
      </c>
      <c r="QS79" s="25">
        <v>17</v>
      </c>
      <c r="QT79" s="25">
        <v>12</v>
      </c>
      <c r="QU79" s="25">
        <v>23</v>
      </c>
      <c r="QV79" s="25">
        <v>21</v>
      </c>
      <c r="QW79" s="25">
        <v>16</v>
      </c>
      <c r="QX79" s="25">
        <v>18</v>
      </c>
      <c r="QY79" s="25">
        <v>33</v>
      </c>
      <c r="QZ79" s="25">
        <v>29</v>
      </c>
      <c r="RA79" s="25">
        <v>24</v>
      </c>
      <c r="RB79" s="44">
        <v>31.25</v>
      </c>
      <c r="RC79" s="44">
        <v>60</v>
      </c>
      <c r="RD79" s="44">
        <v>58.82352941176471</v>
      </c>
      <c r="RE79" s="44">
        <v>83.333333333333343</v>
      </c>
      <c r="RF79" s="44">
        <v>69.565217391304344</v>
      </c>
      <c r="RG79" s="44">
        <v>52.380952380952387</v>
      </c>
      <c r="RH79" s="44">
        <v>62.5</v>
      </c>
      <c r="RI79" s="44">
        <v>77.777777777777786</v>
      </c>
      <c r="RJ79" s="44">
        <v>72.727272727272734</v>
      </c>
      <c r="RK79" s="44">
        <v>72.41379310344827</v>
      </c>
      <c r="RL79" s="44">
        <v>50</v>
      </c>
      <c r="RM79" s="25">
        <v>9</v>
      </c>
      <c r="RN79" s="25">
        <v>11</v>
      </c>
      <c r="RO79" s="25">
        <v>4</v>
      </c>
      <c r="RP79" s="25">
        <v>9</v>
      </c>
      <c r="RQ79" s="25">
        <v>10</v>
      </c>
      <c r="RR79" s="25">
        <v>6</v>
      </c>
      <c r="RS79" s="25">
        <v>5</v>
      </c>
      <c r="RT79" s="25">
        <v>5</v>
      </c>
      <c r="RU79" s="25">
        <v>13</v>
      </c>
      <c r="RV79" s="25">
        <v>13</v>
      </c>
      <c r="RW79" s="25">
        <v>9</v>
      </c>
      <c r="RX79" s="25">
        <v>6</v>
      </c>
      <c r="RY79" s="25">
        <v>9</v>
      </c>
      <c r="RZ79" s="25">
        <v>13</v>
      </c>
      <c r="SA79" s="25">
        <v>1</v>
      </c>
      <c r="SB79" s="25">
        <v>7</v>
      </c>
      <c r="SC79" s="25">
        <v>12</v>
      </c>
      <c r="SD79" s="25">
        <v>9</v>
      </c>
      <c r="SE79" s="25">
        <v>5</v>
      </c>
      <c r="SF79" s="25">
        <v>4</v>
      </c>
      <c r="SG79" s="25">
        <v>16</v>
      </c>
      <c r="SH79" s="25">
        <v>12</v>
      </c>
      <c r="SI79" s="25">
        <v>8</v>
      </c>
      <c r="SJ79" s="25">
        <v>2</v>
      </c>
      <c r="SK79" s="25">
        <v>8</v>
      </c>
      <c r="SL79" s="25">
        <v>8</v>
      </c>
      <c r="SM79" s="25">
        <v>1</v>
      </c>
      <c r="SN79" s="25">
        <v>7</v>
      </c>
      <c r="SO79" s="25">
        <v>8</v>
      </c>
      <c r="SP79" s="25">
        <v>5</v>
      </c>
      <c r="SQ79" s="25">
        <v>2</v>
      </c>
      <c r="SR79" s="25">
        <v>2</v>
      </c>
      <c r="SS79" s="25">
        <v>7</v>
      </c>
      <c r="ST79" s="25">
        <v>9</v>
      </c>
      <c r="SU79" s="25">
        <v>5</v>
      </c>
      <c r="SV79" s="25">
        <v>2</v>
      </c>
      <c r="SW79" s="44">
        <v>81.818181818181827</v>
      </c>
      <c r="SX79" s="44">
        <v>64.705882352941174</v>
      </c>
      <c r="SY79" s="44">
        <v>66.666666666666657</v>
      </c>
      <c r="SZ79" s="44">
        <v>81.818181818181827</v>
      </c>
      <c r="TA79" s="44">
        <v>50</v>
      </c>
      <c r="TB79" s="44">
        <v>46.153846153846153</v>
      </c>
      <c r="TC79" s="44">
        <v>38.461538461538467</v>
      </c>
      <c r="TD79" s="44">
        <v>41.666666666666671</v>
      </c>
      <c r="TE79" s="44">
        <v>48.148148148148145</v>
      </c>
      <c r="TF79" s="44">
        <v>65</v>
      </c>
      <c r="TG79" s="44">
        <v>47.368421052631575</v>
      </c>
      <c r="TH79" s="44">
        <v>60</v>
      </c>
      <c r="TI79" s="44">
        <v>81.818181818181827</v>
      </c>
      <c r="TJ79" s="44">
        <v>76.470588235294116</v>
      </c>
      <c r="TK79" s="44">
        <v>16.666666666666664</v>
      </c>
      <c r="TL79" s="44">
        <v>63.636363636363633</v>
      </c>
      <c r="TM79" s="44">
        <v>60</v>
      </c>
      <c r="TN79" s="44">
        <v>69.230769230769226</v>
      </c>
      <c r="TO79" s="44">
        <v>38.461538461538467</v>
      </c>
      <c r="TP79" s="44">
        <v>33.333333333333329</v>
      </c>
      <c r="TQ79" s="44">
        <v>59.259259259259252</v>
      </c>
      <c r="TR79" s="44">
        <v>60</v>
      </c>
      <c r="TS79" s="44">
        <v>42.105263157894733</v>
      </c>
      <c r="TT79" s="44">
        <v>20</v>
      </c>
      <c r="TU79" s="44">
        <v>72.727272727272734</v>
      </c>
      <c r="TV79" s="44">
        <v>47.058823529411761</v>
      </c>
      <c r="TW79" s="44">
        <v>16.666666666666664</v>
      </c>
      <c r="TX79" s="44">
        <v>63.636363636363633</v>
      </c>
      <c r="TY79" s="44">
        <v>40</v>
      </c>
      <c r="TZ79" s="44">
        <v>38.461538461538467</v>
      </c>
      <c r="UA79" s="44">
        <v>15.384615384615385</v>
      </c>
      <c r="UB79" s="44">
        <v>16.666666666666664</v>
      </c>
      <c r="UC79" s="44">
        <v>25.925925925925924</v>
      </c>
      <c r="UD79" s="44">
        <v>45</v>
      </c>
      <c r="UE79" s="44">
        <v>26.315789473684209</v>
      </c>
      <c r="UF79" s="44">
        <v>20</v>
      </c>
    </row>
    <row r="80" spans="1:552" x14ac:dyDescent="0.25">
      <c r="A80" s="2" t="str">
        <f t="shared" si="1"/>
        <v xml:space="preserve">291072 Eunápolis                                                                                                                                    </v>
      </c>
      <c r="B80" s="58">
        <v>291072</v>
      </c>
      <c r="C80" s="2" t="s">
        <v>124</v>
      </c>
      <c r="D80" s="56">
        <v>7</v>
      </c>
      <c r="E80" s="56">
        <v>5</v>
      </c>
      <c r="F80" s="56">
        <v>9</v>
      </c>
      <c r="G80" s="56">
        <v>2</v>
      </c>
      <c r="H80" s="56">
        <v>5</v>
      </c>
      <c r="I80" s="56">
        <v>5</v>
      </c>
      <c r="J80" s="56">
        <v>7</v>
      </c>
      <c r="K80" s="56">
        <v>14</v>
      </c>
      <c r="L80" s="56">
        <v>6</v>
      </c>
      <c r="M80" s="56">
        <v>7</v>
      </c>
      <c r="N80" s="56">
        <v>12</v>
      </c>
      <c r="O80" s="56">
        <v>8</v>
      </c>
      <c r="P80" s="59">
        <v>2</v>
      </c>
      <c r="Q80" s="59">
        <v>4</v>
      </c>
      <c r="R80" s="59">
        <v>1</v>
      </c>
      <c r="S80" s="59">
        <v>2</v>
      </c>
      <c r="T80" s="59">
        <v>3</v>
      </c>
      <c r="U80" s="59">
        <v>3</v>
      </c>
      <c r="V80" s="59">
        <v>4</v>
      </c>
      <c r="W80" s="59">
        <v>9</v>
      </c>
      <c r="X80" s="59">
        <v>4</v>
      </c>
      <c r="Y80" s="59">
        <v>5</v>
      </c>
      <c r="Z80" s="59">
        <v>6</v>
      </c>
      <c r="AA80" s="59">
        <v>7</v>
      </c>
      <c r="AB80" s="62">
        <v>28.571428571428569</v>
      </c>
      <c r="AC80" s="62">
        <v>80</v>
      </c>
      <c r="AD80" s="62">
        <v>11.111111111111111</v>
      </c>
      <c r="AE80" s="62">
        <v>100</v>
      </c>
      <c r="AF80" s="62">
        <v>60</v>
      </c>
      <c r="AG80" s="62">
        <v>60</v>
      </c>
      <c r="AH80" s="62">
        <v>57.142857142857139</v>
      </c>
      <c r="AI80" s="62">
        <v>64.285714285714292</v>
      </c>
      <c r="AJ80" s="62">
        <v>66.666666666666657</v>
      </c>
      <c r="AK80" s="62">
        <v>71.428571428571431</v>
      </c>
      <c r="AL80" s="62">
        <v>50</v>
      </c>
      <c r="AM80" s="62">
        <v>87.5</v>
      </c>
      <c r="AN80" s="61">
        <v>5</v>
      </c>
      <c r="AO80" s="25">
        <v>1</v>
      </c>
      <c r="AP80" s="25">
        <v>8</v>
      </c>
      <c r="AQ80" s="25">
        <v>0</v>
      </c>
      <c r="AR80" s="25">
        <v>2</v>
      </c>
      <c r="AS80" s="25">
        <v>2</v>
      </c>
      <c r="AT80" s="25">
        <v>3</v>
      </c>
      <c r="AU80" s="25">
        <v>5</v>
      </c>
      <c r="AV80" s="25">
        <v>2</v>
      </c>
      <c r="AW80" s="25">
        <v>2</v>
      </c>
      <c r="AX80" s="25">
        <v>6</v>
      </c>
      <c r="AY80" s="25">
        <v>1</v>
      </c>
      <c r="AZ80" s="39">
        <v>71.428571428571431</v>
      </c>
      <c r="BA80" s="39">
        <v>20</v>
      </c>
      <c r="BB80" s="39">
        <v>88.888888888888886</v>
      </c>
      <c r="BC80" s="39">
        <v>0</v>
      </c>
      <c r="BD80" s="39">
        <v>40</v>
      </c>
      <c r="BE80" s="39">
        <v>40</v>
      </c>
      <c r="BF80" s="39">
        <v>42.857142857142854</v>
      </c>
      <c r="BG80" s="39">
        <v>35.714285714285715</v>
      </c>
      <c r="BH80" s="39">
        <v>33.333333333333329</v>
      </c>
      <c r="BI80" s="39">
        <v>28.571428571428569</v>
      </c>
      <c r="BJ80" s="39">
        <v>50</v>
      </c>
      <c r="BK80" s="39">
        <v>12.5</v>
      </c>
      <c r="BL80" s="25">
        <v>0</v>
      </c>
      <c r="BM80" s="25">
        <v>0</v>
      </c>
      <c r="BN80" s="25">
        <v>0</v>
      </c>
      <c r="BO80" s="25">
        <v>0</v>
      </c>
      <c r="BP80" s="25">
        <v>0</v>
      </c>
      <c r="BQ80" s="25">
        <v>0</v>
      </c>
      <c r="BR80" s="25">
        <v>0</v>
      </c>
      <c r="BS80" s="25">
        <v>0</v>
      </c>
      <c r="BT80" s="25">
        <v>0</v>
      </c>
      <c r="BU80" s="25">
        <v>0</v>
      </c>
      <c r="BV80" s="25">
        <v>0</v>
      </c>
      <c r="BW80" s="25">
        <v>0</v>
      </c>
      <c r="BX80" s="39">
        <v>0</v>
      </c>
      <c r="BY80" s="39">
        <v>0</v>
      </c>
      <c r="BZ80" s="39">
        <v>0</v>
      </c>
      <c r="CA80" s="39">
        <v>0</v>
      </c>
      <c r="CB80" s="39">
        <v>0</v>
      </c>
      <c r="CC80" s="39">
        <v>0</v>
      </c>
      <c r="CD80" s="39">
        <v>0</v>
      </c>
      <c r="CE80" s="39">
        <v>0</v>
      </c>
      <c r="CF80" s="39">
        <v>0</v>
      </c>
      <c r="CG80" s="39">
        <v>0</v>
      </c>
      <c r="CH80" s="39">
        <v>0</v>
      </c>
      <c r="CI80" s="39">
        <v>0</v>
      </c>
      <c r="CJ80" s="63">
        <v>0</v>
      </c>
      <c r="CK80" s="63">
        <v>1</v>
      </c>
      <c r="CL80" s="63">
        <v>0</v>
      </c>
      <c r="CM80" s="63">
        <v>0</v>
      </c>
      <c r="CN80" s="63">
        <v>0</v>
      </c>
      <c r="CO80" s="63">
        <v>0</v>
      </c>
      <c r="CP80" s="63">
        <v>1</v>
      </c>
      <c r="CQ80" s="63">
        <v>4</v>
      </c>
      <c r="CR80" s="63">
        <v>3</v>
      </c>
      <c r="CS80" s="63">
        <v>4</v>
      </c>
      <c r="CT80" s="63">
        <v>2</v>
      </c>
      <c r="CU80" s="63">
        <v>2</v>
      </c>
      <c r="CV80" s="63">
        <v>0</v>
      </c>
      <c r="CW80" s="63">
        <v>1</v>
      </c>
      <c r="CX80" s="63">
        <v>0</v>
      </c>
      <c r="CY80" s="63">
        <v>1</v>
      </c>
      <c r="CZ80" s="63">
        <v>0</v>
      </c>
      <c r="DA80" s="63">
        <v>0</v>
      </c>
      <c r="DB80" s="63">
        <v>0</v>
      </c>
      <c r="DC80" s="63">
        <v>1</v>
      </c>
      <c r="DD80" s="63">
        <v>0</v>
      </c>
      <c r="DE80" s="63">
        <v>0</v>
      </c>
      <c r="DF80" s="63">
        <v>0</v>
      </c>
      <c r="DG80" s="63">
        <v>0</v>
      </c>
      <c r="DH80" s="25">
        <v>1</v>
      </c>
      <c r="DI80" s="25">
        <v>0</v>
      </c>
      <c r="DJ80" s="25">
        <v>1</v>
      </c>
      <c r="DK80" s="25">
        <v>1</v>
      </c>
      <c r="DL80" s="25">
        <v>1</v>
      </c>
      <c r="DM80" s="25">
        <v>1</v>
      </c>
      <c r="DN80" s="25">
        <v>0</v>
      </c>
      <c r="DO80" s="25">
        <v>2</v>
      </c>
      <c r="DP80" s="25">
        <v>1</v>
      </c>
      <c r="DQ80" s="25">
        <v>0</v>
      </c>
      <c r="DR80" s="25">
        <v>1</v>
      </c>
      <c r="DS80" s="25">
        <v>1</v>
      </c>
      <c r="DT80" s="34">
        <v>1</v>
      </c>
      <c r="DU80" s="34">
        <v>2</v>
      </c>
      <c r="DV80" s="34">
        <v>1</v>
      </c>
      <c r="DW80" s="34">
        <v>2</v>
      </c>
      <c r="DX80" s="34">
        <v>1</v>
      </c>
      <c r="DY80" s="34">
        <v>1</v>
      </c>
      <c r="DZ80" s="34">
        <v>1</v>
      </c>
      <c r="EA80" s="2">
        <v>7</v>
      </c>
      <c r="EB80" s="2">
        <v>4</v>
      </c>
      <c r="EC80" s="2">
        <v>4</v>
      </c>
      <c r="ED80" s="2">
        <v>3</v>
      </c>
      <c r="EE80" s="2">
        <v>3</v>
      </c>
      <c r="EF80" s="34">
        <v>0</v>
      </c>
      <c r="EG80" s="34">
        <v>50</v>
      </c>
      <c r="EH80" s="34">
        <v>0</v>
      </c>
      <c r="EI80" s="34">
        <v>0</v>
      </c>
      <c r="EJ80" s="34">
        <v>0</v>
      </c>
      <c r="EK80" s="34">
        <v>0</v>
      </c>
      <c r="EL80" s="34">
        <v>100</v>
      </c>
      <c r="EM80" s="34">
        <v>57.142857142857139</v>
      </c>
      <c r="EN80" s="34">
        <v>75</v>
      </c>
      <c r="EO80" s="34">
        <v>100</v>
      </c>
      <c r="EP80" s="34">
        <v>66.666666666666657</v>
      </c>
      <c r="EQ80" s="34">
        <v>66.666666666666657</v>
      </c>
      <c r="ER80" s="34">
        <v>0</v>
      </c>
      <c r="ES80" s="34">
        <v>50</v>
      </c>
      <c r="ET80" s="34">
        <v>0</v>
      </c>
      <c r="EU80" s="34">
        <v>50</v>
      </c>
      <c r="EV80" s="34">
        <v>0</v>
      </c>
      <c r="EW80" s="34">
        <v>0</v>
      </c>
      <c r="EX80" s="34">
        <v>0</v>
      </c>
      <c r="EY80" s="34">
        <v>14.285714285714285</v>
      </c>
      <c r="EZ80" s="34">
        <v>0</v>
      </c>
      <c r="FA80" s="34">
        <v>0</v>
      </c>
      <c r="FB80" s="34">
        <v>0</v>
      </c>
      <c r="FC80" s="34">
        <v>0</v>
      </c>
      <c r="FD80" s="42">
        <v>100</v>
      </c>
      <c r="FE80" s="42">
        <v>0</v>
      </c>
      <c r="FF80" s="42">
        <v>100</v>
      </c>
      <c r="FG80" s="42">
        <v>50</v>
      </c>
      <c r="FH80" s="42">
        <v>100</v>
      </c>
      <c r="FI80" s="42">
        <v>100</v>
      </c>
      <c r="FJ80" s="42">
        <v>0</v>
      </c>
      <c r="FK80" s="42">
        <v>28.571428571428569</v>
      </c>
      <c r="FL80" s="42">
        <v>25</v>
      </c>
      <c r="FM80" s="42">
        <v>0</v>
      </c>
      <c r="FN80" s="42">
        <v>33.333333333333329</v>
      </c>
      <c r="FO80" s="42">
        <v>33.333333333333329</v>
      </c>
      <c r="FP80" s="42">
        <v>0</v>
      </c>
      <c r="FQ80" s="2">
        <v>1</v>
      </c>
      <c r="FR80" s="2">
        <v>0</v>
      </c>
      <c r="FS80" s="2">
        <v>1</v>
      </c>
      <c r="FT80" s="2">
        <v>0</v>
      </c>
      <c r="FU80" s="2">
        <v>2</v>
      </c>
      <c r="FV80" s="2">
        <v>1</v>
      </c>
      <c r="FW80" s="2">
        <v>6</v>
      </c>
      <c r="FX80" s="2">
        <v>4</v>
      </c>
      <c r="FY80" s="2">
        <v>4</v>
      </c>
      <c r="FZ80" s="2">
        <v>2</v>
      </c>
      <c r="GA80" s="2">
        <v>4</v>
      </c>
      <c r="GB80" s="25">
        <v>0</v>
      </c>
      <c r="GC80" s="25">
        <v>0</v>
      </c>
      <c r="GD80" s="25">
        <v>1</v>
      </c>
      <c r="GE80" s="25">
        <v>0</v>
      </c>
      <c r="GF80" s="25">
        <v>1</v>
      </c>
      <c r="GG80" s="25">
        <v>0</v>
      </c>
      <c r="GH80" s="25">
        <v>1</v>
      </c>
      <c r="GI80" s="25">
        <v>1</v>
      </c>
      <c r="GJ80" s="25">
        <v>0</v>
      </c>
      <c r="GK80" s="25">
        <v>0</v>
      </c>
      <c r="GL80" s="25">
        <v>1</v>
      </c>
      <c r="GM80" s="25">
        <v>1</v>
      </c>
      <c r="GN80" s="2">
        <v>1</v>
      </c>
      <c r="GO80" s="2">
        <v>3</v>
      </c>
      <c r="GP80" s="2">
        <v>0</v>
      </c>
      <c r="GQ80" s="2">
        <v>1</v>
      </c>
      <c r="GR80" s="2">
        <v>0</v>
      </c>
      <c r="GS80" s="2">
        <v>0</v>
      </c>
      <c r="GT80" s="2">
        <v>1</v>
      </c>
      <c r="GU80" s="2">
        <v>1</v>
      </c>
      <c r="GV80" s="2">
        <v>0</v>
      </c>
      <c r="GW80" s="2">
        <v>1</v>
      </c>
      <c r="GX80" s="2">
        <v>0</v>
      </c>
      <c r="GY80" s="2">
        <v>2</v>
      </c>
      <c r="GZ80" s="2">
        <v>1</v>
      </c>
      <c r="HA80" s="2">
        <v>4</v>
      </c>
      <c r="HB80" s="2">
        <v>1</v>
      </c>
      <c r="HC80" s="2">
        <v>2</v>
      </c>
      <c r="HD80" s="2">
        <v>1</v>
      </c>
      <c r="HE80" s="2">
        <v>2</v>
      </c>
      <c r="HF80" s="2">
        <v>3</v>
      </c>
      <c r="HG80" s="2">
        <v>8</v>
      </c>
      <c r="HH80" s="2">
        <v>4</v>
      </c>
      <c r="HI80" s="2">
        <v>5</v>
      </c>
      <c r="HJ80" s="2">
        <v>3</v>
      </c>
      <c r="HK80" s="2">
        <v>7</v>
      </c>
      <c r="HL80" s="34">
        <v>0</v>
      </c>
      <c r="HM80" s="34">
        <v>25</v>
      </c>
      <c r="HN80" s="34">
        <v>0</v>
      </c>
      <c r="HO80" s="34">
        <v>50</v>
      </c>
      <c r="HP80" s="34">
        <v>0</v>
      </c>
      <c r="HQ80" s="34">
        <v>100</v>
      </c>
      <c r="HR80" s="34">
        <v>33.333333333333329</v>
      </c>
      <c r="HS80" s="34">
        <v>75</v>
      </c>
      <c r="HT80" s="34">
        <v>100</v>
      </c>
      <c r="HU80" s="34">
        <v>80</v>
      </c>
      <c r="HV80" s="34">
        <v>66.666666666666657</v>
      </c>
      <c r="HW80" s="34">
        <v>57.142857142857139</v>
      </c>
      <c r="HX80" s="39">
        <v>0</v>
      </c>
      <c r="HY80" s="39">
        <v>0</v>
      </c>
      <c r="HZ80" s="39">
        <v>100</v>
      </c>
      <c r="IA80" s="39">
        <v>0</v>
      </c>
      <c r="IB80" s="39">
        <v>100</v>
      </c>
      <c r="IC80" s="39">
        <v>0</v>
      </c>
      <c r="ID80" s="39">
        <v>33.333333333333329</v>
      </c>
      <c r="IE80" s="39">
        <v>12.5</v>
      </c>
      <c r="IF80" s="39">
        <v>0</v>
      </c>
      <c r="IG80" s="39">
        <v>0</v>
      </c>
      <c r="IH80" s="39">
        <v>33.333333333333329</v>
      </c>
      <c r="II80" s="39">
        <v>14.285714285714285</v>
      </c>
      <c r="IJ80" s="39">
        <v>100</v>
      </c>
      <c r="IK80" s="39">
        <v>75</v>
      </c>
      <c r="IL80" s="39">
        <v>0</v>
      </c>
      <c r="IM80" s="39">
        <v>50</v>
      </c>
      <c r="IN80" s="39">
        <v>0</v>
      </c>
      <c r="IO80" s="39">
        <v>0</v>
      </c>
      <c r="IP80" s="39">
        <v>33.333333333333329</v>
      </c>
      <c r="IQ80" s="39">
        <v>12.5</v>
      </c>
      <c r="IR80" s="39">
        <v>0</v>
      </c>
      <c r="IS80" s="39">
        <v>20</v>
      </c>
      <c r="IT80" s="39">
        <v>0</v>
      </c>
      <c r="IU80" s="39">
        <v>28.571428571428569</v>
      </c>
      <c r="IV80" s="39">
        <v>2</v>
      </c>
      <c r="IW80" s="39">
        <v>1</v>
      </c>
      <c r="IX80" s="39">
        <v>2</v>
      </c>
      <c r="IY80" s="39">
        <v>0</v>
      </c>
      <c r="IZ80" s="39">
        <v>0</v>
      </c>
      <c r="JA80" s="39">
        <v>0</v>
      </c>
      <c r="JB80" s="39">
        <v>0</v>
      </c>
      <c r="JC80" s="39">
        <v>2</v>
      </c>
      <c r="JD80" s="2">
        <v>1</v>
      </c>
      <c r="JE80" s="2">
        <v>1</v>
      </c>
      <c r="JF80" s="2">
        <v>4</v>
      </c>
      <c r="JG80" s="2">
        <v>1</v>
      </c>
      <c r="JH80" s="2">
        <v>0</v>
      </c>
      <c r="JI80" s="2">
        <v>0</v>
      </c>
      <c r="JJ80" s="2">
        <v>0</v>
      </c>
      <c r="JK80" s="2">
        <v>0</v>
      </c>
      <c r="JL80" s="2">
        <v>0</v>
      </c>
      <c r="JM80" s="44">
        <v>0</v>
      </c>
      <c r="JN80" s="44">
        <v>0</v>
      </c>
      <c r="JO80" s="44">
        <v>0</v>
      </c>
      <c r="JP80" s="2">
        <v>0</v>
      </c>
      <c r="JQ80" s="2">
        <v>0</v>
      </c>
      <c r="JR80" s="2">
        <v>1</v>
      </c>
      <c r="JS80" s="2">
        <v>0</v>
      </c>
      <c r="JT80" s="2">
        <v>2</v>
      </c>
      <c r="JU80" s="2">
        <v>0</v>
      </c>
      <c r="JV80" s="2">
        <v>2</v>
      </c>
      <c r="JW80" s="2">
        <v>0</v>
      </c>
      <c r="JX80" s="2">
        <v>2</v>
      </c>
      <c r="JY80" s="2">
        <v>0</v>
      </c>
      <c r="JZ80" s="2">
        <v>2</v>
      </c>
      <c r="KA80" s="2">
        <v>1</v>
      </c>
      <c r="KB80" s="25">
        <v>1</v>
      </c>
      <c r="KC80" s="25">
        <v>1</v>
      </c>
      <c r="KD80" s="25">
        <v>1</v>
      </c>
      <c r="KE80" s="25">
        <v>0</v>
      </c>
      <c r="KF80" s="25">
        <v>4</v>
      </c>
      <c r="KG80" s="25">
        <v>1</v>
      </c>
      <c r="KH80" s="25">
        <v>4</v>
      </c>
      <c r="KI80" s="25">
        <v>0</v>
      </c>
      <c r="KJ80" s="25">
        <v>2</v>
      </c>
      <c r="KK80" s="25">
        <v>0</v>
      </c>
      <c r="KL80" s="25">
        <v>2</v>
      </c>
      <c r="KM80" s="25">
        <v>3</v>
      </c>
      <c r="KN80" s="25">
        <v>2</v>
      </c>
      <c r="KO80" s="25">
        <v>2</v>
      </c>
      <c r="KP80" s="25">
        <v>6</v>
      </c>
      <c r="KQ80" s="25">
        <v>1</v>
      </c>
      <c r="KR80" s="44">
        <v>50</v>
      </c>
      <c r="KS80" s="44">
        <v>100</v>
      </c>
      <c r="KT80" s="44">
        <v>50</v>
      </c>
      <c r="KU80" s="44">
        <v>999999999</v>
      </c>
      <c r="KV80" s="44">
        <v>0</v>
      </c>
      <c r="KW80" s="44">
        <v>999999999</v>
      </c>
      <c r="KX80" s="44">
        <v>0</v>
      </c>
      <c r="KY80" s="44">
        <v>66.666666666666657</v>
      </c>
      <c r="KZ80" s="44">
        <v>50</v>
      </c>
      <c r="LA80" s="44">
        <v>50</v>
      </c>
      <c r="LB80" s="44">
        <v>66.666666666666657</v>
      </c>
      <c r="LC80" s="44">
        <v>100</v>
      </c>
      <c r="LD80" s="44">
        <v>0</v>
      </c>
      <c r="LE80" s="44">
        <v>0</v>
      </c>
      <c r="LF80" s="44">
        <v>0</v>
      </c>
      <c r="LG80" s="44">
        <v>999999999</v>
      </c>
      <c r="LH80" s="44">
        <v>0</v>
      </c>
      <c r="LI80" s="44">
        <v>999999999</v>
      </c>
      <c r="LJ80" s="44">
        <v>0</v>
      </c>
      <c r="LK80" s="44">
        <v>0</v>
      </c>
      <c r="LL80" s="44">
        <v>0</v>
      </c>
      <c r="LM80" s="44">
        <v>0</v>
      </c>
      <c r="LN80" s="44">
        <v>16.666666666666664</v>
      </c>
      <c r="LO80" s="44">
        <v>0</v>
      </c>
      <c r="LP80" s="44">
        <v>50</v>
      </c>
      <c r="LQ80" s="44">
        <v>0</v>
      </c>
      <c r="LR80" s="44">
        <v>50</v>
      </c>
      <c r="LS80" s="44">
        <v>999999999</v>
      </c>
      <c r="LT80" s="44">
        <v>100</v>
      </c>
      <c r="LU80" s="44">
        <v>999999999</v>
      </c>
      <c r="LV80" s="44">
        <v>100</v>
      </c>
      <c r="LW80" s="44">
        <v>33.333333333333329</v>
      </c>
      <c r="LX80" s="44">
        <v>50</v>
      </c>
      <c r="LY80" s="44">
        <v>50</v>
      </c>
      <c r="LZ80" s="44">
        <v>16.666666666666664</v>
      </c>
      <c r="MA80" s="44">
        <v>0</v>
      </c>
      <c r="MB80" s="25">
        <v>0</v>
      </c>
      <c r="MC80" s="25">
        <v>0</v>
      </c>
      <c r="MD80" s="25">
        <v>1</v>
      </c>
      <c r="ME80" s="25">
        <v>2</v>
      </c>
      <c r="MF80" s="25">
        <v>0</v>
      </c>
      <c r="MG80" s="25">
        <v>1</v>
      </c>
      <c r="MH80" s="25">
        <v>0</v>
      </c>
      <c r="MI80" s="25">
        <v>0</v>
      </c>
      <c r="MJ80" s="25">
        <v>1</v>
      </c>
      <c r="MK80" s="25">
        <v>0</v>
      </c>
      <c r="ML80" s="25">
        <v>0</v>
      </c>
      <c r="MM80" s="25">
        <v>0</v>
      </c>
      <c r="MN80" s="25">
        <v>1</v>
      </c>
      <c r="MO80" s="25">
        <v>4</v>
      </c>
      <c r="MP80" s="25">
        <v>1</v>
      </c>
      <c r="MQ80" s="25">
        <v>2</v>
      </c>
      <c r="MR80" s="25">
        <v>1</v>
      </c>
      <c r="MS80" s="25">
        <v>1</v>
      </c>
      <c r="MT80" s="25">
        <v>1</v>
      </c>
      <c r="MU80" s="25">
        <v>3</v>
      </c>
      <c r="MV80" s="25">
        <v>4</v>
      </c>
      <c r="MW80" s="44">
        <v>3</v>
      </c>
      <c r="MX80" s="44">
        <v>2</v>
      </c>
      <c r="MY80" s="44">
        <v>2</v>
      </c>
      <c r="MZ80" s="44">
        <v>0</v>
      </c>
      <c r="NA80" s="44">
        <v>0</v>
      </c>
      <c r="NB80" s="44">
        <v>100</v>
      </c>
      <c r="NC80" s="44">
        <v>100</v>
      </c>
      <c r="ND80" s="44">
        <v>0</v>
      </c>
      <c r="NE80" s="44">
        <v>100</v>
      </c>
      <c r="NF80" s="44">
        <v>0</v>
      </c>
      <c r="NG80" s="44">
        <v>0</v>
      </c>
      <c r="NH80" s="44">
        <v>25</v>
      </c>
      <c r="NI80" s="44">
        <v>0</v>
      </c>
      <c r="NJ80" s="44">
        <v>0</v>
      </c>
      <c r="NK80" s="44">
        <v>0</v>
      </c>
      <c r="NL80" s="25">
        <v>1</v>
      </c>
      <c r="NM80" s="25">
        <v>0</v>
      </c>
      <c r="NN80" s="25">
        <v>0</v>
      </c>
      <c r="NO80" s="25">
        <v>0</v>
      </c>
      <c r="NP80" s="25">
        <v>0</v>
      </c>
      <c r="NQ80" s="25">
        <v>0</v>
      </c>
      <c r="NR80" s="25">
        <v>0</v>
      </c>
      <c r="NS80" s="25">
        <v>0</v>
      </c>
      <c r="NT80" s="25">
        <v>0</v>
      </c>
      <c r="NU80" s="25">
        <v>0</v>
      </c>
      <c r="NV80" s="25">
        <v>0</v>
      </c>
      <c r="NW80" s="25">
        <v>0</v>
      </c>
      <c r="NX80" s="25">
        <v>2</v>
      </c>
      <c r="NY80" s="25">
        <v>1</v>
      </c>
      <c r="NZ80" s="25">
        <v>0</v>
      </c>
      <c r="OA80" s="25">
        <v>0</v>
      </c>
      <c r="OB80" s="25">
        <v>0</v>
      </c>
      <c r="OC80" s="25">
        <v>1</v>
      </c>
      <c r="OD80" s="44">
        <v>0</v>
      </c>
      <c r="OE80" s="44">
        <v>1</v>
      </c>
      <c r="OF80" s="44">
        <v>0</v>
      </c>
      <c r="OG80" s="44">
        <v>1</v>
      </c>
      <c r="OH80" s="44">
        <v>0</v>
      </c>
      <c r="OI80" s="44">
        <v>0</v>
      </c>
      <c r="OJ80" s="44">
        <v>50</v>
      </c>
      <c r="OK80" s="44">
        <v>0</v>
      </c>
      <c r="OL80" s="44">
        <v>999999999</v>
      </c>
      <c r="OM80" s="44">
        <v>999999999</v>
      </c>
      <c r="ON80" s="44">
        <v>999999999</v>
      </c>
      <c r="OO80" s="44">
        <v>0</v>
      </c>
      <c r="OP80" s="44">
        <v>999999999</v>
      </c>
      <c r="OQ80" s="44">
        <v>0</v>
      </c>
      <c r="OR80" s="44">
        <v>999999999</v>
      </c>
      <c r="OS80" s="44">
        <v>0</v>
      </c>
      <c r="OT80" s="44">
        <v>999999999</v>
      </c>
      <c r="OU80" s="44">
        <v>999999999</v>
      </c>
      <c r="OV80" s="25">
        <v>5</v>
      </c>
      <c r="OW80" s="25">
        <v>5</v>
      </c>
      <c r="OX80" s="25">
        <v>7</v>
      </c>
      <c r="OY80" s="25">
        <v>3</v>
      </c>
      <c r="OZ80" s="25">
        <v>3</v>
      </c>
      <c r="PA80" s="25">
        <v>3</v>
      </c>
      <c r="PB80" s="25">
        <v>6</v>
      </c>
      <c r="PC80" s="25">
        <v>14</v>
      </c>
      <c r="PD80" s="25">
        <v>13</v>
      </c>
      <c r="PE80" s="25">
        <v>7</v>
      </c>
      <c r="PF80" s="25">
        <v>12</v>
      </c>
      <c r="PG80" s="25">
        <v>5</v>
      </c>
      <c r="PH80" s="25">
        <v>9</v>
      </c>
      <c r="PI80" s="25">
        <v>7</v>
      </c>
      <c r="PJ80" s="25">
        <v>13</v>
      </c>
      <c r="PK80" s="25">
        <v>6</v>
      </c>
      <c r="PL80" s="25">
        <v>6</v>
      </c>
      <c r="PM80" s="25">
        <v>7</v>
      </c>
      <c r="PN80" s="25">
        <v>8</v>
      </c>
      <c r="PO80" s="25">
        <v>16</v>
      </c>
      <c r="PP80" s="25">
        <v>14</v>
      </c>
      <c r="PQ80" s="25">
        <v>7</v>
      </c>
      <c r="PR80" s="25">
        <v>13</v>
      </c>
      <c r="PS80" s="25">
        <v>12</v>
      </c>
      <c r="PT80" s="44">
        <v>55.555555555555557</v>
      </c>
      <c r="PU80" s="44">
        <v>71.428571428571431</v>
      </c>
      <c r="PV80" s="44">
        <v>53.846153846153847</v>
      </c>
      <c r="PW80" s="44">
        <v>50</v>
      </c>
      <c r="PX80" s="44">
        <v>50</v>
      </c>
      <c r="PY80" s="44">
        <v>42.857142857142854</v>
      </c>
      <c r="PZ80" s="44">
        <v>75</v>
      </c>
      <c r="QA80" s="44">
        <v>87.5</v>
      </c>
      <c r="QB80" s="44">
        <v>92.857142857142861</v>
      </c>
      <c r="QC80" s="44">
        <v>100</v>
      </c>
      <c r="QD80" s="44">
        <v>92.307692307692307</v>
      </c>
      <c r="QE80" s="44">
        <v>41.666666666666671</v>
      </c>
      <c r="QF80" s="25">
        <v>4</v>
      </c>
      <c r="QG80" s="25">
        <v>5</v>
      </c>
      <c r="QH80" s="25">
        <v>6</v>
      </c>
      <c r="QI80" s="25">
        <v>1</v>
      </c>
      <c r="QJ80" s="25">
        <v>3</v>
      </c>
      <c r="QK80" s="25">
        <v>4</v>
      </c>
      <c r="QL80" s="25">
        <v>5</v>
      </c>
      <c r="QM80" s="25">
        <v>12</v>
      </c>
      <c r="QN80" s="25">
        <v>12</v>
      </c>
      <c r="QO80" s="25">
        <v>6</v>
      </c>
      <c r="QP80" s="25">
        <v>4</v>
      </c>
      <c r="QQ80" s="25">
        <v>9</v>
      </c>
      <c r="QR80" s="25">
        <v>7</v>
      </c>
      <c r="QS80" s="25">
        <v>13</v>
      </c>
      <c r="QT80" s="25">
        <v>6</v>
      </c>
      <c r="QU80" s="25">
        <v>6</v>
      </c>
      <c r="QV80" s="25">
        <v>7</v>
      </c>
      <c r="QW80" s="25">
        <v>8</v>
      </c>
      <c r="QX80" s="25">
        <v>16</v>
      </c>
      <c r="QY80" s="25">
        <v>14</v>
      </c>
      <c r="QZ80" s="25">
        <v>7</v>
      </c>
      <c r="RA80" s="25">
        <v>13</v>
      </c>
      <c r="RB80" s="44">
        <v>44.444444444444443</v>
      </c>
      <c r="RC80" s="44">
        <v>71.428571428571431</v>
      </c>
      <c r="RD80" s="44">
        <v>46.153846153846153</v>
      </c>
      <c r="RE80" s="44">
        <v>16.666666666666664</v>
      </c>
      <c r="RF80" s="44">
        <v>50</v>
      </c>
      <c r="RG80" s="44">
        <v>57.142857142857139</v>
      </c>
      <c r="RH80" s="44">
        <v>62.5</v>
      </c>
      <c r="RI80" s="44">
        <v>75</v>
      </c>
      <c r="RJ80" s="44">
        <v>85.714285714285708</v>
      </c>
      <c r="RK80" s="44">
        <v>85.714285714285708</v>
      </c>
      <c r="RL80" s="44">
        <v>30.76923076923077</v>
      </c>
      <c r="RM80" s="25">
        <v>4</v>
      </c>
      <c r="RN80" s="25">
        <v>2</v>
      </c>
      <c r="RO80" s="25">
        <v>5</v>
      </c>
      <c r="RP80" s="25">
        <v>2</v>
      </c>
      <c r="RQ80" s="25">
        <v>3</v>
      </c>
      <c r="RR80" s="25">
        <v>1</v>
      </c>
      <c r="RS80" s="25">
        <v>1</v>
      </c>
      <c r="RT80" s="25">
        <v>9</v>
      </c>
      <c r="RU80" s="25">
        <v>6</v>
      </c>
      <c r="RV80" s="25">
        <v>5</v>
      </c>
      <c r="RW80" s="25">
        <v>6</v>
      </c>
      <c r="RX80" s="25">
        <v>4</v>
      </c>
      <c r="RY80" s="25">
        <v>3</v>
      </c>
      <c r="RZ80" s="25">
        <v>2</v>
      </c>
      <c r="SA80" s="25">
        <v>2</v>
      </c>
      <c r="SB80" s="25">
        <v>2</v>
      </c>
      <c r="SC80" s="25">
        <v>1</v>
      </c>
      <c r="SD80" s="25">
        <v>0</v>
      </c>
      <c r="SE80" s="25">
        <v>3</v>
      </c>
      <c r="SF80" s="25">
        <v>2</v>
      </c>
      <c r="SG80" s="25">
        <v>2</v>
      </c>
      <c r="SH80" s="25">
        <v>3</v>
      </c>
      <c r="SI80" s="25">
        <v>8</v>
      </c>
      <c r="SJ80" s="25">
        <v>5</v>
      </c>
      <c r="SK80" s="25">
        <v>3</v>
      </c>
      <c r="SL80" s="25">
        <v>0</v>
      </c>
      <c r="SM80" s="25">
        <v>2</v>
      </c>
      <c r="SN80" s="25">
        <v>2</v>
      </c>
      <c r="SO80" s="25">
        <v>1</v>
      </c>
      <c r="SP80" s="25">
        <v>0</v>
      </c>
      <c r="SQ80" s="25">
        <v>0</v>
      </c>
      <c r="SR80" s="25">
        <v>2</v>
      </c>
      <c r="SS80" s="25">
        <v>2</v>
      </c>
      <c r="ST80" s="25">
        <v>2</v>
      </c>
      <c r="SU80" s="25">
        <v>5</v>
      </c>
      <c r="SV80" s="25">
        <v>2</v>
      </c>
      <c r="SW80" s="44">
        <v>57.142857142857139</v>
      </c>
      <c r="SX80" s="44">
        <v>40</v>
      </c>
      <c r="SY80" s="44">
        <v>55.555555555555557</v>
      </c>
      <c r="SZ80" s="44">
        <v>100</v>
      </c>
      <c r="TA80" s="44">
        <v>60</v>
      </c>
      <c r="TB80" s="44">
        <v>20</v>
      </c>
      <c r="TC80" s="44">
        <v>14.285714285714285</v>
      </c>
      <c r="TD80" s="44">
        <v>64.285714285714292</v>
      </c>
      <c r="TE80" s="44">
        <v>100</v>
      </c>
      <c r="TF80" s="44">
        <v>71.428571428571431</v>
      </c>
      <c r="TG80" s="44">
        <v>50</v>
      </c>
      <c r="TH80" s="44">
        <v>50</v>
      </c>
      <c r="TI80" s="44">
        <v>42.857142857142854</v>
      </c>
      <c r="TJ80" s="44">
        <v>40</v>
      </c>
      <c r="TK80" s="44">
        <v>22.222222222222221</v>
      </c>
      <c r="TL80" s="44">
        <v>100</v>
      </c>
      <c r="TM80" s="44">
        <v>20</v>
      </c>
      <c r="TN80" s="44">
        <v>0</v>
      </c>
      <c r="TO80" s="44">
        <v>42.857142857142854</v>
      </c>
      <c r="TP80" s="44">
        <v>14.285714285714285</v>
      </c>
      <c r="TQ80" s="44">
        <v>33.333333333333329</v>
      </c>
      <c r="TR80" s="44">
        <v>42.857142857142854</v>
      </c>
      <c r="TS80" s="44">
        <v>66.666666666666657</v>
      </c>
      <c r="TT80" s="44">
        <v>62.5</v>
      </c>
      <c r="TU80" s="44">
        <v>42.857142857142854</v>
      </c>
      <c r="TV80" s="44">
        <v>0</v>
      </c>
      <c r="TW80" s="44">
        <v>22.222222222222221</v>
      </c>
      <c r="TX80" s="44">
        <v>100</v>
      </c>
      <c r="TY80" s="44">
        <v>20</v>
      </c>
      <c r="TZ80" s="44">
        <v>0</v>
      </c>
      <c r="UA80" s="44">
        <v>0</v>
      </c>
      <c r="UB80" s="44">
        <v>14.285714285714285</v>
      </c>
      <c r="UC80" s="44">
        <v>33.333333333333329</v>
      </c>
      <c r="UD80" s="44">
        <v>28.571428571428569</v>
      </c>
      <c r="UE80" s="44">
        <v>41.666666666666671</v>
      </c>
      <c r="UF80" s="44">
        <v>25</v>
      </c>
    </row>
    <row r="81" spans="1:552" x14ac:dyDescent="0.25">
      <c r="A81" s="2" t="str">
        <f t="shared" si="1"/>
        <v xml:space="preserve">291080 Feira de Santana                                                                                                                             </v>
      </c>
      <c r="B81" s="58">
        <v>291080</v>
      </c>
      <c r="C81" s="2" t="s">
        <v>125</v>
      </c>
      <c r="D81" s="56">
        <v>16</v>
      </c>
      <c r="E81" s="56">
        <v>19</v>
      </c>
      <c r="F81" s="56">
        <v>24</v>
      </c>
      <c r="G81" s="56">
        <v>25</v>
      </c>
      <c r="H81" s="56">
        <v>20</v>
      </c>
      <c r="I81" s="56">
        <v>28</v>
      </c>
      <c r="J81" s="56">
        <v>30</v>
      </c>
      <c r="K81" s="56">
        <v>37</v>
      </c>
      <c r="L81" s="56">
        <v>35</v>
      </c>
      <c r="M81" s="56">
        <v>36</v>
      </c>
      <c r="N81" s="56">
        <v>34</v>
      </c>
      <c r="O81" s="56">
        <v>34</v>
      </c>
      <c r="P81" s="59">
        <v>3</v>
      </c>
      <c r="Q81" s="59">
        <v>6</v>
      </c>
      <c r="R81" s="59">
        <v>9</v>
      </c>
      <c r="S81" s="59">
        <v>10</v>
      </c>
      <c r="T81" s="59">
        <v>12</v>
      </c>
      <c r="U81" s="59">
        <v>14</v>
      </c>
      <c r="V81" s="59">
        <v>14</v>
      </c>
      <c r="W81" s="59">
        <v>22</v>
      </c>
      <c r="X81" s="59">
        <v>17</v>
      </c>
      <c r="Y81" s="59">
        <v>26</v>
      </c>
      <c r="Z81" s="59">
        <v>24</v>
      </c>
      <c r="AA81" s="59">
        <v>29</v>
      </c>
      <c r="AB81" s="62">
        <v>18.75</v>
      </c>
      <c r="AC81" s="62">
        <v>31.578947368421051</v>
      </c>
      <c r="AD81" s="62">
        <v>37.5</v>
      </c>
      <c r="AE81" s="62">
        <v>40</v>
      </c>
      <c r="AF81" s="62">
        <v>60</v>
      </c>
      <c r="AG81" s="62">
        <v>50</v>
      </c>
      <c r="AH81" s="62">
        <v>46.666666666666664</v>
      </c>
      <c r="AI81" s="62">
        <v>59.45945945945946</v>
      </c>
      <c r="AJ81" s="62">
        <v>48.571428571428569</v>
      </c>
      <c r="AK81" s="62">
        <v>72.222222222222214</v>
      </c>
      <c r="AL81" s="62">
        <v>70.588235294117652</v>
      </c>
      <c r="AM81" s="62">
        <v>85.294117647058826</v>
      </c>
      <c r="AN81" s="61">
        <v>13</v>
      </c>
      <c r="AO81" s="25">
        <v>12</v>
      </c>
      <c r="AP81" s="25">
        <v>15</v>
      </c>
      <c r="AQ81" s="25">
        <v>14</v>
      </c>
      <c r="AR81" s="25">
        <v>7</v>
      </c>
      <c r="AS81" s="25">
        <v>13</v>
      </c>
      <c r="AT81" s="25">
        <v>16</v>
      </c>
      <c r="AU81" s="25">
        <v>14</v>
      </c>
      <c r="AV81" s="25">
        <v>18</v>
      </c>
      <c r="AW81" s="25">
        <v>10</v>
      </c>
      <c r="AX81" s="25">
        <v>9</v>
      </c>
      <c r="AY81" s="25">
        <v>5</v>
      </c>
      <c r="AZ81" s="39">
        <v>81.25</v>
      </c>
      <c r="BA81" s="39">
        <v>63.157894736842103</v>
      </c>
      <c r="BB81" s="39">
        <v>62.5</v>
      </c>
      <c r="BC81" s="39">
        <v>56.000000000000007</v>
      </c>
      <c r="BD81" s="39">
        <v>35</v>
      </c>
      <c r="BE81" s="39">
        <v>46.428571428571431</v>
      </c>
      <c r="BF81" s="39">
        <v>53.333333333333336</v>
      </c>
      <c r="BG81" s="39">
        <v>37.837837837837839</v>
      </c>
      <c r="BH81" s="39">
        <v>51.428571428571423</v>
      </c>
      <c r="BI81" s="39">
        <v>27.777777777777779</v>
      </c>
      <c r="BJ81" s="39">
        <v>26.47058823529412</v>
      </c>
      <c r="BK81" s="39">
        <v>14.705882352941178</v>
      </c>
      <c r="BL81" s="25">
        <v>0</v>
      </c>
      <c r="BM81" s="25">
        <v>1</v>
      </c>
      <c r="BN81" s="25">
        <v>0</v>
      </c>
      <c r="BO81" s="25">
        <v>1</v>
      </c>
      <c r="BP81" s="25">
        <v>1</v>
      </c>
      <c r="BQ81" s="25">
        <v>1</v>
      </c>
      <c r="BR81" s="25">
        <v>0</v>
      </c>
      <c r="BS81" s="25">
        <v>1</v>
      </c>
      <c r="BT81" s="25">
        <v>0</v>
      </c>
      <c r="BU81" s="25">
        <v>0</v>
      </c>
      <c r="BV81" s="25">
        <v>1</v>
      </c>
      <c r="BW81" s="25">
        <v>0</v>
      </c>
      <c r="BX81" s="39">
        <v>0</v>
      </c>
      <c r="BY81" s="39">
        <v>5.2631578947368416</v>
      </c>
      <c r="BZ81" s="39">
        <v>0</v>
      </c>
      <c r="CA81" s="39">
        <v>4</v>
      </c>
      <c r="CB81" s="39">
        <v>5</v>
      </c>
      <c r="CC81" s="39">
        <v>3.5714285714285712</v>
      </c>
      <c r="CD81" s="39">
        <v>0</v>
      </c>
      <c r="CE81" s="39">
        <v>2.7027027027027026</v>
      </c>
      <c r="CF81" s="39">
        <v>0</v>
      </c>
      <c r="CG81" s="39">
        <v>0</v>
      </c>
      <c r="CH81" s="39">
        <v>2.9411764705882351</v>
      </c>
      <c r="CI81" s="39">
        <v>0</v>
      </c>
      <c r="CJ81" s="63">
        <v>1</v>
      </c>
      <c r="CK81" s="63">
        <v>1</v>
      </c>
      <c r="CL81" s="63">
        <v>3</v>
      </c>
      <c r="CM81" s="63">
        <v>6</v>
      </c>
      <c r="CN81" s="63">
        <v>5</v>
      </c>
      <c r="CO81" s="63">
        <v>6</v>
      </c>
      <c r="CP81" s="63">
        <v>4</v>
      </c>
      <c r="CQ81" s="63">
        <v>15</v>
      </c>
      <c r="CR81" s="63">
        <v>11</v>
      </c>
      <c r="CS81" s="63">
        <v>9</v>
      </c>
      <c r="CT81" s="63">
        <v>11</v>
      </c>
      <c r="CU81" s="63">
        <v>13</v>
      </c>
      <c r="CV81" s="63">
        <v>0</v>
      </c>
      <c r="CW81" s="63">
        <v>1</v>
      </c>
      <c r="CX81" s="63">
        <v>1</v>
      </c>
      <c r="CY81" s="63">
        <v>0</v>
      </c>
      <c r="CZ81" s="63">
        <v>2</v>
      </c>
      <c r="DA81" s="63">
        <v>0</v>
      </c>
      <c r="DB81" s="63">
        <v>3</v>
      </c>
      <c r="DC81" s="63">
        <v>0</v>
      </c>
      <c r="DD81" s="63">
        <v>3</v>
      </c>
      <c r="DE81" s="63">
        <v>2</v>
      </c>
      <c r="DF81" s="63">
        <v>1</v>
      </c>
      <c r="DG81" s="63">
        <v>2</v>
      </c>
      <c r="DH81" s="25">
        <v>0</v>
      </c>
      <c r="DI81" s="25">
        <v>3</v>
      </c>
      <c r="DJ81" s="25">
        <v>1</v>
      </c>
      <c r="DK81" s="25">
        <v>3</v>
      </c>
      <c r="DL81" s="25">
        <v>1</v>
      </c>
      <c r="DM81" s="25">
        <v>2</v>
      </c>
      <c r="DN81" s="25">
        <v>2</v>
      </c>
      <c r="DO81" s="25">
        <v>4</v>
      </c>
      <c r="DP81" s="25">
        <v>0</v>
      </c>
      <c r="DQ81" s="25">
        <v>2</v>
      </c>
      <c r="DR81" s="25">
        <v>0</v>
      </c>
      <c r="DS81" s="25">
        <v>0</v>
      </c>
      <c r="DT81" s="34">
        <v>1</v>
      </c>
      <c r="DU81" s="34">
        <v>5</v>
      </c>
      <c r="DV81" s="34">
        <v>5</v>
      </c>
      <c r="DW81" s="34">
        <v>9</v>
      </c>
      <c r="DX81" s="34">
        <v>8</v>
      </c>
      <c r="DY81" s="34">
        <v>8</v>
      </c>
      <c r="DZ81" s="34">
        <v>9</v>
      </c>
      <c r="EA81" s="2">
        <v>19</v>
      </c>
      <c r="EB81" s="2">
        <v>14</v>
      </c>
      <c r="EC81" s="2">
        <v>13</v>
      </c>
      <c r="ED81" s="2">
        <v>12</v>
      </c>
      <c r="EE81" s="2">
        <v>15</v>
      </c>
      <c r="EF81" s="34">
        <v>100</v>
      </c>
      <c r="EG81" s="34">
        <v>20</v>
      </c>
      <c r="EH81" s="34">
        <v>60</v>
      </c>
      <c r="EI81" s="34">
        <v>66.666666666666657</v>
      </c>
      <c r="EJ81" s="34">
        <v>62.5</v>
      </c>
      <c r="EK81" s="34">
        <v>75</v>
      </c>
      <c r="EL81" s="34">
        <v>44.444444444444443</v>
      </c>
      <c r="EM81" s="34">
        <v>78.94736842105263</v>
      </c>
      <c r="EN81" s="34">
        <v>78.571428571428569</v>
      </c>
      <c r="EO81" s="34">
        <v>69.230769230769226</v>
      </c>
      <c r="EP81" s="34">
        <v>91.666666666666657</v>
      </c>
      <c r="EQ81" s="34">
        <v>86.666666666666671</v>
      </c>
      <c r="ER81" s="34">
        <v>0</v>
      </c>
      <c r="ES81" s="34">
        <v>20</v>
      </c>
      <c r="ET81" s="34">
        <v>20</v>
      </c>
      <c r="EU81" s="34">
        <v>0</v>
      </c>
      <c r="EV81" s="34">
        <v>25</v>
      </c>
      <c r="EW81" s="34">
        <v>0</v>
      </c>
      <c r="EX81" s="34">
        <v>33.333333333333329</v>
      </c>
      <c r="EY81" s="34">
        <v>0</v>
      </c>
      <c r="EZ81" s="34">
        <v>21.428571428571427</v>
      </c>
      <c r="FA81" s="34">
        <v>15.384615384615385</v>
      </c>
      <c r="FB81" s="34">
        <v>8.3333333333333321</v>
      </c>
      <c r="FC81" s="34">
        <v>13.333333333333334</v>
      </c>
      <c r="FD81" s="42">
        <v>0</v>
      </c>
      <c r="FE81" s="42">
        <v>60</v>
      </c>
      <c r="FF81" s="42">
        <v>20</v>
      </c>
      <c r="FG81" s="42">
        <v>33.333333333333329</v>
      </c>
      <c r="FH81" s="42">
        <v>12.5</v>
      </c>
      <c r="FI81" s="42">
        <v>25</v>
      </c>
      <c r="FJ81" s="42">
        <v>22.222222222222221</v>
      </c>
      <c r="FK81" s="42">
        <v>21.052631578947366</v>
      </c>
      <c r="FL81" s="42">
        <v>0</v>
      </c>
      <c r="FM81" s="42">
        <v>15.384615384615385</v>
      </c>
      <c r="FN81" s="42">
        <v>0</v>
      </c>
      <c r="FO81" s="42">
        <v>0</v>
      </c>
      <c r="FP81" s="42">
        <v>1</v>
      </c>
      <c r="FQ81" s="2">
        <v>1</v>
      </c>
      <c r="FR81" s="2">
        <v>3</v>
      </c>
      <c r="FS81" s="2">
        <v>8</v>
      </c>
      <c r="FT81" s="2">
        <v>6</v>
      </c>
      <c r="FU81" s="2">
        <v>7</v>
      </c>
      <c r="FV81" s="2">
        <v>4</v>
      </c>
      <c r="FW81" s="2">
        <v>13</v>
      </c>
      <c r="FX81" s="2">
        <v>11</v>
      </c>
      <c r="FY81" s="2">
        <v>15</v>
      </c>
      <c r="FZ81" s="2">
        <v>16</v>
      </c>
      <c r="GA81" s="2">
        <v>23</v>
      </c>
      <c r="GB81" s="25">
        <v>1</v>
      </c>
      <c r="GC81" s="25">
        <v>0</v>
      </c>
      <c r="GD81" s="25">
        <v>0</v>
      </c>
      <c r="GE81" s="25">
        <v>0</v>
      </c>
      <c r="GF81" s="25">
        <v>2</v>
      </c>
      <c r="GG81" s="25">
        <v>1</v>
      </c>
      <c r="GH81" s="25">
        <v>1</v>
      </c>
      <c r="GI81" s="25">
        <v>2</v>
      </c>
      <c r="GJ81" s="25">
        <v>2</v>
      </c>
      <c r="GK81" s="25">
        <v>3</v>
      </c>
      <c r="GL81" s="25">
        <v>1</v>
      </c>
      <c r="GM81" s="25">
        <v>1</v>
      </c>
      <c r="GN81" s="2">
        <v>1</v>
      </c>
      <c r="GO81" s="2">
        <v>4</v>
      </c>
      <c r="GP81" s="2">
        <v>4</v>
      </c>
      <c r="GQ81" s="2">
        <v>1</v>
      </c>
      <c r="GR81" s="2">
        <v>1</v>
      </c>
      <c r="GS81" s="2">
        <v>2</v>
      </c>
      <c r="GT81" s="2">
        <v>7</v>
      </c>
      <c r="GU81" s="2">
        <v>3</v>
      </c>
      <c r="GV81" s="2">
        <v>2</v>
      </c>
      <c r="GW81" s="2">
        <v>2</v>
      </c>
      <c r="GX81" s="2">
        <v>3</v>
      </c>
      <c r="GY81" s="2">
        <v>4</v>
      </c>
      <c r="GZ81" s="2">
        <v>3</v>
      </c>
      <c r="HA81" s="2">
        <v>5</v>
      </c>
      <c r="HB81" s="2">
        <v>7</v>
      </c>
      <c r="HC81" s="2">
        <v>9</v>
      </c>
      <c r="HD81" s="2">
        <v>9</v>
      </c>
      <c r="HE81" s="2">
        <v>10</v>
      </c>
      <c r="HF81" s="2">
        <v>12</v>
      </c>
      <c r="HG81" s="2">
        <v>18</v>
      </c>
      <c r="HH81" s="2">
        <v>15</v>
      </c>
      <c r="HI81" s="2">
        <v>20</v>
      </c>
      <c r="HJ81" s="2">
        <v>20</v>
      </c>
      <c r="HK81" s="2">
        <v>28</v>
      </c>
      <c r="HL81" s="34">
        <v>33.333333333333329</v>
      </c>
      <c r="HM81" s="34">
        <v>20</v>
      </c>
      <c r="HN81" s="34">
        <v>42.857142857142854</v>
      </c>
      <c r="HO81" s="34">
        <v>88.888888888888886</v>
      </c>
      <c r="HP81" s="34">
        <v>66.666666666666657</v>
      </c>
      <c r="HQ81" s="34">
        <v>70</v>
      </c>
      <c r="HR81" s="34">
        <v>33.333333333333329</v>
      </c>
      <c r="HS81" s="34">
        <v>72.222222222222214</v>
      </c>
      <c r="HT81" s="34">
        <v>73.333333333333329</v>
      </c>
      <c r="HU81" s="34">
        <v>75</v>
      </c>
      <c r="HV81" s="34">
        <v>80</v>
      </c>
      <c r="HW81" s="34">
        <v>82.142857142857139</v>
      </c>
      <c r="HX81" s="39">
        <v>33.333333333333329</v>
      </c>
      <c r="HY81" s="39">
        <v>0</v>
      </c>
      <c r="HZ81" s="39">
        <v>0</v>
      </c>
      <c r="IA81" s="39">
        <v>0</v>
      </c>
      <c r="IB81" s="39">
        <v>22.222222222222221</v>
      </c>
      <c r="IC81" s="39">
        <v>10</v>
      </c>
      <c r="ID81" s="39">
        <v>8.3333333333333321</v>
      </c>
      <c r="IE81" s="39">
        <v>11.111111111111111</v>
      </c>
      <c r="IF81" s="39">
        <v>13.333333333333334</v>
      </c>
      <c r="IG81" s="39">
        <v>15</v>
      </c>
      <c r="IH81" s="39">
        <v>5</v>
      </c>
      <c r="II81" s="39">
        <v>3.5714285714285712</v>
      </c>
      <c r="IJ81" s="39">
        <v>33.333333333333329</v>
      </c>
      <c r="IK81" s="39">
        <v>80</v>
      </c>
      <c r="IL81" s="39">
        <v>57.142857142857139</v>
      </c>
      <c r="IM81" s="39">
        <v>11.111111111111111</v>
      </c>
      <c r="IN81" s="39">
        <v>11.111111111111111</v>
      </c>
      <c r="IO81" s="39">
        <v>20</v>
      </c>
      <c r="IP81" s="39">
        <v>58.333333333333336</v>
      </c>
      <c r="IQ81" s="39">
        <v>16.666666666666664</v>
      </c>
      <c r="IR81" s="39">
        <v>13.333333333333334</v>
      </c>
      <c r="IS81" s="39">
        <v>10</v>
      </c>
      <c r="IT81" s="39">
        <v>15</v>
      </c>
      <c r="IU81" s="39">
        <v>14.285714285714285</v>
      </c>
      <c r="IV81" s="39">
        <v>3</v>
      </c>
      <c r="IW81" s="39">
        <v>5</v>
      </c>
      <c r="IX81" s="39">
        <v>6</v>
      </c>
      <c r="IY81" s="39">
        <v>6</v>
      </c>
      <c r="IZ81" s="39">
        <v>2</v>
      </c>
      <c r="JA81" s="39">
        <v>2</v>
      </c>
      <c r="JB81" s="39">
        <v>5</v>
      </c>
      <c r="JC81" s="39">
        <v>7</v>
      </c>
      <c r="JD81" s="2">
        <v>9</v>
      </c>
      <c r="JE81" s="2">
        <v>6</v>
      </c>
      <c r="JF81" s="2">
        <v>7</v>
      </c>
      <c r="JG81" s="2">
        <v>4</v>
      </c>
      <c r="JH81" s="2">
        <v>3</v>
      </c>
      <c r="JI81" s="2">
        <v>5</v>
      </c>
      <c r="JJ81" s="2">
        <v>2</v>
      </c>
      <c r="JK81" s="2">
        <v>2</v>
      </c>
      <c r="JL81" s="2">
        <v>0</v>
      </c>
      <c r="JM81" s="44">
        <v>6</v>
      </c>
      <c r="JN81" s="44">
        <v>4</v>
      </c>
      <c r="JO81" s="44">
        <v>3</v>
      </c>
      <c r="JP81" s="2">
        <v>6</v>
      </c>
      <c r="JQ81" s="2">
        <v>0</v>
      </c>
      <c r="JR81" s="2">
        <v>0</v>
      </c>
      <c r="JS81" s="2">
        <v>1</v>
      </c>
      <c r="JT81" s="2">
        <v>6</v>
      </c>
      <c r="JU81" s="2">
        <v>1</v>
      </c>
      <c r="JV81" s="2">
        <v>5</v>
      </c>
      <c r="JW81" s="2">
        <v>5</v>
      </c>
      <c r="JX81" s="2">
        <v>3</v>
      </c>
      <c r="JY81" s="2">
        <v>4</v>
      </c>
      <c r="JZ81" s="2">
        <v>7</v>
      </c>
      <c r="KA81" s="2">
        <v>3</v>
      </c>
      <c r="KB81" s="25">
        <v>3</v>
      </c>
      <c r="KC81" s="25">
        <v>3</v>
      </c>
      <c r="KD81" s="25">
        <v>1</v>
      </c>
      <c r="KE81" s="25">
        <v>0</v>
      </c>
      <c r="KF81" s="25">
        <v>12</v>
      </c>
      <c r="KG81" s="25">
        <v>11</v>
      </c>
      <c r="KH81" s="25">
        <v>13</v>
      </c>
      <c r="KI81" s="25">
        <v>13</v>
      </c>
      <c r="KJ81" s="25">
        <v>5</v>
      </c>
      <c r="KK81" s="25">
        <v>12</v>
      </c>
      <c r="KL81" s="25">
        <v>16</v>
      </c>
      <c r="KM81" s="25">
        <v>13</v>
      </c>
      <c r="KN81" s="25">
        <v>18</v>
      </c>
      <c r="KO81" s="25">
        <v>9</v>
      </c>
      <c r="KP81" s="25">
        <v>8</v>
      </c>
      <c r="KQ81" s="25">
        <v>5</v>
      </c>
      <c r="KR81" s="44">
        <v>25</v>
      </c>
      <c r="KS81" s="44">
        <v>45.454545454545453</v>
      </c>
      <c r="KT81" s="44">
        <v>46.153846153846153</v>
      </c>
      <c r="KU81" s="44">
        <v>46.153846153846153</v>
      </c>
      <c r="KV81" s="44">
        <v>40</v>
      </c>
      <c r="KW81" s="44">
        <v>16.666666666666664</v>
      </c>
      <c r="KX81" s="44">
        <v>31.25</v>
      </c>
      <c r="KY81" s="44">
        <v>53.846153846153847</v>
      </c>
      <c r="KZ81" s="44">
        <v>50</v>
      </c>
      <c r="LA81" s="44">
        <v>66.666666666666657</v>
      </c>
      <c r="LB81" s="44">
        <v>87.5</v>
      </c>
      <c r="LC81" s="44">
        <v>80</v>
      </c>
      <c r="LD81" s="44">
        <v>25</v>
      </c>
      <c r="LE81" s="44">
        <v>45.454545454545453</v>
      </c>
      <c r="LF81" s="44">
        <v>15.384615384615385</v>
      </c>
      <c r="LG81" s="44">
        <v>15.384615384615385</v>
      </c>
      <c r="LH81" s="44">
        <v>0</v>
      </c>
      <c r="LI81" s="44">
        <v>50</v>
      </c>
      <c r="LJ81" s="44">
        <v>25</v>
      </c>
      <c r="LK81" s="44">
        <v>23.076923076923077</v>
      </c>
      <c r="LL81" s="44">
        <v>33.333333333333329</v>
      </c>
      <c r="LM81" s="44">
        <v>0</v>
      </c>
      <c r="LN81" s="44">
        <v>0</v>
      </c>
      <c r="LO81" s="44">
        <v>20</v>
      </c>
      <c r="LP81" s="44">
        <v>50</v>
      </c>
      <c r="LQ81" s="44">
        <v>9.0909090909090917</v>
      </c>
      <c r="LR81" s="44">
        <v>38.461538461538467</v>
      </c>
      <c r="LS81" s="44">
        <v>38.461538461538467</v>
      </c>
      <c r="LT81" s="44">
        <v>60</v>
      </c>
      <c r="LU81" s="44">
        <v>33.333333333333329</v>
      </c>
      <c r="LV81" s="44">
        <v>43.75</v>
      </c>
      <c r="LW81" s="44">
        <v>23.076923076923077</v>
      </c>
      <c r="LX81" s="44">
        <v>16.666666666666664</v>
      </c>
      <c r="LY81" s="44">
        <v>33.333333333333329</v>
      </c>
      <c r="LZ81" s="44">
        <v>12.5</v>
      </c>
      <c r="MA81" s="44">
        <v>0</v>
      </c>
      <c r="MB81" s="25">
        <v>0</v>
      </c>
      <c r="MC81" s="25">
        <v>2</v>
      </c>
      <c r="MD81" s="25">
        <v>1</v>
      </c>
      <c r="ME81" s="25">
        <v>5</v>
      </c>
      <c r="MF81" s="25">
        <v>3</v>
      </c>
      <c r="MG81" s="25">
        <v>1</v>
      </c>
      <c r="MH81" s="25">
        <v>2</v>
      </c>
      <c r="MI81" s="25">
        <v>2</v>
      </c>
      <c r="MJ81" s="25">
        <v>2</v>
      </c>
      <c r="MK81" s="25">
        <v>1</v>
      </c>
      <c r="ML81" s="25">
        <v>0</v>
      </c>
      <c r="MM81" s="25">
        <v>2</v>
      </c>
      <c r="MN81" s="25">
        <v>1</v>
      </c>
      <c r="MO81" s="25">
        <v>5</v>
      </c>
      <c r="MP81" s="25">
        <v>5</v>
      </c>
      <c r="MQ81" s="25">
        <v>9</v>
      </c>
      <c r="MR81" s="25">
        <v>8</v>
      </c>
      <c r="MS81" s="25">
        <v>8</v>
      </c>
      <c r="MT81" s="25">
        <v>7</v>
      </c>
      <c r="MU81" s="25">
        <v>11</v>
      </c>
      <c r="MV81" s="25">
        <v>6</v>
      </c>
      <c r="MW81" s="44">
        <v>7</v>
      </c>
      <c r="MX81" s="44">
        <v>3</v>
      </c>
      <c r="MY81" s="44">
        <v>4</v>
      </c>
      <c r="MZ81" s="44">
        <v>0</v>
      </c>
      <c r="NA81" s="44">
        <v>40</v>
      </c>
      <c r="NB81" s="44">
        <v>20</v>
      </c>
      <c r="NC81" s="44">
        <v>55.555555555555557</v>
      </c>
      <c r="ND81" s="44">
        <v>37.5</v>
      </c>
      <c r="NE81" s="44">
        <v>12.5</v>
      </c>
      <c r="NF81" s="44">
        <v>28.571428571428569</v>
      </c>
      <c r="NG81" s="44">
        <v>18.181818181818183</v>
      </c>
      <c r="NH81" s="44">
        <v>33.333333333333329</v>
      </c>
      <c r="NI81" s="44">
        <v>14.285714285714285</v>
      </c>
      <c r="NJ81" s="44">
        <v>0</v>
      </c>
      <c r="NK81" s="44">
        <v>50</v>
      </c>
      <c r="NL81" s="25">
        <v>0</v>
      </c>
      <c r="NM81" s="25">
        <v>0</v>
      </c>
      <c r="NN81" s="25">
        <v>0</v>
      </c>
      <c r="NO81" s="25">
        <v>0</v>
      </c>
      <c r="NP81" s="25">
        <v>0</v>
      </c>
      <c r="NQ81" s="25">
        <v>0</v>
      </c>
      <c r="NR81" s="25">
        <v>0</v>
      </c>
      <c r="NS81" s="25">
        <v>1</v>
      </c>
      <c r="NT81" s="25">
        <v>1</v>
      </c>
      <c r="NU81" s="25">
        <v>0</v>
      </c>
      <c r="NV81" s="25">
        <v>1</v>
      </c>
      <c r="NW81" s="25">
        <v>0</v>
      </c>
      <c r="NX81" s="25">
        <v>1</v>
      </c>
      <c r="NY81" s="25">
        <v>3</v>
      </c>
      <c r="NZ81" s="25">
        <v>4</v>
      </c>
      <c r="OA81" s="25">
        <v>2</v>
      </c>
      <c r="OB81" s="25">
        <v>0</v>
      </c>
      <c r="OC81" s="25">
        <v>0</v>
      </c>
      <c r="OD81" s="44">
        <v>0</v>
      </c>
      <c r="OE81" s="44">
        <v>1</v>
      </c>
      <c r="OF81" s="44">
        <v>1</v>
      </c>
      <c r="OG81" s="44">
        <v>2</v>
      </c>
      <c r="OH81" s="44">
        <v>1</v>
      </c>
      <c r="OI81" s="44">
        <v>0</v>
      </c>
      <c r="OJ81" s="44">
        <v>0</v>
      </c>
      <c r="OK81" s="44">
        <v>0</v>
      </c>
      <c r="OL81" s="44">
        <v>0</v>
      </c>
      <c r="OM81" s="44">
        <v>0</v>
      </c>
      <c r="ON81" s="44">
        <v>999999999</v>
      </c>
      <c r="OO81" s="44">
        <v>999999999</v>
      </c>
      <c r="OP81" s="44">
        <v>999999999</v>
      </c>
      <c r="OQ81" s="44">
        <v>100</v>
      </c>
      <c r="OR81" s="44">
        <v>100</v>
      </c>
      <c r="OS81" s="44">
        <v>0</v>
      </c>
      <c r="OT81" s="44">
        <v>100</v>
      </c>
      <c r="OU81" s="44">
        <v>999999999</v>
      </c>
      <c r="OV81" s="25">
        <v>9</v>
      </c>
      <c r="OW81" s="25">
        <v>11</v>
      </c>
      <c r="OX81" s="25">
        <v>23</v>
      </c>
      <c r="OY81" s="25">
        <v>26</v>
      </c>
      <c r="OZ81" s="25">
        <v>22</v>
      </c>
      <c r="PA81" s="25">
        <v>31</v>
      </c>
      <c r="PB81" s="25">
        <v>31</v>
      </c>
      <c r="PC81" s="25">
        <v>39</v>
      </c>
      <c r="PD81" s="25">
        <v>44</v>
      </c>
      <c r="PE81" s="25">
        <v>42</v>
      </c>
      <c r="PF81" s="25">
        <v>40</v>
      </c>
      <c r="PG81" s="25">
        <v>19</v>
      </c>
      <c r="PH81" s="25">
        <v>22</v>
      </c>
      <c r="PI81" s="25">
        <v>23</v>
      </c>
      <c r="PJ81" s="25">
        <v>31</v>
      </c>
      <c r="PK81" s="25">
        <v>36</v>
      </c>
      <c r="PL81" s="25">
        <v>27</v>
      </c>
      <c r="PM81" s="25">
        <v>36</v>
      </c>
      <c r="PN81" s="25">
        <v>43</v>
      </c>
      <c r="PO81" s="25">
        <v>48</v>
      </c>
      <c r="PP81" s="25">
        <v>49</v>
      </c>
      <c r="PQ81" s="25">
        <v>48</v>
      </c>
      <c r="PR81" s="25">
        <v>49</v>
      </c>
      <c r="PS81" s="25">
        <v>44</v>
      </c>
      <c r="PT81" s="44">
        <v>40.909090909090914</v>
      </c>
      <c r="PU81" s="44">
        <v>47.826086956521742</v>
      </c>
      <c r="PV81" s="44">
        <v>74.193548387096769</v>
      </c>
      <c r="PW81" s="44">
        <v>72.222222222222214</v>
      </c>
      <c r="PX81" s="44">
        <v>81.481481481481481</v>
      </c>
      <c r="PY81" s="44">
        <v>86.111111111111114</v>
      </c>
      <c r="PZ81" s="44">
        <v>72.093023255813947</v>
      </c>
      <c r="QA81" s="44">
        <v>81.25</v>
      </c>
      <c r="QB81" s="44">
        <v>89.795918367346943</v>
      </c>
      <c r="QC81" s="44">
        <v>87.5</v>
      </c>
      <c r="QD81" s="44">
        <v>81.632653061224488</v>
      </c>
      <c r="QE81" s="44">
        <v>43.18181818181818</v>
      </c>
      <c r="QF81" s="25">
        <v>8</v>
      </c>
      <c r="QG81" s="25">
        <v>10</v>
      </c>
      <c r="QH81" s="25">
        <v>17</v>
      </c>
      <c r="QI81" s="25">
        <v>25</v>
      </c>
      <c r="QJ81" s="25">
        <v>22</v>
      </c>
      <c r="QK81" s="25">
        <v>33</v>
      </c>
      <c r="QL81" s="25">
        <v>34</v>
      </c>
      <c r="QM81" s="25">
        <v>35</v>
      </c>
      <c r="QN81" s="25">
        <v>37</v>
      </c>
      <c r="QO81" s="25">
        <v>37</v>
      </c>
      <c r="QP81" s="25">
        <v>20</v>
      </c>
      <c r="QQ81" s="25">
        <v>22</v>
      </c>
      <c r="QR81" s="25">
        <v>23</v>
      </c>
      <c r="QS81" s="25">
        <v>31</v>
      </c>
      <c r="QT81" s="25">
        <v>36</v>
      </c>
      <c r="QU81" s="25">
        <v>27</v>
      </c>
      <c r="QV81" s="25">
        <v>36</v>
      </c>
      <c r="QW81" s="25">
        <v>43</v>
      </c>
      <c r="QX81" s="25">
        <v>48</v>
      </c>
      <c r="QY81" s="25">
        <v>49</v>
      </c>
      <c r="QZ81" s="25">
        <v>48</v>
      </c>
      <c r="RA81" s="25">
        <v>49</v>
      </c>
      <c r="RB81" s="44">
        <v>36.363636363636367</v>
      </c>
      <c r="RC81" s="44">
        <v>43.478260869565219</v>
      </c>
      <c r="RD81" s="44">
        <v>54.838709677419352</v>
      </c>
      <c r="RE81" s="44">
        <v>69.444444444444443</v>
      </c>
      <c r="RF81" s="44">
        <v>81.481481481481481</v>
      </c>
      <c r="RG81" s="44">
        <v>91.666666666666657</v>
      </c>
      <c r="RH81" s="44">
        <v>79.069767441860463</v>
      </c>
      <c r="RI81" s="44">
        <v>72.916666666666657</v>
      </c>
      <c r="RJ81" s="44">
        <v>75.510204081632651</v>
      </c>
      <c r="RK81" s="44">
        <v>77.083333333333343</v>
      </c>
      <c r="RL81" s="44">
        <v>40.816326530612244</v>
      </c>
      <c r="RM81" s="25">
        <v>13</v>
      </c>
      <c r="RN81" s="25">
        <v>15</v>
      </c>
      <c r="RO81" s="25">
        <v>20</v>
      </c>
      <c r="RP81" s="25">
        <v>21</v>
      </c>
      <c r="RQ81" s="25">
        <v>16</v>
      </c>
      <c r="RR81" s="25">
        <v>20</v>
      </c>
      <c r="RS81" s="25">
        <v>23</v>
      </c>
      <c r="RT81" s="25">
        <v>21</v>
      </c>
      <c r="RU81" s="25">
        <v>21</v>
      </c>
      <c r="RV81" s="25">
        <v>17</v>
      </c>
      <c r="RW81" s="25">
        <v>20</v>
      </c>
      <c r="RX81" s="25">
        <v>16</v>
      </c>
      <c r="RY81" s="25">
        <v>13</v>
      </c>
      <c r="RZ81" s="25">
        <v>15</v>
      </c>
      <c r="SA81" s="25">
        <v>11</v>
      </c>
      <c r="SB81" s="25">
        <v>12</v>
      </c>
      <c r="SC81" s="25">
        <v>8</v>
      </c>
      <c r="SD81" s="25">
        <v>13</v>
      </c>
      <c r="SE81" s="25">
        <v>13</v>
      </c>
      <c r="SF81" s="25">
        <v>18</v>
      </c>
      <c r="SG81" s="25">
        <v>17</v>
      </c>
      <c r="SH81" s="25">
        <v>19</v>
      </c>
      <c r="SI81" s="25">
        <v>19</v>
      </c>
      <c r="SJ81" s="25">
        <v>18</v>
      </c>
      <c r="SK81" s="25">
        <v>12</v>
      </c>
      <c r="SL81" s="25">
        <v>13</v>
      </c>
      <c r="SM81" s="25">
        <v>10</v>
      </c>
      <c r="SN81" s="25">
        <v>10</v>
      </c>
      <c r="SO81" s="25">
        <v>8</v>
      </c>
      <c r="SP81" s="25">
        <v>11</v>
      </c>
      <c r="SQ81" s="25">
        <v>10</v>
      </c>
      <c r="SR81" s="25">
        <v>11</v>
      </c>
      <c r="SS81" s="25">
        <v>8</v>
      </c>
      <c r="ST81" s="25">
        <v>12</v>
      </c>
      <c r="SU81" s="25">
        <v>13</v>
      </c>
      <c r="SV81" s="25">
        <v>9</v>
      </c>
      <c r="SW81" s="44">
        <v>81.25</v>
      </c>
      <c r="SX81" s="44">
        <v>78.94736842105263</v>
      </c>
      <c r="SY81" s="44">
        <v>83.333333333333343</v>
      </c>
      <c r="SZ81" s="44">
        <v>84</v>
      </c>
      <c r="TA81" s="44">
        <v>80</v>
      </c>
      <c r="TB81" s="44">
        <v>71.428571428571431</v>
      </c>
      <c r="TC81" s="44">
        <v>76.666666666666671</v>
      </c>
      <c r="TD81" s="44">
        <v>56.756756756756758</v>
      </c>
      <c r="TE81" s="44">
        <v>60</v>
      </c>
      <c r="TF81" s="44">
        <v>47.222222222222221</v>
      </c>
      <c r="TG81" s="44">
        <v>58.82352941176471</v>
      </c>
      <c r="TH81" s="44">
        <v>47.058823529411761</v>
      </c>
      <c r="TI81" s="44">
        <v>81.25</v>
      </c>
      <c r="TJ81" s="44">
        <v>78.94736842105263</v>
      </c>
      <c r="TK81" s="44">
        <v>45.833333333333329</v>
      </c>
      <c r="TL81" s="44">
        <v>48</v>
      </c>
      <c r="TM81" s="44">
        <v>40</v>
      </c>
      <c r="TN81" s="44">
        <v>46.428571428571431</v>
      </c>
      <c r="TO81" s="44">
        <v>43.333333333333336</v>
      </c>
      <c r="TP81" s="44">
        <v>48.648648648648653</v>
      </c>
      <c r="TQ81" s="44">
        <v>48.571428571428569</v>
      </c>
      <c r="TR81" s="44">
        <v>52.777777777777779</v>
      </c>
      <c r="TS81" s="44">
        <v>55.882352941176471</v>
      </c>
      <c r="TT81" s="44">
        <v>52.941176470588239</v>
      </c>
      <c r="TU81" s="44">
        <v>75</v>
      </c>
      <c r="TV81" s="44">
        <v>68.421052631578945</v>
      </c>
      <c r="TW81" s="44">
        <v>41.666666666666671</v>
      </c>
      <c r="TX81" s="44">
        <v>40</v>
      </c>
      <c r="TY81" s="44">
        <v>40</v>
      </c>
      <c r="TZ81" s="44">
        <v>39.285714285714285</v>
      </c>
      <c r="UA81" s="44">
        <v>33.333333333333329</v>
      </c>
      <c r="UB81" s="44">
        <v>29.72972972972973</v>
      </c>
      <c r="UC81" s="44">
        <v>22.857142857142858</v>
      </c>
      <c r="UD81" s="44">
        <v>33.333333333333329</v>
      </c>
      <c r="UE81" s="44">
        <v>38.235294117647058</v>
      </c>
      <c r="UF81" s="44">
        <v>26.47058823529412</v>
      </c>
    </row>
    <row r="82" spans="1:552" x14ac:dyDescent="0.25">
      <c r="A82" s="2" t="str">
        <f t="shared" si="1"/>
        <v xml:space="preserve">291360 Ilhéus                                                                                                                                       </v>
      </c>
      <c r="B82" s="58">
        <v>291360</v>
      </c>
      <c r="C82" s="2" t="s">
        <v>126</v>
      </c>
      <c r="D82" s="56">
        <v>1</v>
      </c>
      <c r="E82" s="56">
        <v>4</v>
      </c>
      <c r="F82" s="56">
        <v>5</v>
      </c>
      <c r="G82" s="56">
        <v>2</v>
      </c>
      <c r="H82" s="56">
        <v>7</v>
      </c>
      <c r="I82" s="56">
        <v>3</v>
      </c>
      <c r="J82" s="56">
        <v>6</v>
      </c>
      <c r="K82" s="56">
        <v>2</v>
      </c>
      <c r="L82" s="56">
        <v>6</v>
      </c>
      <c r="M82" s="56">
        <v>3</v>
      </c>
      <c r="N82" s="56">
        <v>3</v>
      </c>
      <c r="O82" s="56">
        <v>1</v>
      </c>
      <c r="P82" s="59">
        <v>1</v>
      </c>
      <c r="Q82" s="59">
        <v>0</v>
      </c>
      <c r="R82" s="59">
        <v>1</v>
      </c>
      <c r="S82" s="59">
        <v>0</v>
      </c>
      <c r="T82" s="59">
        <v>5</v>
      </c>
      <c r="U82" s="59">
        <v>1</v>
      </c>
      <c r="V82" s="59">
        <v>3</v>
      </c>
      <c r="W82" s="59">
        <v>1</v>
      </c>
      <c r="X82" s="59">
        <v>3</v>
      </c>
      <c r="Y82" s="59">
        <v>1</v>
      </c>
      <c r="Z82" s="59">
        <v>1</v>
      </c>
      <c r="AA82" s="59">
        <v>1</v>
      </c>
      <c r="AB82" s="62">
        <v>100</v>
      </c>
      <c r="AC82" s="62">
        <v>0</v>
      </c>
      <c r="AD82" s="62">
        <v>20</v>
      </c>
      <c r="AE82" s="62">
        <v>0</v>
      </c>
      <c r="AF82" s="62">
        <v>71.428571428571431</v>
      </c>
      <c r="AG82" s="62">
        <v>33.333333333333329</v>
      </c>
      <c r="AH82" s="62">
        <v>50</v>
      </c>
      <c r="AI82" s="62">
        <v>50</v>
      </c>
      <c r="AJ82" s="62">
        <v>50</v>
      </c>
      <c r="AK82" s="62">
        <v>33.333333333333329</v>
      </c>
      <c r="AL82" s="62">
        <v>33.333333333333329</v>
      </c>
      <c r="AM82" s="62">
        <v>100</v>
      </c>
      <c r="AN82" s="61">
        <v>0</v>
      </c>
      <c r="AO82" s="25">
        <v>4</v>
      </c>
      <c r="AP82" s="25">
        <v>4</v>
      </c>
      <c r="AQ82" s="25">
        <v>2</v>
      </c>
      <c r="AR82" s="25">
        <v>2</v>
      </c>
      <c r="AS82" s="25">
        <v>2</v>
      </c>
      <c r="AT82" s="25">
        <v>3</v>
      </c>
      <c r="AU82" s="25">
        <v>1</v>
      </c>
      <c r="AV82" s="25">
        <v>3</v>
      </c>
      <c r="AW82" s="25">
        <v>2</v>
      </c>
      <c r="AX82" s="25">
        <v>2</v>
      </c>
      <c r="AY82" s="25">
        <v>0</v>
      </c>
      <c r="AZ82" s="39">
        <v>0</v>
      </c>
      <c r="BA82" s="39">
        <v>100</v>
      </c>
      <c r="BB82" s="39">
        <v>80</v>
      </c>
      <c r="BC82" s="39">
        <v>100</v>
      </c>
      <c r="BD82" s="39">
        <v>28.571428571428569</v>
      </c>
      <c r="BE82" s="39">
        <v>66.666666666666657</v>
      </c>
      <c r="BF82" s="39">
        <v>50</v>
      </c>
      <c r="BG82" s="39">
        <v>50</v>
      </c>
      <c r="BH82" s="39">
        <v>50</v>
      </c>
      <c r="BI82" s="39">
        <v>66.666666666666657</v>
      </c>
      <c r="BJ82" s="39">
        <v>66.666666666666657</v>
      </c>
      <c r="BK82" s="39">
        <v>0</v>
      </c>
      <c r="BL82" s="25">
        <v>0</v>
      </c>
      <c r="BM82" s="25">
        <v>0</v>
      </c>
      <c r="BN82" s="25">
        <v>0</v>
      </c>
      <c r="BO82" s="25">
        <v>0</v>
      </c>
      <c r="BP82" s="25">
        <v>0</v>
      </c>
      <c r="BQ82" s="25">
        <v>0</v>
      </c>
      <c r="BR82" s="25">
        <v>0</v>
      </c>
      <c r="BS82" s="25">
        <v>0</v>
      </c>
      <c r="BT82" s="25">
        <v>0</v>
      </c>
      <c r="BU82" s="25">
        <v>0</v>
      </c>
      <c r="BV82" s="25">
        <v>0</v>
      </c>
      <c r="BW82" s="25">
        <v>0</v>
      </c>
      <c r="BX82" s="39">
        <v>0</v>
      </c>
      <c r="BY82" s="39">
        <v>0</v>
      </c>
      <c r="BZ82" s="39">
        <v>0</v>
      </c>
      <c r="CA82" s="39">
        <v>0</v>
      </c>
      <c r="CB82" s="39">
        <v>0</v>
      </c>
      <c r="CC82" s="39">
        <v>0</v>
      </c>
      <c r="CD82" s="39">
        <v>0</v>
      </c>
      <c r="CE82" s="39">
        <v>0</v>
      </c>
      <c r="CF82" s="39">
        <v>0</v>
      </c>
      <c r="CG82" s="39">
        <v>0</v>
      </c>
      <c r="CH82" s="39">
        <v>0</v>
      </c>
      <c r="CI82" s="39">
        <v>0</v>
      </c>
      <c r="CJ82" s="63">
        <v>1</v>
      </c>
      <c r="CK82" s="63">
        <v>0</v>
      </c>
      <c r="CL82" s="63">
        <v>0</v>
      </c>
      <c r="CM82" s="63">
        <v>0</v>
      </c>
      <c r="CN82" s="63">
        <v>4</v>
      </c>
      <c r="CO82" s="63">
        <v>0</v>
      </c>
      <c r="CP82" s="63">
        <v>1</v>
      </c>
      <c r="CQ82" s="63">
        <v>1</v>
      </c>
      <c r="CR82" s="63">
        <v>1</v>
      </c>
      <c r="CS82" s="63">
        <v>0</v>
      </c>
      <c r="CT82" s="63">
        <v>0</v>
      </c>
      <c r="CU82" s="63">
        <v>1</v>
      </c>
      <c r="CV82" s="63">
        <v>0</v>
      </c>
      <c r="CW82" s="63">
        <v>0</v>
      </c>
      <c r="CX82" s="63">
        <v>0</v>
      </c>
      <c r="CY82" s="63">
        <v>0</v>
      </c>
      <c r="CZ82" s="63">
        <v>0</v>
      </c>
      <c r="DA82" s="63">
        <v>0</v>
      </c>
      <c r="DB82" s="63">
        <v>1</v>
      </c>
      <c r="DC82" s="63">
        <v>0</v>
      </c>
      <c r="DD82" s="63">
        <v>0</v>
      </c>
      <c r="DE82" s="63">
        <v>0</v>
      </c>
      <c r="DF82" s="63">
        <v>0</v>
      </c>
      <c r="DG82" s="63">
        <v>0</v>
      </c>
      <c r="DH82" s="25">
        <v>0</v>
      </c>
      <c r="DI82" s="25">
        <v>0</v>
      </c>
      <c r="DJ82" s="25">
        <v>0</v>
      </c>
      <c r="DK82" s="25">
        <v>0</v>
      </c>
      <c r="DL82" s="25">
        <v>0</v>
      </c>
      <c r="DM82" s="25">
        <v>0</v>
      </c>
      <c r="DN82" s="25">
        <v>0</v>
      </c>
      <c r="DO82" s="25">
        <v>0</v>
      </c>
      <c r="DP82" s="25">
        <v>1</v>
      </c>
      <c r="DQ82" s="25">
        <v>0</v>
      </c>
      <c r="DR82" s="25">
        <v>1</v>
      </c>
      <c r="DS82" s="25">
        <v>0</v>
      </c>
      <c r="DT82" s="34">
        <v>1</v>
      </c>
      <c r="DU82" s="34">
        <v>0</v>
      </c>
      <c r="DV82" s="34">
        <v>0</v>
      </c>
      <c r="DW82" s="34">
        <v>0</v>
      </c>
      <c r="DX82" s="34">
        <v>4</v>
      </c>
      <c r="DY82" s="34">
        <v>0</v>
      </c>
      <c r="DZ82" s="34">
        <v>2</v>
      </c>
      <c r="EA82" s="2">
        <v>1</v>
      </c>
      <c r="EB82" s="2">
        <v>2</v>
      </c>
      <c r="EC82" s="2">
        <v>0</v>
      </c>
      <c r="ED82" s="2">
        <v>1</v>
      </c>
      <c r="EE82" s="2">
        <v>1</v>
      </c>
      <c r="EF82" s="34">
        <v>100</v>
      </c>
      <c r="EG82" s="34">
        <v>999999999</v>
      </c>
      <c r="EH82" s="34">
        <v>999999999</v>
      </c>
      <c r="EI82" s="34">
        <v>999999999</v>
      </c>
      <c r="EJ82" s="34">
        <v>100</v>
      </c>
      <c r="EK82" s="34">
        <v>999999999</v>
      </c>
      <c r="EL82" s="34">
        <v>50</v>
      </c>
      <c r="EM82" s="34">
        <v>100</v>
      </c>
      <c r="EN82" s="34">
        <v>50</v>
      </c>
      <c r="EO82" s="34">
        <v>999999999</v>
      </c>
      <c r="EP82" s="34">
        <v>0</v>
      </c>
      <c r="EQ82" s="34">
        <v>100</v>
      </c>
      <c r="ER82" s="34">
        <v>0</v>
      </c>
      <c r="ES82" s="34">
        <v>999999999</v>
      </c>
      <c r="ET82" s="34">
        <v>999999999</v>
      </c>
      <c r="EU82" s="34">
        <v>999999999</v>
      </c>
      <c r="EV82" s="34">
        <v>0</v>
      </c>
      <c r="EW82" s="34">
        <v>999999999</v>
      </c>
      <c r="EX82" s="34">
        <v>50</v>
      </c>
      <c r="EY82" s="34">
        <v>0</v>
      </c>
      <c r="EZ82" s="34">
        <v>0</v>
      </c>
      <c r="FA82" s="34">
        <v>999999999</v>
      </c>
      <c r="FB82" s="34">
        <v>0</v>
      </c>
      <c r="FC82" s="34">
        <v>0</v>
      </c>
      <c r="FD82" s="42">
        <v>0</v>
      </c>
      <c r="FE82" s="42">
        <v>999999999</v>
      </c>
      <c r="FF82" s="42">
        <v>999999999</v>
      </c>
      <c r="FG82" s="42">
        <v>999999999</v>
      </c>
      <c r="FH82" s="42">
        <v>0</v>
      </c>
      <c r="FI82" s="42">
        <v>999999999</v>
      </c>
      <c r="FJ82" s="42">
        <v>0</v>
      </c>
      <c r="FK82" s="42">
        <v>0</v>
      </c>
      <c r="FL82" s="42">
        <v>50</v>
      </c>
      <c r="FM82" s="42">
        <v>999999999</v>
      </c>
      <c r="FN82" s="42">
        <v>100</v>
      </c>
      <c r="FO82" s="42">
        <v>0</v>
      </c>
      <c r="FP82" s="42">
        <v>1</v>
      </c>
      <c r="FQ82" s="2">
        <v>0</v>
      </c>
      <c r="FR82" s="2">
        <v>1</v>
      </c>
      <c r="FS82" s="2">
        <v>0</v>
      </c>
      <c r="FT82" s="2">
        <v>3</v>
      </c>
      <c r="FU82" s="2">
        <v>1</v>
      </c>
      <c r="FV82" s="2">
        <v>2</v>
      </c>
      <c r="FW82" s="2">
        <v>1</v>
      </c>
      <c r="FX82" s="2">
        <v>1</v>
      </c>
      <c r="FY82" s="2">
        <v>0</v>
      </c>
      <c r="FZ82" s="2">
        <v>1</v>
      </c>
      <c r="GA82" s="2">
        <v>1</v>
      </c>
      <c r="GB82" s="25">
        <v>0</v>
      </c>
      <c r="GC82" s="25">
        <v>0</v>
      </c>
      <c r="GD82" s="25">
        <v>0</v>
      </c>
      <c r="GE82" s="25">
        <v>0</v>
      </c>
      <c r="GF82" s="25">
        <v>1</v>
      </c>
      <c r="GG82" s="25">
        <v>0</v>
      </c>
      <c r="GH82" s="25">
        <v>0</v>
      </c>
      <c r="GI82" s="25">
        <v>0</v>
      </c>
      <c r="GJ82" s="25">
        <v>1</v>
      </c>
      <c r="GK82" s="25">
        <v>0</v>
      </c>
      <c r="GL82" s="25">
        <v>0</v>
      </c>
      <c r="GM82" s="25">
        <v>0</v>
      </c>
      <c r="GN82" s="2">
        <v>0</v>
      </c>
      <c r="GO82" s="2">
        <v>0</v>
      </c>
      <c r="GP82" s="2">
        <v>0</v>
      </c>
      <c r="GQ82" s="2">
        <v>0</v>
      </c>
      <c r="GR82" s="2">
        <v>1</v>
      </c>
      <c r="GS82" s="2">
        <v>0</v>
      </c>
      <c r="GT82" s="2">
        <v>1</v>
      </c>
      <c r="GU82" s="2">
        <v>0</v>
      </c>
      <c r="GV82" s="2">
        <v>1</v>
      </c>
      <c r="GW82" s="2">
        <v>0</v>
      </c>
      <c r="GX82" s="2">
        <v>0</v>
      </c>
      <c r="GY82" s="2">
        <v>0</v>
      </c>
      <c r="GZ82" s="2">
        <v>1</v>
      </c>
      <c r="HA82" s="2">
        <v>0</v>
      </c>
      <c r="HB82" s="2">
        <v>1</v>
      </c>
      <c r="HC82" s="2">
        <v>0</v>
      </c>
      <c r="HD82" s="2">
        <v>5</v>
      </c>
      <c r="HE82" s="2">
        <v>1</v>
      </c>
      <c r="HF82" s="2">
        <v>3</v>
      </c>
      <c r="HG82" s="2">
        <v>1</v>
      </c>
      <c r="HH82" s="2">
        <v>3</v>
      </c>
      <c r="HI82" s="2">
        <v>0</v>
      </c>
      <c r="HJ82" s="2">
        <v>1</v>
      </c>
      <c r="HK82" s="2">
        <v>1</v>
      </c>
      <c r="HL82" s="34">
        <v>100</v>
      </c>
      <c r="HM82" s="34">
        <v>999999999</v>
      </c>
      <c r="HN82" s="34">
        <v>100</v>
      </c>
      <c r="HO82" s="34">
        <v>999999999</v>
      </c>
      <c r="HP82" s="34">
        <v>60</v>
      </c>
      <c r="HQ82" s="34">
        <v>100</v>
      </c>
      <c r="HR82" s="34">
        <v>66.666666666666657</v>
      </c>
      <c r="HS82" s="34">
        <v>100</v>
      </c>
      <c r="HT82" s="34">
        <v>33.333333333333329</v>
      </c>
      <c r="HU82" s="34">
        <v>999999999</v>
      </c>
      <c r="HV82" s="34">
        <v>100</v>
      </c>
      <c r="HW82" s="34">
        <v>100</v>
      </c>
      <c r="HX82" s="39">
        <v>0</v>
      </c>
      <c r="HY82" s="39">
        <v>999999999</v>
      </c>
      <c r="HZ82" s="39">
        <v>0</v>
      </c>
      <c r="IA82" s="39">
        <v>999999999</v>
      </c>
      <c r="IB82" s="39">
        <v>20</v>
      </c>
      <c r="IC82" s="39">
        <v>0</v>
      </c>
      <c r="ID82" s="39">
        <v>0</v>
      </c>
      <c r="IE82" s="39">
        <v>0</v>
      </c>
      <c r="IF82" s="39">
        <v>33.333333333333329</v>
      </c>
      <c r="IG82" s="39">
        <v>999999999</v>
      </c>
      <c r="IH82" s="39">
        <v>0</v>
      </c>
      <c r="II82" s="39">
        <v>0</v>
      </c>
      <c r="IJ82" s="39">
        <v>0</v>
      </c>
      <c r="IK82" s="39">
        <v>999999999</v>
      </c>
      <c r="IL82" s="39">
        <v>0</v>
      </c>
      <c r="IM82" s="39">
        <v>999999999</v>
      </c>
      <c r="IN82" s="39">
        <v>20</v>
      </c>
      <c r="IO82" s="39">
        <v>0</v>
      </c>
      <c r="IP82" s="39">
        <v>33.333333333333329</v>
      </c>
      <c r="IQ82" s="39">
        <v>0</v>
      </c>
      <c r="IR82" s="39">
        <v>33.333333333333329</v>
      </c>
      <c r="IS82" s="39">
        <v>999999999</v>
      </c>
      <c r="IT82" s="39">
        <v>0</v>
      </c>
      <c r="IU82" s="39">
        <v>0</v>
      </c>
      <c r="IV82" s="39">
        <v>0</v>
      </c>
      <c r="IW82" s="39">
        <v>0</v>
      </c>
      <c r="IX82" s="39">
        <v>0</v>
      </c>
      <c r="IY82" s="39">
        <v>0</v>
      </c>
      <c r="IZ82" s="39">
        <v>0</v>
      </c>
      <c r="JA82" s="39">
        <v>0</v>
      </c>
      <c r="JB82" s="39">
        <v>0</v>
      </c>
      <c r="JC82" s="39">
        <v>0</v>
      </c>
      <c r="JD82" s="2">
        <v>0</v>
      </c>
      <c r="JE82" s="2">
        <v>1</v>
      </c>
      <c r="JF82" s="2">
        <v>0</v>
      </c>
      <c r="JG82" s="2">
        <v>0</v>
      </c>
      <c r="JH82" s="2">
        <v>0</v>
      </c>
      <c r="JI82" s="2">
        <v>2</v>
      </c>
      <c r="JJ82" s="2">
        <v>1</v>
      </c>
      <c r="JK82" s="2">
        <v>1</v>
      </c>
      <c r="JL82" s="2">
        <v>1</v>
      </c>
      <c r="JM82" s="44">
        <v>0</v>
      </c>
      <c r="JN82" s="44">
        <v>0</v>
      </c>
      <c r="JO82" s="44">
        <v>1</v>
      </c>
      <c r="JP82" s="2">
        <v>1</v>
      </c>
      <c r="JQ82" s="2">
        <v>0</v>
      </c>
      <c r="JR82" s="2">
        <v>1</v>
      </c>
      <c r="JS82" s="2">
        <v>0</v>
      </c>
      <c r="JT82" s="2">
        <v>0</v>
      </c>
      <c r="JU82" s="2">
        <v>1</v>
      </c>
      <c r="JV82" s="2">
        <v>1</v>
      </c>
      <c r="JW82" s="2">
        <v>0</v>
      </c>
      <c r="JX82" s="2">
        <v>1</v>
      </c>
      <c r="JY82" s="2">
        <v>1</v>
      </c>
      <c r="JZ82" s="2">
        <v>2</v>
      </c>
      <c r="KA82" s="2">
        <v>0</v>
      </c>
      <c r="KB82" s="25">
        <v>2</v>
      </c>
      <c r="KC82" s="25">
        <v>1</v>
      </c>
      <c r="KD82" s="25">
        <v>1</v>
      </c>
      <c r="KE82" s="25">
        <v>0</v>
      </c>
      <c r="KF82" s="25">
        <v>0</v>
      </c>
      <c r="KG82" s="25">
        <v>3</v>
      </c>
      <c r="KH82" s="25">
        <v>2</v>
      </c>
      <c r="KI82" s="25">
        <v>1</v>
      </c>
      <c r="KJ82" s="25">
        <v>2</v>
      </c>
      <c r="KK82" s="25">
        <v>1</v>
      </c>
      <c r="KL82" s="25">
        <v>2</v>
      </c>
      <c r="KM82" s="25">
        <v>1</v>
      </c>
      <c r="KN82" s="25">
        <v>3</v>
      </c>
      <c r="KO82" s="25">
        <v>2</v>
      </c>
      <c r="KP82" s="25">
        <v>2</v>
      </c>
      <c r="KQ82" s="25">
        <v>0</v>
      </c>
      <c r="KR82" s="44">
        <v>999999999</v>
      </c>
      <c r="KS82" s="44">
        <v>0</v>
      </c>
      <c r="KT82" s="44">
        <v>0</v>
      </c>
      <c r="KU82" s="44">
        <v>0</v>
      </c>
      <c r="KV82" s="44">
        <v>0</v>
      </c>
      <c r="KW82" s="44">
        <v>0</v>
      </c>
      <c r="KX82" s="44">
        <v>0</v>
      </c>
      <c r="KY82" s="44">
        <v>0</v>
      </c>
      <c r="KZ82" s="44">
        <v>0</v>
      </c>
      <c r="LA82" s="44">
        <v>50</v>
      </c>
      <c r="LB82" s="44">
        <v>0</v>
      </c>
      <c r="LC82" s="44">
        <v>999999999</v>
      </c>
      <c r="LD82" s="44">
        <v>999999999</v>
      </c>
      <c r="LE82" s="44">
        <v>66.666666666666657</v>
      </c>
      <c r="LF82" s="44">
        <v>50</v>
      </c>
      <c r="LG82" s="44">
        <v>100</v>
      </c>
      <c r="LH82" s="44">
        <v>50</v>
      </c>
      <c r="LI82" s="44">
        <v>0</v>
      </c>
      <c r="LJ82" s="44">
        <v>0</v>
      </c>
      <c r="LK82" s="44">
        <v>100</v>
      </c>
      <c r="LL82" s="44">
        <v>33.333333333333329</v>
      </c>
      <c r="LM82" s="44">
        <v>0</v>
      </c>
      <c r="LN82" s="44">
        <v>50</v>
      </c>
      <c r="LO82" s="44">
        <v>999999999</v>
      </c>
      <c r="LP82" s="44">
        <v>999999999</v>
      </c>
      <c r="LQ82" s="44">
        <v>33.333333333333329</v>
      </c>
      <c r="LR82" s="44">
        <v>50</v>
      </c>
      <c r="LS82" s="44">
        <v>0</v>
      </c>
      <c r="LT82" s="44">
        <v>50</v>
      </c>
      <c r="LU82" s="44">
        <v>100</v>
      </c>
      <c r="LV82" s="44">
        <v>100</v>
      </c>
      <c r="LW82" s="44">
        <v>0</v>
      </c>
      <c r="LX82" s="44">
        <v>66.666666666666657</v>
      </c>
      <c r="LY82" s="44">
        <v>50</v>
      </c>
      <c r="LZ82" s="44">
        <v>50</v>
      </c>
      <c r="MA82" s="44">
        <v>999999999</v>
      </c>
      <c r="MB82" s="25">
        <v>0</v>
      </c>
      <c r="MC82" s="25">
        <v>0</v>
      </c>
      <c r="MD82" s="25">
        <v>0</v>
      </c>
      <c r="ME82" s="25">
        <v>0</v>
      </c>
      <c r="MF82" s="25">
        <v>0</v>
      </c>
      <c r="MG82" s="25">
        <v>0</v>
      </c>
      <c r="MH82" s="25">
        <v>0</v>
      </c>
      <c r="MI82" s="25">
        <v>0</v>
      </c>
      <c r="MJ82" s="25">
        <v>1</v>
      </c>
      <c r="MK82" s="25">
        <v>0</v>
      </c>
      <c r="ML82" s="25">
        <v>0</v>
      </c>
      <c r="MM82" s="25">
        <v>0</v>
      </c>
      <c r="MN82" s="25">
        <v>1</v>
      </c>
      <c r="MO82" s="25">
        <v>0</v>
      </c>
      <c r="MP82" s="25">
        <v>1</v>
      </c>
      <c r="MQ82" s="25">
        <v>0</v>
      </c>
      <c r="MR82" s="25">
        <v>4</v>
      </c>
      <c r="MS82" s="25">
        <v>0</v>
      </c>
      <c r="MT82" s="25">
        <v>1</v>
      </c>
      <c r="MU82" s="25">
        <v>0</v>
      </c>
      <c r="MV82" s="25">
        <v>1</v>
      </c>
      <c r="MW82" s="44">
        <v>0</v>
      </c>
      <c r="MX82" s="44">
        <v>1</v>
      </c>
      <c r="MY82" s="44">
        <v>0</v>
      </c>
      <c r="MZ82" s="44">
        <v>0</v>
      </c>
      <c r="NA82" s="44">
        <v>999999999</v>
      </c>
      <c r="NB82" s="44">
        <v>0</v>
      </c>
      <c r="NC82" s="44">
        <v>999999999</v>
      </c>
      <c r="ND82" s="44">
        <v>0</v>
      </c>
      <c r="NE82" s="44">
        <v>999999999</v>
      </c>
      <c r="NF82" s="44">
        <v>0</v>
      </c>
      <c r="NG82" s="44">
        <v>999999999</v>
      </c>
      <c r="NH82" s="44">
        <v>100</v>
      </c>
      <c r="NI82" s="44">
        <v>999999999</v>
      </c>
      <c r="NJ82" s="44">
        <v>0</v>
      </c>
      <c r="NK82" s="44">
        <v>999999999</v>
      </c>
      <c r="NL82" s="25">
        <v>0</v>
      </c>
      <c r="NM82" s="25">
        <v>0</v>
      </c>
      <c r="NN82" s="25">
        <v>0</v>
      </c>
      <c r="NO82" s="25">
        <v>0</v>
      </c>
      <c r="NP82" s="25">
        <v>0</v>
      </c>
      <c r="NQ82" s="25">
        <v>0</v>
      </c>
      <c r="NR82" s="25">
        <v>0</v>
      </c>
      <c r="NS82" s="25">
        <v>0</v>
      </c>
      <c r="NT82" s="25">
        <v>0</v>
      </c>
      <c r="NU82" s="25">
        <v>1</v>
      </c>
      <c r="NV82" s="25">
        <v>0</v>
      </c>
      <c r="NW82" s="25">
        <v>0</v>
      </c>
      <c r="NX82" s="25">
        <v>0</v>
      </c>
      <c r="NY82" s="25">
        <v>0</v>
      </c>
      <c r="NZ82" s="25">
        <v>0</v>
      </c>
      <c r="OA82" s="25">
        <v>0</v>
      </c>
      <c r="OB82" s="25">
        <v>0</v>
      </c>
      <c r="OC82" s="25">
        <v>0</v>
      </c>
      <c r="OD82" s="44">
        <v>0</v>
      </c>
      <c r="OE82" s="44">
        <v>0</v>
      </c>
      <c r="OF82" s="44">
        <v>0</v>
      </c>
      <c r="OG82" s="44">
        <v>1</v>
      </c>
      <c r="OH82" s="44">
        <v>0</v>
      </c>
      <c r="OI82" s="44">
        <v>0</v>
      </c>
      <c r="OJ82" s="44">
        <v>999999999</v>
      </c>
      <c r="OK82" s="44">
        <v>999999999</v>
      </c>
      <c r="OL82" s="44">
        <v>999999999</v>
      </c>
      <c r="OM82" s="44">
        <v>999999999</v>
      </c>
      <c r="ON82" s="44">
        <v>999999999</v>
      </c>
      <c r="OO82" s="44">
        <v>999999999</v>
      </c>
      <c r="OP82" s="44">
        <v>999999999</v>
      </c>
      <c r="OQ82" s="44">
        <v>999999999</v>
      </c>
      <c r="OR82" s="44">
        <v>999999999</v>
      </c>
      <c r="OS82" s="44">
        <v>100</v>
      </c>
      <c r="OT82" s="44">
        <v>999999999</v>
      </c>
      <c r="OU82" s="44">
        <v>999999999</v>
      </c>
      <c r="OV82" s="25">
        <v>1</v>
      </c>
      <c r="OW82" s="25">
        <v>1</v>
      </c>
      <c r="OX82" s="25">
        <v>1</v>
      </c>
      <c r="OY82" s="25">
        <v>1</v>
      </c>
      <c r="OZ82" s="25">
        <v>6</v>
      </c>
      <c r="PA82" s="25">
        <v>6</v>
      </c>
      <c r="PB82" s="25">
        <v>6</v>
      </c>
      <c r="PC82" s="25">
        <v>3</v>
      </c>
      <c r="PD82" s="25">
        <v>5</v>
      </c>
      <c r="PE82" s="25">
        <v>5</v>
      </c>
      <c r="PF82" s="25">
        <v>4</v>
      </c>
      <c r="PG82" s="25">
        <v>2</v>
      </c>
      <c r="PH82" s="25">
        <v>3</v>
      </c>
      <c r="PI82" s="25">
        <v>5</v>
      </c>
      <c r="PJ82" s="25">
        <v>6</v>
      </c>
      <c r="PK82" s="25">
        <v>2</v>
      </c>
      <c r="PL82" s="25">
        <v>7</v>
      </c>
      <c r="PM82" s="25">
        <v>7</v>
      </c>
      <c r="PN82" s="25">
        <v>8</v>
      </c>
      <c r="PO82" s="25">
        <v>4</v>
      </c>
      <c r="PP82" s="25">
        <v>6</v>
      </c>
      <c r="PQ82" s="25">
        <v>6</v>
      </c>
      <c r="PR82" s="25">
        <v>4</v>
      </c>
      <c r="PS82" s="25">
        <v>2</v>
      </c>
      <c r="PT82" s="44">
        <v>33.333333333333329</v>
      </c>
      <c r="PU82" s="44">
        <v>20</v>
      </c>
      <c r="PV82" s="44">
        <v>16.666666666666664</v>
      </c>
      <c r="PW82" s="44">
        <v>50</v>
      </c>
      <c r="PX82" s="44">
        <v>85.714285714285708</v>
      </c>
      <c r="PY82" s="44">
        <v>85.714285714285708</v>
      </c>
      <c r="PZ82" s="44">
        <v>75</v>
      </c>
      <c r="QA82" s="44">
        <v>75</v>
      </c>
      <c r="QB82" s="44">
        <v>83.333333333333343</v>
      </c>
      <c r="QC82" s="44">
        <v>83.333333333333343</v>
      </c>
      <c r="QD82" s="44">
        <v>100</v>
      </c>
      <c r="QE82" s="44">
        <v>100</v>
      </c>
      <c r="QF82" s="25">
        <v>1</v>
      </c>
      <c r="QG82" s="25">
        <v>2</v>
      </c>
      <c r="QH82" s="25">
        <v>3</v>
      </c>
      <c r="QI82" s="25">
        <v>1</v>
      </c>
      <c r="QJ82" s="25">
        <v>7</v>
      </c>
      <c r="QK82" s="25">
        <v>5</v>
      </c>
      <c r="QL82" s="25">
        <v>6</v>
      </c>
      <c r="QM82" s="25">
        <v>4</v>
      </c>
      <c r="QN82" s="25">
        <v>4</v>
      </c>
      <c r="QO82" s="25">
        <v>4</v>
      </c>
      <c r="QP82" s="25">
        <v>3</v>
      </c>
      <c r="QQ82" s="25">
        <v>3</v>
      </c>
      <c r="QR82" s="25">
        <v>5</v>
      </c>
      <c r="QS82" s="25">
        <v>6</v>
      </c>
      <c r="QT82" s="25">
        <v>2</v>
      </c>
      <c r="QU82" s="25">
        <v>7</v>
      </c>
      <c r="QV82" s="25">
        <v>7</v>
      </c>
      <c r="QW82" s="25">
        <v>8</v>
      </c>
      <c r="QX82" s="25">
        <v>4</v>
      </c>
      <c r="QY82" s="25">
        <v>6</v>
      </c>
      <c r="QZ82" s="25">
        <v>6</v>
      </c>
      <c r="RA82" s="25">
        <v>4</v>
      </c>
      <c r="RB82" s="44">
        <v>33.333333333333329</v>
      </c>
      <c r="RC82" s="44">
        <v>40</v>
      </c>
      <c r="RD82" s="44">
        <v>50</v>
      </c>
      <c r="RE82" s="44">
        <v>50</v>
      </c>
      <c r="RF82" s="44">
        <v>100</v>
      </c>
      <c r="RG82" s="44">
        <v>71.428571428571431</v>
      </c>
      <c r="RH82" s="44">
        <v>75</v>
      </c>
      <c r="RI82" s="44">
        <v>100</v>
      </c>
      <c r="RJ82" s="44">
        <v>66.666666666666657</v>
      </c>
      <c r="RK82" s="44">
        <v>66.666666666666657</v>
      </c>
      <c r="RL82" s="44">
        <v>75</v>
      </c>
      <c r="RM82" s="25">
        <v>1</v>
      </c>
      <c r="RN82" s="25">
        <v>2</v>
      </c>
      <c r="RO82" s="25">
        <v>3</v>
      </c>
      <c r="RP82" s="25">
        <v>0</v>
      </c>
      <c r="RQ82" s="25">
        <v>7</v>
      </c>
      <c r="RR82" s="25">
        <v>1</v>
      </c>
      <c r="RS82" s="25">
        <v>3</v>
      </c>
      <c r="RT82" s="25">
        <v>1</v>
      </c>
      <c r="RU82" s="25">
        <v>4</v>
      </c>
      <c r="RV82" s="25">
        <v>1</v>
      </c>
      <c r="RW82" s="25">
        <v>3</v>
      </c>
      <c r="RX82" s="25">
        <v>0</v>
      </c>
      <c r="RY82" s="25">
        <v>1</v>
      </c>
      <c r="RZ82" s="25">
        <v>3</v>
      </c>
      <c r="SA82" s="25">
        <v>0</v>
      </c>
      <c r="SB82" s="25">
        <v>1</v>
      </c>
      <c r="SC82" s="25">
        <v>4</v>
      </c>
      <c r="SD82" s="25">
        <v>0</v>
      </c>
      <c r="SE82" s="25">
        <v>0</v>
      </c>
      <c r="SF82" s="25">
        <v>0</v>
      </c>
      <c r="SG82" s="25">
        <v>1</v>
      </c>
      <c r="SH82" s="25">
        <v>0</v>
      </c>
      <c r="SI82" s="25">
        <v>1</v>
      </c>
      <c r="SJ82" s="25">
        <v>0</v>
      </c>
      <c r="SK82" s="25">
        <v>1</v>
      </c>
      <c r="SL82" s="25">
        <v>2</v>
      </c>
      <c r="SM82" s="25">
        <v>0</v>
      </c>
      <c r="SN82" s="25">
        <v>0</v>
      </c>
      <c r="SO82" s="25">
        <v>4</v>
      </c>
      <c r="SP82" s="25">
        <v>0</v>
      </c>
      <c r="SQ82" s="25">
        <v>0</v>
      </c>
      <c r="SR82" s="25">
        <v>0</v>
      </c>
      <c r="SS82" s="25">
        <v>0</v>
      </c>
      <c r="ST82" s="25">
        <v>0</v>
      </c>
      <c r="SU82" s="25">
        <v>1</v>
      </c>
      <c r="SV82" s="25">
        <v>0</v>
      </c>
      <c r="SW82" s="44">
        <v>100</v>
      </c>
      <c r="SX82" s="44">
        <v>50</v>
      </c>
      <c r="SY82" s="44">
        <v>60</v>
      </c>
      <c r="SZ82" s="44">
        <v>0</v>
      </c>
      <c r="TA82" s="44">
        <v>100</v>
      </c>
      <c r="TB82" s="44">
        <v>33.333333333333329</v>
      </c>
      <c r="TC82" s="44">
        <v>50</v>
      </c>
      <c r="TD82" s="44">
        <v>50</v>
      </c>
      <c r="TE82" s="44">
        <v>66.666666666666657</v>
      </c>
      <c r="TF82" s="44">
        <v>33.333333333333329</v>
      </c>
      <c r="TG82" s="44">
        <v>100</v>
      </c>
      <c r="TH82" s="44">
        <v>0</v>
      </c>
      <c r="TI82" s="44">
        <v>100</v>
      </c>
      <c r="TJ82" s="44">
        <v>75</v>
      </c>
      <c r="TK82" s="44">
        <v>0</v>
      </c>
      <c r="TL82" s="44">
        <v>50</v>
      </c>
      <c r="TM82" s="44">
        <v>57.142857142857139</v>
      </c>
      <c r="TN82" s="44">
        <v>0</v>
      </c>
      <c r="TO82" s="44">
        <v>0</v>
      </c>
      <c r="TP82" s="44">
        <v>0</v>
      </c>
      <c r="TQ82" s="44">
        <v>16.666666666666664</v>
      </c>
      <c r="TR82" s="44">
        <v>0</v>
      </c>
      <c r="TS82" s="44">
        <v>33.333333333333329</v>
      </c>
      <c r="TT82" s="44">
        <v>0</v>
      </c>
      <c r="TU82" s="44">
        <v>100</v>
      </c>
      <c r="TV82" s="44">
        <v>50</v>
      </c>
      <c r="TW82" s="44">
        <v>0</v>
      </c>
      <c r="TX82" s="44">
        <v>0</v>
      </c>
      <c r="TY82" s="44">
        <v>57.142857142857139</v>
      </c>
      <c r="TZ82" s="44">
        <v>0</v>
      </c>
      <c r="UA82" s="44">
        <v>0</v>
      </c>
      <c r="UB82" s="44">
        <v>0</v>
      </c>
      <c r="UC82" s="44">
        <v>0</v>
      </c>
      <c r="UD82" s="44">
        <v>0</v>
      </c>
      <c r="UE82" s="44">
        <v>33.333333333333329</v>
      </c>
      <c r="UF82" s="44">
        <v>0</v>
      </c>
    </row>
    <row r="83" spans="1:552" x14ac:dyDescent="0.25">
      <c r="A83" s="2" t="str">
        <f t="shared" si="1"/>
        <v xml:space="preserve">291480 Itabuna                                                                                                                                      </v>
      </c>
      <c r="B83" s="58">
        <v>291480</v>
      </c>
      <c r="C83" s="2" t="s">
        <v>127</v>
      </c>
      <c r="D83" s="56">
        <v>7</v>
      </c>
      <c r="E83" s="56">
        <v>3</v>
      </c>
      <c r="F83" s="56">
        <v>7</v>
      </c>
      <c r="G83" s="56">
        <v>7</v>
      </c>
      <c r="H83" s="56">
        <v>12</v>
      </c>
      <c r="I83" s="56">
        <v>8</v>
      </c>
      <c r="J83" s="56">
        <v>12</v>
      </c>
      <c r="K83" s="56">
        <v>7</v>
      </c>
      <c r="L83" s="56">
        <v>9</v>
      </c>
      <c r="M83" s="56">
        <v>11</v>
      </c>
      <c r="N83" s="56">
        <v>8</v>
      </c>
      <c r="O83" s="56">
        <v>9</v>
      </c>
      <c r="P83" s="59">
        <v>4</v>
      </c>
      <c r="Q83" s="59">
        <v>2</v>
      </c>
      <c r="R83" s="59">
        <v>4</v>
      </c>
      <c r="S83" s="59">
        <v>3</v>
      </c>
      <c r="T83" s="59">
        <v>5</v>
      </c>
      <c r="U83" s="59">
        <v>4</v>
      </c>
      <c r="V83" s="59">
        <v>5</v>
      </c>
      <c r="W83" s="59">
        <v>4</v>
      </c>
      <c r="X83" s="59">
        <v>5</v>
      </c>
      <c r="Y83" s="59">
        <v>6</v>
      </c>
      <c r="Z83" s="59">
        <v>5</v>
      </c>
      <c r="AA83" s="59">
        <v>4</v>
      </c>
      <c r="AB83" s="62">
        <v>57.142857142857139</v>
      </c>
      <c r="AC83" s="62">
        <v>66.666666666666657</v>
      </c>
      <c r="AD83" s="62">
        <v>57.142857142857139</v>
      </c>
      <c r="AE83" s="62">
        <v>42.857142857142854</v>
      </c>
      <c r="AF83" s="62">
        <v>41.666666666666671</v>
      </c>
      <c r="AG83" s="62">
        <v>50</v>
      </c>
      <c r="AH83" s="62">
        <v>41.666666666666671</v>
      </c>
      <c r="AI83" s="62">
        <v>57.142857142857139</v>
      </c>
      <c r="AJ83" s="62">
        <v>55.555555555555557</v>
      </c>
      <c r="AK83" s="62">
        <v>54.54545454545454</v>
      </c>
      <c r="AL83" s="62">
        <v>62.5</v>
      </c>
      <c r="AM83" s="62">
        <v>44.444444444444443</v>
      </c>
      <c r="AN83" s="61">
        <v>3</v>
      </c>
      <c r="AO83" s="25">
        <v>1</v>
      </c>
      <c r="AP83" s="25">
        <v>3</v>
      </c>
      <c r="AQ83" s="25">
        <v>4</v>
      </c>
      <c r="AR83" s="25">
        <v>6</v>
      </c>
      <c r="AS83" s="25">
        <v>4</v>
      </c>
      <c r="AT83" s="25">
        <v>6</v>
      </c>
      <c r="AU83" s="25">
        <v>2</v>
      </c>
      <c r="AV83" s="25">
        <v>3</v>
      </c>
      <c r="AW83" s="25">
        <v>5</v>
      </c>
      <c r="AX83" s="25">
        <v>3</v>
      </c>
      <c r="AY83" s="25">
        <v>5</v>
      </c>
      <c r="AZ83" s="39">
        <v>42.857142857142854</v>
      </c>
      <c r="BA83" s="39">
        <v>33.333333333333329</v>
      </c>
      <c r="BB83" s="39">
        <v>42.857142857142854</v>
      </c>
      <c r="BC83" s="39">
        <v>57.142857142857139</v>
      </c>
      <c r="BD83" s="39">
        <v>50</v>
      </c>
      <c r="BE83" s="39">
        <v>50</v>
      </c>
      <c r="BF83" s="39">
        <v>50</v>
      </c>
      <c r="BG83" s="39">
        <v>28.571428571428569</v>
      </c>
      <c r="BH83" s="39">
        <v>33.333333333333329</v>
      </c>
      <c r="BI83" s="39">
        <v>45.454545454545453</v>
      </c>
      <c r="BJ83" s="39">
        <v>37.5</v>
      </c>
      <c r="BK83" s="39">
        <v>55.555555555555557</v>
      </c>
      <c r="BL83" s="25">
        <v>0</v>
      </c>
      <c r="BM83" s="25">
        <v>0</v>
      </c>
      <c r="BN83" s="25">
        <v>0</v>
      </c>
      <c r="BO83" s="25">
        <v>0</v>
      </c>
      <c r="BP83" s="25">
        <v>1</v>
      </c>
      <c r="BQ83" s="25">
        <v>0</v>
      </c>
      <c r="BR83" s="25">
        <v>1</v>
      </c>
      <c r="BS83" s="25">
        <v>1</v>
      </c>
      <c r="BT83" s="25">
        <v>1</v>
      </c>
      <c r="BU83" s="25">
        <v>0</v>
      </c>
      <c r="BV83" s="25">
        <v>0</v>
      </c>
      <c r="BW83" s="25">
        <v>0</v>
      </c>
      <c r="BX83" s="39">
        <v>0</v>
      </c>
      <c r="BY83" s="39">
        <v>0</v>
      </c>
      <c r="BZ83" s="39">
        <v>0</v>
      </c>
      <c r="CA83" s="39">
        <v>0</v>
      </c>
      <c r="CB83" s="39">
        <v>8.3333333333333321</v>
      </c>
      <c r="CC83" s="39">
        <v>0</v>
      </c>
      <c r="CD83" s="39">
        <v>8.3333333333333321</v>
      </c>
      <c r="CE83" s="39">
        <v>14.285714285714285</v>
      </c>
      <c r="CF83" s="39">
        <v>11.111111111111111</v>
      </c>
      <c r="CG83" s="39">
        <v>0</v>
      </c>
      <c r="CH83" s="39">
        <v>0</v>
      </c>
      <c r="CI83" s="39">
        <v>0</v>
      </c>
      <c r="CJ83" s="63">
        <v>1</v>
      </c>
      <c r="CK83" s="63">
        <v>0</v>
      </c>
      <c r="CL83" s="63">
        <v>0</v>
      </c>
      <c r="CM83" s="63">
        <v>0</v>
      </c>
      <c r="CN83" s="63">
        <v>1</v>
      </c>
      <c r="CO83" s="63">
        <v>2</v>
      </c>
      <c r="CP83" s="63">
        <v>1</v>
      </c>
      <c r="CQ83" s="63">
        <v>1</v>
      </c>
      <c r="CR83" s="63">
        <v>2</v>
      </c>
      <c r="CS83" s="63">
        <v>1</v>
      </c>
      <c r="CT83" s="63">
        <v>0</v>
      </c>
      <c r="CU83" s="63">
        <v>1</v>
      </c>
      <c r="CV83" s="63">
        <v>0</v>
      </c>
      <c r="CW83" s="63">
        <v>1</v>
      </c>
      <c r="CX83" s="63">
        <v>0</v>
      </c>
      <c r="CY83" s="63">
        <v>1</v>
      </c>
      <c r="CZ83" s="63">
        <v>0</v>
      </c>
      <c r="DA83" s="63">
        <v>0</v>
      </c>
      <c r="DB83" s="63">
        <v>0</v>
      </c>
      <c r="DC83" s="63">
        <v>0</v>
      </c>
      <c r="DD83" s="63">
        <v>0</v>
      </c>
      <c r="DE83" s="63">
        <v>0</v>
      </c>
      <c r="DF83" s="63">
        <v>1</v>
      </c>
      <c r="DG83" s="63">
        <v>0</v>
      </c>
      <c r="DH83" s="25">
        <v>1</v>
      </c>
      <c r="DI83" s="25">
        <v>0</v>
      </c>
      <c r="DJ83" s="25">
        <v>2</v>
      </c>
      <c r="DK83" s="25">
        <v>0</v>
      </c>
      <c r="DL83" s="25">
        <v>1</v>
      </c>
      <c r="DM83" s="25">
        <v>1</v>
      </c>
      <c r="DN83" s="25">
        <v>1</v>
      </c>
      <c r="DO83" s="25">
        <v>0</v>
      </c>
      <c r="DP83" s="25">
        <v>1</v>
      </c>
      <c r="DQ83" s="25">
        <v>1</v>
      </c>
      <c r="DR83" s="25">
        <v>0</v>
      </c>
      <c r="DS83" s="25">
        <v>0</v>
      </c>
      <c r="DT83" s="34">
        <v>2</v>
      </c>
      <c r="DU83" s="34">
        <v>1</v>
      </c>
      <c r="DV83" s="34">
        <v>2</v>
      </c>
      <c r="DW83" s="34">
        <v>1</v>
      </c>
      <c r="DX83" s="34">
        <v>2</v>
      </c>
      <c r="DY83" s="34">
        <v>3</v>
      </c>
      <c r="DZ83" s="34">
        <v>2</v>
      </c>
      <c r="EA83" s="2">
        <v>1</v>
      </c>
      <c r="EB83" s="2">
        <v>3</v>
      </c>
      <c r="EC83" s="2">
        <v>2</v>
      </c>
      <c r="ED83" s="2">
        <v>1</v>
      </c>
      <c r="EE83" s="2">
        <v>1</v>
      </c>
      <c r="EF83" s="34">
        <v>50</v>
      </c>
      <c r="EG83" s="34">
        <v>0</v>
      </c>
      <c r="EH83" s="34">
        <v>0</v>
      </c>
      <c r="EI83" s="34">
        <v>0</v>
      </c>
      <c r="EJ83" s="34">
        <v>50</v>
      </c>
      <c r="EK83" s="34">
        <v>66.666666666666657</v>
      </c>
      <c r="EL83" s="34">
        <v>50</v>
      </c>
      <c r="EM83" s="34">
        <v>100</v>
      </c>
      <c r="EN83" s="34">
        <v>66.666666666666657</v>
      </c>
      <c r="EO83" s="34">
        <v>50</v>
      </c>
      <c r="EP83" s="34">
        <v>0</v>
      </c>
      <c r="EQ83" s="34">
        <v>100</v>
      </c>
      <c r="ER83" s="34">
        <v>0</v>
      </c>
      <c r="ES83" s="34">
        <v>100</v>
      </c>
      <c r="ET83" s="34">
        <v>0</v>
      </c>
      <c r="EU83" s="34">
        <v>100</v>
      </c>
      <c r="EV83" s="34">
        <v>0</v>
      </c>
      <c r="EW83" s="34">
        <v>0</v>
      </c>
      <c r="EX83" s="34">
        <v>0</v>
      </c>
      <c r="EY83" s="34">
        <v>0</v>
      </c>
      <c r="EZ83" s="34">
        <v>0</v>
      </c>
      <c r="FA83" s="34">
        <v>0</v>
      </c>
      <c r="FB83" s="34">
        <v>100</v>
      </c>
      <c r="FC83" s="34">
        <v>0</v>
      </c>
      <c r="FD83" s="42">
        <v>50</v>
      </c>
      <c r="FE83" s="42">
        <v>0</v>
      </c>
      <c r="FF83" s="42">
        <v>100</v>
      </c>
      <c r="FG83" s="42">
        <v>0</v>
      </c>
      <c r="FH83" s="42">
        <v>50</v>
      </c>
      <c r="FI83" s="42">
        <v>33.333333333333329</v>
      </c>
      <c r="FJ83" s="42">
        <v>50</v>
      </c>
      <c r="FK83" s="42">
        <v>0</v>
      </c>
      <c r="FL83" s="42">
        <v>33.333333333333329</v>
      </c>
      <c r="FM83" s="42">
        <v>50</v>
      </c>
      <c r="FN83" s="42">
        <v>0</v>
      </c>
      <c r="FO83" s="42">
        <v>0</v>
      </c>
      <c r="FP83" s="42">
        <v>1</v>
      </c>
      <c r="FQ83" s="2">
        <v>0</v>
      </c>
      <c r="FR83" s="2">
        <v>0</v>
      </c>
      <c r="FS83" s="2">
        <v>0</v>
      </c>
      <c r="FT83" s="2">
        <v>2</v>
      </c>
      <c r="FU83" s="2">
        <v>4</v>
      </c>
      <c r="FV83" s="2">
        <v>2</v>
      </c>
      <c r="FW83" s="2">
        <v>4</v>
      </c>
      <c r="FX83" s="2">
        <v>3</v>
      </c>
      <c r="FY83" s="2">
        <v>3</v>
      </c>
      <c r="FZ83" s="2">
        <v>3</v>
      </c>
      <c r="GA83" s="2">
        <v>3</v>
      </c>
      <c r="GB83" s="25">
        <v>2</v>
      </c>
      <c r="GC83" s="25">
        <v>1</v>
      </c>
      <c r="GD83" s="25">
        <v>1</v>
      </c>
      <c r="GE83" s="25">
        <v>0</v>
      </c>
      <c r="GF83" s="25">
        <v>2</v>
      </c>
      <c r="GG83" s="25">
        <v>0</v>
      </c>
      <c r="GH83" s="25">
        <v>0</v>
      </c>
      <c r="GI83" s="25">
        <v>0</v>
      </c>
      <c r="GJ83" s="25">
        <v>2</v>
      </c>
      <c r="GK83" s="25">
        <v>1</v>
      </c>
      <c r="GL83" s="25">
        <v>1</v>
      </c>
      <c r="GM83" s="25">
        <v>0</v>
      </c>
      <c r="GN83" s="2">
        <v>0</v>
      </c>
      <c r="GO83" s="2">
        <v>1</v>
      </c>
      <c r="GP83" s="2">
        <v>2</v>
      </c>
      <c r="GQ83" s="2">
        <v>1</v>
      </c>
      <c r="GR83" s="2">
        <v>0</v>
      </c>
      <c r="GS83" s="2">
        <v>0</v>
      </c>
      <c r="GT83" s="2">
        <v>0</v>
      </c>
      <c r="GU83" s="2">
        <v>0</v>
      </c>
      <c r="GV83" s="2">
        <v>0</v>
      </c>
      <c r="GW83" s="2">
        <v>0</v>
      </c>
      <c r="GX83" s="2">
        <v>1</v>
      </c>
      <c r="GY83" s="2">
        <v>0</v>
      </c>
      <c r="GZ83" s="2">
        <v>3</v>
      </c>
      <c r="HA83" s="2">
        <v>2</v>
      </c>
      <c r="HB83" s="2">
        <v>3</v>
      </c>
      <c r="HC83" s="2">
        <v>1</v>
      </c>
      <c r="HD83" s="2">
        <v>4</v>
      </c>
      <c r="HE83" s="2">
        <v>4</v>
      </c>
      <c r="HF83" s="2">
        <v>2</v>
      </c>
      <c r="HG83" s="2">
        <v>4</v>
      </c>
      <c r="HH83" s="2">
        <v>5</v>
      </c>
      <c r="HI83" s="2">
        <v>4</v>
      </c>
      <c r="HJ83" s="2">
        <v>5</v>
      </c>
      <c r="HK83" s="2">
        <v>3</v>
      </c>
      <c r="HL83" s="34">
        <v>33.333333333333329</v>
      </c>
      <c r="HM83" s="34">
        <v>0</v>
      </c>
      <c r="HN83" s="34">
        <v>0</v>
      </c>
      <c r="HO83" s="34">
        <v>0</v>
      </c>
      <c r="HP83" s="34">
        <v>50</v>
      </c>
      <c r="HQ83" s="34">
        <v>100</v>
      </c>
      <c r="HR83" s="34">
        <v>100</v>
      </c>
      <c r="HS83" s="34">
        <v>100</v>
      </c>
      <c r="HT83" s="34">
        <v>60</v>
      </c>
      <c r="HU83" s="34">
        <v>75</v>
      </c>
      <c r="HV83" s="34">
        <v>60</v>
      </c>
      <c r="HW83" s="34">
        <v>100</v>
      </c>
      <c r="HX83" s="39">
        <v>66.666666666666657</v>
      </c>
      <c r="HY83" s="39">
        <v>50</v>
      </c>
      <c r="HZ83" s="39">
        <v>33.333333333333329</v>
      </c>
      <c r="IA83" s="39">
        <v>0</v>
      </c>
      <c r="IB83" s="39">
        <v>50</v>
      </c>
      <c r="IC83" s="39">
        <v>0</v>
      </c>
      <c r="ID83" s="39">
        <v>0</v>
      </c>
      <c r="IE83" s="39">
        <v>0</v>
      </c>
      <c r="IF83" s="39">
        <v>40</v>
      </c>
      <c r="IG83" s="39">
        <v>25</v>
      </c>
      <c r="IH83" s="39">
        <v>20</v>
      </c>
      <c r="II83" s="39">
        <v>0</v>
      </c>
      <c r="IJ83" s="39">
        <v>0</v>
      </c>
      <c r="IK83" s="39">
        <v>50</v>
      </c>
      <c r="IL83" s="39">
        <v>66.666666666666657</v>
      </c>
      <c r="IM83" s="39">
        <v>100</v>
      </c>
      <c r="IN83" s="39">
        <v>0</v>
      </c>
      <c r="IO83" s="39">
        <v>0</v>
      </c>
      <c r="IP83" s="39">
        <v>0</v>
      </c>
      <c r="IQ83" s="39">
        <v>0</v>
      </c>
      <c r="IR83" s="39">
        <v>0</v>
      </c>
      <c r="IS83" s="39">
        <v>0</v>
      </c>
      <c r="IT83" s="39">
        <v>20</v>
      </c>
      <c r="IU83" s="39">
        <v>0</v>
      </c>
      <c r="IV83" s="39">
        <v>1</v>
      </c>
      <c r="IW83" s="39">
        <v>0</v>
      </c>
      <c r="IX83" s="39">
        <v>0</v>
      </c>
      <c r="IY83" s="39">
        <v>0</v>
      </c>
      <c r="IZ83" s="39">
        <v>0</v>
      </c>
      <c r="JA83" s="39">
        <v>1</v>
      </c>
      <c r="JB83" s="39">
        <v>1</v>
      </c>
      <c r="JC83" s="39">
        <v>1</v>
      </c>
      <c r="JD83" s="2">
        <v>2</v>
      </c>
      <c r="JE83" s="2">
        <v>2</v>
      </c>
      <c r="JF83" s="2">
        <v>3</v>
      </c>
      <c r="JG83" s="2">
        <v>3</v>
      </c>
      <c r="JH83" s="2">
        <v>0</v>
      </c>
      <c r="JI83" s="2">
        <v>1</v>
      </c>
      <c r="JJ83" s="2">
        <v>1</v>
      </c>
      <c r="JK83" s="2">
        <v>1</v>
      </c>
      <c r="JL83" s="2">
        <v>1</v>
      </c>
      <c r="JM83" s="44">
        <v>0</v>
      </c>
      <c r="JN83" s="44">
        <v>3</v>
      </c>
      <c r="JO83" s="44">
        <v>0</v>
      </c>
      <c r="JP83" s="2">
        <v>0</v>
      </c>
      <c r="JQ83" s="2">
        <v>2</v>
      </c>
      <c r="JR83" s="2">
        <v>0</v>
      </c>
      <c r="JS83" s="2">
        <v>1</v>
      </c>
      <c r="JT83" s="2">
        <v>1</v>
      </c>
      <c r="JU83" s="2">
        <v>0</v>
      </c>
      <c r="JV83" s="2">
        <v>0</v>
      </c>
      <c r="JW83" s="2">
        <v>1</v>
      </c>
      <c r="JX83" s="2">
        <v>0</v>
      </c>
      <c r="JY83" s="2">
        <v>2</v>
      </c>
      <c r="JZ83" s="2">
        <v>0</v>
      </c>
      <c r="KA83" s="2">
        <v>0</v>
      </c>
      <c r="KB83" s="25">
        <v>1</v>
      </c>
      <c r="KC83" s="25">
        <v>1</v>
      </c>
      <c r="KD83" s="25">
        <v>0</v>
      </c>
      <c r="KE83" s="25">
        <v>1</v>
      </c>
      <c r="KF83" s="25">
        <v>2</v>
      </c>
      <c r="KG83" s="25">
        <v>1</v>
      </c>
      <c r="KH83" s="25">
        <v>1</v>
      </c>
      <c r="KI83" s="25">
        <v>2</v>
      </c>
      <c r="KJ83" s="25">
        <v>1</v>
      </c>
      <c r="KK83" s="25">
        <v>3</v>
      </c>
      <c r="KL83" s="25">
        <v>4</v>
      </c>
      <c r="KM83" s="25">
        <v>1</v>
      </c>
      <c r="KN83" s="25">
        <v>3</v>
      </c>
      <c r="KO83" s="25">
        <v>5</v>
      </c>
      <c r="KP83" s="25">
        <v>3</v>
      </c>
      <c r="KQ83" s="25">
        <v>5</v>
      </c>
      <c r="KR83" s="44">
        <v>50</v>
      </c>
      <c r="KS83" s="44">
        <v>0</v>
      </c>
      <c r="KT83" s="44">
        <v>0</v>
      </c>
      <c r="KU83" s="44">
        <v>0</v>
      </c>
      <c r="KV83" s="44">
        <v>0</v>
      </c>
      <c r="KW83" s="44">
        <v>33.333333333333329</v>
      </c>
      <c r="KX83" s="44">
        <v>25</v>
      </c>
      <c r="KY83" s="44">
        <v>100</v>
      </c>
      <c r="KZ83" s="44">
        <v>66.666666666666657</v>
      </c>
      <c r="LA83" s="44">
        <v>40</v>
      </c>
      <c r="LB83" s="44">
        <v>100</v>
      </c>
      <c r="LC83" s="44">
        <v>60</v>
      </c>
      <c r="LD83" s="44">
        <v>0</v>
      </c>
      <c r="LE83" s="44">
        <v>100</v>
      </c>
      <c r="LF83" s="44">
        <v>100</v>
      </c>
      <c r="LG83" s="44">
        <v>50</v>
      </c>
      <c r="LH83" s="44">
        <v>100</v>
      </c>
      <c r="LI83" s="44">
        <v>0</v>
      </c>
      <c r="LJ83" s="44">
        <v>75</v>
      </c>
      <c r="LK83" s="44">
        <v>0</v>
      </c>
      <c r="LL83" s="44">
        <v>0</v>
      </c>
      <c r="LM83" s="44">
        <v>40</v>
      </c>
      <c r="LN83" s="44">
        <v>0</v>
      </c>
      <c r="LO83" s="44">
        <v>20</v>
      </c>
      <c r="LP83" s="44">
        <v>50</v>
      </c>
      <c r="LQ83" s="44">
        <v>0</v>
      </c>
      <c r="LR83" s="44">
        <v>0</v>
      </c>
      <c r="LS83" s="44">
        <v>50</v>
      </c>
      <c r="LT83" s="44">
        <v>0</v>
      </c>
      <c r="LU83" s="44">
        <v>66.666666666666657</v>
      </c>
      <c r="LV83" s="44">
        <v>0</v>
      </c>
      <c r="LW83" s="44">
        <v>0</v>
      </c>
      <c r="LX83" s="44">
        <v>33.333333333333329</v>
      </c>
      <c r="LY83" s="44">
        <v>20</v>
      </c>
      <c r="LZ83" s="44">
        <v>0</v>
      </c>
      <c r="MA83" s="44">
        <v>20</v>
      </c>
      <c r="MB83" s="25">
        <v>0</v>
      </c>
      <c r="MC83" s="25">
        <v>0</v>
      </c>
      <c r="MD83" s="25">
        <v>0</v>
      </c>
      <c r="ME83" s="25">
        <v>1</v>
      </c>
      <c r="MF83" s="25">
        <v>1</v>
      </c>
      <c r="MG83" s="25">
        <v>0</v>
      </c>
      <c r="MH83" s="25">
        <v>0</v>
      </c>
      <c r="MI83" s="25">
        <v>0</v>
      </c>
      <c r="MJ83" s="25">
        <v>0</v>
      </c>
      <c r="MK83" s="25">
        <v>1</v>
      </c>
      <c r="ML83" s="25">
        <v>0</v>
      </c>
      <c r="MM83" s="25">
        <v>0</v>
      </c>
      <c r="MN83" s="25">
        <v>2</v>
      </c>
      <c r="MO83" s="25">
        <v>1</v>
      </c>
      <c r="MP83" s="25">
        <v>1</v>
      </c>
      <c r="MQ83" s="25">
        <v>1</v>
      </c>
      <c r="MR83" s="25">
        <v>2</v>
      </c>
      <c r="MS83" s="25">
        <v>3</v>
      </c>
      <c r="MT83" s="25">
        <v>1</v>
      </c>
      <c r="MU83" s="25">
        <v>0</v>
      </c>
      <c r="MV83" s="25">
        <v>3</v>
      </c>
      <c r="MW83" s="44">
        <v>1</v>
      </c>
      <c r="MX83" s="44">
        <v>1</v>
      </c>
      <c r="MY83" s="44">
        <v>1</v>
      </c>
      <c r="MZ83" s="44">
        <v>0</v>
      </c>
      <c r="NA83" s="44">
        <v>0</v>
      </c>
      <c r="NB83" s="44">
        <v>0</v>
      </c>
      <c r="NC83" s="44">
        <v>100</v>
      </c>
      <c r="ND83" s="44">
        <v>50</v>
      </c>
      <c r="NE83" s="44">
        <v>0</v>
      </c>
      <c r="NF83" s="44">
        <v>0</v>
      </c>
      <c r="NG83" s="44">
        <v>999999999</v>
      </c>
      <c r="NH83" s="44">
        <v>0</v>
      </c>
      <c r="NI83" s="44">
        <v>100</v>
      </c>
      <c r="NJ83" s="44">
        <v>0</v>
      </c>
      <c r="NK83" s="44">
        <v>0</v>
      </c>
      <c r="NL83" s="25">
        <v>0</v>
      </c>
      <c r="NM83" s="25">
        <v>0</v>
      </c>
      <c r="NN83" s="25">
        <v>0</v>
      </c>
      <c r="NO83" s="25">
        <v>0</v>
      </c>
      <c r="NP83" s="25">
        <v>0</v>
      </c>
      <c r="NQ83" s="25">
        <v>0</v>
      </c>
      <c r="NR83" s="25">
        <v>0</v>
      </c>
      <c r="NS83" s="25">
        <v>0</v>
      </c>
      <c r="NT83" s="25">
        <v>0</v>
      </c>
      <c r="NU83" s="25">
        <v>0</v>
      </c>
      <c r="NV83" s="25">
        <v>0</v>
      </c>
      <c r="NW83" s="25">
        <v>0</v>
      </c>
      <c r="NX83" s="25">
        <v>0</v>
      </c>
      <c r="NY83" s="25">
        <v>0</v>
      </c>
      <c r="NZ83" s="25">
        <v>1</v>
      </c>
      <c r="OA83" s="25">
        <v>0</v>
      </c>
      <c r="OB83" s="25">
        <v>0</v>
      </c>
      <c r="OC83" s="25">
        <v>0</v>
      </c>
      <c r="OD83" s="44">
        <v>0</v>
      </c>
      <c r="OE83" s="44">
        <v>0</v>
      </c>
      <c r="OF83" s="44">
        <v>0</v>
      </c>
      <c r="OG83" s="44">
        <v>0</v>
      </c>
      <c r="OH83" s="44">
        <v>0</v>
      </c>
      <c r="OI83" s="44">
        <v>0</v>
      </c>
      <c r="OJ83" s="44">
        <v>999999999</v>
      </c>
      <c r="OK83" s="44">
        <v>999999999</v>
      </c>
      <c r="OL83" s="44">
        <v>0</v>
      </c>
      <c r="OM83" s="44">
        <v>999999999</v>
      </c>
      <c r="ON83" s="44">
        <v>999999999</v>
      </c>
      <c r="OO83" s="44">
        <v>999999999</v>
      </c>
      <c r="OP83" s="44">
        <v>999999999</v>
      </c>
      <c r="OQ83" s="44">
        <v>999999999</v>
      </c>
      <c r="OR83" s="44">
        <v>999999999</v>
      </c>
      <c r="OS83" s="44">
        <v>999999999</v>
      </c>
      <c r="OT83" s="44">
        <v>999999999</v>
      </c>
      <c r="OU83" s="44">
        <v>999999999</v>
      </c>
      <c r="OV83" s="25">
        <v>4</v>
      </c>
      <c r="OW83" s="25">
        <v>2</v>
      </c>
      <c r="OX83" s="25">
        <v>2</v>
      </c>
      <c r="OY83" s="25">
        <v>4</v>
      </c>
      <c r="OZ83" s="25">
        <v>9</v>
      </c>
      <c r="PA83" s="25">
        <v>10</v>
      </c>
      <c r="PB83" s="25">
        <v>10</v>
      </c>
      <c r="PC83" s="25">
        <v>9</v>
      </c>
      <c r="PD83" s="25">
        <v>11</v>
      </c>
      <c r="PE83" s="25">
        <v>14</v>
      </c>
      <c r="PF83" s="25">
        <v>6</v>
      </c>
      <c r="PG83" s="25">
        <v>3</v>
      </c>
      <c r="PH83" s="25">
        <v>11</v>
      </c>
      <c r="PI83" s="25">
        <v>7</v>
      </c>
      <c r="PJ83" s="25">
        <v>7</v>
      </c>
      <c r="PK83" s="25">
        <v>9</v>
      </c>
      <c r="PL83" s="25">
        <v>13</v>
      </c>
      <c r="PM83" s="25">
        <v>13</v>
      </c>
      <c r="PN83" s="25">
        <v>14</v>
      </c>
      <c r="PO83" s="25">
        <v>10</v>
      </c>
      <c r="PP83" s="25">
        <v>11</v>
      </c>
      <c r="PQ83" s="25">
        <v>17</v>
      </c>
      <c r="PR83" s="25">
        <v>9</v>
      </c>
      <c r="PS83" s="25">
        <v>13</v>
      </c>
      <c r="PT83" s="44">
        <v>36.363636363636367</v>
      </c>
      <c r="PU83" s="44">
        <v>28.571428571428569</v>
      </c>
      <c r="PV83" s="44">
        <v>28.571428571428569</v>
      </c>
      <c r="PW83" s="44">
        <v>44.444444444444443</v>
      </c>
      <c r="PX83" s="44">
        <v>69.230769230769226</v>
      </c>
      <c r="PY83" s="44">
        <v>76.923076923076934</v>
      </c>
      <c r="PZ83" s="44">
        <v>71.428571428571431</v>
      </c>
      <c r="QA83" s="44">
        <v>90</v>
      </c>
      <c r="QB83" s="44">
        <v>100</v>
      </c>
      <c r="QC83" s="44">
        <v>82.35294117647058</v>
      </c>
      <c r="QD83" s="44">
        <v>66.666666666666657</v>
      </c>
      <c r="QE83" s="44">
        <v>23.076923076923077</v>
      </c>
      <c r="QF83" s="25">
        <v>4</v>
      </c>
      <c r="QG83" s="25">
        <v>1</v>
      </c>
      <c r="QH83" s="25">
        <v>2</v>
      </c>
      <c r="QI83" s="25">
        <v>6</v>
      </c>
      <c r="QJ83" s="25">
        <v>11</v>
      </c>
      <c r="QK83" s="25">
        <v>12</v>
      </c>
      <c r="QL83" s="25">
        <v>9</v>
      </c>
      <c r="QM83" s="25">
        <v>10</v>
      </c>
      <c r="QN83" s="25">
        <v>8</v>
      </c>
      <c r="QO83" s="25">
        <v>10</v>
      </c>
      <c r="QP83" s="25">
        <v>4</v>
      </c>
      <c r="QQ83" s="25">
        <v>11</v>
      </c>
      <c r="QR83" s="25">
        <v>7</v>
      </c>
      <c r="QS83" s="25">
        <v>7</v>
      </c>
      <c r="QT83" s="25">
        <v>9</v>
      </c>
      <c r="QU83" s="25">
        <v>13</v>
      </c>
      <c r="QV83" s="25">
        <v>13</v>
      </c>
      <c r="QW83" s="25">
        <v>14</v>
      </c>
      <c r="QX83" s="25">
        <v>10</v>
      </c>
      <c r="QY83" s="25">
        <v>11</v>
      </c>
      <c r="QZ83" s="25">
        <v>17</v>
      </c>
      <c r="RA83" s="25">
        <v>9</v>
      </c>
      <c r="RB83" s="44">
        <v>36.363636363636367</v>
      </c>
      <c r="RC83" s="44">
        <v>14.285714285714285</v>
      </c>
      <c r="RD83" s="44">
        <v>28.571428571428569</v>
      </c>
      <c r="RE83" s="44">
        <v>66.666666666666657</v>
      </c>
      <c r="RF83" s="44">
        <v>84.615384615384613</v>
      </c>
      <c r="RG83" s="44">
        <v>92.307692307692307</v>
      </c>
      <c r="RH83" s="44">
        <v>64.285714285714292</v>
      </c>
      <c r="RI83" s="44">
        <v>100</v>
      </c>
      <c r="RJ83" s="44">
        <v>72.727272727272734</v>
      </c>
      <c r="RK83" s="44">
        <v>58.82352941176471</v>
      </c>
      <c r="RL83" s="44">
        <v>44.444444444444443</v>
      </c>
      <c r="RM83" s="25">
        <v>5</v>
      </c>
      <c r="RN83" s="25">
        <v>2</v>
      </c>
      <c r="RO83" s="25">
        <v>3</v>
      </c>
      <c r="RP83" s="25">
        <v>3</v>
      </c>
      <c r="RQ83" s="25">
        <v>4</v>
      </c>
      <c r="RR83" s="25">
        <v>3</v>
      </c>
      <c r="RS83" s="25">
        <v>5</v>
      </c>
      <c r="RT83" s="25">
        <v>2</v>
      </c>
      <c r="RU83" s="25">
        <v>5</v>
      </c>
      <c r="RV83" s="25">
        <v>8</v>
      </c>
      <c r="RW83" s="25">
        <v>6</v>
      </c>
      <c r="RX83" s="25">
        <v>7</v>
      </c>
      <c r="RY83" s="25">
        <v>4</v>
      </c>
      <c r="RZ83" s="25">
        <v>1</v>
      </c>
      <c r="SA83" s="25">
        <v>1</v>
      </c>
      <c r="SB83" s="25">
        <v>0</v>
      </c>
      <c r="SC83" s="25">
        <v>2</v>
      </c>
      <c r="SD83" s="25">
        <v>4</v>
      </c>
      <c r="SE83" s="25">
        <v>2</v>
      </c>
      <c r="SF83" s="25">
        <v>3</v>
      </c>
      <c r="SG83" s="25">
        <v>5</v>
      </c>
      <c r="SH83" s="25">
        <v>2</v>
      </c>
      <c r="SI83" s="25">
        <v>4</v>
      </c>
      <c r="SJ83" s="25">
        <v>3</v>
      </c>
      <c r="SK83" s="25">
        <v>4</v>
      </c>
      <c r="SL83" s="25">
        <v>0</v>
      </c>
      <c r="SM83" s="25">
        <v>1</v>
      </c>
      <c r="SN83" s="25">
        <v>0</v>
      </c>
      <c r="SO83" s="25">
        <v>1</v>
      </c>
      <c r="SP83" s="25">
        <v>1</v>
      </c>
      <c r="SQ83" s="25">
        <v>1</v>
      </c>
      <c r="SR83" s="25">
        <v>2</v>
      </c>
      <c r="SS83" s="25">
        <v>3</v>
      </c>
      <c r="ST83" s="25">
        <v>2</v>
      </c>
      <c r="SU83" s="25">
        <v>3</v>
      </c>
      <c r="SV83" s="25">
        <v>2</v>
      </c>
      <c r="SW83" s="44">
        <v>71.428571428571431</v>
      </c>
      <c r="SX83" s="44">
        <v>66.666666666666657</v>
      </c>
      <c r="SY83" s="44">
        <v>42.857142857142854</v>
      </c>
      <c r="SZ83" s="44">
        <v>42.857142857142854</v>
      </c>
      <c r="TA83" s="44">
        <v>33.333333333333329</v>
      </c>
      <c r="TB83" s="44">
        <v>37.5</v>
      </c>
      <c r="TC83" s="44">
        <v>41.666666666666671</v>
      </c>
      <c r="TD83" s="44">
        <v>28.571428571428569</v>
      </c>
      <c r="TE83" s="44">
        <v>55.555555555555557</v>
      </c>
      <c r="TF83" s="44">
        <v>72.727272727272734</v>
      </c>
      <c r="TG83" s="44">
        <v>75</v>
      </c>
      <c r="TH83" s="44">
        <v>77.777777777777786</v>
      </c>
      <c r="TI83" s="44">
        <v>57.142857142857139</v>
      </c>
      <c r="TJ83" s="44">
        <v>33.333333333333329</v>
      </c>
      <c r="TK83" s="44">
        <v>14.285714285714285</v>
      </c>
      <c r="TL83" s="44">
        <v>0</v>
      </c>
      <c r="TM83" s="44">
        <v>16.666666666666664</v>
      </c>
      <c r="TN83" s="44">
        <v>50</v>
      </c>
      <c r="TO83" s="44">
        <v>16.666666666666664</v>
      </c>
      <c r="TP83" s="44">
        <v>42.857142857142854</v>
      </c>
      <c r="TQ83" s="44">
        <v>55.555555555555557</v>
      </c>
      <c r="TR83" s="44">
        <v>18.181818181818183</v>
      </c>
      <c r="TS83" s="44">
        <v>50</v>
      </c>
      <c r="TT83" s="44">
        <v>33.333333333333329</v>
      </c>
      <c r="TU83" s="44">
        <v>57.142857142857139</v>
      </c>
      <c r="TV83" s="44">
        <v>0</v>
      </c>
      <c r="TW83" s="44">
        <v>14.285714285714285</v>
      </c>
      <c r="TX83" s="44">
        <v>0</v>
      </c>
      <c r="TY83" s="44">
        <v>8.3333333333333321</v>
      </c>
      <c r="TZ83" s="44">
        <v>12.5</v>
      </c>
      <c r="UA83" s="44">
        <v>8.3333333333333321</v>
      </c>
      <c r="UB83" s="44">
        <v>28.571428571428569</v>
      </c>
      <c r="UC83" s="44">
        <v>33.333333333333329</v>
      </c>
      <c r="UD83" s="44">
        <v>18.181818181818183</v>
      </c>
      <c r="UE83" s="44">
        <v>37.5</v>
      </c>
      <c r="UF83" s="44">
        <v>22.222222222222221</v>
      </c>
    </row>
    <row r="84" spans="1:552" x14ac:dyDescent="0.25">
      <c r="A84" s="2" t="str">
        <f t="shared" si="1"/>
        <v xml:space="preserve">291800 Jequié                                                                                                                                       </v>
      </c>
      <c r="B84" s="58">
        <v>291800</v>
      </c>
      <c r="C84" s="2" t="s">
        <v>128</v>
      </c>
      <c r="D84" s="56">
        <v>4</v>
      </c>
      <c r="E84" s="56">
        <v>5</v>
      </c>
      <c r="F84" s="56">
        <v>3</v>
      </c>
      <c r="G84" s="56">
        <v>6</v>
      </c>
      <c r="H84" s="56">
        <v>4</v>
      </c>
      <c r="I84" s="56">
        <v>3</v>
      </c>
      <c r="J84" s="56">
        <v>2</v>
      </c>
      <c r="K84" s="56">
        <v>3</v>
      </c>
      <c r="L84" s="56">
        <v>8</v>
      </c>
      <c r="M84" s="56">
        <v>7</v>
      </c>
      <c r="N84" s="56">
        <v>9</v>
      </c>
      <c r="O84" s="56">
        <v>2</v>
      </c>
      <c r="P84" s="59">
        <v>1</v>
      </c>
      <c r="Q84" s="59">
        <v>3</v>
      </c>
      <c r="R84" s="59">
        <v>2</v>
      </c>
      <c r="S84" s="59">
        <v>3</v>
      </c>
      <c r="T84" s="59">
        <v>1</v>
      </c>
      <c r="U84" s="59">
        <v>1</v>
      </c>
      <c r="V84" s="59">
        <v>2</v>
      </c>
      <c r="W84" s="59">
        <v>1</v>
      </c>
      <c r="X84" s="59">
        <v>4</v>
      </c>
      <c r="Y84" s="59">
        <v>2</v>
      </c>
      <c r="Z84" s="59">
        <v>6</v>
      </c>
      <c r="AA84" s="59">
        <v>2</v>
      </c>
      <c r="AB84" s="62">
        <v>25</v>
      </c>
      <c r="AC84" s="62">
        <v>60</v>
      </c>
      <c r="AD84" s="62">
        <v>66.666666666666657</v>
      </c>
      <c r="AE84" s="62">
        <v>50</v>
      </c>
      <c r="AF84" s="62">
        <v>25</v>
      </c>
      <c r="AG84" s="62">
        <v>33.333333333333329</v>
      </c>
      <c r="AH84" s="62">
        <v>100</v>
      </c>
      <c r="AI84" s="62">
        <v>33.333333333333329</v>
      </c>
      <c r="AJ84" s="62">
        <v>50</v>
      </c>
      <c r="AK84" s="62">
        <v>28.571428571428569</v>
      </c>
      <c r="AL84" s="62">
        <v>66.666666666666657</v>
      </c>
      <c r="AM84" s="62">
        <v>100</v>
      </c>
      <c r="AN84" s="61">
        <v>3</v>
      </c>
      <c r="AO84" s="25">
        <v>2</v>
      </c>
      <c r="AP84" s="25">
        <v>1</v>
      </c>
      <c r="AQ84" s="25">
        <v>3</v>
      </c>
      <c r="AR84" s="25">
        <v>3</v>
      </c>
      <c r="AS84" s="25">
        <v>2</v>
      </c>
      <c r="AT84" s="25">
        <v>0</v>
      </c>
      <c r="AU84" s="25">
        <v>2</v>
      </c>
      <c r="AV84" s="25">
        <v>4</v>
      </c>
      <c r="AW84" s="25">
        <v>5</v>
      </c>
      <c r="AX84" s="25">
        <v>3</v>
      </c>
      <c r="AY84" s="25">
        <v>0</v>
      </c>
      <c r="AZ84" s="39">
        <v>75</v>
      </c>
      <c r="BA84" s="39">
        <v>40</v>
      </c>
      <c r="BB84" s="39">
        <v>33.333333333333329</v>
      </c>
      <c r="BC84" s="39">
        <v>50</v>
      </c>
      <c r="BD84" s="39">
        <v>75</v>
      </c>
      <c r="BE84" s="39">
        <v>66.666666666666657</v>
      </c>
      <c r="BF84" s="39">
        <v>0</v>
      </c>
      <c r="BG84" s="39">
        <v>66.666666666666657</v>
      </c>
      <c r="BH84" s="39">
        <v>50</v>
      </c>
      <c r="BI84" s="39">
        <v>71.428571428571431</v>
      </c>
      <c r="BJ84" s="39">
        <v>33.333333333333329</v>
      </c>
      <c r="BK84" s="39">
        <v>0</v>
      </c>
      <c r="BL84" s="25">
        <v>0</v>
      </c>
      <c r="BM84" s="25">
        <v>0</v>
      </c>
      <c r="BN84" s="25">
        <v>0</v>
      </c>
      <c r="BO84" s="25">
        <v>0</v>
      </c>
      <c r="BP84" s="25">
        <v>0</v>
      </c>
      <c r="BQ84" s="25">
        <v>0</v>
      </c>
      <c r="BR84" s="25">
        <v>0</v>
      </c>
      <c r="BS84" s="25">
        <v>0</v>
      </c>
      <c r="BT84" s="25">
        <v>0</v>
      </c>
      <c r="BU84" s="25">
        <v>0</v>
      </c>
      <c r="BV84" s="25">
        <v>0</v>
      </c>
      <c r="BW84" s="25">
        <v>0</v>
      </c>
      <c r="BX84" s="39">
        <v>0</v>
      </c>
      <c r="BY84" s="39">
        <v>0</v>
      </c>
      <c r="BZ84" s="39">
        <v>0</v>
      </c>
      <c r="CA84" s="39">
        <v>0</v>
      </c>
      <c r="CB84" s="39">
        <v>0</v>
      </c>
      <c r="CC84" s="39">
        <v>0</v>
      </c>
      <c r="CD84" s="39">
        <v>0</v>
      </c>
      <c r="CE84" s="39">
        <v>0</v>
      </c>
      <c r="CF84" s="39">
        <v>0</v>
      </c>
      <c r="CG84" s="39">
        <v>0</v>
      </c>
      <c r="CH84" s="39">
        <v>0</v>
      </c>
      <c r="CI84" s="39">
        <v>0</v>
      </c>
      <c r="CJ84" s="63">
        <v>0</v>
      </c>
      <c r="CK84" s="63">
        <v>1</v>
      </c>
      <c r="CL84" s="63">
        <v>0</v>
      </c>
      <c r="CM84" s="63">
        <v>2</v>
      </c>
      <c r="CN84" s="63">
        <v>1</v>
      </c>
      <c r="CO84" s="63">
        <v>0</v>
      </c>
      <c r="CP84" s="63">
        <v>0</v>
      </c>
      <c r="CQ84" s="63">
        <v>0</v>
      </c>
      <c r="CR84" s="63">
        <v>3</v>
      </c>
      <c r="CS84" s="63">
        <v>0</v>
      </c>
      <c r="CT84" s="63">
        <v>3</v>
      </c>
      <c r="CU84" s="63">
        <v>0</v>
      </c>
      <c r="CV84" s="63">
        <v>1</v>
      </c>
      <c r="CW84" s="63">
        <v>0</v>
      </c>
      <c r="CX84" s="63">
        <v>0</v>
      </c>
      <c r="CY84" s="63">
        <v>0</v>
      </c>
      <c r="CZ84" s="63">
        <v>0</v>
      </c>
      <c r="DA84" s="63">
        <v>0</v>
      </c>
      <c r="DB84" s="63">
        <v>0</v>
      </c>
      <c r="DC84" s="63">
        <v>0</v>
      </c>
      <c r="DD84" s="63">
        <v>0</v>
      </c>
      <c r="DE84" s="63">
        <v>0</v>
      </c>
      <c r="DF84" s="63">
        <v>0</v>
      </c>
      <c r="DG84" s="63">
        <v>0</v>
      </c>
      <c r="DH84" s="25">
        <v>0</v>
      </c>
      <c r="DI84" s="25">
        <v>0</v>
      </c>
      <c r="DJ84" s="25">
        <v>0</v>
      </c>
      <c r="DK84" s="25">
        <v>0</v>
      </c>
      <c r="DL84" s="25">
        <v>0</v>
      </c>
      <c r="DM84" s="25">
        <v>0</v>
      </c>
      <c r="DN84" s="25">
        <v>0</v>
      </c>
      <c r="DO84" s="25">
        <v>0</v>
      </c>
      <c r="DP84" s="25">
        <v>0</v>
      </c>
      <c r="DQ84" s="25">
        <v>0</v>
      </c>
      <c r="DR84" s="25">
        <v>0</v>
      </c>
      <c r="DS84" s="25">
        <v>0</v>
      </c>
      <c r="DT84" s="34">
        <v>1</v>
      </c>
      <c r="DU84" s="34">
        <v>1</v>
      </c>
      <c r="DV84" s="34">
        <v>0</v>
      </c>
      <c r="DW84" s="34">
        <v>2</v>
      </c>
      <c r="DX84" s="34">
        <v>1</v>
      </c>
      <c r="DY84" s="34">
        <v>0</v>
      </c>
      <c r="DZ84" s="34">
        <v>0</v>
      </c>
      <c r="EA84" s="2">
        <v>0</v>
      </c>
      <c r="EB84" s="2">
        <v>3</v>
      </c>
      <c r="EC84" s="2">
        <v>0</v>
      </c>
      <c r="ED84" s="2">
        <v>3</v>
      </c>
      <c r="EE84" s="2">
        <v>0</v>
      </c>
      <c r="EF84" s="34">
        <v>0</v>
      </c>
      <c r="EG84" s="34">
        <v>100</v>
      </c>
      <c r="EH84" s="34">
        <v>999999999</v>
      </c>
      <c r="EI84" s="34">
        <v>100</v>
      </c>
      <c r="EJ84" s="34">
        <v>100</v>
      </c>
      <c r="EK84" s="34">
        <v>999999999</v>
      </c>
      <c r="EL84" s="34">
        <v>999999999</v>
      </c>
      <c r="EM84" s="34">
        <v>999999999</v>
      </c>
      <c r="EN84" s="34">
        <v>100</v>
      </c>
      <c r="EO84" s="34">
        <v>999999999</v>
      </c>
      <c r="EP84" s="34">
        <v>100</v>
      </c>
      <c r="EQ84" s="34">
        <v>999999999</v>
      </c>
      <c r="ER84" s="34">
        <v>100</v>
      </c>
      <c r="ES84" s="34">
        <v>0</v>
      </c>
      <c r="ET84" s="34">
        <v>999999999</v>
      </c>
      <c r="EU84" s="34">
        <v>0</v>
      </c>
      <c r="EV84" s="34">
        <v>0</v>
      </c>
      <c r="EW84" s="34">
        <v>999999999</v>
      </c>
      <c r="EX84" s="34">
        <v>999999999</v>
      </c>
      <c r="EY84" s="34">
        <v>999999999</v>
      </c>
      <c r="EZ84" s="34">
        <v>0</v>
      </c>
      <c r="FA84" s="34">
        <v>999999999</v>
      </c>
      <c r="FB84" s="34">
        <v>0</v>
      </c>
      <c r="FC84" s="34">
        <v>999999999</v>
      </c>
      <c r="FD84" s="42">
        <v>0</v>
      </c>
      <c r="FE84" s="42">
        <v>0</v>
      </c>
      <c r="FF84" s="42">
        <v>999999999</v>
      </c>
      <c r="FG84" s="42">
        <v>0</v>
      </c>
      <c r="FH84" s="42">
        <v>0</v>
      </c>
      <c r="FI84" s="42">
        <v>999999999</v>
      </c>
      <c r="FJ84" s="42">
        <v>999999999</v>
      </c>
      <c r="FK84" s="42">
        <v>999999999</v>
      </c>
      <c r="FL84" s="42">
        <v>0</v>
      </c>
      <c r="FM84" s="42">
        <v>999999999</v>
      </c>
      <c r="FN84" s="42">
        <v>0</v>
      </c>
      <c r="FO84" s="42">
        <v>999999999</v>
      </c>
      <c r="FP84" s="42">
        <v>0</v>
      </c>
      <c r="FQ84" s="2">
        <v>0</v>
      </c>
      <c r="FR84" s="2">
        <v>1</v>
      </c>
      <c r="FS84" s="2">
        <v>3</v>
      </c>
      <c r="FT84" s="2">
        <v>0</v>
      </c>
      <c r="FU84" s="2">
        <v>1</v>
      </c>
      <c r="FV84" s="2">
        <v>1</v>
      </c>
      <c r="FW84" s="2">
        <v>0</v>
      </c>
      <c r="FX84" s="2">
        <v>3</v>
      </c>
      <c r="FY84" s="2">
        <v>0</v>
      </c>
      <c r="FZ84" s="2">
        <v>3</v>
      </c>
      <c r="GA84" s="2">
        <v>2</v>
      </c>
      <c r="GB84" s="25">
        <v>1</v>
      </c>
      <c r="GC84" s="25">
        <v>0</v>
      </c>
      <c r="GD84" s="25">
        <v>1</v>
      </c>
      <c r="GE84" s="25">
        <v>0</v>
      </c>
      <c r="GF84" s="25">
        <v>0</v>
      </c>
      <c r="GG84" s="25">
        <v>0</v>
      </c>
      <c r="GH84" s="25">
        <v>0</v>
      </c>
      <c r="GI84" s="25">
        <v>0</v>
      </c>
      <c r="GJ84" s="25">
        <v>0</v>
      </c>
      <c r="GK84" s="25">
        <v>0</v>
      </c>
      <c r="GL84" s="25">
        <v>0</v>
      </c>
      <c r="GM84" s="25">
        <v>0</v>
      </c>
      <c r="GN84" s="2">
        <v>0</v>
      </c>
      <c r="GO84" s="2">
        <v>1</v>
      </c>
      <c r="GP84" s="2">
        <v>0</v>
      </c>
      <c r="GQ84" s="2">
        <v>0</v>
      </c>
      <c r="GR84" s="2">
        <v>0</v>
      </c>
      <c r="GS84" s="2">
        <v>0</v>
      </c>
      <c r="GT84" s="2">
        <v>1</v>
      </c>
      <c r="GU84" s="2">
        <v>1</v>
      </c>
      <c r="GV84" s="2">
        <v>0</v>
      </c>
      <c r="GW84" s="2">
        <v>0</v>
      </c>
      <c r="GX84" s="2">
        <v>1</v>
      </c>
      <c r="GY84" s="2">
        <v>0</v>
      </c>
      <c r="GZ84" s="2">
        <v>1</v>
      </c>
      <c r="HA84" s="2">
        <v>1</v>
      </c>
      <c r="HB84" s="2">
        <v>2</v>
      </c>
      <c r="HC84" s="2">
        <v>3</v>
      </c>
      <c r="HD84" s="2">
        <v>0</v>
      </c>
      <c r="HE84" s="2">
        <v>1</v>
      </c>
      <c r="HF84" s="2">
        <v>2</v>
      </c>
      <c r="HG84" s="2">
        <v>1</v>
      </c>
      <c r="HH84" s="2">
        <v>3</v>
      </c>
      <c r="HI84" s="2">
        <v>0</v>
      </c>
      <c r="HJ84" s="2">
        <v>4</v>
      </c>
      <c r="HK84" s="2">
        <v>2</v>
      </c>
      <c r="HL84" s="34">
        <v>0</v>
      </c>
      <c r="HM84" s="34">
        <v>0</v>
      </c>
      <c r="HN84" s="34">
        <v>50</v>
      </c>
      <c r="HO84" s="34">
        <v>100</v>
      </c>
      <c r="HP84" s="34">
        <v>999999999</v>
      </c>
      <c r="HQ84" s="34">
        <v>100</v>
      </c>
      <c r="HR84" s="34">
        <v>50</v>
      </c>
      <c r="HS84" s="34">
        <v>0</v>
      </c>
      <c r="HT84" s="34">
        <v>100</v>
      </c>
      <c r="HU84" s="34">
        <v>999999999</v>
      </c>
      <c r="HV84" s="34">
        <v>75</v>
      </c>
      <c r="HW84" s="34">
        <v>100</v>
      </c>
      <c r="HX84" s="39">
        <v>100</v>
      </c>
      <c r="HY84" s="39">
        <v>0</v>
      </c>
      <c r="HZ84" s="39">
        <v>50</v>
      </c>
      <c r="IA84" s="39">
        <v>0</v>
      </c>
      <c r="IB84" s="39">
        <v>999999999</v>
      </c>
      <c r="IC84" s="39">
        <v>0</v>
      </c>
      <c r="ID84" s="39">
        <v>0</v>
      </c>
      <c r="IE84" s="39">
        <v>0</v>
      </c>
      <c r="IF84" s="39">
        <v>0</v>
      </c>
      <c r="IG84" s="39">
        <v>999999999</v>
      </c>
      <c r="IH84" s="39">
        <v>0</v>
      </c>
      <c r="II84" s="39">
        <v>0</v>
      </c>
      <c r="IJ84" s="39">
        <v>0</v>
      </c>
      <c r="IK84" s="39">
        <v>100</v>
      </c>
      <c r="IL84" s="39">
        <v>0</v>
      </c>
      <c r="IM84" s="39">
        <v>0</v>
      </c>
      <c r="IN84" s="39">
        <v>999999999</v>
      </c>
      <c r="IO84" s="39">
        <v>0</v>
      </c>
      <c r="IP84" s="39">
        <v>50</v>
      </c>
      <c r="IQ84" s="39">
        <v>100</v>
      </c>
      <c r="IR84" s="39">
        <v>0</v>
      </c>
      <c r="IS84" s="39">
        <v>999999999</v>
      </c>
      <c r="IT84" s="39">
        <v>25</v>
      </c>
      <c r="IU84" s="39">
        <v>0</v>
      </c>
      <c r="IV84" s="39">
        <v>0</v>
      </c>
      <c r="IW84" s="39">
        <v>0</v>
      </c>
      <c r="IX84" s="39">
        <v>0</v>
      </c>
      <c r="IY84" s="39">
        <v>1</v>
      </c>
      <c r="IZ84" s="39">
        <v>0</v>
      </c>
      <c r="JA84" s="39">
        <v>1</v>
      </c>
      <c r="JB84" s="39">
        <v>0</v>
      </c>
      <c r="JC84" s="39">
        <v>0</v>
      </c>
      <c r="JD84" s="2">
        <v>2</v>
      </c>
      <c r="JE84" s="2">
        <v>2</v>
      </c>
      <c r="JF84" s="2">
        <v>2</v>
      </c>
      <c r="JG84" s="2">
        <v>0</v>
      </c>
      <c r="JH84" s="2">
        <v>1</v>
      </c>
      <c r="JI84" s="2">
        <v>1</v>
      </c>
      <c r="JJ84" s="2">
        <v>0</v>
      </c>
      <c r="JK84" s="2">
        <v>1</v>
      </c>
      <c r="JL84" s="2">
        <v>2</v>
      </c>
      <c r="JM84" s="44">
        <v>0</v>
      </c>
      <c r="JN84" s="44">
        <v>0</v>
      </c>
      <c r="JO84" s="44">
        <v>2</v>
      </c>
      <c r="JP84" s="2">
        <v>0</v>
      </c>
      <c r="JQ84" s="2">
        <v>1</v>
      </c>
      <c r="JR84" s="2">
        <v>1</v>
      </c>
      <c r="JS84" s="2">
        <v>0</v>
      </c>
      <c r="JT84" s="2">
        <v>1</v>
      </c>
      <c r="JU84" s="2">
        <v>0</v>
      </c>
      <c r="JV84" s="2">
        <v>1</v>
      </c>
      <c r="JW84" s="2">
        <v>0</v>
      </c>
      <c r="JX84" s="2">
        <v>1</v>
      </c>
      <c r="JY84" s="2">
        <v>1</v>
      </c>
      <c r="JZ84" s="2">
        <v>0</v>
      </c>
      <c r="KA84" s="2">
        <v>0</v>
      </c>
      <c r="KB84" s="25">
        <v>1</v>
      </c>
      <c r="KC84" s="25">
        <v>1</v>
      </c>
      <c r="KD84" s="25">
        <v>0</v>
      </c>
      <c r="KE84" s="25">
        <v>0</v>
      </c>
      <c r="KF84" s="25">
        <v>2</v>
      </c>
      <c r="KG84" s="25">
        <v>1</v>
      </c>
      <c r="KH84" s="25">
        <v>1</v>
      </c>
      <c r="KI84" s="25">
        <v>2</v>
      </c>
      <c r="KJ84" s="25">
        <v>3</v>
      </c>
      <c r="KK84" s="25">
        <v>2</v>
      </c>
      <c r="KL84" s="25">
        <v>0</v>
      </c>
      <c r="KM84" s="25">
        <v>2</v>
      </c>
      <c r="KN84" s="25">
        <v>3</v>
      </c>
      <c r="KO84" s="25">
        <v>4</v>
      </c>
      <c r="KP84" s="25">
        <v>3</v>
      </c>
      <c r="KQ84" s="25">
        <v>0</v>
      </c>
      <c r="KR84" s="44">
        <v>0</v>
      </c>
      <c r="KS84" s="44">
        <v>0</v>
      </c>
      <c r="KT84" s="44">
        <v>0</v>
      </c>
      <c r="KU84" s="44">
        <v>50</v>
      </c>
      <c r="KV84" s="44">
        <v>0</v>
      </c>
      <c r="KW84" s="44">
        <v>50</v>
      </c>
      <c r="KX84" s="44">
        <v>999999999</v>
      </c>
      <c r="KY84" s="44">
        <v>0</v>
      </c>
      <c r="KZ84" s="44">
        <v>66.666666666666657</v>
      </c>
      <c r="LA84" s="44">
        <v>50</v>
      </c>
      <c r="LB84" s="44">
        <v>66.666666666666657</v>
      </c>
      <c r="LC84" s="44">
        <v>999999999</v>
      </c>
      <c r="LD84" s="44">
        <v>50</v>
      </c>
      <c r="LE84" s="44">
        <v>100</v>
      </c>
      <c r="LF84" s="44">
        <v>0</v>
      </c>
      <c r="LG84" s="44">
        <v>50</v>
      </c>
      <c r="LH84" s="44">
        <v>66.666666666666657</v>
      </c>
      <c r="LI84" s="44">
        <v>0</v>
      </c>
      <c r="LJ84" s="44">
        <v>999999999</v>
      </c>
      <c r="LK84" s="44">
        <v>100</v>
      </c>
      <c r="LL84" s="44">
        <v>0</v>
      </c>
      <c r="LM84" s="44">
        <v>25</v>
      </c>
      <c r="LN84" s="44">
        <v>33.333333333333329</v>
      </c>
      <c r="LO84" s="44">
        <v>999999999</v>
      </c>
      <c r="LP84" s="44">
        <v>50</v>
      </c>
      <c r="LQ84" s="44">
        <v>0</v>
      </c>
      <c r="LR84" s="44">
        <v>100</v>
      </c>
      <c r="LS84" s="44">
        <v>0</v>
      </c>
      <c r="LT84" s="44">
        <v>33.333333333333329</v>
      </c>
      <c r="LU84" s="44">
        <v>50</v>
      </c>
      <c r="LV84" s="44">
        <v>999999999</v>
      </c>
      <c r="LW84" s="44">
        <v>0</v>
      </c>
      <c r="LX84" s="44">
        <v>33.333333333333329</v>
      </c>
      <c r="LY84" s="44">
        <v>25</v>
      </c>
      <c r="LZ84" s="44">
        <v>0</v>
      </c>
      <c r="MA84" s="44">
        <v>999999999</v>
      </c>
      <c r="MB84" s="25">
        <v>0</v>
      </c>
      <c r="MC84" s="25">
        <v>0</v>
      </c>
      <c r="MD84" s="25">
        <v>0</v>
      </c>
      <c r="ME84" s="25">
        <v>0</v>
      </c>
      <c r="MF84" s="25">
        <v>0</v>
      </c>
      <c r="MG84" s="25">
        <v>0</v>
      </c>
      <c r="MH84" s="25">
        <v>0</v>
      </c>
      <c r="MI84" s="25">
        <v>0</v>
      </c>
      <c r="MJ84" s="25">
        <v>1</v>
      </c>
      <c r="MK84" s="25">
        <v>0</v>
      </c>
      <c r="ML84" s="25">
        <v>0</v>
      </c>
      <c r="MM84" s="25">
        <v>0</v>
      </c>
      <c r="MN84" s="25">
        <v>1</v>
      </c>
      <c r="MO84" s="25">
        <v>1</v>
      </c>
      <c r="MP84" s="25">
        <v>0</v>
      </c>
      <c r="MQ84" s="25">
        <v>2</v>
      </c>
      <c r="MR84" s="25">
        <v>1</v>
      </c>
      <c r="MS84" s="25">
        <v>0</v>
      </c>
      <c r="MT84" s="25">
        <v>1</v>
      </c>
      <c r="MU84" s="25">
        <v>0</v>
      </c>
      <c r="MV84" s="25">
        <v>2</v>
      </c>
      <c r="MW84" s="44">
        <v>0</v>
      </c>
      <c r="MX84" s="44">
        <v>3</v>
      </c>
      <c r="MY84" s="44">
        <v>0</v>
      </c>
      <c r="MZ84" s="44">
        <v>0</v>
      </c>
      <c r="NA84" s="44">
        <v>0</v>
      </c>
      <c r="NB84" s="44">
        <v>999999999</v>
      </c>
      <c r="NC84" s="44">
        <v>0</v>
      </c>
      <c r="ND84" s="44">
        <v>0</v>
      </c>
      <c r="NE84" s="44">
        <v>999999999</v>
      </c>
      <c r="NF84" s="44">
        <v>0</v>
      </c>
      <c r="NG84" s="44">
        <v>999999999</v>
      </c>
      <c r="NH84" s="44">
        <v>50</v>
      </c>
      <c r="NI84" s="44">
        <v>999999999</v>
      </c>
      <c r="NJ84" s="44">
        <v>0</v>
      </c>
      <c r="NK84" s="44">
        <v>999999999</v>
      </c>
      <c r="NL84" s="25">
        <v>0</v>
      </c>
      <c r="NM84" s="25">
        <v>0</v>
      </c>
      <c r="NN84" s="25">
        <v>0</v>
      </c>
      <c r="NO84" s="25">
        <v>0</v>
      </c>
      <c r="NP84" s="25">
        <v>0</v>
      </c>
      <c r="NQ84" s="25">
        <v>0</v>
      </c>
      <c r="NR84" s="25">
        <v>0</v>
      </c>
      <c r="NS84" s="25">
        <v>0</v>
      </c>
      <c r="NT84" s="25">
        <v>0</v>
      </c>
      <c r="NU84" s="25">
        <v>0</v>
      </c>
      <c r="NV84" s="25">
        <v>0</v>
      </c>
      <c r="NW84" s="25">
        <v>0</v>
      </c>
      <c r="NX84" s="25">
        <v>0</v>
      </c>
      <c r="NY84" s="25">
        <v>0</v>
      </c>
      <c r="NZ84" s="25">
        <v>0</v>
      </c>
      <c r="OA84" s="25">
        <v>0</v>
      </c>
      <c r="OB84" s="25">
        <v>0</v>
      </c>
      <c r="OC84" s="25">
        <v>1</v>
      </c>
      <c r="OD84" s="44">
        <v>0</v>
      </c>
      <c r="OE84" s="44">
        <v>0</v>
      </c>
      <c r="OF84" s="44">
        <v>0</v>
      </c>
      <c r="OG84" s="44">
        <v>0</v>
      </c>
      <c r="OH84" s="44">
        <v>0</v>
      </c>
      <c r="OI84" s="44">
        <v>0</v>
      </c>
      <c r="OJ84" s="44">
        <v>999999999</v>
      </c>
      <c r="OK84" s="44">
        <v>999999999</v>
      </c>
      <c r="OL84" s="44">
        <v>999999999</v>
      </c>
      <c r="OM84" s="44">
        <v>999999999</v>
      </c>
      <c r="ON84" s="44">
        <v>999999999</v>
      </c>
      <c r="OO84" s="44">
        <v>0</v>
      </c>
      <c r="OP84" s="44">
        <v>999999999</v>
      </c>
      <c r="OQ84" s="44">
        <v>999999999</v>
      </c>
      <c r="OR84" s="44">
        <v>999999999</v>
      </c>
      <c r="OS84" s="44">
        <v>999999999</v>
      </c>
      <c r="OT84" s="44">
        <v>999999999</v>
      </c>
      <c r="OU84" s="44">
        <v>999999999</v>
      </c>
      <c r="OV84" s="25">
        <v>3</v>
      </c>
      <c r="OW84" s="25">
        <v>2</v>
      </c>
      <c r="OX84" s="25">
        <v>3</v>
      </c>
      <c r="OY84" s="25">
        <v>4</v>
      </c>
      <c r="OZ84" s="25">
        <v>5</v>
      </c>
      <c r="PA84" s="25">
        <v>2</v>
      </c>
      <c r="PB84" s="25">
        <v>1</v>
      </c>
      <c r="PC84" s="25">
        <v>4</v>
      </c>
      <c r="PD84" s="25">
        <v>7</v>
      </c>
      <c r="PE84" s="25">
        <v>6</v>
      </c>
      <c r="PF84" s="25">
        <v>9</v>
      </c>
      <c r="PG84" s="25">
        <v>4</v>
      </c>
      <c r="PH84" s="25">
        <v>5</v>
      </c>
      <c r="PI84" s="25">
        <v>5</v>
      </c>
      <c r="PJ84" s="25">
        <v>5</v>
      </c>
      <c r="PK84" s="25">
        <v>7</v>
      </c>
      <c r="PL84" s="25">
        <v>8</v>
      </c>
      <c r="PM84" s="25">
        <v>5</v>
      </c>
      <c r="PN84" s="25">
        <v>2</v>
      </c>
      <c r="PO84" s="25">
        <v>4</v>
      </c>
      <c r="PP84" s="25">
        <v>9</v>
      </c>
      <c r="PQ84" s="25">
        <v>8</v>
      </c>
      <c r="PR84" s="25">
        <v>9</v>
      </c>
      <c r="PS84" s="25">
        <v>5</v>
      </c>
      <c r="PT84" s="44">
        <v>60</v>
      </c>
      <c r="PU84" s="44">
        <v>40</v>
      </c>
      <c r="PV84" s="44">
        <v>60</v>
      </c>
      <c r="PW84" s="44">
        <v>57.142857142857139</v>
      </c>
      <c r="PX84" s="44">
        <v>62.5</v>
      </c>
      <c r="PY84" s="44">
        <v>40</v>
      </c>
      <c r="PZ84" s="44">
        <v>50</v>
      </c>
      <c r="QA84" s="44">
        <v>100</v>
      </c>
      <c r="QB84" s="44">
        <v>77.777777777777786</v>
      </c>
      <c r="QC84" s="44">
        <v>75</v>
      </c>
      <c r="QD84" s="44">
        <v>100</v>
      </c>
      <c r="QE84" s="44">
        <v>80</v>
      </c>
      <c r="QF84" s="25">
        <v>2</v>
      </c>
      <c r="QG84" s="25">
        <v>2</v>
      </c>
      <c r="QH84" s="25">
        <v>3</v>
      </c>
      <c r="QI84" s="25">
        <v>4</v>
      </c>
      <c r="QJ84" s="25">
        <v>6</v>
      </c>
      <c r="QK84" s="25">
        <v>3</v>
      </c>
      <c r="QL84" s="25">
        <v>1</v>
      </c>
      <c r="QM84" s="25">
        <v>4</v>
      </c>
      <c r="QN84" s="25">
        <v>6</v>
      </c>
      <c r="QO84" s="25">
        <v>6</v>
      </c>
      <c r="QP84" s="25">
        <v>4</v>
      </c>
      <c r="QQ84" s="25">
        <v>5</v>
      </c>
      <c r="QR84" s="25">
        <v>5</v>
      </c>
      <c r="QS84" s="25">
        <v>5</v>
      </c>
      <c r="QT84" s="25">
        <v>7</v>
      </c>
      <c r="QU84" s="25">
        <v>8</v>
      </c>
      <c r="QV84" s="25">
        <v>5</v>
      </c>
      <c r="QW84" s="25">
        <v>2</v>
      </c>
      <c r="QX84" s="25">
        <v>4</v>
      </c>
      <c r="QY84" s="25">
        <v>9</v>
      </c>
      <c r="QZ84" s="25">
        <v>8</v>
      </c>
      <c r="RA84" s="25">
        <v>9</v>
      </c>
      <c r="RB84" s="44">
        <v>40</v>
      </c>
      <c r="RC84" s="44">
        <v>40</v>
      </c>
      <c r="RD84" s="44">
        <v>60</v>
      </c>
      <c r="RE84" s="44">
        <v>57.142857142857139</v>
      </c>
      <c r="RF84" s="44">
        <v>75</v>
      </c>
      <c r="RG84" s="44">
        <v>60</v>
      </c>
      <c r="RH84" s="44">
        <v>50</v>
      </c>
      <c r="RI84" s="44">
        <v>100</v>
      </c>
      <c r="RJ84" s="44">
        <v>66.666666666666657</v>
      </c>
      <c r="RK84" s="44">
        <v>75</v>
      </c>
      <c r="RL84" s="44">
        <v>44.444444444444443</v>
      </c>
      <c r="RM84" s="25">
        <v>2</v>
      </c>
      <c r="RN84" s="25">
        <v>2</v>
      </c>
      <c r="RO84" s="25">
        <v>1</v>
      </c>
      <c r="RP84" s="25">
        <v>5</v>
      </c>
      <c r="RQ84" s="25">
        <v>2</v>
      </c>
      <c r="RR84" s="25">
        <v>1</v>
      </c>
      <c r="RS84" s="25">
        <v>0</v>
      </c>
      <c r="RT84" s="25">
        <v>2</v>
      </c>
      <c r="RU84" s="25">
        <v>5</v>
      </c>
      <c r="RV84" s="25">
        <v>5</v>
      </c>
      <c r="RW84" s="25">
        <v>3</v>
      </c>
      <c r="RX84" s="25">
        <v>0</v>
      </c>
      <c r="RY84" s="25">
        <v>3</v>
      </c>
      <c r="RZ84" s="25">
        <v>1</v>
      </c>
      <c r="SA84" s="25">
        <v>1</v>
      </c>
      <c r="SB84" s="25">
        <v>2</v>
      </c>
      <c r="SC84" s="25">
        <v>0</v>
      </c>
      <c r="SD84" s="25">
        <v>2</v>
      </c>
      <c r="SE84" s="25">
        <v>0</v>
      </c>
      <c r="SF84" s="25">
        <v>2</v>
      </c>
      <c r="SG84" s="25">
        <v>1</v>
      </c>
      <c r="SH84" s="25">
        <v>2</v>
      </c>
      <c r="SI84" s="25">
        <v>3</v>
      </c>
      <c r="SJ84" s="25">
        <v>1</v>
      </c>
      <c r="SK84" s="25">
        <v>2</v>
      </c>
      <c r="SL84" s="25">
        <v>1</v>
      </c>
      <c r="SM84" s="25">
        <v>0</v>
      </c>
      <c r="SN84" s="25">
        <v>2</v>
      </c>
      <c r="SO84" s="25">
        <v>0</v>
      </c>
      <c r="SP84" s="25">
        <v>0</v>
      </c>
      <c r="SQ84" s="25">
        <v>0</v>
      </c>
      <c r="SR84" s="25">
        <v>1</v>
      </c>
      <c r="SS84" s="25">
        <v>1</v>
      </c>
      <c r="ST84" s="25">
        <v>1</v>
      </c>
      <c r="SU84" s="25">
        <v>1</v>
      </c>
      <c r="SV84" s="25">
        <v>0</v>
      </c>
      <c r="SW84" s="44">
        <v>50</v>
      </c>
      <c r="SX84" s="44">
        <v>40</v>
      </c>
      <c r="SY84" s="44">
        <v>33.333333333333329</v>
      </c>
      <c r="SZ84" s="44">
        <v>83.333333333333343</v>
      </c>
      <c r="TA84" s="44">
        <v>50</v>
      </c>
      <c r="TB84" s="44">
        <v>33.333333333333329</v>
      </c>
      <c r="TC84" s="44">
        <v>0</v>
      </c>
      <c r="TD84" s="44">
        <v>66.666666666666657</v>
      </c>
      <c r="TE84" s="44">
        <v>62.5</v>
      </c>
      <c r="TF84" s="44">
        <v>71.428571428571431</v>
      </c>
      <c r="TG84" s="44">
        <v>33.333333333333329</v>
      </c>
      <c r="TH84" s="44">
        <v>0</v>
      </c>
      <c r="TI84" s="44">
        <v>75</v>
      </c>
      <c r="TJ84" s="44">
        <v>20</v>
      </c>
      <c r="TK84" s="44">
        <v>33.333333333333329</v>
      </c>
      <c r="TL84" s="44">
        <v>33.333333333333329</v>
      </c>
      <c r="TM84" s="44">
        <v>0</v>
      </c>
      <c r="TN84" s="44">
        <v>66.666666666666657</v>
      </c>
      <c r="TO84" s="44">
        <v>0</v>
      </c>
      <c r="TP84" s="44">
        <v>66.666666666666657</v>
      </c>
      <c r="TQ84" s="44">
        <v>12.5</v>
      </c>
      <c r="TR84" s="44">
        <v>28.571428571428569</v>
      </c>
      <c r="TS84" s="44">
        <v>33.333333333333329</v>
      </c>
      <c r="TT84" s="44">
        <v>50</v>
      </c>
      <c r="TU84" s="44">
        <v>50</v>
      </c>
      <c r="TV84" s="44">
        <v>20</v>
      </c>
      <c r="TW84" s="44">
        <v>0</v>
      </c>
      <c r="TX84" s="44">
        <v>33.333333333333329</v>
      </c>
      <c r="TY84" s="44">
        <v>0</v>
      </c>
      <c r="TZ84" s="44">
        <v>0</v>
      </c>
      <c r="UA84" s="44">
        <v>0</v>
      </c>
      <c r="UB84" s="44">
        <v>33.333333333333329</v>
      </c>
      <c r="UC84" s="44">
        <v>12.5</v>
      </c>
      <c r="UD84" s="44">
        <v>14.285714285714285</v>
      </c>
      <c r="UE84" s="44">
        <v>11.111111111111111</v>
      </c>
      <c r="UF84" s="44">
        <v>0</v>
      </c>
    </row>
    <row r="85" spans="1:552" x14ac:dyDescent="0.25">
      <c r="A85" s="2" t="str">
        <f t="shared" si="1"/>
        <v xml:space="preserve">291840 Juazeiro                                                                                                                                     </v>
      </c>
      <c r="B85" s="58">
        <v>291840</v>
      </c>
      <c r="C85" s="2" t="s">
        <v>129</v>
      </c>
      <c r="D85" s="56">
        <v>2</v>
      </c>
      <c r="E85" s="56">
        <v>3</v>
      </c>
      <c r="F85" s="56">
        <v>2</v>
      </c>
      <c r="G85" s="56">
        <v>5</v>
      </c>
      <c r="H85" s="56">
        <v>4</v>
      </c>
      <c r="I85" s="56">
        <v>5</v>
      </c>
      <c r="J85" s="56">
        <v>7</v>
      </c>
      <c r="K85" s="56">
        <v>6</v>
      </c>
      <c r="L85" s="56">
        <v>4</v>
      </c>
      <c r="M85" s="56">
        <v>6</v>
      </c>
      <c r="N85" s="56">
        <v>9</v>
      </c>
      <c r="O85" s="56">
        <v>4</v>
      </c>
      <c r="P85" s="59">
        <v>0</v>
      </c>
      <c r="Q85" s="59">
        <v>0</v>
      </c>
      <c r="R85" s="59">
        <v>1</v>
      </c>
      <c r="S85" s="59">
        <v>0</v>
      </c>
      <c r="T85" s="59">
        <v>1</v>
      </c>
      <c r="U85" s="59">
        <v>3</v>
      </c>
      <c r="V85" s="59">
        <v>5</v>
      </c>
      <c r="W85" s="59">
        <v>6</v>
      </c>
      <c r="X85" s="59">
        <v>3</v>
      </c>
      <c r="Y85" s="59">
        <v>2</v>
      </c>
      <c r="Z85" s="59">
        <v>6</v>
      </c>
      <c r="AA85" s="59">
        <v>2</v>
      </c>
      <c r="AB85" s="62">
        <v>0</v>
      </c>
      <c r="AC85" s="62">
        <v>0</v>
      </c>
      <c r="AD85" s="62">
        <v>50</v>
      </c>
      <c r="AE85" s="62">
        <v>0</v>
      </c>
      <c r="AF85" s="62">
        <v>25</v>
      </c>
      <c r="AG85" s="62">
        <v>60</v>
      </c>
      <c r="AH85" s="62">
        <v>71.428571428571431</v>
      </c>
      <c r="AI85" s="62">
        <v>100</v>
      </c>
      <c r="AJ85" s="62">
        <v>75</v>
      </c>
      <c r="AK85" s="62">
        <v>33.333333333333329</v>
      </c>
      <c r="AL85" s="62">
        <v>66.666666666666657</v>
      </c>
      <c r="AM85" s="62">
        <v>50</v>
      </c>
      <c r="AN85" s="61">
        <v>1</v>
      </c>
      <c r="AO85" s="25">
        <v>3</v>
      </c>
      <c r="AP85" s="25">
        <v>1</v>
      </c>
      <c r="AQ85" s="25">
        <v>5</v>
      </c>
      <c r="AR85" s="25">
        <v>3</v>
      </c>
      <c r="AS85" s="25">
        <v>2</v>
      </c>
      <c r="AT85" s="25">
        <v>2</v>
      </c>
      <c r="AU85" s="25">
        <v>0</v>
      </c>
      <c r="AV85" s="25">
        <v>1</v>
      </c>
      <c r="AW85" s="25">
        <v>4</v>
      </c>
      <c r="AX85" s="25">
        <v>3</v>
      </c>
      <c r="AY85" s="25">
        <v>2</v>
      </c>
      <c r="AZ85" s="39">
        <v>50</v>
      </c>
      <c r="BA85" s="39">
        <v>100</v>
      </c>
      <c r="BB85" s="39">
        <v>50</v>
      </c>
      <c r="BC85" s="39">
        <v>100</v>
      </c>
      <c r="BD85" s="39">
        <v>75</v>
      </c>
      <c r="BE85" s="39">
        <v>40</v>
      </c>
      <c r="BF85" s="39">
        <v>28.571428571428569</v>
      </c>
      <c r="BG85" s="39">
        <v>0</v>
      </c>
      <c r="BH85" s="39">
        <v>25</v>
      </c>
      <c r="BI85" s="39">
        <v>66.666666666666657</v>
      </c>
      <c r="BJ85" s="39">
        <v>33.333333333333329</v>
      </c>
      <c r="BK85" s="39">
        <v>50</v>
      </c>
      <c r="BL85" s="25">
        <v>1</v>
      </c>
      <c r="BM85" s="25">
        <v>0</v>
      </c>
      <c r="BN85" s="25">
        <v>0</v>
      </c>
      <c r="BO85" s="25">
        <v>0</v>
      </c>
      <c r="BP85" s="25">
        <v>0</v>
      </c>
      <c r="BQ85" s="25">
        <v>0</v>
      </c>
      <c r="BR85" s="25">
        <v>0</v>
      </c>
      <c r="BS85" s="25">
        <v>0</v>
      </c>
      <c r="BT85" s="25">
        <v>0</v>
      </c>
      <c r="BU85" s="25">
        <v>0</v>
      </c>
      <c r="BV85" s="25">
        <v>0</v>
      </c>
      <c r="BW85" s="25">
        <v>0</v>
      </c>
      <c r="BX85" s="39">
        <v>50</v>
      </c>
      <c r="BY85" s="39">
        <v>0</v>
      </c>
      <c r="BZ85" s="39">
        <v>0</v>
      </c>
      <c r="CA85" s="39">
        <v>0</v>
      </c>
      <c r="CB85" s="39">
        <v>0</v>
      </c>
      <c r="CC85" s="39">
        <v>0</v>
      </c>
      <c r="CD85" s="39">
        <v>0</v>
      </c>
      <c r="CE85" s="39">
        <v>0</v>
      </c>
      <c r="CF85" s="39">
        <v>0</v>
      </c>
      <c r="CG85" s="39">
        <v>0</v>
      </c>
      <c r="CH85" s="39">
        <v>0</v>
      </c>
      <c r="CI85" s="39">
        <v>0</v>
      </c>
      <c r="CJ85" s="63">
        <v>0</v>
      </c>
      <c r="CK85" s="63">
        <v>0</v>
      </c>
      <c r="CL85" s="63">
        <v>0</v>
      </c>
      <c r="CM85" s="63">
        <v>0</v>
      </c>
      <c r="CN85" s="63">
        <v>1</v>
      </c>
      <c r="CO85" s="63">
        <v>2</v>
      </c>
      <c r="CP85" s="63">
        <v>2</v>
      </c>
      <c r="CQ85" s="63">
        <v>1</v>
      </c>
      <c r="CR85" s="63">
        <v>1</v>
      </c>
      <c r="CS85" s="63">
        <v>1</v>
      </c>
      <c r="CT85" s="63">
        <v>5</v>
      </c>
      <c r="CU85" s="63">
        <v>0</v>
      </c>
      <c r="CV85" s="63">
        <v>0</v>
      </c>
      <c r="CW85" s="63">
        <v>0</v>
      </c>
      <c r="CX85" s="63">
        <v>0</v>
      </c>
      <c r="CY85" s="63">
        <v>0</v>
      </c>
      <c r="CZ85" s="63">
        <v>0</v>
      </c>
      <c r="DA85" s="63">
        <v>0</v>
      </c>
      <c r="DB85" s="63">
        <v>0</v>
      </c>
      <c r="DC85" s="63">
        <v>0</v>
      </c>
      <c r="DD85" s="63">
        <v>0</v>
      </c>
      <c r="DE85" s="63">
        <v>0</v>
      </c>
      <c r="DF85" s="63">
        <v>0</v>
      </c>
      <c r="DG85" s="63">
        <v>0</v>
      </c>
      <c r="DH85" s="25">
        <v>0</v>
      </c>
      <c r="DI85" s="25">
        <v>0</v>
      </c>
      <c r="DJ85" s="25">
        <v>0</v>
      </c>
      <c r="DK85" s="25">
        <v>0</v>
      </c>
      <c r="DL85" s="25">
        <v>0</v>
      </c>
      <c r="DM85" s="25">
        <v>0</v>
      </c>
      <c r="DN85" s="25">
        <v>1</v>
      </c>
      <c r="DO85" s="25">
        <v>0</v>
      </c>
      <c r="DP85" s="25">
        <v>0</v>
      </c>
      <c r="DQ85" s="25">
        <v>1</v>
      </c>
      <c r="DR85" s="25">
        <v>1</v>
      </c>
      <c r="DS85" s="25">
        <v>0</v>
      </c>
      <c r="DT85" s="34">
        <v>0</v>
      </c>
      <c r="DU85" s="34">
        <v>0</v>
      </c>
      <c r="DV85" s="34">
        <v>0</v>
      </c>
      <c r="DW85" s="34">
        <v>0</v>
      </c>
      <c r="DX85" s="34">
        <v>1</v>
      </c>
      <c r="DY85" s="34">
        <v>2</v>
      </c>
      <c r="DZ85" s="34">
        <v>3</v>
      </c>
      <c r="EA85" s="2">
        <v>1</v>
      </c>
      <c r="EB85" s="2">
        <v>1</v>
      </c>
      <c r="EC85" s="2">
        <v>2</v>
      </c>
      <c r="ED85" s="2">
        <v>6</v>
      </c>
      <c r="EE85" s="2">
        <v>0</v>
      </c>
      <c r="EF85" s="34">
        <v>999999999</v>
      </c>
      <c r="EG85" s="34">
        <v>999999999</v>
      </c>
      <c r="EH85" s="34">
        <v>999999999</v>
      </c>
      <c r="EI85" s="34">
        <v>999999999</v>
      </c>
      <c r="EJ85" s="34">
        <v>100</v>
      </c>
      <c r="EK85" s="34">
        <v>100</v>
      </c>
      <c r="EL85" s="34">
        <v>66.666666666666657</v>
      </c>
      <c r="EM85" s="34">
        <v>100</v>
      </c>
      <c r="EN85" s="34">
        <v>100</v>
      </c>
      <c r="EO85" s="34">
        <v>50</v>
      </c>
      <c r="EP85" s="34">
        <v>83.333333333333343</v>
      </c>
      <c r="EQ85" s="34">
        <v>999999999</v>
      </c>
      <c r="ER85" s="34">
        <v>999999999</v>
      </c>
      <c r="ES85" s="34">
        <v>999999999</v>
      </c>
      <c r="ET85" s="34">
        <v>999999999</v>
      </c>
      <c r="EU85" s="34">
        <v>999999999</v>
      </c>
      <c r="EV85" s="34">
        <v>0</v>
      </c>
      <c r="EW85" s="34">
        <v>0</v>
      </c>
      <c r="EX85" s="34">
        <v>0</v>
      </c>
      <c r="EY85" s="34">
        <v>0</v>
      </c>
      <c r="EZ85" s="34">
        <v>0</v>
      </c>
      <c r="FA85" s="34">
        <v>0</v>
      </c>
      <c r="FB85" s="34">
        <v>0</v>
      </c>
      <c r="FC85" s="34">
        <v>999999999</v>
      </c>
      <c r="FD85" s="42">
        <v>999999999</v>
      </c>
      <c r="FE85" s="42">
        <v>999999999</v>
      </c>
      <c r="FF85" s="42">
        <v>999999999</v>
      </c>
      <c r="FG85" s="42">
        <v>999999999</v>
      </c>
      <c r="FH85" s="42">
        <v>0</v>
      </c>
      <c r="FI85" s="42">
        <v>0</v>
      </c>
      <c r="FJ85" s="42">
        <v>33.333333333333329</v>
      </c>
      <c r="FK85" s="42">
        <v>0</v>
      </c>
      <c r="FL85" s="42">
        <v>0</v>
      </c>
      <c r="FM85" s="42">
        <v>50</v>
      </c>
      <c r="FN85" s="42">
        <v>16.666666666666664</v>
      </c>
      <c r="FO85" s="42">
        <v>999999999</v>
      </c>
      <c r="FP85" s="42">
        <v>0</v>
      </c>
      <c r="FQ85" s="2">
        <v>0</v>
      </c>
      <c r="FR85" s="2">
        <v>1</v>
      </c>
      <c r="FS85" s="2">
        <v>0</v>
      </c>
      <c r="FT85" s="2">
        <v>1</v>
      </c>
      <c r="FU85" s="2">
        <v>3</v>
      </c>
      <c r="FV85" s="2">
        <v>2</v>
      </c>
      <c r="FW85" s="2">
        <v>2</v>
      </c>
      <c r="FX85" s="2">
        <v>2</v>
      </c>
      <c r="FY85" s="2">
        <v>0</v>
      </c>
      <c r="FZ85" s="2">
        <v>3</v>
      </c>
      <c r="GA85" s="2">
        <v>1</v>
      </c>
      <c r="GB85" s="25">
        <v>0</v>
      </c>
      <c r="GC85" s="25">
        <v>0</v>
      </c>
      <c r="GD85" s="25">
        <v>0</v>
      </c>
      <c r="GE85" s="25">
        <v>0</v>
      </c>
      <c r="GF85" s="25">
        <v>0</v>
      </c>
      <c r="GG85" s="25">
        <v>0</v>
      </c>
      <c r="GH85" s="25">
        <v>0</v>
      </c>
      <c r="GI85" s="25">
        <v>0</v>
      </c>
      <c r="GJ85" s="25">
        <v>0</v>
      </c>
      <c r="GK85" s="25">
        <v>0</v>
      </c>
      <c r="GL85" s="25">
        <v>2</v>
      </c>
      <c r="GM85" s="25">
        <v>0</v>
      </c>
      <c r="GN85" s="2">
        <v>0</v>
      </c>
      <c r="GO85" s="2">
        <v>0</v>
      </c>
      <c r="GP85" s="2">
        <v>0</v>
      </c>
      <c r="GQ85" s="2">
        <v>0</v>
      </c>
      <c r="GR85" s="2">
        <v>0</v>
      </c>
      <c r="GS85" s="2">
        <v>0</v>
      </c>
      <c r="GT85" s="2">
        <v>1</v>
      </c>
      <c r="GU85" s="2">
        <v>0</v>
      </c>
      <c r="GV85" s="2">
        <v>1</v>
      </c>
      <c r="GW85" s="2">
        <v>1</v>
      </c>
      <c r="GX85" s="2">
        <v>0</v>
      </c>
      <c r="GY85" s="2">
        <v>0</v>
      </c>
      <c r="GZ85" s="2">
        <v>0</v>
      </c>
      <c r="HA85" s="2">
        <v>0</v>
      </c>
      <c r="HB85" s="2">
        <v>1</v>
      </c>
      <c r="HC85" s="2">
        <v>0</v>
      </c>
      <c r="HD85" s="2">
        <v>1</v>
      </c>
      <c r="HE85" s="2">
        <v>3</v>
      </c>
      <c r="HF85" s="2">
        <v>3</v>
      </c>
      <c r="HG85" s="2">
        <v>2</v>
      </c>
      <c r="HH85" s="2">
        <v>3</v>
      </c>
      <c r="HI85" s="2">
        <v>1</v>
      </c>
      <c r="HJ85" s="2">
        <v>5</v>
      </c>
      <c r="HK85" s="2">
        <v>1</v>
      </c>
      <c r="HL85" s="34">
        <v>999999999</v>
      </c>
      <c r="HM85" s="34">
        <v>999999999</v>
      </c>
      <c r="HN85" s="34">
        <v>100</v>
      </c>
      <c r="HO85" s="34">
        <v>999999999</v>
      </c>
      <c r="HP85" s="34">
        <v>100</v>
      </c>
      <c r="HQ85" s="34">
        <v>100</v>
      </c>
      <c r="HR85" s="34">
        <v>66.666666666666657</v>
      </c>
      <c r="HS85" s="34">
        <v>100</v>
      </c>
      <c r="HT85" s="34">
        <v>66.666666666666657</v>
      </c>
      <c r="HU85" s="34">
        <v>0</v>
      </c>
      <c r="HV85" s="34">
        <v>60</v>
      </c>
      <c r="HW85" s="34">
        <v>100</v>
      </c>
      <c r="HX85" s="39">
        <v>999999999</v>
      </c>
      <c r="HY85" s="39">
        <v>999999999</v>
      </c>
      <c r="HZ85" s="39">
        <v>0</v>
      </c>
      <c r="IA85" s="39">
        <v>999999999</v>
      </c>
      <c r="IB85" s="39">
        <v>0</v>
      </c>
      <c r="IC85" s="39">
        <v>0</v>
      </c>
      <c r="ID85" s="39">
        <v>0</v>
      </c>
      <c r="IE85" s="39">
        <v>0</v>
      </c>
      <c r="IF85" s="39">
        <v>0</v>
      </c>
      <c r="IG85" s="39">
        <v>0</v>
      </c>
      <c r="IH85" s="39">
        <v>40</v>
      </c>
      <c r="II85" s="39">
        <v>0</v>
      </c>
      <c r="IJ85" s="39">
        <v>999999999</v>
      </c>
      <c r="IK85" s="39">
        <v>999999999</v>
      </c>
      <c r="IL85" s="39">
        <v>0</v>
      </c>
      <c r="IM85" s="39">
        <v>999999999</v>
      </c>
      <c r="IN85" s="39">
        <v>0</v>
      </c>
      <c r="IO85" s="39">
        <v>0</v>
      </c>
      <c r="IP85" s="39">
        <v>33.333333333333329</v>
      </c>
      <c r="IQ85" s="39">
        <v>0</v>
      </c>
      <c r="IR85" s="39">
        <v>33.333333333333329</v>
      </c>
      <c r="IS85" s="39">
        <v>100</v>
      </c>
      <c r="IT85" s="39">
        <v>0</v>
      </c>
      <c r="IU85" s="39">
        <v>0</v>
      </c>
      <c r="IV85" s="39">
        <v>0</v>
      </c>
      <c r="IW85" s="39">
        <v>0</v>
      </c>
      <c r="IX85" s="39">
        <v>0</v>
      </c>
      <c r="IY85" s="39">
        <v>4</v>
      </c>
      <c r="IZ85" s="39">
        <v>0</v>
      </c>
      <c r="JA85" s="39">
        <v>0</v>
      </c>
      <c r="JB85" s="39">
        <v>1</v>
      </c>
      <c r="JC85" s="39">
        <v>0</v>
      </c>
      <c r="JD85" s="2">
        <v>0</v>
      </c>
      <c r="JE85" s="2">
        <v>2</v>
      </c>
      <c r="JF85" s="2">
        <v>2</v>
      </c>
      <c r="JG85" s="2">
        <v>0</v>
      </c>
      <c r="JH85" s="2">
        <v>0</v>
      </c>
      <c r="JI85" s="2">
        <v>1</v>
      </c>
      <c r="JJ85" s="2">
        <v>1</v>
      </c>
      <c r="JK85" s="2">
        <v>0</v>
      </c>
      <c r="JL85" s="2">
        <v>1</v>
      </c>
      <c r="JM85" s="44">
        <v>1</v>
      </c>
      <c r="JN85" s="44">
        <v>1</v>
      </c>
      <c r="JO85" s="44">
        <v>0</v>
      </c>
      <c r="JP85" s="2">
        <v>0</v>
      </c>
      <c r="JQ85" s="2">
        <v>0</v>
      </c>
      <c r="JR85" s="2">
        <v>0</v>
      </c>
      <c r="JS85" s="2">
        <v>0</v>
      </c>
      <c r="JT85" s="2">
        <v>1</v>
      </c>
      <c r="JU85" s="2">
        <v>2</v>
      </c>
      <c r="JV85" s="2">
        <v>0</v>
      </c>
      <c r="JW85" s="2">
        <v>0</v>
      </c>
      <c r="JX85" s="2">
        <v>1</v>
      </c>
      <c r="JY85" s="2">
        <v>1</v>
      </c>
      <c r="JZ85" s="2">
        <v>0</v>
      </c>
      <c r="KA85" s="2">
        <v>0</v>
      </c>
      <c r="KB85" s="25">
        <v>1</v>
      </c>
      <c r="KC85" s="25">
        <v>2</v>
      </c>
      <c r="KD85" s="25">
        <v>1</v>
      </c>
      <c r="KE85" s="25">
        <v>2</v>
      </c>
      <c r="KF85" s="25">
        <v>1</v>
      </c>
      <c r="KG85" s="25">
        <v>3</v>
      </c>
      <c r="KH85" s="25">
        <v>1</v>
      </c>
      <c r="KI85" s="25">
        <v>4</v>
      </c>
      <c r="KJ85" s="25">
        <v>2</v>
      </c>
      <c r="KK85" s="25">
        <v>2</v>
      </c>
      <c r="KL85" s="25">
        <v>2</v>
      </c>
      <c r="KM85" s="25">
        <v>0</v>
      </c>
      <c r="KN85" s="25">
        <v>1</v>
      </c>
      <c r="KO85" s="25">
        <v>4</v>
      </c>
      <c r="KP85" s="25">
        <v>3</v>
      </c>
      <c r="KQ85" s="25">
        <v>2</v>
      </c>
      <c r="KR85" s="44">
        <v>0</v>
      </c>
      <c r="KS85" s="44">
        <v>0</v>
      </c>
      <c r="KT85" s="44">
        <v>0</v>
      </c>
      <c r="KU85" s="44">
        <v>100</v>
      </c>
      <c r="KV85" s="44">
        <v>0</v>
      </c>
      <c r="KW85" s="44">
        <v>0</v>
      </c>
      <c r="KX85" s="44">
        <v>50</v>
      </c>
      <c r="KY85" s="44">
        <v>999999999</v>
      </c>
      <c r="KZ85" s="44">
        <v>0</v>
      </c>
      <c r="LA85" s="44">
        <v>50</v>
      </c>
      <c r="LB85" s="44">
        <v>66.666666666666657</v>
      </c>
      <c r="LC85" s="44">
        <v>0</v>
      </c>
      <c r="LD85" s="44">
        <v>0</v>
      </c>
      <c r="LE85" s="44">
        <v>33.333333333333329</v>
      </c>
      <c r="LF85" s="44">
        <v>100</v>
      </c>
      <c r="LG85" s="44">
        <v>0</v>
      </c>
      <c r="LH85" s="44">
        <v>50</v>
      </c>
      <c r="LI85" s="44">
        <v>50</v>
      </c>
      <c r="LJ85" s="44">
        <v>50</v>
      </c>
      <c r="LK85" s="44">
        <v>999999999</v>
      </c>
      <c r="LL85" s="44">
        <v>0</v>
      </c>
      <c r="LM85" s="44">
        <v>0</v>
      </c>
      <c r="LN85" s="44">
        <v>0</v>
      </c>
      <c r="LO85" s="44">
        <v>0</v>
      </c>
      <c r="LP85" s="44">
        <v>100</v>
      </c>
      <c r="LQ85" s="44">
        <v>66.666666666666657</v>
      </c>
      <c r="LR85" s="44">
        <v>0</v>
      </c>
      <c r="LS85" s="44">
        <v>0</v>
      </c>
      <c r="LT85" s="44">
        <v>50</v>
      </c>
      <c r="LU85" s="44">
        <v>50</v>
      </c>
      <c r="LV85" s="44">
        <v>0</v>
      </c>
      <c r="LW85" s="44">
        <v>999999999</v>
      </c>
      <c r="LX85" s="44">
        <v>100</v>
      </c>
      <c r="LY85" s="44">
        <v>50</v>
      </c>
      <c r="LZ85" s="44">
        <v>33.333333333333329</v>
      </c>
      <c r="MA85" s="44">
        <v>100</v>
      </c>
      <c r="MB85" s="25">
        <v>0</v>
      </c>
      <c r="MC85" s="25">
        <v>0</v>
      </c>
      <c r="MD85" s="25">
        <v>0</v>
      </c>
      <c r="ME85" s="25">
        <v>0</v>
      </c>
      <c r="MF85" s="25">
        <v>0</v>
      </c>
      <c r="MG85" s="25">
        <v>0</v>
      </c>
      <c r="MH85" s="25">
        <v>1</v>
      </c>
      <c r="MI85" s="25">
        <v>0</v>
      </c>
      <c r="MJ85" s="25">
        <v>0</v>
      </c>
      <c r="MK85" s="25">
        <v>1</v>
      </c>
      <c r="ML85" s="25">
        <v>1</v>
      </c>
      <c r="MM85" s="25">
        <v>0</v>
      </c>
      <c r="MN85" s="25">
        <v>0</v>
      </c>
      <c r="MO85" s="25">
        <v>0</v>
      </c>
      <c r="MP85" s="25">
        <v>0</v>
      </c>
      <c r="MQ85" s="25">
        <v>0</v>
      </c>
      <c r="MR85" s="25">
        <v>1</v>
      </c>
      <c r="MS85" s="25">
        <v>2</v>
      </c>
      <c r="MT85" s="25">
        <v>3</v>
      </c>
      <c r="MU85" s="25">
        <v>0</v>
      </c>
      <c r="MV85" s="25">
        <v>0</v>
      </c>
      <c r="MW85" s="44">
        <v>1</v>
      </c>
      <c r="MX85" s="44">
        <v>3</v>
      </c>
      <c r="MY85" s="44">
        <v>0</v>
      </c>
      <c r="MZ85" s="44">
        <v>999999999</v>
      </c>
      <c r="NA85" s="44">
        <v>999999999</v>
      </c>
      <c r="NB85" s="44">
        <v>999999999</v>
      </c>
      <c r="NC85" s="44">
        <v>999999999</v>
      </c>
      <c r="ND85" s="44">
        <v>0</v>
      </c>
      <c r="NE85" s="44">
        <v>0</v>
      </c>
      <c r="NF85" s="44">
        <v>33.333333333333329</v>
      </c>
      <c r="NG85" s="44">
        <v>999999999</v>
      </c>
      <c r="NH85" s="44">
        <v>999999999</v>
      </c>
      <c r="NI85" s="44">
        <v>100</v>
      </c>
      <c r="NJ85" s="44">
        <v>33.333333333333329</v>
      </c>
      <c r="NK85" s="44">
        <v>999999999</v>
      </c>
      <c r="NL85" s="25">
        <v>0</v>
      </c>
      <c r="NM85" s="25">
        <v>0</v>
      </c>
      <c r="NN85" s="25">
        <v>0</v>
      </c>
      <c r="NO85" s="25">
        <v>0</v>
      </c>
      <c r="NP85" s="25">
        <v>0</v>
      </c>
      <c r="NQ85" s="25">
        <v>0</v>
      </c>
      <c r="NR85" s="25">
        <v>0</v>
      </c>
      <c r="NS85" s="25">
        <v>0</v>
      </c>
      <c r="NT85" s="25">
        <v>0</v>
      </c>
      <c r="NU85" s="25">
        <v>0</v>
      </c>
      <c r="NV85" s="25">
        <v>0</v>
      </c>
      <c r="NW85" s="25">
        <v>0</v>
      </c>
      <c r="NX85" s="25">
        <v>0</v>
      </c>
      <c r="NY85" s="25">
        <v>0</v>
      </c>
      <c r="NZ85" s="25">
        <v>0</v>
      </c>
      <c r="OA85" s="25">
        <v>2</v>
      </c>
      <c r="OB85" s="25">
        <v>0</v>
      </c>
      <c r="OC85" s="25">
        <v>0</v>
      </c>
      <c r="OD85" s="44">
        <v>0</v>
      </c>
      <c r="OE85" s="44">
        <v>0</v>
      </c>
      <c r="OF85" s="44">
        <v>0</v>
      </c>
      <c r="OG85" s="44">
        <v>0</v>
      </c>
      <c r="OH85" s="44">
        <v>0</v>
      </c>
      <c r="OI85" s="44">
        <v>0</v>
      </c>
      <c r="OJ85" s="44">
        <v>999999999</v>
      </c>
      <c r="OK85" s="44">
        <v>999999999</v>
      </c>
      <c r="OL85" s="44">
        <v>999999999</v>
      </c>
      <c r="OM85" s="44">
        <v>0</v>
      </c>
      <c r="ON85" s="44">
        <v>999999999</v>
      </c>
      <c r="OO85" s="44">
        <v>999999999</v>
      </c>
      <c r="OP85" s="44">
        <v>999999999</v>
      </c>
      <c r="OQ85" s="44">
        <v>999999999</v>
      </c>
      <c r="OR85" s="44">
        <v>999999999</v>
      </c>
      <c r="OS85" s="44">
        <v>999999999</v>
      </c>
      <c r="OT85" s="44">
        <v>999999999</v>
      </c>
      <c r="OU85" s="44">
        <v>999999999</v>
      </c>
      <c r="OV85" s="25">
        <v>0</v>
      </c>
      <c r="OW85" s="25">
        <v>0</v>
      </c>
      <c r="OX85" s="25">
        <v>1</v>
      </c>
      <c r="OY85" s="25">
        <v>5</v>
      </c>
      <c r="OZ85" s="25">
        <v>6</v>
      </c>
      <c r="PA85" s="25">
        <v>5</v>
      </c>
      <c r="PB85" s="25">
        <v>8</v>
      </c>
      <c r="PC85" s="25">
        <v>11</v>
      </c>
      <c r="PD85" s="25">
        <v>6</v>
      </c>
      <c r="PE85" s="25">
        <v>8</v>
      </c>
      <c r="PF85" s="25">
        <v>10</v>
      </c>
      <c r="PG85" s="25">
        <v>4</v>
      </c>
      <c r="PH85" s="25">
        <v>1</v>
      </c>
      <c r="PI85" s="25">
        <v>4</v>
      </c>
      <c r="PJ85" s="25">
        <v>2</v>
      </c>
      <c r="PK85" s="25">
        <v>5</v>
      </c>
      <c r="PL85" s="25">
        <v>7</v>
      </c>
      <c r="PM85" s="25">
        <v>7</v>
      </c>
      <c r="PN85" s="25">
        <v>10</v>
      </c>
      <c r="PO85" s="25">
        <v>12</v>
      </c>
      <c r="PP85" s="25">
        <v>6</v>
      </c>
      <c r="PQ85" s="25">
        <v>8</v>
      </c>
      <c r="PR85" s="25">
        <v>10</v>
      </c>
      <c r="PS85" s="25">
        <v>6</v>
      </c>
      <c r="PT85" s="44">
        <v>0</v>
      </c>
      <c r="PU85" s="44">
        <v>0</v>
      </c>
      <c r="PV85" s="44">
        <v>50</v>
      </c>
      <c r="PW85" s="44">
        <v>100</v>
      </c>
      <c r="PX85" s="44">
        <v>85.714285714285708</v>
      </c>
      <c r="PY85" s="44">
        <v>71.428571428571431</v>
      </c>
      <c r="PZ85" s="44">
        <v>80</v>
      </c>
      <c r="QA85" s="44">
        <v>91.666666666666657</v>
      </c>
      <c r="QB85" s="44">
        <v>100</v>
      </c>
      <c r="QC85" s="44">
        <v>100</v>
      </c>
      <c r="QD85" s="44">
        <v>100</v>
      </c>
      <c r="QE85" s="44">
        <v>66.666666666666657</v>
      </c>
      <c r="QF85" s="25">
        <v>0</v>
      </c>
      <c r="QG85" s="25">
        <v>0</v>
      </c>
      <c r="QH85" s="25">
        <v>1</v>
      </c>
      <c r="QI85" s="25">
        <v>5</v>
      </c>
      <c r="QJ85" s="25">
        <v>6</v>
      </c>
      <c r="QK85" s="25">
        <v>4</v>
      </c>
      <c r="QL85" s="25">
        <v>9</v>
      </c>
      <c r="QM85" s="25">
        <v>11</v>
      </c>
      <c r="QN85" s="25">
        <v>5</v>
      </c>
      <c r="QO85" s="25">
        <v>7</v>
      </c>
      <c r="QP85" s="25">
        <v>4</v>
      </c>
      <c r="QQ85" s="25">
        <v>1</v>
      </c>
      <c r="QR85" s="25">
        <v>4</v>
      </c>
      <c r="QS85" s="25">
        <v>2</v>
      </c>
      <c r="QT85" s="25">
        <v>5</v>
      </c>
      <c r="QU85" s="25">
        <v>7</v>
      </c>
      <c r="QV85" s="25">
        <v>7</v>
      </c>
      <c r="QW85" s="25">
        <v>10</v>
      </c>
      <c r="QX85" s="25">
        <v>12</v>
      </c>
      <c r="QY85" s="25">
        <v>6</v>
      </c>
      <c r="QZ85" s="25">
        <v>8</v>
      </c>
      <c r="RA85" s="25">
        <v>10</v>
      </c>
      <c r="RB85" s="44">
        <v>0</v>
      </c>
      <c r="RC85" s="44">
        <v>0</v>
      </c>
      <c r="RD85" s="44">
        <v>50</v>
      </c>
      <c r="RE85" s="44">
        <v>100</v>
      </c>
      <c r="RF85" s="44">
        <v>85.714285714285708</v>
      </c>
      <c r="RG85" s="44">
        <v>57.142857142857139</v>
      </c>
      <c r="RH85" s="44">
        <v>90</v>
      </c>
      <c r="RI85" s="44">
        <v>91.666666666666657</v>
      </c>
      <c r="RJ85" s="44">
        <v>83.333333333333343</v>
      </c>
      <c r="RK85" s="44">
        <v>87.5</v>
      </c>
      <c r="RL85" s="44">
        <v>40</v>
      </c>
      <c r="RM85" s="25">
        <v>0</v>
      </c>
      <c r="RN85" s="25">
        <v>0</v>
      </c>
      <c r="RO85" s="25">
        <v>0</v>
      </c>
      <c r="RP85" s="25">
        <v>4</v>
      </c>
      <c r="RQ85" s="25">
        <v>2</v>
      </c>
      <c r="RR85" s="25">
        <v>5</v>
      </c>
      <c r="RS85" s="25">
        <v>4</v>
      </c>
      <c r="RT85" s="25">
        <v>3</v>
      </c>
      <c r="RU85" s="25">
        <v>3</v>
      </c>
      <c r="RV85" s="25">
        <v>5</v>
      </c>
      <c r="RW85" s="25">
        <v>4</v>
      </c>
      <c r="RX85" s="25">
        <v>3</v>
      </c>
      <c r="RY85" s="25">
        <v>0</v>
      </c>
      <c r="RZ85" s="25">
        <v>0</v>
      </c>
      <c r="SA85" s="25">
        <v>0</v>
      </c>
      <c r="SB85" s="25">
        <v>3</v>
      </c>
      <c r="SC85" s="25">
        <v>3</v>
      </c>
      <c r="SD85" s="25">
        <v>4</v>
      </c>
      <c r="SE85" s="25">
        <v>3</v>
      </c>
      <c r="SF85" s="25">
        <v>1</v>
      </c>
      <c r="SG85" s="25">
        <v>0</v>
      </c>
      <c r="SH85" s="25">
        <v>2</v>
      </c>
      <c r="SI85" s="25">
        <v>4</v>
      </c>
      <c r="SJ85" s="25">
        <v>1</v>
      </c>
      <c r="SK85" s="25">
        <v>0</v>
      </c>
      <c r="SL85" s="25">
        <v>0</v>
      </c>
      <c r="SM85" s="25">
        <v>0</v>
      </c>
      <c r="SN85" s="25">
        <v>3</v>
      </c>
      <c r="SO85" s="25">
        <v>2</v>
      </c>
      <c r="SP85" s="25">
        <v>4</v>
      </c>
      <c r="SQ85" s="25">
        <v>2</v>
      </c>
      <c r="SR85" s="25">
        <v>1</v>
      </c>
      <c r="SS85" s="25">
        <v>0</v>
      </c>
      <c r="ST85" s="25">
        <v>2</v>
      </c>
      <c r="SU85" s="25">
        <v>2</v>
      </c>
      <c r="SV85" s="25">
        <v>0</v>
      </c>
      <c r="SW85" s="44">
        <v>0</v>
      </c>
      <c r="SX85" s="44">
        <v>0</v>
      </c>
      <c r="SY85" s="44">
        <v>0</v>
      </c>
      <c r="SZ85" s="44">
        <v>80</v>
      </c>
      <c r="TA85" s="44">
        <v>50</v>
      </c>
      <c r="TB85" s="44">
        <v>100</v>
      </c>
      <c r="TC85" s="44">
        <v>57.142857142857139</v>
      </c>
      <c r="TD85" s="44">
        <v>50</v>
      </c>
      <c r="TE85" s="44">
        <v>75</v>
      </c>
      <c r="TF85" s="44">
        <v>83.333333333333343</v>
      </c>
      <c r="TG85" s="44">
        <v>44.444444444444443</v>
      </c>
      <c r="TH85" s="44">
        <v>75</v>
      </c>
      <c r="TI85" s="44">
        <v>0</v>
      </c>
      <c r="TJ85" s="44">
        <v>0</v>
      </c>
      <c r="TK85" s="44">
        <v>0</v>
      </c>
      <c r="TL85" s="44">
        <v>60</v>
      </c>
      <c r="TM85" s="44">
        <v>75</v>
      </c>
      <c r="TN85" s="44">
        <v>80</v>
      </c>
      <c r="TO85" s="44">
        <v>42.857142857142854</v>
      </c>
      <c r="TP85" s="44">
        <v>16.666666666666664</v>
      </c>
      <c r="TQ85" s="44">
        <v>0</v>
      </c>
      <c r="TR85" s="44">
        <v>33.333333333333329</v>
      </c>
      <c r="TS85" s="44">
        <v>44.444444444444443</v>
      </c>
      <c r="TT85" s="44">
        <v>25</v>
      </c>
      <c r="TU85" s="44">
        <v>0</v>
      </c>
      <c r="TV85" s="44">
        <v>0</v>
      </c>
      <c r="TW85" s="44">
        <v>0</v>
      </c>
      <c r="TX85" s="44">
        <v>60</v>
      </c>
      <c r="TY85" s="44">
        <v>50</v>
      </c>
      <c r="TZ85" s="44">
        <v>80</v>
      </c>
      <c r="UA85" s="44">
        <v>28.571428571428569</v>
      </c>
      <c r="UB85" s="44">
        <v>16.666666666666664</v>
      </c>
      <c r="UC85" s="44">
        <v>0</v>
      </c>
      <c r="UD85" s="44">
        <v>33.333333333333329</v>
      </c>
      <c r="UE85" s="44">
        <v>22.222222222222221</v>
      </c>
      <c r="UF85" s="44">
        <v>0</v>
      </c>
    </row>
    <row r="86" spans="1:552" x14ac:dyDescent="0.25">
      <c r="A86" s="2" t="str">
        <f t="shared" si="1"/>
        <v xml:space="preserve">291920 Lauro de Freitas                                                                                                                             </v>
      </c>
      <c r="B86" s="58">
        <v>291920</v>
      </c>
      <c r="C86" s="2" t="s">
        <v>130</v>
      </c>
      <c r="D86" s="56">
        <v>3</v>
      </c>
      <c r="E86" s="56">
        <v>5</v>
      </c>
      <c r="F86" s="56">
        <v>7</v>
      </c>
      <c r="G86" s="56">
        <v>7</v>
      </c>
      <c r="H86" s="56">
        <v>17</v>
      </c>
      <c r="I86" s="56">
        <v>6</v>
      </c>
      <c r="J86" s="56">
        <v>10</v>
      </c>
      <c r="K86" s="56">
        <v>6</v>
      </c>
      <c r="L86" s="56">
        <v>11</v>
      </c>
      <c r="M86" s="56">
        <v>8</v>
      </c>
      <c r="N86" s="56">
        <v>13</v>
      </c>
      <c r="O86" s="56">
        <v>15</v>
      </c>
      <c r="P86" s="59">
        <v>1</v>
      </c>
      <c r="Q86" s="59">
        <v>0</v>
      </c>
      <c r="R86" s="59">
        <v>2</v>
      </c>
      <c r="S86" s="59">
        <v>3</v>
      </c>
      <c r="T86" s="59">
        <v>6</v>
      </c>
      <c r="U86" s="59">
        <v>3</v>
      </c>
      <c r="V86" s="59">
        <v>3</v>
      </c>
      <c r="W86" s="59">
        <v>2</v>
      </c>
      <c r="X86" s="59">
        <v>7</v>
      </c>
      <c r="Y86" s="59">
        <v>4</v>
      </c>
      <c r="Z86" s="59">
        <v>6</v>
      </c>
      <c r="AA86" s="59">
        <v>7</v>
      </c>
      <c r="AB86" s="62">
        <v>33.333333333333329</v>
      </c>
      <c r="AC86" s="62">
        <v>0</v>
      </c>
      <c r="AD86" s="62">
        <v>28.571428571428569</v>
      </c>
      <c r="AE86" s="62">
        <v>42.857142857142854</v>
      </c>
      <c r="AF86" s="62">
        <v>35.294117647058826</v>
      </c>
      <c r="AG86" s="62">
        <v>50</v>
      </c>
      <c r="AH86" s="62">
        <v>30</v>
      </c>
      <c r="AI86" s="62">
        <v>33.333333333333329</v>
      </c>
      <c r="AJ86" s="62">
        <v>63.636363636363633</v>
      </c>
      <c r="AK86" s="62">
        <v>50</v>
      </c>
      <c r="AL86" s="62">
        <v>46.153846153846153</v>
      </c>
      <c r="AM86" s="62">
        <v>46.666666666666664</v>
      </c>
      <c r="AN86" s="61">
        <v>2</v>
      </c>
      <c r="AO86" s="25">
        <v>4</v>
      </c>
      <c r="AP86" s="25">
        <v>5</v>
      </c>
      <c r="AQ86" s="25">
        <v>2</v>
      </c>
      <c r="AR86" s="25">
        <v>11</v>
      </c>
      <c r="AS86" s="25">
        <v>3</v>
      </c>
      <c r="AT86" s="25">
        <v>6</v>
      </c>
      <c r="AU86" s="25">
        <v>3</v>
      </c>
      <c r="AV86" s="25">
        <v>4</v>
      </c>
      <c r="AW86" s="25">
        <v>4</v>
      </c>
      <c r="AX86" s="25">
        <v>5</v>
      </c>
      <c r="AY86" s="25">
        <v>8</v>
      </c>
      <c r="AZ86" s="39">
        <v>66.666666666666657</v>
      </c>
      <c r="BA86" s="39">
        <v>80</v>
      </c>
      <c r="BB86" s="39">
        <v>71.428571428571431</v>
      </c>
      <c r="BC86" s="39">
        <v>28.571428571428569</v>
      </c>
      <c r="BD86" s="39">
        <v>64.705882352941174</v>
      </c>
      <c r="BE86" s="39">
        <v>50</v>
      </c>
      <c r="BF86" s="39">
        <v>60</v>
      </c>
      <c r="BG86" s="39">
        <v>50</v>
      </c>
      <c r="BH86" s="39">
        <v>36.363636363636367</v>
      </c>
      <c r="BI86" s="39">
        <v>50</v>
      </c>
      <c r="BJ86" s="39">
        <v>38.461538461538467</v>
      </c>
      <c r="BK86" s="39">
        <v>53.333333333333336</v>
      </c>
      <c r="BL86" s="25">
        <v>0</v>
      </c>
      <c r="BM86" s="25">
        <v>1</v>
      </c>
      <c r="BN86" s="25">
        <v>0</v>
      </c>
      <c r="BO86" s="25">
        <v>2</v>
      </c>
      <c r="BP86" s="25">
        <v>0</v>
      </c>
      <c r="BQ86" s="25">
        <v>0</v>
      </c>
      <c r="BR86" s="25">
        <v>1</v>
      </c>
      <c r="BS86" s="25">
        <v>1</v>
      </c>
      <c r="BT86" s="25">
        <v>0</v>
      </c>
      <c r="BU86" s="25">
        <v>0</v>
      </c>
      <c r="BV86" s="25">
        <v>2</v>
      </c>
      <c r="BW86" s="25">
        <v>0</v>
      </c>
      <c r="BX86" s="39">
        <v>0</v>
      </c>
      <c r="BY86" s="39">
        <v>20</v>
      </c>
      <c r="BZ86" s="39">
        <v>0</v>
      </c>
      <c r="CA86" s="39">
        <v>28.571428571428569</v>
      </c>
      <c r="CB86" s="39">
        <v>0</v>
      </c>
      <c r="CC86" s="39">
        <v>0</v>
      </c>
      <c r="CD86" s="39">
        <v>10</v>
      </c>
      <c r="CE86" s="39">
        <v>16.666666666666664</v>
      </c>
      <c r="CF86" s="39">
        <v>0</v>
      </c>
      <c r="CG86" s="39">
        <v>0</v>
      </c>
      <c r="CH86" s="39">
        <v>15.384615384615385</v>
      </c>
      <c r="CI86" s="39">
        <v>0</v>
      </c>
      <c r="CJ86" s="63">
        <v>0</v>
      </c>
      <c r="CK86" s="63">
        <v>0</v>
      </c>
      <c r="CL86" s="63">
        <v>0</v>
      </c>
      <c r="CM86" s="63">
        <v>1</v>
      </c>
      <c r="CN86" s="63">
        <v>2</v>
      </c>
      <c r="CO86" s="63">
        <v>1</v>
      </c>
      <c r="CP86" s="63">
        <v>2</v>
      </c>
      <c r="CQ86" s="63">
        <v>0</v>
      </c>
      <c r="CR86" s="63">
        <v>4</v>
      </c>
      <c r="CS86" s="63">
        <v>1</v>
      </c>
      <c r="CT86" s="63">
        <v>2</v>
      </c>
      <c r="CU86" s="63">
        <v>4</v>
      </c>
      <c r="CV86" s="63">
        <v>0</v>
      </c>
      <c r="CW86" s="63">
        <v>0</v>
      </c>
      <c r="CX86" s="63">
        <v>0</v>
      </c>
      <c r="CY86" s="63">
        <v>0</v>
      </c>
      <c r="CZ86" s="63">
        <v>0</v>
      </c>
      <c r="DA86" s="63">
        <v>1</v>
      </c>
      <c r="DB86" s="63">
        <v>1</v>
      </c>
      <c r="DC86" s="63">
        <v>0</v>
      </c>
      <c r="DD86" s="63">
        <v>0</v>
      </c>
      <c r="DE86" s="63">
        <v>0</v>
      </c>
      <c r="DF86" s="63">
        <v>1</v>
      </c>
      <c r="DG86" s="63">
        <v>0</v>
      </c>
      <c r="DH86" s="25">
        <v>0</v>
      </c>
      <c r="DI86" s="25">
        <v>0</v>
      </c>
      <c r="DJ86" s="25">
        <v>1</v>
      </c>
      <c r="DK86" s="25">
        <v>1</v>
      </c>
      <c r="DL86" s="25">
        <v>3</v>
      </c>
      <c r="DM86" s="25">
        <v>1</v>
      </c>
      <c r="DN86" s="25">
        <v>0</v>
      </c>
      <c r="DO86" s="25">
        <v>0</v>
      </c>
      <c r="DP86" s="25">
        <v>0</v>
      </c>
      <c r="DQ86" s="25">
        <v>1</v>
      </c>
      <c r="DR86" s="25">
        <v>1</v>
      </c>
      <c r="DS86" s="25">
        <v>0</v>
      </c>
      <c r="DT86" s="34">
        <v>0</v>
      </c>
      <c r="DU86" s="34">
        <v>0</v>
      </c>
      <c r="DV86" s="34">
        <v>1</v>
      </c>
      <c r="DW86" s="34">
        <v>2</v>
      </c>
      <c r="DX86" s="34">
        <v>5</v>
      </c>
      <c r="DY86" s="34">
        <v>3</v>
      </c>
      <c r="DZ86" s="34">
        <v>3</v>
      </c>
      <c r="EA86" s="2">
        <v>0</v>
      </c>
      <c r="EB86" s="2">
        <v>4</v>
      </c>
      <c r="EC86" s="2">
        <v>2</v>
      </c>
      <c r="ED86" s="2">
        <v>4</v>
      </c>
      <c r="EE86" s="2">
        <v>4</v>
      </c>
      <c r="EF86" s="34">
        <v>999999999</v>
      </c>
      <c r="EG86" s="34">
        <v>999999999</v>
      </c>
      <c r="EH86" s="34">
        <v>0</v>
      </c>
      <c r="EI86" s="34">
        <v>50</v>
      </c>
      <c r="EJ86" s="34">
        <v>40</v>
      </c>
      <c r="EK86" s="34">
        <v>33.333333333333329</v>
      </c>
      <c r="EL86" s="34">
        <v>66.666666666666657</v>
      </c>
      <c r="EM86" s="34">
        <v>999999999</v>
      </c>
      <c r="EN86" s="34">
        <v>100</v>
      </c>
      <c r="EO86" s="34">
        <v>50</v>
      </c>
      <c r="EP86" s="34">
        <v>50</v>
      </c>
      <c r="EQ86" s="34">
        <v>100</v>
      </c>
      <c r="ER86" s="34">
        <v>999999999</v>
      </c>
      <c r="ES86" s="34">
        <v>999999999</v>
      </c>
      <c r="ET86" s="34">
        <v>0</v>
      </c>
      <c r="EU86" s="34">
        <v>0</v>
      </c>
      <c r="EV86" s="34">
        <v>0</v>
      </c>
      <c r="EW86" s="34">
        <v>33.333333333333329</v>
      </c>
      <c r="EX86" s="34">
        <v>33.333333333333329</v>
      </c>
      <c r="EY86" s="34">
        <v>999999999</v>
      </c>
      <c r="EZ86" s="34">
        <v>0</v>
      </c>
      <c r="FA86" s="34">
        <v>0</v>
      </c>
      <c r="FB86" s="34">
        <v>25</v>
      </c>
      <c r="FC86" s="34">
        <v>0</v>
      </c>
      <c r="FD86" s="42">
        <v>999999999</v>
      </c>
      <c r="FE86" s="42">
        <v>999999999</v>
      </c>
      <c r="FF86" s="42">
        <v>100</v>
      </c>
      <c r="FG86" s="42">
        <v>50</v>
      </c>
      <c r="FH86" s="42">
        <v>60</v>
      </c>
      <c r="FI86" s="42">
        <v>33.333333333333329</v>
      </c>
      <c r="FJ86" s="42">
        <v>0</v>
      </c>
      <c r="FK86" s="42">
        <v>999999999</v>
      </c>
      <c r="FL86" s="42">
        <v>0</v>
      </c>
      <c r="FM86" s="42">
        <v>50</v>
      </c>
      <c r="FN86" s="42">
        <v>25</v>
      </c>
      <c r="FO86" s="42">
        <v>0</v>
      </c>
      <c r="FP86" s="42">
        <v>0</v>
      </c>
      <c r="FQ86" s="2">
        <v>0</v>
      </c>
      <c r="FR86" s="2">
        <v>1</v>
      </c>
      <c r="FS86" s="2">
        <v>3</v>
      </c>
      <c r="FT86" s="2">
        <v>3</v>
      </c>
      <c r="FU86" s="2">
        <v>2</v>
      </c>
      <c r="FV86" s="2">
        <v>2</v>
      </c>
      <c r="FW86" s="2">
        <v>1</v>
      </c>
      <c r="FX86" s="2">
        <v>3</v>
      </c>
      <c r="FY86" s="2">
        <v>1</v>
      </c>
      <c r="FZ86" s="2">
        <v>4</v>
      </c>
      <c r="GA86" s="2">
        <v>3</v>
      </c>
      <c r="GB86" s="25">
        <v>0</v>
      </c>
      <c r="GC86" s="25">
        <v>0</v>
      </c>
      <c r="GD86" s="25">
        <v>0</v>
      </c>
      <c r="GE86" s="25">
        <v>0</v>
      </c>
      <c r="GF86" s="25">
        <v>0</v>
      </c>
      <c r="GG86" s="25">
        <v>1</v>
      </c>
      <c r="GH86" s="25">
        <v>0</v>
      </c>
      <c r="GI86" s="25">
        <v>0</v>
      </c>
      <c r="GJ86" s="25">
        <v>1</v>
      </c>
      <c r="GK86" s="25">
        <v>0</v>
      </c>
      <c r="GL86" s="25">
        <v>1</v>
      </c>
      <c r="GM86" s="25">
        <v>4</v>
      </c>
      <c r="GN86" s="2">
        <v>0</v>
      </c>
      <c r="GO86" s="2">
        <v>0</v>
      </c>
      <c r="GP86" s="2">
        <v>0</v>
      </c>
      <c r="GQ86" s="2">
        <v>0</v>
      </c>
      <c r="GR86" s="2">
        <v>1</v>
      </c>
      <c r="GS86" s="2">
        <v>0</v>
      </c>
      <c r="GT86" s="2">
        <v>0</v>
      </c>
      <c r="GU86" s="2">
        <v>0</v>
      </c>
      <c r="GV86" s="2">
        <v>3</v>
      </c>
      <c r="GW86" s="2">
        <v>2</v>
      </c>
      <c r="GX86" s="2">
        <v>0</v>
      </c>
      <c r="GY86" s="2">
        <v>0</v>
      </c>
      <c r="GZ86" s="2">
        <v>0</v>
      </c>
      <c r="HA86" s="2">
        <v>0</v>
      </c>
      <c r="HB86" s="2">
        <v>1</v>
      </c>
      <c r="HC86" s="2">
        <v>3</v>
      </c>
      <c r="HD86" s="2">
        <v>4</v>
      </c>
      <c r="HE86" s="2">
        <v>3</v>
      </c>
      <c r="HF86" s="2">
        <v>2</v>
      </c>
      <c r="HG86" s="2">
        <v>1</v>
      </c>
      <c r="HH86" s="2">
        <v>7</v>
      </c>
      <c r="HI86" s="2">
        <v>3</v>
      </c>
      <c r="HJ86" s="2">
        <v>5</v>
      </c>
      <c r="HK86" s="2">
        <v>7</v>
      </c>
      <c r="HL86" s="34">
        <v>999999999</v>
      </c>
      <c r="HM86" s="34">
        <v>999999999</v>
      </c>
      <c r="HN86" s="34">
        <v>100</v>
      </c>
      <c r="HO86" s="34">
        <v>100</v>
      </c>
      <c r="HP86" s="34">
        <v>75</v>
      </c>
      <c r="HQ86" s="34">
        <v>66.666666666666657</v>
      </c>
      <c r="HR86" s="34">
        <v>100</v>
      </c>
      <c r="HS86" s="34">
        <v>100</v>
      </c>
      <c r="HT86" s="34">
        <v>42.857142857142854</v>
      </c>
      <c r="HU86" s="34">
        <v>33.333333333333329</v>
      </c>
      <c r="HV86" s="34">
        <v>80</v>
      </c>
      <c r="HW86" s="34">
        <v>42.857142857142854</v>
      </c>
      <c r="HX86" s="39">
        <v>999999999</v>
      </c>
      <c r="HY86" s="39">
        <v>999999999</v>
      </c>
      <c r="HZ86" s="39">
        <v>0</v>
      </c>
      <c r="IA86" s="39">
        <v>0</v>
      </c>
      <c r="IB86" s="39">
        <v>0</v>
      </c>
      <c r="IC86" s="39">
        <v>33.333333333333329</v>
      </c>
      <c r="ID86" s="39">
        <v>0</v>
      </c>
      <c r="IE86" s="39">
        <v>0</v>
      </c>
      <c r="IF86" s="39">
        <v>14.285714285714285</v>
      </c>
      <c r="IG86" s="39">
        <v>0</v>
      </c>
      <c r="IH86" s="39">
        <v>20</v>
      </c>
      <c r="II86" s="39">
        <v>57.142857142857139</v>
      </c>
      <c r="IJ86" s="39">
        <v>999999999</v>
      </c>
      <c r="IK86" s="39">
        <v>999999999</v>
      </c>
      <c r="IL86" s="39">
        <v>0</v>
      </c>
      <c r="IM86" s="39">
        <v>0</v>
      </c>
      <c r="IN86" s="39">
        <v>25</v>
      </c>
      <c r="IO86" s="39">
        <v>0</v>
      </c>
      <c r="IP86" s="39">
        <v>0</v>
      </c>
      <c r="IQ86" s="39">
        <v>0</v>
      </c>
      <c r="IR86" s="39">
        <v>42.857142857142854</v>
      </c>
      <c r="IS86" s="39">
        <v>66.666666666666657</v>
      </c>
      <c r="IT86" s="39">
        <v>0</v>
      </c>
      <c r="IU86" s="39">
        <v>0</v>
      </c>
      <c r="IV86" s="39">
        <v>1</v>
      </c>
      <c r="IW86" s="39">
        <v>2</v>
      </c>
      <c r="IX86" s="39">
        <v>1</v>
      </c>
      <c r="IY86" s="39">
        <v>0</v>
      </c>
      <c r="IZ86" s="39">
        <v>5</v>
      </c>
      <c r="JA86" s="39">
        <v>0</v>
      </c>
      <c r="JB86" s="39">
        <v>3</v>
      </c>
      <c r="JC86" s="39">
        <v>0</v>
      </c>
      <c r="JD86" s="2">
        <v>3</v>
      </c>
      <c r="JE86" s="2">
        <v>1</v>
      </c>
      <c r="JF86" s="2">
        <v>2</v>
      </c>
      <c r="JG86" s="2">
        <v>5</v>
      </c>
      <c r="JH86" s="2">
        <v>0</v>
      </c>
      <c r="JI86" s="2">
        <v>0</v>
      </c>
      <c r="JJ86" s="2">
        <v>1</v>
      </c>
      <c r="JK86" s="2">
        <v>1</v>
      </c>
      <c r="JL86" s="2">
        <v>1</v>
      </c>
      <c r="JM86" s="44">
        <v>1</v>
      </c>
      <c r="JN86" s="44">
        <v>0</v>
      </c>
      <c r="JO86" s="44">
        <v>1</v>
      </c>
      <c r="JP86" s="2">
        <v>0</v>
      </c>
      <c r="JQ86" s="2">
        <v>2</v>
      </c>
      <c r="JR86" s="2">
        <v>0</v>
      </c>
      <c r="JS86" s="2">
        <v>1</v>
      </c>
      <c r="JT86" s="2">
        <v>1</v>
      </c>
      <c r="JU86" s="2">
        <v>2</v>
      </c>
      <c r="JV86" s="2">
        <v>1</v>
      </c>
      <c r="JW86" s="2">
        <v>0</v>
      </c>
      <c r="JX86" s="2">
        <v>1</v>
      </c>
      <c r="JY86" s="2">
        <v>1</v>
      </c>
      <c r="JZ86" s="2">
        <v>1</v>
      </c>
      <c r="KA86" s="2">
        <v>0</v>
      </c>
      <c r="KB86" s="25">
        <v>0</v>
      </c>
      <c r="KC86" s="25">
        <v>1</v>
      </c>
      <c r="KD86" s="25">
        <v>1</v>
      </c>
      <c r="KE86" s="25">
        <v>1</v>
      </c>
      <c r="KF86" s="25">
        <v>2</v>
      </c>
      <c r="KG86" s="25">
        <v>4</v>
      </c>
      <c r="KH86" s="25">
        <v>3</v>
      </c>
      <c r="KI86" s="25">
        <v>1</v>
      </c>
      <c r="KJ86" s="25">
        <v>7</v>
      </c>
      <c r="KK86" s="25">
        <v>2</v>
      </c>
      <c r="KL86" s="25">
        <v>4</v>
      </c>
      <c r="KM86" s="25">
        <v>1</v>
      </c>
      <c r="KN86" s="25">
        <v>3</v>
      </c>
      <c r="KO86" s="25">
        <v>4</v>
      </c>
      <c r="KP86" s="25">
        <v>3</v>
      </c>
      <c r="KQ86" s="25">
        <v>7</v>
      </c>
      <c r="KR86" s="44">
        <v>50</v>
      </c>
      <c r="KS86" s="44">
        <v>50</v>
      </c>
      <c r="KT86" s="44">
        <v>33.333333333333329</v>
      </c>
      <c r="KU86" s="44">
        <v>0</v>
      </c>
      <c r="KV86" s="44">
        <v>71.428571428571431</v>
      </c>
      <c r="KW86" s="44">
        <v>0</v>
      </c>
      <c r="KX86" s="44">
        <v>75</v>
      </c>
      <c r="KY86" s="44">
        <v>0</v>
      </c>
      <c r="KZ86" s="44">
        <v>100</v>
      </c>
      <c r="LA86" s="44">
        <v>25</v>
      </c>
      <c r="LB86" s="44">
        <v>66.666666666666657</v>
      </c>
      <c r="LC86" s="44">
        <v>71.428571428571431</v>
      </c>
      <c r="LD86" s="44">
        <v>0</v>
      </c>
      <c r="LE86" s="44">
        <v>0</v>
      </c>
      <c r="LF86" s="44">
        <v>33.333333333333329</v>
      </c>
      <c r="LG86" s="44">
        <v>100</v>
      </c>
      <c r="LH86" s="44">
        <v>14.285714285714285</v>
      </c>
      <c r="LI86" s="44">
        <v>50</v>
      </c>
      <c r="LJ86" s="44">
        <v>0</v>
      </c>
      <c r="LK86" s="44">
        <v>100</v>
      </c>
      <c r="LL86" s="44">
        <v>0</v>
      </c>
      <c r="LM86" s="44">
        <v>50</v>
      </c>
      <c r="LN86" s="44">
        <v>0</v>
      </c>
      <c r="LO86" s="44">
        <v>14.285714285714285</v>
      </c>
      <c r="LP86" s="44">
        <v>50</v>
      </c>
      <c r="LQ86" s="44">
        <v>50</v>
      </c>
      <c r="LR86" s="44">
        <v>33.333333333333329</v>
      </c>
      <c r="LS86" s="44">
        <v>0</v>
      </c>
      <c r="LT86" s="44">
        <v>14.285714285714285</v>
      </c>
      <c r="LU86" s="44">
        <v>50</v>
      </c>
      <c r="LV86" s="44">
        <v>25</v>
      </c>
      <c r="LW86" s="44">
        <v>0</v>
      </c>
      <c r="LX86" s="44">
        <v>0</v>
      </c>
      <c r="LY86" s="44">
        <v>25</v>
      </c>
      <c r="LZ86" s="44">
        <v>33.333333333333329</v>
      </c>
      <c r="MA86" s="44">
        <v>14.285714285714285</v>
      </c>
      <c r="MB86" s="25">
        <v>0</v>
      </c>
      <c r="MC86" s="25">
        <v>0</v>
      </c>
      <c r="MD86" s="25">
        <v>1</v>
      </c>
      <c r="ME86" s="25">
        <v>1</v>
      </c>
      <c r="MF86" s="25">
        <v>2</v>
      </c>
      <c r="MG86" s="25">
        <v>0</v>
      </c>
      <c r="MH86" s="25">
        <v>0</v>
      </c>
      <c r="MI86" s="25">
        <v>0</v>
      </c>
      <c r="MJ86" s="25">
        <v>0</v>
      </c>
      <c r="MK86" s="25">
        <v>0</v>
      </c>
      <c r="ML86" s="25">
        <v>0</v>
      </c>
      <c r="MM86" s="25">
        <v>1</v>
      </c>
      <c r="MN86" s="25">
        <v>0</v>
      </c>
      <c r="MO86" s="25">
        <v>0</v>
      </c>
      <c r="MP86" s="25">
        <v>1</v>
      </c>
      <c r="MQ86" s="25">
        <v>2</v>
      </c>
      <c r="MR86" s="25">
        <v>5</v>
      </c>
      <c r="MS86" s="25">
        <v>3</v>
      </c>
      <c r="MT86" s="25">
        <v>1</v>
      </c>
      <c r="MU86" s="25">
        <v>0</v>
      </c>
      <c r="MV86" s="25">
        <v>3</v>
      </c>
      <c r="MW86" s="44">
        <v>1</v>
      </c>
      <c r="MX86" s="44">
        <v>3</v>
      </c>
      <c r="MY86" s="44">
        <v>2</v>
      </c>
      <c r="MZ86" s="44">
        <v>999999999</v>
      </c>
      <c r="NA86" s="44">
        <v>999999999</v>
      </c>
      <c r="NB86" s="44">
        <v>100</v>
      </c>
      <c r="NC86" s="44">
        <v>50</v>
      </c>
      <c r="ND86" s="44">
        <v>40</v>
      </c>
      <c r="NE86" s="44">
        <v>0</v>
      </c>
      <c r="NF86" s="44">
        <v>0</v>
      </c>
      <c r="NG86" s="44">
        <v>999999999</v>
      </c>
      <c r="NH86" s="44">
        <v>0</v>
      </c>
      <c r="NI86" s="44">
        <v>0</v>
      </c>
      <c r="NJ86" s="44">
        <v>0</v>
      </c>
      <c r="NK86" s="44">
        <v>50</v>
      </c>
      <c r="NL86" s="25">
        <v>1</v>
      </c>
      <c r="NM86" s="25">
        <v>0</v>
      </c>
      <c r="NN86" s="25">
        <v>0</v>
      </c>
      <c r="NO86" s="25">
        <v>0</v>
      </c>
      <c r="NP86" s="25">
        <v>0</v>
      </c>
      <c r="NQ86" s="25">
        <v>0</v>
      </c>
      <c r="NR86" s="25">
        <v>0</v>
      </c>
      <c r="NS86" s="25">
        <v>0</v>
      </c>
      <c r="NT86" s="25">
        <v>0</v>
      </c>
      <c r="NU86" s="25">
        <v>0</v>
      </c>
      <c r="NV86" s="25">
        <v>0</v>
      </c>
      <c r="NW86" s="25">
        <v>0</v>
      </c>
      <c r="NX86" s="25">
        <v>1</v>
      </c>
      <c r="NY86" s="25">
        <v>1</v>
      </c>
      <c r="NZ86" s="25">
        <v>0</v>
      </c>
      <c r="OA86" s="25">
        <v>0</v>
      </c>
      <c r="OB86" s="25">
        <v>1</v>
      </c>
      <c r="OC86" s="25">
        <v>0</v>
      </c>
      <c r="OD86" s="44">
        <v>0</v>
      </c>
      <c r="OE86" s="44">
        <v>0</v>
      </c>
      <c r="OF86" s="44">
        <v>0</v>
      </c>
      <c r="OG86" s="44">
        <v>0</v>
      </c>
      <c r="OH86" s="44">
        <v>0</v>
      </c>
      <c r="OI86" s="44">
        <v>0</v>
      </c>
      <c r="OJ86" s="44">
        <v>100</v>
      </c>
      <c r="OK86" s="44">
        <v>0</v>
      </c>
      <c r="OL86" s="44">
        <v>999999999</v>
      </c>
      <c r="OM86" s="44">
        <v>999999999</v>
      </c>
      <c r="ON86" s="44">
        <v>0</v>
      </c>
      <c r="OO86" s="44">
        <v>999999999</v>
      </c>
      <c r="OP86" s="44">
        <v>999999999</v>
      </c>
      <c r="OQ86" s="44">
        <v>999999999</v>
      </c>
      <c r="OR86" s="44">
        <v>999999999</v>
      </c>
      <c r="OS86" s="44">
        <v>999999999</v>
      </c>
      <c r="OT86" s="44">
        <v>999999999</v>
      </c>
      <c r="OU86" s="44">
        <v>999999999</v>
      </c>
      <c r="OV86" s="25">
        <v>0</v>
      </c>
      <c r="OW86" s="25">
        <v>2</v>
      </c>
      <c r="OX86" s="25">
        <v>4</v>
      </c>
      <c r="OY86" s="25">
        <v>4</v>
      </c>
      <c r="OZ86" s="25">
        <v>13</v>
      </c>
      <c r="PA86" s="25">
        <v>9</v>
      </c>
      <c r="PB86" s="25">
        <v>11</v>
      </c>
      <c r="PC86" s="25">
        <v>7</v>
      </c>
      <c r="PD86" s="25">
        <v>9</v>
      </c>
      <c r="PE86" s="25">
        <v>8</v>
      </c>
      <c r="PF86" s="25">
        <v>9</v>
      </c>
      <c r="PG86" s="25">
        <v>9</v>
      </c>
      <c r="PH86" s="25">
        <v>3</v>
      </c>
      <c r="PI86" s="25">
        <v>5</v>
      </c>
      <c r="PJ86" s="25">
        <v>8</v>
      </c>
      <c r="PK86" s="25">
        <v>7</v>
      </c>
      <c r="PL86" s="25">
        <v>19</v>
      </c>
      <c r="PM86" s="25">
        <v>14</v>
      </c>
      <c r="PN86" s="25">
        <v>12</v>
      </c>
      <c r="PO86" s="25">
        <v>10</v>
      </c>
      <c r="PP86" s="25">
        <v>11</v>
      </c>
      <c r="PQ86" s="25">
        <v>12</v>
      </c>
      <c r="PR86" s="25">
        <v>13</v>
      </c>
      <c r="PS86" s="25">
        <v>21</v>
      </c>
      <c r="PT86" s="44">
        <v>0</v>
      </c>
      <c r="PU86" s="44">
        <v>40</v>
      </c>
      <c r="PV86" s="44">
        <v>50</v>
      </c>
      <c r="PW86" s="44">
        <v>57.142857142857139</v>
      </c>
      <c r="PX86" s="44">
        <v>68.421052631578945</v>
      </c>
      <c r="PY86" s="44">
        <v>64.285714285714292</v>
      </c>
      <c r="PZ86" s="44">
        <v>91.666666666666657</v>
      </c>
      <c r="QA86" s="44">
        <v>70</v>
      </c>
      <c r="QB86" s="44">
        <v>81.818181818181827</v>
      </c>
      <c r="QC86" s="44">
        <v>66.666666666666657</v>
      </c>
      <c r="QD86" s="44">
        <v>69.230769230769226</v>
      </c>
      <c r="QE86" s="44">
        <v>42.857142857142854</v>
      </c>
      <c r="QF86" s="25">
        <v>1</v>
      </c>
      <c r="QG86" s="25">
        <v>1</v>
      </c>
      <c r="QH86" s="25">
        <v>3</v>
      </c>
      <c r="QI86" s="25">
        <v>4</v>
      </c>
      <c r="QJ86" s="25">
        <v>11</v>
      </c>
      <c r="QK86" s="25">
        <v>10</v>
      </c>
      <c r="QL86" s="25">
        <v>8</v>
      </c>
      <c r="QM86" s="25">
        <v>5</v>
      </c>
      <c r="QN86" s="25">
        <v>7</v>
      </c>
      <c r="QO86" s="25">
        <v>9</v>
      </c>
      <c r="QP86" s="25">
        <v>2</v>
      </c>
      <c r="QQ86" s="25">
        <v>3</v>
      </c>
      <c r="QR86" s="25">
        <v>5</v>
      </c>
      <c r="QS86" s="25">
        <v>8</v>
      </c>
      <c r="QT86" s="25">
        <v>7</v>
      </c>
      <c r="QU86" s="25">
        <v>19</v>
      </c>
      <c r="QV86" s="25">
        <v>14</v>
      </c>
      <c r="QW86" s="25">
        <v>12</v>
      </c>
      <c r="QX86" s="25">
        <v>10</v>
      </c>
      <c r="QY86" s="25">
        <v>11</v>
      </c>
      <c r="QZ86" s="25">
        <v>12</v>
      </c>
      <c r="RA86" s="25">
        <v>13</v>
      </c>
      <c r="RB86" s="44">
        <v>33.333333333333329</v>
      </c>
      <c r="RC86" s="44">
        <v>20</v>
      </c>
      <c r="RD86" s="44">
        <v>37.5</v>
      </c>
      <c r="RE86" s="44">
        <v>57.142857142857139</v>
      </c>
      <c r="RF86" s="44">
        <v>57.894736842105267</v>
      </c>
      <c r="RG86" s="44">
        <v>71.428571428571431</v>
      </c>
      <c r="RH86" s="44">
        <v>66.666666666666657</v>
      </c>
      <c r="RI86" s="44">
        <v>50</v>
      </c>
      <c r="RJ86" s="44">
        <v>63.636363636363633</v>
      </c>
      <c r="RK86" s="44">
        <v>75</v>
      </c>
      <c r="RL86" s="44">
        <v>15.384615384615385</v>
      </c>
      <c r="RM86" s="25">
        <v>2</v>
      </c>
      <c r="RN86" s="25">
        <v>1</v>
      </c>
      <c r="RO86" s="25">
        <v>5</v>
      </c>
      <c r="RP86" s="25">
        <v>3</v>
      </c>
      <c r="RQ86" s="25">
        <v>9</v>
      </c>
      <c r="RR86" s="25">
        <v>5</v>
      </c>
      <c r="RS86" s="25">
        <v>2</v>
      </c>
      <c r="RT86" s="25">
        <v>1</v>
      </c>
      <c r="RU86" s="25">
        <v>8</v>
      </c>
      <c r="RV86" s="25">
        <v>6</v>
      </c>
      <c r="RW86" s="25">
        <v>6</v>
      </c>
      <c r="RX86" s="25">
        <v>8</v>
      </c>
      <c r="RY86" s="25">
        <v>1</v>
      </c>
      <c r="RZ86" s="25">
        <v>2</v>
      </c>
      <c r="SA86" s="25">
        <v>2</v>
      </c>
      <c r="SB86" s="25">
        <v>3</v>
      </c>
      <c r="SC86" s="25">
        <v>9</v>
      </c>
      <c r="SD86" s="25">
        <v>4</v>
      </c>
      <c r="SE86" s="25">
        <v>3</v>
      </c>
      <c r="SF86" s="25">
        <v>0</v>
      </c>
      <c r="SG86" s="25">
        <v>7</v>
      </c>
      <c r="SH86" s="25">
        <v>3</v>
      </c>
      <c r="SI86" s="25">
        <v>4</v>
      </c>
      <c r="SJ86" s="25">
        <v>10</v>
      </c>
      <c r="SK86" s="25">
        <v>1</v>
      </c>
      <c r="SL86" s="25">
        <v>1</v>
      </c>
      <c r="SM86" s="25">
        <v>2</v>
      </c>
      <c r="SN86" s="25">
        <v>2</v>
      </c>
      <c r="SO86" s="25">
        <v>6</v>
      </c>
      <c r="SP86" s="25">
        <v>4</v>
      </c>
      <c r="SQ86" s="25">
        <v>1</v>
      </c>
      <c r="SR86" s="25">
        <v>0</v>
      </c>
      <c r="SS86" s="25">
        <v>5</v>
      </c>
      <c r="ST86" s="25">
        <v>2</v>
      </c>
      <c r="SU86" s="25">
        <v>3</v>
      </c>
      <c r="SV86" s="25">
        <v>6</v>
      </c>
      <c r="SW86" s="44">
        <v>66.666666666666657</v>
      </c>
      <c r="SX86" s="44">
        <v>20</v>
      </c>
      <c r="SY86" s="44">
        <v>71.428571428571431</v>
      </c>
      <c r="SZ86" s="44">
        <v>42.857142857142854</v>
      </c>
      <c r="TA86" s="44">
        <v>52.941176470588239</v>
      </c>
      <c r="TB86" s="44">
        <v>83.333333333333343</v>
      </c>
      <c r="TC86" s="44">
        <v>20</v>
      </c>
      <c r="TD86" s="44">
        <v>16.666666666666664</v>
      </c>
      <c r="TE86" s="44">
        <v>72.727272727272734</v>
      </c>
      <c r="TF86" s="44">
        <v>75</v>
      </c>
      <c r="TG86" s="44">
        <v>46.153846153846153</v>
      </c>
      <c r="TH86" s="44">
        <v>53.333333333333336</v>
      </c>
      <c r="TI86" s="44">
        <v>33.333333333333329</v>
      </c>
      <c r="TJ86" s="44">
        <v>40</v>
      </c>
      <c r="TK86" s="44">
        <v>28.571428571428569</v>
      </c>
      <c r="TL86" s="44">
        <v>42.857142857142854</v>
      </c>
      <c r="TM86" s="44">
        <v>52.941176470588239</v>
      </c>
      <c r="TN86" s="44">
        <v>66.666666666666657</v>
      </c>
      <c r="TO86" s="44">
        <v>30</v>
      </c>
      <c r="TP86" s="44">
        <v>0</v>
      </c>
      <c r="TQ86" s="44">
        <v>63.636363636363633</v>
      </c>
      <c r="TR86" s="44">
        <v>37.5</v>
      </c>
      <c r="TS86" s="44">
        <v>30.76923076923077</v>
      </c>
      <c r="TT86" s="44">
        <v>66.666666666666657</v>
      </c>
      <c r="TU86" s="44">
        <v>33.333333333333329</v>
      </c>
      <c r="TV86" s="44">
        <v>20</v>
      </c>
      <c r="TW86" s="44">
        <v>28.571428571428569</v>
      </c>
      <c r="TX86" s="44">
        <v>28.571428571428569</v>
      </c>
      <c r="TY86" s="44">
        <v>35.294117647058826</v>
      </c>
      <c r="TZ86" s="44">
        <v>66.666666666666657</v>
      </c>
      <c r="UA86" s="44">
        <v>10</v>
      </c>
      <c r="UB86" s="44">
        <v>0</v>
      </c>
      <c r="UC86" s="44">
        <v>45.454545454545453</v>
      </c>
      <c r="UD86" s="44">
        <v>25</v>
      </c>
      <c r="UE86" s="44">
        <v>23.076923076923077</v>
      </c>
      <c r="UF86" s="44">
        <v>40</v>
      </c>
    </row>
    <row r="87" spans="1:552" x14ac:dyDescent="0.25">
      <c r="A87" s="2" t="str">
        <f t="shared" si="1"/>
        <v xml:space="preserve">292400 Paulo Afonso                                                                                                                                 </v>
      </c>
      <c r="B87" s="58">
        <v>292400</v>
      </c>
      <c r="C87" s="2" t="s">
        <v>131</v>
      </c>
      <c r="D87" s="56">
        <v>0</v>
      </c>
      <c r="E87" s="56">
        <v>6</v>
      </c>
      <c r="F87" s="56">
        <v>2</v>
      </c>
      <c r="G87" s="56">
        <v>2</v>
      </c>
      <c r="H87" s="56">
        <v>2</v>
      </c>
      <c r="I87" s="56">
        <v>2</v>
      </c>
      <c r="J87" s="56">
        <v>1</v>
      </c>
      <c r="K87" s="56">
        <v>2</v>
      </c>
      <c r="L87" s="56">
        <v>2</v>
      </c>
      <c r="M87" s="56">
        <v>1</v>
      </c>
      <c r="N87" s="56">
        <v>0</v>
      </c>
      <c r="O87" s="56">
        <v>3</v>
      </c>
      <c r="P87" s="59">
        <v>0</v>
      </c>
      <c r="Q87" s="59">
        <v>1</v>
      </c>
      <c r="R87" s="59">
        <v>0</v>
      </c>
      <c r="S87" s="59">
        <v>1</v>
      </c>
      <c r="T87" s="59">
        <v>1</v>
      </c>
      <c r="U87" s="59">
        <v>1</v>
      </c>
      <c r="V87" s="59">
        <v>0</v>
      </c>
      <c r="W87" s="59">
        <v>2</v>
      </c>
      <c r="X87" s="59">
        <v>0</v>
      </c>
      <c r="Y87" s="59">
        <v>1</v>
      </c>
      <c r="Z87" s="59">
        <v>0</v>
      </c>
      <c r="AA87" s="59">
        <v>3</v>
      </c>
      <c r="AB87" s="62">
        <v>999999999</v>
      </c>
      <c r="AC87" s="62">
        <v>16.666666666666664</v>
      </c>
      <c r="AD87" s="62">
        <v>0</v>
      </c>
      <c r="AE87" s="62">
        <v>50</v>
      </c>
      <c r="AF87" s="62">
        <v>50</v>
      </c>
      <c r="AG87" s="62">
        <v>50</v>
      </c>
      <c r="AH87" s="62">
        <v>0</v>
      </c>
      <c r="AI87" s="62">
        <v>100</v>
      </c>
      <c r="AJ87" s="62">
        <v>0</v>
      </c>
      <c r="AK87" s="62">
        <v>100</v>
      </c>
      <c r="AL87" s="62">
        <v>999999999</v>
      </c>
      <c r="AM87" s="62">
        <v>100</v>
      </c>
      <c r="AN87" s="61">
        <v>0</v>
      </c>
      <c r="AO87" s="25">
        <v>5</v>
      </c>
      <c r="AP87" s="25">
        <v>2</v>
      </c>
      <c r="AQ87" s="25">
        <v>1</v>
      </c>
      <c r="AR87" s="25">
        <v>1</v>
      </c>
      <c r="AS87" s="25">
        <v>1</v>
      </c>
      <c r="AT87" s="25">
        <v>1</v>
      </c>
      <c r="AU87" s="25">
        <v>0</v>
      </c>
      <c r="AV87" s="25">
        <v>2</v>
      </c>
      <c r="AW87" s="25">
        <v>0</v>
      </c>
      <c r="AX87" s="25">
        <v>0</v>
      </c>
      <c r="AY87" s="25">
        <v>0</v>
      </c>
      <c r="AZ87" s="39">
        <v>999999999</v>
      </c>
      <c r="BA87" s="39">
        <v>83.333333333333343</v>
      </c>
      <c r="BB87" s="39">
        <v>100</v>
      </c>
      <c r="BC87" s="39">
        <v>50</v>
      </c>
      <c r="BD87" s="39">
        <v>50</v>
      </c>
      <c r="BE87" s="39">
        <v>50</v>
      </c>
      <c r="BF87" s="39">
        <v>100</v>
      </c>
      <c r="BG87" s="39">
        <v>0</v>
      </c>
      <c r="BH87" s="39">
        <v>100</v>
      </c>
      <c r="BI87" s="39">
        <v>0</v>
      </c>
      <c r="BJ87" s="39">
        <v>999999999</v>
      </c>
      <c r="BK87" s="39">
        <v>0</v>
      </c>
      <c r="BL87" s="25">
        <v>0</v>
      </c>
      <c r="BM87" s="25">
        <v>0</v>
      </c>
      <c r="BN87" s="25">
        <v>0</v>
      </c>
      <c r="BO87" s="25">
        <v>0</v>
      </c>
      <c r="BP87" s="25">
        <v>0</v>
      </c>
      <c r="BQ87" s="25">
        <v>0</v>
      </c>
      <c r="BR87" s="25">
        <v>0</v>
      </c>
      <c r="BS87" s="25">
        <v>0</v>
      </c>
      <c r="BT87" s="25">
        <v>0</v>
      </c>
      <c r="BU87" s="25">
        <v>0</v>
      </c>
      <c r="BV87" s="25">
        <v>0</v>
      </c>
      <c r="BW87" s="25">
        <v>0</v>
      </c>
      <c r="BX87" s="39">
        <v>999999999</v>
      </c>
      <c r="BY87" s="39">
        <v>0</v>
      </c>
      <c r="BZ87" s="39">
        <v>0</v>
      </c>
      <c r="CA87" s="39">
        <v>0</v>
      </c>
      <c r="CB87" s="39">
        <v>0</v>
      </c>
      <c r="CC87" s="39">
        <v>0</v>
      </c>
      <c r="CD87" s="39">
        <v>0</v>
      </c>
      <c r="CE87" s="39">
        <v>0</v>
      </c>
      <c r="CF87" s="39">
        <v>0</v>
      </c>
      <c r="CG87" s="39">
        <v>0</v>
      </c>
      <c r="CH87" s="39">
        <v>999999999</v>
      </c>
      <c r="CI87" s="39">
        <v>0</v>
      </c>
      <c r="CJ87" s="63">
        <v>0</v>
      </c>
      <c r="CK87" s="63">
        <v>0</v>
      </c>
      <c r="CL87" s="63">
        <v>0</v>
      </c>
      <c r="CM87" s="63">
        <v>0</v>
      </c>
      <c r="CN87" s="63">
        <v>1</v>
      </c>
      <c r="CO87" s="63">
        <v>1</v>
      </c>
      <c r="CP87" s="63">
        <v>0</v>
      </c>
      <c r="CQ87" s="63">
        <v>1</v>
      </c>
      <c r="CR87" s="63">
        <v>0</v>
      </c>
      <c r="CS87" s="63">
        <v>0</v>
      </c>
      <c r="CT87" s="63">
        <v>0</v>
      </c>
      <c r="CU87" s="63">
        <v>0</v>
      </c>
      <c r="CV87" s="63">
        <v>0</v>
      </c>
      <c r="CW87" s="63">
        <v>1</v>
      </c>
      <c r="CX87" s="63">
        <v>0</v>
      </c>
      <c r="CY87" s="63">
        <v>0</v>
      </c>
      <c r="CZ87" s="63">
        <v>0</v>
      </c>
      <c r="DA87" s="63">
        <v>0</v>
      </c>
      <c r="DB87" s="63">
        <v>0</v>
      </c>
      <c r="DC87" s="63">
        <v>0</v>
      </c>
      <c r="DD87" s="63">
        <v>0</v>
      </c>
      <c r="DE87" s="63">
        <v>0</v>
      </c>
      <c r="DF87" s="63">
        <v>0</v>
      </c>
      <c r="DG87" s="63">
        <v>0</v>
      </c>
      <c r="DH87" s="25">
        <v>0</v>
      </c>
      <c r="DI87" s="25">
        <v>0</v>
      </c>
      <c r="DJ87" s="25">
        <v>0</v>
      </c>
      <c r="DK87" s="25">
        <v>1</v>
      </c>
      <c r="DL87" s="25">
        <v>0</v>
      </c>
      <c r="DM87" s="25">
        <v>0</v>
      </c>
      <c r="DN87" s="25">
        <v>0</v>
      </c>
      <c r="DO87" s="25">
        <v>0</v>
      </c>
      <c r="DP87" s="25">
        <v>0</v>
      </c>
      <c r="DQ87" s="25">
        <v>0</v>
      </c>
      <c r="DR87" s="25">
        <v>0</v>
      </c>
      <c r="DS87" s="25">
        <v>0</v>
      </c>
      <c r="DT87" s="34">
        <v>0</v>
      </c>
      <c r="DU87" s="34">
        <v>1</v>
      </c>
      <c r="DV87" s="34">
        <v>0</v>
      </c>
      <c r="DW87" s="34">
        <v>1</v>
      </c>
      <c r="DX87" s="34">
        <v>1</v>
      </c>
      <c r="DY87" s="34">
        <v>1</v>
      </c>
      <c r="DZ87" s="34">
        <v>0</v>
      </c>
      <c r="EA87" s="2">
        <v>1</v>
      </c>
      <c r="EB87" s="2">
        <v>0</v>
      </c>
      <c r="EC87" s="2">
        <v>0</v>
      </c>
      <c r="ED87" s="2">
        <v>0</v>
      </c>
      <c r="EE87" s="2">
        <v>0</v>
      </c>
      <c r="EF87" s="34">
        <v>999999999</v>
      </c>
      <c r="EG87" s="34">
        <v>0</v>
      </c>
      <c r="EH87" s="34">
        <v>999999999</v>
      </c>
      <c r="EI87" s="34">
        <v>0</v>
      </c>
      <c r="EJ87" s="34">
        <v>100</v>
      </c>
      <c r="EK87" s="34">
        <v>100</v>
      </c>
      <c r="EL87" s="34">
        <v>999999999</v>
      </c>
      <c r="EM87" s="34">
        <v>100</v>
      </c>
      <c r="EN87" s="34">
        <v>999999999</v>
      </c>
      <c r="EO87" s="34">
        <v>999999999</v>
      </c>
      <c r="EP87" s="34">
        <v>999999999</v>
      </c>
      <c r="EQ87" s="34">
        <v>999999999</v>
      </c>
      <c r="ER87" s="34">
        <v>999999999</v>
      </c>
      <c r="ES87" s="34">
        <v>100</v>
      </c>
      <c r="ET87" s="34">
        <v>999999999</v>
      </c>
      <c r="EU87" s="34">
        <v>0</v>
      </c>
      <c r="EV87" s="34">
        <v>0</v>
      </c>
      <c r="EW87" s="34">
        <v>0</v>
      </c>
      <c r="EX87" s="34">
        <v>999999999</v>
      </c>
      <c r="EY87" s="34">
        <v>0</v>
      </c>
      <c r="EZ87" s="34">
        <v>999999999</v>
      </c>
      <c r="FA87" s="34">
        <v>999999999</v>
      </c>
      <c r="FB87" s="34">
        <v>999999999</v>
      </c>
      <c r="FC87" s="34">
        <v>999999999</v>
      </c>
      <c r="FD87" s="42">
        <v>999999999</v>
      </c>
      <c r="FE87" s="42">
        <v>0</v>
      </c>
      <c r="FF87" s="42">
        <v>999999999</v>
      </c>
      <c r="FG87" s="42">
        <v>100</v>
      </c>
      <c r="FH87" s="42">
        <v>0</v>
      </c>
      <c r="FI87" s="42">
        <v>0</v>
      </c>
      <c r="FJ87" s="42">
        <v>999999999</v>
      </c>
      <c r="FK87" s="42">
        <v>0</v>
      </c>
      <c r="FL87" s="42">
        <v>999999999</v>
      </c>
      <c r="FM87" s="42">
        <v>999999999</v>
      </c>
      <c r="FN87" s="42">
        <v>999999999</v>
      </c>
      <c r="FO87" s="42">
        <v>999999999</v>
      </c>
      <c r="FP87" s="42">
        <v>0</v>
      </c>
      <c r="FQ87" s="2">
        <v>1</v>
      </c>
      <c r="FR87" s="2">
        <v>0</v>
      </c>
      <c r="FS87" s="2">
        <v>0</v>
      </c>
      <c r="FT87" s="2">
        <v>1</v>
      </c>
      <c r="FU87" s="2">
        <v>1</v>
      </c>
      <c r="FV87" s="2">
        <v>0</v>
      </c>
      <c r="FW87" s="2">
        <v>2</v>
      </c>
      <c r="FX87" s="2">
        <v>0</v>
      </c>
      <c r="FY87" s="2">
        <v>0</v>
      </c>
      <c r="FZ87" s="2">
        <v>0</v>
      </c>
      <c r="GA87" s="2">
        <v>2</v>
      </c>
      <c r="GB87" s="25">
        <v>0</v>
      </c>
      <c r="GC87" s="25">
        <v>0</v>
      </c>
      <c r="GD87" s="25">
        <v>0</v>
      </c>
      <c r="GE87" s="25">
        <v>1</v>
      </c>
      <c r="GF87" s="25">
        <v>0</v>
      </c>
      <c r="GG87" s="25">
        <v>0</v>
      </c>
      <c r="GH87" s="25">
        <v>0</v>
      </c>
      <c r="GI87" s="25">
        <v>0</v>
      </c>
      <c r="GJ87" s="25">
        <v>0</v>
      </c>
      <c r="GK87" s="25">
        <v>0</v>
      </c>
      <c r="GL87" s="25">
        <v>0</v>
      </c>
      <c r="GM87" s="25">
        <v>0</v>
      </c>
      <c r="GN87" s="2">
        <v>0</v>
      </c>
      <c r="GO87" s="2">
        <v>0</v>
      </c>
      <c r="GP87" s="2">
        <v>0</v>
      </c>
      <c r="GQ87" s="2">
        <v>0</v>
      </c>
      <c r="GR87" s="2">
        <v>0</v>
      </c>
      <c r="GS87" s="2">
        <v>0</v>
      </c>
      <c r="GT87" s="2">
        <v>0</v>
      </c>
      <c r="GU87" s="2">
        <v>0</v>
      </c>
      <c r="GV87" s="2">
        <v>0</v>
      </c>
      <c r="GW87" s="2">
        <v>1</v>
      </c>
      <c r="GX87" s="2">
        <v>0</v>
      </c>
      <c r="GY87" s="2">
        <v>1</v>
      </c>
      <c r="GZ87" s="2">
        <v>0</v>
      </c>
      <c r="HA87" s="2">
        <v>1</v>
      </c>
      <c r="HB87" s="2">
        <v>0</v>
      </c>
      <c r="HC87" s="2">
        <v>1</v>
      </c>
      <c r="HD87" s="2">
        <v>1</v>
      </c>
      <c r="HE87" s="2">
        <v>1</v>
      </c>
      <c r="HF87" s="2">
        <v>0</v>
      </c>
      <c r="HG87" s="2">
        <v>2</v>
      </c>
      <c r="HH87" s="2">
        <v>0</v>
      </c>
      <c r="HI87" s="2">
        <v>1</v>
      </c>
      <c r="HJ87" s="2">
        <v>0</v>
      </c>
      <c r="HK87" s="2">
        <v>3</v>
      </c>
      <c r="HL87" s="34">
        <v>999999999</v>
      </c>
      <c r="HM87" s="34">
        <v>100</v>
      </c>
      <c r="HN87" s="34">
        <v>999999999</v>
      </c>
      <c r="HO87" s="34">
        <v>0</v>
      </c>
      <c r="HP87" s="34">
        <v>100</v>
      </c>
      <c r="HQ87" s="34">
        <v>100</v>
      </c>
      <c r="HR87" s="34">
        <v>999999999</v>
      </c>
      <c r="HS87" s="34">
        <v>100</v>
      </c>
      <c r="HT87" s="34">
        <v>999999999</v>
      </c>
      <c r="HU87" s="34">
        <v>0</v>
      </c>
      <c r="HV87" s="34">
        <v>999999999</v>
      </c>
      <c r="HW87" s="34">
        <v>66.666666666666657</v>
      </c>
      <c r="HX87" s="39">
        <v>999999999</v>
      </c>
      <c r="HY87" s="39">
        <v>0</v>
      </c>
      <c r="HZ87" s="39">
        <v>999999999</v>
      </c>
      <c r="IA87" s="39">
        <v>100</v>
      </c>
      <c r="IB87" s="39">
        <v>0</v>
      </c>
      <c r="IC87" s="39">
        <v>0</v>
      </c>
      <c r="ID87" s="39">
        <v>999999999</v>
      </c>
      <c r="IE87" s="39">
        <v>0</v>
      </c>
      <c r="IF87" s="39">
        <v>999999999</v>
      </c>
      <c r="IG87" s="39">
        <v>0</v>
      </c>
      <c r="IH87" s="39">
        <v>999999999</v>
      </c>
      <c r="II87" s="39">
        <v>0</v>
      </c>
      <c r="IJ87" s="39">
        <v>999999999</v>
      </c>
      <c r="IK87" s="39">
        <v>0</v>
      </c>
      <c r="IL87" s="39">
        <v>999999999</v>
      </c>
      <c r="IM87" s="39">
        <v>0</v>
      </c>
      <c r="IN87" s="39">
        <v>0</v>
      </c>
      <c r="IO87" s="39">
        <v>0</v>
      </c>
      <c r="IP87" s="39">
        <v>999999999</v>
      </c>
      <c r="IQ87" s="39">
        <v>0</v>
      </c>
      <c r="IR87" s="39">
        <v>999999999</v>
      </c>
      <c r="IS87" s="39">
        <v>100</v>
      </c>
      <c r="IT87" s="39">
        <v>999999999</v>
      </c>
      <c r="IU87" s="39">
        <v>33.333333333333329</v>
      </c>
      <c r="IV87" s="39">
        <v>0</v>
      </c>
      <c r="IW87" s="39">
        <v>3</v>
      </c>
      <c r="IX87" s="39">
        <v>1</v>
      </c>
      <c r="IY87" s="39">
        <v>1</v>
      </c>
      <c r="IZ87" s="39">
        <v>1</v>
      </c>
      <c r="JA87" s="39">
        <v>1</v>
      </c>
      <c r="JB87" s="39">
        <v>0</v>
      </c>
      <c r="JC87" s="39">
        <v>0</v>
      </c>
      <c r="JD87" s="2">
        <v>1</v>
      </c>
      <c r="JE87" s="2">
        <v>0</v>
      </c>
      <c r="JF87" s="2">
        <v>0</v>
      </c>
      <c r="JG87" s="2">
        <v>0</v>
      </c>
      <c r="JH87" s="2">
        <v>0</v>
      </c>
      <c r="JI87" s="2">
        <v>1</v>
      </c>
      <c r="JJ87" s="2">
        <v>0</v>
      </c>
      <c r="JK87" s="2">
        <v>0</v>
      </c>
      <c r="JL87" s="2">
        <v>0</v>
      </c>
      <c r="JM87" s="44">
        <v>0</v>
      </c>
      <c r="JN87" s="44">
        <v>1</v>
      </c>
      <c r="JO87" s="44">
        <v>0</v>
      </c>
      <c r="JP87" s="2">
        <v>0</v>
      </c>
      <c r="JQ87" s="2">
        <v>0</v>
      </c>
      <c r="JR87" s="2">
        <v>0</v>
      </c>
      <c r="JS87" s="2">
        <v>0</v>
      </c>
      <c r="JT87" s="2">
        <v>0</v>
      </c>
      <c r="JU87" s="2">
        <v>1</v>
      </c>
      <c r="JV87" s="2">
        <v>0</v>
      </c>
      <c r="JW87" s="2">
        <v>0</v>
      </c>
      <c r="JX87" s="2">
        <v>0</v>
      </c>
      <c r="JY87" s="2">
        <v>0</v>
      </c>
      <c r="JZ87" s="2">
        <v>0</v>
      </c>
      <c r="KA87" s="2">
        <v>0</v>
      </c>
      <c r="KB87" s="25">
        <v>0</v>
      </c>
      <c r="KC87" s="25">
        <v>0</v>
      </c>
      <c r="KD87" s="25">
        <v>0</v>
      </c>
      <c r="KE87" s="25">
        <v>0</v>
      </c>
      <c r="KF87" s="25">
        <v>0</v>
      </c>
      <c r="KG87" s="25">
        <v>5</v>
      </c>
      <c r="KH87" s="25">
        <v>1</v>
      </c>
      <c r="KI87" s="25">
        <v>1</v>
      </c>
      <c r="KJ87" s="25">
        <v>1</v>
      </c>
      <c r="KK87" s="25">
        <v>1</v>
      </c>
      <c r="KL87" s="25">
        <v>1</v>
      </c>
      <c r="KM87" s="25">
        <v>0</v>
      </c>
      <c r="KN87" s="25">
        <v>1</v>
      </c>
      <c r="KO87" s="25">
        <v>0</v>
      </c>
      <c r="KP87" s="25">
        <v>0</v>
      </c>
      <c r="KQ87" s="25">
        <v>0</v>
      </c>
      <c r="KR87" s="44">
        <v>999999999</v>
      </c>
      <c r="KS87" s="44">
        <v>60</v>
      </c>
      <c r="KT87" s="44">
        <v>100</v>
      </c>
      <c r="KU87" s="44">
        <v>100</v>
      </c>
      <c r="KV87" s="44">
        <v>100</v>
      </c>
      <c r="KW87" s="44">
        <v>100</v>
      </c>
      <c r="KX87" s="44">
        <v>0</v>
      </c>
      <c r="KY87" s="44">
        <v>999999999</v>
      </c>
      <c r="KZ87" s="44">
        <v>100</v>
      </c>
      <c r="LA87" s="44">
        <v>999999999</v>
      </c>
      <c r="LB87" s="44">
        <v>999999999</v>
      </c>
      <c r="LC87" s="44">
        <v>999999999</v>
      </c>
      <c r="LD87" s="44">
        <v>999999999</v>
      </c>
      <c r="LE87" s="44">
        <v>20</v>
      </c>
      <c r="LF87" s="44">
        <v>0</v>
      </c>
      <c r="LG87" s="44">
        <v>0</v>
      </c>
      <c r="LH87" s="44">
        <v>0</v>
      </c>
      <c r="LI87" s="44">
        <v>0</v>
      </c>
      <c r="LJ87" s="44">
        <v>100</v>
      </c>
      <c r="LK87" s="44">
        <v>999999999</v>
      </c>
      <c r="LL87" s="44">
        <v>0</v>
      </c>
      <c r="LM87" s="44">
        <v>999999999</v>
      </c>
      <c r="LN87" s="44">
        <v>999999999</v>
      </c>
      <c r="LO87" s="44">
        <v>999999999</v>
      </c>
      <c r="LP87" s="44">
        <v>999999999</v>
      </c>
      <c r="LQ87" s="44">
        <v>20</v>
      </c>
      <c r="LR87" s="44">
        <v>0</v>
      </c>
      <c r="LS87" s="44">
        <v>0</v>
      </c>
      <c r="LT87" s="44">
        <v>0</v>
      </c>
      <c r="LU87" s="44">
        <v>0</v>
      </c>
      <c r="LV87" s="44">
        <v>0</v>
      </c>
      <c r="LW87" s="44">
        <v>999999999</v>
      </c>
      <c r="LX87" s="44">
        <v>0</v>
      </c>
      <c r="LY87" s="44">
        <v>999999999</v>
      </c>
      <c r="LZ87" s="44">
        <v>999999999</v>
      </c>
      <c r="MA87" s="44">
        <v>999999999</v>
      </c>
      <c r="MB87" s="25">
        <v>0</v>
      </c>
      <c r="MC87" s="25">
        <v>1</v>
      </c>
      <c r="MD87" s="25">
        <v>0</v>
      </c>
      <c r="ME87" s="25">
        <v>0</v>
      </c>
      <c r="MF87" s="25">
        <v>0</v>
      </c>
      <c r="MG87" s="25">
        <v>0</v>
      </c>
      <c r="MH87" s="25">
        <v>0</v>
      </c>
      <c r="MI87" s="25">
        <v>0</v>
      </c>
      <c r="MJ87" s="25">
        <v>0</v>
      </c>
      <c r="MK87" s="25">
        <v>0</v>
      </c>
      <c r="ML87" s="25">
        <v>0</v>
      </c>
      <c r="MM87" s="25">
        <v>0</v>
      </c>
      <c r="MN87" s="25">
        <v>0</v>
      </c>
      <c r="MO87" s="25">
        <v>1</v>
      </c>
      <c r="MP87" s="25">
        <v>0</v>
      </c>
      <c r="MQ87" s="25">
        <v>1</v>
      </c>
      <c r="MR87" s="25">
        <v>1</v>
      </c>
      <c r="MS87" s="25">
        <v>1</v>
      </c>
      <c r="MT87" s="25">
        <v>0</v>
      </c>
      <c r="MU87" s="25">
        <v>1</v>
      </c>
      <c r="MV87" s="25">
        <v>0</v>
      </c>
      <c r="MW87" s="44">
        <v>0</v>
      </c>
      <c r="MX87" s="44">
        <v>0</v>
      </c>
      <c r="MY87" s="44">
        <v>0</v>
      </c>
      <c r="MZ87" s="44">
        <v>999999999</v>
      </c>
      <c r="NA87" s="44">
        <v>100</v>
      </c>
      <c r="NB87" s="44">
        <v>999999999</v>
      </c>
      <c r="NC87" s="44">
        <v>0</v>
      </c>
      <c r="ND87" s="44">
        <v>0</v>
      </c>
      <c r="NE87" s="44">
        <v>0</v>
      </c>
      <c r="NF87" s="44">
        <v>999999999</v>
      </c>
      <c r="NG87" s="44">
        <v>0</v>
      </c>
      <c r="NH87" s="44">
        <v>999999999</v>
      </c>
      <c r="NI87" s="44">
        <v>999999999</v>
      </c>
      <c r="NJ87" s="44">
        <v>999999999</v>
      </c>
      <c r="NK87" s="44">
        <v>999999999</v>
      </c>
      <c r="NL87" s="25">
        <v>0</v>
      </c>
      <c r="NM87" s="25">
        <v>2</v>
      </c>
      <c r="NN87" s="25">
        <v>0</v>
      </c>
      <c r="NO87" s="25">
        <v>0</v>
      </c>
      <c r="NP87" s="25">
        <v>1</v>
      </c>
      <c r="NQ87" s="25">
        <v>0</v>
      </c>
      <c r="NR87" s="25">
        <v>0</v>
      </c>
      <c r="NS87" s="25">
        <v>0</v>
      </c>
      <c r="NT87" s="25">
        <v>0</v>
      </c>
      <c r="NU87" s="25">
        <v>0</v>
      </c>
      <c r="NV87" s="25">
        <v>0</v>
      </c>
      <c r="NW87" s="25">
        <v>0</v>
      </c>
      <c r="NX87" s="25">
        <v>0</v>
      </c>
      <c r="NY87" s="25">
        <v>5</v>
      </c>
      <c r="NZ87" s="25">
        <v>1</v>
      </c>
      <c r="OA87" s="25">
        <v>0</v>
      </c>
      <c r="OB87" s="25">
        <v>1</v>
      </c>
      <c r="OC87" s="25">
        <v>1</v>
      </c>
      <c r="OD87" s="44">
        <v>0</v>
      </c>
      <c r="OE87" s="44">
        <v>0</v>
      </c>
      <c r="OF87" s="44">
        <v>0</v>
      </c>
      <c r="OG87" s="44">
        <v>0</v>
      </c>
      <c r="OH87" s="44">
        <v>0</v>
      </c>
      <c r="OI87" s="44">
        <v>0</v>
      </c>
      <c r="OJ87" s="44">
        <v>999999999</v>
      </c>
      <c r="OK87" s="44">
        <v>40</v>
      </c>
      <c r="OL87" s="44">
        <v>0</v>
      </c>
      <c r="OM87" s="44">
        <v>999999999</v>
      </c>
      <c r="ON87" s="44">
        <v>100</v>
      </c>
      <c r="OO87" s="44">
        <v>0</v>
      </c>
      <c r="OP87" s="44">
        <v>999999999</v>
      </c>
      <c r="OQ87" s="44">
        <v>999999999</v>
      </c>
      <c r="OR87" s="44">
        <v>999999999</v>
      </c>
      <c r="OS87" s="44">
        <v>999999999</v>
      </c>
      <c r="OT87" s="44">
        <v>999999999</v>
      </c>
      <c r="OU87" s="44">
        <v>999999999</v>
      </c>
      <c r="OV87" s="25">
        <v>0</v>
      </c>
      <c r="OW87" s="25">
        <v>3</v>
      </c>
      <c r="OX87" s="25">
        <v>2</v>
      </c>
      <c r="OY87" s="25">
        <v>0</v>
      </c>
      <c r="OZ87" s="25">
        <v>0</v>
      </c>
      <c r="PA87" s="25">
        <v>1</v>
      </c>
      <c r="PB87" s="25">
        <v>1</v>
      </c>
      <c r="PC87" s="25">
        <v>2</v>
      </c>
      <c r="PD87" s="25">
        <v>2</v>
      </c>
      <c r="PE87" s="25">
        <v>0</v>
      </c>
      <c r="PF87" s="25">
        <v>0</v>
      </c>
      <c r="PG87" s="25">
        <v>0</v>
      </c>
      <c r="PH87" s="25">
        <v>2</v>
      </c>
      <c r="PI87" s="25">
        <v>6</v>
      </c>
      <c r="PJ87" s="25">
        <v>5</v>
      </c>
      <c r="PK87" s="25">
        <v>2</v>
      </c>
      <c r="PL87" s="25">
        <v>3</v>
      </c>
      <c r="PM87" s="25">
        <v>4</v>
      </c>
      <c r="PN87" s="25">
        <v>1</v>
      </c>
      <c r="PO87" s="25">
        <v>2</v>
      </c>
      <c r="PP87" s="25">
        <v>2</v>
      </c>
      <c r="PQ87" s="25">
        <v>1</v>
      </c>
      <c r="PR87" s="25">
        <v>0</v>
      </c>
      <c r="PS87" s="25">
        <v>3</v>
      </c>
      <c r="PT87" s="44">
        <v>0</v>
      </c>
      <c r="PU87" s="44">
        <v>50</v>
      </c>
      <c r="PV87" s="44">
        <v>40</v>
      </c>
      <c r="PW87" s="44">
        <v>0</v>
      </c>
      <c r="PX87" s="44">
        <v>0</v>
      </c>
      <c r="PY87" s="44">
        <v>25</v>
      </c>
      <c r="PZ87" s="44">
        <v>100</v>
      </c>
      <c r="QA87" s="44">
        <v>100</v>
      </c>
      <c r="QB87" s="44">
        <v>100</v>
      </c>
      <c r="QC87" s="44">
        <v>0</v>
      </c>
      <c r="QD87" s="44">
        <v>999999999</v>
      </c>
      <c r="QE87" s="44">
        <v>0</v>
      </c>
      <c r="QF87" s="25">
        <v>0</v>
      </c>
      <c r="QG87" s="25">
        <v>2</v>
      </c>
      <c r="QH87" s="25">
        <v>1</v>
      </c>
      <c r="QI87" s="25">
        <v>0</v>
      </c>
      <c r="QJ87" s="25">
        <v>1</v>
      </c>
      <c r="QK87" s="25">
        <v>3</v>
      </c>
      <c r="QL87" s="25">
        <v>1</v>
      </c>
      <c r="QM87" s="25">
        <v>2</v>
      </c>
      <c r="QN87" s="25">
        <v>1</v>
      </c>
      <c r="QO87" s="25">
        <v>0</v>
      </c>
      <c r="QP87" s="25">
        <v>0</v>
      </c>
      <c r="QQ87" s="25">
        <v>2</v>
      </c>
      <c r="QR87" s="25">
        <v>6</v>
      </c>
      <c r="QS87" s="25">
        <v>5</v>
      </c>
      <c r="QT87" s="25">
        <v>2</v>
      </c>
      <c r="QU87" s="25">
        <v>3</v>
      </c>
      <c r="QV87" s="25">
        <v>4</v>
      </c>
      <c r="QW87" s="25">
        <v>1</v>
      </c>
      <c r="QX87" s="25">
        <v>2</v>
      </c>
      <c r="QY87" s="25">
        <v>2</v>
      </c>
      <c r="QZ87" s="25">
        <v>1</v>
      </c>
      <c r="RA87" s="25">
        <v>0</v>
      </c>
      <c r="RB87" s="44">
        <v>0</v>
      </c>
      <c r="RC87" s="44">
        <v>33.333333333333329</v>
      </c>
      <c r="RD87" s="44">
        <v>20</v>
      </c>
      <c r="RE87" s="44">
        <v>0</v>
      </c>
      <c r="RF87" s="44">
        <v>33.333333333333329</v>
      </c>
      <c r="RG87" s="44">
        <v>75</v>
      </c>
      <c r="RH87" s="44">
        <v>100</v>
      </c>
      <c r="RI87" s="44">
        <v>100</v>
      </c>
      <c r="RJ87" s="44">
        <v>50</v>
      </c>
      <c r="RK87" s="44">
        <v>0</v>
      </c>
      <c r="RL87" s="44">
        <v>999999999</v>
      </c>
      <c r="RM87" s="25">
        <v>0</v>
      </c>
      <c r="RN87" s="25">
        <v>1</v>
      </c>
      <c r="RO87" s="25">
        <v>0</v>
      </c>
      <c r="RP87" s="25">
        <v>0</v>
      </c>
      <c r="RQ87" s="25">
        <v>0</v>
      </c>
      <c r="RR87" s="25">
        <v>0</v>
      </c>
      <c r="RS87" s="25">
        <v>0</v>
      </c>
      <c r="RT87" s="25">
        <v>2</v>
      </c>
      <c r="RU87" s="25">
        <v>1</v>
      </c>
      <c r="RV87" s="25">
        <v>1</v>
      </c>
      <c r="RW87" s="25">
        <v>0</v>
      </c>
      <c r="RX87" s="25">
        <v>1</v>
      </c>
      <c r="RY87" s="25">
        <v>0</v>
      </c>
      <c r="RZ87" s="25">
        <v>2</v>
      </c>
      <c r="SA87" s="25">
        <v>1</v>
      </c>
      <c r="SB87" s="25">
        <v>1</v>
      </c>
      <c r="SC87" s="25">
        <v>0</v>
      </c>
      <c r="SD87" s="25">
        <v>0</v>
      </c>
      <c r="SE87" s="25">
        <v>0</v>
      </c>
      <c r="SF87" s="25">
        <v>0</v>
      </c>
      <c r="SG87" s="25">
        <v>1</v>
      </c>
      <c r="SH87" s="25">
        <v>0</v>
      </c>
      <c r="SI87" s="25">
        <v>0</v>
      </c>
      <c r="SJ87" s="25">
        <v>1</v>
      </c>
      <c r="SK87" s="25">
        <v>0</v>
      </c>
      <c r="SL87" s="25">
        <v>1</v>
      </c>
      <c r="SM87" s="25">
        <v>0</v>
      </c>
      <c r="SN87" s="25">
        <v>0</v>
      </c>
      <c r="SO87" s="25">
        <v>0</v>
      </c>
      <c r="SP87" s="25">
        <v>0</v>
      </c>
      <c r="SQ87" s="25">
        <v>0</v>
      </c>
      <c r="SR87" s="25">
        <v>0</v>
      </c>
      <c r="SS87" s="25">
        <v>1</v>
      </c>
      <c r="ST87" s="25">
        <v>0</v>
      </c>
      <c r="SU87" s="25">
        <v>0</v>
      </c>
      <c r="SV87" s="25">
        <v>0</v>
      </c>
      <c r="SW87" s="44">
        <v>999999999</v>
      </c>
      <c r="SX87" s="44">
        <v>16.666666666666664</v>
      </c>
      <c r="SY87" s="44">
        <v>0</v>
      </c>
      <c r="SZ87" s="44">
        <v>0</v>
      </c>
      <c r="TA87" s="44">
        <v>0</v>
      </c>
      <c r="TB87" s="44">
        <v>0</v>
      </c>
      <c r="TC87" s="44">
        <v>0</v>
      </c>
      <c r="TD87" s="44">
        <v>100</v>
      </c>
      <c r="TE87" s="44">
        <v>50</v>
      </c>
      <c r="TF87" s="44">
        <v>100</v>
      </c>
      <c r="TG87" s="44">
        <v>999999999</v>
      </c>
      <c r="TH87" s="44">
        <v>33.333333333333329</v>
      </c>
      <c r="TI87" s="44">
        <v>999999999</v>
      </c>
      <c r="TJ87" s="44">
        <v>33.333333333333329</v>
      </c>
      <c r="TK87" s="44">
        <v>50</v>
      </c>
      <c r="TL87" s="44">
        <v>50</v>
      </c>
      <c r="TM87" s="44">
        <v>0</v>
      </c>
      <c r="TN87" s="44">
        <v>0</v>
      </c>
      <c r="TO87" s="44">
        <v>0</v>
      </c>
      <c r="TP87" s="44">
        <v>0</v>
      </c>
      <c r="TQ87" s="44">
        <v>50</v>
      </c>
      <c r="TR87" s="44">
        <v>0</v>
      </c>
      <c r="TS87" s="44">
        <v>999999999</v>
      </c>
      <c r="TT87" s="44">
        <v>33.333333333333329</v>
      </c>
      <c r="TU87" s="44">
        <v>999999999</v>
      </c>
      <c r="TV87" s="44">
        <v>16.666666666666664</v>
      </c>
      <c r="TW87" s="44">
        <v>0</v>
      </c>
      <c r="TX87" s="44">
        <v>0</v>
      </c>
      <c r="TY87" s="44">
        <v>0</v>
      </c>
      <c r="TZ87" s="44">
        <v>0</v>
      </c>
      <c r="UA87" s="44">
        <v>0</v>
      </c>
      <c r="UB87" s="44">
        <v>0</v>
      </c>
      <c r="UC87" s="44">
        <v>50</v>
      </c>
      <c r="UD87" s="44">
        <v>0</v>
      </c>
      <c r="UE87" s="44">
        <v>999999999</v>
      </c>
      <c r="UF87" s="44">
        <v>0</v>
      </c>
    </row>
    <row r="88" spans="1:552" x14ac:dyDescent="0.25">
      <c r="A88" s="2" t="str">
        <f t="shared" si="1"/>
        <v xml:space="preserve">292530 Porto Seguro                                                                                                                                 </v>
      </c>
      <c r="B88" s="58">
        <v>292530</v>
      </c>
      <c r="C88" s="2" t="s">
        <v>132</v>
      </c>
      <c r="D88" s="56">
        <v>7</v>
      </c>
      <c r="E88" s="56">
        <v>11</v>
      </c>
      <c r="F88" s="56">
        <v>14</v>
      </c>
      <c r="G88" s="56">
        <v>8</v>
      </c>
      <c r="H88" s="56">
        <v>11</v>
      </c>
      <c r="I88" s="56">
        <v>17</v>
      </c>
      <c r="J88" s="56">
        <v>23</v>
      </c>
      <c r="K88" s="56">
        <v>11</v>
      </c>
      <c r="L88" s="56">
        <v>14</v>
      </c>
      <c r="M88" s="56">
        <v>12</v>
      </c>
      <c r="N88" s="56">
        <v>24</v>
      </c>
      <c r="O88" s="56">
        <v>11</v>
      </c>
      <c r="P88" s="59">
        <v>3</v>
      </c>
      <c r="Q88" s="59">
        <v>7</v>
      </c>
      <c r="R88" s="59">
        <v>4</v>
      </c>
      <c r="S88" s="59">
        <v>4</v>
      </c>
      <c r="T88" s="59">
        <v>5</v>
      </c>
      <c r="U88" s="59">
        <v>12</v>
      </c>
      <c r="V88" s="59">
        <v>10</v>
      </c>
      <c r="W88" s="59">
        <v>8</v>
      </c>
      <c r="X88" s="59">
        <v>8</v>
      </c>
      <c r="Y88" s="59">
        <v>9</v>
      </c>
      <c r="Z88" s="59">
        <v>20</v>
      </c>
      <c r="AA88" s="59">
        <v>4</v>
      </c>
      <c r="AB88" s="62">
        <v>42.857142857142854</v>
      </c>
      <c r="AC88" s="62">
        <v>63.636363636363633</v>
      </c>
      <c r="AD88" s="62">
        <v>28.571428571428569</v>
      </c>
      <c r="AE88" s="62">
        <v>50</v>
      </c>
      <c r="AF88" s="62">
        <v>45.454545454545453</v>
      </c>
      <c r="AG88" s="62">
        <v>70.588235294117652</v>
      </c>
      <c r="AH88" s="62">
        <v>43.478260869565219</v>
      </c>
      <c r="AI88" s="62">
        <v>72.727272727272734</v>
      </c>
      <c r="AJ88" s="62">
        <v>57.142857142857139</v>
      </c>
      <c r="AK88" s="62">
        <v>75</v>
      </c>
      <c r="AL88" s="62">
        <v>83.333333333333343</v>
      </c>
      <c r="AM88" s="62">
        <v>36.363636363636367</v>
      </c>
      <c r="AN88" s="61">
        <v>4</v>
      </c>
      <c r="AO88" s="25">
        <v>4</v>
      </c>
      <c r="AP88" s="25">
        <v>9</v>
      </c>
      <c r="AQ88" s="25">
        <v>4</v>
      </c>
      <c r="AR88" s="25">
        <v>6</v>
      </c>
      <c r="AS88" s="25">
        <v>5</v>
      </c>
      <c r="AT88" s="25">
        <v>13</v>
      </c>
      <c r="AU88" s="25">
        <v>3</v>
      </c>
      <c r="AV88" s="25">
        <v>6</v>
      </c>
      <c r="AW88" s="25">
        <v>3</v>
      </c>
      <c r="AX88" s="25">
        <v>4</v>
      </c>
      <c r="AY88" s="25">
        <v>6</v>
      </c>
      <c r="AZ88" s="39">
        <v>57.142857142857139</v>
      </c>
      <c r="BA88" s="39">
        <v>36.363636363636367</v>
      </c>
      <c r="BB88" s="39">
        <v>64.285714285714292</v>
      </c>
      <c r="BC88" s="39">
        <v>50</v>
      </c>
      <c r="BD88" s="39">
        <v>54.54545454545454</v>
      </c>
      <c r="BE88" s="39">
        <v>29.411764705882355</v>
      </c>
      <c r="BF88" s="39">
        <v>56.521739130434781</v>
      </c>
      <c r="BG88" s="39">
        <v>27.27272727272727</v>
      </c>
      <c r="BH88" s="39">
        <v>42.857142857142854</v>
      </c>
      <c r="BI88" s="39">
        <v>25</v>
      </c>
      <c r="BJ88" s="39">
        <v>16.666666666666664</v>
      </c>
      <c r="BK88" s="39">
        <v>54.54545454545454</v>
      </c>
      <c r="BL88" s="25">
        <v>0</v>
      </c>
      <c r="BM88" s="25">
        <v>0</v>
      </c>
      <c r="BN88" s="25">
        <v>1</v>
      </c>
      <c r="BO88" s="25">
        <v>0</v>
      </c>
      <c r="BP88" s="25">
        <v>0</v>
      </c>
      <c r="BQ88" s="25">
        <v>0</v>
      </c>
      <c r="BR88" s="25">
        <v>0</v>
      </c>
      <c r="BS88" s="25">
        <v>0</v>
      </c>
      <c r="BT88" s="25">
        <v>0</v>
      </c>
      <c r="BU88" s="25">
        <v>0</v>
      </c>
      <c r="BV88" s="25">
        <v>0</v>
      </c>
      <c r="BW88" s="25">
        <v>1</v>
      </c>
      <c r="BX88" s="39">
        <v>0</v>
      </c>
      <c r="BY88" s="39">
        <v>0</v>
      </c>
      <c r="BZ88" s="39">
        <v>7.1428571428571423</v>
      </c>
      <c r="CA88" s="39">
        <v>0</v>
      </c>
      <c r="CB88" s="39">
        <v>0</v>
      </c>
      <c r="CC88" s="39">
        <v>0</v>
      </c>
      <c r="CD88" s="39">
        <v>0</v>
      </c>
      <c r="CE88" s="39">
        <v>0</v>
      </c>
      <c r="CF88" s="39">
        <v>0</v>
      </c>
      <c r="CG88" s="39">
        <v>0</v>
      </c>
      <c r="CH88" s="39">
        <v>0</v>
      </c>
      <c r="CI88" s="39">
        <v>9.0909090909090917</v>
      </c>
      <c r="CJ88" s="63">
        <v>2</v>
      </c>
      <c r="CK88" s="63">
        <v>1</v>
      </c>
      <c r="CL88" s="63">
        <v>0</v>
      </c>
      <c r="CM88" s="63">
        <v>1</v>
      </c>
      <c r="CN88" s="63">
        <v>3</v>
      </c>
      <c r="CO88" s="63">
        <v>5</v>
      </c>
      <c r="CP88" s="63">
        <v>3</v>
      </c>
      <c r="CQ88" s="63">
        <v>2</v>
      </c>
      <c r="CR88" s="63">
        <v>1</v>
      </c>
      <c r="CS88" s="63">
        <v>5</v>
      </c>
      <c r="CT88" s="63">
        <v>9</v>
      </c>
      <c r="CU88" s="63">
        <v>3</v>
      </c>
      <c r="CV88" s="63">
        <v>0</v>
      </c>
      <c r="CW88" s="63">
        <v>1</v>
      </c>
      <c r="CX88" s="63">
        <v>0</v>
      </c>
      <c r="CY88" s="63">
        <v>1</v>
      </c>
      <c r="CZ88" s="63">
        <v>1</v>
      </c>
      <c r="DA88" s="63">
        <v>1</v>
      </c>
      <c r="DB88" s="63">
        <v>0</v>
      </c>
      <c r="DC88" s="63">
        <v>1</v>
      </c>
      <c r="DD88" s="63">
        <v>0</v>
      </c>
      <c r="DE88" s="63">
        <v>0</v>
      </c>
      <c r="DF88" s="63">
        <v>4</v>
      </c>
      <c r="DG88" s="63">
        <v>0</v>
      </c>
      <c r="DH88" s="25">
        <v>1</v>
      </c>
      <c r="DI88" s="25">
        <v>1</v>
      </c>
      <c r="DJ88" s="25">
        <v>1</v>
      </c>
      <c r="DK88" s="25">
        <v>0</v>
      </c>
      <c r="DL88" s="25">
        <v>1</v>
      </c>
      <c r="DM88" s="25">
        <v>1</v>
      </c>
      <c r="DN88" s="25">
        <v>0</v>
      </c>
      <c r="DO88" s="25">
        <v>0</v>
      </c>
      <c r="DP88" s="25">
        <v>1</v>
      </c>
      <c r="DQ88" s="25">
        <v>1</v>
      </c>
      <c r="DR88" s="25">
        <v>2</v>
      </c>
      <c r="DS88" s="25">
        <v>1</v>
      </c>
      <c r="DT88" s="34">
        <v>3</v>
      </c>
      <c r="DU88" s="34">
        <v>3</v>
      </c>
      <c r="DV88" s="34">
        <v>1</v>
      </c>
      <c r="DW88" s="34">
        <v>2</v>
      </c>
      <c r="DX88" s="34">
        <v>5</v>
      </c>
      <c r="DY88" s="34">
        <v>7</v>
      </c>
      <c r="DZ88" s="34">
        <v>3</v>
      </c>
      <c r="EA88" s="2">
        <v>3</v>
      </c>
      <c r="EB88" s="2">
        <v>2</v>
      </c>
      <c r="EC88" s="2">
        <v>6</v>
      </c>
      <c r="ED88" s="2">
        <v>15</v>
      </c>
      <c r="EE88" s="2">
        <v>4</v>
      </c>
      <c r="EF88" s="34">
        <v>66.666666666666657</v>
      </c>
      <c r="EG88" s="34">
        <v>33.333333333333329</v>
      </c>
      <c r="EH88" s="34">
        <v>0</v>
      </c>
      <c r="EI88" s="34">
        <v>50</v>
      </c>
      <c r="EJ88" s="34">
        <v>60</v>
      </c>
      <c r="EK88" s="34">
        <v>71.428571428571431</v>
      </c>
      <c r="EL88" s="34">
        <v>100</v>
      </c>
      <c r="EM88" s="34">
        <v>66.666666666666657</v>
      </c>
      <c r="EN88" s="34">
        <v>50</v>
      </c>
      <c r="EO88" s="34">
        <v>83.333333333333343</v>
      </c>
      <c r="EP88" s="34">
        <v>60</v>
      </c>
      <c r="EQ88" s="34">
        <v>75</v>
      </c>
      <c r="ER88" s="34">
        <v>0</v>
      </c>
      <c r="ES88" s="34">
        <v>33.333333333333329</v>
      </c>
      <c r="ET88" s="34">
        <v>0</v>
      </c>
      <c r="EU88" s="34">
        <v>50</v>
      </c>
      <c r="EV88" s="34">
        <v>20</v>
      </c>
      <c r="EW88" s="34">
        <v>14.285714285714285</v>
      </c>
      <c r="EX88" s="34">
        <v>0</v>
      </c>
      <c r="EY88" s="34">
        <v>33.333333333333329</v>
      </c>
      <c r="EZ88" s="34">
        <v>0</v>
      </c>
      <c r="FA88" s="34">
        <v>0</v>
      </c>
      <c r="FB88" s="34">
        <v>26.666666666666668</v>
      </c>
      <c r="FC88" s="34">
        <v>0</v>
      </c>
      <c r="FD88" s="42">
        <v>33.333333333333329</v>
      </c>
      <c r="FE88" s="42">
        <v>33.333333333333329</v>
      </c>
      <c r="FF88" s="42">
        <v>100</v>
      </c>
      <c r="FG88" s="42">
        <v>0</v>
      </c>
      <c r="FH88" s="42">
        <v>20</v>
      </c>
      <c r="FI88" s="42">
        <v>14.285714285714285</v>
      </c>
      <c r="FJ88" s="42">
        <v>0</v>
      </c>
      <c r="FK88" s="42">
        <v>0</v>
      </c>
      <c r="FL88" s="42">
        <v>50</v>
      </c>
      <c r="FM88" s="42">
        <v>16.666666666666664</v>
      </c>
      <c r="FN88" s="42">
        <v>13.333333333333334</v>
      </c>
      <c r="FO88" s="42">
        <v>25</v>
      </c>
      <c r="FP88" s="42">
        <v>2</v>
      </c>
      <c r="FQ88" s="2">
        <v>1</v>
      </c>
      <c r="FR88" s="2">
        <v>3</v>
      </c>
      <c r="FS88" s="2">
        <v>2</v>
      </c>
      <c r="FT88" s="2">
        <v>5</v>
      </c>
      <c r="FU88" s="2">
        <v>7</v>
      </c>
      <c r="FV88" s="2">
        <v>3</v>
      </c>
      <c r="FW88" s="2">
        <v>5</v>
      </c>
      <c r="FX88" s="2">
        <v>6</v>
      </c>
      <c r="FY88" s="2">
        <v>9</v>
      </c>
      <c r="FZ88" s="2">
        <v>11</v>
      </c>
      <c r="GA88" s="2">
        <v>4</v>
      </c>
      <c r="GB88" s="25">
        <v>0</v>
      </c>
      <c r="GC88" s="25">
        <v>1</v>
      </c>
      <c r="GD88" s="25">
        <v>0</v>
      </c>
      <c r="GE88" s="25">
        <v>0</v>
      </c>
      <c r="GF88" s="25">
        <v>0</v>
      </c>
      <c r="GG88" s="25">
        <v>1</v>
      </c>
      <c r="GH88" s="25">
        <v>2</v>
      </c>
      <c r="GI88" s="25">
        <v>1</v>
      </c>
      <c r="GJ88" s="25">
        <v>0</v>
      </c>
      <c r="GK88" s="25">
        <v>0</v>
      </c>
      <c r="GL88" s="25">
        <v>5</v>
      </c>
      <c r="GM88" s="25">
        <v>0</v>
      </c>
      <c r="GN88" s="2">
        <v>1</v>
      </c>
      <c r="GO88" s="2">
        <v>3</v>
      </c>
      <c r="GP88" s="2">
        <v>0</v>
      </c>
      <c r="GQ88" s="2">
        <v>1</v>
      </c>
      <c r="GR88" s="2">
        <v>0</v>
      </c>
      <c r="GS88" s="2">
        <v>2</v>
      </c>
      <c r="GT88" s="2">
        <v>4</v>
      </c>
      <c r="GU88" s="2">
        <v>1</v>
      </c>
      <c r="GV88" s="2">
        <v>0</v>
      </c>
      <c r="GW88" s="2">
        <v>0</v>
      </c>
      <c r="GX88" s="2">
        <v>3</v>
      </c>
      <c r="GY88" s="2">
        <v>0</v>
      </c>
      <c r="GZ88" s="2">
        <v>3</v>
      </c>
      <c r="HA88" s="2">
        <v>5</v>
      </c>
      <c r="HB88" s="2">
        <v>3</v>
      </c>
      <c r="HC88" s="2">
        <v>3</v>
      </c>
      <c r="HD88" s="2">
        <v>5</v>
      </c>
      <c r="HE88" s="2">
        <v>10</v>
      </c>
      <c r="HF88" s="2">
        <v>9</v>
      </c>
      <c r="HG88" s="2">
        <v>7</v>
      </c>
      <c r="HH88" s="2">
        <v>6</v>
      </c>
      <c r="HI88" s="2">
        <v>9</v>
      </c>
      <c r="HJ88" s="2">
        <v>19</v>
      </c>
      <c r="HK88" s="2">
        <v>4</v>
      </c>
      <c r="HL88" s="34">
        <v>66.666666666666657</v>
      </c>
      <c r="HM88" s="34">
        <v>20</v>
      </c>
      <c r="HN88" s="34">
        <v>100</v>
      </c>
      <c r="HO88" s="34">
        <v>66.666666666666657</v>
      </c>
      <c r="HP88" s="34">
        <v>100</v>
      </c>
      <c r="HQ88" s="34">
        <v>70</v>
      </c>
      <c r="HR88" s="34">
        <v>33.333333333333329</v>
      </c>
      <c r="HS88" s="34">
        <v>71.428571428571431</v>
      </c>
      <c r="HT88" s="34">
        <v>100</v>
      </c>
      <c r="HU88" s="34">
        <v>100</v>
      </c>
      <c r="HV88" s="34">
        <v>57.894736842105267</v>
      </c>
      <c r="HW88" s="34">
        <v>100</v>
      </c>
      <c r="HX88" s="39">
        <v>0</v>
      </c>
      <c r="HY88" s="39">
        <v>20</v>
      </c>
      <c r="HZ88" s="39">
        <v>0</v>
      </c>
      <c r="IA88" s="39">
        <v>0</v>
      </c>
      <c r="IB88" s="39">
        <v>0</v>
      </c>
      <c r="IC88" s="39">
        <v>10</v>
      </c>
      <c r="ID88" s="39">
        <v>22.222222222222221</v>
      </c>
      <c r="IE88" s="39">
        <v>14.285714285714285</v>
      </c>
      <c r="IF88" s="39">
        <v>0</v>
      </c>
      <c r="IG88" s="39">
        <v>0</v>
      </c>
      <c r="IH88" s="39">
        <v>26.315789473684209</v>
      </c>
      <c r="II88" s="39">
        <v>0</v>
      </c>
      <c r="IJ88" s="39">
        <v>33.333333333333329</v>
      </c>
      <c r="IK88" s="39">
        <v>60</v>
      </c>
      <c r="IL88" s="39">
        <v>0</v>
      </c>
      <c r="IM88" s="39">
        <v>33.333333333333329</v>
      </c>
      <c r="IN88" s="39">
        <v>0</v>
      </c>
      <c r="IO88" s="39">
        <v>20</v>
      </c>
      <c r="IP88" s="39">
        <v>44.444444444444443</v>
      </c>
      <c r="IQ88" s="39">
        <v>14.285714285714285</v>
      </c>
      <c r="IR88" s="39">
        <v>0</v>
      </c>
      <c r="IS88" s="39">
        <v>0</v>
      </c>
      <c r="IT88" s="39">
        <v>15.789473684210526</v>
      </c>
      <c r="IU88" s="39">
        <v>0</v>
      </c>
      <c r="IV88" s="39">
        <v>1</v>
      </c>
      <c r="IW88" s="39">
        <v>2</v>
      </c>
      <c r="IX88" s="39">
        <v>4</v>
      </c>
      <c r="IY88" s="39">
        <v>2</v>
      </c>
      <c r="IZ88" s="39">
        <v>2</v>
      </c>
      <c r="JA88" s="39">
        <v>3</v>
      </c>
      <c r="JB88" s="39">
        <v>4</v>
      </c>
      <c r="JC88" s="39">
        <v>2</v>
      </c>
      <c r="JD88" s="2">
        <v>4</v>
      </c>
      <c r="JE88" s="2">
        <v>1</v>
      </c>
      <c r="JF88" s="2">
        <v>1</v>
      </c>
      <c r="JG88" s="2">
        <v>4</v>
      </c>
      <c r="JH88" s="2">
        <v>1</v>
      </c>
      <c r="JI88" s="2">
        <v>1</v>
      </c>
      <c r="JJ88" s="2">
        <v>2</v>
      </c>
      <c r="JK88" s="2">
        <v>1</v>
      </c>
      <c r="JL88" s="2">
        <v>3</v>
      </c>
      <c r="JM88" s="44">
        <v>2</v>
      </c>
      <c r="JN88" s="44">
        <v>7</v>
      </c>
      <c r="JO88" s="44">
        <v>1</v>
      </c>
      <c r="JP88" s="2">
        <v>0</v>
      </c>
      <c r="JQ88" s="2">
        <v>1</v>
      </c>
      <c r="JR88" s="2">
        <v>0</v>
      </c>
      <c r="JS88" s="2">
        <v>0</v>
      </c>
      <c r="JT88" s="2">
        <v>2</v>
      </c>
      <c r="JU88" s="2">
        <v>1</v>
      </c>
      <c r="JV88" s="2">
        <v>2</v>
      </c>
      <c r="JW88" s="2">
        <v>1</v>
      </c>
      <c r="JX88" s="2">
        <v>1</v>
      </c>
      <c r="JY88" s="2">
        <v>0</v>
      </c>
      <c r="JZ88" s="2">
        <v>0</v>
      </c>
      <c r="KA88" s="2">
        <v>0</v>
      </c>
      <c r="KB88" s="25">
        <v>2</v>
      </c>
      <c r="KC88" s="25">
        <v>1</v>
      </c>
      <c r="KD88" s="25">
        <v>3</v>
      </c>
      <c r="KE88" s="25">
        <v>2</v>
      </c>
      <c r="KF88" s="25">
        <v>4</v>
      </c>
      <c r="KG88" s="25">
        <v>4</v>
      </c>
      <c r="KH88" s="25">
        <v>8</v>
      </c>
      <c r="KI88" s="25">
        <v>4</v>
      </c>
      <c r="KJ88" s="25">
        <v>6</v>
      </c>
      <c r="KK88" s="25">
        <v>5</v>
      </c>
      <c r="KL88" s="25">
        <v>11</v>
      </c>
      <c r="KM88" s="25">
        <v>3</v>
      </c>
      <c r="KN88" s="25">
        <v>6</v>
      </c>
      <c r="KO88" s="25">
        <v>3</v>
      </c>
      <c r="KP88" s="25">
        <v>4</v>
      </c>
      <c r="KQ88" s="25">
        <v>6</v>
      </c>
      <c r="KR88" s="44">
        <v>25</v>
      </c>
      <c r="KS88" s="44">
        <v>50</v>
      </c>
      <c r="KT88" s="44">
        <v>50</v>
      </c>
      <c r="KU88" s="44">
        <v>50</v>
      </c>
      <c r="KV88" s="44">
        <v>33.333333333333329</v>
      </c>
      <c r="KW88" s="44">
        <v>60</v>
      </c>
      <c r="KX88" s="44">
        <v>36.363636363636367</v>
      </c>
      <c r="KY88" s="44">
        <v>66.666666666666657</v>
      </c>
      <c r="KZ88" s="44">
        <v>66.666666666666657</v>
      </c>
      <c r="LA88" s="44">
        <v>33.333333333333329</v>
      </c>
      <c r="LB88" s="44">
        <v>25</v>
      </c>
      <c r="LC88" s="44">
        <v>66.666666666666657</v>
      </c>
      <c r="LD88" s="44">
        <v>25</v>
      </c>
      <c r="LE88" s="44">
        <v>25</v>
      </c>
      <c r="LF88" s="44">
        <v>25</v>
      </c>
      <c r="LG88" s="44">
        <v>25</v>
      </c>
      <c r="LH88" s="44">
        <v>50</v>
      </c>
      <c r="LI88" s="44">
        <v>40</v>
      </c>
      <c r="LJ88" s="44">
        <v>63.636363636363633</v>
      </c>
      <c r="LK88" s="44">
        <v>33.333333333333329</v>
      </c>
      <c r="LL88" s="44">
        <v>0</v>
      </c>
      <c r="LM88" s="44">
        <v>33.333333333333329</v>
      </c>
      <c r="LN88" s="44">
        <v>0</v>
      </c>
      <c r="LO88" s="44">
        <v>0</v>
      </c>
      <c r="LP88" s="44">
        <v>50</v>
      </c>
      <c r="LQ88" s="44">
        <v>25</v>
      </c>
      <c r="LR88" s="44">
        <v>25</v>
      </c>
      <c r="LS88" s="44">
        <v>25</v>
      </c>
      <c r="LT88" s="44">
        <v>16.666666666666664</v>
      </c>
      <c r="LU88" s="44">
        <v>0</v>
      </c>
      <c r="LV88" s="44">
        <v>0</v>
      </c>
      <c r="LW88" s="44">
        <v>0</v>
      </c>
      <c r="LX88" s="44">
        <v>33.333333333333329</v>
      </c>
      <c r="LY88" s="44">
        <v>33.333333333333329</v>
      </c>
      <c r="LZ88" s="44">
        <v>75</v>
      </c>
      <c r="MA88" s="44">
        <v>33.333333333333329</v>
      </c>
      <c r="MB88" s="25">
        <v>0</v>
      </c>
      <c r="MC88" s="25">
        <v>1</v>
      </c>
      <c r="MD88" s="25">
        <v>1</v>
      </c>
      <c r="ME88" s="25">
        <v>1</v>
      </c>
      <c r="MF88" s="25">
        <v>1</v>
      </c>
      <c r="MG88" s="25">
        <v>0</v>
      </c>
      <c r="MH88" s="25">
        <v>0</v>
      </c>
      <c r="MI88" s="25">
        <v>0</v>
      </c>
      <c r="MJ88" s="25">
        <v>1</v>
      </c>
      <c r="MK88" s="25">
        <v>1</v>
      </c>
      <c r="ML88" s="25">
        <v>3</v>
      </c>
      <c r="MM88" s="25">
        <v>1</v>
      </c>
      <c r="MN88" s="25">
        <v>3</v>
      </c>
      <c r="MO88" s="25">
        <v>3</v>
      </c>
      <c r="MP88" s="25">
        <v>1</v>
      </c>
      <c r="MQ88" s="25">
        <v>2</v>
      </c>
      <c r="MR88" s="25">
        <v>5</v>
      </c>
      <c r="MS88" s="25">
        <v>7</v>
      </c>
      <c r="MT88" s="25">
        <v>2</v>
      </c>
      <c r="MU88" s="25">
        <v>3</v>
      </c>
      <c r="MV88" s="25">
        <v>2</v>
      </c>
      <c r="MW88" s="44">
        <v>2</v>
      </c>
      <c r="MX88" s="44">
        <v>7</v>
      </c>
      <c r="MY88" s="44">
        <v>2</v>
      </c>
      <c r="MZ88" s="44">
        <v>0</v>
      </c>
      <c r="NA88" s="44">
        <v>33.333333333333329</v>
      </c>
      <c r="NB88" s="44">
        <v>100</v>
      </c>
      <c r="NC88" s="44">
        <v>50</v>
      </c>
      <c r="ND88" s="44">
        <v>20</v>
      </c>
      <c r="NE88" s="44">
        <v>0</v>
      </c>
      <c r="NF88" s="44">
        <v>0</v>
      </c>
      <c r="NG88" s="44">
        <v>0</v>
      </c>
      <c r="NH88" s="44">
        <v>50</v>
      </c>
      <c r="NI88" s="44">
        <v>50</v>
      </c>
      <c r="NJ88" s="44">
        <v>42.857142857142854</v>
      </c>
      <c r="NK88" s="44">
        <v>50</v>
      </c>
      <c r="NL88" s="25">
        <v>0</v>
      </c>
      <c r="NM88" s="25">
        <v>0</v>
      </c>
      <c r="NN88" s="25">
        <v>0</v>
      </c>
      <c r="NO88" s="25">
        <v>0</v>
      </c>
      <c r="NP88" s="25">
        <v>0</v>
      </c>
      <c r="NQ88" s="25">
        <v>0</v>
      </c>
      <c r="NR88" s="25">
        <v>0</v>
      </c>
      <c r="NS88" s="25">
        <v>0</v>
      </c>
      <c r="NT88" s="25">
        <v>0</v>
      </c>
      <c r="NU88" s="25">
        <v>0</v>
      </c>
      <c r="NV88" s="25">
        <v>0</v>
      </c>
      <c r="NW88" s="25">
        <v>0</v>
      </c>
      <c r="NX88" s="25">
        <v>0</v>
      </c>
      <c r="NY88" s="25">
        <v>0</v>
      </c>
      <c r="NZ88" s="25">
        <v>0</v>
      </c>
      <c r="OA88" s="25">
        <v>0</v>
      </c>
      <c r="OB88" s="25">
        <v>0</v>
      </c>
      <c r="OC88" s="25">
        <v>1</v>
      </c>
      <c r="OD88" s="44">
        <v>0</v>
      </c>
      <c r="OE88" s="44">
        <v>0</v>
      </c>
      <c r="OF88" s="44">
        <v>0</v>
      </c>
      <c r="OG88" s="44">
        <v>0</v>
      </c>
      <c r="OH88" s="44">
        <v>0</v>
      </c>
      <c r="OI88" s="44">
        <v>0</v>
      </c>
      <c r="OJ88" s="44">
        <v>999999999</v>
      </c>
      <c r="OK88" s="44">
        <v>999999999</v>
      </c>
      <c r="OL88" s="44">
        <v>999999999</v>
      </c>
      <c r="OM88" s="44">
        <v>999999999</v>
      </c>
      <c r="ON88" s="44">
        <v>999999999</v>
      </c>
      <c r="OO88" s="44">
        <v>0</v>
      </c>
      <c r="OP88" s="44">
        <v>999999999</v>
      </c>
      <c r="OQ88" s="44">
        <v>999999999</v>
      </c>
      <c r="OR88" s="44">
        <v>999999999</v>
      </c>
      <c r="OS88" s="44">
        <v>999999999</v>
      </c>
      <c r="OT88" s="44">
        <v>999999999</v>
      </c>
      <c r="OU88" s="44">
        <v>999999999</v>
      </c>
      <c r="OV88" s="25">
        <v>4</v>
      </c>
      <c r="OW88" s="25">
        <v>7</v>
      </c>
      <c r="OX88" s="25">
        <v>9</v>
      </c>
      <c r="OY88" s="25">
        <v>10</v>
      </c>
      <c r="OZ88" s="25">
        <v>14</v>
      </c>
      <c r="PA88" s="25">
        <v>18</v>
      </c>
      <c r="PB88" s="25">
        <v>25</v>
      </c>
      <c r="PC88" s="25">
        <v>18</v>
      </c>
      <c r="PD88" s="25">
        <v>19</v>
      </c>
      <c r="PE88" s="25">
        <v>15</v>
      </c>
      <c r="PF88" s="25">
        <v>24</v>
      </c>
      <c r="PG88" s="25">
        <v>14</v>
      </c>
      <c r="PH88" s="25">
        <v>8</v>
      </c>
      <c r="PI88" s="25">
        <v>16</v>
      </c>
      <c r="PJ88" s="25">
        <v>18</v>
      </c>
      <c r="PK88" s="25">
        <v>16</v>
      </c>
      <c r="PL88" s="25">
        <v>14</v>
      </c>
      <c r="PM88" s="25">
        <v>19</v>
      </c>
      <c r="PN88" s="25">
        <v>29</v>
      </c>
      <c r="PO88" s="25">
        <v>20</v>
      </c>
      <c r="PP88" s="25">
        <v>20</v>
      </c>
      <c r="PQ88" s="25">
        <v>16</v>
      </c>
      <c r="PR88" s="25">
        <v>28</v>
      </c>
      <c r="PS88" s="25">
        <v>19</v>
      </c>
      <c r="PT88" s="44">
        <v>50</v>
      </c>
      <c r="PU88" s="44">
        <v>43.75</v>
      </c>
      <c r="PV88" s="44">
        <v>50</v>
      </c>
      <c r="PW88" s="44">
        <v>62.5</v>
      </c>
      <c r="PX88" s="44">
        <v>100</v>
      </c>
      <c r="PY88" s="44">
        <v>94.73684210526315</v>
      </c>
      <c r="PZ88" s="44">
        <v>86.206896551724128</v>
      </c>
      <c r="QA88" s="44">
        <v>90</v>
      </c>
      <c r="QB88" s="44">
        <v>95</v>
      </c>
      <c r="QC88" s="44">
        <v>93.75</v>
      </c>
      <c r="QD88" s="44">
        <v>85.714285714285708</v>
      </c>
      <c r="QE88" s="44">
        <v>73.68421052631578</v>
      </c>
      <c r="QF88" s="25">
        <v>3</v>
      </c>
      <c r="QG88" s="25">
        <v>8</v>
      </c>
      <c r="QH88" s="25">
        <v>11</v>
      </c>
      <c r="QI88" s="25">
        <v>13</v>
      </c>
      <c r="QJ88" s="25">
        <v>13</v>
      </c>
      <c r="QK88" s="25">
        <v>16</v>
      </c>
      <c r="QL88" s="25">
        <v>23</v>
      </c>
      <c r="QM88" s="25">
        <v>17</v>
      </c>
      <c r="QN88" s="25">
        <v>16</v>
      </c>
      <c r="QO88" s="25">
        <v>11</v>
      </c>
      <c r="QP88" s="25">
        <v>11</v>
      </c>
      <c r="QQ88" s="25">
        <v>8</v>
      </c>
      <c r="QR88" s="25">
        <v>16</v>
      </c>
      <c r="QS88" s="25">
        <v>18</v>
      </c>
      <c r="QT88" s="25">
        <v>16</v>
      </c>
      <c r="QU88" s="25">
        <v>14</v>
      </c>
      <c r="QV88" s="25">
        <v>19</v>
      </c>
      <c r="QW88" s="25">
        <v>29</v>
      </c>
      <c r="QX88" s="25">
        <v>20</v>
      </c>
      <c r="QY88" s="25">
        <v>20</v>
      </c>
      <c r="QZ88" s="25">
        <v>16</v>
      </c>
      <c r="RA88" s="25">
        <v>28</v>
      </c>
      <c r="RB88" s="44">
        <v>37.5</v>
      </c>
      <c r="RC88" s="44">
        <v>50</v>
      </c>
      <c r="RD88" s="44">
        <v>61.111111111111114</v>
      </c>
      <c r="RE88" s="44">
        <v>81.25</v>
      </c>
      <c r="RF88" s="44">
        <v>92.857142857142861</v>
      </c>
      <c r="RG88" s="44">
        <v>84.210526315789465</v>
      </c>
      <c r="RH88" s="44">
        <v>79.310344827586206</v>
      </c>
      <c r="RI88" s="44">
        <v>85</v>
      </c>
      <c r="RJ88" s="44">
        <v>80</v>
      </c>
      <c r="RK88" s="44">
        <v>68.75</v>
      </c>
      <c r="RL88" s="44">
        <v>39.285714285714285</v>
      </c>
      <c r="RM88" s="25">
        <v>3</v>
      </c>
      <c r="RN88" s="25">
        <v>7</v>
      </c>
      <c r="RO88" s="25">
        <v>9</v>
      </c>
      <c r="RP88" s="25">
        <v>4</v>
      </c>
      <c r="RQ88" s="25">
        <v>8</v>
      </c>
      <c r="RR88" s="25">
        <v>13</v>
      </c>
      <c r="RS88" s="25">
        <v>14</v>
      </c>
      <c r="RT88" s="25">
        <v>6</v>
      </c>
      <c r="RU88" s="25">
        <v>11</v>
      </c>
      <c r="RV88" s="25">
        <v>7</v>
      </c>
      <c r="RW88" s="25">
        <v>15</v>
      </c>
      <c r="RX88" s="25">
        <v>6</v>
      </c>
      <c r="RY88" s="25">
        <v>6</v>
      </c>
      <c r="RZ88" s="25">
        <v>5</v>
      </c>
      <c r="SA88" s="25">
        <v>6</v>
      </c>
      <c r="SB88" s="25">
        <v>5</v>
      </c>
      <c r="SC88" s="25">
        <v>7</v>
      </c>
      <c r="SD88" s="25">
        <v>9</v>
      </c>
      <c r="SE88" s="25">
        <v>9</v>
      </c>
      <c r="SF88" s="25">
        <v>9</v>
      </c>
      <c r="SG88" s="25">
        <v>7</v>
      </c>
      <c r="SH88" s="25">
        <v>7</v>
      </c>
      <c r="SI88" s="25">
        <v>8</v>
      </c>
      <c r="SJ88" s="25">
        <v>6</v>
      </c>
      <c r="SK88" s="25">
        <v>3</v>
      </c>
      <c r="SL88" s="25">
        <v>3</v>
      </c>
      <c r="SM88" s="25">
        <v>4</v>
      </c>
      <c r="SN88" s="25">
        <v>2</v>
      </c>
      <c r="SO88" s="25">
        <v>4</v>
      </c>
      <c r="SP88" s="25">
        <v>7</v>
      </c>
      <c r="SQ88" s="25">
        <v>5</v>
      </c>
      <c r="SR88" s="25">
        <v>5</v>
      </c>
      <c r="SS88" s="25">
        <v>6</v>
      </c>
      <c r="ST88" s="25">
        <v>4</v>
      </c>
      <c r="SU88" s="25">
        <v>7</v>
      </c>
      <c r="SV88" s="25">
        <v>4</v>
      </c>
      <c r="SW88" s="44">
        <v>42.857142857142854</v>
      </c>
      <c r="SX88" s="44">
        <v>63.636363636363633</v>
      </c>
      <c r="SY88" s="44">
        <v>64.285714285714292</v>
      </c>
      <c r="SZ88" s="44">
        <v>50</v>
      </c>
      <c r="TA88" s="44">
        <v>72.727272727272734</v>
      </c>
      <c r="TB88" s="44">
        <v>76.470588235294116</v>
      </c>
      <c r="TC88" s="44">
        <v>60.869565217391312</v>
      </c>
      <c r="TD88" s="44">
        <v>54.54545454545454</v>
      </c>
      <c r="TE88" s="44">
        <v>78.571428571428569</v>
      </c>
      <c r="TF88" s="44">
        <v>58.333333333333336</v>
      </c>
      <c r="TG88" s="44">
        <v>62.5</v>
      </c>
      <c r="TH88" s="44">
        <v>54.54545454545454</v>
      </c>
      <c r="TI88" s="44">
        <v>85.714285714285708</v>
      </c>
      <c r="TJ88" s="44">
        <v>45.454545454545453</v>
      </c>
      <c r="TK88" s="44">
        <v>42.857142857142854</v>
      </c>
      <c r="TL88" s="44">
        <v>62.5</v>
      </c>
      <c r="TM88" s="44">
        <v>63.636363636363633</v>
      </c>
      <c r="TN88" s="44">
        <v>52.941176470588239</v>
      </c>
      <c r="TO88" s="44">
        <v>39.130434782608695</v>
      </c>
      <c r="TP88" s="44">
        <v>81.818181818181827</v>
      </c>
      <c r="TQ88" s="44">
        <v>50</v>
      </c>
      <c r="TR88" s="44">
        <v>58.333333333333336</v>
      </c>
      <c r="TS88" s="44">
        <v>33.333333333333329</v>
      </c>
      <c r="TT88" s="44">
        <v>54.54545454545454</v>
      </c>
      <c r="TU88" s="44">
        <v>42.857142857142854</v>
      </c>
      <c r="TV88" s="44">
        <v>27.27272727272727</v>
      </c>
      <c r="TW88" s="44">
        <v>28.571428571428569</v>
      </c>
      <c r="TX88" s="44">
        <v>25</v>
      </c>
      <c r="TY88" s="44">
        <v>36.363636363636367</v>
      </c>
      <c r="TZ88" s="44">
        <v>41.17647058823529</v>
      </c>
      <c r="UA88" s="44">
        <v>21.739130434782609</v>
      </c>
      <c r="UB88" s="44">
        <v>45.454545454545453</v>
      </c>
      <c r="UC88" s="44">
        <v>42.857142857142854</v>
      </c>
      <c r="UD88" s="44">
        <v>33.333333333333329</v>
      </c>
      <c r="UE88" s="44">
        <v>29.166666666666668</v>
      </c>
      <c r="UF88" s="44">
        <v>36.363636363636367</v>
      </c>
    </row>
    <row r="89" spans="1:552" x14ac:dyDescent="0.25">
      <c r="A89" s="2" t="str">
        <f t="shared" si="1"/>
        <v xml:space="preserve">292740 Salvador                                                                                                                                     </v>
      </c>
      <c r="B89" s="58">
        <v>292740</v>
      </c>
      <c r="C89" s="2" t="s">
        <v>133</v>
      </c>
      <c r="D89" s="56">
        <v>46</v>
      </c>
      <c r="E89" s="56">
        <v>72</v>
      </c>
      <c r="F89" s="56">
        <v>89</v>
      </c>
      <c r="G89" s="56">
        <v>106</v>
      </c>
      <c r="H89" s="56">
        <v>122</v>
      </c>
      <c r="I89" s="56">
        <v>130</v>
      </c>
      <c r="J89" s="56">
        <v>153</v>
      </c>
      <c r="K89" s="56">
        <v>126</v>
      </c>
      <c r="L89" s="56">
        <v>176</v>
      </c>
      <c r="M89" s="56">
        <v>152</v>
      </c>
      <c r="N89" s="56">
        <v>149</v>
      </c>
      <c r="O89" s="56">
        <v>139</v>
      </c>
      <c r="P89" s="59">
        <v>8</v>
      </c>
      <c r="Q89" s="59">
        <v>27</v>
      </c>
      <c r="R89" s="59">
        <v>32</v>
      </c>
      <c r="S89" s="59">
        <v>51</v>
      </c>
      <c r="T89" s="59">
        <v>46</v>
      </c>
      <c r="U89" s="59">
        <v>62</v>
      </c>
      <c r="V89" s="59">
        <v>83</v>
      </c>
      <c r="W89" s="59">
        <v>63</v>
      </c>
      <c r="X89" s="59">
        <v>107</v>
      </c>
      <c r="Y89" s="59">
        <v>90</v>
      </c>
      <c r="Z89" s="59">
        <v>85</v>
      </c>
      <c r="AA89" s="59">
        <v>86</v>
      </c>
      <c r="AB89" s="62">
        <v>17.391304347826086</v>
      </c>
      <c r="AC89" s="62">
        <v>37.5</v>
      </c>
      <c r="AD89" s="62">
        <v>35.955056179775283</v>
      </c>
      <c r="AE89" s="62">
        <v>48.113207547169814</v>
      </c>
      <c r="AF89" s="62">
        <v>37.704918032786885</v>
      </c>
      <c r="AG89" s="62">
        <v>47.692307692307693</v>
      </c>
      <c r="AH89" s="62">
        <v>54.248366013071895</v>
      </c>
      <c r="AI89" s="62">
        <v>50</v>
      </c>
      <c r="AJ89" s="62">
        <v>60.79545454545454</v>
      </c>
      <c r="AK89" s="62">
        <v>59.210526315789465</v>
      </c>
      <c r="AL89" s="62">
        <v>57.04697986577181</v>
      </c>
      <c r="AM89" s="62">
        <v>61.870503597122308</v>
      </c>
      <c r="AN89" s="61">
        <v>37</v>
      </c>
      <c r="AO89" s="25">
        <v>44</v>
      </c>
      <c r="AP89" s="25">
        <v>54</v>
      </c>
      <c r="AQ89" s="25">
        <v>50</v>
      </c>
      <c r="AR89" s="25">
        <v>72</v>
      </c>
      <c r="AS89" s="25">
        <v>62</v>
      </c>
      <c r="AT89" s="25">
        <v>67</v>
      </c>
      <c r="AU89" s="25">
        <v>62</v>
      </c>
      <c r="AV89" s="25">
        <v>63</v>
      </c>
      <c r="AW89" s="25">
        <v>58</v>
      </c>
      <c r="AX89" s="25">
        <v>62</v>
      </c>
      <c r="AY89" s="25">
        <v>53</v>
      </c>
      <c r="AZ89" s="39">
        <v>80.434782608695656</v>
      </c>
      <c r="BA89" s="39">
        <v>61.111111111111114</v>
      </c>
      <c r="BB89" s="39">
        <v>60.674157303370791</v>
      </c>
      <c r="BC89" s="39">
        <v>47.169811320754718</v>
      </c>
      <c r="BD89" s="39">
        <v>59.016393442622949</v>
      </c>
      <c r="BE89" s="39">
        <v>47.692307692307693</v>
      </c>
      <c r="BF89" s="39">
        <v>43.790849673202615</v>
      </c>
      <c r="BG89" s="39">
        <v>49.206349206349202</v>
      </c>
      <c r="BH89" s="39">
        <v>35.795454545454547</v>
      </c>
      <c r="BI89" s="39">
        <v>38.15789473684211</v>
      </c>
      <c r="BJ89" s="39">
        <v>41.61073825503356</v>
      </c>
      <c r="BK89" s="39">
        <v>38.129496402877699</v>
      </c>
      <c r="BL89" s="25">
        <v>1</v>
      </c>
      <c r="BM89" s="25">
        <v>1</v>
      </c>
      <c r="BN89" s="25">
        <v>3</v>
      </c>
      <c r="BO89" s="25">
        <v>5</v>
      </c>
      <c r="BP89" s="25">
        <v>4</v>
      </c>
      <c r="BQ89" s="25">
        <v>6</v>
      </c>
      <c r="BR89" s="25">
        <v>3</v>
      </c>
      <c r="BS89" s="25">
        <v>1</v>
      </c>
      <c r="BT89" s="25">
        <v>6</v>
      </c>
      <c r="BU89" s="25">
        <v>4</v>
      </c>
      <c r="BV89" s="25">
        <v>2</v>
      </c>
      <c r="BW89" s="25">
        <v>0</v>
      </c>
      <c r="BX89" s="39">
        <v>2.1739130434782608</v>
      </c>
      <c r="BY89" s="39">
        <v>1.3888888888888888</v>
      </c>
      <c r="BZ89" s="39">
        <v>3.3707865168539324</v>
      </c>
      <c r="CA89" s="39">
        <v>4.716981132075472</v>
      </c>
      <c r="CB89" s="39">
        <v>3.278688524590164</v>
      </c>
      <c r="CC89" s="39">
        <v>4.6153846153846159</v>
      </c>
      <c r="CD89" s="39">
        <v>1.9607843137254901</v>
      </c>
      <c r="CE89" s="39">
        <v>0.79365079365079361</v>
      </c>
      <c r="CF89" s="39">
        <v>3.4090909090909087</v>
      </c>
      <c r="CG89" s="39">
        <v>2.6315789473684208</v>
      </c>
      <c r="CH89" s="39">
        <v>1.3422818791946309</v>
      </c>
      <c r="CI89" s="39">
        <v>0</v>
      </c>
      <c r="CJ89" s="63">
        <v>3</v>
      </c>
      <c r="CK89" s="63">
        <v>9</v>
      </c>
      <c r="CL89" s="63">
        <v>17</v>
      </c>
      <c r="CM89" s="63">
        <v>14</v>
      </c>
      <c r="CN89" s="63">
        <v>11</v>
      </c>
      <c r="CO89" s="63">
        <v>22</v>
      </c>
      <c r="CP89" s="63">
        <v>33</v>
      </c>
      <c r="CQ89" s="63">
        <v>20</v>
      </c>
      <c r="CR89" s="63">
        <v>36</v>
      </c>
      <c r="CS89" s="63">
        <v>38</v>
      </c>
      <c r="CT89" s="63">
        <v>27</v>
      </c>
      <c r="CU89" s="63">
        <v>30</v>
      </c>
      <c r="CV89" s="63">
        <v>0</v>
      </c>
      <c r="CW89" s="63">
        <v>0</v>
      </c>
      <c r="CX89" s="63">
        <v>2</v>
      </c>
      <c r="CY89" s="63">
        <v>3</v>
      </c>
      <c r="CZ89" s="63">
        <v>3</v>
      </c>
      <c r="DA89" s="63">
        <v>7</v>
      </c>
      <c r="DB89" s="63">
        <v>3</v>
      </c>
      <c r="DC89" s="63">
        <v>5</v>
      </c>
      <c r="DD89" s="63">
        <v>6</v>
      </c>
      <c r="DE89" s="63">
        <v>5</v>
      </c>
      <c r="DF89" s="63">
        <v>3</v>
      </c>
      <c r="DG89" s="63">
        <v>5</v>
      </c>
      <c r="DH89" s="25">
        <v>3</v>
      </c>
      <c r="DI89" s="25">
        <v>10</v>
      </c>
      <c r="DJ89" s="25">
        <v>5</v>
      </c>
      <c r="DK89" s="25">
        <v>10</v>
      </c>
      <c r="DL89" s="25">
        <v>8</v>
      </c>
      <c r="DM89" s="25">
        <v>12</v>
      </c>
      <c r="DN89" s="25">
        <v>10</v>
      </c>
      <c r="DO89" s="25">
        <v>5</v>
      </c>
      <c r="DP89" s="25">
        <v>7</v>
      </c>
      <c r="DQ89" s="25">
        <v>15</v>
      </c>
      <c r="DR89" s="25">
        <v>8</v>
      </c>
      <c r="DS89" s="25">
        <v>8</v>
      </c>
      <c r="DT89" s="34">
        <v>6</v>
      </c>
      <c r="DU89" s="34">
        <v>19</v>
      </c>
      <c r="DV89" s="34">
        <v>24</v>
      </c>
      <c r="DW89" s="34">
        <v>27</v>
      </c>
      <c r="DX89" s="34">
        <v>22</v>
      </c>
      <c r="DY89" s="34">
        <v>41</v>
      </c>
      <c r="DZ89" s="34">
        <v>46</v>
      </c>
      <c r="EA89" s="2">
        <v>30</v>
      </c>
      <c r="EB89" s="2">
        <v>49</v>
      </c>
      <c r="EC89" s="2">
        <v>58</v>
      </c>
      <c r="ED89" s="2">
        <v>38</v>
      </c>
      <c r="EE89" s="2">
        <v>43</v>
      </c>
      <c r="EF89" s="34">
        <v>50</v>
      </c>
      <c r="EG89" s="34">
        <v>47.368421052631575</v>
      </c>
      <c r="EH89" s="34">
        <v>70.833333333333343</v>
      </c>
      <c r="EI89" s="34">
        <v>51.851851851851848</v>
      </c>
      <c r="EJ89" s="34">
        <v>50</v>
      </c>
      <c r="EK89" s="34">
        <v>53.658536585365859</v>
      </c>
      <c r="EL89" s="34">
        <v>71.739130434782609</v>
      </c>
      <c r="EM89" s="34">
        <v>66.666666666666657</v>
      </c>
      <c r="EN89" s="34">
        <v>73.469387755102048</v>
      </c>
      <c r="EO89" s="34">
        <v>65.517241379310349</v>
      </c>
      <c r="EP89" s="34">
        <v>71.05263157894737</v>
      </c>
      <c r="EQ89" s="34">
        <v>69.767441860465112</v>
      </c>
      <c r="ER89" s="34">
        <v>0</v>
      </c>
      <c r="ES89" s="34">
        <v>0</v>
      </c>
      <c r="ET89" s="34">
        <v>8.3333333333333321</v>
      </c>
      <c r="EU89" s="34">
        <v>11.111111111111111</v>
      </c>
      <c r="EV89" s="34">
        <v>13.636363636363635</v>
      </c>
      <c r="EW89" s="34">
        <v>17.073170731707318</v>
      </c>
      <c r="EX89" s="34">
        <v>6.5217391304347823</v>
      </c>
      <c r="EY89" s="34">
        <v>16.666666666666664</v>
      </c>
      <c r="EZ89" s="34">
        <v>12.244897959183673</v>
      </c>
      <c r="FA89" s="34">
        <v>8.6206896551724146</v>
      </c>
      <c r="FB89" s="34">
        <v>7.8947368421052628</v>
      </c>
      <c r="FC89" s="34">
        <v>11.627906976744185</v>
      </c>
      <c r="FD89" s="42">
        <v>50</v>
      </c>
      <c r="FE89" s="42">
        <v>52.631578947368418</v>
      </c>
      <c r="FF89" s="42">
        <v>20.833333333333336</v>
      </c>
      <c r="FG89" s="42">
        <v>37.037037037037038</v>
      </c>
      <c r="FH89" s="42">
        <v>36.363636363636367</v>
      </c>
      <c r="FI89" s="42">
        <v>29.268292682926827</v>
      </c>
      <c r="FJ89" s="42">
        <v>21.739130434782609</v>
      </c>
      <c r="FK89" s="42">
        <v>16.666666666666664</v>
      </c>
      <c r="FL89" s="42">
        <v>14.285714285714285</v>
      </c>
      <c r="FM89" s="42">
        <v>25.862068965517242</v>
      </c>
      <c r="FN89" s="42">
        <v>21.052631578947366</v>
      </c>
      <c r="FO89" s="42">
        <v>18.604651162790699</v>
      </c>
      <c r="FP89" s="42">
        <v>3</v>
      </c>
      <c r="FQ89" s="2">
        <v>13</v>
      </c>
      <c r="FR89" s="2">
        <v>23</v>
      </c>
      <c r="FS89" s="2">
        <v>23</v>
      </c>
      <c r="FT89" s="2">
        <v>19</v>
      </c>
      <c r="FU89" s="2">
        <v>32</v>
      </c>
      <c r="FV89" s="2">
        <v>49</v>
      </c>
      <c r="FW89" s="2">
        <v>24</v>
      </c>
      <c r="FX89" s="2">
        <v>55</v>
      </c>
      <c r="FY89" s="2">
        <v>51</v>
      </c>
      <c r="FZ89" s="2">
        <v>55</v>
      </c>
      <c r="GA89" s="2">
        <v>48</v>
      </c>
      <c r="GB89" s="25">
        <v>2</v>
      </c>
      <c r="GC89" s="25">
        <v>4</v>
      </c>
      <c r="GD89" s="25">
        <v>0</v>
      </c>
      <c r="GE89" s="25">
        <v>9</v>
      </c>
      <c r="GF89" s="25">
        <v>15</v>
      </c>
      <c r="GG89" s="25">
        <v>9</v>
      </c>
      <c r="GH89" s="25">
        <v>13</v>
      </c>
      <c r="GI89" s="25">
        <v>11</v>
      </c>
      <c r="GJ89" s="25">
        <v>12</v>
      </c>
      <c r="GK89" s="25">
        <v>8</v>
      </c>
      <c r="GL89" s="25">
        <v>9</v>
      </c>
      <c r="GM89" s="25">
        <v>6</v>
      </c>
      <c r="GN89" s="2">
        <v>3</v>
      </c>
      <c r="GO89" s="2">
        <v>9</v>
      </c>
      <c r="GP89" s="2">
        <v>6</v>
      </c>
      <c r="GQ89" s="2">
        <v>14</v>
      </c>
      <c r="GR89" s="2">
        <v>9</v>
      </c>
      <c r="GS89" s="2">
        <v>16</v>
      </c>
      <c r="GT89" s="2">
        <v>10</v>
      </c>
      <c r="GU89" s="2">
        <v>11</v>
      </c>
      <c r="GV89" s="2">
        <v>19</v>
      </c>
      <c r="GW89" s="2">
        <v>12</v>
      </c>
      <c r="GX89" s="2">
        <v>9</v>
      </c>
      <c r="GY89" s="2">
        <v>22</v>
      </c>
      <c r="GZ89" s="2">
        <v>8</v>
      </c>
      <c r="HA89" s="2">
        <v>26</v>
      </c>
      <c r="HB89" s="2">
        <v>29</v>
      </c>
      <c r="HC89" s="2">
        <v>46</v>
      </c>
      <c r="HD89" s="2">
        <v>43</v>
      </c>
      <c r="HE89" s="2">
        <v>57</v>
      </c>
      <c r="HF89" s="2">
        <v>72</v>
      </c>
      <c r="HG89" s="2">
        <v>46</v>
      </c>
      <c r="HH89" s="2">
        <v>86</v>
      </c>
      <c r="HI89" s="2">
        <v>71</v>
      </c>
      <c r="HJ89" s="2">
        <v>73</v>
      </c>
      <c r="HK89" s="2">
        <v>76</v>
      </c>
      <c r="HL89" s="34">
        <v>37.5</v>
      </c>
      <c r="HM89" s="34">
        <v>50</v>
      </c>
      <c r="HN89" s="34">
        <v>79.310344827586206</v>
      </c>
      <c r="HO89" s="34">
        <v>50</v>
      </c>
      <c r="HP89" s="34">
        <v>44.186046511627907</v>
      </c>
      <c r="HQ89" s="34">
        <v>56.140350877192979</v>
      </c>
      <c r="HR89" s="34">
        <v>68.055555555555557</v>
      </c>
      <c r="HS89" s="34">
        <v>52.173913043478258</v>
      </c>
      <c r="HT89" s="34">
        <v>63.953488372093027</v>
      </c>
      <c r="HU89" s="34">
        <v>71.83098591549296</v>
      </c>
      <c r="HV89" s="34">
        <v>75.342465753424662</v>
      </c>
      <c r="HW89" s="34">
        <v>63.157894736842103</v>
      </c>
      <c r="HX89" s="39">
        <v>25</v>
      </c>
      <c r="HY89" s="39">
        <v>15.384615384615385</v>
      </c>
      <c r="HZ89" s="39">
        <v>0</v>
      </c>
      <c r="IA89" s="39">
        <v>19.565217391304348</v>
      </c>
      <c r="IB89" s="39">
        <v>34.883720930232556</v>
      </c>
      <c r="IC89" s="39">
        <v>15.789473684210526</v>
      </c>
      <c r="ID89" s="39">
        <v>18.055555555555554</v>
      </c>
      <c r="IE89" s="39">
        <v>23.913043478260871</v>
      </c>
      <c r="IF89" s="39">
        <v>13.953488372093023</v>
      </c>
      <c r="IG89" s="39">
        <v>11.267605633802818</v>
      </c>
      <c r="IH89" s="39">
        <v>12.328767123287671</v>
      </c>
      <c r="II89" s="39">
        <v>7.8947368421052628</v>
      </c>
      <c r="IJ89" s="39">
        <v>37.5</v>
      </c>
      <c r="IK89" s="39">
        <v>34.615384615384613</v>
      </c>
      <c r="IL89" s="39">
        <v>20.689655172413794</v>
      </c>
      <c r="IM89" s="39">
        <v>30.434782608695656</v>
      </c>
      <c r="IN89" s="39">
        <v>20.930232558139537</v>
      </c>
      <c r="IO89" s="39">
        <v>28.07017543859649</v>
      </c>
      <c r="IP89" s="39">
        <v>13.888888888888889</v>
      </c>
      <c r="IQ89" s="39">
        <v>23.913043478260871</v>
      </c>
      <c r="IR89" s="39">
        <v>22.093023255813954</v>
      </c>
      <c r="IS89" s="39">
        <v>16.901408450704224</v>
      </c>
      <c r="IT89" s="39">
        <v>12.328767123287671</v>
      </c>
      <c r="IU89" s="39">
        <v>28.947368421052634</v>
      </c>
      <c r="IV89" s="39">
        <v>13</v>
      </c>
      <c r="IW89" s="39">
        <v>13</v>
      </c>
      <c r="IX89" s="39">
        <v>23</v>
      </c>
      <c r="IY89" s="39">
        <v>19</v>
      </c>
      <c r="IZ89" s="39">
        <v>27</v>
      </c>
      <c r="JA89" s="39">
        <v>35</v>
      </c>
      <c r="JB89" s="39">
        <v>34</v>
      </c>
      <c r="JC89" s="39">
        <v>36</v>
      </c>
      <c r="JD89" s="2">
        <v>40</v>
      </c>
      <c r="JE89" s="2">
        <v>25</v>
      </c>
      <c r="JF89" s="2">
        <v>42</v>
      </c>
      <c r="JG89" s="2">
        <v>38</v>
      </c>
      <c r="JH89" s="2">
        <v>11</v>
      </c>
      <c r="JI89" s="2">
        <v>9</v>
      </c>
      <c r="JJ89" s="2">
        <v>6</v>
      </c>
      <c r="JK89" s="2">
        <v>12</v>
      </c>
      <c r="JL89" s="2">
        <v>17</v>
      </c>
      <c r="JM89" s="44">
        <v>10</v>
      </c>
      <c r="JN89" s="44">
        <v>11</v>
      </c>
      <c r="JO89" s="44">
        <v>9</v>
      </c>
      <c r="JP89" s="2">
        <v>3</v>
      </c>
      <c r="JQ89" s="2">
        <v>5</v>
      </c>
      <c r="JR89" s="2">
        <v>5</v>
      </c>
      <c r="JS89" s="2">
        <v>5</v>
      </c>
      <c r="JT89" s="2">
        <v>4</v>
      </c>
      <c r="JU89" s="2">
        <v>17</v>
      </c>
      <c r="JV89" s="2">
        <v>12</v>
      </c>
      <c r="JW89" s="2">
        <v>12</v>
      </c>
      <c r="JX89" s="2">
        <v>16</v>
      </c>
      <c r="JY89" s="2">
        <v>6</v>
      </c>
      <c r="JZ89" s="2">
        <v>19</v>
      </c>
      <c r="KA89" s="2">
        <v>10</v>
      </c>
      <c r="KB89" s="25">
        <v>13</v>
      </c>
      <c r="KC89" s="25">
        <v>25</v>
      </c>
      <c r="KD89" s="25">
        <v>6</v>
      </c>
      <c r="KE89" s="25">
        <v>7</v>
      </c>
      <c r="KF89" s="25">
        <v>28</v>
      </c>
      <c r="KG89" s="25">
        <v>39</v>
      </c>
      <c r="KH89" s="25">
        <v>41</v>
      </c>
      <c r="KI89" s="25">
        <v>43</v>
      </c>
      <c r="KJ89" s="25">
        <v>60</v>
      </c>
      <c r="KK89" s="25">
        <v>51</v>
      </c>
      <c r="KL89" s="25">
        <v>64</v>
      </c>
      <c r="KM89" s="25">
        <v>55</v>
      </c>
      <c r="KN89" s="25">
        <v>56</v>
      </c>
      <c r="KO89" s="25">
        <v>55</v>
      </c>
      <c r="KP89" s="25">
        <v>53</v>
      </c>
      <c r="KQ89" s="25">
        <v>50</v>
      </c>
      <c r="KR89" s="44">
        <v>46.428571428571431</v>
      </c>
      <c r="KS89" s="44">
        <v>33.333333333333329</v>
      </c>
      <c r="KT89" s="44">
        <v>56.09756097560976</v>
      </c>
      <c r="KU89" s="44">
        <v>44.186046511627907</v>
      </c>
      <c r="KV89" s="44">
        <v>45</v>
      </c>
      <c r="KW89" s="44">
        <v>68.627450980392155</v>
      </c>
      <c r="KX89" s="44">
        <v>53.125</v>
      </c>
      <c r="KY89" s="44">
        <v>65.454545454545453</v>
      </c>
      <c r="KZ89" s="44">
        <v>71.428571428571431</v>
      </c>
      <c r="LA89" s="44">
        <v>45.454545454545453</v>
      </c>
      <c r="LB89" s="44">
        <v>79.245283018867923</v>
      </c>
      <c r="LC89" s="44">
        <v>76</v>
      </c>
      <c r="LD89" s="44">
        <v>39.285714285714285</v>
      </c>
      <c r="LE89" s="44">
        <v>23.076923076923077</v>
      </c>
      <c r="LF89" s="44">
        <v>14.634146341463413</v>
      </c>
      <c r="LG89" s="44">
        <v>27.906976744186046</v>
      </c>
      <c r="LH89" s="44">
        <v>28.333333333333332</v>
      </c>
      <c r="LI89" s="44">
        <v>19.607843137254903</v>
      </c>
      <c r="LJ89" s="44">
        <v>17.1875</v>
      </c>
      <c r="LK89" s="44">
        <v>16.363636363636363</v>
      </c>
      <c r="LL89" s="44">
        <v>5.3571428571428568</v>
      </c>
      <c r="LM89" s="44">
        <v>9.0909090909090917</v>
      </c>
      <c r="LN89" s="44">
        <v>9.433962264150944</v>
      </c>
      <c r="LO89" s="44">
        <v>10</v>
      </c>
      <c r="LP89" s="44">
        <v>14.285714285714285</v>
      </c>
      <c r="LQ89" s="44">
        <v>43.589743589743591</v>
      </c>
      <c r="LR89" s="44">
        <v>29.268292682926827</v>
      </c>
      <c r="LS89" s="44">
        <v>27.906976744186046</v>
      </c>
      <c r="LT89" s="44">
        <v>26.666666666666668</v>
      </c>
      <c r="LU89" s="44">
        <v>11.76470588235294</v>
      </c>
      <c r="LV89" s="44">
        <v>29.6875</v>
      </c>
      <c r="LW89" s="44">
        <v>18.181818181818183</v>
      </c>
      <c r="LX89" s="44">
        <v>23.214285714285715</v>
      </c>
      <c r="LY89" s="44">
        <v>45.454545454545453</v>
      </c>
      <c r="LZ89" s="44">
        <v>11.320754716981133</v>
      </c>
      <c r="MA89" s="44">
        <v>14.000000000000002</v>
      </c>
      <c r="MB89" s="25">
        <v>3</v>
      </c>
      <c r="MC89" s="25">
        <v>8</v>
      </c>
      <c r="MD89" s="25">
        <v>5</v>
      </c>
      <c r="ME89" s="25">
        <v>9</v>
      </c>
      <c r="MF89" s="25">
        <v>7</v>
      </c>
      <c r="MG89" s="25">
        <v>7</v>
      </c>
      <c r="MH89" s="25">
        <v>4</v>
      </c>
      <c r="MI89" s="25">
        <v>4</v>
      </c>
      <c r="MJ89" s="25">
        <v>10</v>
      </c>
      <c r="MK89" s="25">
        <v>9</v>
      </c>
      <c r="ML89" s="25">
        <v>8</v>
      </c>
      <c r="MM89" s="25">
        <v>4</v>
      </c>
      <c r="MN89" s="25">
        <v>6</v>
      </c>
      <c r="MO89" s="25">
        <v>19</v>
      </c>
      <c r="MP89" s="25">
        <v>25</v>
      </c>
      <c r="MQ89" s="25">
        <v>27</v>
      </c>
      <c r="MR89" s="25">
        <v>22</v>
      </c>
      <c r="MS89" s="25">
        <v>41</v>
      </c>
      <c r="MT89" s="25">
        <v>22</v>
      </c>
      <c r="MU89" s="25">
        <v>16</v>
      </c>
      <c r="MV89" s="25">
        <v>27</v>
      </c>
      <c r="MW89" s="44">
        <v>24</v>
      </c>
      <c r="MX89" s="44">
        <v>16</v>
      </c>
      <c r="MY89" s="44">
        <v>20</v>
      </c>
      <c r="MZ89" s="44">
        <v>50</v>
      </c>
      <c r="NA89" s="44">
        <v>42.105263157894733</v>
      </c>
      <c r="NB89" s="44">
        <v>20</v>
      </c>
      <c r="NC89" s="44">
        <v>33.333333333333329</v>
      </c>
      <c r="ND89" s="44">
        <v>31.818181818181817</v>
      </c>
      <c r="NE89" s="44">
        <v>17.073170731707318</v>
      </c>
      <c r="NF89" s="44">
        <v>18.181818181818183</v>
      </c>
      <c r="NG89" s="44">
        <v>25</v>
      </c>
      <c r="NH89" s="44">
        <v>37.037037037037038</v>
      </c>
      <c r="NI89" s="44">
        <v>37.5</v>
      </c>
      <c r="NJ89" s="44">
        <v>50</v>
      </c>
      <c r="NK89" s="44">
        <v>20</v>
      </c>
      <c r="NL89" s="25">
        <v>1</v>
      </c>
      <c r="NM89" s="25">
        <v>0</v>
      </c>
      <c r="NN89" s="25">
        <v>0</v>
      </c>
      <c r="NO89" s="25">
        <v>0</v>
      </c>
      <c r="NP89" s="25">
        <v>2</v>
      </c>
      <c r="NQ89" s="25">
        <v>0</v>
      </c>
      <c r="NR89" s="25">
        <v>2</v>
      </c>
      <c r="NS89" s="25">
        <v>0</v>
      </c>
      <c r="NT89" s="25">
        <v>0</v>
      </c>
      <c r="NU89" s="25">
        <v>1</v>
      </c>
      <c r="NV89" s="25">
        <v>1</v>
      </c>
      <c r="NW89" s="25">
        <v>2</v>
      </c>
      <c r="NX89" s="25">
        <v>3</v>
      </c>
      <c r="NY89" s="25">
        <v>6</v>
      </c>
      <c r="NZ89" s="25">
        <v>5</v>
      </c>
      <c r="OA89" s="25">
        <v>4</v>
      </c>
      <c r="OB89" s="25">
        <v>5</v>
      </c>
      <c r="OC89" s="25">
        <v>6</v>
      </c>
      <c r="OD89" s="44">
        <v>6</v>
      </c>
      <c r="OE89" s="44">
        <v>0</v>
      </c>
      <c r="OF89" s="44">
        <v>1</v>
      </c>
      <c r="OG89" s="44">
        <v>3</v>
      </c>
      <c r="OH89" s="44">
        <v>2</v>
      </c>
      <c r="OI89" s="44">
        <v>3</v>
      </c>
      <c r="OJ89" s="44">
        <v>33.333333333333329</v>
      </c>
      <c r="OK89" s="44">
        <v>0</v>
      </c>
      <c r="OL89" s="44">
        <v>0</v>
      </c>
      <c r="OM89" s="44">
        <v>0</v>
      </c>
      <c r="ON89" s="44">
        <v>40</v>
      </c>
      <c r="OO89" s="44">
        <v>0</v>
      </c>
      <c r="OP89" s="44">
        <v>33.333333333333329</v>
      </c>
      <c r="OQ89" s="44">
        <v>999999999</v>
      </c>
      <c r="OR89" s="44">
        <v>0</v>
      </c>
      <c r="OS89" s="44">
        <v>33.333333333333329</v>
      </c>
      <c r="OT89" s="44">
        <v>50</v>
      </c>
      <c r="OU89" s="44">
        <v>66.666666666666657</v>
      </c>
      <c r="OV89" s="25">
        <v>23</v>
      </c>
      <c r="OW89" s="25">
        <v>39</v>
      </c>
      <c r="OX89" s="25">
        <v>73</v>
      </c>
      <c r="OY89" s="25">
        <v>97</v>
      </c>
      <c r="OZ89" s="25">
        <v>114</v>
      </c>
      <c r="PA89" s="25">
        <v>117</v>
      </c>
      <c r="PB89" s="25">
        <v>153</v>
      </c>
      <c r="PC89" s="25">
        <v>143</v>
      </c>
      <c r="PD89" s="25">
        <v>154</v>
      </c>
      <c r="PE89" s="25">
        <v>154</v>
      </c>
      <c r="PF89" s="25">
        <v>152</v>
      </c>
      <c r="PG89" s="25">
        <v>94</v>
      </c>
      <c r="PH89" s="25">
        <v>77</v>
      </c>
      <c r="PI89" s="25">
        <v>88</v>
      </c>
      <c r="PJ89" s="25">
        <v>118</v>
      </c>
      <c r="PK89" s="25">
        <v>145</v>
      </c>
      <c r="PL89" s="25">
        <v>168</v>
      </c>
      <c r="PM89" s="25">
        <v>172</v>
      </c>
      <c r="PN89" s="25">
        <v>205</v>
      </c>
      <c r="PO89" s="25">
        <v>182</v>
      </c>
      <c r="PP89" s="25">
        <v>211</v>
      </c>
      <c r="PQ89" s="25">
        <v>205</v>
      </c>
      <c r="PR89" s="25">
        <v>199</v>
      </c>
      <c r="PS89" s="25">
        <v>199</v>
      </c>
      <c r="PT89" s="44">
        <v>29.870129870129869</v>
      </c>
      <c r="PU89" s="44">
        <v>44.31818181818182</v>
      </c>
      <c r="PV89" s="44">
        <v>61.864406779661017</v>
      </c>
      <c r="PW89" s="44">
        <v>66.896551724137936</v>
      </c>
      <c r="PX89" s="44">
        <v>67.857142857142861</v>
      </c>
      <c r="PY89" s="44">
        <v>68.023255813953483</v>
      </c>
      <c r="PZ89" s="44">
        <v>74.634146341463421</v>
      </c>
      <c r="QA89" s="44">
        <v>78.571428571428569</v>
      </c>
      <c r="QB89" s="44">
        <v>72.985781990521332</v>
      </c>
      <c r="QC89" s="44">
        <v>75.121951219512198</v>
      </c>
      <c r="QD89" s="44">
        <v>76.381909547738687</v>
      </c>
      <c r="QE89" s="44">
        <v>47.236180904522612</v>
      </c>
      <c r="QF89" s="25">
        <v>23</v>
      </c>
      <c r="QG89" s="25">
        <v>43</v>
      </c>
      <c r="QH89" s="25">
        <v>65</v>
      </c>
      <c r="QI89" s="25">
        <v>91</v>
      </c>
      <c r="QJ89" s="25">
        <v>104</v>
      </c>
      <c r="QK89" s="25">
        <v>112</v>
      </c>
      <c r="QL89" s="25">
        <v>141</v>
      </c>
      <c r="QM89" s="25">
        <v>135</v>
      </c>
      <c r="QN89" s="25">
        <v>148</v>
      </c>
      <c r="QO89" s="25">
        <v>136</v>
      </c>
      <c r="QP89" s="25">
        <v>77</v>
      </c>
      <c r="QQ89" s="25">
        <v>77</v>
      </c>
      <c r="QR89" s="25">
        <v>88</v>
      </c>
      <c r="QS89" s="25">
        <v>118</v>
      </c>
      <c r="QT89" s="25">
        <v>145</v>
      </c>
      <c r="QU89" s="25">
        <v>168</v>
      </c>
      <c r="QV89" s="25">
        <v>172</v>
      </c>
      <c r="QW89" s="25">
        <v>205</v>
      </c>
      <c r="QX89" s="25">
        <v>182</v>
      </c>
      <c r="QY89" s="25">
        <v>211</v>
      </c>
      <c r="QZ89" s="25">
        <v>205</v>
      </c>
      <c r="RA89" s="25">
        <v>199</v>
      </c>
      <c r="RB89" s="44">
        <v>29.870129870129869</v>
      </c>
      <c r="RC89" s="44">
        <v>48.863636363636367</v>
      </c>
      <c r="RD89" s="44">
        <v>55.084745762711862</v>
      </c>
      <c r="RE89" s="44">
        <v>62.758620689655174</v>
      </c>
      <c r="RF89" s="44">
        <v>61.904761904761905</v>
      </c>
      <c r="RG89" s="44">
        <v>65.116279069767444</v>
      </c>
      <c r="RH89" s="44">
        <v>68.780487804878049</v>
      </c>
      <c r="RI89" s="44">
        <v>74.175824175824175</v>
      </c>
      <c r="RJ89" s="44">
        <v>70.142180094786738</v>
      </c>
      <c r="RK89" s="44">
        <v>66.341463414634148</v>
      </c>
      <c r="RL89" s="44">
        <v>38.693467336683419</v>
      </c>
      <c r="RM89" s="25">
        <v>33</v>
      </c>
      <c r="RN89" s="25">
        <v>54</v>
      </c>
      <c r="RO89" s="25">
        <v>66</v>
      </c>
      <c r="RP89" s="25">
        <v>74</v>
      </c>
      <c r="RQ89" s="25">
        <v>94</v>
      </c>
      <c r="RR89" s="25">
        <v>87</v>
      </c>
      <c r="RS89" s="25">
        <v>92</v>
      </c>
      <c r="RT89" s="25">
        <v>78</v>
      </c>
      <c r="RU89" s="25">
        <v>101</v>
      </c>
      <c r="RV89" s="25">
        <v>84</v>
      </c>
      <c r="RW89" s="25">
        <v>93</v>
      </c>
      <c r="RX89" s="25">
        <v>74</v>
      </c>
      <c r="RY89" s="25">
        <v>32</v>
      </c>
      <c r="RZ89" s="25">
        <v>46</v>
      </c>
      <c r="SA89" s="25">
        <v>47</v>
      </c>
      <c r="SB89" s="25">
        <v>65</v>
      </c>
      <c r="SC89" s="25">
        <v>76</v>
      </c>
      <c r="SD89" s="25">
        <v>71</v>
      </c>
      <c r="SE89" s="25">
        <v>69</v>
      </c>
      <c r="SF89" s="25">
        <v>54</v>
      </c>
      <c r="SG89" s="25">
        <v>91</v>
      </c>
      <c r="SH89" s="25">
        <v>57</v>
      </c>
      <c r="SI89" s="25">
        <v>78</v>
      </c>
      <c r="SJ89" s="25">
        <v>71</v>
      </c>
      <c r="SK89" s="25">
        <v>29</v>
      </c>
      <c r="SL89" s="25">
        <v>39</v>
      </c>
      <c r="SM89" s="25">
        <v>45</v>
      </c>
      <c r="SN89" s="25">
        <v>56</v>
      </c>
      <c r="SO89" s="25">
        <v>72</v>
      </c>
      <c r="SP89" s="25">
        <v>56</v>
      </c>
      <c r="SQ89" s="25">
        <v>51</v>
      </c>
      <c r="SR89" s="25">
        <v>39</v>
      </c>
      <c r="SS89" s="25">
        <v>63</v>
      </c>
      <c r="ST89" s="25">
        <v>36</v>
      </c>
      <c r="SU89" s="25">
        <v>59</v>
      </c>
      <c r="SV89" s="25">
        <v>47</v>
      </c>
      <c r="SW89" s="44">
        <v>71.739130434782609</v>
      </c>
      <c r="SX89" s="44">
        <v>75</v>
      </c>
      <c r="SY89" s="44">
        <v>74.157303370786522</v>
      </c>
      <c r="SZ89" s="44">
        <v>69.811320754716974</v>
      </c>
      <c r="TA89" s="44">
        <v>77.049180327868854</v>
      </c>
      <c r="TB89" s="44">
        <v>66.92307692307692</v>
      </c>
      <c r="TC89" s="44">
        <v>60.130718954248366</v>
      </c>
      <c r="TD89" s="44">
        <v>61.904761904761905</v>
      </c>
      <c r="TE89" s="44">
        <v>57.386363636363633</v>
      </c>
      <c r="TF89" s="44">
        <v>55.26315789473685</v>
      </c>
      <c r="TG89" s="44">
        <v>62.416107382550337</v>
      </c>
      <c r="TH89" s="44">
        <v>53.237410071942449</v>
      </c>
      <c r="TI89" s="44">
        <v>69.565217391304344</v>
      </c>
      <c r="TJ89" s="44">
        <v>63.888888888888886</v>
      </c>
      <c r="TK89" s="44">
        <v>52.80898876404494</v>
      </c>
      <c r="TL89" s="44">
        <v>61.320754716981128</v>
      </c>
      <c r="TM89" s="44">
        <v>62.295081967213115</v>
      </c>
      <c r="TN89" s="44">
        <v>54.615384615384613</v>
      </c>
      <c r="TO89" s="44">
        <v>45.098039215686278</v>
      </c>
      <c r="TP89" s="44">
        <v>42.857142857142854</v>
      </c>
      <c r="TQ89" s="44">
        <v>51.70454545454546</v>
      </c>
      <c r="TR89" s="44">
        <v>37.5</v>
      </c>
      <c r="TS89" s="44">
        <v>52.348993288590606</v>
      </c>
      <c r="TT89" s="44">
        <v>51.079136690647488</v>
      </c>
      <c r="TU89" s="44">
        <v>63.04347826086957</v>
      </c>
      <c r="TV89" s="44">
        <v>54.166666666666664</v>
      </c>
      <c r="TW89" s="44">
        <v>50.561797752808992</v>
      </c>
      <c r="TX89" s="44">
        <v>52.830188679245282</v>
      </c>
      <c r="TY89" s="44">
        <v>59.016393442622949</v>
      </c>
      <c r="TZ89" s="44">
        <v>43.07692307692308</v>
      </c>
      <c r="UA89" s="44">
        <v>33.333333333333329</v>
      </c>
      <c r="UB89" s="44">
        <v>30.952380952380953</v>
      </c>
      <c r="UC89" s="44">
        <v>35.795454545454547</v>
      </c>
      <c r="UD89" s="44">
        <v>23.684210526315788</v>
      </c>
      <c r="UE89" s="44">
        <v>39.597315436241608</v>
      </c>
      <c r="UF89" s="44">
        <v>33.812949640287769</v>
      </c>
    </row>
    <row r="90" spans="1:552" x14ac:dyDescent="0.25">
      <c r="A90" s="2" t="str">
        <f t="shared" si="1"/>
        <v xml:space="preserve">292870 Santo Antônio de Jesus                                                                                                                       </v>
      </c>
      <c r="B90" s="58">
        <v>292870</v>
      </c>
      <c r="C90" s="2" t="s">
        <v>134</v>
      </c>
      <c r="D90" s="56">
        <v>4</v>
      </c>
      <c r="E90" s="56">
        <v>1</v>
      </c>
      <c r="F90" s="56">
        <v>1</v>
      </c>
      <c r="G90" s="56">
        <v>4</v>
      </c>
      <c r="H90" s="56">
        <v>1</v>
      </c>
      <c r="I90" s="56">
        <v>1</v>
      </c>
      <c r="J90" s="56">
        <v>1</v>
      </c>
      <c r="K90" s="56">
        <v>1</v>
      </c>
      <c r="L90" s="56">
        <v>3</v>
      </c>
      <c r="M90" s="56">
        <v>2</v>
      </c>
      <c r="N90" s="56">
        <v>0</v>
      </c>
      <c r="O90" s="56">
        <v>1</v>
      </c>
      <c r="P90" s="59">
        <v>0</v>
      </c>
      <c r="Q90" s="59">
        <v>1</v>
      </c>
      <c r="R90" s="59">
        <v>1</v>
      </c>
      <c r="S90" s="59">
        <v>0</v>
      </c>
      <c r="T90" s="59">
        <v>0</v>
      </c>
      <c r="U90" s="59">
        <v>1</v>
      </c>
      <c r="V90" s="59">
        <v>0</v>
      </c>
      <c r="W90" s="59">
        <v>1</v>
      </c>
      <c r="X90" s="59">
        <v>2</v>
      </c>
      <c r="Y90" s="59">
        <v>0</v>
      </c>
      <c r="Z90" s="59">
        <v>0</v>
      </c>
      <c r="AA90" s="59">
        <v>0</v>
      </c>
      <c r="AB90" s="62">
        <v>0</v>
      </c>
      <c r="AC90" s="62">
        <v>100</v>
      </c>
      <c r="AD90" s="62">
        <v>100</v>
      </c>
      <c r="AE90" s="62">
        <v>0</v>
      </c>
      <c r="AF90" s="62">
        <v>0</v>
      </c>
      <c r="AG90" s="62">
        <v>100</v>
      </c>
      <c r="AH90" s="62">
        <v>0</v>
      </c>
      <c r="AI90" s="62">
        <v>100</v>
      </c>
      <c r="AJ90" s="62">
        <v>66.666666666666657</v>
      </c>
      <c r="AK90" s="62">
        <v>0</v>
      </c>
      <c r="AL90" s="62">
        <v>999999999</v>
      </c>
      <c r="AM90" s="62">
        <v>0</v>
      </c>
      <c r="AN90" s="61">
        <v>3</v>
      </c>
      <c r="AO90" s="25">
        <v>0</v>
      </c>
      <c r="AP90" s="25">
        <v>0</v>
      </c>
      <c r="AQ90" s="25">
        <v>4</v>
      </c>
      <c r="AR90" s="25">
        <v>1</v>
      </c>
      <c r="AS90" s="25">
        <v>0</v>
      </c>
      <c r="AT90" s="25">
        <v>1</v>
      </c>
      <c r="AU90" s="25">
        <v>0</v>
      </c>
      <c r="AV90" s="25">
        <v>1</v>
      </c>
      <c r="AW90" s="25">
        <v>2</v>
      </c>
      <c r="AX90" s="25">
        <v>0</v>
      </c>
      <c r="AY90" s="25">
        <v>1</v>
      </c>
      <c r="AZ90" s="39">
        <v>75</v>
      </c>
      <c r="BA90" s="39">
        <v>0</v>
      </c>
      <c r="BB90" s="39">
        <v>0</v>
      </c>
      <c r="BC90" s="39">
        <v>100</v>
      </c>
      <c r="BD90" s="39">
        <v>100</v>
      </c>
      <c r="BE90" s="39">
        <v>0</v>
      </c>
      <c r="BF90" s="39">
        <v>100</v>
      </c>
      <c r="BG90" s="39">
        <v>0</v>
      </c>
      <c r="BH90" s="39">
        <v>33.333333333333329</v>
      </c>
      <c r="BI90" s="39">
        <v>100</v>
      </c>
      <c r="BJ90" s="39">
        <v>999999999</v>
      </c>
      <c r="BK90" s="39">
        <v>100</v>
      </c>
      <c r="BL90" s="25">
        <v>1</v>
      </c>
      <c r="BM90" s="25">
        <v>0</v>
      </c>
      <c r="BN90" s="25">
        <v>0</v>
      </c>
      <c r="BO90" s="25">
        <v>0</v>
      </c>
      <c r="BP90" s="25">
        <v>0</v>
      </c>
      <c r="BQ90" s="25">
        <v>0</v>
      </c>
      <c r="BR90" s="25">
        <v>0</v>
      </c>
      <c r="BS90" s="25">
        <v>0</v>
      </c>
      <c r="BT90" s="25">
        <v>0</v>
      </c>
      <c r="BU90" s="25">
        <v>0</v>
      </c>
      <c r="BV90" s="25">
        <v>0</v>
      </c>
      <c r="BW90" s="25">
        <v>0</v>
      </c>
      <c r="BX90" s="39">
        <v>25</v>
      </c>
      <c r="BY90" s="39">
        <v>0</v>
      </c>
      <c r="BZ90" s="39">
        <v>0</v>
      </c>
      <c r="CA90" s="39">
        <v>0</v>
      </c>
      <c r="CB90" s="39">
        <v>0</v>
      </c>
      <c r="CC90" s="39">
        <v>0</v>
      </c>
      <c r="CD90" s="39">
        <v>0</v>
      </c>
      <c r="CE90" s="39">
        <v>0</v>
      </c>
      <c r="CF90" s="39">
        <v>0</v>
      </c>
      <c r="CG90" s="39">
        <v>0</v>
      </c>
      <c r="CH90" s="39">
        <v>999999999</v>
      </c>
      <c r="CI90" s="39">
        <v>0</v>
      </c>
      <c r="CJ90" s="63">
        <v>0</v>
      </c>
      <c r="CK90" s="63">
        <v>0</v>
      </c>
      <c r="CL90" s="63">
        <v>1</v>
      </c>
      <c r="CM90" s="63">
        <v>0</v>
      </c>
      <c r="CN90" s="63">
        <v>0</v>
      </c>
      <c r="CO90" s="63">
        <v>0</v>
      </c>
      <c r="CP90" s="63">
        <v>0</v>
      </c>
      <c r="CQ90" s="63">
        <v>0</v>
      </c>
      <c r="CR90" s="63">
        <v>0</v>
      </c>
      <c r="CS90" s="63">
        <v>0</v>
      </c>
      <c r="CT90" s="63">
        <v>0</v>
      </c>
      <c r="CU90" s="63">
        <v>0</v>
      </c>
      <c r="CV90" s="63">
        <v>0</v>
      </c>
      <c r="CW90" s="63">
        <v>0</v>
      </c>
      <c r="CX90" s="63">
        <v>0</v>
      </c>
      <c r="CY90" s="63">
        <v>0</v>
      </c>
      <c r="CZ90" s="63">
        <v>0</v>
      </c>
      <c r="DA90" s="63">
        <v>0</v>
      </c>
      <c r="DB90" s="63">
        <v>0</v>
      </c>
      <c r="DC90" s="63">
        <v>0</v>
      </c>
      <c r="DD90" s="63">
        <v>0</v>
      </c>
      <c r="DE90" s="63">
        <v>0</v>
      </c>
      <c r="DF90" s="63">
        <v>0</v>
      </c>
      <c r="DG90" s="63">
        <v>0</v>
      </c>
      <c r="DH90" s="25">
        <v>0</v>
      </c>
      <c r="DI90" s="25">
        <v>1</v>
      </c>
      <c r="DJ90" s="25">
        <v>0</v>
      </c>
      <c r="DK90" s="25">
        <v>0</v>
      </c>
      <c r="DL90" s="25">
        <v>0</v>
      </c>
      <c r="DM90" s="25">
        <v>0</v>
      </c>
      <c r="DN90" s="25">
        <v>0</v>
      </c>
      <c r="DO90" s="25">
        <v>0</v>
      </c>
      <c r="DP90" s="25">
        <v>2</v>
      </c>
      <c r="DQ90" s="25">
        <v>0</v>
      </c>
      <c r="DR90" s="25">
        <v>0</v>
      </c>
      <c r="DS90" s="25">
        <v>0</v>
      </c>
      <c r="DT90" s="34">
        <v>0</v>
      </c>
      <c r="DU90" s="34">
        <v>1</v>
      </c>
      <c r="DV90" s="34">
        <v>1</v>
      </c>
      <c r="DW90" s="34">
        <v>0</v>
      </c>
      <c r="DX90" s="34">
        <v>0</v>
      </c>
      <c r="DY90" s="34">
        <v>0</v>
      </c>
      <c r="DZ90" s="34">
        <v>0</v>
      </c>
      <c r="EA90" s="2">
        <v>0</v>
      </c>
      <c r="EB90" s="2">
        <v>2</v>
      </c>
      <c r="EC90" s="2">
        <v>0</v>
      </c>
      <c r="ED90" s="2">
        <v>0</v>
      </c>
      <c r="EE90" s="2">
        <v>0</v>
      </c>
      <c r="EF90" s="34">
        <v>999999999</v>
      </c>
      <c r="EG90" s="34">
        <v>0</v>
      </c>
      <c r="EH90" s="34">
        <v>100</v>
      </c>
      <c r="EI90" s="34">
        <v>999999999</v>
      </c>
      <c r="EJ90" s="34">
        <v>999999999</v>
      </c>
      <c r="EK90" s="34">
        <v>999999999</v>
      </c>
      <c r="EL90" s="34">
        <v>999999999</v>
      </c>
      <c r="EM90" s="34">
        <v>999999999</v>
      </c>
      <c r="EN90" s="34">
        <v>0</v>
      </c>
      <c r="EO90" s="34">
        <v>999999999</v>
      </c>
      <c r="EP90" s="34">
        <v>999999999</v>
      </c>
      <c r="EQ90" s="34">
        <v>999999999</v>
      </c>
      <c r="ER90" s="34">
        <v>999999999</v>
      </c>
      <c r="ES90" s="34">
        <v>0</v>
      </c>
      <c r="ET90" s="34">
        <v>0</v>
      </c>
      <c r="EU90" s="34">
        <v>999999999</v>
      </c>
      <c r="EV90" s="34">
        <v>999999999</v>
      </c>
      <c r="EW90" s="34">
        <v>999999999</v>
      </c>
      <c r="EX90" s="34">
        <v>999999999</v>
      </c>
      <c r="EY90" s="34">
        <v>999999999</v>
      </c>
      <c r="EZ90" s="34">
        <v>0</v>
      </c>
      <c r="FA90" s="34">
        <v>999999999</v>
      </c>
      <c r="FB90" s="34">
        <v>999999999</v>
      </c>
      <c r="FC90" s="34">
        <v>999999999</v>
      </c>
      <c r="FD90" s="42">
        <v>999999999</v>
      </c>
      <c r="FE90" s="42">
        <v>100</v>
      </c>
      <c r="FF90" s="42">
        <v>0</v>
      </c>
      <c r="FG90" s="42">
        <v>999999999</v>
      </c>
      <c r="FH90" s="42">
        <v>999999999</v>
      </c>
      <c r="FI90" s="42">
        <v>999999999</v>
      </c>
      <c r="FJ90" s="42">
        <v>999999999</v>
      </c>
      <c r="FK90" s="42">
        <v>999999999</v>
      </c>
      <c r="FL90" s="42">
        <v>100</v>
      </c>
      <c r="FM90" s="42">
        <v>999999999</v>
      </c>
      <c r="FN90" s="42">
        <v>999999999</v>
      </c>
      <c r="FO90" s="42">
        <v>999999999</v>
      </c>
      <c r="FP90" s="42">
        <v>0</v>
      </c>
      <c r="FQ90" s="2">
        <v>0</v>
      </c>
      <c r="FR90" s="2">
        <v>1</v>
      </c>
      <c r="FS90" s="2">
        <v>0</v>
      </c>
      <c r="FT90" s="2">
        <v>0</v>
      </c>
      <c r="FU90" s="2">
        <v>0</v>
      </c>
      <c r="FV90" s="2">
        <v>0</v>
      </c>
      <c r="FW90" s="2">
        <v>1</v>
      </c>
      <c r="FX90" s="2">
        <v>2</v>
      </c>
      <c r="FY90" s="2">
        <v>0</v>
      </c>
      <c r="FZ90" s="2">
        <v>0</v>
      </c>
      <c r="GA90" s="2">
        <v>0</v>
      </c>
      <c r="GB90" s="25">
        <v>0</v>
      </c>
      <c r="GC90" s="25">
        <v>1</v>
      </c>
      <c r="GD90" s="25">
        <v>0</v>
      </c>
      <c r="GE90" s="25">
        <v>0</v>
      </c>
      <c r="GF90" s="25">
        <v>0</v>
      </c>
      <c r="GG90" s="25">
        <v>0</v>
      </c>
      <c r="GH90" s="25">
        <v>0</v>
      </c>
      <c r="GI90" s="25">
        <v>0</v>
      </c>
      <c r="GJ90" s="25">
        <v>0</v>
      </c>
      <c r="GK90" s="25">
        <v>0</v>
      </c>
      <c r="GL90" s="25">
        <v>0</v>
      </c>
      <c r="GM90" s="25">
        <v>0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1</v>
      </c>
      <c r="GT90" s="2">
        <v>0</v>
      </c>
      <c r="GU90" s="2">
        <v>0</v>
      </c>
      <c r="GV90" s="2">
        <v>0</v>
      </c>
      <c r="GW90" s="2">
        <v>0</v>
      </c>
      <c r="GX90" s="2">
        <v>0</v>
      </c>
      <c r="GY90" s="2">
        <v>0</v>
      </c>
      <c r="GZ90" s="2">
        <v>0</v>
      </c>
      <c r="HA90" s="2">
        <v>1</v>
      </c>
      <c r="HB90" s="2">
        <v>1</v>
      </c>
      <c r="HC90" s="2">
        <v>0</v>
      </c>
      <c r="HD90" s="2">
        <v>0</v>
      </c>
      <c r="HE90" s="2">
        <v>1</v>
      </c>
      <c r="HF90" s="2">
        <v>0</v>
      </c>
      <c r="HG90" s="2">
        <v>1</v>
      </c>
      <c r="HH90" s="2">
        <v>2</v>
      </c>
      <c r="HI90" s="2">
        <v>0</v>
      </c>
      <c r="HJ90" s="2">
        <v>0</v>
      </c>
      <c r="HK90" s="2">
        <v>0</v>
      </c>
      <c r="HL90" s="34">
        <v>999999999</v>
      </c>
      <c r="HM90" s="34">
        <v>0</v>
      </c>
      <c r="HN90" s="34">
        <v>100</v>
      </c>
      <c r="HO90" s="34">
        <v>999999999</v>
      </c>
      <c r="HP90" s="34">
        <v>999999999</v>
      </c>
      <c r="HQ90" s="34">
        <v>0</v>
      </c>
      <c r="HR90" s="34">
        <v>999999999</v>
      </c>
      <c r="HS90" s="34">
        <v>100</v>
      </c>
      <c r="HT90" s="34">
        <v>100</v>
      </c>
      <c r="HU90" s="34">
        <v>999999999</v>
      </c>
      <c r="HV90" s="34">
        <v>999999999</v>
      </c>
      <c r="HW90" s="34">
        <v>999999999</v>
      </c>
      <c r="HX90" s="39">
        <v>999999999</v>
      </c>
      <c r="HY90" s="39">
        <v>100</v>
      </c>
      <c r="HZ90" s="39">
        <v>0</v>
      </c>
      <c r="IA90" s="39">
        <v>999999999</v>
      </c>
      <c r="IB90" s="39">
        <v>999999999</v>
      </c>
      <c r="IC90" s="39">
        <v>0</v>
      </c>
      <c r="ID90" s="39">
        <v>999999999</v>
      </c>
      <c r="IE90" s="39">
        <v>0</v>
      </c>
      <c r="IF90" s="39">
        <v>0</v>
      </c>
      <c r="IG90" s="39">
        <v>999999999</v>
      </c>
      <c r="IH90" s="39">
        <v>999999999</v>
      </c>
      <c r="II90" s="39">
        <v>999999999</v>
      </c>
      <c r="IJ90" s="39">
        <v>999999999</v>
      </c>
      <c r="IK90" s="39">
        <v>0</v>
      </c>
      <c r="IL90" s="39">
        <v>0</v>
      </c>
      <c r="IM90" s="39">
        <v>999999999</v>
      </c>
      <c r="IN90" s="39">
        <v>999999999</v>
      </c>
      <c r="IO90" s="39">
        <v>100</v>
      </c>
      <c r="IP90" s="39">
        <v>999999999</v>
      </c>
      <c r="IQ90" s="39">
        <v>0</v>
      </c>
      <c r="IR90" s="39">
        <v>0</v>
      </c>
      <c r="IS90" s="39">
        <v>999999999</v>
      </c>
      <c r="IT90" s="39">
        <v>999999999</v>
      </c>
      <c r="IU90" s="39">
        <v>999999999</v>
      </c>
      <c r="IV90" s="39">
        <v>2</v>
      </c>
      <c r="IW90" s="39">
        <v>0</v>
      </c>
      <c r="IX90" s="39">
        <v>0</v>
      </c>
      <c r="IY90" s="39">
        <v>2</v>
      </c>
      <c r="IZ90" s="39">
        <v>1</v>
      </c>
      <c r="JA90" s="39">
        <v>0</v>
      </c>
      <c r="JB90" s="39">
        <v>0</v>
      </c>
      <c r="JC90" s="39">
        <v>0</v>
      </c>
      <c r="JD90" s="2">
        <v>0</v>
      </c>
      <c r="JE90" s="2">
        <v>1</v>
      </c>
      <c r="JF90" s="2">
        <v>0</v>
      </c>
      <c r="JG90" s="2">
        <v>1</v>
      </c>
      <c r="JH90" s="2">
        <v>0</v>
      </c>
      <c r="JI90" s="2">
        <v>0</v>
      </c>
      <c r="JJ90" s="2">
        <v>0</v>
      </c>
      <c r="JK90" s="2">
        <v>2</v>
      </c>
      <c r="JL90" s="2">
        <v>0</v>
      </c>
      <c r="JM90" s="44">
        <v>0</v>
      </c>
      <c r="JN90" s="44">
        <v>1</v>
      </c>
      <c r="JO90" s="44">
        <v>0</v>
      </c>
      <c r="JP90" s="2">
        <v>1</v>
      </c>
      <c r="JQ90" s="2">
        <v>0</v>
      </c>
      <c r="JR90" s="2">
        <v>0</v>
      </c>
      <c r="JS90" s="2">
        <v>0</v>
      </c>
      <c r="JT90" s="2">
        <v>1</v>
      </c>
      <c r="JU90" s="2">
        <v>0</v>
      </c>
      <c r="JV90" s="2">
        <v>0</v>
      </c>
      <c r="JW90" s="2">
        <v>0</v>
      </c>
      <c r="JX90" s="2">
        <v>0</v>
      </c>
      <c r="JY90" s="2">
        <v>0</v>
      </c>
      <c r="JZ90" s="2">
        <v>0</v>
      </c>
      <c r="KA90" s="2">
        <v>0</v>
      </c>
      <c r="KB90" s="25">
        <v>0</v>
      </c>
      <c r="KC90" s="25">
        <v>0</v>
      </c>
      <c r="KD90" s="25">
        <v>0</v>
      </c>
      <c r="KE90" s="25">
        <v>0</v>
      </c>
      <c r="KF90" s="25">
        <v>3</v>
      </c>
      <c r="KG90" s="25">
        <v>0</v>
      </c>
      <c r="KH90" s="25">
        <v>0</v>
      </c>
      <c r="KI90" s="25">
        <v>4</v>
      </c>
      <c r="KJ90" s="25">
        <v>1</v>
      </c>
      <c r="KK90" s="25">
        <v>0</v>
      </c>
      <c r="KL90" s="25">
        <v>1</v>
      </c>
      <c r="KM90" s="25">
        <v>0</v>
      </c>
      <c r="KN90" s="25">
        <v>1</v>
      </c>
      <c r="KO90" s="25">
        <v>1</v>
      </c>
      <c r="KP90" s="25">
        <v>0</v>
      </c>
      <c r="KQ90" s="25">
        <v>1</v>
      </c>
      <c r="KR90" s="44">
        <v>66.666666666666657</v>
      </c>
      <c r="KS90" s="44">
        <v>999999999</v>
      </c>
      <c r="KT90" s="44">
        <v>999999999</v>
      </c>
      <c r="KU90" s="44">
        <v>50</v>
      </c>
      <c r="KV90" s="44">
        <v>100</v>
      </c>
      <c r="KW90" s="44">
        <v>999999999</v>
      </c>
      <c r="KX90" s="44">
        <v>0</v>
      </c>
      <c r="KY90" s="44">
        <v>999999999</v>
      </c>
      <c r="KZ90" s="44">
        <v>0</v>
      </c>
      <c r="LA90" s="44">
        <v>100</v>
      </c>
      <c r="LB90" s="44">
        <v>999999999</v>
      </c>
      <c r="LC90" s="44">
        <v>100</v>
      </c>
      <c r="LD90" s="44">
        <v>0</v>
      </c>
      <c r="LE90" s="44">
        <v>999999999</v>
      </c>
      <c r="LF90" s="44">
        <v>999999999</v>
      </c>
      <c r="LG90" s="44">
        <v>50</v>
      </c>
      <c r="LH90" s="44">
        <v>0</v>
      </c>
      <c r="LI90" s="44">
        <v>999999999</v>
      </c>
      <c r="LJ90" s="44">
        <v>100</v>
      </c>
      <c r="LK90" s="44">
        <v>999999999</v>
      </c>
      <c r="LL90" s="44">
        <v>100</v>
      </c>
      <c r="LM90" s="44">
        <v>0</v>
      </c>
      <c r="LN90" s="44">
        <v>999999999</v>
      </c>
      <c r="LO90" s="44">
        <v>0</v>
      </c>
      <c r="LP90" s="44">
        <v>33.333333333333329</v>
      </c>
      <c r="LQ90" s="44">
        <v>999999999</v>
      </c>
      <c r="LR90" s="44">
        <v>999999999</v>
      </c>
      <c r="LS90" s="44">
        <v>0</v>
      </c>
      <c r="LT90" s="44">
        <v>0</v>
      </c>
      <c r="LU90" s="44">
        <v>999999999</v>
      </c>
      <c r="LV90" s="44">
        <v>0</v>
      </c>
      <c r="LW90" s="44">
        <v>999999999</v>
      </c>
      <c r="LX90" s="44">
        <v>0</v>
      </c>
      <c r="LY90" s="44">
        <v>0</v>
      </c>
      <c r="LZ90" s="44">
        <v>999999999</v>
      </c>
      <c r="MA90" s="44">
        <v>0</v>
      </c>
      <c r="MB90" s="25">
        <v>0</v>
      </c>
      <c r="MC90" s="25">
        <v>1</v>
      </c>
      <c r="MD90" s="25">
        <v>0</v>
      </c>
      <c r="ME90" s="25">
        <v>0</v>
      </c>
      <c r="MF90" s="25">
        <v>0</v>
      </c>
      <c r="MG90" s="25">
        <v>0</v>
      </c>
      <c r="MH90" s="25">
        <v>0</v>
      </c>
      <c r="MI90" s="25">
        <v>0</v>
      </c>
      <c r="MJ90" s="25">
        <v>1</v>
      </c>
      <c r="MK90" s="25">
        <v>0</v>
      </c>
      <c r="ML90" s="25">
        <v>0</v>
      </c>
      <c r="MM90" s="25">
        <v>0</v>
      </c>
      <c r="MN90" s="25">
        <v>0</v>
      </c>
      <c r="MO90" s="25">
        <v>1</v>
      </c>
      <c r="MP90" s="25">
        <v>1</v>
      </c>
      <c r="MQ90" s="25">
        <v>0</v>
      </c>
      <c r="MR90" s="25">
        <v>0</v>
      </c>
      <c r="MS90" s="25">
        <v>0</v>
      </c>
      <c r="MT90" s="25">
        <v>0</v>
      </c>
      <c r="MU90" s="25">
        <v>0</v>
      </c>
      <c r="MV90" s="25">
        <v>2</v>
      </c>
      <c r="MW90" s="44">
        <v>0</v>
      </c>
      <c r="MX90" s="44">
        <v>0</v>
      </c>
      <c r="MY90" s="44">
        <v>0</v>
      </c>
      <c r="MZ90" s="44">
        <v>999999999</v>
      </c>
      <c r="NA90" s="44">
        <v>100</v>
      </c>
      <c r="NB90" s="44">
        <v>0</v>
      </c>
      <c r="NC90" s="44">
        <v>999999999</v>
      </c>
      <c r="ND90" s="44">
        <v>999999999</v>
      </c>
      <c r="NE90" s="44">
        <v>999999999</v>
      </c>
      <c r="NF90" s="44">
        <v>999999999</v>
      </c>
      <c r="NG90" s="44">
        <v>999999999</v>
      </c>
      <c r="NH90" s="44">
        <v>50</v>
      </c>
      <c r="NI90" s="44">
        <v>999999999</v>
      </c>
      <c r="NJ90" s="44">
        <v>999999999</v>
      </c>
      <c r="NK90" s="44">
        <v>999999999</v>
      </c>
      <c r="NL90" s="25">
        <v>1</v>
      </c>
      <c r="NM90" s="25">
        <v>0</v>
      </c>
      <c r="NN90" s="25">
        <v>0</v>
      </c>
      <c r="NO90" s="25">
        <v>0</v>
      </c>
      <c r="NP90" s="25">
        <v>0</v>
      </c>
      <c r="NQ90" s="25">
        <v>0</v>
      </c>
      <c r="NR90" s="25">
        <v>0</v>
      </c>
      <c r="NS90" s="25">
        <v>0</v>
      </c>
      <c r="NT90" s="25">
        <v>0</v>
      </c>
      <c r="NU90" s="25">
        <v>0</v>
      </c>
      <c r="NV90" s="25">
        <v>0</v>
      </c>
      <c r="NW90" s="25">
        <v>0</v>
      </c>
      <c r="NX90" s="25">
        <v>1</v>
      </c>
      <c r="NY90" s="25">
        <v>0</v>
      </c>
      <c r="NZ90" s="25">
        <v>0</v>
      </c>
      <c r="OA90" s="25">
        <v>0</v>
      </c>
      <c r="OB90" s="25">
        <v>0</v>
      </c>
      <c r="OC90" s="25">
        <v>0</v>
      </c>
      <c r="OD90" s="44">
        <v>0</v>
      </c>
      <c r="OE90" s="44">
        <v>0</v>
      </c>
      <c r="OF90" s="44">
        <v>0</v>
      </c>
      <c r="OG90" s="44">
        <v>0</v>
      </c>
      <c r="OH90" s="44">
        <v>0</v>
      </c>
      <c r="OI90" s="44">
        <v>0</v>
      </c>
      <c r="OJ90" s="44">
        <v>100</v>
      </c>
      <c r="OK90" s="44">
        <v>999999999</v>
      </c>
      <c r="OL90" s="44">
        <v>999999999</v>
      </c>
      <c r="OM90" s="44">
        <v>999999999</v>
      </c>
      <c r="ON90" s="44">
        <v>999999999</v>
      </c>
      <c r="OO90" s="44">
        <v>999999999</v>
      </c>
      <c r="OP90" s="44">
        <v>999999999</v>
      </c>
      <c r="OQ90" s="44">
        <v>999999999</v>
      </c>
      <c r="OR90" s="44">
        <v>999999999</v>
      </c>
      <c r="OS90" s="44">
        <v>999999999</v>
      </c>
      <c r="OT90" s="44">
        <v>999999999</v>
      </c>
      <c r="OU90" s="44">
        <v>999999999</v>
      </c>
      <c r="OV90" s="25">
        <v>0</v>
      </c>
      <c r="OW90" s="25">
        <v>1</v>
      </c>
      <c r="OX90" s="25">
        <v>2</v>
      </c>
      <c r="OY90" s="25">
        <v>3</v>
      </c>
      <c r="OZ90" s="25">
        <v>3</v>
      </c>
      <c r="PA90" s="25">
        <v>0</v>
      </c>
      <c r="PB90" s="25">
        <v>1</v>
      </c>
      <c r="PC90" s="25">
        <v>2</v>
      </c>
      <c r="PD90" s="25">
        <v>3</v>
      </c>
      <c r="PE90" s="25">
        <v>2</v>
      </c>
      <c r="PF90" s="25">
        <v>1</v>
      </c>
      <c r="PG90" s="25">
        <v>1</v>
      </c>
      <c r="PH90" s="25">
        <v>3</v>
      </c>
      <c r="PI90" s="25">
        <v>2</v>
      </c>
      <c r="PJ90" s="25">
        <v>2</v>
      </c>
      <c r="PK90" s="25">
        <v>4</v>
      </c>
      <c r="PL90" s="25">
        <v>4</v>
      </c>
      <c r="PM90" s="25">
        <v>1</v>
      </c>
      <c r="PN90" s="25">
        <v>1</v>
      </c>
      <c r="PO90" s="25">
        <v>2</v>
      </c>
      <c r="PP90" s="25">
        <v>3</v>
      </c>
      <c r="PQ90" s="25">
        <v>2</v>
      </c>
      <c r="PR90" s="25">
        <v>1</v>
      </c>
      <c r="PS90" s="25">
        <v>1</v>
      </c>
      <c r="PT90" s="44">
        <v>0</v>
      </c>
      <c r="PU90" s="44">
        <v>50</v>
      </c>
      <c r="PV90" s="44">
        <v>100</v>
      </c>
      <c r="PW90" s="44">
        <v>75</v>
      </c>
      <c r="PX90" s="44">
        <v>75</v>
      </c>
      <c r="PY90" s="44">
        <v>0</v>
      </c>
      <c r="PZ90" s="44">
        <v>100</v>
      </c>
      <c r="QA90" s="44">
        <v>100</v>
      </c>
      <c r="QB90" s="44">
        <v>100</v>
      </c>
      <c r="QC90" s="44">
        <v>100</v>
      </c>
      <c r="QD90" s="44">
        <v>100</v>
      </c>
      <c r="QE90" s="44">
        <v>100</v>
      </c>
      <c r="QF90" s="25">
        <v>1</v>
      </c>
      <c r="QG90" s="25">
        <v>1</v>
      </c>
      <c r="QH90" s="25">
        <v>2</v>
      </c>
      <c r="QI90" s="25">
        <v>3</v>
      </c>
      <c r="QJ90" s="25">
        <v>3</v>
      </c>
      <c r="QK90" s="25">
        <v>0</v>
      </c>
      <c r="QL90" s="25">
        <v>1</v>
      </c>
      <c r="QM90" s="25">
        <v>2</v>
      </c>
      <c r="QN90" s="25">
        <v>3</v>
      </c>
      <c r="QO90" s="25">
        <v>1</v>
      </c>
      <c r="QP90" s="25">
        <v>0</v>
      </c>
      <c r="QQ90" s="25">
        <v>3</v>
      </c>
      <c r="QR90" s="25">
        <v>2</v>
      </c>
      <c r="QS90" s="25">
        <v>2</v>
      </c>
      <c r="QT90" s="25">
        <v>4</v>
      </c>
      <c r="QU90" s="25">
        <v>4</v>
      </c>
      <c r="QV90" s="25">
        <v>1</v>
      </c>
      <c r="QW90" s="25">
        <v>1</v>
      </c>
      <c r="QX90" s="25">
        <v>2</v>
      </c>
      <c r="QY90" s="25">
        <v>3</v>
      </c>
      <c r="QZ90" s="25">
        <v>2</v>
      </c>
      <c r="RA90" s="25">
        <v>1</v>
      </c>
      <c r="RB90" s="44">
        <v>33.333333333333329</v>
      </c>
      <c r="RC90" s="44">
        <v>50</v>
      </c>
      <c r="RD90" s="44">
        <v>100</v>
      </c>
      <c r="RE90" s="44">
        <v>75</v>
      </c>
      <c r="RF90" s="44">
        <v>75</v>
      </c>
      <c r="RG90" s="44">
        <v>0</v>
      </c>
      <c r="RH90" s="44">
        <v>100</v>
      </c>
      <c r="RI90" s="44">
        <v>100</v>
      </c>
      <c r="RJ90" s="44">
        <v>100</v>
      </c>
      <c r="RK90" s="44">
        <v>50</v>
      </c>
      <c r="RL90" s="44">
        <v>0</v>
      </c>
      <c r="RM90" s="25">
        <v>0</v>
      </c>
      <c r="RN90" s="25">
        <v>1</v>
      </c>
      <c r="RO90" s="25">
        <v>1</v>
      </c>
      <c r="RP90" s="25">
        <v>3</v>
      </c>
      <c r="RQ90" s="25">
        <v>0</v>
      </c>
      <c r="RR90" s="25">
        <v>1</v>
      </c>
      <c r="RS90" s="25">
        <v>1</v>
      </c>
      <c r="RT90" s="25">
        <v>1</v>
      </c>
      <c r="RU90" s="25">
        <v>1</v>
      </c>
      <c r="RV90" s="25">
        <v>0</v>
      </c>
      <c r="RW90" s="25">
        <v>0</v>
      </c>
      <c r="RX90" s="25">
        <v>1</v>
      </c>
      <c r="RY90" s="25">
        <v>1</v>
      </c>
      <c r="RZ90" s="25">
        <v>1</v>
      </c>
      <c r="SA90" s="25">
        <v>1</v>
      </c>
      <c r="SB90" s="25">
        <v>0</v>
      </c>
      <c r="SC90" s="25">
        <v>0</v>
      </c>
      <c r="SD90" s="25">
        <v>0</v>
      </c>
      <c r="SE90" s="25">
        <v>0</v>
      </c>
      <c r="SF90" s="25">
        <v>0</v>
      </c>
      <c r="SG90" s="25">
        <v>3</v>
      </c>
      <c r="SH90" s="25">
        <v>1</v>
      </c>
      <c r="SI90" s="25">
        <v>0</v>
      </c>
      <c r="SJ90" s="25">
        <v>1</v>
      </c>
      <c r="SK90" s="25">
        <v>0</v>
      </c>
      <c r="SL90" s="25">
        <v>1</v>
      </c>
      <c r="SM90" s="25">
        <v>1</v>
      </c>
      <c r="SN90" s="25">
        <v>0</v>
      </c>
      <c r="SO90" s="25">
        <v>0</v>
      </c>
      <c r="SP90" s="25">
        <v>0</v>
      </c>
      <c r="SQ90" s="25">
        <v>0</v>
      </c>
      <c r="SR90" s="25">
        <v>0</v>
      </c>
      <c r="SS90" s="25">
        <v>1</v>
      </c>
      <c r="ST90" s="25">
        <v>0</v>
      </c>
      <c r="SU90" s="25">
        <v>0</v>
      </c>
      <c r="SV90" s="25">
        <v>1</v>
      </c>
      <c r="SW90" s="44">
        <v>0</v>
      </c>
      <c r="SX90" s="44">
        <v>100</v>
      </c>
      <c r="SY90" s="44">
        <v>100</v>
      </c>
      <c r="SZ90" s="44">
        <v>75</v>
      </c>
      <c r="TA90" s="44">
        <v>0</v>
      </c>
      <c r="TB90" s="44">
        <v>100</v>
      </c>
      <c r="TC90" s="44">
        <v>100</v>
      </c>
      <c r="TD90" s="44">
        <v>100</v>
      </c>
      <c r="TE90" s="44">
        <v>33.333333333333329</v>
      </c>
      <c r="TF90" s="44">
        <v>0</v>
      </c>
      <c r="TG90" s="44">
        <v>999999999</v>
      </c>
      <c r="TH90" s="44">
        <v>100</v>
      </c>
      <c r="TI90" s="44">
        <v>25</v>
      </c>
      <c r="TJ90" s="44">
        <v>100</v>
      </c>
      <c r="TK90" s="44">
        <v>100</v>
      </c>
      <c r="TL90" s="44">
        <v>0</v>
      </c>
      <c r="TM90" s="44">
        <v>0</v>
      </c>
      <c r="TN90" s="44">
        <v>0</v>
      </c>
      <c r="TO90" s="44">
        <v>0</v>
      </c>
      <c r="TP90" s="44">
        <v>0</v>
      </c>
      <c r="TQ90" s="44">
        <v>100</v>
      </c>
      <c r="TR90" s="44">
        <v>50</v>
      </c>
      <c r="TS90" s="44">
        <v>999999999</v>
      </c>
      <c r="TT90" s="44">
        <v>100</v>
      </c>
      <c r="TU90" s="44">
        <v>0</v>
      </c>
      <c r="TV90" s="44">
        <v>100</v>
      </c>
      <c r="TW90" s="44">
        <v>100</v>
      </c>
      <c r="TX90" s="44">
        <v>0</v>
      </c>
      <c r="TY90" s="44">
        <v>0</v>
      </c>
      <c r="TZ90" s="44">
        <v>0</v>
      </c>
      <c r="UA90" s="44">
        <v>0</v>
      </c>
      <c r="UB90" s="44">
        <v>0</v>
      </c>
      <c r="UC90" s="44">
        <v>33.333333333333329</v>
      </c>
      <c r="UD90" s="44">
        <v>0</v>
      </c>
      <c r="UE90" s="44">
        <v>999999999</v>
      </c>
      <c r="UF90" s="44">
        <v>100</v>
      </c>
    </row>
    <row r="91" spans="1:552" x14ac:dyDescent="0.25">
      <c r="A91" s="2" t="str">
        <f t="shared" si="1"/>
        <v xml:space="preserve">293070 Simões Filho                                                                                                                                 </v>
      </c>
      <c r="B91" s="58">
        <v>293070</v>
      </c>
      <c r="C91" s="2" t="s">
        <v>135</v>
      </c>
      <c r="D91" s="56">
        <v>1</v>
      </c>
      <c r="E91" s="56">
        <v>5</v>
      </c>
      <c r="F91" s="56">
        <v>2</v>
      </c>
      <c r="G91" s="56">
        <v>5</v>
      </c>
      <c r="H91" s="56">
        <v>5</v>
      </c>
      <c r="I91" s="56">
        <v>5</v>
      </c>
      <c r="J91" s="56">
        <v>7</v>
      </c>
      <c r="K91" s="56">
        <v>6</v>
      </c>
      <c r="L91" s="56">
        <v>10</v>
      </c>
      <c r="M91" s="56">
        <v>5</v>
      </c>
      <c r="N91" s="56">
        <v>9</v>
      </c>
      <c r="O91" s="56">
        <v>4</v>
      </c>
      <c r="P91" s="59">
        <v>0</v>
      </c>
      <c r="Q91" s="59">
        <v>0</v>
      </c>
      <c r="R91" s="59">
        <v>0</v>
      </c>
      <c r="S91" s="59">
        <v>2</v>
      </c>
      <c r="T91" s="59">
        <v>2</v>
      </c>
      <c r="U91" s="59">
        <v>5</v>
      </c>
      <c r="V91" s="59">
        <v>1</v>
      </c>
      <c r="W91" s="59">
        <v>2</v>
      </c>
      <c r="X91" s="59">
        <v>7</v>
      </c>
      <c r="Y91" s="59">
        <v>5</v>
      </c>
      <c r="Z91" s="59">
        <v>3</v>
      </c>
      <c r="AA91" s="59">
        <v>3</v>
      </c>
      <c r="AB91" s="62">
        <v>0</v>
      </c>
      <c r="AC91" s="62">
        <v>0</v>
      </c>
      <c r="AD91" s="62">
        <v>0</v>
      </c>
      <c r="AE91" s="62">
        <v>40</v>
      </c>
      <c r="AF91" s="62">
        <v>40</v>
      </c>
      <c r="AG91" s="62">
        <v>100</v>
      </c>
      <c r="AH91" s="62">
        <v>14.285714285714285</v>
      </c>
      <c r="AI91" s="62">
        <v>33.333333333333329</v>
      </c>
      <c r="AJ91" s="62">
        <v>70</v>
      </c>
      <c r="AK91" s="62">
        <v>100</v>
      </c>
      <c r="AL91" s="62">
        <v>33.333333333333329</v>
      </c>
      <c r="AM91" s="62">
        <v>75</v>
      </c>
      <c r="AN91" s="61">
        <v>1</v>
      </c>
      <c r="AO91" s="25">
        <v>5</v>
      </c>
      <c r="AP91" s="25">
        <v>2</v>
      </c>
      <c r="AQ91" s="25">
        <v>3</v>
      </c>
      <c r="AR91" s="25">
        <v>3</v>
      </c>
      <c r="AS91" s="25">
        <v>0</v>
      </c>
      <c r="AT91" s="25">
        <v>5</v>
      </c>
      <c r="AU91" s="25">
        <v>4</v>
      </c>
      <c r="AV91" s="25">
        <v>2</v>
      </c>
      <c r="AW91" s="25">
        <v>0</v>
      </c>
      <c r="AX91" s="25">
        <v>6</v>
      </c>
      <c r="AY91" s="25">
        <v>1</v>
      </c>
      <c r="AZ91" s="39">
        <v>100</v>
      </c>
      <c r="BA91" s="39">
        <v>100</v>
      </c>
      <c r="BB91" s="39">
        <v>100</v>
      </c>
      <c r="BC91" s="39">
        <v>60</v>
      </c>
      <c r="BD91" s="39">
        <v>60</v>
      </c>
      <c r="BE91" s="39">
        <v>0</v>
      </c>
      <c r="BF91" s="39">
        <v>71.428571428571431</v>
      </c>
      <c r="BG91" s="39">
        <v>66.666666666666657</v>
      </c>
      <c r="BH91" s="39">
        <v>20</v>
      </c>
      <c r="BI91" s="39">
        <v>0</v>
      </c>
      <c r="BJ91" s="39">
        <v>66.666666666666657</v>
      </c>
      <c r="BK91" s="39">
        <v>25</v>
      </c>
      <c r="BL91" s="25">
        <v>0</v>
      </c>
      <c r="BM91" s="25">
        <v>0</v>
      </c>
      <c r="BN91" s="25">
        <v>0</v>
      </c>
      <c r="BO91" s="25">
        <v>0</v>
      </c>
      <c r="BP91" s="25">
        <v>0</v>
      </c>
      <c r="BQ91" s="25">
        <v>0</v>
      </c>
      <c r="BR91" s="25">
        <v>1</v>
      </c>
      <c r="BS91" s="25">
        <v>0</v>
      </c>
      <c r="BT91" s="25">
        <v>1</v>
      </c>
      <c r="BU91" s="25">
        <v>0</v>
      </c>
      <c r="BV91" s="25">
        <v>0</v>
      </c>
      <c r="BW91" s="25">
        <v>0</v>
      </c>
      <c r="BX91" s="39">
        <v>0</v>
      </c>
      <c r="BY91" s="39">
        <v>0</v>
      </c>
      <c r="BZ91" s="39">
        <v>0</v>
      </c>
      <c r="CA91" s="39">
        <v>0</v>
      </c>
      <c r="CB91" s="39">
        <v>0</v>
      </c>
      <c r="CC91" s="39">
        <v>0</v>
      </c>
      <c r="CD91" s="39">
        <v>14.285714285714285</v>
      </c>
      <c r="CE91" s="39">
        <v>0</v>
      </c>
      <c r="CF91" s="39">
        <v>10</v>
      </c>
      <c r="CG91" s="39">
        <v>0</v>
      </c>
      <c r="CH91" s="39">
        <v>0</v>
      </c>
      <c r="CI91" s="39">
        <v>0</v>
      </c>
      <c r="CJ91" s="63">
        <v>0</v>
      </c>
      <c r="CK91" s="63">
        <v>0</v>
      </c>
      <c r="CL91" s="63">
        <v>0</v>
      </c>
      <c r="CM91" s="63">
        <v>1</v>
      </c>
      <c r="CN91" s="63">
        <v>1</v>
      </c>
      <c r="CO91" s="63">
        <v>3</v>
      </c>
      <c r="CP91" s="63">
        <v>1</v>
      </c>
      <c r="CQ91" s="63">
        <v>1</v>
      </c>
      <c r="CR91" s="63">
        <v>6</v>
      </c>
      <c r="CS91" s="63">
        <v>4</v>
      </c>
      <c r="CT91" s="63">
        <v>2</v>
      </c>
      <c r="CU91" s="63">
        <v>1</v>
      </c>
      <c r="CV91" s="63">
        <v>0</v>
      </c>
      <c r="CW91" s="63">
        <v>0</v>
      </c>
      <c r="CX91" s="63">
        <v>0</v>
      </c>
      <c r="CY91" s="63">
        <v>0</v>
      </c>
      <c r="CZ91" s="63">
        <v>0</v>
      </c>
      <c r="DA91" s="63">
        <v>1</v>
      </c>
      <c r="DB91" s="63">
        <v>0</v>
      </c>
      <c r="DC91" s="63">
        <v>0</v>
      </c>
      <c r="DD91" s="63">
        <v>0</v>
      </c>
      <c r="DE91" s="63">
        <v>0</v>
      </c>
      <c r="DF91" s="63">
        <v>0</v>
      </c>
      <c r="DG91" s="63">
        <v>0</v>
      </c>
      <c r="DH91" s="25">
        <v>0</v>
      </c>
      <c r="DI91" s="25">
        <v>0</v>
      </c>
      <c r="DJ91" s="25">
        <v>0</v>
      </c>
      <c r="DK91" s="25">
        <v>1</v>
      </c>
      <c r="DL91" s="25">
        <v>0</v>
      </c>
      <c r="DM91" s="25">
        <v>0</v>
      </c>
      <c r="DN91" s="25">
        <v>0</v>
      </c>
      <c r="DO91" s="25">
        <v>1</v>
      </c>
      <c r="DP91" s="25">
        <v>0</v>
      </c>
      <c r="DQ91" s="25">
        <v>0</v>
      </c>
      <c r="DR91" s="25">
        <v>0</v>
      </c>
      <c r="DS91" s="25">
        <v>0</v>
      </c>
      <c r="DT91" s="34">
        <v>0</v>
      </c>
      <c r="DU91" s="34">
        <v>0</v>
      </c>
      <c r="DV91" s="34">
        <v>0</v>
      </c>
      <c r="DW91" s="34">
        <v>2</v>
      </c>
      <c r="DX91" s="34">
        <v>1</v>
      </c>
      <c r="DY91" s="34">
        <v>4</v>
      </c>
      <c r="DZ91" s="34">
        <v>1</v>
      </c>
      <c r="EA91" s="2">
        <v>2</v>
      </c>
      <c r="EB91" s="2">
        <v>6</v>
      </c>
      <c r="EC91" s="2">
        <v>4</v>
      </c>
      <c r="ED91" s="2">
        <v>2</v>
      </c>
      <c r="EE91" s="2">
        <v>1</v>
      </c>
      <c r="EF91" s="34">
        <v>999999999</v>
      </c>
      <c r="EG91" s="34">
        <v>999999999</v>
      </c>
      <c r="EH91" s="34">
        <v>999999999</v>
      </c>
      <c r="EI91" s="34">
        <v>50</v>
      </c>
      <c r="EJ91" s="34">
        <v>100</v>
      </c>
      <c r="EK91" s="34">
        <v>75</v>
      </c>
      <c r="EL91" s="34">
        <v>100</v>
      </c>
      <c r="EM91" s="34">
        <v>50</v>
      </c>
      <c r="EN91" s="34">
        <v>100</v>
      </c>
      <c r="EO91" s="34">
        <v>100</v>
      </c>
      <c r="EP91" s="34">
        <v>100</v>
      </c>
      <c r="EQ91" s="34">
        <v>100</v>
      </c>
      <c r="ER91" s="34">
        <v>999999999</v>
      </c>
      <c r="ES91" s="34">
        <v>999999999</v>
      </c>
      <c r="ET91" s="34">
        <v>999999999</v>
      </c>
      <c r="EU91" s="34">
        <v>0</v>
      </c>
      <c r="EV91" s="34">
        <v>0</v>
      </c>
      <c r="EW91" s="34">
        <v>25</v>
      </c>
      <c r="EX91" s="34">
        <v>0</v>
      </c>
      <c r="EY91" s="34">
        <v>0</v>
      </c>
      <c r="EZ91" s="34">
        <v>0</v>
      </c>
      <c r="FA91" s="34">
        <v>0</v>
      </c>
      <c r="FB91" s="34">
        <v>0</v>
      </c>
      <c r="FC91" s="34">
        <v>0</v>
      </c>
      <c r="FD91" s="42">
        <v>999999999</v>
      </c>
      <c r="FE91" s="42">
        <v>999999999</v>
      </c>
      <c r="FF91" s="42">
        <v>999999999</v>
      </c>
      <c r="FG91" s="42">
        <v>50</v>
      </c>
      <c r="FH91" s="42">
        <v>0</v>
      </c>
      <c r="FI91" s="42">
        <v>0</v>
      </c>
      <c r="FJ91" s="42">
        <v>0</v>
      </c>
      <c r="FK91" s="42">
        <v>50</v>
      </c>
      <c r="FL91" s="42">
        <v>0</v>
      </c>
      <c r="FM91" s="42">
        <v>0</v>
      </c>
      <c r="FN91" s="42">
        <v>0</v>
      </c>
      <c r="FO91" s="42">
        <v>0</v>
      </c>
      <c r="FP91" s="42">
        <v>0</v>
      </c>
      <c r="FQ91" s="2">
        <v>0</v>
      </c>
      <c r="FR91" s="2">
        <v>0</v>
      </c>
      <c r="FS91" s="2">
        <v>1</v>
      </c>
      <c r="FT91" s="2">
        <v>1</v>
      </c>
      <c r="FU91" s="2">
        <v>4</v>
      </c>
      <c r="FV91" s="2">
        <v>1</v>
      </c>
      <c r="FW91" s="2">
        <v>2</v>
      </c>
      <c r="FX91" s="2">
        <v>3</v>
      </c>
      <c r="FY91" s="2">
        <v>5</v>
      </c>
      <c r="FZ91" s="2">
        <v>3</v>
      </c>
      <c r="GA91" s="2">
        <v>2</v>
      </c>
      <c r="GB91" s="25">
        <v>0</v>
      </c>
      <c r="GC91" s="25">
        <v>0</v>
      </c>
      <c r="GD91" s="25">
        <v>0</v>
      </c>
      <c r="GE91" s="25">
        <v>0</v>
      </c>
      <c r="GF91" s="25">
        <v>0</v>
      </c>
      <c r="GG91" s="25">
        <v>1</v>
      </c>
      <c r="GH91" s="25">
        <v>0</v>
      </c>
      <c r="GI91" s="25">
        <v>0</v>
      </c>
      <c r="GJ91" s="25">
        <v>0</v>
      </c>
      <c r="GK91" s="25">
        <v>0</v>
      </c>
      <c r="GL91" s="25">
        <v>0</v>
      </c>
      <c r="GM91" s="25">
        <v>0</v>
      </c>
      <c r="GN91" s="2">
        <v>0</v>
      </c>
      <c r="GO91" s="2">
        <v>0</v>
      </c>
      <c r="GP91" s="2">
        <v>0</v>
      </c>
      <c r="GQ91" s="2">
        <v>1</v>
      </c>
      <c r="GR91" s="2">
        <v>1</v>
      </c>
      <c r="GS91" s="2">
        <v>0</v>
      </c>
      <c r="GT91" s="2">
        <v>0</v>
      </c>
      <c r="GU91" s="2">
        <v>0</v>
      </c>
      <c r="GV91" s="2">
        <v>1</v>
      </c>
      <c r="GW91" s="2">
        <v>0</v>
      </c>
      <c r="GX91" s="2">
        <v>0</v>
      </c>
      <c r="GY91" s="2">
        <v>1</v>
      </c>
      <c r="GZ91" s="2">
        <v>0</v>
      </c>
      <c r="HA91" s="2">
        <v>0</v>
      </c>
      <c r="HB91" s="2">
        <v>0</v>
      </c>
      <c r="HC91" s="2">
        <v>2</v>
      </c>
      <c r="HD91" s="2">
        <v>2</v>
      </c>
      <c r="HE91" s="2">
        <v>5</v>
      </c>
      <c r="HF91" s="2">
        <v>1</v>
      </c>
      <c r="HG91" s="2">
        <v>2</v>
      </c>
      <c r="HH91" s="2">
        <v>4</v>
      </c>
      <c r="HI91" s="2">
        <v>5</v>
      </c>
      <c r="HJ91" s="2">
        <v>3</v>
      </c>
      <c r="HK91" s="2">
        <v>3</v>
      </c>
      <c r="HL91" s="34">
        <v>999999999</v>
      </c>
      <c r="HM91" s="34">
        <v>999999999</v>
      </c>
      <c r="HN91" s="34">
        <v>999999999</v>
      </c>
      <c r="HO91" s="34">
        <v>50</v>
      </c>
      <c r="HP91" s="34">
        <v>50</v>
      </c>
      <c r="HQ91" s="34">
        <v>80</v>
      </c>
      <c r="HR91" s="34">
        <v>100</v>
      </c>
      <c r="HS91" s="34">
        <v>100</v>
      </c>
      <c r="HT91" s="34">
        <v>75</v>
      </c>
      <c r="HU91" s="34">
        <v>100</v>
      </c>
      <c r="HV91" s="34">
        <v>100</v>
      </c>
      <c r="HW91" s="34">
        <v>66.666666666666657</v>
      </c>
      <c r="HX91" s="39">
        <v>999999999</v>
      </c>
      <c r="HY91" s="39">
        <v>999999999</v>
      </c>
      <c r="HZ91" s="39">
        <v>999999999</v>
      </c>
      <c r="IA91" s="39">
        <v>0</v>
      </c>
      <c r="IB91" s="39">
        <v>0</v>
      </c>
      <c r="IC91" s="39">
        <v>20</v>
      </c>
      <c r="ID91" s="39">
        <v>0</v>
      </c>
      <c r="IE91" s="39">
        <v>0</v>
      </c>
      <c r="IF91" s="39">
        <v>0</v>
      </c>
      <c r="IG91" s="39">
        <v>0</v>
      </c>
      <c r="IH91" s="39">
        <v>0</v>
      </c>
      <c r="II91" s="39">
        <v>0</v>
      </c>
      <c r="IJ91" s="39">
        <v>999999999</v>
      </c>
      <c r="IK91" s="39">
        <v>999999999</v>
      </c>
      <c r="IL91" s="39">
        <v>999999999</v>
      </c>
      <c r="IM91" s="39">
        <v>50</v>
      </c>
      <c r="IN91" s="39">
        <v>50</v>
      </c>
      <c r="IO91" s="39">
        <v>0</v>
      </c>
      <c r="IP91" s="39">
        <v>0</v>
      </c>
      <c r="IQ91" s="39">
        <v>0</v>
      </c>
      <c r="IR91" s="39">
        <v>25</v>
      </c>
      <c r="IS91" s="39">
        <v>0</v>
      </c>
      <c r="IT91" s="39">
        <v>0</v>
      </c>
      <c r="IU91" s="39">
        <v>33.333333333333329</v>
      </c>
      <c r="IV91" s="39">
        <v>0</v>
      </c>
      <c r="IW91" s="39">
        <v>3</v>
      </c>
      <c r="IX91" s="39">
        <v>1</v>
      </c>
      <c r="IY91" s="39">
        <v>1</v>
      </c>
      <c r="IZ91" s="39">
        <v>3</v>
      </c>
      <c r="JA91" s="39">
        <v>0</v>
      </c>
      <c r="JB91" s="39">
        <v>1</v>
      </c>
      <c r="JC91" s="39">
        <v>1</v>
      </c>
      <c r="JD91" s="2">
        <v>0</v>
      </c>
      <c r="JE91" s="2">
        <v>0</v>
      </c>
      <c r="JF91" s="2">
        <v>3</v>
      </c>
      <c r="JG91" s="2">
        <v>1</v>
      </c>
      <c r="JH91" s="2">
        <v>0</v>
      </c>
      <c r="JI91" s="2">
        <v>1</v>
      </c>
      <c r="JJ91" s="2">
        <v>0</v>
      </c>
      <c r="JK91" s="2">
        <v>1</v>
      </c>
      <c r="JL91" s="2">
        <v>0</v>
      </c>
      <c r="JM91" s="44">
        <v>0</v>
      </c>
      <c r="JN91" s="44">
        <v>1</v>
      </c>
      <c r="JO91" s="44">
        <v>0</v>
      </c>
      <c r="JP91" s="2">
        <v>0</v>
      </c>
      <c r="JQ91" s="2">
        <v>0</v>
      </c>
      <c r="JR91" s="2">
        <v>1</v>
      </c>
      <c r="JS91" s="2">
        <v>0</v>
      </c>
      <c r="JT91" s="2">
        <v>1</v>
      </c>
      <c r="JU91" s="2">
        <v>0</v>
      </c>
      <c r="JV91" s="2">
        <v>0</v>
      </c>
      <c r="JW91" s="2">
        <v>1</v>
      </c>
      <c r="JX91" s="2">
        <v>0</v>
      </c>
      <c r="JY91" s="2">
        <v>0</v>
      </c>
      <c r="JZ91" s="2">
        <v>3</v>
      </c>
      <c r="KA91" s="2">
        <v>3</v>
      </c>
      <c r="KB91" s="25">
        <v>1</v>
      </c>
      <c r="KC91" s="25">
        <v>0</v>
      </c>
      <c r="KD91" s="25">
        <v>1</v>
      </c>
      <c r="KE91" s="25">
        <v>0</v>
      </c>
      <c r="KF91" s="25">
        <v>1</v>
      </c>
      <c r="KG91" s="25">
        <v>4</v>
      </c>
      <c r="KH91" s="25">
        <v>1</v>
      </c>
      <c r="KI91" s="25">
        <v>3</v>
      </c>
      <c r="KJ91" s="25">
        <v>3</v>
      </c>
      <c r="KK91" s="25">
        <v>0</v>
      </c>
      <c r="KL91" s="25">
        <v>5</v>
      </c>
      <c r="KM91" s="25">
        <v>4</v>
      </c>
      <c r="KN91" s="25">
        <v>1</v>
      </c>
      <c r="KO91" s="25">
        <v>0</v>
      </c>
      <c r="KP91" s="25">
        <v>5</v>
      </c>
      <c r="KQ91" s="25">
        <v>1</v>
      </c>
      <c r="KR91" s="44">
        <v>0</v>
      </c>
      <c r="KS91" s="44">
        <v>75</v>
      </c>
      <c r="KT91" s="44">
        <v>100</v>
      </c>
      <c r="KU91" s="44">
        <v>33.333333333333329</v>
      </c>
      <c r="KV91" s="44">
        <v>100</v>
      </c>
      <c r="KW91" s="44">
        <v>999999999</v>
      </c>
      <c r="KX91" s="44">
        <v>20</v>
      </c>
      <c r="KY91" s="44">
        <v>25</v>
      </c>
      <c r="KZ91" s="44">
        <v>0</v>
      </c>
      <c r="LA91" s="44">
        <v>999999999</v>
      </c>
      <c r="LB91" s="44">
        <v>60</v>
      </c>
      <c r="LC91" s="44">
        <v>100</v>
      </c>
      <c r="LD91" s="44">
        <v>0</v>
      </c>
      <c r="LE91" s="44">
        <v>25</v>
      </c>
      <c r="LF91" s="44">
        <v>0</v>
      </c>
      <c r="LG91" s="44">
        <v>33.333333333333329</v>
      </c>
      <c r="LH91" s="44">
        <v>0</v>
      </c>
      <c r="LI91" s="44">
        <v>999999999</v>
      </c>
      <c r="LJ91" s="44">
        <v>20</v>
      </c>
      <c r="LK91" s="44">
        <v>0</v>
      </c>
      <c r="LL91" s="44">
        <v>0</v>
      </c>
      <c r="LM91" s="44">
        <v>999999999</v>
      </c>
      <c r="LN91" s="44">
        <v>20</v>
      </c>
      <c r="LO91" s="44">
        <v>0</v>
      </c>
      <c r="LP91" s="44">
        <v>100</v>
      </c>
      <c r="LQ91" s="44">
        <v>0</v>
      </c>
      <c r="LR91" s="44">
        <v>0</v>
      </c>
      <c r="LS91" s="44">
        <v>33.333333333333329</v>
      </c>
      <c r="LT91" s="44">
        <v>0</v>
      </c>
      <c r="LU91" s="44">
        <v>999999999</v>
      </c>
      <c r="LV91" s="44">
        <v>60</v>
      </c>
      <c r="LW91" s="44">
        <v>75</v>
      </c>
      <c r="LX91" s="44">
        <v>100</v>
      </c>
      <c r="LY91" s="44">
        <v>999999999</v>
      </c>
      <c r="LZ91" s="44">
        <v>20</v>
      </c>
      <c r="MA91" s="44">
        <v>0</v>
      </c>
      <c r="MB91" s="25">
        <v>0</v>
      </c>
      <c r="MC91" s="25">
        <v>0</v>
      </c>
      <c r="MD91" s="25">
        <v>0</v>
      </c>
      <c r="ME91" s="25">
        <v>1</v>
      </c>
      <c r="MF91" s="25">
        <v>0</v>
      </c>
      <c r="MG91" s="25">
        <v>0</v>
      </c>
      <c r="MH91" s="25">
        <v>0</v>
      </c>
      <c r="MI91" s="25">
        <v>1</v>
      </c>
      <c r="MJ91" s="25">
        <v>1</v>
      </c>
      <c r="MK91" s="25">
        <v>0</v>
      </c>
      <c r="ML91" s="25">
        <v>0</v>
      </c>
      <c r="MM91" s="25">
        <v>0</v>
      </c>
      <c r="MN91" s="25">
        <v>0</v>
      </c>
      <c r="MO91" s="25">
        <v>0</v>
      </c>
      <c r="MP91" s="25">
        <v>0</v>
      </c>
      <c r="MQ91" s="25">
        <v>1</v>
      </c>
      <c r="MR91" s="25">
        <v>1</v>
      </c>
      <c r="MS91" s="25">
        <v>4</v>
      </c>
      <c r="MT91" s="25">
        <v>1</v>
      </c>
      <c r="MU91" s="25">
        <v>2</v>
      </c>
      <c r="MV91" s="25">
        <v>3</v>
      </c>
      <c r="MW91" s="44">
        <v>1</v>
      </c>
      <c r="MX91" s="44">
        <v>1</v>
      </c>
      <c r="MY91" s="44">
        <v>0</v>
      </c>
      <c r="MZ91" s="44">
        <v>999999999</v>
      </c>
      <c r="NA91" s="44">
        <v>999999999</v>
      </c>
      <c r="NB91" s="44">
        <v>999999999</v>
      </c>
      <c r="NC91" s="44">
        <v>100</v>
      </c>
      <c r="ND91" s="44">
        <v>0</v>
      </c>
      <c r="NE91" s="44">
        <v>0</v>
      </c>
      <c r="NF91" s="44">
        <v>0</v>
      </c>
      <c r="NG91" s="44">
        <v>50</v>
      </c>
      <c r="NH91" s="44">
        <v>33.333333333333329</v>
      </c>
      <c r="NI91" s="44">
        <v>0</v>
      </c>
      <c r="NJ91" s="44">
        <v>0</v>
      </c>
      <c r="NK91" s="44">
        <v>999999999</v>
      </c>
      <c r="NL91" s="25">
        <v>0</v>
      </c>
      <c r="NM91" s="25">
        <v>0</v>
      </c>
      <c r="NN91" s="25">
        <v>0</v>
      </c>
      <c r="NO91" s="25">
        <v>0</v>
      </c>
      <c r="NP91" s="25">
        <v>0</v>
      </c>
      <c r="NQ91" s="25">
        <v>0</v>
      </c>
      <c r="NR91" s="25">
        <v>0</v>
      </c>
      <c r="NS91" s="25">
        <v>0</v>
      </c>
      <c r="NT91" s="25">
        <v>0</v>
      </c>
      <c r="NU91" s="25">
        <v>0</v>
      </c>
      <c r="NV91" s="25">
        <v>0</v>
      </c>
      <c r="NW91" s="25">
        <v>0</v>
      </c>
      <c r="NX91" s="25">
        <v>1</v>
      </c>
      <c r="NY91" s="25">
        <v>2</v>
      </c>
      <c r="NZ91" s="25">
        <v>0</v>
      </c>
      <c r="OA91" s="25">
        <v>0</v>
      </c>
      <c r="OB91" s="25">
        <v>0</v>
      </c>
      <c r="OC91" s="25">
        <v>0</v>
      </c>
      <c r="OD91" s="44">
        <v>0</v>
      </c>
      <c r="OE91" s="44">
        <v>0</v>
      </c>
      <c r="OF91" s="44">
        <v>0</v>
      </c>
      <c r="OG91" s="44">
        <v>0</v>
      </c>
      <c r="OH91" s="44">
        <v>0</v>
      </c>
      <c r="OI91" s="44">
        <v>0</v>
      </c>
      <c r="OJ91" s="44">
        <v>0</v>
      </c>
      <c r="OK91" s="44">
        <v>0</v>
      </c>
      <c r="OL91" s="44">
        <v>999999999</v>
      </c>
      <c r="OM91" s="44">
        <v>999999999</v>
      </c>
      <c r="ON91" s="44">
        <v>999999999</v>
      </c>
      <c r="OO91" s="44">
        <v>999999999</v>
      </c>
      <c r="OP91" s="44">
        <v>999999999</v>
      </c>
      <c r="OQ91" s="44">
        <v>999999999</v>
      </c>
      <c r="OR91" s="44">
        <v>999999999</v>
      </c>
      <c r="OS91" s="44">
        <v>999999999</v>
      </c>
      <c r="OT91" s="44">
        <v>999999999</v>
      </c>
      <c r="OU91" s="44">
        <v>999999999</v>
      </c>
      <c r="OV91" s="25">
        <v>1</v>
      </c>
      <c r="OW91" s="25">
        <v>2</v>
      </c>
      <c r="OX91" s="25">
        <v>2</v>
      </c>
      <c r="OY91" s="25">
        <v>3</v>
      </c>
      <c r="OZ91" s="25">
        <v>6</v>
      </c>
      <c r="PA91" s="25">
        <v>6</v>
      </c>
      <c r="PB91" s="25">
        <v>9</v>
      </c>
      <c r="PC91" s="25">
        <v>7</v>
      </c>
      <c r="PD91" s="25">
        <v>9</v>
      </c>
      <c r="PE91" s="25">
        <v>11</v>
      </c>
      <c r="PF91" s="25">
        <v>11</v>
      </c>
      <c r="PG91" s="25">
        <v>3</v>
      </c>
      <c r="PH91" s="25">
        <v>1</v>
      </c>
      <c r="PI91" s="25">
        <v>5</v>
      </c>
      <c r="PJ91" s="25">
        <v>5</v>
      </c>
      <c r="PK91" s="25">
        <v>6</v>
      </c>
      <c r="PL91" s="25">
        <v>7</v>
      </c>
      <c r="PM91" s="25">
        <v>6</v>
      </c>
      <c r="PN91" s="25">
        <v>10</v>
      </c>
      <c r="PO91" s="25">
        <v>9</v>
      </c>
      <c r="PP91" s="25">
        <v>12</v>
      </c>
      <c r="PQ91" s="25">
        <v>12</v>
      </c>
      <c r="PR91" s="25">
        <v>13</v>
      </c>
      <c r="PS91" s="25">
        <v>6</v>
      </c>
      <c r="PT91" s="44">
        <v>100</v>
      </c>
      <c r="PU91" s="44">
        <v>40</v>
      </c>
      <c r="PV91" s="44">
        <v>40</v>
      </c>
      <c r="PW91" s="44">
        <v>50</v>
      </c>
      <c r="PX91" s="44">
        <v>85.714285714285708</v>
      </c>
      <c r="PY91" s="44">
        <v>100</v>
      </c>
      <c r="PZ91" s="44">
        <v>90</v>
      </c>
      <c r="QA91" s="44">
        <v>77.777777777777786</v>
      </c>
      <c r="QB91" s="44">
        <v>75</v>
      </c>
      <c r="QC91" s="44">
        <v>91.666666666666657</v>
      </c>
      <c r="QD91" s="44">
        <v>84.615384615384613</v>
      </c>
      <c r="QE91" s="44">
        <v>50</v>
      </c>
      <c r="QF91" s="25">
        <v>1</v>
      </c>
      <c r="QG91" s="25">
        <v>4</v>
      </c>
      <c r="QH91" s="25">
        <v>3</v>
      </c>
      <c r="QI91" s="25">
        <v>3</v>
      </c>
      <c r="QJ91" s="25">
        <v>5</v>
      </c>
      <c r="QK91" s="25">
        <v>4</v>
      </c>
      <c r="QL91" s="25">
        <v>7</v>
      </c>
      <c r="QM91" s="25">
        <v>6</v>
      </c>
      <c r="QN91" s="25">
        <v>5</v>
      </c>
      <c r="QO91" s="25">
        <v>8</v>
      </c>
      <c r="QP91" s="25">
        <v>5</v>
      </c>
      <c r="QQ91" s="25">
        <v>1</v>
      </c>
      <c r="QR91" s="25">
        <v>5</v>
      </c>
      <c r="QS91" s="25">
        <v>5</v>
      </c>
      <c r="QT91" s="25">
        <v>6</v>
      </c>
      <c r="QU91" s="25">
        <v>7</v>
      </c>
      <c r="QV91" s="25">
        <v>6</v>
      </c>
      <c r="QW91" s="25">
        <v>10</v>
      </c>
      <c r="QX91" s="25">
        <v>9</v>
      </c>
      <c r="QY91" s="25">
        <v>12</v>
      </c>
      <c r="QZ91" s="25">
        <v>12</v>
      </c>
      <c r="RA91" s="25">
        <v>13</v>
      </c>
      <c r="RB91" s="44">
        <v>100</v>
      </c>
      <c r="RC91" s="44">
        <v>80</v>
      </c>
      <c r="RD91" s="44">
        <v>60</v>
      </c>
      <c r="RE91" s="44">
        <v>50</v>
      </c>
      <c r="RF91" s="44">
        <v>71.428571428571431</v>
      </c>
      <c r="RG91" s="44">
        <v>66.666666666666657</v>
      </c>
      <c r="RH91" s="44">
        <v>70</v>
      </c>
      <c r="RI91" s="44">
        <v>66.666666666666657</v>
      </c>
      <c r="RJ91" s="44">
        <v>41.666666666666671</v>
      </c>
      <c r="RK91" s="44">
        <v>66.666666666666657</v>
      </c>
      <c r="RL91" s="44">
        <v>38.461538461538467</v>
      </c>
      <c r="RM91" s="25">
        <v>1</v>
      </c>
      <c r="RN91" s="25">
        <v>3</v>
      </c>
      <c r="RO91" s="25">
        <v>1</v>
      </c>
      <c r="RP91" s="25">
        <v>5</v>
      </c>
      <c r="RQ91" s="25">
        <v>4</v>
      </c>
      <c r="RR91" s="25">
        <v>5</v>
      </c>
      <c r="RS91" s="25">
        <v>5</v>
      </c>
      <c r="RT91" s="25">
        <v>6</v>
      </c>
      <c r="RU91" s="25">
        <v>5</v>
      </c>
      <c r="RV91" s="25">
        <v>2</v>
      </c>
      <c r="RW91" s="25">
        <v>9</v>
      </c>
      <c r="RX91" s="25">
        <v>1</v>
      </c>
      <c r="RY91" s="25">
        <v>1</v>
      </c>
      <c r="RZ91" s="25">
        <v>2</v>
      </c>
      <c r="SA91" s="25">
        <v>1</v>
      </c>
      <c r="SB91" s="25">
        <v>3</v>
      </c>
      <c r="SC91" s="25">
        <v>4</v>
      </c>
      <c r="SD91" s="25">
        <v>4</v>
      </c>
      <c r="SE91" s="25">
        <v>1</v>
      </c>
      <c r="SF91" s="25">
        <v>2</v>
      </c>
      <c r="SG91" s="25">
        <v>3</v>
      </c>
      <c r="SH91" s="25">
        <v>3</v>
      </c>
      <c r="SI91" s="25">
        <v>2</v>
      </c>
      <c r="SJ91" s="25">
        <v>1</v>
      </c>
      <c r="SK91" s="25">
        <v>1</v>
      </c>
      <c r="SL91" s="25">
        <v>2</v>
      </c>
      <c r="SM91" s="25">
        <v>1</v>
      </c>
      <c r="SN91" s="25">
        <v>3</v>
      </c>
      <c r="SO91" s="25">
        <v>3</v>
      </c>
      <c r="SP91" s="25">
        <v>4</v>
      </c>
      <c r="SQ91" s="25">
        <v>1</v>
      </c>
      <c r="SR91" s="25">
        <v>2</v>
      </c>
      <c r="SS91" s="25">
        <v>2</v>
      </c>
      <c r="ST91" s="25">
        <v>1</v>
      </c>
      <c r="SU91" s="25">
        <v>2</v>
      </c>
      <c r="SV91" s="25">
        <v>0</v>
      </c>
      <c r="SW91" s="44">
        <v>100</v>
      </c>
      <c r="SX91" s="44">
        <v>60</v>
      </c>
      <c r="SY91" s="44">
        <v>50</v>
      </c>
      <c r="SZ91" s="44">
        <v>100</v>
      </c>
      <c r="TA91" s="44">
        <v>80</v>
      </c>
      <c r="TB91" s="44">
        <v>100</v>
      </c>
      <c r="TC91" s="44">
        <v>71.428571428571431</v>
      </c>
      <c r="TD91" s="44">
        <v>100</v>
      </c>
      <c r="TE91" s="44">
        <v>50</v>
      </c>
      <c r="TF91" s="44">
        <v>40</v>
      </c>
      <c r="TG91" s="44">
        <v>100</v>
      </c>
      <c r="TH91" s="44">
        <v>25</v>
      </c>
      <c r="TI91" s="44">
        <v>100</v>
      </c>
      <c r="TJ91" s="44">
        <v>40</v>
      </c>
      <c r="TK91" s="44">
        <v>50</v>
      </c>
      <c r="TL91" s="44">
        <v>60</v>
      </c>
      <c r="TM91" s="44">
        <v>80</v>
      </c>
      <c r="TN91" s="44">
        <v>80</v>
      </c>
      <c r="TO91" s="44">
        <v>14.285714285714285</v>
      </c>
      <c r="TP91" s="44">
        <v>33.333333333333329</v>
      </c>
      <c r="TQ91" s="44">
        <v>30</v>
      </c>
      <c r="TR91" s="44">
        <v>60</v>
      </c>
      <c r="TS91" s="44">
        <v>22.222222222222221</v>
      </c>
      <c r="TT91" s="44">
        <v>25</v>
      </c>
      <c r="TU91" s="44">
        <v>100</v>
      </c>
      <c r="TV91" s="44">
        <v>40</v>
      </c>
      <c r="TW91" s="44">
        <v>50</v>
      </c>
      <c r="TX91" s="44">
        <v>60</v>
      </c>
      <c r="TY91" s="44">
        <v>60</v>
      </c>
      <c r="TZ91" s="44">
        <v>80</v>
      </c>
      <c r="UA91" s="44">
        <v>14.285714285714285</v>
      </c>
      <c r="UB91" s="44">
        <v>33.333333333333329</v>
      </c>
      <c r="UC91" s="44">
        <v>20</v>
      </c>
      <c r="UD91" s="44">
        <v>20</v>
      </c>
      <c r="UE91" s="44">
        <v>22.222222222222221</v>
      </c>
      <c r="UF91" s="44">
        <v>0</v>
      </c>
    </row>
    <row r="92" spans="1:552" x14ac:dyDescent="0.25">
      <c r="A92" s="2" t="str">
        <f t="shared" si="1"/>
        <v xml:space="preserve">293135 Teixeira de Freitas                                                                                                                          </v>
      </c>
      <c r="B92" s="58">
        <v>293135</v>
      </c>
      <c r="C92" s="2" t="s">
        <v>136</v>
      </c>
      <c r="D92" s="56">
        <v>4</v>
      </c>
      <c r="E92" s="56">
        <v>5</v>
      </c>
      <c r="F92" s="56">
        <v>4</v>
      </c>
      <c r="G92" s="56">
        <v>4</v>
      </c>
      <c r="H92" s="56">
        <v>1</v>
      </c>
      <c r="I92" s="56">
        <v>5</v>
      </c>
      <c r="J92" s="56">
        <v>2</v>
      </c>
      <c r="K92" s="56">
        <v>5</v>
      </c>
      <c r="L92" s="56">
        <v>9</v>
      </c>
      <c r="M92" s="56">
        <v>6</v>
      </c>
      <c r="N92" s="56">
        <v>6</v>
      </c>
      <c r="O92" s="56">
        <v>7</v>
      </c>
      <c r="P92" s="59">
        <v>1</v>
      </c>
      <c r="Q92" s="59">
        <v>2</v>
      </c>
      <c r="R92" s="59">
        <v>1</v>
      </c>
      <c r="S92" s="59">
        <v>1</v>
      </c>
      <c r="T92" s="59">
        <v>1</v>
      </c>
      <c r="U92" s="59">
        <v>3</v>
      </c>
      <c r="V92" s="59">
        <v>2</v>
      </c>
      <c r="W92" s="59">
        <v>4</v>
      </c>
      <c r="X92" s="59">
        <v>3</v>
      </c>
      <c r="Y92" s="59">
        <v>5</v>
      </c>
      <c r="Z92" s="59">
        <v>2</v>
      </c>
      <c r="AA92" s="59">
        <v>4</v>
      </c>
      <c r="AB92" s="62">
        <v>25</v>
      </c>
      <c r="AC92" s="62">
        <v>40</v>
      </c>
      <c r="AD92" s="62">
        <v>25</v>
      </c>
      <c r="AE92" s="62">
        <v>25</v>
      </c>
      <c r="AF92" s="62">
        <v>100</v>
      </c>
      <c r="AG92" s="62">
        <v>60</v>
      </c>
      <c r="AH92" s="62">
        <v>100</v>
      </c>
      <c r="AI92" s="62">
        <v>80</v>
      </c>
      <c r="AJ92" s="62">
        <v>33.333333333333329</v>
      </c>
      <c r="AK92" s="62">
        <v>83.333333333333343</v>
      </c>
      <c r="AL92" s="62">
        <v>33.333333333333329</v>
      </c>
      <c r="AM92" s="62">
        <v>57.142857142857139</v>
      </c>
      <c r="AN92" s="61">
        <v>3</v>
      </c>
      <c r="AO92" s="25">
        <v>3</v>
      </c>
      <c r="AP92" s="25">
        <v>3</v>
      </c>
      <c r="AQ92" s="25">
        <v>3</v>
      </c>
      <c r="AR92" s="25">
        <v>0</v>
      </c>
      <c r="AS92" s="25">
        <v>2</v>
      </c>
      <c r="AT92" s="25">
        <v>0</v>
      </c>
      <c r="AU92" s="25">
        <v>1</v>
      </c>
      <c r="AV92" s="25">
        <v>6</v>
      </c>
      <c r="AW92" s="25">
        <v>1</v>
      </c>
      <c r="AX92" s="25">
        <v>2</v>
      </c>
      <c r="AY92" s="25">
        <v>2</v>
      </c>
      <c r="AZ92" s="39">
        <v>75</v>
      </c>
      <c r="BA92" s="39">
        <v>60</v>
      </c>
      <c r="BB92" s="39">
        <v>75</v>
      </c>
      <c r="BC92" s="39">
        <v>75</v>
      </c>
      <c r="BD92" s="39">
        <v>0</v>
      </c>
      <c r="BE92" s="39">
        <v>40</v>
      </c>
      <c r="BF92" s="39">
        <v>0</v>
      </c>
      <c r="BG92" s="39">
        <v>20</v>
      </c>
      <c r="BH92" s="39">
        <v>66.666666666666657</v>
      </c>
      <c r="BI92" s="39">
        <v>16.666666666666664</v>
      </c>
      <c r="BJ92" s="39">
        <v>33.333333333333329</v>
      </c>
      <c r="BK92" s="39">
        <v>28.571428571428569</v>
      </c>
      <c r="BL92" s="25">
        <v>0</v>
      </c>
      <c r="BM92" s="25">
        <v>0</v>
      </c>
      <c r="BN92" s="25">
        <v>0</v>
      </c>
      <c r="BO92" s="25">
        <v>0</v>
      </c>
      <c r="BP92" s="25">
        <v>0</v>
      </c>
      <c r="BQ92" s="25">
        <v>0</v>
      </c>
      <c r="BR92" s="25">
        <v>0</v>
      </c>
      <c r="BS92" s="25">
        <v>0</v>
      </c>
      <c r="BT92" s="25">
        <v>0</v>
      </c>
      <c r="BU92" s="25">
        <v>0</v>
      </c>
      <c r="BV92" s="25">
        <v>2</v>
      </c>
      <c r="BW92" s="25">
        <v>1</v>
      </c>
      <c r="BX92" s="39">
        <v>0</v>
      </c>
      <c r="BY92" s="39">
        <v>0</v>
      </c>
      <c r="BZ92" s="39">
        <v>0</v>
      </c>
      <c r="CA92" s="39">
        <v>0</v>
      </c>
      <c r="CB92" s="39">
        <v>0</v>
      </c>
      <c r="CC92" s="39">
        <v>0</v>
      </c>
      <c r="CD92" s="39">
        <v>0</v>
      </c>
      <c r="CE92" s="39">
        <v>0</v>
      </c>
      <c r="CF92" s="39">
        <v>0</v>
      </c>
      <c r="CG92" s="39">
        <v>0</v>
      </c>
      <c r="CH92" s="39">
        <v>33.333333333333329</v>
      </c>
      <c r="CI92" s="39">
        <v>14.285714285714285</v>
      </c>
      <c r="CJ92" s="63">
        <v>0</v>
      </c>
      <c r="CK92" s="63">
        <v>1</v>
      </c>
      <c r="CL92" s="63">
        <v>0</v>
      </c>
      <c r="CM92" s="63">
        <v>0</v>
      </c>
      <c r="CN92" s="63">
        <v>1</v>
      </c>
      <c r="CO92" s="63">
        <v>1</v>
      </c>
      <c r="CP92" s="63">
        <v>1</v>
      </c>
      <c r="CQ92" s="63">
        <v>2</v>
      </c>
      <c r="CR92" s="63">
        <v>3</v>
      </c>
      <c r="CS92" s="63">
        <v>2</v>
      </c>
      <c r="CT92" s="63">
        <v>0</v>
      </c>
      <c r="CU92" s="63">
        <v>2</v>
      </c>
      <c r="CV92" s="63">
        <v>1</v>
      </c>
      <c r="CW92" s="63">
        <v>0</v>
      </c>
      <c r="CX92" s="63">
        <v>0</v>
      </c>
      <c r="CY92" s="63">
        <v>0</v>
      </c>
      <c r="CZ92" s="63">
        <v>0</v>
      </c>
      <c r="DA92" s="63">
        <v>0</v>
      </c>
      <c r="DB92" s="63">
        <v>0</v>
      </c>
      <c r="DC92" s="63">
        <v>0</v>
      </c>
      <c r="DD92" s="63">
        <v>0</v>
      </c>
      <c r="DE92" s="63">
        <v>1</v>
      </c>
      <c r="DF92" s="63">
        <v>0</v>
      </c>
      <c r="DG92" s="63">
        <v>1</v>
      </c>
      <c r="DH92" s="25">
        <v>0</v>
      </c>
      <c r="DI92" s="25">
        <v>0</v>
      </c>
      <c r="DJ92" s="25">
        <v>1</v>
      </c>
      <c r="DK92" s="25">
        <v>0</v>
      </c>
      <c r="DL92" s="25">
        <v>0</v>
      </c>
      <c r="DM92" s="25">
        <v>0</v>
      </c>
      <c r="DN92" s="25">
        <v>0</v>
      </c>
      <c r="DO92" s="25">
        <v>0</v>
      </c>
      <c r="DP92" s="25">
        <v>0</v>
      </c>
      <c r="DQ92" s="25">
        <v>0</v>
      </c>
      <c r="DR92" s="25">
        <v>0</v>
      </c>
      <c r="DS92" s="25">
        <v>0</v>
      </c>
      <c r="DT92" s="34">
        <v>1</v>
      </c>
      <c r="DU92" s="34">
        <v>1</v>
      </c>
      <c r="DV92" s="34">
        <v>1</v>
      </c>
      <c r="DW92" s="34">
        <v>0</v>
      </c>
      <c r="DX92" s="34">
        <v>1</v>
      </c>
      <c r="DY92" s="34">
        <v>1</v>
      </c>
      <c r="DZ92" s="34">
        <v>1</v>
      </c>
      <c r="EA92" s="2">
        <v>2</v>
      </c>
      <c r="EB92" s="2">
        <v>3</v>
      </c>
      <c r="EC92" s="2">
        <v>3</v>
      </c>
      <c r="ED92" s="2">
        <v>0</v>
      </c>
      <c r="EE92" s="2">
        <v>3</v>
      </c>
      <c r="EF92" s="34">
        <v>0</v>
      </c>
      <c r="EG92" s="34">
        <v>100</v>
      </c>
      <c r="EH92" s="34">
        <v>0</v>
      </c>
      <c r="EI92" s="34">
        <v>999999999</v>
      </c>
      <c r="EJ92" s="34">
        <v>100</v>
      </c>
      <c r="EK92" s="34">
        <v>100</v>
      </c>
      <c r="EL92" s="34">
        <v>100</v>
      </c>
      <c r="EM92" s="34">
        <v>100</v>
      </c>
      <c r="EN92" s="34">
        <v>100</v>
      </c>
      <c r="EO92" s="34">
        <v>66.666666666666657</v>
      </c>
      <c r="EP92" s="34">
        <v>999999999</v>
      </c>
      <c r="EQ92" s="34">
        <v>66.666666666666657</v>
      </c>
      <c r="ER92" s="34">
        <v>100</v>
      </c>
      <c r="ES92" s="34">
        <v>0</v>
      </c>
      <c r="ET92" s="34">
        <v>0</v>
      </c>
      <c r="EU92" s="34">
        <v>999999999</v>
      </c>
      <c r="EV92" s="34">
        <v>0</v>
      </c>
      <c r="EW92" s="34">
        <v>0</v>
      </c>
      <c r="EX92" s="34">
        <v>0</v>
      </c>
      <c r="EY92" s="34">
        <v>0</v>
      </c>
      <c r="EZ92" s="34">
        <v>0</v>
      </c>
      <c r="FA92" s="34">
        <v>33.333333333333329</v>
      </c>
      <c r="FB92" s="34">
        <v>999999999</v>
      </c>
      <c r="FC92" s="34">
        <v>33.333333333333329</v>
      </c>
      <c r="FD92" s="42">
        <v>0</v>
      </c>
      <c r="FE92" s="42">
        <v>0</v>
      </c>
      <c r="FF92" s="42">
        <v>100</v>
      </c>
      <c r="FG92" s="42">
        <v>999999999</v>
      </c>
      <c r="FH92" s="42">
        <v>0</v>
      </c>
      <c r="FI92" s="42">
        <v>0</v>
      </c>
      <c r="FJ92" s="42">
        <v>0</v>
      </c>
      <c r="FK92" s="42">
        <v>0</v>
      </c>
      <c r="FL92" s="42">
        <v>0</v>
      </c>
      <c r="FM92" s="42">
        <v>0</v>
      </c>
      <c r="FN92" s="42">
        <v>999999999</v>
      </c>
      <c r="FO92" s="42">
        <v>0</v>
      </c>
      <c r="FP92" s="42">
        <v>0</v>
      </c>
      <c r="FQ92" s="2">
        <v>0</v>
      </c>
      <c r="FR92" s="2">
        <v>0</v>
      </c>
      <c r="FS92" s="2">
        <v>0</v>
      </c>
      <c r="FT92" s="2">
        <v>1</v>
      </c>
      <c r="FU92" s="2">
        <v>1</v>
      </c>
      <c r="FV92" s="2">
        <v>2</v>
      </c>
      <c r="FW92" s="2">
        <v>3</v>
      </c>
      <c r="FX92" s="2">
        <v>3</v>
      </c>
      <c r="FY92" s="2">
        <v>1</v>
      </c>
      <c r="FZ92" s="2">
        <v>2</v>
      </c>
      <c r="GA92" s="2">
        <v>4</v>
      </c>
      <c r="GB92" s="25">
        <v>1</v>
      </c>
      <c r="GC92" s="25">
        <v>1</v>
      </c>
      <c r="GD92" s="25">
        <v>1</v>
      </c>
      <c r="GE92" s="25">
        <v>0</v>
      </c>
      <c r="GF92" s="25">
        <v>0</v>
      </c>
      <c r="GG92" s="25">
        <v>2</v>
      </c>
      <c r="GH92" s="25">
        <v>0</v>
      </c>
      <c r="GI92" s="25">
        <v>0</v>
      </c>
      <c r="GJ92" s="25">
        <v>0</v>
      </c>
      <c r="GK92" s="25">
        <v>1</v>
      </c>
      <c r="GL92" s="25">
        <v>0</v>
      </c>
      <c r="GM92" s="25">
        <v>0</v>
      </c>
      <c r="GN92" s="2">
        <v>0</v>
      </c>
      <c r="GO92" s="2">
        <v>1</v>
      </c>
      <c r="GP92" s="2">
        <v>0</v>
      </c>
      <c r="GQ92" s="2">
        <v>1</v>
      </c>
      <c r="GR92" s="2">
        <v>0</v>
      </c>
      <c r="GS92" s="2">
        <v>0</v>
      </c>
      <c r="GT92" s="2">
        <v>0</v>
      </c>
      <c r="GU92" s="2">
        <v>0</v>
      </c>
      <c r="GV92" s="2">
        <v>0</v>
      </c>
      <c r="GW92" s="2">
        <v>0</v>
      </c>
      <c r="GX92" s="2">
        <v>0</v>
      </c>
      <c r="GY92" s="2">
        <v>0</v>
      </c>
      <c r="GZ92" s="2">
        <v>1</v>
      </c>
      <c r="HA92" s="2">
        <v>2</v>
      </c>
      <c r="HB92" s="2">
        <v>1</v>
      </c>
      <c r="HC92" s="2">
        <v>1</v>
      </c>
      <c r="HD92" s="2">
        <v>1</v>
      </c>
      <c r="HE92" s="2">
        <v>3</v>
      </c>
      <c r="HF92" s="2">
        <v>2</v>
      </c>
      <c r="HG92" s="2">
        <v>3</v>
      </c>
      <c r="HH92" s="2">
        <v>3</v>
      </c>
      <c r="HI92" s="2">
        <v>2</v>
      </c>
      <c r="HJ92" s="2">
        <v>2</v>
      </c>
      <c r="HK92" s="2">
        <v>4</v>
      </c>
      <c r="HL92" s="34">
        <v>0</v>
      </c>
      <c r="HM92" s="34">
        <v>0</v>
      </c>
      <c r="HN92" s="34">
        <v>0</v>
      </c>
      <c r="HO92" s="34">
        <v>0</v>
      </c>
      <c r="HP92" s="34">
        <v>100</v>
      </c>
      <c r="HQ92" s="34">
        <v>33.333333333333329</v>
      </c>
      <c r="HR92" s="34">
        <v>100</v>
      </c>
      <c r="HS92" s="34">
        <v>100</v>
      </c>
      <c r="HT92" s="34">
        <v>100</v>
      </c>
      <c r="HU92" s="34">
        <v>50</v>
      </c>
      <c r="HV92" s="34">
        <v>100</v>
      </c>
      <c r="HW92" s="34">
        <v>100</v>
      </c>
      <c r="HX92" s="39">
        <v>100</v>
      </c>
      <c r="HY92" s="39">
        <v>50</v>
      </c>
      <c r="HZ92" s="39">
        <v>100</v>
      </c>
      <c r="IA92" s="39">
        <v>0</v>
      </c>
      <c r="IB92" s="39">
        <v>0</v>
      </c>
      <c r="IC92" s="39">
        <v>66.666666666666657</v>
      </c>
      <c r="ID92" s="39">
        <v>0</v>
      </c>
      <c r="IE92" s="39">
        <v>0</v>
      </c>
      <c r="IF92" s="39">
        <v>0</v>
      </c>
      <c r="IG92" s="39">
        <v>50</v>
      </c>
      <c r="IH92" s="39">
        <v>0</v>
      </c>
      <c r="II92" s="39">
        <v>0</v>
      </c>
      <c r="IJ92" s="39">
        <v>0</v>
      </c>
      <c r="IK92" s="39">
        <v>50</v>
      </c>
      <c r="IL92" s="39">
        <v>0</v>
      </c>
      <c r="IM92" s="39">
        <v>100</v>
      </c>
      <c r="IN92" s="39">
        <v>0</v>
      </c>
      <c r="IO92" s="39">
        <v>0</v>
      </c>
      <c r="IP92" s="39">
        <v>0</v>
      </c>
      <c r="IQ92" s="39">
        <v>0</v>
      </c>
      <c r="IR92" s="39">
        <v>0</v>
      </c>
      <c r="IS92" s="39">
        <v>0</v>
      </c>
      <c r="IT92" s="39">
        <v>0</v>
      </c>
      <c r="IU92" s="39">
        <v>0</v>
      </c>
      <c r="IV92" s="39">
        <v>0</v>
      </c>
      <c r="IW92" s="39">
        <v>0</v>
      </c>
      <c r="IX92" s="39">
        <v>1</v>
      </c>
      <c r="IY92" s="39">
        <v>1</v>
      </c>
      <c r="IZ92" s="39">
        <v>0</v>
      </c>
      <c r="JA92" s="39">
        <v>1</v>
      </c>
      <c r="JB92" s="39">
        <v>0</v>
      </c>
      <c r="JC92" s="39">
        <v>0</v>
      </c>
      <c r="JD92" s="2">
        <v>3</v>
      </c>
      <c r="JE92" s="2">
        <v>0</v>
      </c>
      <c r="JF92" s="2">
        <v>1</v>
      </c>
      <c r="JG92" s="2">
        <v>1</v>
      </c>
      <c r="JH92" s="2">
        <v>1</v>
      </c>
      <c r="JI92" s="2">
        <v>1</v>
      </c>
      <c r="JJ92" s="2">
        <v>1</v>
      </c>
      <c r="JK92" s="2">
        <v>1</v>
      </c>
      <c r="JL92" s="2">
        <v>0</v>
      </c>
      <c r="JM92" s="44">
        <v>0</v>
      </c>
      <c r="JN92" s="44">
        <v>0</v>
      </c>
      <c r="JO92" s="44">
        <v>0</v>
      </c>
      <c r="JP92" s="2">
        <v>1</v>
      </c>
      <c r="JQ92" s="2">
        <v>0</v>
      </c>
      <c r="JR92" s="2">
        <v>0</v>
      </c>
      <c r="JS92" s="2">
        <v>0</v>
      </c>
      <c r="JT92" s="2">
        <v>1</v>
      </c>
      <c r="JU92" s="2">
        <v>2</v>
      </c>
      <c r="JV92" s="2">
        <v>1</v>
      </c>
      <c r="JW92" s="2">
        <v>1</v>
      </c>
      <c r="JX92" s="2">
        <v>0</v>
      </c>
      <c r="JY92" s="2">
        <v>1</v>
      </c>
      <c r="JZ92" s="2">
        <v>0</v>
      </c>
      <c r="KA92" s="2">
        <v>1</v>
      </c>
      <c r="KB92" s="25">
        <v>2</v>
      </c>
      <c r="KC92" s="25">
        <v>0</v>
      </c>
      <c r="KD92" s="25">
        <v>0</v>
      </c>
      <c r="KE92" s="25">
        <v>1</v>
      </c>
      <c r="KF92" s="25">
        <v>2</v>
      </c>
      <c r="KG92" s="25">
        <v>3</v>
      </c>
      <c r="KH92" s="25">
        <v>3</v>
      </c>
      <c r="KI92" s="25">
        <v>3</v>
      </c>
      <c r="KJ92" s="25">
        <v>0</v>
      </c>
      <c r="KK92" s="25">
        <v>2</v>
      </c>
      <c r="KL92" s="25">
        <v>0</v>
      </c>
      <c r="KM92" s="25">
        <v>1</v>
      </c>
      <c r="KN92" s="25">
        <v>6</v>
      </c>
      <c r="KO92" s="25">
        <v>0</v>
      </c>
      <c r="KP92" s="25">
        <v>1</v>
      </c>
      <c r="KQ92" s="25">
        <v>2</v>
      </c>
      <c r="KR92" s="44">
        <v>0</v>
      </c>
      <c r="KS92" s="44">
        <v>0</v>
      </c>
      <c r="KT92" s="44">
        <v>33.333333333333329</v>
      </c>
      <c r="KU92" s="44">
        <v>33.333333333333329</v>
      </c>
      <c r="KV92" s="44">
        <v>999999999</v>
      </c>
      <c r="KW92" s="44">
        <v>50</v>
      </c>
      <c r="KX92" s="44">
        <v>999999999</v>
      </c>
      <c r="KY92" s="44">
        <v>0</v>
      </c>
      <c r="KZ92" s="44">
        <v>50</v>
      </c>
      <c r="LA92" s="44">
        <v>999999999</v>
      </c>
      <c r="LB92" s="44">
        <v>100</v>
      </c>
      <c r="LC92" s="44">
        <v>50</v>
      </c>
      <c r="LD92" s="44">
        <v>50</v>
      </c>
      <c r="LE92" s="44">
        <v>33.333333333333329</v>
      </c>
      <c r="LF92" s="44">
        <v>33.333333333333329</v>
      </c>
      <c r="LG92" s="44">
        <v>33.333333333333329</v>
      </c>
      <c r="LH92" s="44">
        <v>999999999</v>
      </c>
      <c r="LI92" s="44">
        <v>0</v>
      </c>
      <c r="LJ92" s="44">
        <v>999999999</v>
      </c>
      <c r="LK92" s="44">
        <v>0</v>
      </c>
      <c r="LL92" s="44">
        <v>16.666666666666664</v>
      </c>
      <c r="LM92" s="44">
        <v>999999999</v>
      </c>
      <c r="LN92" s="44">
        <v>0</v>
      </c>
      <c r="LO92" s="44">
        <v>0</v>
      </c>
      <c r="LP92" s="44">
        <v>50</v>
      </c>
      <c r="LQ92" s="44">
        <v>66.666666666666657</v>
      </c>
      <c r="LR92" s="44">
        <v>33.333333333333329</v>
      </c>
      <c r="LS92" s="44">
        <v>33.333333333333329</v>
      </c>
      <c r="LT92" s="44">
        <v>999999999</v>
      </c>
      <c r="LU92" s="44">
        <v>50</v>
      </c>
      <c r="LV92" s="44">
        <v>999999999</v>
      </c>
      <c r="LW92" s="44">
        <v>100</v>
      </c>
      <c r="LX92" s="44">
        <v>33.333333333333329</v>
      </c>
      <c r="LY92" s="44">
        <v>999999999</v>
      </c>
      <c r="LZ92" s="44">
        <v>0</v>
      </c>
      <c r="MA92" s="44">
        <v>50</v>
      </c>
      <c r="MB92" s="25">
        <v>0</v>
      </c>
      <c r="MC92" s="25">
        <v>0</v>
      </c>
      <c r="MD92" s="25">
        <v>0</v>
      </c>
      <c r="ME92" s="25">
        <v>0</v>
      </c>
      <c r="MF92" s="25">
        <v>0</v>
      </c>
      <c r="MG92" s="25">
        <v>0</v>
      </c>
      <c r="MH92" s="25">
        <v>0</v>
      </c>
      <c r="MI92" s="25">
        <v>0</v>
      </c>
      <c r="MJ92" s="25">
        <v>0</v>
      </c>
      <c r="MK92" s="25">
        <v>0</v>
      </c>
      <c r="ML92" s="25">
        <v>0</v>
      </c>
      <c r="MM92" s="25">
        <v>0</v>
      </c>
      <c r="MN92" s="25">
        <v>1</v>
      </c>
      <c r="MO92" s="25">
        <v>1</v>
      </c>
      <c r="MP92" s="25">
        <v>1</v>
      </c>
      <c r="MQ92" s="25">
        <v>0</v>
      </c>
      <c r="MR92" s="25">
        <v>1</v>
      </c>
      <c r="MS92" s="25">
        <v>1</v>
      </c>
      <c r="MT92" s="25">
        <v>1</v>
      </c>
      <c r="MU92" s="25">
        <v>1</v>
      </c>
      <c r="MV92" s="25">
        <v>3</v>
      </c>
      <c r="MW92" s="44">
        <v>2</v>
      </c>
      <c r="MX92" s="44">
        <v>0</v>
      </c>
      <c r="MY92" s="44">
        <v>1</v>
      </c>
      <c r="MZ92" s="44">
        <v>0</v>
      </c>
      <c r="NA92" s="44">
        <v>0</v>
      </c>
      <c r="NB92" s="44">
        <v>0</v>
      </c>
      <c r="NC92" s="44">
        <v>999999999</v>
      </c>
      <c r="ND92" s="44">
        <v>0</v>
      </c>
      <c r="NE92" s="44">
        <v>0</v>
      </c>
      <c r="NF92" s="44">
        <v>0</v>
      </c>
      <c r="NG92" s="44">
        <v>0</v>
      </c>
      <c r="NH92" s="44">
        <v>0</v>
      </c>
      <c r="NI92" s="44">
        <v>0</v>
      </c>
      <c r="NJ92" s="44">
        <v>999999999</v>
      </c>
      <c r="NK92" s="44">
        <v>0</v>
      </c>
      <c r="NL92" s="25">
        <v>0</v>
      </c>
      <c r="NM92" s="25">
        <v>0</v>
      </c>
      <c r="NN92" s="25">
        <v>0</v>
      </c>
      <c r="NO92" s="25">
        <v>0</v>
      </c>
      <c r="NP92" s="25">
        <v>0</v>
      </c>
      <c r="NQ92" s="25">
        <v>0</v>
      </c>
      <c r="NR92" s="25">
        <v>0</v>
      </c>
      <c r="NS92" s="25">
        <v>0</v>
      </c>
      <c r="NT92" s="25">
        <v>0</v>
      </c>
      <c r="NU92" s="25">
        <v>0</v>
      </c>
      <c r="NV92" s="25">
        <v>0</v>
      </c>
      <c r="NW92" s="25">
        <v>0</v>
      </c>
      <c r="NX92" s="25">
        <v>2</v>
      </c>
      <c r="NY92" s="25">
        <v>0</v>
      </c>
      <c r="NZ92" s="25">
        <v>1</v>
      </c>
      <c r="OA92" s="25">
        <v>0</v>
      </c>
      <c r="OB92" s="25">
        <v>0</v>
      </c>
      <c r="OC92" s="25">
        <v>0</v>
      </c>
      <c r="OD92" s="44">
        <v>0</v>
      </c>
      <c r="OE92" s="44">
        <v>0</v>
      </c>
      <c r="OF92" s="44">
        <v>0</v>
      </c>
      <c r="OG92" s="44">
        <v>0</v>
      </c>
      <c r="OH92" s="44">
        <v>0</v>
      </c>
      <c r="OI92" s="44">
        <v>0</v>
      </c>
      <c r="OJ92" s="44">
        <v>0</v>
      </c>
      <c r="OK92" s="44">
        <v>999999999</v>
      </c>
      <c r="OL92" s="44">
        <v>0</v>
      </c>
      <c r="OM92" s="44">
        <v>999999999</v>
      </c>
      <c r="ON92" s="44">
        <v>999999999</v>
      </c>
      <c r="OO92" s="44">
        <v>999999999</v>
      </c>
      <c r="OP92" s="44">
        <v>999999999</v>
      </c>
      <c r="OQ92" s="44">
        <v>999999999</v>
      </c>
      <c r="OR92" s="44">
        <v>999999999</v>
      </c>
      <c r="OS92" s="44">
        <v>999999999</v>
      </c>
      <c r="OT92" s="44">
        <v>999999999</v>
      </c>
      <c r="OU92" s="44">
        <v>999999999</v>
      </c>
      <c r="OV92" s="25">
        <v>2</v>
      </c>
      <c r="OW92" s="25">
        <v>4</v>
      </c>
      <c r="OX92" s="25">
        <v>3</v>
      </c>
      <c r="OY92" s="25">
        <v>3</v>
      </c>
      <c r="OZ92" s="25">
        <v>2</v>
      </c>
      <c r="PA92" s="25">
        <v>5</v>
      </c>
      <c r="PB92" s="25">
        <v>4</v>
      </c>
      <c r="PC92" s="25">
        <v>5</v>
      </c>
      <c r="PD92" s="25">
        <v>9</v>
      </c>
      <c r="PE92" s="25">
        <v>6</v>
      </c>
      <c r="PF92" s="25">
        <v>5</v>
      </c>
      <c r="PG92" s="25">
        <v>7</v>
      </c>
      <c r="PH92" s="25">
        <v>5</v>
      </c>
      <c r="PI92" s="25">
        <v>7</v>
      </c>
      <c r="PJ92" s="25">
        <v>7</v>
      </c>
      <c r="PK92" s="25">
        <v>6</v>
      </c>
      <c r="PL92" s="25">
        <v>2</v>
      </c>
      <c r="PM92" s="25">
        <v>6</v>
      </c>
      <c r="PN92" s="25">
        <v>5</v>
      </c>
      <c r="PO92" s="25">
        <v>7</v>
      </c>
      <c r="PP92" s="25">
        <v>11</v>
      </c>
      <c r="PQ92" s="25">
        <v>8</v>
      </c>
      <c r="PR92" s="25">
        <v>7</v>
      </c>
      <c r="PS92" s="25">
        <v>9</v>
      </c>
      <c r="PT92" s="44">
        <v>40</v>
      </c>
      <c r="PU92" s="44">
        <v>57.142857142857139</v>
      </c>
      <c r="PV92" s="44">
        <v>42.857142857142854</v>
      </c>
      <c r="PW92" s="44">
        <v>50</v>
      </c>
      <c r="PX92" s="44">
        <v>100</v>
      </c>
      <c r="PY92" s="44">
        <v>83.333333333333343</v>
      </c>
      <c r="PZ92" s="44">
        <v>80</v>
      </c>
      <c r="QA92" s="44">
        <v>71.428571428571431</v>
      </c>
      <c r="QB92" s="44">
        <v>81.818181818181827</v>
      </c>
      <c r="QC92" s="44">
        <v>75</v>
      </c>
      <c r="QD92" s="44">
        <v>71.428571428571431</v>
      </c>
      <c r="QE92" s="44">
        <v>77.777777777777786</v>
      </c>
      <c r="QF92" s="25">
        <v>2</v>
      </c>
      <c r="QG92" s="25">
        <v>6</v>
      </c>
      <c r="QH92" s="25">
        <v>4</v>
      </c>
      <c r="QI92" s="25">
        <v>4</v>
      </c>
      <c r="QJ92" s="25">
        <v>2</v>
      </c>
      <c r="QK92" s="25">
        <v>4</v>
      </c>
      <c r="QL92" s="25">
        <v>4</v>
      </c>
      <c r="QM92" s="25">
        <v>5</v>
      </c>
      <c r="QN92" s="25">
        <v>8</v>
      </c>
      <c r="QO92" s="25">
        <v>5</v>
      </c>
      <c r="QP92" s="25">
        <v>1</v>
      </c>
      <c r="QQ92" s="25">
        <v>5</v>
      </c>
      <c r="QR92" s="25">
        <v>7</v>
      </c>
      <c r="QS92" s="25">
        <v>7</v>
      </c>
      <c r="QT92" s="25">
        <v>6</v>
      </c>
      <c r="QU92" s="25">
        <v>2</v>
      </c>
      <c r="QV92" s="25">
        <v>6</v>
      </c>
      <c r="QW92" s="25">
        <v>5</v>
      </c>
      <c r="QX92" s="25">
        <v>7</v>
      </c>
      <c r="QY92" s="25">
        <v>11</v>
      </c>
      <c r="QZ92" s="25">
        <v>8</v>
      </c>
      <c r="RA92" s="25">
        <v>7</v>
      </c>
      <c r="RB92" s="44">
        <v>40</v>
      </c>
      <c r="RC92" s="44">
        <v>85.714285714285708</v>
      </c>
      <c r="RD92" s="44">
        <v>57.142857142857139</v>
      </c>
      <c r="RE92" s="44">
        <v>66.666666666666657</v>
      </c>
      <c r="RF92" s="44">
        <v>100</v>
      </c>
      <c r="RG92" s="44">
        <v>66.666666666666657</v>
      </c>
      <c r="RH92" s="44">
        <v>80</v>
      </c>
      <c r="RI92" s="44">
        <v>71.428571428571431</v>
      </c>
      <c r="RJ92" s="44">
        <v>72.727272727272734</v>
      </c>
      <c r="RK92" s="44">
        <v>62.5</v>
      </c>
      <c r="RL92" s="44">
        <v>14.285714285714285</v>
      </c>
      <c r="RM92" s="25">
        <v>1</v>
      </c>
      <c r="RN92" s="25">
        <v>3</v>
      </c>
      <c r="RO92" s="25">
        <v>4</v>
      </c>
      <c r="RP92" s="25">
        <v>3</v>
      </c>
      <c r="RQ92" s="25">
        <v>1</v>
      </c>
      <c r="RR92" s="25">
        <v>5</v>
      </c>
      <c r="RS92" s="25">
        <v>1</v>
      </c>
      <c r="RT92" s="25">
        <v>3</v>
      </c>
      <c r="RU92" s="25">
        <v>8</v>
      </c>
      <c r="RV92" s="25">
        <v>1</v>
      </c>
      <c r="RW92" s="25">
        <v>3</v>
      </c>
      <c r="RX92" s="25">
        <v>2</v>
      </c>
      <c r="RY92" s="25">
        <v>2</v>
      </c>
      <c r="RZ92" s="25">
        <v>4</v>
      </c>
      <c r="SA92" s="25">
        <v>3</v>
      </c>
      <c r="SB92" s="25">
        <v>2</v>
      </c>
      <c r="SC92" s="25">
        <v>0</v>
      </c>
      <c r="SD92" s="25">
        <v>3</v>
      </c>
      <c r="SE92" s="25">
        <v>0</v>
      </c>
      <c r="SF92" s="25">
        <v>2</v>
      </c>
      <c r="SG92" s="25">
        <v>4</v>
      </c>
      <c r="SH92" s="25">
        <v>2</v>
      </c>
      <c r="SI92" s="25">
        <v>2</v>
      </c>
      <c r="SJ92" s="25">
        <v>4</v>
      </c>
      <c r="SK92" s="25">
        <v>1</v>
      </c>
      <c r="SL92" s="25">
        <v>3</v>
      </c>
      <c r="SM92" s="25">
        <v>3</v>
      </c>
      <c r="SN92" s="25">
        <v>2</v>
      </c>
      <c r="SO92" s="25">
        <v>0</v>
      </c>
      <c r="SP92" s="25">
        <v>3</v>
      </c>
      <c r="SQ92" s="25">
        <v>0</v>
      </c>
      <c r="SR92" s="25">
        <v>2</v>
      </c>
      <c r="SS92" s="25">
        <v>4</v>
      </c>
      <c r="ST92" s="25">
        <v>1</v>
      </c>
      <c r="SU92" s="25">
        <v>2</v>
      </c>
      <c r="SV92" s="25">
        <v>1</v>
      </c>
      <c r="SW92" s="44">
        <v>25</v>
      </c>
      <c r="SX92" s="44">
        <v>60</v>
      </c>
      <c r="SY92" s="44">
        <v>100</v>
      </c>
      <c r="SZ92" s="44">
        <v>75</v>
      </c>
      <c r="TA92" s="44">
        <v>100</v>
      </c>
      <c r="TB92" s="44">
        <v>100</v>
      </c>
      <c r="TC92" s="44">
        <v>50</v>
      </c>
      <c r="TD92" s="44">
        <v>60</v>
      </c>
      <c r="TE92" s="44">
        <v>88.888888888888886</v>
      </c>
      <c r="TF92" s="44">
        <v>16.666666666666664</v>
      </c>
      <c r="TG92" s="44">
        <v>50</v>
      </c>
      <c r="TH92" s="44">
        <v>28.571428571428569</v>
      </c>
      <c r="TI92" s="44">
        <v>50</v>
      </c>
      <c r="TJ92" s="44">
        <v>80</v>
      </c>
      <c r="TK92" s="44">
        <v>75</v>
      </c>
      <c r="TL92" s="44">
        <v>50</v>
      </c>
      <c r="TM92" s="44">
        <v>0</v>
      </c>
      <c r="TN92" s="44">
        <v>60</v>
      </c>
      <c r="TO92" s="44">
        <v>0</v>
      </c>
      <c r="TP92" s="44">
        <v>40</v>
      </c>
      <c r="TQ92" s="44">
        <v>44.444444444444443</v>
      </c>
      <c r="TR92" s="44">
        <v>33.333333333333329</v>
      </c>
      <c r="TS92" s="44">
        <v>33.333333333333329</v>
      </c>
      <c r="TT92" s="44">
        <v>57.142857142857139</v>
      </c>
      <c r="TU92" s="44">
        <v>25</v>
      </c>
      <c r="TV92" s="44">
        <v>60</v>
      </c>
      <c r="TW92" s="44">
        <v>75</v>
      </c>
      <c r="TX92" s="44">
        <v>50</v>
      </c>
      <c r="TY92" s="44">
        <v>0</v>
      </c>
      <c r="TZ92" s="44">
        <v>60</v>
      </c>
      <c r="UA92" s="44">
        <v>0</v>
      </c>
      <c r="UB92" s="44">
        <v>40</v>
      </c>
      <c r="UC92" s="44">
        <v>44.444444444444443</v>
      </c>
      <c r="UD92" s="44">
        <v>16.666666666666664</v>
      </c>
      <c r="UE92" s="44">
        <v>33.333333333333329</v>
      </c>
      <c r="UF92" s="44">
        <v>14.285714285714285</v>
      </c>
    </row>
    <row r="93" spans="1:552" x14ac:dyDescent="0.25">
      <c r="A93" s="2" t="str">
        <f t="shared" si="1"/>
        <v xml:space="preserve">293330 Vitória da Conquista                                                                                                                         </v>
      </c>
      <c r="B93" s="58">
        <v>293330</v>
      </c>
      <c r="C93" s="2" t="s">
        <v>137</v>
      </c>
      <c r="D93" s="56">
        <v>12</v>
      </c>
      <c r="E93" s="56">
        <v>13</v>
      </c>
      <c r="F93" s="56">
        <v>12</v>
      </c>
      <c r="G93" s="56">
        <v>37</v>
      </c>
      <c r="H93" s="56">
        <v>8</v>
      </c>
      <c r="I93" s="56">
        <v>16</v>
      </c>
      <c r="J93" s="56">
        <v>13</v>
      </c>
      <c r="K93" s="56">
        <v>11</v>
      </c>
      <c r="L93" s="56">
        <v>13</v>
      </c>
      <c r="M93" s="56">
        <v>9</v>
      </c>
      <c r="N93" s="56">
        <v>9</v>
      </c>
      <c r="O93" s="56">
        <v>4</v>
      </c>
      <c r="P93" s="59">
        <v>6</v>
      </c>
      <c r="Q93" s="59">
        <v>10</v>
      </c>
      <c r="R93" s="59">
        <v>5</v>
      </c>
      <c r="S93" s="59">
        <v>10</v>
      </c>
      <c r="T93" s="59">
        <v>3</v>
      </c>
      <c r="U93" s="59">
        <v>10</v>
      </c>
      <c r="V93" s="59">
        <v>9</v>
      </c>
      <c r="W93" s="59">
        <v>5</v>
      </c>
      <c r="X93" s="59">
        <v>12</v>
      </c>
      <c r="Y93" s="59">
        <v>6</v>
      </c>
      <c r="Z93" s="59">
        <v>5</v>
      </c>
      <c r="AA93" s="59">
        <v>2</v>
      </c>
      <c r="AB93" s="62">
        <v>50</v>
      </c>
      <c r="AC93" s="62">
        <v>76.923076923076934</v>
      </c>
      <c r="AD93" s="62">
        <v>41.666666666666671</v>
      </c>
      <c r="AE93" s="62">
        <v>27.027027027027028</v>
      </c>
      <c r="AF93" s="62">
        <v>37.5</v>
      </c>
      <c r="AG93" s="62">
        <v>62.5</v>
      </c>
      <c r="AH93" s="62">
        <v>69.230769230769226</v>
      </c>
      <c r="AI93" s="62">
        <v>45.454545454545453</v>
      </c>
      <c r="AJ93" s="62">
        <v>92.307692307692307</v>
      </c>
      <c r="AK93" s="62">
        <v>66.666666666666657</v>
      </c>
      <c r="AL93" s="62">
        <v>55.555555555555557</v>
      </c>
      <c r="AM93" s="62">
        <v>50</v>
      </c>
      <c r="AN93" s="61">
        <v>6</v>
      </c>
      <c r="AO93" s="25">
        <v>3</v>
      </c>
      <c r="AP93" s="25">
        <v>5</v>
      </c>
      <c r="AQ93" s="25">
        <v>5</v>
      </c>
      <c r="AR93" s="25">
        <v>3</v>
      </c>
      <c r="AS93" s="25">
        <v>6</v>
      </c>
      <c r="AT93" s="25">
        <v>2</v>
      </c>
      <c r="AU93" s="25">
        <v>2</v>
      </c>
      <c r="AV93" s="25">
        <v>1</v>
      </c>
      <c r="AW93" s="25">
        <v>2</v>
      </c>
      <c r="AX93" s="25">
        <v>2</v>
      </c>
      <c r="AY93" s="25">
        <v>0</v>
      </c>
      <c r="AZ93" s="39">
        <v>50</v>
      </c>
      <c r="BA93" s="39">
        <v>23.076923076923077</v>
      </c>
      <c r="BB93" s="39">
        <v>41.666666666666671</v>
      </c>
      <c r="BC93" s="39">
        <v>13.513513513513514</v>
      </c>
      <c r="BD93" s="39">
        <v>37.5</v>
      </c>
      <c r="BE93" s="39">
        <v>37.5</v>
      </c>
      <c r="BF93" s="39">
        <v>15.384615384615385</v>
      </c>
      <c r="BG93" s="39">
        <v>18.181818181818183</v>
      </c>
      <c r="BH93" s="39">
        <v>7.6923076923076925</v>
      </c>
      <c r="BI93" s="39">
        <v>22.222222222222221</v>
      </c>
      <c r="BJ93" s="39">
        <v>22.222222222222221</v>
      </c>
      <c r="BK93" s="39">
        <v>0</v>
      </c>
      <c r="BL93" s="25">
        <v>0</v>
      </c>
      <c r="BM93" s="25">
        <v>0</v>
      </c>
      <c r="BN93" s="25">
        <v>2</v>
      </c>
      <c r="BO93" s="25">
        <v>22</v>
      </c>
      <c r="BP93" s="25">
        <v>2</v>
      </c>
      <c r="BQ93" s="25">
        <v>0</v>
      </c>
      <c r="BR93" s="25">
        <v>2</v>
      </c>
      <c r="BS93" s="25">
        <v>4</v>
      </c>
      <c r="BT93" s="25">
        <v>0</v>
      </c>
      <c r="BU93" s="25">
        <v>1</v>
      </c>
      <c r="BV93" s="25">
        <v>2</v>
      </c>
      <c r="BW93" s="25">
        <v>2</v>
      </c>
      <c r="BX93" s="39">
        <v>0</v>
      </c>
      <c r="BY93" s="39">
        <v>0</v>
      </c>
      <c r="BZ93" s="39">
        <v>16.666666666666664</v>
      </c>
      <c r="CA93" s="39">
        <v>59.45945945945946</v>
      </c>
      <c r="CB93" s="39">
        <v>25</v>
      </c>
      <c r="CC93" s="39">
        <v>0</v>
      </c>
      <c r="CD93" s="39">
        <v>15.384615384615385</v>
      </c>
      <c r="CE93" s="39">
        <v>36.363636363636367</v>
      </c>
      <c r="CF93" s="39">
        <v>0</v>
      </c>
      <c r="CG93" s="39">
        <v>11.111111111111111</v>
      </c>
      <c r="CH93" s="39">
        <v>22.222222222222221</v>
      </c>
      <c r="CI93" s="39">
        <v>50</v>
      </c>
      <c r="CJ93" s="63">
        <v>0</v>
      </c>
      <c r="CK93" s="63">
        <v>4</v>
      </c>
      <c r="CL93" s="63">
        <v>4</v>
      </c>
      <c r="CM93" s="63">
        <v>4</v>
      </c>
      <c r="CN93" s="63">
        <v>3</v>
      </c>
      <c r="CO93" s="63">
        <v>4</v>
      </c>
      <c r="CP93" s="63">
        <v>5</v>
      </c>
      <c r="CQ93" s="63">
        <v>2</v>
      </c>
      <c r="CR93" s="63">
        <v>6</v>
      </c>
      <c r="CS93" s="63">
        <v>4</v>
      </c>
      <c r="CT93" s="63">
        <v>1</v>
      </c>
      <c r="CU93" s="63">
        <v>1</v>
      </c>
      <c r="CV93" s="63">
        <v>0</v>
      </c>
      <c r="CW93" s="63">
        <v>0</v>
      </c>
      <c r="CX93" s="63">
        <v>0</v>
      </c>
      <c r="CY93" s="63">
        <v>1</v>
      </c>
      <c r="CZ93" s="63">
        <v>0</v>
      </c>
      <c r="DA93" s="63">
        <v>1</v>
      </c>
      <c r="DB93" s="63">
        <v>2</v>
      </c>
      <c r="DC93" s="63">
        <v>1</v>
      </c>
      <c r="DD93" s="63">
        <v>1</v>
      </c>
      <c r="DE93" s="63">
        <v>0</v>
      </c>
      <c r="DF93" s="63">
        <v>0</v>
      </c>
      <c r="DG93" s="63">
        <v>0</v>
      </c>
      <c r="DH93" s="25">
        <v>5</v>
      </c>
      <c r="DI93" s="25">
        <v>3</v>
      </c>
      <c r="DJ93" s="25">
        <v>1</v>
      </c>
      <c r="DK93" s="25">
        <v>3</v>
      </c>
      <c r="DL93" s="25">
        <v>0</v>
      </c>
      <c r="DM93" s="25">
        <v>2</v>
      </c>
      <c r="DN93" s="25">
        <v>0</v>
      </c>
      <c r="DO93" s="25">
        <v>0</v>
      </c>
      <c r="DP93" s="25">
        <v>2</v>
      </c>
      <c r="DQ93" s="25">
        <v>1</v>
      </c>
      <c r="DR93" s="25">
        <v>1</v>
      </c>
      <c r="DS93" s="25">
        <v>1</v>
      </c>
      <c r="DT93" s="34">
        <v>5</v>
      </c>
      <c r="DU93" s="34">
        <v>7</v>
      </c>
      <c r="DV93" s="34">
        <v>5</v>
      </c>
      <c r="DW93" s="34">
        <v>8</v>
      </c>
      <c r="DX93" s="34">
        <v>3</v>
      </c>
      <c r="DY93" s="34">
        <v>7</v>
      </c>
      <c r="DZ93" s="34">
        <v>7</v>
      </c>
      <c r="EA93" s="2">
        <v>3</v>
      </c>
      <c r="EB93" s="2">
        <v>9</v>
      </c>
      <c r="EC93" s="2">
        <v>5</v>
      </c>
      <c r="ED93" s="2">
        <v>2</v>
      </c>
      <c r="EE93" s="2">
        <v>2</v>
      </c>
      <c r="EF93" s="34">
        <v>0</v>
      </c>
      <c r="EG93" s="34">
        <v>57.142857142857139</v>
      </c>
      <c r="EH93" s="34">
        <v>80</v>
      </c>
      <c r="EI93" s="34">
        <v>50</v>
      </c>
      <c r="EJ93" s="34">
        <v>100</v>
      </c>
      <c r="EK93" s="34">
        <v>57.142857142857139</v>
      </c>
      <c r="EL93" s="34">
        <v>71.428571428571431</v>
      </c>
      <c r="EM93" s="34">
        <v>66.666666666666657</v>
      </c>
      <c r="EN93" s="34">
        <v>66.666666666666657</v>
      </c>
      <c r="EO93" s="34">
        <v>80</v>
      </c>
      <c r="EP93" s="34">
        <v>50</v>
      </c>
      <c r="EQ93" s="34">
        <v>50</v>
      </c>
      <c r="ER93" s="34">
        <v>0</v>
      </c>
      <c r="ES93" s="34">
        <v>0</v>
      </c>
      <c r="ET93" s="34">
        <v>0</v>
      </c>
      <c r="EU93" s="34">
        <v>12.5</v>
      </c>
      <c r="EV93" s="34">
        <v>0</v>
      </c>
      <c r="EW93" s="34">
        <v>14.285714285714285</v>
      </c>
      <c r="EX93" s="34">
        <v>28.571428571428569</v>
      </c>
      <c r="EY93" s="34">
        <v>33.333333333333329</v>
      </c>
      <c r="EZ93" s="34">
        <v>11.111111111111111</v>
      </c>
      <c r="FA93" s="34">
        <v>0</v>
      </c>
      <c r="FB93" s="34">
        <v>0</v>
      </c>
      <c r="FC93" s="34">
        <v>0</v>
      </c>
      <c r="FD93" s="42">
        <v>100</v>
      </c>
      <c r="FE93" s="42">
        <v>42.857142857142854</v>
      </c>
      <c r="FF93" s="42">
        <v>20</v>
      </c>
      <c r="FG93" s="42">
        <v>37.5</v>
      </c>
      <c r="FH93" s="42">
        <v>0</v>
      </c>
      <c r="FI93" s="42">
        <v>28.571428571428569</v>
      </c>
      <c r="FJ93" s="42">
        <v>0</v>
      </c>
      <c r="FK93" s="42">
        <v>0</v>
      </c>
      <c r="FL93" s="42">
        <v>22.222222222222221</v>
      </c>
      <c r="FM93" s="42">
        <v>20</v>
      </c>
      <c r="FN93" s="42">
        <v>50</v>
      </c>
      <c r="FO93" s="42">
        <v>50</v>
      </c>
      <c r="FP93" s="42">
        <v>2</v>
      </c>
      <c r="FQ93" s="2">
        <v>7</v>
      </c>
      <c r="FR93" s="2">
        <v>3</v>
      </c>
      <c r="FS93" s="2">
        <v>7</v>
      </c>
      <c r="FT93" s="2">
        <v>3</v>
      </c>
      <c r="FU93" s="2">
        <v>3</v>
      </c>
      <c r="FV93" s="2">
        <v>5</v>
      </c>
      <c r="FW93" s="2">
        <v>4</v>
      </c>
      <c r="FX93" s="2">
        <v>8</v>
      </c>
      <c r="FY93" s="2">
        <v>4</v>
      </c>
      <c r="FZ93" s="2">
        <v>5</v>
      </c>
      <c r="GA93" s="2">
        <v>2</v>
      </c>
      <c r="GB93" s="25">
        <v>1</v>
      </c>
      <c r="GC93" s="25">
        <v>2</v>
      </c>
      <c r="GD93" s="25">
        <v>2</v>
      </c>
      <c r="GE93" s="25">
        <v>1</v>
      </c>
      <c r="GF93" s="25">
        <v>0</v>
      </c>
      <c r="GG93" s="25">
        <v>5</v>
      </c>
      <c r="GH93" s="25">
        <v>1</v>
      </c>
      <c r="GI93" s="25">
        <v>1</v>
      </c>
      <c r="GJ93" s="25">
        <v>2</v>
      </c>
      <c r="GK93" s="25">
        <v>1</v>
      </c>
      <c r="GL93" s="25">
        <v>0</v>
      </c>
      <c r="GM93" s="25">
        <v>0</v>
      </c>
      <c r="GN93" s="2">
        <v>2</v>
      </c>
      <c r="GO93" s="2">
        <v>1</v>
      </c>
      <c r="GP93" s="2">
        <v>0</v>
      </c>
      <c r="GQ93" s="2">
        <v>1</v>
      </c>
      <c r="GR93" s="2">
        <v>0</v>
      </c>
      <c r="GS93" s="2">
        <v>2</v>
      </c>
      <c r="GT93" s="2">
        <v>2</v>
      </c>
      <c r="GU93" s="2">
        <v>0</v>
      </c>
      <c r="GV93" s="2">
        <v>2</v>
      </c>
      <c r="GW93" s="2">
        <v>1</v>
      </c>
      <c r="GX93" s="2">
        <v>0</v>
      </c>
      <c r="GY93" s="2">
        <v>0</v>
      </c>
      <c r="GZ93" s="2">
        <v>5</v>
      </c>
      <c r="HA93" s="2">
        <v>10</v>
      </c>
      <c r="HB93" s="2">
        <v>5</v>
      </c>
      <c r="HC93" s="2">
        <v>9</v>
      </c>
      <c r="HD93" s="2">
        <v>3</v>
      </c>
      <c r="HE93" s="2">
        <v>10</v>
      </c>
      <c r="HF93" s="2">
        <v>8</v>
      </c>
      <c r="HG93" s="2">
        <v>5</v>
      </c>
      <c r="HH93" s="2">
        <v>12</v>
      </c>
      <c r="HI93" s="2">
        <v>6</v>
      </c>
      <c r="HJ93" s="2">
        <v>5</v>
      </c>
      <c r="HK93" s="2">
        <v>2</v>
      </c>
      <c r="HL93" s="34">
        <v>40</v>
      </c>
      <c r="HM93" s="34">
        <v>70</v>
      </c>
      <c r="HN93" s="34">
        <v>60</v>
      </c>
      <c r="HO93" s="34">
        <v>77.777777777777786</v>
      </c>
      <c r="HP93" s="34">
        <v>100</v>
      </c>
      <c r="HQ93" s="34">
        <v>30</v>
      </c>
      <c r="HR93" s="34">
        <v>62.5</v>
      </c>
      <c r="HS93" s="34">
        <v>80</v>
      </c>
      <c r="HT93" s="34">
        <v>66.666666666666657</v>
      </c>
      <c r="HU93" s="34">
        <v>66.666666666666657</v>
      </c>
      <c r="HV93" s="34">
        <v>100</v>
      </c>
      <c r="HW93" s="34">
        <v>100</v>
      </c>
      <c r="HX93" s="39">
        <v>20</v>
      </c>
      <c r="HY93" s="39">
        <v>20</v>
      </c>
      <c r="HZ93" s="39">
        <v>40</v>
      </c>
      <c r="IA93" s="39">
        <v>11.111111111111111</v>
      </c>
      <c r="IB93" s="39">
        <v>0</v>
      </c>
      <c r="IC93" s="39">
        <v>50</v>
      </c>
      <c r="ID93" s="39">
        <v>12.5</v>
      </c>
      <c r="IE93" s="39">
        <v>20</v>
      </c>
      <c r="IF93" s="39">
        <v>16.666666666666664</v>
      </c>
      <c r="IG93" s="39">
        <v>16.666666666666664</v>
      </c>
      <c r="IH93" s="39">
        <v>0</v>
      </c>
      <c r="II93" s="39">
        <v>0</v>
      </c>
      <c r="IJ93" s="39">
        <v>40</v>
      </c>
      <c r="IK93" s="39">
        <v>10</v>
      </c>
      <c r="IL93" s="39">
        <v>0</v>
      </c>
      <c r="IM93" s="39">
        <v>11.111111111111111</v>
      </c>
      <c r="IN93" s="39">
        <v>0</v>
      </c>
      <c r="IO93" s="39">
        <v>20</v>
      </c>
      <c r="IP93" s="39">
        <v>25</v>
      </c>
      <c r="IQ93" s="39">
        <v>0</v>
      </c>
      <c r="IR93" s="39">
        <v>16.666666666666664</v>
      </c>
      <c r="IS93" s="39">
        <v>16.666666666666664</v>
      </c>
      <c r="IT93" s="39">
        <v>0</v>
      </c>
      <c r="IU93" s="39">
        <v>0</v>
      </c>
      <c r="IV93" s="39">
        <v>2</v>
      </c>
      <c r="IW93" s="39">
        <v>1</v>
      </c>
      <c r="IX93" s="39">
        <v>3</v>
      </c>
      <c r="IY93" s="39">
        <v>2</v>
      </c>
      <c r="IZ93" s="39">
        <v>2</v>
      </c>
      <c r="JA93" s="39">
        <v>3</v>
      </c>
      <c r="JB93" s="39">
        <v>1</v>
      </c>
      <c r="JC93" s="39">
        <v>0</v>
      </c>
      <c r="JD93" s="2">
        <v>1</v>
      </c>
      <c r="JE93" s="2">
        <v>2</v>
      </c>
      <c r="JF93" s="2">
        <v>2</v>
      </c>
      <c r="JG93" s="2">
        <v>0</v>
      </c>
      <c r="JH93" s="2">
        <v>1</v>
      </c>
      <c r="JI93" s="2">
        <v>1</v>
      </c>
      <c r="JJ93" s="2">
        <v>1</v>
      </c>
      <c r="JK93" s="2">
        <v>2</v>
      </c>
      <c r="JL93" s="2">
        <v>1</v>
      </c>
      <c r="JM93" s="44">
        <v>0</v>
      </c>
      <c r="JN93" s="44">
        <v>0</v>
      </c>
      <c r="JO93" s="44">
        <v>2</v>
      </c>
      <c r="JP93" s="2">
        <v>0</v>
      </c>
      <c r="JQ93" s="2">
        <v>0</v>
      </c>
      <c r="JR93" s="2">
        <v>0</v>
      </c>
      <c r="JS93" s="2">
        <v>0</v>
      </c>
      <c r="JT93" s="2">
        <v>1</v>
      </c>
      <c r="JU93" s="2">
        <v>0</v>
      </c>
      <c r="JV93" s="2">
        <v>0</v>
      </c>
      <c r="JW93" s="2">
        <v>1</v>
      </c>
      <c r="JX93" s="2">
        <v>0</v>
      </c>
      <c r="JY93" s="2">
        <v>2</v>
      </c>
      <c r="JZ93" s="2">
        <v>1</v>
      </c>
      <c r="KA93" s="2">
        <v>0</v>
      </c>
      <c r="KB93" s="25">
        <v>0</v>
      </c>
      <c r="KC93" s="25">
        <v>0</v>
      </c>
      <c r="KD93" s="25">
        <v>0</v>
      </c>
      <c r="KE93" s="25">
        <v>0</v>
      </c>
      <c r="KF93" s="25">
        <v>4</v>
      </c>
      <c r="KG93" s="25">
        <v>2</v>
      </c>
      <c r="KH93" s="25">
        <v>4</v>
      </c>
      <c r="KI93" s="25">
        <v>5</v>
      </c>
      <c r="KJ93" s="25">
        <v>3</v>
      </c>
      <c r="KK93" s="25">
        <v>5</v>
      </c>
      <c r="KL93" s="25">
        <v>2</v>
      </c>
      <c r="KM93" s="25">
        <v>2</v>
      </c>
      <c r="KN93" s="25">
        <v>1</v>
      </c>
      <c r="KO93" s="25">
        <v>2</v>
      </c>
      <c r="KP93" s="25">
        <v>2</v>
      </c>
      <c r="KQ93" s="25">
        <v>0</v>
      </c>
      <c r="KR93" s="44">
        <v>50</v>
      </c>
      <c r="KS93" s="44">
        <v>50</v>
      </c>
      <c r="KT93" s="44">
        <v>75</v>
      </c>
      <c r="KU93" s="44">
        <v>40</v>
      </c>
      <c r="KV93" s="44">
        <v>66.666666666666657</v>
      </c>
      <c r="KW93" s="44">
        <v>60</v>
      </c>
      <c r="KX93" s="44">
        <v>50</v>
      </c>
      <c r="KY93" s="44">
        <v>0</v>
      </c>
      <c r="KZ93" s="44">
        <v>100</v>
      </c>
      <c r="LA93" s="44">
        <v>100</v>
      </c>
      <c r="LB93" s="44">
        <v>100</v>
      </c>
      <c r="LC93" s="44">
        <v>999999999</v>
      </c>
      <c r="LD93" s="44">
        <v>25</v>
      </c>
      <c r="LE93" s="44">
        <v>50</v>
      </c>
      <c r="LF93" s="44">
        <v>25</v>
      </c>
      <c r="LG93" s="44">
        <v>40</v>
      </c>
      <c r="LH93" s="44">
        <v>33.333333333333329</v>
      </c>
      <c r="LI93" s="44">
        <v>0</v>
      </c>
      <c r="LJ93" s="44">
        <v>0</v>
      </c>
      <c r="LK93" s="44">
        <v>100</v>
      </c>
      <c r="LL93" s="44">
        <v>0</v>
      </c>
      <c r="LM93" s="44">
        <v>0</v>
      </c>
      <c r="LN93" s="44">
        <v>0</v>
      </c>
      <c r="LO93" s="44">
        <v>999999999</v>
      </c>
      <c r="LP93" s="44">
        <v>25</v>
      </c>
      <c r="LQ93" s="44">
        <v>0</v>
      </c>
      <c r="LR93" s="44">
        <v>0</v>
      </c>
      <c r="LS93" s="44">
        <v>20</v>
      </c>
      <c r="LT93" s="44">
        <v>0</v>
      </c>
      <c r="LU93" s="44">
        <v>40</v>
      </c>
      <c r="LV93" s="44">
        <v>50</v>
      </c>
      <c r="LW93" s="44">
        <v>0</v>
      </c>
      <c r="LX93" s="44">
        <v>0</v>
      </c>
      <c r="LY93" s="44">
        <v>0</v>
      </c>
      <c r="LZ93" s="44">
        <v>0</v>
      </c>
      <c r="MA93" s="44">
        <v>999999999</v>
      </c>
      <c r="MB93" s="25">
        <v>3</v>
      </c>
      <c r="MC93" s="25">
        <v>3</v>
      </c>
      <c r="MD93" s="25">
        <v>2</v>
      </c>
      <c r="ME93" s="25">
        <v>2</v>
      </c>
      <c r="MF93" s="25">
        <v>0</v>
      </c>
      <c r="MG93" s="25">
        <v>2</v>
      </c>
      <c r="MH93" s="25">
        <v>2</v>
      </c>
      <c r="MI93" s="25">
        <v>0</v>
      </c>
      <c r="MJ93" s="25">
        <v>0</v>
      </c>
      <c r="MK93" s="25">
        <v>0</v>
      </c>
      <c r="ML93" s="25">
        <v>1</v>
      </c>
      <c r="MM93" s="25">
        <v>0</v>
      </c>
      <c r="MN93" s="25">
        <v>5</v>
      </c>
      <c r="MO93" s="25">
        <v>7</v>
      </c>
      <c r="MP93" s="25">
        <v>5</v>
      </c>
      <c r="MQ93" s="25">
        <v>8</v>
      </c>
      <c r="MR93" s="25">
        <v>3</v>
      </c>
      <c r="MS93" s="25">
        <v>7</v>
      </c>
      <c r="MT93" s="25">
        <v>3</v>
      </c>
      <c r="MU93" s="25">
        <v>1</v>
      </c>
      <c r="MV93" s="25">
        <v>1</v>
      </c>
      <c r="MW93" s="44">
        <v>1</v>
      </c>
      <c r="MX93" s="44">
        <v>1</v>
      </c>
      <c r="MY93" s="44">
        <v>1</v>
      </c>
      <c r="MZ93" s="44">
        <v>60</v>
      </c>
      <c r="NA93" s="44">
        <v>42.857142857142854</v>
      </c>
      <c r="NB93" s="44">
        <v>40</v>
      </c>
      <c r="NC93" s="44">
        <v>25</v>
      </c>
      <c r="ND93" s="44">
        <v>0</v>
      </c>
      <c r="NE93" s="44">
        <v>28.571428571428569</v>
      </c>
      <c r="NF93" s="44">
        <v>66.666666666666657</v>
      </c>
      <c r="NG93" s="44">
        <v>0</v>
      </c>
      <c r="NH93" s="44">
        <v>0</v>
      </c>
      <c r="NI93" s="44">
        <v>0</v>
      </c>
      <c r="NJ93" s="44">
        <v>100</v>
      </c>
      <c r="NK93" s="44">
        <v>0</v>
      </c>
      <c r="NL93" s="25">
        <v>0</v>
      </c>
      <c r="NM93" s="25">
        <v>0</v>
      </c>
      <c r="NN93" s="25">
        <v>0</v>
      </c>
      <c r="NO93" s="25">
        <v>0</v>
      </c>
      <c r="NP93" s="25">
        <v>0</v>
      </c>
      <c r="NQ93" s="25">
        <v>0</v>
      </c>
      <c r="NR93" s="25">
        <v>0</v>
      </c>
      <c r="NS93" s="25">
        <v>0</v>
      </c>
      <c r="NT93" s="25">
        <v>0</v>
      </c>
      <c r="NU93" s="25">
        <v>0</v>
      </c>
      <c r="NV93" s="25">
        <v>0</v>
      </c>
      <c r="NW93" s="25">
        <v>0</v>
      </c>
      <c r="NX93" s="25">
        <v>1</v>
      </c>
      <c r="NY93" s="25">
        <v>0</v>
      </c>
      <c r="NZ93" s="25">
        <v>1</v>
      </c>
      <c r="OA93" s="25">
        <v>1</v>
      </c>
      <c r="OB93" s="25">
        <v>1</v>
      </c>
      <c r="OC93" s="25">
        <v>0</v>
      </c>
      <c r="OD93" s="44">
        <v>0</v>
      </c>
      <c r="OE93" s="44">
        <v>0</v>
      </c>
      <c r="OF93" s="44">
        <v>0</v>
      </c>
      <c r="OG93" s="44">
        <v>0</v>
      </c>
      <c r="OH93" s="44">
        <v>0</v>
      </c>
      <c r="OI93" s="44">
        <v>0</v>
      </c>
      <c r="OJ93" s="44">
        <v>0</v>
      </c>
      <c r="OK93" s="44">
        <v>999999999</v>
      </c>
      <c r="OL93" s="44">
        <v>0</v>
      </c>
      <c r="OM93" s="44">
        <v>0</v>
      </c>
      <c r="ON93" s="44">
        <v>0</v>
      </c>
      <c r="OO93" s="44">
        <v>999999999</v>
      </c>
      <c r="OP93" s="44">
        <v>999999999</v>
      </c>
      <c r="OQ93" s="44">
        <v>999999999</v>
      </c>
      <c r="OR93" s="44">
        <v>999999999</v>
      </c>
      <c r="OS93" s="44">
        <v>999999999</v>
      </c>
      <c r="OT93" s="44">
        <v>999999999</v>
      </c>
      <c r="OU93" s="44">
        <v>999999999</v>
      </c>
      <c r="OV93" s="25">
        <v>5</v>
      </c>
      <c r="OW93" s="25">
        <v>8</v>
      </c>
      <c r="OX93" s="25">
        <v>11</v>
      </c>
      <c r="OY93" s="25">
        <v>19</v>
      </c>
      <c r="OZ93" s="25">
        <v>9</v>
      </c>
      <c r="PA93" s="25">
        <v>17</v>
      </c>
      <c r="PB93" s="25">
        <v>17</v>
      </c>
      <c r="PC93" s="25">
        <v>14</v>
      </c>
      <c r="PD93" s="25">
        <v>16</v>
      </c>
      <c r="PE93" s="25">
        <v>12</v>
      </c>
      <c r="PF93" s="25">
        <v>10</v>
      </c>
      <c r="PG93" s="25">
        <v>3</v>
      </c>
      <c r="PH93" s="25">
        <v>13</v>
      </c>
      <c r="PI93" s="25">
        <v>16</v>
      </c>
      <c r="PJ93" s="25">
        <v>18</v>
      </c>
      <c r="PK93" s="25">
        <v>20</v>
      </c>
      <c r="PL93" s="25">
        <v>10</v>
      </c>
      <c r="PM93" s="25">
        <v>20</v>
      </c>
      <c r="PN93" s="25">
        <v>20</v>
      </c>
      <c r="PO93" s="25">
        <v>15</v>
      </c>
      <c r="PP93" s="25">
        <v>16</v>
      </c>
      <c r="PQ93" s="25">
        <v>12</v>
      </c>
      <c r="PR93" s="25">
        <v>10</v>
      </c>
      <c r="PS93" s="25">
        <v>5</v>
      </c>
      <c r="PT93" s="44">
        <v>38.461538461538467</v>
      </c>
      <c r="PU93" s="44">
        <v>50</v>
      </c>
      <c r="PV93" s="44">
        <v>61.111111111111114</v>
      </c>
      <c r="PW93" s="44">
        <v>95</v>
      </c>
      <c r="PX93" s="44">
        <v>90</v>
      </c>
      <c r="PY93" s="44">
        <v>85</v>
      </c>
      <c r="PZ93" s="44">
        <v>85</v>
      </c>
      <c r="QA93" s="44">
        <v>93.333333333333329</v>
      </c>
      <c r="QB93" s="44">
        <v>100</v>
      </c>
      <c r="QC93" s="44">
        <v>100</v>
      </c>
      <c r="QD93" s="44">
        <v>100</v>
      </c>
      <c r="QE93" s="44">
        <v>60</v>
      </c>
      <c r="QF93" s="25">
        <v>7</v>
      </c>
      <c r="QG93" s="25">
        <v>13</v>
      </c>
      <c r="QH93" s="25">
        <v>14</v>
      </c>
      <c r="QI93" s="25">
        <v>18</v>
      </c>
      <c r="QJ93" s="25">
        <v>9</v>
      </c>
      <c r="QK93" s="25">
        <v>16</v>
      </c>
      <c r="QL93" s="25">
        <v>16</v>
      </c>
      <c r="QM93" s="25">
        <v>14</v>
      </c>
      <c r="QN93" s="25">
        <v>15</v>
      </c>
      <c r="QO93" s="25">
        <v>12</v>
      </c>
      <c r="QP93" s="25">
        <v>5</v>
      </c>
      <c r="QQ93" s="25">
        <v>13</v>
      </c>
      <c r="QR93" s="25">
        <v>16</v>
      </c>
      <c r="QS93" s="25">
        <v>18</v>
      </c>
      <c r="QT93" s="25">
        <v>20</v>
      </c>
      <c r="QU93" s="25">
        <v>10</v>
      </c>
      <c r="QV93" s="25">
        <v>20</v>
      </c>
      <c r="QW93" s="25">
        <v>20</v>
      </c>
      <c r="QX93" s="25">
        <v>15</v>
      </c>
      <c r="QY93" s="25">
        <v>16</v>
      </c>
      <c r="QZ93" s="25">
        <v>12</v>
      </c>
      <c r="RA93" s="25">
        <v>10</v>
      </c>
      <c r="RB93" s="44">
        <v>53.846153846153847</v>
      </c>
      <c r="RC93" s="44">
        <v>81.25</v>
      </c>
      <c r="RD93" s="44">
        <v>77.777777777777786</v>
      </c>
      <c r="RE93" s="44">
        <v>90</v>
      </c>
      <c r="RF93" s="44">
        <v>90</v>
      </c>
      <c r="RG93" s="44">
        <v>80</v>
      </c>
      <c r="RH93" s="44">
        <v>80</v>
      </c>
      <c r="RI93" s="44">
        <v>93.333333333333329</v>
      </c>
      <c r="RJ93" s="44">
        <v>93.75</v>
      </c>
      <c r="RK93" s="44">
        <v>100</v>
      </c>
      <c r="RL93" s="44">
        <v>50</v>
      </c>
      <c r="RM93" s="25">
        <v>8</v>
      </c>
      <c r="RN93" s="25">
        <v>11</v>
      </c>
      <c r="RO93" s="25">
        <v>7</v>
      </c>
      <c r="RP93" s="25">
        <v>13</v>
      </c>
      <c r="RQ93" s="25">
        <v>6</v>
      </c>
      <c r="RR93" s="25">
        <v>11</v>
      </c>
      <c r="RS93" s="25">
        <v>6</v>
      </c>
      <c r="RT93" s="25">
        <v>4</v>
      </c>
      <c r="RU93" s="25">
        <v>9</v>
      </c>
      <c r="RV93" s="25">
        <v>6</v>
      </c>
      <c r="RW93" s="25">
        <v>5</v>
      </c>
      <c r="RX93" s="25">
        <v>1</v>
      </c>
      <c r="RY93" s="25">
        <v>8</v>
      </c>
      <c r="RZ93" s="25">
        <v>10</v>
      </c>
      <c r="SA93" s="25">
        <v>7</v>
      </c>
      <c r="SB93" s="25">
        <v>7</v>
      </c>
      <c r="SC93" s="25">
        <v>4</v>
      </c>
      <c r="SD93" s="25">
        <v>10</v>
      </c>
      <c r="SE93" s="25">
        <v>8</v>
      </c>
      <c r="SF93" s="25">
        <v>5</v>
      </c>
      <c r="SG93" s="25">
        <v>8</v>
      </c>
      <c r="SH93" s="25">
        <v>5</v>
      </c>
      <c r="SI93" s="25">
        <v>7</v>
      </c>
      <c r="SJ93" s="25">
        <v>1</v>
      </c>
      <c r="SK93" s="25">
        <v>8</v>
      </c>
      <c r="SL93" s="25">
        <v>9</v>
      </c>
      <c r="SM93" s="25">
        <v>5</v>
      </c>
      <c r="SN93" s="25">
        <v>7</v>
      </c>
      <c r="SO93" s="25">
        <v>4</v>
      </c>
      <c r="SP93" s="25">
        <v>8</v>
      </c>
      <c r="SQ93" s="25">
        <v>5</v>
      </c>
      <c r="SR93" s="25">
        <v>2</v>
      </c>
      <c r="SS93" s="25">
        <v>6</v>
      </c>
      <c r="ST93" s="25">
        <v>4</v>
      </c>
      <c r="SU93" s="25">
        <v>5</v>
      </c>
      <c r="SV93" s="25">
        <v>1</v>
      </c>
      <c r="SW93" s="44">
        <v>66.666666666666657</v>
      </c>
      <c r="SX93" s="44">
        <v>84.615384615384613</v>
      </c>
      <c r="SY93" s="44">
        <v>58.333333333333336</v>
      </c>
      <c r="SZ93" s="44">
        <v>35.135135135135137</v>
      </c>
      <c r="TA93" s="44">
        <v>75</v>
      </c>
      <c r="TB93" s="44">
        <v>68.75</v>
      </c>
      <c r="TC93" s="44">
        <v>46.153846153846153</v>
      </c>
      <c r="TD93" s="44">
        <v>36.363636363636367</v>
      </c>
      <c r="TE93" s="44">
        <v>69.230769230769226</v>
      </c>
      <c r="TF93" s="44">
        <v>66.666666666666657</v>
      </c>
      <c r="TG93" s="44">
        <v>55.555555555555557</v>
      </c>
      <c r="TH93" s="44">
        <v>25</v>
      </c>
      <c r="TI93" s="44">
        <v>66.666666666666657</v>
      </c>
      <c r="TJ93" s="44">
        <v>76.923076923076934</v>
      </c>
      <c r="TK93" s="44">
        <v>58.333333333333336</v>
      </c>
      <c r="TL93" s="44">
        <v>18.918918918918919</v>
      </c>
      <c r="TM93" s="44">
        <v>50</v>
      </c>
      <c r="TN93" s="44">
        <v>62.5</v>
      </c>
      <c r="TO93" s="44">
        <v>61.53846153846154</v>
      </c>
      <c r="TP93" s="44">
        <v>45.454545454545453</v>
      </c>
      <c r="TQ93" s="44">
        <v>61.53846153846154</v>
      </c>
      <c r="TR93" s="44">
        <v>55.555555555555557</v>
      </c>
      <c r="TS93" s="44">
        <v>77.777777777777786</v>
      </c>
      <c r="TT93" s="44">
        <v>25</v>
      </c>
      <c r="TU93" s="44">
        <v>66.666666666666657</v>
      </c>
      <c r="TV93" s="44">
        <v>69.230769230769226</v>
      </c>
      <c r="TW93" s="44">
        <v>41.666666666666671</v>
      </c>
      <c r="TX93" s="44">
        <v>18.918918918918919</v>
      </c>
      <c r="TY93" s="44">
        <v>50</v>
      </c>
      <c r="TZ93" s="44">
        <v>50</v>
      </c>
      <c r="UA93" s="44">
        <v>38.461538461538467</v>
      </c>
      <c r="UB93" s="44">
        <v>18.181818181818183</v>
      </c>
      <c r="UC93" s="44">
        <v>46.153846153846153</v>
      </c>
      <c r="UD93" s="44">
        <v>44.444444444444443</v>
      </c>
      <c r="UE93" s="44">
        <v>55.555555555555557</v>
      </c>
      <c r="UF93" s="44">
        <v>25</v>
      </c>
    </row>
    <row r="94" spans="1:552" x14ac:dyDescent="0.25">
      <c r="A94" s="2" t="str">
        <f t="shared" si="1"/>
        <v xml:space="preserve">310350 Araguari                                                                                                                                     </v>
      </c>
      <c r="B94" s="58">
        <v>310350</v>
      </c>
      <c r="C94" s="2" t="s">
        <v>138</v>
      </c>
      <c r="D94" s="56">
        <v>3</v>
      </c>
      <c r="E94" s="56">
        <v>4</v>
      </c>
      <c r="F94" s="56">
        <v>6</v>
      </c>
      <c r="G94" s="56">
        <v>6</v>
      </c>
      <c r="H94" s="56">
        <v>4</v>
      </c>
      <c r="I94" s="56">
        <v>4</v>
      </c>
      <c r="J94" s="56">
        <v>5</v>
      </c>
      <c r="K94" s="56">
        <v>5</v>
      </c>
      <c r="L94" s="56">
        <v>4</v>
      </c>
      <c r="M94" s="56">
        <v>3</v>
      </c>
      <c r="N94" s="56">
        <v>1</v>
      </c>
      <c r="O94" s="56">
        <v>4</v>
      </c>
      <c r="P94" s="59">
        <v>1</v>
      </c>
      <c r="Q94" s="59">
        <v>3</v>
      </c>
      <c r="R94" s="59">
        <v>5</v>
      </c>
      <c r="S94" s="59">
        <v>6</v>
      </c>
      <c r="T94" s="59">
        <v>3</v>
      </c>
      <c r="U94" s="59">
        <v>1</v>
      </c>
      <c r="V94" s="59">
        <v>3</v>
      </c>
      <c r="W94" s="59">
        <v>4</v>
      </c>
      <c r="X94" s="59">
        <v>3</v>
      </c>
      <c r="Y94" s="59">
        <v>3</v>
      </c>
      <c r="Z94" s="59">
        <v>0</v>
      </c>
      <c r="AA94" s="59">
        <v>2</v>
      </c>
      <c r="AB94" s="62">
        <v>33.333333333333329</v>
      </c>
      <c r="AC94" s="62">
        <v>75</v>
      </c>
      <c r="AD94" s="62">
        <v>83.333333333333343</v>
      </c>
      <c r="AE94" s="62">
        <v>100</v>
      </c>
      <c r="AF94" s="62">
        <v>75</v>
      </c>
      <c r="AG94" s="62">
        <v>25</v>
      </c>
      <c r="AH94" s="62">
        <v>60</v>
      </c>
      <c r="AI94" s="62">
        <v>80</v>
      </c>
      <c r="AJ94" s="62">
        <v>75</v>
      </c>
      <c r="AK94" s="62">
        <v>100</v>
      </c>
      <c r="AL94" s="62">
        <v>0</v>
      </c>
      <c r="AM94" s="62">
        <v>50</v>
      </c>
      <c r="AN94" s="61">
        <v>2</v>
      </c>
      <c r="AO94" s="25">
        <v>1</v>
      </c>
      <c r="AP94" s="25">
        <v>1</v>
      </c>
      <c r="AQ94" s="25">
        <v>0</v>
      </c>
      <c r="AR94" s="25">
        <v>1</v>
      </c>
      <c r="AS94" s="25">
        <v>3</v>
      </c>
      <c r="AT94" s="25">
        <v>2</v>
      </c>
      <c r="AU94" s="25">
        <v>1</v>
      </c>
      <c r="AV94" s="25">
        <v>1</v>
      </c>
      <c r="AW94" s="25">
        <v>0</v>
      </c>
      <c r="AX94" s="25">
        <v>1</v>
      </c>
      <c r="AY94" s="25">
        <v>2</v>
      </c>
      <c r="AZ94" s="39">
        <v>66.666666666666657</v>
      </c>
      <c r="BA94" s="39">
        <v>25</v>
      </c>
      <c r="BB94" s="39">
        <v>16.666666666666664</v>
      </c>
      <c r="BC94" s="39">
        <v>0</v>
      </c>
      <c r="BD94" s="39">
        <v>25</v>
      </c>
      <c r="BE94" s="39">
        <v>75</v>
      </c>
      <c r="BF94" s="39">
        <v>40</v>
      </c>
      <c r="BG94" s="39">
        <v>20</v>
      </c>
      <c r="BH94" s="39">
        <v>25</v>
      </c>
      <c r="BI94" s="39">
        <v>0</v>
      </c>
      <c r="BJ94" s="39">
        <v>100</v>
      </c>
      <c r="BK94" s="39">
        <v>50</v>
      </c>
      <c r="BL94" s="25">
        <v>0</v>
      </c>
      <c r="BM94" s="25">
        <v>0</v>
      </c>
      <c r="BN94" s="25">
        <v>0</v>
      </c>
      <c r="BO94" s="25">
        <v>0</v>
      </c>
      <c r="BP94" s="25">
        <v>0</v>
      </c>
      <c r="BQ94" s="25">
        <v>0</v>
      </c>
      <c r="BR94" s="25">
        <v>0</v>
      </c>
      <c r="BS94" s="25">
        <v>0</v>
      </c>
      <c r="BT94" s="25">
        <v>0</v>
      </c>
      <c r="BU94" s="25">
        <v>0</v>
      </c>
      <c r="BV94" s="25">
        <v>0</v>
      </c>
      <c r="BW94" s="25">
        <v>0</v>
      </c>
      <c r="BX94" s="39">
        <v>0</v>
      </c>
      <c r="BY94" s="39">
        <v>0</v>
      </c>
      <c r="BZ94" s="39">
        <v>0</v>
      </c>
      <c r="CA94" s="39">
        <v>0</v>
      </c>
      <c r="CB94" s="39">
        <v>0</v>
      </c>
      <c r="CC94" s="39">
        <v>0</v>
      </c>
      <c r="CD94" s="39">
        <v>0</v>
      </c>
      <c r="CE94" s="39">
        <v>0</v>
      </c>
      <c r="CF94" s="39">
        <v>0</v>
      </c>
      <c r="CG94" s="39">
        <v>0</v>
      </c>
      <c r="CH94" s="39">
        <v>0</v>
      </c>
      <c r="CI94" s="39">
        <v>0</v>
      </c>
      <c r="CJ94" s="63">
        <v>0</v>
      </c>
      <c r="CK94" s="63">
        <v>2</v>
      </c>
      <c r="CL94" s="63">
        <v>3</v>
      </c>
      <c r="CM94" s="63">
        <v>3</v>
      </c>
      <c r="CN94" s="63">
        <v>1</v>
      </c>
      <c r="CO94" s="63">
        <v>1</v>
      </c>
      <c r="CP94" s="63">
        <v>2</v>
      </c>
      <c r="CQ94" s="63">
        <v>1</v>
      </c>
      <c r="CR94" s="63">
        <v>3</v>
      </c>
      <c r="CS94" s="63">
        <v>1</v>
      </c>
      <c r="CT94" s="63">
        <v>0</v>
      </c>
      <c r="CU94" s="63">
        <v>1</v>
      </c>
      <c r="CV94" s="63">
        <v>0</v>
      </c>
      <c r="CW94" s="63">
        <v>0</v>
      </c>
      <c r="CX94" s="63">
        <v>1</v>
      </c>
      <c r="CY94" s="63">
        <v>1</v>
      </c>
      <c r="CZ94" s="63">
        <v>0</v>
      </c>
      <c r="DA94" s="63">
        <v>0</v>
      </c>
      <c r="DB94" s="63">
        <v>1</v>
      </c>
      <c r="DC94" s="63">
        <v>2</v>
      </c>
      <c r="DD94" s="63">
        <v>0</v>
      </c>
      <c r="DE94" s="63">
        <v>1</v>
      </c>
      <c r="DF94" s="63">
        <v>0</v>
      </c>
      <c r="DG94" s="63">
        <v>1</v>
      </c>
      <c r="DH94" s="25">
        <v>0</v>
      </c>
      <c r="DI94" s="25">
        <v>0</v>
      </c>
      <c r="DJ94" s="25">
        <v>0</v>
      </c>
      <c r="DK94" s="25">
        <v>1</v>
      </c>
      <c r="DL94" s="25">
        <v>0</v>
      </c>
      <c r="DM94" s="25">
        <v>0</v>
      </c>
      <c r="DN94" s="25">
        <v>0</v>
      </c>
      <c r="DO94" s="25">
        <v>0</v>
      </c>
      <c r="DP94" s="25">
        <v>0</v>
      </c>
      <c r="DQ94" s="25">
        <v>0</v>
      </c>
      <c r="DR94" s="25">
        <v>0</v>
      </c>
      <c r="DS94" s="25">
        <v>0</v>
      </c>
      <c r="DT94" s="34">
        <v>0</v>
      </c>
      <c r="DU94" s="34">
        <v>2</v>
      </c>
      <c r="DV94" s="34">
        <v>4</v>
      </c>
      <c r="DW94" s="34">
        <v>5</v>
      </c>
      <c r="DX94" s="34">
        <v>1</v>
      </c>
      <c r="DY94" s="34">
        <v>1</v>
      </c>
      <c r="DZ94" s="34">
        <v>3</v>
      </c>
      <c r="EA94" s="2">
        <v>3</v>
      </c>
      <c r="EB94" s="2">
        <v>3</v>
      </c>
      <c r="EC94" s="2">
        <v>2</v>
      </c>
      <c r="ED94" s="2">
        <v>0</v>
      </c>
      <c r="EE94" s="2">
        <v>2</v>
      </c>
      <c r="EF94" s="34">
        <v>999999999</v>
      </c>
      <c r="EG94" s="34">
        <v>100</v>
      </c>
      <c r="EH94" s="34">
        <v>75</v>
      </c>
      <c r="EI94" s="34">
        <v>60</v>
      </c>
      <c r="EJ94" s="34">
        <v>100</v>
      </c>
      <c r="EK94" s="34">
        <v>100</v>
      </c>
      <c r="EL94" s="34">
        <v>66.666666666666657</v>
      </c>
      <c r="EM94" s="34">
        <v>33.333333333333329</v>
      </c>
      <c r="EN94" s="34">
        <v>100</v>
      </c>
      <c r="EO94" s="34">
        <v>50</v>
      </c>
      <c r="EP94" s="34">
        <v>999999999</v>
      </c>
      <c r="EQ94" s="34">
        <v>50</v>
      </c>
      <c r="ER94" s="34">
        <v>999999999</v>
      </c>
      <c r="ES94" s="34">
        <v>0</v>
      </c>
      <c r="ET94" s="34">
        <v>25</v>
      </c>
      <c r="EU94" s="34">
        <v>20</v>
      </c>
      <c r="EV94" s="34">
        <v>0</v>
      </c>
      <c r="EW94" s="34">
        <v>0</v>
      </c>
      <c r="EX94" s="34">
        <v>33.333333333333329</v>
      </c>
      <c r="EY94" s="34">
        <v>66.666666666666657</v>
      </c>
      <c r="EZ94" s="34">
        <v>0</v>
      </c>
      <c r="FA94" s="34">
        <v>50</v>
      </c>
      <c r="FB94" s="34">
        <v>999999999</v>
      </c>
      <c r="FC94" s="34">
        <v>50</v>
      </c>
      <c r="FD94" s="42">
        <v>999999999</v>
      </c>
      <c r="FE94" s="42">
        <v>0</v>
      </c>
      <c r="FF94" s="42">
        <v>0</v>
      </c>
      <c r="FG94" s="42">
        <v>20</v>
      </c>
      <c r="FH94" s="42">
        <v>0</v>
      </c>
      <c r="FI94" s="42">
        <v>0</v>
      </c>
      <c r="FJ94" s="42">
        <v>0</v>
      </c>
      <c r="FK94" s="42">
        <v>0</v>
      </c>
      <c r="FL94" s="42">
        <v>0</v>
      </c>
      <c r="FM94" s="42">
        <v>0</v>
      </c>
      <c r="FN94" s="42">
        <v>999999999</v>
      </c>
      <c r="FO94" s="42">
        <v>0</v>
      </c>
      <c r="FP94" s="42">
        <v>0</v>
      </c>
      <c r="FQ94" s="2">
        <v>2</v>
      </c>
      <c r="FR94" s="2">
        <v>4</v>
      </c>
      <c r="FS94" s="2">
        <v>5</v>
      </c>
      <c r="FT94" s="2">
        <v>2</v>
      </c>
      <c r="FU94" s="2">
        <v>1</v>
      </c>
      <c r="FV94" s="2">
        <v>3</v>
      </c>
      <c r="FW94" s="2">
        <v>4</v>
      </c>
      <c r="FX94" s="2">
        <v>3</v>
      </c>
      <c r="FY94" s="2">
        <v>2</v>
      </c>
      <c r="FZ94" s="2">
        <v>0</v>
      </c>
      <c r="GA94" s="2">
        <v>2</v>
      </c>
      <c r="GB94" s="25">
        <v>1</v>
      </c>
      <c r="GC94" s="25">
        <v>0</v>
      </c>
      <c r="GD94" s="25">
        <v>0</v>
      </c>
      <c r="GE94" s="25">
        <v>0</v>
      </c>
      <c r="GF94" s="25">
        <v>0</v>
      </c>
      <c r="GG94" s="25">
        <v>0</v>
      </c>
      <c r="GH94" s="25">
        <v>0</v>
      </c>
      <c r="GI94" s="25">
        <v>0</v>
      </c>
      <c r="GJ94" s="25">
        <v>0</v>
      </c>
      <c r="GK94" s="25">
        <v>1</v>
      </c>
      <c r="GL94" s="25">
        <v>0</v>
      </c>
      <c r="GM94" s="25">
        <v>0</v>
      </c>
      <c r="GN94" s="2">
        <v>0</v>
      </c>
      <c r="GO94" s="2">
        <v>1</v>
      </c>
      <c r="GP94" s="2">
        <v>0</v>
      </c>
      <c r="GQ94" s="2">
        <v>1</v>
      </c>
      <c r="GR94" s="2">
        <v>0</v>
      </c>
      <c r="GS94" s="2">
        <v>0</v>
      </c>
      <c r="GT94" s="2">
        <v>0</v>
      </c>
      <c r="GU94" s="2">
        <v>0</v>
      </c>
      <c r="GV94" s="2">
        <v>0</v>
      </c>
      <c r="GW94" s="2">
        <v>0</v>
      </c>
      <c r="GX94" s="2">
        <v>0</v>
      </c>
      <c r="GY94" s="2">
        <v>0</v>
      </c>
      <c r="GZ94" s="2">
        <v>1</v>
      </c>
      <c r="HA94" s="2">
        <v>3</v>
      </c>
      <c r="HB94" s="2">
        <v>4</v>
      </c>
      <c r="HC94" s="2">
        <v>6</v>
      </c>
      <c r="HD94" s="2">
        <v>2</v>
      </c>
      <c r="HE94" s="2">
        <v>1</v>
      </c>
      <c r="HF94" s="2">
        <v>3</v>
      </c>
      <c r="HG94" s="2">
        <v>4</v>
      </c>
      <c r="HH94" s="2">
        <v>3</v>
      </c>
      <c r="HI94" s="2">
        <v>3</v>
      </c>
      <c r="HJ94" s="2">
        <v>0</v>
      </c>
      <c r="HK94" s="2">
        <v>2</v>
      </c>
      <c r="HL94" s="34">
        <v>0</v>
      </c>
      <c r="HM94" s="34">
        <v>66.666666666666657</v>
      </c>
      <c r="HN94" s="34">
        <v>100</v>
      </c>
      <c r="HO94" s="34">
        <v>83.333333333333343</v>
      </c>
      <c r="HP94" s="34">
        <v>100</v>
      </c>
      <c r="HQ94" s="34">
        <v>100</v>
      </c>
      <c r="HR94" s="34">
        <v>100</v>
      </c>
      <c r="HS94" s="34">
        <v>100</v>
      </c>
      <c r="HT94" s="34">
        <v>100</v>
      </c>
      <c r="HU94" s="34">
        <v>66.666666666666657</v>
      </c>
      <c r="HV94" s="34">
        <v>999999999</v>
      </c>
      <c r="HW94" s="34">
        <v>100</v>
      </c>
      <c r="HX94" s="39">
        <v>100</v>
      </c>
      <c r="HY94" s="39">
        <v>0</v>
      </c>
      <c r="HZ94" s="39">
        <v>0</v>
      </c>
      <c r="IA94" s="39">
        <v>0</v>
      </c>
      <c r="IB94" s="39">
        <v>0</v>
      </c>
      <c r="IC94" s="39">
        <v>0</v>
      </c>
      <c r="ID94" s="39">
        <v>0</v>
      </c>
      <c r="IE94" s="39">
        <v>0</v>
      </c>
      <c r="IF94" s="39">
        <v>0</v>
      </c>
      <c r="IG94" s="39">
        <v>33.333333333333329</v>
      </c>
      <c r="IH94" s="39">
        <v>999999999</v>
      </c>
      <c r="II94" s="39">
        <v>0</v>
      </c>
      <c r="IJ94" s="39">
        <v>0</v>
      </c>
      <c r="IK94" s="39">
        <v>33.333333333333329</v>
      </c>
      <c r="IL94" s="39">
        <v>0</v>
      </c>
      <c r="IM94" s="39">
        <v>16.666666666666664</v>
      </c>
      <c r="IN94" s="39">
        <v>0</v>
      </c>
      <c r="IO94" s="39">
        <v>0</v>
      </c>
      <c r="IP94" s="39">
        <v>0</v>
      </c>
      <c r="IQ94" s="39">
        <v>0</v>
      </c>
      <c r="IR94" s="39">
        <v>0</v>
      </c>
      <c r="IS94" s="39">
        <v>0</v>
      </c>
      <c r="IT94" s="39">
        <v>999999999</v>
      </c>
      <c r="IU94" s="39">
        <v>0</v>
      </c>
      <c r="IV94" s="39">
        <v>2</v>
      </c>
      <c r="IW94" s="39">
        <v>0</v>
      </c>
      <c r="IX94" s="39">
        <v>1</v>
      </c>
      <c r="IY94" s="39">
        <v>0</v>
      </c>
      <c r="IZ94" s="39">
        <v>1</v>
      </c>
      <c r="JA94" s="39">
        <v>2</v>
      </c>
      <c r="JB94" s="39">
        <v>1</v>
      </c>
      <c r="JC94" s="39">
        <v>1</v>
      </c>
      <c r="JD94" s="2">
        <v>1</v>
      </c>
      <c r="JE94" s="2">
        <v>0</v>
      </c>
      <c r="JF94" s="2">
        <v>1</v>
      </c>
      <c r="JG94" s="2">
        <v>0</v>
      </c>
      <c r="JH94" s="2">
        <v>0</v>
      </c>
      <c r="JI94" s="2">
        <v>0</v>
      </c>
      <c r="JJ94" s="2">
        <v>0</v>
      </c>
      <c r="JK94" s="2">
        <v>0</v>
      </c>
      <c r="JL94" s="2">
        <v>0</v>
      </c>
      <c r="JM94" s="44">
        <v>1</v>
      </c>
      <c r="JN94" s="44">
        <v>0</v>
      </c>
      <c r="JO94" s="44">
        <v>0</v>
      </c>
      <c r="JP94" s="2">
        <v>0</v>
      </c>
      <c r="JQ94" s="2">
        <v>0</v>
      </c>
      <c r="JR94" s="2">
        <v>0</v>
      </c>
      <c r="JS94" s="2">
        <v>1</v>
      </c>
      <c r="JT94" s="2">
        <v>0</v>
      </c>
      <c r="JU94" s="2">
        <v>1</v>
      </c>
      <c r="JV94" s="2">
        <v>0</v>
      </c>
      <c r="JW94" s="2">
        <v>0</v>
      </c>
      <c r="JX94" s="2">
        <v>0</v>
      </c>
      <c r="JY94" s="2">
        <v>0</v>
      </c>
      <c r="JZ94" s="2">
        <v>1</v>
      </c>
      <c r="KA94" s="2">
        <v>0</v>
      </c>
      <c r="KB94" s="25">
        <v>0</v>
      </c>
      <c r="KC94" s="25">
        <v>0</v>
      </c>
      <c r="KD94" s="25">
        <v>0</v>
      </c>
      <c r="KE94" s="25">
        <v>1</v>
      </c>
      <c r="KF94" s="25">
        <v>2</v>
      </c>
      <c r="KG94" s="25">
        <v>1</v>
      </c>
      <c r="KH94" s="25">
        <v>1</v>
      </c>
      <c r="KI94" s="25">
        <v>0</v>
      </c>
      <c r="KJ94" s="25">
        <v>1</v>
      </c>
      <c r="KK94" s="25">
        <v>3</v>
      </c>
      <c r="KL94" s="25">
        <v>2</v>
      </c>
      <c r="KM94" s="25">
        <v>1</v>
      </c>
      <c r="KN94" s="25">
        <v>1</v>
      </c>
      <c r="KO94" s="25">
        <v>0</v>
      </c>
      <c r="KP94" s="25">
        <v>1</v>
      </c>
      <c r="KQ94" s="25">
        <v>2</v>
      </c>
      <c r="KR94" s="44">
        <v>100</v>
      </c>
      <c r="KS94" s="44">
        <v>0</v>
      </c>
      <c r="KT94" s="44">
        <v>100</v>
      </c>
      <c r="KU94" s="44">
        <v>999999999</v>
      </c>
      <c r="KV94" s="44">
        <v>100</v>
      </c>
      <c r="KW94" s="44">
        <v>66.666666666666657</v>
      </c>
      <c r="KX94" s="44">
        <v>50</v>
      </c>
      <c r="KY94" s="44">
        <v>100</v>
      </c>
      <c r="KZ94" s="44">
        <v>100</v>
      </c>
      <c r="LA94" s="44">
        <v>999999999</v>
      </c>
      <c r="LB94" s="44">
        <v>100</v>
      </c>
      <c r="LC94" s="44">
        <v>0</v>
      </c>
      <c r="LD94" s="44">
        <v>0</v>
      </c>
      <c r="LE94" s="44">
        <v>0</v>
      </c>
      <c r="LF94" s="44">
        <v>0</v>
      </c>
      <c r="LG94" s="44">
        <v>999999999</v>
      </c>
      <c r="LH94" s="44">
        <v>0</v>
      </c>
      <c r="LI94" s="44">
        <v>33.333333333333329</v>
      </c>
      <c r="LJ94" s="44">
        <v>0</v>
      </c>
      <c r="LK94" s="44">
        <v>0</v>
      </c>
      <c r="LL94" s="44">
        <v>0</v>
      </c>
      <c r="LM94" s="44">
        <v>999999999</v>
      </c>
      <c r="LN94" s="44">
        <v>0</v>
      </c>
      <c r="LO94" s="44">
        <v>50</v>
      </c>
      <c r="LP94" s="44">
        <v>0</v>
      </c>
      <c r="LQ94" s="44">
        <v>100</v>
      </c>
      <c r="LR94" s="44">
        <v>0</v>
      </c>
      <c r="LS94" s="44">
        <v>999999999</v>
      </c>
      <c r="LT94" s="44">
        <v>0</v>
      </c>
      <c r="LU94" s="44">
        <v>0</v>
      </c>
      <c r="LV94" s="44">
        <v>50</v>
      </c>
      <c r="LW94" s="44">
        <v>0</v>
      </c>
      <c r="LX94" s="44">
        <v>0</v>
      </c>
      <c r="LY94" s="44">
        <v>999999999</v>
      </c>
      <c r="LZ94" s="44">
        <v>0</v>
      </c>
      <c r="MA94" s="44">
        <v>50</v>
      </c>
      <c r="MB94" s="25">
        <v>0</v>
      </c>
      <c r="MC94" s="25">
        <v>0</v>
      </c>
      <c r="MD94" s="25">
        <v>0</v>
      </c>
      <c r="ME94" s="25">
        <v>1</v>
      </c>
      <c r="MF94" s="25">
        <v>0</v>
      </c>
      <c r="MG94" s="25">
        <v>0</v>
      </c>
      <c r="MH94" s="25">
        <v>0</v>
      </c>
      <c r="MI94" s="25">
        <v>0</v>
      </c>
      <c r="MJ94" s="25">
        <v>0</v>
      </c>
      <c r="MK94" s="25">
        <v>0</v>
      </c>
      <c r="ML94" s="25">
        <v>0</v>
      </c>
      <c r="MM94" s="25">
        <v>0</v>
      </c>
      <c r="MN94" s="25">
        <v>0</v>
      </c>
      <c r="MO94" s="25">
        <v>2</v>
      </c>
      <c r="MP94" s="25">
        <v>4</v>
      </c>
      <c r="MQ94" s="25">
        <v>5</v>
      </c>
      <c r="MR94" s="25">
        <v>1</v>
      </c>
      <c r="MS94" s="25">
        <v>1</v>
      </c>
      <c r="MT94" s="25">
        <v>0</v>
      </c>
      <c r="MU94" s="25">
        <v>1</v>
      </c>
      <c r="MV94" s="25">
        <v>0</v>
      </c>
      <c r="MW94" s="44">
        <v>0</v>
      </c>
      <c r="MX94" s="44">
        <v>0</v>
      </c>
      <c r="MY94" s="44">
        <v>0</v>
      </c>
      <c r="MZ94" s="44">
        <v>999999999</v>
      </c>
      <c r="NA94" s="44">
        <v>0</v>
      </c>
      <c r="NB94" s="44">
        <v>0</v>
      </c>
      <c r="NC94" s="44">
        <v>20</v>
      </c>
      <c r="ND94" s="44">
        <v>0</v>
      </c>
      <c r="NE94" s="44">
        <v>0</v>
      </c>
      <c r="NF94" s="44">
        <v>999999999</v>
      </c>
      <c r="NG94" s="44">
        <v>0</v>
      </c>
      <c r="NH94" s="44">
        <v>999999999</v>
      </c>
      <c r="NI94" s="44">
        <v>999999999</v>
      </c>
      <c r="NJ94" s="44">
        <v>999999999</v>
      </c>
      <c r="NK94" s="44">
        <v>999999999</v>
      </c>
      <c r="NL94" s="25">
        <v>0</v>
      </c>
      <c r="NM94" s="25">
        <v>0</v>
      </c>
      <c r="NN94" s="25">
        <v>1</v>
      </c>
      <c r="NO94" s="25">
        <v>0</v>
      </c>
      <c r="NP94" s="25">
        <v>0</v>
      </c>
      <c r="NQ94" s="25">
        <v>0</v>
      </c>
      <c r="NR94" s="25">
        <v>0</v>
      </c>
      <c r="NS94" s="25">
        <v>0</v>
      </c>
      <c r="NT94" s="25">
        <v>0</v>
      </c>
      <c r="NU94" s="25">
        <v>0</v>
      </c>
      <c r="NV94" s="25">
        <v>0</v>
      </c>
      <c r="NW94" s="25">
        <v>0</v>
      </c>
      <c r="NX94" s="25">
        <v>1</v>
      </c>
      <c r="NY94" s="25">
        <v>1</v>
      </c>
      <c r="NZ94" s="25">
        <v>1</v>
      </c>
      <c r="OA94" s="25">
        <v>0</v>
      </c>
      <c r="OB94" s="25">
        <v>0</v>
      </c>
      <c r="OC94" s="25">
        <v>1</v>
      </c>
      <c r="OD94" s="44">
        <v>1</v>
      </c>
      <c r="OE94" s="44">
        <v>0</v>
      </c>
      <c r="OF94" s="44">
        <v>0</v>
      </c>
      <c r="OG94" s="44">
        <v>0</v>
      </c>
      <c r="OH94" s="44">
        <v>0</v>
      </c>
      <c r="OI94" s="44">
        <v>0</v>
      </c>
      <c r="OJ94" s="44">
        <v>0</v>
      </c>
      <c r="OK94" s="44">
        <v>0</v>
      </c>
      <c r="OL94" s="44">
        <v>100</v>
      </c>
      <c r="OM94" s="44">
        <v>999999999</v>
      </c>
      <c r="ON94" s="44">
        <v>999999999</v>
      </c>
      <c r="OO94" s="44">
        <v>0</v>
      </c>
      <c r="OP94" s="44">
        <v>0</v>
      </c>
      <c r="OQ94" s="44">
        <v>999999999</v>
      </c>
      <c r="OR94" s="44">
        <v>999999999</v>
      </c>
      <c r="OS94" s="44">
        <v>999999999</v>
      </c>
      <c r="OT94" s="44">
        <v>999999999</v>
      </c>
      <c r="OU94" s="44">
        <v>999999999</v>
      </c>
      <c r="OV94" s="25">
        <v>2</v>
      </c>
      <c r="OW94" s="25">
        <v>4</v>
      </c>
      <c r="OX94" s="25">
        <v>7</v>
      </c>
      <c r="OY94" s="25">
        <v>7</v>
      </c>
      <c r="OZ94" s="25">
        <v>4</v>
      </c>
      <c r="PA94" s="25">
        <v>4</v>
      </c>
      <c r="PB94" s="25">
        <v>4</v>
      </c>
      <c r="PC94" s="25">
        <v>8</v>
      </c>
      <c r="PD94" s="25">
        <v>5</v>
      </c>
      <c r="PE94" s="25">
        <v>3</v>
      </c>
      <c r="PF94" s="25">
        <v>3</v>
      </c>
      <c r="PG94" s="25">
        <v>2</v>
      </c>
      <c r="PH94" s="25">
        <v>5</v>
      </c>
      <c r="PI94" s="25">
        <v>7</v>
      </c>
      <c r="PJ94" s="25">
        <v>8</v>
      </c>
      <c r="PK94" s="25">
        <v>8</v>
      </c>
      <c r="PL94" s="25">
        <v>5</v>
      </c>
      <c r="PM94" s="25">
        <v>4</v>
      </c>
      <c r="PN94" s="25">
        <v>6</v>
      </c>
      <c r="PO94" s="25">
        <v>9</v>
      </c>
      <c r="PP94" s="25">
        <v>5</v>
      </c>
      <c r="PQ94" s="25">
        <v>3</v>
      </c>
      <c r="PR94" s="25">
        <v>3</v>
      </c>
      <c r="PS94" s="25">
        <v>4</v>
      </c>
      <c r="PT94" s="44">
        <v>40</v>
      </c>
      <c r="PU94" s="44">
        <v>57.142857142857139</v>
      </c>
      <c r="PV94" s="44">
        <v>87.5</v>
      </c>
      <c r="PW94" s="44">
        <v>87.5</v>
      </c>
      <c r="PX94" s="44">
        <v>80</v>
      </c>
      <c r="PY94" s="44">
        <v>100</v>
      </c>
      <c r="PZ94" s="44">
        <v>66.666666666666657</v>
      </c>
      <c r="QA94" s="44">
        <v>88.888888888888886</v>
      </c>
      <c r="QB94" s="44">
        <v>100</v>
      </c>
      <c r="QC94" s="44">
        <v>100</v>
      </c>
      <c r="QD94" s="44">
        <v>100</v>
      </c>
      <c r="QE94" s="44">
        <v>50</v>
      </c>
      <c r="QF94" s="25">
        <v>2</v>
      </c>
      <c r="QG94" s="25">
        <v>4</v>
      </c>
      <c r="QH94" s="25">
        <v>7</v>
      </c>
      <c r="QI94" s="25">
        <v>7</v>
      </c>
      <c r="QJ94" s="25">
        <v>4</v>
      </c>
      <c r="QK94" s="25">
        <v>4</v>
      </c>
      <c r="QL94" s="25">
        <v>4</v>
      </c>
      <c r="QM94" s="25">
        <v>8</v>
      </c>
      <c r="QN94" s="25">
        <v>5</v>
      </c>
      <c r="QO94" s="25">
        <v>2</v>
      </c>
      <c r="QP94" s="25">
        <v>2</v>
      </c>
      <c r="QQ94" s="25">
        <v>5</v>
      </c>
      <c r="QR94" s="25">
        <v>7</v>
      </c>
      <c r="QS94" s="25">
        <v>8</v>
      </c>
      <c r="QT94" s="25">
        <v>8</v>
      </c>
      <c r="QU94" s="25">
        <v>5</v>
      </c>
      <c r="QV94" s="25">
        <v>4</v>
      </c>
      <c r="QW94" s="25">
        <v>6</v>
      </c>
      <c r="QX94" s="25">
        <v>9</v>
      </c>
      <c r="QY94" s="25">
        <v>5</v>
      </c>
      <c r="QZ94" s="25">
        <v>3</v>
      </c>
      <c r="RA94" s="25">
        <v>3</v>
      </c>
      <c r="RB94" s="44">
        <v>40</v>
      </c>
      <c r="RC94" s="44">
        <v>57.142857142857139</v>
      </c>
      <c r="RD94" s="44">
        <v>87.5</v>
      </c>
      <c r="RE94" s="44">
        <v>87.5</v>
      </c>
      <c r="RF94" s="44">
        <v>80</v>
      </c>
      <c r="RG94" s="44">
        <v>100</v>
      </c>
      <c r="RH94" s="44">
        <v>66.666666666666657</v>
      </c>
      <c r="RI94" s="44">
        <v>88.888888888888886</v>
      </c>
      <c r="RJ94" s="44">
        <v>100</v>
      </c>
      <c r="RK94" s="44">
        <v>66.666666666666657</v>
      </c>
      <c r="RL94" s="44">
        <v>66.666666666666657</v>
      </c>
      <c r="RM94" s="25">
        <v>3</v>
      </c>
      <c r="RN94" s="25">
        <v>2</v>
      </c>
      <c r="RO94" s="25">
        <v>5</v>
      </c>
      <c r="RP94" s="25">
        <v>6</v>
      </c>
      <c r="RQ94" s="25">
        <v>4</v>
      </c>
      <c r="RR94" s="25">
        <v>3</v>
      </c>
      <c r="RS94" s="25">
        <v>3</v>
      </c>
      <c r="RT94" s="25">
        <v>5</v>
      </c>
      <c r="RU94" s="25">
        <v>1</v>
      </c>
      <c r="RV94" s="25">
        <v>1</v>
      </c>
      <c r="RW94" s="25">
        <v>1</v>
      </c>
      <c r="RX94" s="25">
        <v>3</v>
      </c>
      <c r="RY94" s="25">
        <v>2</v>
      </c>
      <c r="RZ94" s="25">
        <v>2</v>
      </c>
      <c r="SA94" s="25">
        <v>5</v>
      </c>
      <c r="SB94" s="25">
        <v>4</v>
      </c>
      <c r="SC94" s="25">
        <v>2</v>
      </c>
      <c r="SD94" s="25">
        <v>3</v>
      </c>
      <c r="SE94" s="25">
        <v>2</v>
      </c>
      <c r="SF94" s="25">
        <v>3</v>
      </c>
      <c r="SG94" s="25">
        <v>2</v>
      </c>
      <c r="SH94" s="25">
        <v>1</v>
      </c>
      <c r="SI94" s="25">
        <v>1</v>
      </c>
      <c r="SJ94" s="25">
        <v>4</v>
      </c>
      <c r="SK94" s="25">
        <v>2</v>
      </c>
      <c r="SL94" s="25">
        <v>2</v>
      </c>
      <c r="SM94" s="25">
        <v>4</v>
      </c>
      <c r="SN94" s="25">
        <v>4</v>
      </c>
      <c r="SO94" s="25">
        <v>2</v>
      </c>
      <c r="SP94" s="25">
        <v>2</v>
      </c>
      <c r="SQ94" s="25">
        <v>1</v>
      </c>
      <c r="SR94" s="25">
        <v>3</v>
      </c>
      <c r="SS94" s="25">
        <v>1</v>
      </c>
      <c r="ST94" s="25">
        <v>1</v>
      </c>
      <c r="SU94" s="25">
        <v>1</v>
      </c>
      <c r="SV94" s="25">
        <v>3</v>
      </c>
      <c r="SW94" s="44">
        <v>100</v>
      </c>
      <c r="SX94" s="44">
        <v>50</v>
      </c>
      <c r="SY94" s="44">
        <v>83.333333333333343</v>
      </c>
      <c r="SZ94" s="44">
        <v>100</v>
      </c>
      <c r="TA94" s="44">
        <v>100</v>
      </c>
      <c r="TB94" s="44">
        <v>75</v>
      </c>
      <c r="TC94" s="44">
        <v>60</v>
      </c>
      <c r="TD94" s="44">
        <v>100</v>
      </c>
      <c r="TE94" s="44">
        <v>25</v>
      </c>
      <c r="TF94" s="44">
        <v>33.333333333333329</v>
      </c>
      <c r="TG94" s="44">
        <v>100</v>
      </c>
      <c r="TH94" s="44">
        <v>75</v>
      </c>
      <c r="TI94" s="44">
        <v>66.666666666666657</v>
      </c>
      <c r="TJ94" s="44">
        <v>50</v>
      </c>
      <c r="TK94" s="44">
        <v>83.333333333333343</v>
      </c>
      <c r="TL94" s="44">
        <v>66.666666666666657</v>
      </c>
      <c r="TM94" s="44">
        <v>50</v>
      </c>
      <c r="TN94" s="44">
        <v>75</v>
      </c>
      <c r="TO94" s="44">
        <v>40</v>
      </c>
      <c r="TP94" s="44">
        <v>60</v>
      </c>
      <c r="TQ94" s="44">
        <v>50</v>
      </c>
      <c r="TR94" s="44">
        <v>33.333333333333329</v>
      </c>
      <c r="TS94" s="44">
        <v>100</v>
      </c>
      <c r="TT94" s="44">
        <v>100</v>
      </c>
      <c r="TU94" s="44">
        <v>66.666666666666657</v>
      </c>
      <c r="TV94" s="44">
        <v>50</v>
      </c>
      <c r="TW94" s="44">
        <v>66.666666666666657</v>
      </c>
      <c r="TX94" s="44">
        <v>66.666666666666657</v>
      </c>
      <c r="TY94" s="44">
        <v>50</v>
      </c>
      <c r="TZ94" s="44">
        <v>50</v>
      </c>
      <c r="UA94" s="44">
        <v>20</v>
      </c>
      <c r="UB94" s="44">
        <v>60</v>
      </c>
      <c r="UC94" s="44">
        <v>25</v>
      </c>
      <c r="UD94" s="44">
        <v>33.333333333333329</v>
      </c>
      <c r="UE94" s="44">
        <v>100</v>
      </c>
      <c r="UF94" s="44">
        <v>75</v>
      </c>
    </row>
    <row r="95" spans="1:552" x14ac:dyDescent="0.25">
      <c r="A95" s="2" t="str">
        <f t="shared" si="1"/>
        <v xml:space="preserve">310400 Araxá                                                                                                                                        </v>
      </c>
      <c r="B95" s="58">
        <v>310400</v>
      </c>
      <c r="C95" s="2" t="s">
        <v>139</v>
      </c>
      <c r="D95" s="56">
        <v>1</v>
      </c>
      <c r="E95" s="56">
        <v>0</v>
      </c>
      <c r="F95" s="56">
        <v>2</v>
      </c>
      <c r="G95" s="56">
        <v>2</v>
      </c>
      <c r="H95" s="56">
        <v>2</v>
      </c>
      <c r="I95" s="56">
        <v>6</v>
      </c>
      <c r="J95" s="56">
        <v>16</v>
      </c>
      <c r="K95" s="56">
        <v>8</v>
      </c>
      <c r="L95" s="56">
        <v>2</v>
      </c>
      <c r="M95" s="56">
        <v>5</v>
      </c>
      <c r="N95" s="56">
        <v>4</v>
      </c>
      <c r="O95" s="56">
        <v>3</v>
      </c>
      <c r="P95" s="59">
        <v>0</v>
      </c>
      <c r="Q95" s="59">
        <v>0</v>
      </c>
      <c r="R95" s="59">
        <v>1</v>
      </c>
      <c r="S95" s="59">
        <v>2</v>
      </c>
      <c r="T95" s="59">
        <v>1</v>
      </c>
      <c r="U95" s="59">
        <v>3</v>
      </c>
      <c r="V95" s="59">
        <v>14</v>
      </c>
      <c r="W95" s="59">
        <v>7</v>
      </c>
      <c r="X95" s="59">
        <v>2</v>
      </c>
      <c r="Y95" s="59">
        <v>3</v>
      </c>
      <c r="Z95" s="59">
        <v>3</v>
      </c>
      <c r="AA95" s="59">
        <v>1</v>
      </c>
      <c r="AB95" s="62">
        <v>0</v>
      </c>
      <c r="AC95" s="62">
        <v>999999999</v>
      </c>
      <c r="AD95" s="62">
        <v>50</v>
      </c>
      <c r="AE95" s="62">
        <v>100</v>
      </c>
      <c r="AF95" s="62">
        <v>50</v>
      </c>
      <c r="AG95" s="62">
        <v>50</v>
      </c>
      <c r="AH95" s="62">
        <v>87.5</v>
      </c>
      <c r="AI95" s="62">
        <v>87.5</v>
      </c>
      <c r="AJ95" s="62">
        <v>100</v>
      </c>
      <c r="AK95" s="62">
        <v>60</v>
      </c>
      <c r="AL95" s="62">
        <v>75</v>
      </c>
      <c r="AM95" s="62">
        <v>33.333333333333329</v>
      </c>
      <c r="AN95" s="61">
        <v>1</v>
      </c>
      <c r="AO95" s="25">
        <v>0</v>
      </c>
      <c r="AP95" s="25">
        <v>1</v>
      </c>
      <c r="AQ95" s="25">
        <v>0</v>
      </c>
      <c r="AR95" s="25">
        <v>1</v>
      </c>
      <c r="AS95" s="25">
        <v>3</v>
      </c>
      <c r="AT95" s="25">
        <v>2</v>
      </c>
      <c r="AU95" s="25">
        <v>1</v>
      </c>
      <c r="AV95" s="25">
        <v>0</v>
      </c>
      <c r="AW95" s="25">
        <v>2</v>
      </c>
      <c r="AX95" s="25">
        <v>1</v>
      </c>
      <c r="AY95" s="25">
        <v>2</v>
      </c>
      <c r="AZ95" s="39">
        <v>100</v>
      </c>
      <c r="BA95" s="39">
        <v>999999999</v>
      </c>
      <c r="BB95" s="39">
        <v>50</v>
      </c>
      <c r="BC95" s="39">
        <v>0</v>
      </c>
      <c r="BD95" s="39">
        <v>50</v>
      </c>
      <c r="BE95" s="39">
        <v>50</v>
      </c>
      <c r="BF95" s="39">
        <v>12.5</v>
      </c>
      <c r="BG95" s="39">
        <v>12.5</v>
      </c>
      <c r="BH95" s="39">
        <v>0</v>
      </c>
      <c r="BI95" s="39">
        <v>40</v>
      </c>
      <c r="BJ95" s="39">
        <v>25</v>
      </c>
      <c r="BK95" s="39">
        <v>66.666666666666657</v>
      </c>
      <c r="BL95" s="25">
        <v>0</v>
      </c>
      <c r="BM95" s="25">
        <v>0</v>
      </c>
      <c r="BN95" s="25">
        <v>0</v>
      </c>
      <c r="BO95" s="25">
        <v>0</v>
      </c>
      <c r="BP95" s="25">
        <v>0</v>
      </c>
      <c r="BQ95" s="25">
        <v>0</v>
      </c>
      <c r="BR95" s="25">
        <v>0</v>
      </c>
      <c r="BS95" s="25">
        <v>0</v>
      </c>
      <c r="BT95" s="25">
        <v>0</v>
      </c>
      <c r="BU95" s="25">
        <v>0</v>
      </c>
      <c r="BV95" s="25">
        <v>0</v>
      </c>
      <c r="BW95" s="25">
        <v>0</v>
      </c>
      <c r="BX95" s="39">
        <v>0</v>
      </c>
      <c r="BY95" s="39">
        <v>999999999</v>
      </c>
      <c r="BZ95" s="39">
        <v>0</v>
      </c>
      <c r="CA95" s="39">
        <v>0</v>
      </c>
      <c r="CB95" s="39">
        <v>0</v>
      </c>
      <c r="CC95" s="39">
        <v>0</v>
      </c>
      <c r="CD95" s="39">
        <v>0</v>
      </c>
      <c r="CE95" s="39">
        <v>0</v>
      </c>
      <c r="CF95" s="39">
        <v>0</v>
      </c>
      <c r="CG95" s="39">
        <v>0</v>
      </c>
      <c r="CH95" s="39">
        <v>0</v>
      </c>
      <c r="CI95" s="39">
        <v>0</v>
      </c>
      <c r="CJ95" s="63">
        <v>0</v>
      </c>
      <c r="CK95" s="63">
        <v>0</v>
      </c>
      <c r="CL95" s="63">
        <v>1</v>
      </c>
      <c r="CM95" s="63">
        <v>1</v>
      </c>
      <c r="CN95" s="63">
        <v>0</v>
      </c>
      <c r="CO95" s="63">
        <v>3</v>
      </c>
      <c r="CP95" s="63">
        <v>10</v>
      </c>
      <c r="CQ95" s="63">
        <v>2</v>
      </c>
      <c r="CR95" s="63">
        <v>2</v>
      </c>
      <c r="CS95" s="63">
        <v>2</v>
      </c>
      <c r="CT95" s="63">
        <v>2</v>
      </c>
      <c r="CU95" s="63">
        <v>1</v>
      </c>
      <c r="CV95" s="63">
        <v>0</v>
      </c>
      <c r="CW95" s="63">
        <v>0</v>
      </c>
      <c r="CX95" s="63">
        <v>0</v>
      </c>
      <c r="CY95" s="63">
        <v>0</v>
      </c>
      <c r="CZ95" s="63">
        <v>0</v>
      </c>
      <c r="DA95" s="63">
        <v>0</v>
      </c>
      <c r="DB95" s="63">
        <v>0</v>
      </c>
      <c r="DC95" s="63">
        <v>2</v>
      </c>
      <c r="DD95" s="63">
        <v>0</v>
      </c>
      <c r="DE95" s="63">
        <v>0</v>
      </c>
      <c r="DF95" s="63">
        <v>0</v>
      </c>
      <c r="DG95" s="63">
        <v>0</v>
      </c>
      <c r="DH95" s="25">
        <v>0</v>
      </c>
      <c r="DI95" s="25">
        <v>0</v>
      </c>
      <c r="DJ95" s="25">
        <v>0</v>
      </c>
      <c r="DK95" s="25">
        <v>0</v>
      </c>
      <c r="DL95" s="25">
        <v>0</v>
      </c>
      <c r="DM95" s="25">
        <v>0</v>
      </c>
      <c r="DN95" s="25">
        <v>4</v>
      </c>
      <c r="DO95" s="25">
        <v>3</v>
      </c>
      <c r="DP95" s="25">
        <v>0</v>
      </c>
      <c r="DQ95" s="25">
        <v>0</v>
      </c>
      <c r="DR95" s="25">
        <v>0</v>
      </c>
      <c r="DS95" s="25">
        <v>0</v>
      </c>
      <c r="DT95" s="34">
        <v>0</v>
      </c>
      <c r="DU95" s="34">
        <v>0</v>
      </c>
      <c r="DV95" s="34">
        <v>1</v>
      </c>
      <c r="DW95" s="34">
        <v>1</v>
      </c>
      <c r="DX95" s="34">
        <v>0</v>
      </c>
      <c r="DY95" s="34">
        <v>3</v>
      </c>
      <c r="DZ95" s="34">
        <v>14</v>
      </c>
      <c r="EA95" s="2">
        <v>7</v>
      </c>
      <c r="EB95" s="2">
        <v>2</v>
      </c>
      <c r="EC95" s="2">
        <v>2</v>
      </c>
      <c r="ED95" s="2">
        <v>2</v>
      </c>
      <c r="EE95" s="2">
        <v>1</v>
      </c>
      <c r="EF95" s="34">
        <v>999999999</v>
      </c>
      <c r="EG95" s="34">
        <v>999999999</v>
      </c>
      <c r="EH95" s="34">
        <v>100</v>
      </c>
      <c r="EI95" s="34">
        <v>100</v>
      </c>
      <c r="EJ95" s="34">
        <v>999999999</v>
      </c>
      <c r="EK95" s="34">
        <v>100</v>
      </c>
      <c r="EL95" s="34">
        <v>71.428571428571431</v>
      </c>
      <c r="EM95" s="34">
        <v>28.571428571428569</v>
      </c>
      <c r="EN95" s="34">
        <v>100</v>
      </c>
      <c r="EO95" s="34">
        <v>100</v>
      </c>
      <c r="EP95" s="34">
        <v>100</v>
      </c>
      <c r="EQ95" s="34">
        <v>100</v>
      </c>
      <c r="ER95" s="34">
        <v>999999999</v>
      </c>
      <c r="ES95" s="34">
        <v>999999999</v>
      </c>
      <c r="ET95" s="34">
        <v>0</v>
      </c>
      <c r="EU95" s="34">
        <v>0</v>
      </c>
      <c r="EV95" s="34">
        <v>999999999</v>
      </c>
      <c r="EW95" s="34">
        <v>0</v>
      </c>
      <c r="EX95" s="34">
        <v>0</v>
      </c>
      <c r="EY95" s="34">
        <v>28.571428571428569</v>
      </c>
      <c r="EZ95" s="34">
        <v>0</v>
      </c>
      <c r="FA95" s="34">
        <v>0</v>
      </c>
      <c r="FB95" s="34">
        <v>0</v>
      </c>
      <c r="FC95" s="34">
        <v>0</v>
      </c>
      <c r="FD95" s="42">
        <v>999999999</v>
      </c>
      <c r="FE95" s="42">
        <v>999999999</v>
      </c>
      <c r="FF95" s="42">
        <v>0</v>
      </c>
      <c r="FG95" s="42">
        <v>0</v>
      </c>
      <c r="FH95" s="42">
        <v>999999999</v>
      </c>
      <c r="FI95" s="42">
        <v>0</v>
      </c>
      <c r="FJ95" s="42">
        <v>28.571428571428569</v>
      </c>
      <c r="FK95" s="42">
        <v>42.857142857142854</v>
      </c>
      <c r="FL95" s="42">
        <v>0</v>
      </c>
      <c r="FM95" s="42">
        <v>0</v>
      </c>
      <c r="FN95" s="42">
        <v>0</v>
      </c>
      <c r="FO95" s="42">
        <v>0</v>
      </c>
      <c r="FP95" s="42">
        <v>0</v>
      </c>
      <c r="FQ95" s="2">
        <v>0</v>
      </c>
      <c r="FR95" s="2">
        <v>1</v>
      </c>
      <c r="FS95" s="2">
        <v>2</v>
      </c>
      <c r="FT95" s="2">
        <v>1</v>
      </c>
      <c r="FU95" s="2">
        <v>3</v>
      </c>
      <c r="FV95" s="2">
        <v>11</v>
      </c>
      <c r="FW95" s="2">
        <v>5</v>
      </c>
      <c r="FX95" s="2">
        <v>2</v>
      </c>
      <c r="FY95" s="2">
        <v>3</v>
      </c>
      <c r="FZ95" s="2">
        <v>3</v>
      </c>
      <c r="GA95" s="2">
        <v>1</v>
      </c>
      <c r="GB95" s="25">
        <v>0</v>
      </c>
      <c r="GC95" s="25">
        <v>0</v>
      </c>
      <c r="GD95" s="25">
        <v>0</v>
      </c>
      <c r="GE95" s="25">
        <v>0</v>
      </c>
      <c r="GF95" s="25">
        <v>0</v>
      </c>
      <c r="GG95" s="25">
        <v>0</v>
      </c>
      <c r="GH95" s="25">
        <v>0</v>
      </c>
      <c r="GI95" s="25">
        <v>0</v>
      </c>
      <c r="GJ95" s="25">
        <v>0</v>
      </c>
      <c r="GK95" s="25">
        <v>0</v>
      </c>
      <c r="GL95" s="25">
        <v>0</v>
      </c>
      <c r="GM95" s="25">
        <v>0</v>
      </c>
      <c r="GN95" s="2">
        <v>0</v>
      </c>
      <c r="GO95" s="2">
        <v>0</v>
      </c>
      <c r="GP95" s="2">
        <v>0</v>
      </c>
      <c r="GQ95" s="2">
        <v>0</v>
      </c>
      <c r="GR95" s="2">
        <v>0</v>
      </c>
      <c r="GS95" s="2">
        <v>0</v>
      </c>
      <c r="GT95" s="2">
        <v>3</v>
      </c>
      <c r="GU95" s="2">
        <v>2</v>
      </c>
      <c r="GV95" s="2">
        <v>0</v>
      </c>
      <c r="GW95" s="2">
        <v>0</v>
      </c>
      <c r="GX95" s="2">
        <v>0</v>
      </c>
      <c r="GY95" s="2">
        <v>0</v>
      </c>
      <c r="GZ95" s="2">
        <v>0</v>
      </c>
      <c r="HA95" s="2">
        <v>0</v>
      </c>
      <c r="HB95" s="2">
        <v>1</v>
      </c>
      <c r="HC95" s="2">
        <v>2</v>
      </c>
      <c r="HD95" s="2">
        <v>1</v>
      </c>
      <c r="HE95" s="2">
        <v>3</v>
      </c>
      <c r="HF95" s="2">
        <v>14</v>
      </c>
      <c r="HG95" s="2">
        <v>7</v>
      </c>
      <c r="HH95" s="2">
        <v>2</v>
      </c>
      <c r="HI95" s="2">
        <v>3</v>
      </c>
      <c r="HJ95" s="2">
        <v>3</v>
      </c>
      <c r="HK95" s="2">
        <v>1</v>
      </c>
      <c r="HL95" s="34">
        <v>999999999</v>
      </c>
      <c r="HM95" s="34">
        <v>999999999</v>
      </c>
      <c r="HN95" s="34">
        <v>100</v>
      </c>
      <c r="HO95" s="34">
        <v>100</v>
      </c>
      <c r="HP95" s="34">
        <v>100</v>
      </c>
      <c r="HQ95" s="34">
        <v>100</v>
      </c>
      <c r="HR95" s="34">
        <v>78.571428571428569</v>
      </c>
      <c r="HS95" s="34">
        <v>71.428571428571431</v>
      </c>
      <c r="HT95" s="34">
        <v>100</v>
      </c>
      <c r="HU95" s="34">
        <v>100</v>
      </c>
      <c r="HV95" s="34">
        <v>100</v>
      </c>
      <c r="HW95" s="34">
        <v>100</v>
      </c>
      <c r="HX95" s="39">
        <v>999999999</v>
      </c>
      <c r="HY95" s="39">
        <v>999999999</v>
      </c>
      <c r="HZ95" s="39">
        <v>0</v>
      </c>
      <c r="IA95" s="39">
        <v>0</v>
      </c>
      <c r="IB95" s="39">
        <v>0</v>
      </c>
      <c r="IC95" s="39">
        <v>0</v>
      </c>
      <c r="ID95" s="39">
        <v>0</v>
      </c>
      <c r="IE95" s="39">
        <v>0</v>
      </c>
      <c r="IF95" s="39">
        <v>0</v>
      </c>
      <c r="IG95" s="39">
        <v>0</v>
      </c>
      <c r="IH95" s="39">
        <v>0</v>
      </c>
      <c r="II95" s="39">
        <v>0</v>
      </c>
      <c r="IJ95" s="39">
        <v>999999999</v>
      </c>
      <c r="IK95" s="39">
        <v>999999999</v>
      </c>
      <c r="IL95" s="39">
        <v>0</v>
      </c>
      <c r="IM95" s="39">
        <v>0</v>
      </c>
      <c r="IN95" s="39">
        <v>0</v>
      </c>
      <c r="IO95" s="39">
        <v>0</v>
      </c>
      <c r="IP95" s="39">
        <v>21.428571428571427</v>
      </c>
      <c r="IQ95" s="39">
        <v>28.571428571428569</v>
      </c>
      <c r="IR95" s="39">
        <v>0</v>
      </c>
      <c r="IS95" s="39">
        <v>0</v>
      </c>
      <c r="IT95" s="39">
        <v>0</v>
      </c>
      <c r="IU95" s="39">
        <v>0</v>
      </c>
      <c r="IV95" s="39">
        <v>1</v>
      </c>
      <c r="IW95" s="39">
        <v>0</v>
      </c>
      <c r="IX95" s="39">
        <v>0</v>
      </c>
      <c r="IY95" s="39">
        <v>0</v>
      </c>
      <c r="IZ95" s="39">
        <v>0</v>
      </c>
      <c r="JA95" s="39">
        <v>2</v>
      </c>
      <c r="JB95" s="39">
        <v>1</v>
      </c>
      <c r="JC95" s="39">
        <v>1</v>
      </c>
      <c r="JD95" s="2">
        <v>0</v>
      </c>
      <c r="JE95" s="2">
        <v>1</v>
      </c>
      <c r="JF95" s="2">
        <v>1</v>
      </c>
      <c r="JG95" s="2">
        <v>1</v>
      </c>
      <c r="JH95" s="2">
        <v>0</v>
      </c>
      <c r="JI95" s="2">
        <v>0</v>
      </c>
      <c r="JJ95" s="2">
        <v>1</v>
      </c>
      <c r="JK95" s="2">
        <v>0</v>
      </c>
      <c r="JL95" s="2">
        <v>1</v>
      </c>
      <c r="JM95" s="44">
        <v>1</v>
      </c>
      <c r="JN95" s="44">
        <v>1</v>
      </c>
      <c r="JO95" s="44">
        <v>0</v>
      </c>
      <c r="JP95" s="2">
        <v>0</v>
      </c>
      <c r="JQ95" s="2">
        <v>1</v>
      </c>
      <c r="JR95" s="2">
        <v>0</v>
      </c>
      <c r="JS95" s="2">
        <v>0</v>
      </c>
      <c r="JT95" s="2">
        <v>0</v>
      </c>
      <c r="JU95" s="2">
        <v>0</v>
      </c>
      <c r="JV95" s="2">
        <v>0</v>
      </c>
      <c r="JW95" s="2">
        <v>0</v>
      </c>
      <c r="JX95" s="2">
        <v>0</v>
      </c>
      <c r="JY95" s="2">
        <v>0</v>
      </c>
      <c r="JZ95" s="2">
        <v>0</v>
      </c>
      <c r="KA95" s="2">
        <v>0</v>
      </c>
      <c r="KB95" s="25">
        <v>0</v>
      </c>
      <c r="KC95" s="25">
        <v>0</v>
      </c>
      <c r="KD95" s="25">
        <v>0</v>
      </c>
      <c r="KE95" s="25">
        <v>0</v>
      </c>
      <c r="KF95" s="25">
        <v>1</v>
      </c>
      <c r="KG95" s="25">
        <v>0</v>
      </c>
      <c r="KH95" s="25">
        <v>1</v>
      </c>
      <c r="KI95" s="25">
        <v>0</v>
      </c>
      <c r="KJ95" s="25">
        <v>1</v>
      </c>
      <c r="KK95" s="25">
        <v>3</v>
      </c>
      <c r="KL95" s="25">
        <v>2</v>
      </c>
      <c r="KM95" s="25">
        <v>1</v>
      </c>
      <c r="KN95" s="25">
        <v>0</v>
      </c>
      <c r="KO95" s="25">
        <v>2</v>
      </c>
      <c r="KP95" s="25">
        <v>1</v>
      </c>
      <c r="KQ95" s="25">
        <v>1</v>
      </c>
      <c r="KR95" s="44">
        <v>100</v>
      </c>
      <c r="KS95" s="44">
        <v>999999999</v>
      </c>
      <c r="KT95" s="44">
        <v>0</v>
      </c>
      <c r="KU95" s="44">
        <v>999999999</v>
      </c>
      <c r="KV95" s="44">
        <v>0</v>
      </c>
      <c r="KW95" s="44">
        <v>66.666666666666657</v>
      </c>
      <c r="KX95" s="44">
        <v>50</v>
      </c>
      <c r="KY95" s="44">
        <v>100</v>
      </c>
      <c r="KZ95" s="44">
        <v>999999999</v>
      </c>
      <c r="LA95" s="44">
        <v>50</v>
      </c>
      <c r="LB95" s="44">
        <v>100</v>
      </c>
      <c r="LC95" s="44">
        <v>100</v>
      </c>
      <c r="LD95" s="44">
        <v>0</v>
      </c>
      <c r="LE95" s="44">
        <v>999999999</v>
      </c>
      <c r="LF95" s="44">
        <v>100</v>
      </c>
      <c r="LG95" s="44">
        <v>999999999</v>
      </c>
      <c r="LH95" s="44">
        <v>100</v>
      </c>
      <c r="LI95" s="44">
        <v>33.333333333333329</v>
      </c>
      <c r="LJ95" s="44">
        <v>50</v>
      </c>
      <c r="LK95" s="44">
        <v>0</v>
      </c>
      <c r="LL95" s="44">
        <v>999999999</v>
      </c>
      <c r="LM95" s="44">
        <v>50</v>
      </c>
      <c r="LN95" s="44">
        <v>0</v>
      </c>
      <c r="LO95" s="44">
        <v>0</v>
      </c>
      <c r="LP95" s="44">
        <v>0</v>
      </c>
      <c r="LQ95" s="44">
        <v>999999999</v>
      </c>
      <c r="LR95" s="44">
        <v>0</v>
      </c>
      <c r="LS95" s="44">
        <v>999999999</v>
      </c>
      <c r="LT95" s="44">
        <v>0</v>
      </c>
      <c r="LU95" s="44">
        <v>0</v>
      </c>
      <c r="LV95" s="44">
        <v>0</v>
      </c>
      <c r="LW95" s="44">
        <v>0</v>
      </c>
      <c r="LX95" s="44">
        <v>999999999</v>
      </c>
      <c r="LY95" s="44">
        <v>0</v>
      </c>
      <c r="LZ95" s="44">
        <v>0</v>
      </c>
      <c r="MA95" s="44">
        <v>0</v>
      </c>
      <c r="MB95" s="25">
        <v>0</v>
      </c>
      <c r="MC95" s="25">
        <v>0</v>
      </c>
      <c r="MD95" s="25">
        <v>1</v>
      </c>
      <c r="ME95" s="25">
        <v>0</v>
      </c>
      <c r="MF95" s="25">
        <v>0</v>
      </c>
      <c r="MG95" s="25">
        <v>0</v>
      </c>
      <c r="MH95" s="25">
        <v>3</v>
      </c>
      <c r="MI95" s="25">
        <v>2</v>
      </c>
      <c r="MJ95" s="25">
        <v>0</v>
      </c>
      <c r="MK95" s="25">
        <v>0</v>
      </c>
      <c r="ML95" s="25">
        <v>0</v>
      </c>
      <c r="MM95" s="25">
        <v>0</v>
      </c>
      <c r="MN95" s="25">
        <v>0</v>
      </c>
      <c r="MO95" s="25">
        <v>0</v>
      </c>
      <c r="MP95" s="25">
        <v>1</v>
      </c>
      <c r="MQ95" s="25">
        <v>1</v>
      </c>
      <c r="MR95" s="25">
        <v>0</v>
      </c>
      <c r="MS95" s="25">
        <v>3</v>
      </c>
      <c r="MT95" s="25">
        <v>7</v>
      </c>
      <c r="MU95" s="25">
        <v>5</v>
      </c>
      <c r="MV95" s="25">
        <v>1</v>
      </c>
      <c r="MW95" s="44">
        <v>0</v>
      </c>
      <c r="MX95" s="44">
        <v>0</v>
      </c>
      <c r="MY95" s="44">
        <v>0</v>
      </c>
      <c r="MZ95" s="44">
        <v>999999999</v>
      </c>
      <c r="NA95" s="44">
        <v>999999999</v>
      </c>
      <c r="NB95" s="44">
        <v>100</v>
      </c>
      <c r="NC95" s="44">
        <v>0</v>
      </c>
      <c r="ND95" s="44">
        <v>999999999</v>
      </c>
      <c r="NE95" s="44">
        <v>0</v>
      </c>
      <c r="NF95" s="44">
        <v>42.857142857142854</v>
      </c>
      <c r="NG95" s="44">
        <v>40</v>
      </c>
      <c r="NH95" s="44">
        <v>0</v>
      </c>
      <c r="NI95" s="44">
        <v>999999999</v>
      </c>
      <c r="NJ95" s="44">
        <v>999999999</v>
      </c>
      <c r="NK95" s="44">
        <v>999999999</v>
      </c>
      <c r="NL95" s="25">
        <v>0</v>
      </c>
      <c r="NM95" s="25">
        <v>0</v>
      </c>
      <c r="NN95" s="25">
        <v>0</v>
      </c>
      <c r="NO95" s="25">
        <v>0</v>
      </c>
      <c r="NP95" s="25">
        <v>0</v>
      </c>
      <c r="NQ95" s="25">
        <v>0</v>
      </c>
      <c r="NR95" s="25">
        <v>1</v>
      </c>
      <c r="NS95" s="25">
        <v>0</v>
      </c>
      <c r="NT95" s="25">
        <v>0</v>
      </c>
      <c r="NU95" s="25">
        <v>0</v>
      </c>
      <c r="NV95" s="25">
        <v>0</v>
      </c>
      <c r="NW95" s="25">
        <v>0</v>
      </c>
      <c r="NX95" s="25">
        <v>0</v>
      </c>
      <c r="NY95" s="25">
        <v>0</v>
      </c>
      <c r="NZ95" s="25">
        <v>1</v>
      </c>
      <c r="OA95" s="25">
        <v>0</v>
      </c>
      <c r="OB95" s="25">
        <v>1</v>
      </c>
      <c r="OC95" s="25">
        <v>0</v>
      </c>
      <c r="OD95" s="44">
        <v>1</v>
      </c>
      <c r="OE95" s="44">
        <v>0</v>
      </c>
      <c r="OF95" s="44">
        <v>0</v>
      </c>
      <c r="OG95" s="44">
        <v>0</v>
      </c>
      <c r="OH95" s="44">
        <v>0</v>
      </c>
      <c r="OI95" s="44">
        <v>0</v>
      </c>
      <c r="OJ95" s="44">
        <v>999999999</v>
      </c>
      <c r="OK95" s="44">
        <v>999999999</v>
      </c>
      <c r="OL95" s="44">
        <v>0</v>
      </c>
      <c r="OM95" s="44">
        <v>999999999</v>
      </c>
      <c r="ON95" s="44">
        <v>0</v>
      </c>
      <c r="OO95" s="44">
        <v>999999999</v>
      </c>
      <c r="OP95" s="44">
        <v>100</v>
      </c>
      <c r="OQ95" s="44">
        <v>999999999</v>
      </c>
      <c r="OR95" s="44">
        <v>999999999</v>
      </c>
      <c r="OS95" s="44">
        <v>999999999</v>
      </c>
      <c r="OT95" s="44">
        <v>999999999</v>
      </c>
      <c r="OU95" s="44">
        <v>999999999</v>
      </c>
      <c r="OV95" s="25">
        <v>1</v>
      </c>
      <c r="OW95" s="25">
        <v>0</v>
      </c>
      <c r="OX95" s="25">
        <v>0</v>
      </c>
      <c r="OY95" s="25">
        <v>2</v>
      </c>
      <c r="OZ95" s="25">
        <v>1</v>
      </c>
      <c r="PA95" s="25">
        <v>6</v>
      </c>
      <c r="PB95" s="25">
        <v>18</v>
      </c>
      <c r="PC95" s="25">
        <v>15</v>
      </c>
      <c r="PD95" s="25">
        <v>2</v>
      </c>
      <c r="PE95" s="25">
        <v>6</v>
      </c>
      <c r="PF95" s="25">
        <v>7</v>
      </c>
      <c r="PG95" s="25">
        <v>2</v>
      </c>
      <c r="PH95" s="25">
        <v>2</v>
      </c>
      <c r="PI95" s="25">
        <v>0</v>
      </c>
      <c r="PJ95" s="25">
        <v>2</v>
      </c>
      <c r="PK95" s="25">
        <v>4</v>
      </c>
      <c r="PL95" s="25">
        <v>2</v>
      </c>
      <c r="PM95" s="25">
        <v>8</v>
      </c>
      <c r="PN95" s="25">
        <v>20</v>
      </c>
      <c r="PO95" s="25">
        <v>16</v>
      </c>
      <c r="PP95" s="25">
        <v>2</v>
      </c>
      <c r="PQ95" s="25">
        <v>6</v>
      </c>
      <c r="PR95" s="25">
        <v>7</v>
      </c>
      <c r="PS95" s="25">
        <v>4</v>
      </c>
      <c r="PT95" s="44">
        <v>50</v>
      </c>
      <c r="PU95" s="44">
        <v>999999999</v>
      </c>
      <c r="PV95" s="44">
        <v>0</v>
      </c>
      <c r="PW95" s="44">
        <v>50</v>
      </c>
      <c r="PX95" s="44">
        <v>50</v>
      </c>
      <c r="PY95" s="44">
        <v>75</v>
      </c>
      <c r="PZ95" s="44">
        <v>90</v>
      </c>
      <c r="QA95" s="44">
        <v>93.75</v>
      </c>
      <c r="QB95" s="44">
        <v>100</v>
      </c>
      <c r="QC95" s="44">
        <v>100</v>
      </c>
      <c r="QD95" s="44">
        <v>100</v>
      </c>
      <c r="QE95" s="44">
        <v>50</v>
      </c>
      <c r="QF95" s="25">
        <v>1</v>
      </c>
      <c r="QG95" s="25">
        <v>0</v>
      </c>
      <c r="QH95" s="25">
        <v>0</v>
      </c>
      <c r="QI95" s="25">
        <v>2</v>
      </c>
      <c r="QJ95" s="25">
        <v>2</v>
      </c>
      <c r="QK95" s="25">
        <v>7</v>
      </c>
      <c r="QL95" s="25">
        <v>17</v>
      </c>
      <c r="QM95" s="25">
        <v>14</v>
      </c>
      <c r="QN95" s="25">
        <v>2</v>
      </c>
      <c r="QO95" s="25">
        <v>6</v>
      </c>
      <c r="QP95" s="25">
        <v>5</v>
      </c>
      <c r="QQ95" s="25">
        <v>2</v>
      </c>
      <c r="QR95" s="25">
        <v>0</v>
      </c>
      <c r="QS95" s="25">
        <v>2</v>
      </c>
      <c r="QT95" s="25">
        <v>4</v>
      </c>
      <c r="QU95" s="25">
        <v>2</v>
      </c>
      <c r="QV95" s="25">
        <v>8</v>
      </c>
      <c r="QW95" s="25">
        <v>20</v>
      </c>
      <c r="QX95" s="25">
        <v>16</v>
      </c>
      <c r="QY95" s="25">
        <v>2</v>
      </c>
      <c r="QZ95" s="25">
        <v>6</v>
      </c>
      <c r="RA95" s="25">
        <v>7</v>
      </c>
      <c r="RB95" s="44">
        <v>50</v>
      </c>
      <c r="RC95" s="44">
        <v>999999999</v>
      </c>
      <c r="RD95" s="44">
        <v>0</v>
      </c>
      <c r="RE95" s="44">
        <v>50</v>
      </c>
      <c r="RF95" s="44">
        <v>100</v>
      </c>
      <c r="RG95" s="44">
        <v>87.5</v>
      </c>
      <c r="RH95" s="44">
        <v>85</v>
      </c>
      <c r="RI95" s="44">
        <v>87.5</v>
      </c>
      <c r="RJ95" s="44">
        <v>100</v>
      </c>
      <c r="RK95" s="44">
        <v>100</v>
      </c>
      <c r="RL95" s="44">
        <v>71.428571428571431</v>
      </c>
      <c r="RM95" s="25">
        <v>1</v>
      </c>
      <c r="RN95" s="25">
        <v>0</v>
      </c>
      <c r="RO95" s="25">
        <v>2</v>
      </c>
      <c r="RP95" s="25">
        <v>2</v>
      </c>
      <c r="RQ95" s="25">
        <v>2</v>
      </c>
      <c r="RR95" s="25">
        <v>5</v>
      </c>
      <c r="RS95" s="25">
        <v>7</v>
      </c>
      <c r="RT95" s="25">
        <v>6</v>
      </c>
      <c r="RU95" s="25">
        <v>2</v>
      </c>
      <c r="RV95" s="25">
        <v>5</v>
      </c>
      <c r="RW95" s="25">
        <v>3</v>
      </c>
      <c r="RX95" s="25">
        <v>2</v>
      </c>
      <c r="RY95" s="25">
        <v>1</v>
      </c>
      <c r="RZ95" s="25">
        <v>0</v>
      </c>
      <c r="SA95" s="25">
        <v>2</v>
      </c>
      <c r="SB95" s="25">
        <v>2</v>
      </c>
      <c r="SC95" s="25">
        <v>1</v>
      </c>
      <c r="SD95" s="25">
        <v>4</v>
      </c>
      <c r="SE95" s="25">
        <v>4</v>
      </c>
      <c r="SF95" s="25">
        <v>4</v>
      </c>
      <c r="SG95" s="25">
        <v>2</v>
      </c>
      <c r="SH95" s="25">
        <v>5</v>
      </c>
      <c r="SI95" s="25">
        <v>4</v>
      </c>
      <c r="SJ95" s="25">
        <v>2</v>
      </c>
      <c r="SK95" s="25">
        <v>1</v>
      </c>
      <c r="SL95" s="25">
        <v>0</v>
      </c>
      <c r="SM95" s="25">
        <v>2</v>
      </c>
      <c r="SN95" s="25">
        <v>2</v>
      </c>
      <c r="SO95" s="25">
        <v>1</v>
      </c>
      <c r="SP95" s="25">
        <v>4</v>
      </c>
      <c r="SQ95" s="25">
        <v>4</v>
      </c>
      <c r="SR95" s="25">
        <v>3</v>
      </c>
      <c r="SS95" s="25">
        <v>2</v>
      </c>
      <c r="ST95" s="25">
        <v>5</v>
      </c>
      <c r="SU95" s="25">
        <v>3</v>
      </c>
      <c r="SV95" s="25">
        <v>2</v>
      </c>
      <c r="SW95" s="44">
        <v>100</v>
      </c>
      <c r="SX95" s="44">
        <v>999999999</v>
      </c>
      <c r="SY95" s="44">
        <v>100</v>
      </c>
      <c r="SZ95" s="44">
        <v>100</v>
      </c>
      <c r="TA95" s="44">
        <v>100</v>
      </c>
      <c r="TB95" s="44">
        <v>83.333333333333343</v>
      </c>
      <c r="TC95" s="44">
        <v>43.75</v>
      </c>
      <c r="TD95" s="44">
        <v>75</v>
      </c>
      <c r="TE95" s="44">
        <v>100</v>
      </c>
      <c r="TF95" s="44">
        <v>100</v>
      </c>
      <c r="TG95" s="44">
        <v>75</v>
      </c>
      <c r="TH95" s="44">
        <v>66.666666666666657</v>
      </c>
      <c r="TI95" s="44">
        <v>100</v>
      </c>
      <c r="TJ95" s="44">
        <v>999999999</v>
      </c>
      <c r="TK95" s="44">
        <v>100</v>
      </c>
      <c r="TL95" s="44">
        <v>100</v>
      </c>
      <c r="TM95" s="44">
        <v>50</v>
      </c>
      <c r="TN95" s="44">
        <v>66.666666666666657</v>
      </c>
      <c r="TO95" s="44">
        <v>25</v>
      </c>
      <c r="TP95" s="44">
        <v>50</v>
      </c>
      <c r="TQ95" s="44">
        <v>100</v>
      </c>
      <c r="TR95" s="44">
        <v>100</v>
      </c>
      <c r="TS95" s="44">
        <v>100</v>
      </c>
      <c r="TT95" s="44">
        <v>66.666666666666657</v>
      </c>
      <c r="TU95" s="44">
        <v>100</v>
      </c>
      <c r="TV95" s="44">
        <v>999999999</v>
      </c>
      <c r="TW95" s="44">
        <v>100</v>
      </c>
      <c r="TX95" s="44">
        <v>100</v>
      </c>
      <c r="TY95" s="44">
        <v>50</v>
      </c>
      <c r="TZ95" s="44">
        <v>66.666666666666657</v>
      </c>
      <c r="UA95" s="44">
        <v>25</v>
      </c>
      <c r="UB95" s="44">
        <v>37.5</v>
      </c>
      <c r="UC95" s="44">
        <v>100</v>
      </c>
      <c r="UD95" s="44">
        <v>100</v>
      </c>
      <c r="UE95" s="44">
        <v>75</v>
      </c>
      <c r="UF95" s="44">
        <v>66.666666666666657</v>
      </c>
    </row>
    <row r="96" spans="1:552" x14ac:dyDescent="0.25">
      <c r="A96" s="2" t="str">
        <f t="shared" si="1"/>
        <v xml:space="preserve">310560 Barbacena                                                                                                                                    </v>
      </c>
      <c r="B96" s="58">
        <v>310560</v>
      </c>
      <c r="C96" s="2" t="s">
        <v>140</v>
      </c>
      <c r="D96" s="56">
        <v>3</v>
      </c>
      <c r="E96" s="56">
        <v>1</v>
      </c>
      <c r="F96" s="56">
        <v>2</v>
      </c>
      <c r="G96" s="56">
        <v>1</v>
      </c>
      <c r="H96" s="56">
        <v>3</v>
      </c>
      <c r="I96" s="56">
        <v>2</v>
      </c>
      <c r="J96" s="56">
        <v>2</v>
      </c>
      <c r="K96" s="56">
        <v>1</v>
      </c>
      <c r="L96" s="56">
        <v>5</v>
      </c>
      <c r="M96" s="56">
        <v>1</v>
      </c>
      <c r="N96" s="56">
        <v>1</v>
      </c>
      <c r="O96" s="56">
        <v>2</v>
      </c>
      <c r="P96" s="59">
        <v>1</v>
      </c>
      <c r="Q96" s="59">
        <v>1</v>
      </c>
      <c r="R96" s="59">
        <v>1</v>
      </c>
      <c r="S96" s="59">
        <v>0</v>
      </c>
      <c r="T96" s="59">
        <v>0</v>
      </c>
      <c r="U96" s="59">
        <v>1</v>
      </c>
      <c r="V96" s="59">
        <v>1</v>
      </c>
      <c r="W96" s="59">
        <v>1</v>
      </c>
      <c r="X96" s="59">
        <v>2</v>
      </c>
      <c r="Y96" s="59">
        <v>0</v>
      </c>
      <c r="Z96" s="59">
        <v>0</v>
      </c>
      <c r="AA96" s="59">
        <v>1</v>
      </c>
      <c r="AB96" s="62">
        <v>33.333333333333329</v>
      </c>
      <c r="AC96" s="62">
        <v>100</v>
      </c>
      <c r="AD96" s="62">
        <v>50</v>
      </c>
      <c r="AE96" s="62">
        <v>0</v>
      </c>
      <c r="AF96" s="62">
        <v>0</v>
      </c>
      <c r="AG96" s="62">
        <v>50</v>
      </c>
      <c r="AH96" s="62">
        <v>50</v>
      </c>
      <c r="AI96" s="62">
        <v>100</v>
      </c>
      <c r="AJ96" s="62">
        <v>40</v>
      </c>
      <c r="AK96" s="62">
        <v>0</v>
      </c>
      <c r="AL96" s="62">
        <v>0</v>
      </c>
      <c r="AM96" s="62">
        <v>50</v>
      </c>
      <c r="AN96" s="61">
        <v>2</v>
      </c>
      <c r="AO96" s="25">
        <v>0</v>
      </c>
      <c r="AP96" s="25">
        <v>1</v>
      </c>
      <c r="AQ96" s="25">
        <v>1</v>
      </c>
      <c r="AR96" s="25">
        <v>2</v>
      </c>
      <c r="AS96" s="25">
        <v>1</v>
      </c>
      <c r="AT96" s="25">
        <v>1</v>
      </c>
      <c r="AU96" s="25">
        <v>0</v>
      </c>
      <c r="AV96" s="25">
        <v>3</v>
      </c>
      <c r="AW96" s="25">
        <v>1</v>
      </c>
      <c r="AX96" s="25">
        <v>1</v>
      </c>
      <c r="AY96" s="25">
        <v>0</v>
      </c>
      <c r="AZ96" s="39">
        <v>66.666666666666657</v>
      </c>
      <c r="BA96" s="39">
        <v>0</v>
      </c>
      <c r="BB96" s="39">
        <v>50</v>
      </c>
      <c r="BC96" s="39">
        <v>100</v>
      </c>
      <c r="BD96" s="39">
        <v>66.666666666666657</v>
      </c>
      <c r="BE96" s="39">
        <v>50</v>
      </c>
      <c r="BF96" s="39">
        <v>50</v>
      </c>
      <c r="BG96" s="39">
        <v>0</v>
      </c>
      <c r="BH96" s="39">
        <v>60</v>
      </c>
      <c r="BI96" s="39">
        <v>100</v>
      </c>
      <c r="BJ96" s="39">
        <v>100</v>
      </c>
      <c r="BK96" s="39">
        <v>0</v>
      </c>
      <c r="BL96" s="25">
        <v>0</v>
      </c>
      <c r="BM96" s="25">
        <v>0</v>
      </c>
      <c r="BN96" s="25">
        <v>0</v>
      </c>
      <c r="BO96" s="25">
        <v>0</v>
      </c>
      <c r="BP96" s="25">
        <v>1</v>
      </c>
      <c r="BQ96" s="25">
        <v>0</v>
      </c>
      <c r="BR96" s="25">
        <v>0</v>
      </c>
      <c r="BS96" s="25">
        <v>0</v>
      </c>
      <c r="BT96" s="25">
        <v>0</v>
      </c>
      <c r="BU96" s="25">
        <v>0</v>
      </c>
      <c r="BV96" s="25">
        <v>0</v>
      </c>
      <c r="BW96" s="25">
        <v>1</v>
      </c>
      <c r="BX96" s="39">
        <v>0</v>
      </c>
      <c r="BY96" s="39">
        <v>0</v>
      </c>
      <c r="BZ96" s="39">
        <v>0</v>
      </c>
      <c r="CA96" s="39">
        <v>0</v>
      </c>
      <c r="CB96" s="39">
        <v>33.333333333333329</v>
      </c>
      <c r="CC96" s="39">
        <v>0</v>
      </c>
      <c r="CD96" s="39">
        <v>0</v>
      </c>
      <c r="CE96" s="39">
        <v>0</v>
      </c>
      <c r="CF96" s="39">
        <v>0</v>
      </c>
      <c r="CG96" s="39">
        <v>0</v>
      </c>
      <c r="CH96" s="39">
        <v>0</v>
      </c>
      <c r="CI96" s="39">
        <v>50</v>
      </c>
      <c r="CJ96" s="63">
        <v>0</v>
      </c>
      <c r="CK96" s="63">
        <v>0</v>
      </c>
      <c r="CL96" s="63">
        <v>0</v>
      </c>
      <c r="CM96" s="63">
        <v>0</v>
      </c>
      <c r="CN96" s="63">
        <v>0</v>
      </c>
      <c r="CO96" s="63">
        <v>1</v>
      </c>
      <c r="CP96" s="63">
        <v>0</v>
      </c>
      <c r="CQ96" s="63">
        <v>1</v>
      </c>
      <c r="CR96" s="63">
        <v>1</v>
      </c>
      <c r="CS96" s="63">
        <v>0</v>
      </c>
      <c r="CT96" s="63">
        <v>0</v>
      </c>
      <c r="CU96" s="63">
        <v>1</v>
      </c>
      <c r="CV96" s="63">
        <v>1</v>
      </c>
      <c r="CW96" s="63">
        <v>0</v>
      </c>
      <c r="CX96" s="63">
        <v>0</v>
      </c>
      <c r="CY96" s="63">
        <v>0</v>
      </c>
      <c r="CZ96" s="63">
        <v>0</v>
      </c>
      <c r="DA96" s="63">
        <v>0</v>
      </c>
      <c r="DB96" s="63">
        <v>1</v>
      </c>
      <c r="DC96" s="63">
        <v>0</v>
      </c>
      <c r="DD96" s="63">
        <v>0</v>
      </c>
      <c r="DE96" s="63">
        <v>0</v>
      </c>
      <c r="DF96" s="63">
        <v>0</v>
      </c>
      <c r="DG96" s="63">
        <v>0</v>
      </c>
      <c r="DH96" s="25">
        <v>0</v>
      </c>
      <c r="DI96" s="25">
        <v>0</v>
      </c>
      <c r="DJ96" s="25">
        <v>1</v>
      </c>
      <c r="DK96" s="25">
        <v>0</v>
      </c>
      <c r="DL96" s="25">
        <v>0</v>
      </c>
      <c r="DM96" s="25">
        <v>0</v>
      </c>
      <c r="DN96" s="25">
        <v>0</v>
      </c>
      <c r="DO96" s="25">
        <v>0</v>
      </c>
      <c r="DP96" s="25">
        <v>0</v>
      </c>
      <c r="DQ96" s="25">
        <v>0</v>
      </c>
      <c r="DR96" s="25">
        <v>0</v>
      </c>
      <c r="DS96" s="25">
        <v>0</v>
      </c>
      <c r="DT96" s="34">
        <v>1</v>
      </c>
      <c r="DU96" s="34">
        <v>0</v>
      </c>
      <c r="DV96" s="34">
        <v>1</v>
      </c>
      <c r="DW96" s="34">
        <v>0</v>
      </c>
      <c r="DX96" s="34">
        <v>0</v>
      </c>
      <c r="DY96" s="34">
        <v>1</v>
      </c>
      <c r="DZ96" s="34">
        <v>1</v>
      </c>
      <c r="EA96" s="2">
        <v>1</v>
      </c>
      <c r="EB96" s="2">
        <v>1</v>
      </c>
      <c r="EC96" s="2">
        <v>0</v>
      </c>
      <c r="ED96" s="2">
        <v>0</v>
      </c>
      <c r="EE96" s="2">
        <v>1</v>
      </c>
      <c r="EF96" s="34">
        <v>0</v>
      </c>
      <c r="EG96" s="34">
        <v>999999999</v>
      </c>
      <c r="EH96" s="34">
        <v>0</v>
      </c>
      <c r="EI96" s="34">
        <v>999999999</v>
      </c>
      <c r="EJ96" s="34">
        <v>999999999</v>
      </c>
      <c r="EK96" s="34">
        <v>100</v>
      </c>
      <c r="EL96" s="34">
        <v>0</v>
      </c>
      <c r="EM96" s="34">
        <v>100</v>
      </c>
      <c r="EN96" s="34">
        <v>100</v>
      </c>
      <c r="EO96" s="34">
        <v>999999999</v>
      </c>
      <c r="EP96" s="34">
        <v>999999999</v>
      </c>
      <c r="EQ96" s="34">
        <v>100</v>
      </c>
      <c r="ER96" s="34">
        <v>100</v>
      </c>
      <c r="ES96" s="34">
        <v>999999999</v>
      </c>
      <c r="ET96" s="34">
        <v>0</v>
      </c>
      <c r="EU96" s="34">
        <v>999999999</v>
      </c>
      <c r="EV96" s="34">
        <v>999999999</v>
      </c>
      <c r="EW96" s="34">
        <v>0</v>
      </c>
      <c r="EX96" s="34">
        <v>100</v>
      </c>
      <c r="EY96" s="34">
        <v>0</v>
      </c>
      <c r="EZ96" s="34">
        <v>0</v>
      </c>
      <c r="FA96" s="34">
        <v>999999999</v>
      </c>
      <c r="FB96" s="34">
        <v>999999999</v>
      </c>
      <c r="FC96" s="34">
        <v>0</v>
      </c>
      <c r="FD96" s="42">
        <v>0</v>
      </c>
      <c r="FE96" s="42">
        <v>999999999</v>
      </c>
      <c r="FF96" s="42">
        <v>100</v>
      </c>
      <c r="FG96" s="42">
        <v>999999999</v>
      </c>
      <c r="FH96" s="42">
        <v>999999999</v>
      </c>
      <c r="FI96" s="42">
        <v>0</v>
      </c>
      <c r="FJ96" s="42">
        <v>0</v>
      </c>
      <c r="FK96" s="42">
        <v>0</v>
      </c>
      <c r="FL96" s="42">
        <v>0</v>
      </c>
      <c r="FM96" s="42">
        <v>999999999</v>
      </c>
      <c r="FN96" s="42">
        <v>999999999</v>
      </c>
      <c r="FO96" s="42">
        <v>0</v>
      </c>
      <c r="FP96" s="42">
        <v>0</v>
      </c>
      <c r="FQ96" s="2">
        <v>0</v>
      </c>
      <c r="FR96" s="2">
        <v>1</v>
      </c>
      <c r="FS96" s="2">
        <v>0</v>
      </c>
      <c r="FT96" s="2">
        <v>0</v>
      </c>
      <c r="FU96" s="2">
        <v>1</v>
      </c>
      <c r="FV96" s="2">
        <v>1</v>
      </c>
      <c r="FW96" s="2">
        <v>1</v>
      </c>
      <c r="FX96" s="2">
        <v>1</v>
      </c>
      <c r="FY96" s="2">
        <v>0</v>
      </c>
      <c r="FZ96" s="2">
        <v>0</v>
      </c>
      <c r="GA96" s="2">
        <v>1</v>
      </c>
      <c r="GB96" s="25">
        <v>1</v>
      </c>
      <c r="GC96" s="25">
        <v>0</v>
      </c>
      <c r="GD96" s="25">
        <v>0</v>
      </c>
      <c r="GE96" s="25">
        <v>0</v>
      </c>
      <c r="GF96" s="25">
        <v>0</v>
      </c>
      <c r="GG96" s="25">
        <v>0</v>
      </c>
      <c r="GH96" s="25">
        <v>0</v>
      </c>
      <c r="GI96" s="25">
        <v>0</v>
      </c>
      <c r="GJ96" s="25">
        <v>0</v>
      </c>
      <c r="GK96" s="25">
        <v>0</v>
      </c>
      <c r="GL96" s="25">
        <v>0</v>
      </c>
      <c r="GM96" s="25">
        <v>0</v>
      </c>
      <c r="GN96" s="2">
        <v>0</v>
      </c>
      <c r="GO96" s="2">
        <v>0</v>
      </c>
      <c r="GP96" s="2">
        <v>0</v>
      </c>
      <c r="GQ96" s="2">
        <v>0</v>
      </c>
      <c r="GR96" s="2">
        <v>0</v>
      </c>
      <c r="GS96" s="2">
        <v>0</v>
      </c>
      <c r="GT96" s="2">
        <v>0</v>
      </c>
      <c r="GU96" s="2">
        <v>0</v>
      </c>
      <c r="GV96" s="2">
        <v>0</v>
      </c>
      <c r="GW96" s="2">
        <v>0</v>
      </c>
      <c r="GX96" s="2">
        <v>0</v>
      </c>
      <c r="GY96" s="2">
        <v>0</v>
      </c>
      <c r="GZ96" s="2">
        <v>1</v>
      </c>
      <c r="HA96" s="2">
        <v>0</v>
      </c>
      <c r="HB96" s="2">
        <v>1</v>
      </c>
      <c r="HC96" s="2">
        <v>0</v>
      </c>
      <c r="HD96" s="2">
        <v>0</v>
      </c>
      <c r="HE96" s="2">
        <v>1</v>
      </c>
      <c r="HF96" s="2">
        <v>1</v>
      </c>
      <c r="HG96" s="2">
        <v>1</v>
      </c>
      <c r="HH96" s="2">
        <v>1</v>
      </c>
      <c r="HI96" s="2">
        <v>0</v>
      </c>
      <c r="HJ96" s="2">
        <v>0</v>
      </c>
      <c r="HK96" s="2">
        <v>1</v>
      </c>
      <c r="HL96" s="34">
        <v>0</v>
      </c>
      <c r="HM96" s="34">
        <v>999999999</v>
      </c>
      <c r="HN96" s="34">
        <v>100</v>
      </c>
      <c r="HO96" s="34">
        <v>999999999</v>
      </c>
      <c r="HP96" s="34">
        <v>999999999</v>
      </c>
      <c r="HQ96" s="34">
        <v>100</v>
      </c>
      <c r="HR96" s="34">
        <v>100</v>
      </c>
      <c r="HS96" s="34">
        <v>100</v>
      </c>
      <c r="HT96" s="34">
        <v>100</v>
      </c>
      <c r="HU96" s="34">
        <v>999999999</v>
      </c>
      <c r="HV96" s="34">
        <v>999999999</v>
      </c>
      <c r="HW96" s="34">
        <v>100</v>
      </c>
      <c r="HX96" s="39">
        <v>100</v>
      </c>
      <c r="HY96" s="39">
        <v>999999999</v>
      </c>
      <c r="HZ96" s="39">
        <v>0</v>
      </c>
      <c r="IA96" s="39">
        <v>999999999</v>
      </c>
      <c r="IB96" s="39">
        <v>999999999</v>
      </c>
      <c r="IC96" s="39">
        <v>0</v>
      </c>
      <c r="ID96" s="39">
        <v>0</v>
      </c>
      <c r="IE96" s="39">
        <v>0</v>
      </c>
      <c r="IF96" s="39">
        <v>0</v>
      </c>
      <c r="IG96" s="39">
        <v>999999999</v>
      </c>
      <c r="IH96" s="39">
        <v>999999999</v>
      </c>
      <c r="II96" s="39">
        <v>0</v>
      </c>
      <c r="IJ96" s="39">
        <v>0</v>
      </c>
      <c r="IK96" s="39">
        <v>999999999</v>
      </c>
      <c r="IL96" s="39">
        <v>0</v>
      </c>
      <c r="IM96" s="39">
        <v>999999999</v>
      </c>
      <c r="IN96" s="39">
        <v>999999999</v>
      </c>
      <c r="IO96" s="39">
        <v>0</v>
      </c>
      <c r="IP96" s="39">
        <v>0</v>
      </c>
      <c r="IQ96" s="39">
        <v>0</v>
      </c>
      <c r="IR96" s="39">
        <v>0</v>
      </c>
      <c r="IS96" s="39">
        <v>999999999</v>
      </c>
      <c r="IT96" s="39">
        <v>999999999</v>
      </c>
      <c r="IU96" s="39">
        <v>0</v>
      </c>
      <c r="IV96" s="39">
        <v>0</v>
      </c>
      <c r="IW96" s="39">
        <v>0</v>
      </c>
      <c r="IX96" s="39">
        <v>1</v>
      </c>
      <c r="IY96" s="39">
        <v>0</v>
      </c>
      <c r="IZ96" s="39">
        <v>0</v>
      </c>
      <c r="JA96" s="39">
        <v>0</v>
      </c>
      <c r="JB96" s="39">
        <v>0</v>
      </c>
      <c r="JC96" s="39">
        <v>0</v>
      </c>
      <c r="JD96" s="2">
        <v>2</v>
      </c>
      <c r="JE96" s="2">
        <v>0</v>
      </c>
      <c r="JF96" s="2">
        <v>1</v>
      </c>
      <c r="JG96" s="2">
        <v>0</v>
      </c>
      <c r="JH96" s="2">
        <v>1</v>
      </c>
      <c r="JI96" s="2">
        <v>0</v>
      </c>
      <c r="JJ96" s="2">
        <v>0</v>
      </c>
      <c r="JK96" s="2">
        <v>0</v>
      </c>
      <c r="JL96" s="2">
        <v>1</v>
      </c>
      <c r="JM96" s="44">
        <v>1</v>
      </c>
      <c r="JN96" s="44">
        <v>0</v>
      </c>
      <c r="JO96" s="44">
        <v>0</v>
      </c>
      <c r="JP96" s="2">
        <v>1</v>
      </c>
      <c r="JQ96" s="2">
        <v>0</v>
      </c>
      <c r="JR96" s="2">
        <v>0</v>
      </c>
      <c r="JS96" s="2">
        <v>0</v>
      </c>
      <c r="JT96" s="2">
        <v>1</v>
      </c>
      <c r="JU96" s="2">
        <v>0</v>
      </c>
      <c r="JV96" s="2">
        <v>0</v>
      </c>
      <c r="JW96" s="2">
        <v>1</v>
      </c>
      <c r="JX96" s="2">
        <v>1</v>
      </c>
      <c r="JY96" s="2">
        <v>0</v>
      </c>
      <c r="JZ96" s="2">
        <v>1</v>
      </c>
      <c r="KA96" s="2">
        <v>0</v>
      </c>
      <c r="KB96" s="25">
        <v>0</v>
      </c>
      <c r="KC96" s="25">
        <v>0</v>
      </c>
      <c r="KD96" s="25">
        <v>0</v>
      </c>
      <c r="KE96" s="25">
        <v>0</v>
      </c>
      <c r="KF96" s="25">
        <v>2</v>
      </c>
      <c r="KG96" s="25">
        <v>0</v>
      </c>
      <c r="KH96" s="25">
        <v>1</v>
      </c>
      <c r="KI96" s="25">
        <v>1</v>
      </c>
      <c r="KJ96" s="25">
        <v>2</v>
      </c>
      <c r="KK96" s="25">
        <v>1</v>
      </c>
      <c r="KL96" s="25">
        <v>1</v>
      </c>
      <c r="KM96" s="25">
        <v>0</v>
      </c>
      <c r="KN96" s="25">
        <v>3</v>
      </c>
      <c r="KO96" s="25">
        <v>0</v>
      </c>
      <c r="KP96" s="25">
        <v>1</v>
      </c>
      <c r="KQ96" s="25">
        <v>0</v>
      </c>
      <c r="KR96" s="44">
        <v>0</v>
      </c>
      <c r="KS96" s="44">
        <v>999999999</v>
      </c>
      <c r="KT96" s="44">
        <v>100</v>
      </c>
      <c r="KU96" s="44">
        <v>0</v>
      </c>
      <c r="KV96" s="44">
        <v>0</v>
      </c>
      <c r="KW96" s="44">
        <v>0</v>
      </c>
      <c r="KX96" s="44">
        <v>0</v>
      </c>
      <c r="KY96" s="44">
        <v>999999999</v>
      </c>
      <c r="KZ96" s="44">
        <v>66.666666666666657</v>
      </c>
      <c r="LA96" s="44">
        <v>999999999</v>
      </c>
      <c r="LB96" s="44">
        <v>100</v>
      </c>
      <c r="LC96" s="44">
        <v>999999999</v>
      </c>
      <c r="LD96" s="44">
        <v>50</v>
      </c>
      <c r="LE96" s="44">
        <v>999999999</v>
      </c>
      <c r="LF96" s="44">
        <v>0</v>
      </c>
      <c r="LG96" s="44">
        <v>0</v>
      </c>
      <c r="LH96" s="44">
        <v>50</v>
      </c>
      <c r="LI96" s="44">
        <v>100</v>
      </c>
      <c r="LJ96" s="44">
        <v>0</v>
      </c>
      <c r="LK96" s="44">
        <v>999999999</v>
      </c>
      <c r="LL96" s="44">
        <v>33.333333333333329</v>
      </c>
      <c r="LM96" s="44">
        <v>999999999</v>
      </c>
      <c r="LN96" s="44">
        <v>0</v>
      </c>
      <c r="LO96" s="44">
        <v>999999999</v>
      </c>
      <c r="LP96" s="44">
        <v>50</v>
      </c>
      <c r="LQ96" s="44">
        <v>999999999</v>
      </c>
      <c r="LR96" s="44">
        <v>0</v>
      </c>
      <c r="LS96" s="44">
        <v>100</v>
      </c>
      <c r="LT96" s="44">
        <v>50</v>
      </c>
      <c r="LU96" s="44">
        <v>0</v>
      </c>
      <c r="LV96" s="44">
        <v>100</v>
      </c>
      <c r="LW96" s="44">
        <v>999999999</v>
      </c>
      <c r="LX96" s="44">
        <v>0</v>
      </c>
      <c r="LY96" s="44">
        <v>999999999</v>
      </c>
      <c r="LZ96" s="44">
        <v>0</v>
      </c>
      <c r="MA96" s="44">
        <v>999999999</v>
      </c>
      <c r="MB96" s="25">
        <v>1</v>
      </c>
      <c r="MC96" s="25">
        <v>0</v>
      </c>
      <c r="MD96" s="25">
        <v>0</v>
      </c>
      <c r="ME96" s="25">
        <v>0</v>
      </c>
      <c r="MF96" s="25">
        <v>0</v>
      </c>
      <c r="MG96" s="25">
        <v>0</v>
      </c>
      <c r="MH96" s="25">
        <v>1</v>
      </c>
      <c r="MI96" s="25">
        <v>0</v>
      </c>
      <c r="MJ96" s="25">
        <v>0</v>
      </c>
      <c r="MK96" s="25">
        <v>0</v>
      </c>
      <c r="ML96" s="25">
        <v>0</v>
      </c>
      <c r="MM96" s="25">
        <v>0</v>
      </c>
      <c r="MN96" s="25">
        <v>1</v>
      </c>
      <c r="MO96" s="25">
        <v>0</v>
      </c>
      <c r="MP96" s="25">
        <v>1</v>
      </c>
      <c r="MQ96" s="25">
        <v>0</v>
      </c>
      <c r="MR96" s="25">
        <v>0</v>
      </c>
      <c r="MS96" s="25">
        <v>1</v>
      </c>
      <c r="MT96" s="25">
        <v>1</v>
      </c>
      <c r="MU96" s="25">
        <v>0</v>
      </c>
      <c r="MV96" s="25">
        <v>1</v>
      </c>
      <c r="MW96" s="44">
        <v>0</v>
      </c>
      <c r="MX96" s="44">
        <v>0</v>
      </c>
      <c r="MY96" s="44">
        <v>0</v>
      </c>
      <c r="MZ96" s="44">
        <v>100</v>
      </c>
      <c r="NA96" s="44">
        <v>999999999</v>
      </c>
      <c r="NB96" s="44">
        <v>0</v>
      </c>
      <c r="NC96" s="44">
        <v>999999999</v>
      </c>
      <c r="ND96" s="44">
        <v>999999999</v>
      </c>
      <c r="NE96" s="44">
        <v>0</v>
      </c>
      <c r="NF96" s="44">
        <v>100</v>
      </c>
      <c r="NG96" s="44">
        <v>999999999</v>
      </c>
      <c r="NH96" s="44">
        <v>0</v>
      </c>
      <c r="NI96" s="44">
        <v>999999999</v>
      </c>
      <c r="NJ96" s="44">
        <v>999999999</v>
      </c>
      <c r="NK96" s="44">
        <v>999999999</v>
      </c>
      <c r="NL96" s="25">
        <v>0</v>
      </c>
      <c r="NM96" s="25">
        <v>0</v>
      </c>
      <c r="NN96" s="25">
        <v>0</v>
      </c>
      <c r="NO96" s="25">
        <v>0</v>
      </c>
      <c r="NP96" s="25">
        <v>0</v>
      </c>
      <c r="NQ96" s="25">
        <v>0</v>
      </c>
      <c r="NR96" s="25">
        <v>0</v>
      </c>
      <c r="NS96" s="25">
        <v>0</v>
      </c>
      <c r="NT96" s="25">
        <v>0</v>
      </c>
      <c r="NU96" s="25">
        <v>0</v>
      </c>
      <c r="NV96" s="25">
        <v>0</v>
      </c>
      <c r="NW96" s="25">
        <v>0</v>
      </c>
      <c r="NX96" s="25">
        <v>0</v>
      </c>
      <c r="NY96" s="25">
        <v>0</v>
      </c>
      <c r="NZ96" s="25">
        <v>1</v>
      </c>
      <c r="OA96" s="25">
        <v>0</v>
      </c>
      <c r="OB96" s="25">
        <v>0</v>
      </c>
      <c r="OC96" s="25">
        <v>0</v>
      </c>
      <c r="OD96" s="44">
        <v>0</v>
      </c>
      <c r="OE96" s="44">
        <v>0</v>
      </c>
      <c r="OF96" s="44">
        <v>0</v>
      </c>
      <c r="OG96" s="44">
        <v>0</v>
      </c>
      <c r="OH96" s="44">
        <v>0</v>
      </c>
      <c r="OI96" s="44">
        <v>0</v>
      </c>
      <c r="OJ96" s="44">
        <v>999999999</v>
      </c>
      <c r="OK96" s="44">
        <v>999999999</v>
      </c>
      <c r="OL96" s="44">
        <v>0</v>
      </c>
      <c r="OM96" s="44">
        <v>999999999</v>
      </c>
      <c r="ON96" s="44">
        <v>999999999</v>
      </c>
      <c r="OO96" s="44">
        <v>999999999</v>
      </c>
      <c r="OP96" s="44">
        <v>999999999</v>
      </c>
      <c r="OQ96" s="44">
        <v>999999999</v>
      </c>
      <c r="OR96" s="44">
        <v>999999999</v>
      </c>
      <c r="OS96" s="44">
        <v>999999999</v>
      </c>
      <c r="OT96" s="44">
        <v>999999999</v>
      </c>
      <c r="OU96" s="44">
        <v>999999999</v>
      </c>
      <c r="OV96" s="25">
        <v>2</v>
      </c>
      <c r="OW96" s="25">
        <v>0</v>
      </c>
      <c r="OX96" s="25">
        <v>1</v>
      </c>
      <c r="OY96" s="25">
        <v>1</v>
      </c>
      <c r="OZ96" s="25">
        <v>2</v>
      </c>
      <c r="PA96" s="25">
        <v>1</v>
      </c>
      <c r="PB96" s="25">
        <v>3</v>
      </c>
      <c r="PC96" s="25">
        <v>2</v>
      </c>
      <c r="PD96" s="25">
        <v>4</v>
      </c>
      <c r="PE96" s="25">
        <v>0</v>
      </c>
      <c r="PF96" s="25">
        <v>1</v>
      </c>
      <c r="PG96" s="25">
        <v>1</v>
      </c>
      <c r="PH96" s="25">
        <v>5</v>
      </c>
      <c r="PI96" s="25">
        <v>1</v>
      </c>
      <c r="PJ96" s="25">
        <v>3</v>
      </c>
      <c r="PK96" s="25">
        <v>1</v>
      </c>
      <c r="PL96" s="25">
        <v>2</v>
      </c>
      <c r="PM96" s="25">
        <v>2</v>
      </c>
      <c r="PN96" s="25">
        <v>3</v>
      </c>
      <c r="PO96" s="25">
        <v>2</v>
      </c>
      <c r="PP96" s="25">
        <v>5</v>
      </c>
      <c r="PQ96" s="25">
        <v>1</v>
      </c>
      <c r="PR96" s="25">
        <v>1</v>
      </c>
      <c r="PS96" s="25">
        <v>2</v>
      </c>
      <c r="PT96" s="44">
        <v>40</v>
      </c>
      <c r="PU96" s="44">
        <v>0</v>
      </c>
      <c r="PV96" s="44">
        <v>33.333333333333329</v>
      </c>
      <c r="PW96" s="44">
        <v>100</v>
      </c>
      <c r="PX96" s="44">
        <v>100</v>
      </c>
      <c r="PY96" s="44">
        <v>50</v>
      </c>
      <c r="PZ96" s="44">
        <v>100</v>
      </c>
      <c r="QA96" s="44">
        <v>100</v>
      </c>
      <c r="QB96" s="44">
        <v>80</v>
      </c>
      <c r="QC96" s="44">
        <v>0</v>
      </c>
      <c r="QD96" s="44">
        <v>100</v>
      </c>
      <c r="QE96" s="44">
        <v>50</v>
      </c>
      <c r="QF96" s="25">
        <v>3</v>
      </c>
      <c r="QG96" s="25">
        <v>0</v>
      </c>
      <c r="QH96" s="25">
        <v>1</v>
      </c>
      <c r="QI96" s="25">
        <v>0</v>
      </c>
      <c r="QJ96" s="25">
        <v>2</v>
      </c>
      <c r="QK96" s="25">
        <v>1</v>
      </c>
      <c r="QL96" s="25">
        <v>3</v>
      </c>
      <c r="QM96" s="25">
        <v>2</v>
      </c>
      <c r="QN96" s="25">
        <v>5</v>
      </c>
      <c r="QO96" s="25">
        <v>0</v>
      </c>
      <c r="QP96" s="25">
        <v>0</v>
      </c>
      <c r="QQ96" s="25">
        <v>5</v>
      </c>
      <c r="QR96" s="25">
        <v>1</v>
      </c>
      <c r="QS96" s="25">
        <v>3</v>
      </c>
      <c r="QT96" s="25">
        <v>1</v>
      </c>
      <c r="QU96" s="25">
        <v>2</v>
      </c>
      <c r="QV96" s="25">
        <v>2</v>
      </c>
      <c r="QW96" s="25">
        <v>3</v>
      </c>
      <c r="QX96" s="25">
        <v>2</v>
      </c>
      <c r="QY96" s="25">
        <v>5</v>
      </c>
      <c r="QZ96" s="25">
        <v>1</v>
      </c>
      <c r="RA96" s="25">
        <v>1</v>
      </c>
      <c r="RB96" s="44">
        <v>60</v>
      </c>
      <c r="RC96" s="44">
        <v>0</v>
      </c>
      <c r="RD96" s="44">
        <v>33.333333333333329</v>
      </c>
      <c r="RE96" s="44">
        <v>0</v>
      </c>
      <c r="RF96" s="44">
        <v>100</v>
      </c>
      <c r="RG96" s="44">
        <v>50</v>
      </c>
      <c r="RH96" s="44">
        <v>100</v>
      </c>
      <c r="RI96" s="44">
        <v>100</v>
      </c>
      <c r="RJ96" s="44">
        <v>100</v>
      </c>
      <c r="RK96" s="44">
        <v>0</v>
      </c>
      <c r="RL96" s="44">
        <v>0</v>
      </c>
      <c r="RM96" s="25">
        <v>2</v>
      </c>
      <c r="RN96" s="25">
        <v>0</v>
      </c>
      <c r="RO96" s="25">
        <v>1</v>
      </c>
      <c r="RP96" s="25">
        <v>1</v>
      </c>
      <c r="RQ96" s="25">
        <v>2</v>
      </c>
      <c r="RR96" s="25">
        <v>0</v>
      </c>
      <c r="RS96" s="25">
        <v>2</v>
      </c>
      <c r="RT96" s="25">
        <v>0</v>
      </c>
      <c r="RU96" s="25">
        <v>3</v>
      </c>
      <c r="RV96" s="25">
        <v>0</v>
      </c>
      <c r="RW96" s="25">
        <v>1</v>
      </c>
      <c r="RX96" s="25">
        <v>0</v>
      </c>
      <c r="RY96" s="25">
        <v>0</v>
      </c>
      <c r="RZ96" s="25">
        <v>0</v>
      </c>
      <c r="SA96" s="25">
        <v>0</v>
      </c>
      <c r="SB96" s="25">
        <v>0</v>
      </c>
      <c r="SC96" s="25">
        <v>2</v>
      </c>
      <c r="SD96" s="25">
        <v>1</v>
      </c>
      <c r="SE96" s="25">
        <v>0</v>
      </c>
      <c r="SF96" s="25">
        <v>0</v>
      </c>
      <c r="SG96" s="25">
        <v>2</v>
      </c>
      <c r="SH96" s="25">
        <v>0</v>
      </c>
      <c r="SI96" s="25">
        <v>1</v>
      </c>
      <c r="SJ96" s="25">
        <v>1</v>
      </c>
      <c r="SK96" s="25">
        <v>0</v>
      </c>
      <c r="SL96" s="25">
        <v>0</v>
      </c>
      <c r="SM96" s="25">
        <v>0</v>
      </c>
      <c r="SN96" s="25">
        <v>0</v>
      </c>
      <c r="SO96" s="25">
        <v>2</v>
      </c>
      <c r="SP96" s="25">
        <v>0</v>
      </c>
      <c r="SQ96" s="25">
        <v>0</v>
      </c>
      <c r="SR96" s="25">
        <v>0</v>
      </c>
      <c r="SS96" s="25">
        <v>1</v>
      </c>
      <c r="ST96" s="25">
        <v>0</v>
      </c>
      <c r="SU96" s="25">
        <v>1</v>
      </c>
      <c r="SV96" s="25">
        <v>0</v>
      </c>
      <c r="SW96" s="44">
        <v>66.666666666666657</v>
      </c>
      <c r="SX96" s="44">
        <v>0</v>
      </c>
      <c r="SY96" s="44">
        <v>50</v>
      </c>
      <c r="SZ96" s="44">
        <v>100</v>
      </c>
      <c r="TA96" s="44">
        <v>66.666666666666657</v>
      </c>
      <c r="TB96" s="44">
        <v>0</v>
      </c>
      <c r="TC96" s="44">
        <v>100</v>
      </c>
      <c r="TD96" s="44">
        <v>0</v>
      </c>
      <c r="TE96" s="44">
        <v>60</v>
      </c>
      <c r="TF96" s="44">
        <v>0</v>
      </c>
      <c r="TG96" s="44">
        <v>100</v>
      </c>
      <c r="TH96" s="44">
        <v>0</v>
      </c>
      <c r="TI96" s="44">
        <v>0</v>
      </c>
      <c r="TJ96" s="44">
        <v>0</v>
      </c>
      <c r="TK96" s="44">
        <v>0</v>
      </c>
      <c r="TL96" s="44">
        <v>0</v>
      </c>
      <c r="TM96" s="44">
        <v>66.666666666666657</v>
      </c>
      <c r="TN96" s="44">
        <v>50</v>
      </c>
      <c r="TO96" s="44">
        <v>0</v>
      </c>
      <c r="TP96" s="44">
        <v>0</v>
      </c>
      <c r="TQ96" s="44">
        <v>40</v>
      </c>
      <c r="TR96" s="44">
        <v>0</v>
      </c>
      <c r="TS96" s="44">
        <v>100</v>
      </c>
      <c r="TT96" s="44">
        <v>50</v>
      </c>
      <c r="TU96" s="44">
        <v>0</v>
      </c>
      <c r="TV96" s="44">
        <v>0</v>
      </c>
      <c r="TW96" s="44">
        <v>0</v>
      </c>
      <c r="TX96" s="44">
        <v>0</v>
      </c>
      <c r="TY96" s="44">
        <v>66.666666666666657</v>
      </c>
      <c r="TZ96" s="44">
        <v>0</v>
      </c>
      <c r="UA96" s="44">
        <v>0</v>
      </c>
      <c r="UB96" s="44">
        <v>0</v>
      </c>
      <c r="UC96" s="44">
        <v>20</v>
      </c>
      <c r="UD96" s="44">
        <v>0</v>
      </c>
      <c r="UE96" s="44">
        <v>100</v>
      </c>
      <c r="UF96" s="44">
        <v>0</v>
      </c>
    </row>
    <row r="97" spans="1:552" x14ac:dyDescent="0.25">
      <c r="A97" s="2" t="str">
        <f t="shared" si="1"/>
        <v xml:space="preserve">310620 Belo Horizonte                                                                                                                               </v>
      </c>
      <c r="B97" s="58">
        <v>310620</v>
      </c>
      <c r="C97" s="2" t="s">
        <v>141</v>
      </c>
      <c r="D97" s="56">
        <v>69</v>
      </c>
      <c r="E97" s="56">
        <v>55</v>
      </c>
      <c r="F97" s="56">
        <v>74</v>
      </c>
      <c r="G97" s="56">
        <v>66</v>
      </c>
      <c r="H97" s="56">
        <v>59</v>
      </c>
      <c r="I97" s="56">
        <v>80</v>
      </c>
      <c r="J97" s="56">
        <v>63</v>
      </c>
      <c r="K97" s="56">
        <v>94</v>
      </c>
      <c r="L97" s="56">
        <v>75</v>
      </c>
      <c r="M97" s="56">
        <v>58</v>
      </c>
      <c r="N97" s="56">
        <v>66</v>
      </c>
      <c r="O97" s="56">
        <v>53</v>
      </c>
      <c r="P97" s="59">
        <v>36</v>
      </c>
      <c r="Q97" s="59">
        <v>26</v>
      </c>
      <c r="R97" s="59">
        <v>38</v>
      </c>
      <c r="S97" s="59">
        <v>37</v>
      </c>
      <c r="T97" s="59">
        <v>31</v>
      </c>
      <c r="U97" s="59">
        <v>49</v>
      </c>
      <c r="V97" s="59">
        <v>40</v>
      </c>
      <c r="W97" s="59">
        <v>68</v>
      </c>
      <c r="X97" s="59">
        <v>52</v>
      </c>
      <c r="Y97" s="59">
        <v>45</v>
      </c>
      <c r="Z97" s="59">
        <v>42</v>
      </c>
      <c r="AA97" s="59">
        <v>31</v>
      </c>
      <c r="AB97" s="62">
        <v>52.173913043478258</v>
      </c>
      <c r="AC97" s="62">
        <v>47.272727272727273</v>
      </c>
      <c r="AD97" s="62">
        <v>51.351351351351347</v>
      </c>
      <c r="AE97" s="62">
        <v>56.060606060606055</v>
      </c>
      <c r="AF97" s="62">
        <v>52.542372881355938</v>
      </c>
      <c r="AG97" s="62">
        <v>61.250000000000007</v>
      </c>
      <c r="AH97" s="62">
        <v>63.492063492063487</v>
      </c>
      <c r="AI97" s="62">
        <v>72.340425531914903</v>
      </c>
      <c r="AJ97" s="62">
        <v>69.333333333333343</v>
      </c>
      <c r="AK97" s="62">
        <v>77.58620689655173</v>
      </c>
      <c r="AL97" s="62">
        <v>63.636363636363633</v>
      </c>
      <c r="AM97" s="62">
        <v>58.490566037735846</v>
      </c>
      <c r="AN97" s="61">
        <v>32</v>
      </c>
      <c r="AO97" s="25">
        <v>26</v>
      </c>
      <c r="AP97" s="25">
        <v>30</v>
      </c>
      <c r="AQ97" s="25">
        <v>24</v>
      </c>
      <c r="AR97" s="25">
        <v>26</v>
      </c>
      <c r="AS97" s="25">
        <v>26</v>
      </c>
      <c r="AT97" s="25">
        <v>17</v>
      </c>
      <c r="AU97" s="25">
        <v>18</v>
      </c>
      <c r="AV97" s="25">
        <v>19</v>
      </c>
      <c r="AW97" s="25">
        <v>10</v>
      </c>
      <c r="AX97" s="25">
        <v>18</v>
      </c>
      <c r="AY97" s="25">
        <v>14</v>
      </c>
      <c r="AZ97" s="39">
        <v>46.376811594202898</v>
      </c>
      <c r="BA97" s="39">
        <v>47.272727272727273</v>
      </c>
      <c r="BB97" s="39">
        <v>40.54054054054054</v>
      </c>
      <c r="BC97" s="39">
        <v>36.363636363636367</v>
      </c>
      <c r="BD97" s="39">
        <v>44.067796610169488</v>
      </c>
      <c r="BE97" s="39">
        <v>32.5</v>
      </c>
      <c r="BF97" s="39">
        <v>26.984126984126984</v>
      </c>
      <c r="BG97" s="39">
        <v>19.148936170212767</v>
      </c>
      <c r="BH97" s="39">
        <v>25.333333333333336</v>
      </c>
      <c r="BI97" s="39">
        <v>17.241379310344829</v>
      </c>
      <c r="BJ97" s="39">
        <v>27.27272727272727</v>
      </c>
      <c r="BK97" s="39">
        <v>26.415094339622641</v>
      </c>
      <c r="BL97" s="25">
        <v>1</v>
      </c>
      <c r="BM97" s="25">
        <v>3</v>
      </c>
      <c r="BN97" s="25">
        <v>6</v>
      </c>
      <c r="BO97" s="25">
        <v>5</v>
      </c>
      <c r="BP97" s="25">
        <v>2</v>
      </c>
      <c r="BQ97" s="25">
        <v>5</v>
      </c>
      <c r="BR97" s="25">
        <v>6</v>
      </c>
      <c r="BS97" s="25">
        <v>8</v>
      </c>
      <c r="BT97" s="25">
        <v>4</v>
      </c>
      <c r="BU97" s="25">
        <v>3</v>
      </c>
      <c r="BV97" s="25">
        <v>6</v>
      </c>
      <c r="BW97" s="25">
        <v>8</v>
      </c>
      <c r="BX97" s="39">
        <v>1.4492753623188406</v>
      </c>
      <c r="BY97" s="39">
        <v>5.4545454545454541</v>
      </c>
      <c r="BZ97" s="39">
        <v>8.1081081081081088</v>
      </c>
      <c r="CA97" s="39">
        <v>7.5757575757575761</v>
      </c>
      <c r="CB97" s="39">
        <v>3.3898305084745761</v>
      </c>
      <c r="CC97" s="39">
        <v>6.25</v>
      </c>
      <c r="CD97" s="39">
        <v>9.5238095238095237</v>
      </c>
      <c r="CE97" s="39">
        <v>8.5106382978723403</v>
      </c>
      <c r="CF97" s="39">
        <v>5.3333333333333339</v>
      </c>
      <c r="CG97" s="39">
        <v>5.1724137931034484</v>
      </c>
      <c r="CH97" s="39">
        <v>9.0909090909090917</v>
      </c>
      <c r="CI97" s="39">
        <v>15.09433962264151</v>
      </c>
      <c r="CJ97" s="63">
        <v>16</v>
      </c>
      <c r="CK97" s="63">
        <v>16</v>
      </c>
      <c r="CL97" s="63">
        <v>17</v>
      </c>
      <c r="CM97" s="63">
        <v>14</v>
      </c>
      <c r="CN97" s="63">
        <v>10</v>
      </c>
      <c r="CO97" s="63">
        <v>21</v>
      </c>
      <c r="CP97" s="63">
        <v>18</v>
      </c>
      <c r="CQ97" s="63">
        <v>30</v>
      </c>
      <c r="CR97" s="63">
        <v>25</v>
      </c>
      <c r="CS97" s="63">
        <v>23</v>
      </c>
      <c r="CT97" s="63">
        <v>8</v>
      </c>
      <c r="CU97" s="63">
        <v>13</v>
      </c>
      <c r="CV97" s="63">
        <v>4</v>
      </c>
      <c r="CW97" s="63">
        <v>2</v>
      </c>
      <c r="CX97" s="63">
        <v>4</v>
      </c>
      <c r="CY97" s="63">
        <v>1</v>
      </c>
      <c r="CZ97" s="63">
        <v>2</v>
      </c>
      <c r="DA97" s="63">
        <v>8</v>
      </c>
      <c r="DB97" s="63">
        <v>5</v>
      </c>
      <c r="DC97" s="63">
        <v>7</v>
      </c>
      <c r="DD97" s="63">
        <v>3</v>
      </c>
      <c r="DE97" s="63">
        <v>1</v>
      </c>
      <c r="DF97" s="63">
        <v>5</v>
      </c>
      <c r="DG97" s="63">
        <v>0</v>
      </c>
      <c r="DH97" s="25">
        <v>4</v>
      </c>
      <c r="DI97" s="25">
        <v>2</v>
      </c>
      <c r="DJ97" s="25">
        <v>4</v>
      </c>
      <c r="DK97" s="25">
        <v>5</v>
      </c>
      <c r="DL97" s="25">
        <v>3</v>
      </c>
      <c r="DM97" s="25">
        <v>10</v>
      </c>
      <c r="DN97" s="25">
        <v>3</v>
      </c>
      <c r="DO97" s="25">
        <v>3</v>
      </c>
      <c r="DP97" s="25">
        <v>3</v>
      </c>
      <c r="DQ97" s="25">
        <v>2</v>
      </c>
      <c r="DR97" s="25">
        <v>3</v>
      </c>
      <c r="DS97" s="25">
        <v>1</v>
      </c>
      <c r="DT97" s="34">
        <v>24</v>
      </c>
      <c r="DU97" s="34">
        <v>20</v>
      </c>
      <c r="DV97" s="34">
        <v>25</v>
      </c>
      <c r="DW97" s="34">
        <v>20</v>
      </c>
      <c r="DX97" s="34">
        <v>15</v>
      </c>
      <c r="DY97" s="34">
        <v>39</v>
      </c>
      <c r="DZ97" s="34">
        <v>26</v>
      </c>
      <c r="EA97" s="2">
        <v>40</v>
      </c>
      <c r="EB97" s="2">
        <v>31</v>
      </c>
      <c r="EC97" s="2">
        <v>26</v>
      </c>
      <c r="ED97" s="2">
        <v>16</v>
      </c>
      <c r="EE97" s="2">
        <v>14</v>
      </c>
      <c r="EF97" s="34">
        <v>66.666666666666657</v>
      </c>
      <c r="EG97" s="34">
        <v>80</v>
      </c>
      <c r="EH97" s="34">
        <v>68</v>
      </c>
      <c r="EI97" s="34">
        <v>70</v>
      </c>
      <c r="EJ97" s="34">
        <v>66.666666666666657</v>
      </c>
      <c r="EK97" s="34">
        <v>53.846153846153847</v>
      </c>
      <c r="EL97" s="34">
        <v>69.230769230769226</v>
      </c>
      <c r="EM97" s="34">
        <v>75</v>
      </c>
      <c r="EN97" s="34">
        <v>80.645161290322577</v>
      </c>
      <c r="EO97" s="34">
        <v>88.461538461538453</v>
      </c>
      <c r="EP97" s="34">
        <v>50</v>
      </c>
      <c r="EQ97" s="34">
        <v>92.857142857142861</v>
      </c>
      <c r="ER97" s="34">
        <v>16.666666666666664</v>
      </c>
      <c r="ES97" s="34">
        <v>10</v>
      </c>
      <c r="ET97" s="34">
        <v>16</v>
      </c>
      <c r="EU97" s="34">
        <v>5</v>
      </c>
      <c r="EV97" s="34">
        <v>13.333333333333334</v>
      </c>
      <c r="EW97" s="34">
        <v>20.512820512820511</v>
      </c>
      <c r="EX97" s="34">
        <v>19.230769230769234</v>
      </c>
      <c r="EY97" s="34">
        <v>17.5</v>
      </c>
      <c r="EZ97" s="34">
        <v>9.67741935483871</v>
      </c>
      <c r="FA97" s="34">
        <v>3.8461538461538463</v>
      </c>
      <c r="FB97" s="34">
        <v>31.25</v>
      </c>
      <c r="FC97" s="34">
        <v>0</v>
      </c>
      <c r="FD97" s="42">
        <v>16.666666666666664</v>
      </c>
      <c r="FE97" s="42">
        <v>10</v>
      </c>
      <c r="FF97" s="42">
        <v>16</v>
      </c>
      <c r="FG97" s="42">
        <v>25</v>
      </c>
      <c r="FH97" s="42">
        <v>20</v>
      </c>
      <c r="FI97" s="42">
        <v>25.641025641025639</v>
      </c>
      <c r="FJ97" s="42">
        <v>11.538461538461538</v>
      </c>
      <c r="FK97" s="42">
        <v>7.5</v>
      </c>
      <c r="FL97" s="42">
        <v>9.67741935483871</v>
      </c>
      <c r="FM97" s="42">
        <v>7.6923076923076925</v>
      </c>
      <c r="FN97" s="42">
        <v>18.75</v>
      </c>
      <c r="FO97" s="42">
        <v>7.1428571428571423</v>
      </c>
      <c r="FP97" s="42">
        <v>26</v>
      </c>
      <c r="FQ97" s="2">
        <v>17</v>
      </c>
      <c r="FR97" s="2">
        <v>20</v>
      </c>
      <c r="FS97" s="2">
        <v>21</v>
      </c>
      <c r="FT97" s="2">
        <v>17</v>
      </c>
      <c r="FU97" s="2">
        <v>33</v>
      </c>
      <c r="FV97" s="2">
        <v>30</v>
      </c>
      <c r="FW97" s="2">
        <v>49</v>
      </c>
      <c r="FX97" s="2">
        <v>33</v>
      </c>
      <c r="FY97" s="2">
        <v>31</v>
      </c>
      <c r="FZ97" s="2">
        <v>27</v>
      </c>
      <c r="GA97" s="2">
        <v>20</v>
      </c>
      <c r="GB97" s="25">
        <v>3</v>
      </c>
      <c r="GC97" s="25">
        <v>3</v>
      </c>
      <c r="GD97" s="25">
        <v>5</v>
      </c>
      <c r="GE97" s="25">
        <v>6</v>
      </c>
      <c r="GF97" s="25">
        <v>5</v>
      </c>
      <c r="GG97" s="25">
        <v>8</v>
      </c>
      <c r="GH97" s="25">
        <v>9</v>
      </c>
      <c r="GI97" s="25">
        <v>5</v>
      </c>
      <c r="GJ97" s="25">
        <v>5</v>
      </c>
      <c r="GK97" s="25">
        <v>2</v>
      </c>
      <c r="GL97" s="25">
        <v>7</v>
      </c>
      <c r="GM97" s="25">
        <v>2</v>
      </c>
      <c r="GN97" s="2">
        <v>4</v>
      </c>
      <c r="GO97" s="2">
        <v>4</v>
      </c>
      <c r="GP97" s="2">
        <v>5</v>
      </c>
      <c r="GQ97" s="2">
        <v>4</v>
      </c>
      <c r="GR97" s="2">
        <v>5</v>
      </c>
      <c r="GS97" s="2">
        <v>5</v>
      </c>
      <c r="GT97" s="2">
        <v>0</v>
      </c>
      <c r="GU97" s="2">
        <v>7</v>
      </c>
      <c r="GV97" s="2">
        <v>7</v>
      </c>
      <c r="GW97" s="2">
        <v>4</v>
      </c>
      <c r="GX97" s="2">
        <v>1</v>
      </c>
      <c r="GY97" s="2">
        <v>3</v>
      </c>
      <c r="GZ97" s="2">
        <v>33</v>
      </c>
      <c r="HA97" s="2">
        <v>24</v>
      </c>
      <c r="HB97" s="2">
        <v>30</v>
      </c>
      <c r="HC97" s="2">
        <v>31</v>
      </c>
      <c r="HD97" s="2">
        <v>27</v>
      </c>
      <c r="HE97" s="2">
        <v>46</v>
      </c>
      <c r="HF97" s="2">
        <v>39</v>
      </c>
      <c r="HG97" s="2">
        <v>61</v>
      </c>
      <c r="HH97" s="2">
        <v>45</v>
      </c>
      <c r="HI97" s="2">
        <v>37</v>
      </c>
      <c r="HJ97" s="2">
        <v>35</v>
      </c>
      <c r="HK97" s="2">
        <v>25</v>
      </c>
      <c r="HL97" s="34">
        <v>78.787878787878782</v>
      </c>
      <c r="HM97" s="34">
        <v>70.833333333333343</v>
      </c>
      <c r="HN97" s="34">
        <v>66.666666666666657</v>
      </c>
      <c r="HO97" s="34">
        <v>67.741935483870961</v>
      </c>
      <c r="HP97" s="34">
        <v>62.962962962962962</v>
      </c>
      <c r="HQ97" s="34">
        <v>71.739130434782609</v>
      </c>
      <c r="HR97" s="34">
        <v>76.923076923076934</v>
      </c>
      <c r="HS97" s="34">
        <v>80.327868852459019</v>
      </c>
      <c r="HT97" s="34">
        <v>73.333333333333329</v>
      </c>
      <c r="HU97" s="34">
        <v>83.78378378378379</v>
      </c>
      <c r="HV97" s="34">
        <v>77.142857142857153</v>
      </c>
      <c r="HW97" s="34">
        <v>80</v>
      </c>
      <c r="HX97" s="39">
        <v>9.0909090909090917</v>
      </c>
      <c r="HY97" s="39">
        <v>12.5</v>
      </c>
      <c r="HZ97" s="39">
        <v>16.666666666666664</v>
      </c>
      <c r="IA97" s="39">
        <v>19.35483870967742</v>
      </c>
      <c r="IB97" s="39">
        <v>18.518518518518519</v>
      </c>
      <c r="IC97" s="39">
        <v>17.391304347826086</v>
      </c>
      <c r="ID97" s="39">
        <v>23.076923076923077</v>
      </c>
      <c r="IE97" s="39">
        <v>8.1967213114754092</v>
      </c>
      <c r="IF97" s="39">
        <v>11.111111111111111</v>
      </c>
      <c r="IG97" s="39">
        <v>5.4054054054054053</v>
      </c>
      <c r="IH97" s="39">
        <v>20</v>
      </c>
      <c r="II97" s="39">
        <v>8</v>
      </c>
      <c r="IJ97" s="39">
        <v>12.121212121212121</v>
      </c>
      <c r="IK97" s="39">
        <v>16.666666666666664</v>
      </c>
      <c r="IL97" s="39">
        <v>16.666666666666664</v>
      </c>
      <c r="IM97" s="39">
        <v>12.903225806451612</v>
      </c>
      <c r="IN97" s="39">
        <v>18.518518518518519</v>
      </c>
      <c r="IO97" s="39">
        <v>10.869565217391305</v>
      </c>
      <c r="IP97" s="39">
        <v>0</v>
      </c>
      <c r="IQ97" s="39">
        <v>11.475409836065573</v>
      </c>
      <c r="IR97" s="39">
        <v>15.555555555555555</v>
      </c>
      <c r="IS97" s="39">
        <v>10.810810810810811</v>
      </c>
      <c r="IT97" s="39">
        <v>2.8571428571428572</v>
      </c>
      <c r="IU97" s="39">
        <v>12</v>
      </c>
      <c r="IV97" s="39">
        <v>10</v>
      </c>
      <c r="IW97" s="39">
        <v>13</v>
      </c>
      <c r="IX97" s="39">
        <v>18</v>
      </c>
      <c r="IY97" s="39">
        <v>10</v>
      </c>
      <c r="IZ97" s="39">
        <v>14</v>
      </c>
      <c r="JA97" s="39">
        <v>18</v>
      </c>
      <c r="JB97" s="39">
        <v>11</v>
      </c>
      <c r="JC97" s="39">
        <v>13</v>
      </c>
      <c r="JD97" s="2">
        <v>12</v>
      </c>
      <c r="JE97" s="2">
        <v>8</v>
      </c>
      <c r="JF97" s="2">
        <v>11</v>
      </c>
      <c r="JG97" s="2">
        <v>9</v>
      </c>
      <c r="JH97" s="2">
        <v>6</v>
      </c>
      <c r="JI97" s="2">
        <v>3</v>
      </c>
      <c r="JJ97" s="2">
        <v>5</v>
      </c>
      <c r="JK97" s="2">
        <v>5</v>
      </c>
      <c r="JL97" s="2">
        <v>5</v>
      </c>
      <c r="JM97" s="44">
        <v>4</v>
      </c>
      <c r="JN97" s="44">
        <v>1</v>
      </c>
      <c r="JO97" s="44">
        <v>2</v>
      </c>
      <c r="JP97" s="2">
        <v>1</v>
      </c>
      <c r="JQ97" s="2">
        <v>2</v>
      </c>
      <c r="JR97" s="2">
        <v>1</v>
      </c>
      <c r="JS97" s="2">
        <v>2</v>
      </c>
      <c r="JT97" s="2">
        <v>10</v>
      </c>
      <c r="JU97" s="2">
        <v>6</v>
      </c>
      <c r="JV97" s="2">
        <v>4</v>
      </c>
      <c r="JW97" s="2">
        <v>6</v>
      </c>
      <c r="JX97" s="2">
        <v>3</v>
      </c>
      <c r="JY97" s="2">
        <v>0</v>
      </c>
      <c r="JZ97" s="2">
        <v>4</v>
      </c>
      <c r="KA97" s="2">
        <v>1</v>
      </c>
      <c r="KB97" s="25">
        <v>2</v>
      </c>
      <c r="KC97" s="25">
        <v>0</v>
      </c>
      <c r="KD97" s="25">
        <v>1</v>
      </c>
      <c r="KE97" s="25">
        <v>1</v>
      </c>
      <c r="KF97" s="25">
        <v>26</v>
      </c>
      <c r="KG97" s="25">
        <v>22</v>
      </c>
      <c r="KH97" s="25">
        <v>27</v>
      </c>
      <c r="KI97" s="25">
        <v>21</v>
      </c>
      <c r="KJ97" s="25">
        <v>22</v>
      </c>
      <c r="KK97" s="25">
        <v>22</v>
      </c>
      <c r="KL97" s="25">
        <v>16</v>
      </c>
      <c r="KM97" s="25">
        <v>16</v>
      </c>
      <c r="KN97" s="25">
        <v>15</v>
      </c>
      <c r="KO97" s="25">
        <v>10</v>
      </c>
      <c r="KP97" s="25">
        <v>13</v>
      </c>
      <c r="KQ97" s="25">
        <v>12</v>
      </c>
      <c r="KR97" s="44">
        <v>38.461538461538467</v>
      </c>
      <c r="KS97" s="44">
        <v>59.090909090909093</v>
      </c>
      <c r="KT97" s="44">
        <v>66.666666666666657</v>
      </c>
      <c r="KU97" s="44">
        <v>47.619047619047613</v>
      </c>
      <c r="KV97" s="44">
        <v>63.636363636363633</v>
      </c>
      <c r="KW97" s="44">
        <v>81.818181818181827</v>
      </c>
      <c r="KX97" s="44">
        <v>68.75</v>
      </c>
      <c r="KY97" s="44">
        <v>81.25</v>
      </c>
      <c r="KZ97" s="44">
        <v>80</v>
      </c>
      <c r="LA97" s="44">
        <v>80</v>
      </c>
      <c r="LB97" s="44">
        <v>84.615384615384613</v>
      </c>
      <c r="LC97" s="44">
        <v>75</v>
      </c>
      <c r="LD97" s="44">
        <v>23.076923076923077</v>
      </c>
      <c r="LE97" s="44">
        <v>13.636363636363635</v>
      </c>
      <c r="LF97" s="44">
        <v>18.518518518518519</v>
      </c>
      <c r="LG97" s="44">
        <v>23.809523809523807</v>
      </c>
      <c r="LH97" s="44">
        <v>22.727272727272727</v>
      </c>
      <c r="LI97" s="44">
        <v>18.181818181818183</v>
      </c>
      <c r="LJ97" s="44">
        <v>6.25</v>
      </c>
      <c r="LK97" s="44">
        <v>12.5</v>
      </c>
      <c r="LL97" s="44">
        <v>6.666666666666667</v>
      </c>
      <c r="LM97" s="44">
        <v>20</v>
      </c>
      <c r="LN97" s="44">
        <v>7.6923076923076925</v>
      </c>
      <c r="LO97" s="44">
        <v>16.666666666666664</v>
      </c>
      <c r="LP97" s="44">
        <v>38.461538461538467</v>
      </c>
      <c r="LQ97" s="44">
        <v>27.27272727272727</v>
      </c>
      <c r="LR97" s="44">
        <v>14.814814814814813</v>
      </c>
      <c r="LS97" s="44">
        <v>28.571428571428569</v>
      </c>
      <c r="LT97" s="44">
        <v>13.636363636363635</v>
      </c>
      <c r="LU97" s="44">
        <v>0</v>
      </c>
      <c r="LV97" s="44">
        <v>25</v>
      </c>
      <c r="LW97" s="44">
        <v>6.25</v>
      </c>
      <c r="LX97" s="44">
        <v>13.333333333333334</v>
      </c>
      <c r="LY97" s="44">
        <v>0</v>
      </c>
      <c r="LZ97" s="44">
        <v>7.6923076923076925</v>
      </c>
      <c r="MA97" s="44">
        <v>8.3333333333333321</v>
      </c>
      <c r="MB97" s="25">
        <v>4</v>
      </c>
      <c r="MC97" s="25">
        <v>3</v>
      </c>
      <c r="MD97" s="25">
        <v>4</v>
      </c>
      <c r="ME97" s="25">
        <v>5</v>
      </c>
      <c r="MF97" s="25">
        <v>1</v>
      </c>
      <c r="MG97" s="25">
        <v>6</v>
      </c>
      <c r="MH97" s="25">
        <v>2</v>
      </c>
      <c r="MI97" s="25">
        <v>6</v>
      </c>
      <c r="MJ97" s="25">
        <v>4</v>
      </c>
      <c r="MK97" s="25">
        <v>2</v>
      </c>
      <c r="ML97" s="25">
        <v>4</v>
      </c>
      <c r="MM97" s="25">
        <v>1</v>
      </c>
      <c r="MN97" s="25">
        <v>21</v>
      </c>
      <c r="MO97" s="25">
        <v>20</v>
      </c>
      <c r="MP97" s="25">
        <v>22</v>
      </c>
      <c r="MQ97" s="25">
        <v>21</v>
      </c>
      <c r="MR97" s="25">
        <v>15</v>
      </c>
      <c r="MS97" s="25">
        <v>32</v>
      </c>
      <c r="MT97" s="25">
        <v>18</v>
      </c>
      <c r="MU97" s="25">
        <v>25</v>
      </c>
      <c r="MV97" s="25">
        <v>11</v>
      </c>
      <c r="MW97" s="44">
        <v>6</v>
      </c>
      <c r="MX97" s="44">
        <v>11</v>
      </c>
      <c r="MY97" s="44">
        <v>5</v>
      </c>
      <c r="MZ97" s="44">
        <v>19.047619047619047</v>
      </c>
      <c r="NA97" s="44">
        <v>15</v>
      </c>
      <c r="NB97" s="44">
        <v>18.181818181818183</v>
      </c>
      <c r="NC97" s="44">
        <v>23.809523809523807</v>
      </c>
      <c r="ND97" s="44">
        <v>6.666666666666667</v>
      </c>
      <c r="NE97" s="44">
        <v>18.75</v>
      </c>
      <c r="NF97" s="44">
        <v>11.111111111111111</v>
      </c>
      <c r="NG97" s="44">
        <v>24</v>
      </c>
      <c r="NH97" s="44">
        <v>36.363636363636367</v>
      </c>
      <c r="NI97" s="44">
        <v>33.333333333333329</v>
      </c>
      <c r="NJ97" s="44">
        <v>36.363636363636367</v>
      </c>
      <c r="NK97" s="44">
        <v>20</v>
      </c>
      <c r="NL97" s="25">
        <v>0</v>
      </c>
      <c r="NM97" s="25">
        <v>0</v>
      </c>
      <c r="NN97" s="25">
        <v>1</v>
      </c>
      <c r="NO97" s="25">
        <v>0</v>
      </c>
      <c r="NP97" s="25">
        <v>0</v>
      </c>
      <c r="NQ97" s="25">
        <v>0</v>
      </c>
      <c r="NR97" s="25">
        <v>0</v>
      </c>
      <c r="NS97" s="25">
        <v>0</v>
      </c>
      <c r="NT97" s="25">
        <v>0</v>
      </c>
      <c r="NU97" s="25">
        <v>0</v>
      </c>
      <c r="NV97" s="25">
        <v>0</v>
      </c>
      <c r="NW97" s="25">
        <v>0</v>
      </c>
      <c r="NX97" s="25">
        <v>4</v>
      </c>
      <c r="NY97" s="25">
        <v>3</v>
      </c>
      <c r="NZ97" s="25">
        <v>5</v>
      </c>
      <c r="OA97" s="25">
        <v>8</v>
      </c>
      <c r="OB97" s="25">
        <v>2</v>
      </c>
      <c r="OC97" s="25">
        <v>0</v>
      </c>
      <c r="OD97" s="44">
        <v>0</v>
      </c>
      <c r="OE97" s="44">
        <v>1</v>
      </c>
      <c r="OF97" s="44">
        <v>1</v>
      </c>
      <c r="OG97" s="44">
        <v>0</v>
      </c>
      <c r="OH97" s="44">
        <v>0</v>
      </c>
      <c r="OI97" s="44">
        <v>1</v>
      </c>
      <c r="OJ97" s="44">
        <v>0</v>
      </c>
      <c r="OK97" s="44">
        <v>0</v>
      </c>
      <c r="OL97" s="44">
        <v>20</v>
      </c>
      <c r="OM97" s="44">
        <v>0</v>
      </c>
      <c r="ON97" s="44">
        <v>0</v>
      </c>
      <c r="OO97" s="44">
        <v>999999999</v>
      </c>
      <c r="OP97" s="44">
        <v>999999999</v>
      </c>
      <c r="OQ97" s="44">
        <v>0</v>
      </c>
      <c r="OR97" s="44">
        <v>0</v>
      </c>
      <c r="OS97" s="44">
        <v>999999999</v>
      </c>
      <c r="OT97" s="44">
        <v>999999999</v>
      </c>
      <c r="OU97" s="44">
        <v>0</v>
      </c>
      <c r="OV97" s="25">
        <v>52</v>
      </c>
      <c r="OW97" s="25">
        <v>43</v>
      </c>
      <c r="OX97" s="25">
        <v>62</v>
      </c>
      <c r="OY97" s="25">
        <v>57</v>
      </c>
      <c r="OZ97" s="25">
        <v>46</v>
      </c>
      <c r="PA97" s="25">
        <v>69</v>
      </c>
      <c r="PB97" s="25">
        <v>69</v>
      </c>
      <c r="PC97" s="25">
        <v>87</v>
      </c>
      <c r="PD97" s="25">
        <v>71</v>
      </c>
      <c r="PE97" s="25">
        <v>60</v>
      </c>
      <c r="PF97" s="25">
        <v>52</v>
      </c>
      <c r="PG97" s="25">
        <v>28</v>
      </c>
      <c r="PH97" s="25">
        <v>91</v>
      </c>
      <c r="PI97" s="25">
        <v>76</v>
      </c>
      <c r="PJ97" s="25">
        <v>86</v>
      </c>
      <c r="PK97" s="25">
        <v>87</v>
      </c>
      <c r="PL97" s="25">
        <v>76</v>
      </c>
      <c r="PM97" s="25">
        <v>91</v>
      </c>
      <c r="PN97" s="25">
        <v>85</v>
      </c>
      <c r="PO97" s="25">
        <v>104</v>
      </c>
      <c r="PP97" s="25">
        <v>92</v>
      </c>
      <c r="PQ97" s="25">
        <v>75</v>
      </c>
      <c r="PR97" s="25">
        <v>69</v>
      </c>
      <c r="PS97" s="25">
        <v>62</v>
      </c>
      <c r="PT97" s="44">
        <v>57.142857142857139</v>
      </c>
      <c r="PU97" s="44">
        <v>56.578947368421048</v>
      </c>
      <c r="PV97" s="44">
        <v>72.093023255813947</v>
      </c>
      <c r="PW97" s="44">
        <v>65.517241379310349</v>
      </c>
      <c r="PX97" s="44">
        <v>60.526315789473685</v>
      </c>
      <c r="PY97" s="44">
        <v>75.824175824175825</v>
      </c>
      <c r="PZ97" s="44">
        <v>81.17647058823529</v>
      </c>
      <c r="QA97" s="44">
        <v>83.65384615384616</v>
      </c>
      <c r="QB97" s="44">
        <v>77.173913043478265</v>
      </c>
      <c r="QC97" s="44">
        <v>80</v>
      </c>
      <c r="QD97" s="44">
        <v>75.362318840579718</v>
      </c>
      <c r="QE97" s="44">
        <v>45.161290322580641</v>
      </c>
      <c r="QF97" s="25">
        <v>50</v>
      </c>
      <c r="QG97" s="25">
        <v>46</v>
      </c>
      <c r="QH97" s="25">
        <v>55</v>
      </c>
      <c r="QI97" s="25">
        <v>61</v>
      </c>
      <c r="QJ97" s="25">
        <v>50</v>
      </c>
      <c r="QK97" s="25">
        <v>73</v>
      </c>
      <c r="QL97" s="25">
        <v>65</v>
      </c>
      <c r="QM97" s="25">
        <v>82</v>
      </c>
      <c r="QN97" s="25">
        <v>74</v>
      </c>
      <c r="QO97" s="25">
        <v>54</v>
      </c>
      <c r="QP97" s="25">
        <v>25</v>
      </c>
      <c r="QQ97" s="25">
        <v>91</v>
      </c>
      <c r="QR97" s="25">
        <v>76</v>
      </c>
      <c r="QS97" s="25">
        <v>86</v>
      </c>
      <c r="QT97" s="25">
        <v>87</v>
      </c>
      <c r="QU97" s="25">
        <v>76</v>
      </c>
      <c r="QV97" s="25">
        <v>91</v>
      </c>
      <c r="QW97" s="25">
        <v>85</v>
      </c>
      <c r="QX97" s="25">
        <v>104</v>
      </c>
      <c r="QY97" s="25">
        <v>92</v>
      </c>
      <c r="QZ97" s="25">
        <v>75</v>
      </c>
      <c r="RA97" s="25">
        <v>69</v>
      </c>
      <c r="RB97" s="44">
        <v>54.945054945054949</v>
      </c>
      <c r="RC97" s="44">
        <v>60.526315789473685</v>
      </c>
      <c r="RD97" s="44">
        <v>63.953488372093027</v>
      </c>
      <c r="RE97" s="44">
        <v>70.114942528735639</v>
      </c>
      <c r="RF97" s="44">
        <v>65.789473684210535</v>
      </c>
      <c r="RG97" s="44">
        <v>80.219780219780219</v>
      </c>
      <c r="RH97" s="44">
        <v>76.470588235294116</v>
      </c>
      <c r="RI97" s="44">
        <v>78.84615384615384</v>
      </c>
      <c r="RJ97" s="44">
        <v>80.434782608695656</v>
      </c>
      <c r="RK97" s="44">
        <v>72</v>
      </c>
      <c r="RL97" s="44">
        <v>36.231884057971016</v>
      </c>
      <c r="RM97" s="25">
        <v>53</v>
      </c>
      <c r="RN97" s="25">
        <v>37</v>
      </c>
      <c r="RO97" s="25">
        <v>50</v>
      </c>
      <c r="RP97" s="25">
        <v>39</v>
      </c>
      <c r="RQ97" s="25">
        <v>42</v>
      </c>
      <c r="RR97" s="25">
        <v>57</v>
      </c>
      <c r="RS97" s="25">
        <v>32</v>
      </c>
      <c r="RT97" s="25">
        <v>53</v>
      </c>
      <c r="RU97" s="25">
        <v>38</v>
      </c>
      <c r="RV97" s="25">
        <v>26</v>
      </c>
      <c r="RW97" s="25">
        <v>27</v>
      </c>
      <c r="RX97" s="25">
        <v>21</v>
      </c>
      <c r="RY97" s="25">
        <v>38</v>
      </c>
      <c r="RZ97" s="25">
        <v>26</v>
      </c>
      <c r="SA97" s="25">
        <v>40</v>
      </c>
      <c r="SB97" s="25">
        <v>35</v>
      </c>
      <c r="SC97" s="25">
        <v>36</v>
      </c>
      <c r="SD97" s="25">
        <v>42</v>
      </c>
      <c r="SE97" s="25">
        <v>30</v>
      </c>
      <c r="SF97" s="25">
        <v>49</v>
      </c>
      <c r="SG97" s="25">
        <v>29</v>
      </c>
      <c r="SH97" s="25">
        <v>24</v>
      </c>
      <c r="SI97" s="25">
        <v>34</v>
      </c>
      <c r="SJ97" s="25">
        <v>24</v>
      </c>
      <c r="SK97" s="25">
        <v>34</v>
      </c>
      <c r="SL97" s="25">
        <v>24</v>
      </c>
      <c r="SM97" s="25">
        <v>33</v>
      </c>
      <c r="SN97" s="25">
        <v>29</v>
      </c>
      <c r="SO97" s="25">
        <v>31</v>
      </c>
      <c r="SP97" s="25">
        <v>37</v>
      </c>
      <c r="SQ97" s="25">
        <v>20</v>
      </c>
      <c r="SR97" s="25">
        <v>37</v>
      </c>
      <c r="SS97" s="25">
        <v>21</v>
      </c>
      <c r="ST97" s="25">
        <v>17</v>
      </c>
      <c r="SU97" s="25">
        <v>22</v>
      </c>
      <c r="SV97" s="25">
        <v>13</v>
      </c>
      <c r="SW97" s="44">
        <v>76.811594202898547</v>
      </c>
      <c r="SX97" s="44">
        <v>67.272727272727266</v>
      </c>
      <c r="SY97" s="44">
        <v>67.567567567567565</v>
      </c>
      <c r="SZ97" s="44">
        <v>59.090909090909093</v>
      </c>
      <c r="TA97" s="44">
        <v>71.186440677966104</v>
      </c>
      <c r="TB97" s="44">
        <v>71.25</v>
      </c>
      <c r="TC97" s="44">
        <v>50.793650793650791</v>
      </c>
      <c r="TD97" s="44">
        <v>56.38297872340425</v>
      </c>
      <c r="TE97" s="44">
        <v>50.666666666666671</v>
      </c>
      <c r="TF97" s="44">
        <v>44.827586206896555</v>
      </c>
      <c r="TG97" s="44">
        <v>40.909090909090914</v>
      </c>
      <c r="TH97" s="44">
        <v>39.622641509433961</v>
      </c>
      <c r="TI97" s="44">
        <v>55.072463768115945</v>
      </c>
      <c r="TJ97" s="44">
        <v>47.272727272727273</v>
      </c>
      <c r="TK97" s="44">
        <v>54.054054054054056</v>
      </c>
      <c r="TL97" s="44">
        <v>53.030303030303031</v>
      </c>
      <c r="TM97" s="44">
        <v>61.016949152542374</v>
      </c>
      <c r="TN97" s="44">
        <v>52.5</v>
      </c>
      <c r="TO97" s="44">
        <v>47.619047619047613</v>
      </c>
      <c r="TP97" s="44">
        <v>52.12765957446809</v>
      </c>
      <c r="TQ97" s="44">
        <v>38.666666666666664</v>
      </c>
      <c r="TR97" s="44">
        <v>41.379310344827587</v>
      </c>
      <c r="TS97" s="44">
        <v>51.515151515151516</v>
      </c>
      <c r="TT97" s="44">
        <v>45.283018867924532</v>
      </c>
      <c r="TU97" s="44">
        <v>49.275362318840585</v>
      </c>
      <c r="TV97" s="44">
        <v>43.636363636363633</v>
      </c>
      <c r="TW97" s="44">
        <v>44.594594594594597</v>
      </c>
      <c r="TX97" s="44">
        <v>43.939393939393938</v>
      </c>
      <c r="TY97" s="44">
        <v>52.542372881355938</v>
      </c>
      <c r="TZ97" s="44">
        <v>46.25</v>
      </c>
      <c r="UA97" s="44">
        <v>31.746031746031743</v>
      </c>
      <c r="UB97" s="44">
        <v>39.361702127659576</v>
      </c>
      <c r="UC97" s="44">
        <v>28.000000000000004</v>
      </c>
      <c r="UD97" s="44">
        <v>29.310344827586203</v>
      </c>
      <c r="UE97" s="44">
        <v>33.333333333333329</v>
      </c>
      <c r="UF97" s="44">
        <v>24.528301886792452</v>
      </c>
    </row>
    <row r="98" spans="1:552" x14ac:dyDescent="0.25">
      <c r="A98" s="2" t="str">
        <f t="shared" si="1"/>
        <v xml:space="preserve">310670 Betim                                                                                                                                        </v>
      </c>
      <c r="B98" s="58">
        <v>310670</v>
      </c>
      <c r="C98" s="2" t="s">
        <v>142</v>
      </c>
      <c r="D98" s="56">
        <v>15</v>
      </c>
      <c r="E98" s="56">
        <v>11</v>
      </c>
      <c r="F98" s="56">
        <v>15</v>
      </c>
      <c r="G98" s="56">
        <v>17</v>
      </c>
      <c r="H98" s="56">
        <v>12</v>
      </c>
      <c r="I98" s="56">
        <v>14</v>
      </c>
      <c r="J98" s="56">
        <v>10</v>
      </c>
      <c r="K98" s="56">
        <v>21</v>
      </c>
      <c r="L98" s="56">
        <v>20</v>
      </c>
      <c r="M98" s="56">
        <v>11</v>
      </c>
      <c r="N98" s="56">
        <v>13</v>
      </c>
      <c r="O98" s="56">
        <v>10</v>
      </c>
      <c r="P98" s="59">
        <v>6</v>
      </c>
      <c r="Q98" s="59">
        <v>5</v>
      </c>
      <c r="R98" s="59">
        <v>9</v>
      </c>
      <c r="S98" s="59">
        <v>11</v>
      </c>
      <c r="T98" s="59">
        <v>5</v>
      </c>
      <c r="U98" s="59">
        <v>10</v>
      </c>
      <c r="V98" s="59">
        <v>7</v>
      </c>
      <c r="W98" s="59">
        <v>18</v>
      </c>
      <c r="X98" s="59">
        <v>15</v>
      </c>
      <c r="Y98" s="59">
        <v>6</v>
      </c>
      <c r="Z98" s="59">
        <v>10</v>
      </c>
      <c r="AA98" s="59">
        <v>8</v>
      </c>
      <c r="AB98" s="62">
        <v>40</v>
      </c>
      <c r="AC98" s="62">
        <v>45.454545454545453</v>
      </c>
      <c r="AD98" s="62">
        <v>60</v>
      </c>
      <c r="AE98" s="62">
        <v>64.705882352941174</v>
      </c>
      <c r="AF98" s="62">
        <v>41.666666666666671</v>
      </c>
      <c r="AG98" s="62">
        <v>71.428571428571431</v>
      </c>
      <c r="AH98" s="62">
        <v>70</v>
      </c>
      <c r="AI98" s="62">
        <v>85.714285714285708</v>
      </c>
      <c r="AJ98" s="62">
        <v>75</v>
      </c>
      <c r="AK98" s="62">
        <v>54.54545454545454</v>
      </c>
      <c r="AL98" s="62">
        <v>76.923076923076934</v>
      </c>
      <c r="AM98" s="62">
        <v>80</v>
      </c>
      <c r="AN98" s="61">
        <v>7</v>
      </c>
      <c r="AO98" s="25">
        <v>6</v>
      </c>
      <c r="AP98" s="25">
        <v>4</v>
      </c>
      <c r="AQ98" s="25">
        <v>5</v>
      </c>
      <c r="AR98" s="25">
        <v>7</v>
      </c>
      <c r="AS98" s="25">
        <v>3</v>
      </c>
      <c r="AT98" s="25">
        <v>3</v>
      </c>
      <c r="AU98" s="25">
        <v>2</v>
      </c>
      <c r="AV98" s="25">
        <v>5</v>
      </c>
      <c r="AW98" s="25">
        <v>4</v>
      </c>
      <c r="AX98" s="25">
        <v>2</v>
      </c>
      <c r="AY98" s="25">
        <v>2</v>
      </c>
      <c r="AZ98" s="39">
        <v>46.666666666666664</v>
      </c>
      <c r="BA98" s="39">
        <v>54.54545454545454</v>
      </c>
      <c r="BB98" s="39">
        <v>26.666666666666668</v>
      </c>
      <c r="BC98" s="39">
        <v>29.411764705882355</v>
      </c>
      <c r="BD98" s="39">
        <v>58.333333333333336</v>
      </c>
      <c r="BE98" s="39">
        <v>21.428571428571427</v>
      </c>
      <c r="BF98" s="39">
        <v>30</v>
      </c>
      <c r="BG98" s="39">
        <v>9.5238095238095237</v>
      </c>
      <c r="BH98" s="39">
        <v>25</v>
      </c>
      <c r="BI98" s="39">
        <v>36.363636363636367</v>
      </c>
      <c r="BJ98" s="39">
        <v>15.384615384615385</v>
      </c>
      <c r="BK98" s="39">
        <v>20</v>
      </c>
      <c r="BL98" s="25">
        <v>2</v>
      </c>
      <c r="BM98" s="25">
        <v>0</v>
      </c>
      <c r="BN98" s="25">
        <v>2</v>
      </c>
      <c r="BO98" s="25">
        <v>1</v>
      </c>
      <c r="BP98" s="25">
        <v>0</v>
      </c>
      <c r="BQ98" s="25">
        <v>1</v>
      </c>
      <c r="BR98" s="25">
        <v>0</v>
      </c>
      <c r="BS98" s="25">
        <v>1</v>
      </c>
      <c r="BT98" s="25">
        <v>0</v>
      </c>
      <c r="BU98" s="25">
        <v>1</v>
      </c>
      <c r="BV98" s="25">
        <v>1</v>
      </c>
      <c r="BW98" s="25">
        <v>0</v>
      </c>
      <c r="BX98" s="39">
        <v>13.333333333333334</v>
      </c>
      <c r="BY98" s="39">
        <v>0</v>
      </c>
      <c r="BZ98" s="39">
        <v>13.333333333333334</v>
      </c>
      <c r="CA98" s="39">
        <v>5.8823529411764701</v>
      </c>
      <c r="CB98" s="39">
        <v>0</v>
      </c>
      <c r="CC98" s="39">
        <v>7.1428571428571423</v>
      </c>
      <c r="CD98" s="39">
        <v>0</v>
      </c>
      <c r="CE98" s="39">
        <v>4.7619047619047619</v>
      </c>
      <c r="CF98" s="39">
        <v>0</v>
      </c>
      <c r="CG98" s="39">
        <v>9.0909090909090917</v>
      </c>
      <c r="CH98" s="39">
        <v>7.6923076923076925</v>
      </c>
      <c r="CI98" s="39">
        <v>0</v>
      </c>
      <c r="CJ98" s="63">
        <v>2</v>
      </c>
      <c r="CK98" s="63">
        <v>4</v>
      </c>
      <c r="CL98" s="63">
        <v>2</v>
      </c>
      <c r="CM98" s="63">
        <v>6</v>
      </c>
      <c r="CN98" s="63">
        <v>2</v>
      </c>
      <c r="CO98" s="63">
        <v>5</v>
      </c>
      <c r="CP98" s="63">
        <v>5</v>
      </c>
      <c r="CQ98" s="63">
        <v>8</v>
      </c>
      <c r="CR98" s="63">
        <v>10</v>
      </c>
      <c r="CS98" s="63">
        <v>5</v>
      </c>
      <c r="CT98" s="63">
        <v>1</v>
      </c>
      <c r="CU98" s="63">
        <v>7</v>
      </c>
      <c r="CV98" s="63">
        <v>1</v>
      </c>
      <c r="CW98" s="63">
        <v>0</v>
      </c>
      <c r="CX98" s="63">
        <v>2</v>
      </c>
      <c r="CY98" s="63">
        <v>0</v>
      </c>
      <c r="CZ98" s="63">
        <v>0</v>
      </c>
      <c r="DA98" s="63">
        <v>2</v>
      </c>
      <c r="DB98" s="63">
        <v>0</v>
      </c>
      <c r="DC98" s="63">
        <v>1</v>
      </c>
      <c r="DD98" s="63">
        <v>2</v>
      </c>
      <c r="DE98" s="63">
        <v>0</v>
      </c>
      <c r="DF98" s="63">
        <v>1</v>
      </c>
      <c r="DG98" s="63">
        <v>0</v>
      </c>
      <c r="DH98" s="25">
        <v>1</v>
      </c>
      <c r="DI98" s="25">
        <v>1</v>
      </c>
      <c r="DJ98" s="25">
        <v>2</v>
      </c>
      <c r="DK98" s="25">
        <v>1</v>
      </c>
      <c r="DL98" s="25">
        <v>1</v>
      </c>
      <c r="DM98" s="25">
        <v>2</v>
      </c>
      <c r="DN98" s="25">
        <v>0</v>
      </c>
      <c r="DO98" s="25">
        <v>1</v>
      </c>
      <c r="DP98" s="25">
        <v>0</v>
      </c>
      <c r="DQ98" s="25">
        <v>0</v>
      </c>
      <c r="DR98" s="25">
        <v>0</v>
      </c>
      <c r="DS98" s="25">
        <v>0</v>
      </c>
      <c r="DT98" s="34">
        <v>4</v>
      </c>
      <c r="DU98" s="34">
        <v>5</v>
      </c>
      <c r="DV98" s="34">
        <v>6</v>
      </c>
      <c r="DW98" s="34">
        <v>7</v>
      </c>
      <c r="DX98" s="34">
        <v>3</v>
      </c>
      <c r="DY98" s="34">
        <v>9</v>
      </c>
      <c r="DZ98" s="34">
        <v>5</v>
      </c>
      <c r="EA98" s="2">
        <v>10</v>
      </c>
      <c r="EB98" s="2">
        <v>12</v>
      </c>
      <c r="EC98" s="2">
        <v>5</v>
      </c>
      <c r="ED98" s="2">
        <v>2</v>
      </c>
      <c r="EE98" s="2">
        <v>7</v>
      </c>
      <c r="EF98" s="34">
        <v>50</v>
      </c>
      <c r="EG98" s="34">
        <v>80</v>
      </c>
      <c r="EH98" s="34">
        <v>33.333333333333329</v>
      </c>
      <c r="EI98" s="34">
        <v>85.714285714285708</v>
      </c>
      <c r="EJ98" s="34">
        <v>66.666666666666657</v>
      </c>
      <c r="EK98" s="34">
        <v>55.555555555555557</v>
      </c>
      <c r="EL98" s="34">
        <v>100</v>
      </c>
      <c r="EM98" s="34">
        <v>80</v>
      </c>
      <c r="EN98" s="34">
        <v>83.333333333333343</v>
      </c>
      <c r="EO98" s="34">
        <v>100</v>
      </c>
      <c r="EP98" s="34">
        <v>50</v>
      </c>
      <c r="EQ98" s="34">
        <v>100</v>
      </c>
      <c r="ER98" s="34">
        <v>25</v>
      </c>
      <c r="ES98" s="34">
        <v>0</v>
      </c>
      <c r="ET98" s="34">
        <v>33.333333333333329</v>
      </c>
      <c r="EU98" s="34">
        <v>0</v>
      </c>
      <c r="EV98" s="34">
        <v>0</v>
      </c>
      <c r="EW98" s="34">
        <v>22.222222222222221</v>
      </c>
      <c r="EX98" s="34">
        <v>0</v>
      </c>
      <c r="EY98" s="34">
        <v>10</v>
      </c>
      <c r="EZ98" s="34">
        <v>16.666666666666664</v>
      </c>
      <c r="FA98" s="34">
        <v>0</v>
      </c>
      <c r="FB98" s="34">
        <v>50</v>
      </c>
      <c r="FC98" s="34">
        <v>0</v>
      </c>
      <c r="FD98" s="42">
        <v>25</v>
      </c>
      <c r="FE98" s="42">
        <v>20</v>
      </c>
      <c r="FF98" s="42">
        <v>33.333333333333329</v>
      </c>
      <c r="FG98" s="42">
        <v>14.285714285714285</v>
      </c>
      <c r="FH98" s="42">
        <v>33.333333333333329</v>
      </c>
      <c r="FI98" s="42">
        <v>22.222222222222221</v>
      </c>
      <c r="FJ98" s="42">
        <v>0</v>
      </c>
      <c r="FK98" s="42">
        <v>10</v>
      </c>
      <c r="FL98" s="42">
        <v>0</v>
      </c>
      <c r="FM98" s="42">
        <v>0</v>
      </c>
      <c r="FN98" s="42">
        <v>0</v>
      </c>
      <c r="FO98" s="42">
        <v>0</v>
      </c>
      <c r="FP98" s="42">
        <v>3</v>
      </c>
      <c r="FQ98" s="2">
        <v>4</v>
      </c>
      <c r="FR98" s="2">
        <v>3</v>
      </c>
      <c r="FS98" s="2">
        <v>7</v>
      </c>
      <c r="FT98" s="2">
        <v>3</v>
      </c>
      <c r="FU98" s="2">
        <v>7</v>
      </c>
      <c r="FV98" s="2">
        <v>2</v>
      </c>
      <c r="FW98" s="2">
        <v>11</v>
      </c>
      <c r="FX98" s="2">
        <v>13</v>
      </c>
      <c r="FY98" s="2">
        <v>5</v>
      </c>
      <c r="FZ98" s="2">
        <v>6</v>
      </c>
      <c r="GA98" s="2">
        <v>7</v>
      </c>
      <c r="GB98" s="25">
        <v>0</v>
      </c>
      <c r="GC98" s="25">
        <v>0</v>
      </c>
      <c r="GD98" s="25">
        <v>2</v>
      </c>
      <c r="GE98" s="25">
        <v>1</v>
      </c>
      <c r="GF98" s="25">
        <v>0</v>
      </c>
      <c r="GG98" s="25">
        <v>1</v>
      </c>
      <c r="GH98" s="25">
        <v>3</v>
      </c>
      <c r="GI98" s="25">
        <v>0</v>
      </c>
      <c r="GJ98" s="25">
        <v>1</v>
      </c>
      <c r="GK98" s="25">
        <v>0</v>
      </c>
      <c r="GL98" s="25">
        <v>2</v>
      </c>
      <c r="GM98" s="25">
        <v>1</v>
      </c>
      <c r="GN98" s="2">
        <v>2</v>
      </c>
      <c r="GO98" s="2">
        <v>1</v>
      </c>
      <c r="GP98" s="2">
        <v>4</v>
      </c>
      <c r="GQ98" s="2">
        <v>0</v>
      </c>
      <c r="GR98" s="2">
        <v>1</v>
      </c>
      <c r="GS98" s="2">
        <v>2</v>
      </c>
      <c r="GT98" s="2">
        <v>1</v>
      </c>
      <c r="GU98" s="2">
        <v>4</v>
      </c>
      <c r="GV98" s="2">
        <v>0</v>
      </c>
      <c r="GW98" s="2">
        <v>1</v>
      </c>
      <c r="GX98" s="2">
        <v>1</v>
      </c>
      <c r="GY98" s="2">
        <v>0</v>
      </c>
      <c r="GZ98" s="2">
        <v>5</v>
      </c>
      <c r="HA98" s="2">
        <v>5</v>
      </c>
      <c r="HB98" s="2">
        <v>9</v>
      </c>
      <c r="HC98" s="2">
        <v>8</v>
      </c>
      <c r="HD98" s="2">
        <v>4</v>
      </c>
      <c r="HE98" s="2">
        <v>10</v>
      </c>
      <c r="HF98" s="2">
        <v>6</v>
      </c>
      <c r="HG98" s="2">
        <v>15</v>
      </c>
      <c r="HH98" s="2">
        <v>14</v>
      </c>
      <c r="HI98" s="2">
        <v>6</v>
      </c>
      <c r="HJ98" s="2">
        <v>9</v>
      </c>
      <c r="HK98" s="2">
        <v>8</v>
      </c>
      <c r="HL98" s="34">
        <v>60</v>
      </c>
      <c r="HM98" s="34">
        <v>80</v>
      </c>
      <c r="HN98" s="34">
        <v>33.333333333333329</v>
      </c>
      <c r="HO98" s="34">
        <v>87.5</v>
      </c>
      <c r="HP98" s="34">
        <v>75</v>
      </c>
      <c r="HQ98" s="34">
        <v>70</v>
      </c>
      <c r="HR98" s="34">
        <v>33.333333333333329</v>
      </c>
      <c r="HS98" s="34">
        <v>73.333333333333329</v>
      </c>
      <c r="HT98" s="34">
        <v>92.857142857142861</v>
      </c>
      <c r="HU98" s="34">
        <v>83.333333333333343</v>
      </c>
      <c r="HV98" s="34">
        <v>66.666666666666657</v>
      </c>
      <c r="HW98" s="34">
        <v>87.5</v>
      </c>
      <c r="HX98" s="39">
        <v>0</v>
      </c>
      <c r="HY98" s="39">
        <v>0</v>
      </c>
      <c r="HZ98" s="39">
        <v>22.222222222222221</v>
      </c>
      <c r="IA98" s="39">
        <v>12.5</v>
      </c>
      <c r="IB98" s="39">
        <v>0</v>
      </c>
      <c r="IC98" s="39">
        <v>10</v>
      </c>
      <c r="ID98" s="39">
        <v>50</v>
      </c>
      <c r="IE98" s="39">
        <v>0</v>
      </c>
      <c r="IF98" s="39">
        <v>7.1428571428571423</v>
      </c>
      <c r="IG98" s="39">
        <v>0</v>
      </c>
      <c r="IH98" s="39">
        <v>22.222222222222221</v>
      </c>
      <c r="II98" s="39">
        <v>12.5</v>
      </c>
      <c r="IJ98" s="39">
        <v>40</v>
      </c>
      <c r="IK98" s="39">
        <v>20</v>
      </c>
      <c r="IL98" s="39">
        <v>44.444444444444443</v>
      </c>
      <c r="IM98" s="39">
        <v>0</v>
      </c>
      <c r="IN98" s="39">
        <v>25</v>
      </c>
      <c r="IO98" s="39">
        <v>20</v>
      </c>
      <c r="IP98" s="39">
        <v>16.666666666666664</v>
      </c>
      <c r="IQ98" s="39">
        <v>26.666666666666668</v>
      </c>
      <c r="IR98" s="39">
        <v>0</v>
      </c>
      <c r="IS98" s="39">
        <v>16.666666666666664</v>
      </c>
      <c r="IT98" s="39">
        <v>11.111111111111111</v>
      </c>
      <c r="IU98" s="39">
        <v>0</v>
      </c>
      <c r="IV98" s="39">
        <v>4</v>
      </c>
      <c r="IW98" s="39">
        <v>2</v>
      </c>
      <c r="IX98" s="39">
        <v>3</v>
      </c>
      <c r="IY98" s="39">
        <v>3</v>
      </c>
      <c r="IZ98" s="39">
        <v>3</v>
      </c>
      <c r="JA98" s="39">
        <v>2</v>
      </c>
      <c r="JB98" s="39">
        <v>2</v>
      </c>
      <c r="JC98" s="39">
        <v>1</v>
      </c>
      <c r="JD98" s="2">
        <v>2</v>
      </c>
      <c r="JE98" s="2">
        <v>3</v>
      </c>
      <c r="JF98" s="2">
        <v>2</v>
      </c>
      <c r="JG98" s="2">
        <v>2</v>
      </c>
      <c r="JH98" s="2">
        <v>2</v>
      </c>
      <c r="JI98" s="2">
        <v>1</v>
      </c>
      <c r="JJ98" s="2">
        <v>1</v>
      </c>
      <c r="JK98" s="2">
        <v>0</v>
      </c>
      <c r="JL98" s="2">
        <v>1</v>
      </c>
      <c r="JM98" s="44">
        <v>0</v>
      </c>
      <c r="JN98" s="44">
        <v>1</v>
      </c>
      <c r="JO98" s="44">
        <v>1</v>
      </c>
      <c r="JP98" s="2">
        <v>1</v>
      </c>
      <c r="JQ98" s="2">
        <v>0</v>
      </c>
      <c r="JR98" s="2">
        <v>0</v>
      </c>
      <c r="JS98" s="2">
        <v>0</v>
      </c>
      <c r="JT98" s="2">
        <v>1</v>
      </c>
      <c r="JU98" s="2">
        <v>3</v>
      </c>
      <c r="JV98" s="2">
        <v>0</v>
      </c>
      <c r="JW98" s="2">
        <v>2</v>
      </c>
      <c r="JX98" s="2">
        <v>1</v>
      </c>
      <c r="JY98" s="2">
        <v>1</v>
      </c>
      <c r="JZ98" s="2">
        <v>0</v>
      </c>
      <c r="KA98" s="2">
        <v>0</v>
      </c>
      <c r="KB98" s="25">
        <v>1</v>
      </c>
      <c r="KC98" s="25">
        <v>1</v>
      </c>
      <c r="KD98" s="25">
        <v>0</v>
      </c>
      <c r="KE98" s="25">
        <v>0</v>
      </c>
      <c r="KF98" s="25">
        <v>7</v>
      </c>
      <c r="KG98" s="25">
        <v>6</v>
      </c>
      <c r="KH98" s="25">
        <v>4</v>
      </c>
      <c r="KI98" s="25">
        <v>5</v>
      </c>
      <c r="KJ98" s="25">
        <v>5</v>
      </c>
      <c r="KK98" s="25">
        <v>3</v>
      </c>
      <c r="KL98" s="25">
        <v>3</v>
      </c>
      <c r="KM98" s="25">
        <v>2</v>
      </c>
      <c r="KN98" s="25">
        <v>4</v>
      </c>
      <c r="KO98" s="25">
        <v>4</v>
      </c>
      <c r="KP98" s="25">
        <v>2</v>
      </c>
      <c r="KQ98" s="25">
        <v>2</v>
      </c>
      <c r="KR98" s="44">
        <v>57.142857142857139</v>
      </c>
      <c r="KS98" s="44">
        <v>33.333333333333329</v>
      </c>
      <c r="KT98" s="44">
        <v>75</v>
      </c>
      <c r="KU98" s="44">
        <v>60</v>
      </c>
      <c r="KV98" s="44">
        <v>60</v>
      </c>
      <c r="KW98" s="44">
        <v>66.666666666666657</v>
      </c>
      <c r="KX98" s="44">
        <v>66.666666666666657</v>
      </c>
      <c r="KY98" s="44">
        <v>50</v>
      </c>
      <c r="KZ98" s="44">
        <v>50</v>
      </c>
      <c r="LA98" s="44">
        <v>75</v>
      </c>
      <c r="LB98" s="44">
        <v>100</v>
      </c>
      <c r="LC98" s="44">
        <v>100</v>
      </c>
      <c r="LD98" s="44">
        <v>28.571428571428569</v>
      </c>
      <c r="LE98" s="44">
        <v>16.666666666666664</v>
      </c>
      <c r="LF98" s="44">
        <v>25</v>
      </c>
      <c r="LG98" s="44">
        <v>0</v>
      </c>
      <c r="LH98" s="44">
        <v>20</v>
      </c>
      <c r="LI98" s="44">
        <v>0</v>
      </c>
      <c r="LJ98" s="44">
        <v>33.333333333333329</v>
      </c>
      <c r="LK98" s="44">
        <v>50</v>
      </c>
      <c r="LL98" s="44">
        <v>25</v>
      </c>
      <c r="LM98" s="44">
        <v>0</v>
      </c>
      <c r="LN98" s="44">
        <v>0</v>
      </c>
      <c r="LO98" s="44">
        <v>0</v>
      </c>
      <c r="LP98" s="44">
        <v>14.285714285714285</v>
      </c>
      <c r="LQ98" s="44">
        <v>50</v>
      </c>
      <c r="LR98" s="44">
        <v>0</v>
      </c>
      <c r="LS98" s="44">
        <v>40</v>
      </c>
      <c r="LT98" s="44">
        <v>20</v>
      </c>
      <c r="LU98" s="44">
        <v>33.333333333333329</v>
      </c>
      <c r="LV98" s="44">
        <v>0</v>
      </c>
      <c r="LW98" s="44">
        <v>0</v>
      </c>
      <c r="LX98" s="44">
        <v>25</v>
      </c>
      <c r="LY98" s="44">
        <v>25</v>
      </c>
      <c r="LZ98" s="44">
        <v>0</v>
      </c>
      <c r="MA98" s="44">
        <v>0</v>
      </c>
      <c r="MB98" s="25">
        <v>3</v>
      </c>
      <c r="MC98" s="25">
        <v>0</v>
      </c>
      <c r="MD98" s="25">
        <v>2</v>
      </c>
      <c r="ME98" s="25">
        <v>0</v>
      </c>
      <c r="MF98" s="25">
        <v>0</v>
      </c>
      <c r="MG98" s="25">
        <v>3</v>
      </c>
      <c r="MH98" s="25">
        <v>0</v>
      </c>
      <c r="MI98" s="25">
        <v>2</v>
      </c>
      <c r="MJ98" s="25">
        <v>0</v>
      </c>
      <c r="MK98" s="25">
        <v>0</v>
      </c>
      <c r="ML98" s="25">
        <v>0</v>
      </c>
      <c r="MM98" s="25">
        <v>0</v>
      </c>
      <c r="MN98" s="25">
        <v>4</v>
      </c>
      <c r="MO98" s="25">
        <v>5</v>
      </c>
      <c r="MP98" s="25">
        <v>6</v>
      </c>
      <c r="MQ98" s="25">
        <v>8</v>
      </c>
      <c r="MR98" s="25">
        <v>3</v>
      </c>
      <c r="MS98" s="25">
        <v>9</v>
      </c>
      <c r="MT98" s="25">
        <v>2</v>
      </c>
      <c r="MU98" s="25">
        <v>2</v>
      </c>
      <c r="MV98" s="25">
        <v>4</v>
      </c>
      <c r="MW98" s="44">
        <v>2</v>
      </c>
      <c r="MX98" s="44">
        <v>1</v>
      </c>
      <c r="MY98" s="44">
        <v>2</v>
      </c>
      <c r="MZ98" s="44">
        <v>75</v>
      </c>
      <c r="NA98" s="44">
        <v>0</v>
      </c>
      <c r="NB98" s="44">
        <v>33.333333333333329</v>
      </c>
      <c r="NC98" s="44">
        <v>0</v>
      </c>
      <c r="ND98" s="44">
        <v>0</v>
      </c>
      <c r="NE98" s="44">
        <v>33.333333333333329</v>
      </c>
      <c r="NF98" s="44">
        <v>0</v>
      </c>
      <c r="NG98" s="44">
        <v>100</v>
      </c>
      <c r="NH98" s="44">
        <v>0</v>
      </c>
      <c r="NI98" s="44">
        <v>0</v>
      </c>
      <c r="NJ98" s="44">
        <v>0</v>
      </c>
      <c r="NK98" s="44">
        <v>0</v>
      </c>
      <c r="NL98" s="25">
        <v>0</v>
      </c>
      <c r="NM98" s="25">
        <v>0</v>
      </c>
      <c r="NN98" s="25">
        <v>0</v>
      </c>
      <c r="NO98" s="25">
        <v>0</v>
      </c>
      <c r="NP98" s="25">
        <v>0</v>
      </c>
      <c r="NQ98" s="25">
        <v>0</v>
      </c>
      <c r="NR98" s="25">
        <v>0</v>
      </c>
      <c r="NS98" s="25">
        <v>0</v>
      </c>
      <c r="NT98" s="25">
        <v>1</v>
      </c>
      <c r="NU98" s="25">
        <v>0</v>
      </c>
      <c r="NV98" s="25">
        <v>0</v>
      </c>
      <c r="NW98" s="25">
        <v>0</v>
      </c>
      <c r="NX98" s="25">
        <v>1</v>
      </c>
      <c r="NY98" s="25">
        <v>1</v>
      </c>
      <c r="NZ98" s="25">
        <v>0</v>
      </c>
      <c r="OA98" s="25">
        <v>0</v>
      </c>
      <c r="OB98" s="25">
        <v>1</v>
      </c>
      <c r="OC98" s="25">
        <v>0</v>
      </c>
      <c r="OD98" s="44">
        <v>0</v>
      </c>
      <c r="OE98" s="44">
        <v>0</v>
      </c>
      <c r="OF98" s="44">
        <v>1</v>
      </c>
      <c r="OG98" s="44">
        <v>0</v>
      </c>
      <c r="OH98" s="44">
        <v>0</v>
      </c>
      <c r="OI98" s="44">
        <v>0</v>
      </c>
      <c r="OJ98" s="44">
        <v>0</v>
      </c>
      <c r="OK98" s="44">
        <v>0</v>
      </c>
      <c r="OL98" s="44">
        <v>999999999</v>
      </c>
      <c r="OM98" s="44">
        <v>999999999</v>
      </c>
      <c r="ON98" s="44">
        <v>0</v>
      </c>
      <c r="OO98" s="44">
        <v>999999999</v>
      </c>
      <c r="OP98" s="44">
        <v>999999999</v>
      </c>
      <c r="OQ98" s="44">
        <v>999999999</v>
      </c>
      <c r="OR98" s="44">
        <v>100</v>
      </c>
      <c r="OS98" s="44">
        <v>999999999</v>
      </c>
      <c r="OT98" s="44">
        <v>999999999</v>
      </c>
      <c r="OU98" s="44">
        <v>999999999</v>
      </c>
      <c r="OV98" s="25">
        <v>13</v>
      </c>
      <c r="OW98" s="25">
        <v>4</v>
      </c>
      <c r="OX98" s="25">
        <v>12</v>
      </c>
      <c r="OY98" s="25">
        <v>19</v>
      </c>
      <c r="OZ98" s="25">
        <v>14</v>
      </c>
      <c r="PA98" s="25">
        <v>13</v>
      </c>
      <c r="PB98" s="25">
        <v>13</v>
      </c>
      <c r="PC98" s="25">
        <v>22</v>
      </c>
      <c r="PD98" s="25">
        <v>20</v>
      </c>
      <c r="PE98" s="25">
        <v>13</v>
      </c>
      <c r="PF98" s="25">
        <v>11</v>
      </c>
      <c r="PG98" s="25">
        <v>6</v>
      </c>
      <c r="PH98" s="25">
        <v>18</v>
      </c>
      <c r="PI98" s="25">
        <v>12</v>
      </c>
      <c r="PJ98" s="25">
        <v>16</v>
      </c>
      <c r="PK98" s="25">
        <v>25</v>
      </c>
      <c r="PL98" s="25">
        <v>20</v>
      </c>
      <c r="PM98" s="25">
        <v>18</v>
      </c>
      <c r="PN98" s="25">
        <v>14</v>
      </c>
      <c r="PO98" s="25">
        <v>26</v>
      </c>
      <c r="PP98" s="25">
        <v>28</v>
      </c>
      <c r="PQ98" s="25">
        <v>16</v>
      </c>
      <c r="PR98" s="25">
        <v>18</v>
      </c>
      <c r="PS98" s="25">
        <v>12</v>
      </c>
      <c r="PT98" s="44">
        <v>72.222222222222214</v>
      </c>
      <c r="PU98" s="44">
        <v>33.333333333333329</v>
      </c>
      <c r="PV98" s="44">
        <v>75</v>
      </c>
      <c r="PW98" s="44">
        <v>76</v>
      </c>
      <c r="PX98" s="44">
        <v>70</v>
      </c>
      <c r="PY98" s="44">
        <v>72.222222222222214</v>
      </c>
      <c r="PZ98" s="44">
        <v>92.857142857142861</v>
      </c>
      <c r="QA98" s="44">
        <v>84.615384615384613</v>
      </c>
      <c r="QB98" s="44">
        <v>71.428571428571431</v>
      </c>
      <c r="QC98" s="44">
        <v>81.25</v>
      </c>
      <c r="QD98" s="44">
        <v>61.111111111111114</v>
      </c>
      <c r="QE98" s="44">
        <v>50</v>
      </c>
      <c r="QF98" s="25">
        <v>13</v>
      </c>
      <c r="QG98" s="25">
        <v>4</v>
      </c>
      <c r="QH98" s="25">
        <v>11</v>
      </c>
      <c r="QI98" s="25">
        <v>19</v>
      </c>
      <c r="QJ98" s="25">
        <v>13</v>
      </c>
      <c r="QK98" s="25">
        <v>11</v>
      </c>
      <c r="QL98" s="25">
        <v>12</v>
      </c>
      <c r="QM98" s="25">
        <v>21</v>
      </c>
      <c r="QN98" s="25">
        <v>20</v>
      </c>
      <c r="QO98" s="25">
        <v>12</v>
      </c>
      <c r="QP98" s="25">
        <v>9</v>
      </c>
      <c r="QQ98" s="25">
        <v>18</v>
      </c>
      <c r="QR98" s="25">
        <v>12</v>
      </c>
      <c r="QS98" s="25">
        <v>16</v>
      </c>
      <c r="QT98" s="25">
        <v>25</v>
      </c>
      <c r="QU98" s="25">
        <v>20</v>
      </c>
      <c r="QV98" s="25">
        <v>18</v>
      </c>
      <c r="QW98" s="25">
        <v>14</v>
      </c>
      <c r="QX98" s="25">
        <v>26</v>
      </c>
      <c r="QY98" s="25">
        <v>28</v>
      </c>
      <c r="QZ98" s="25">
        <v>16</v>
      </c>
      <c r="RA98" s="25">
        <v>18</v>
      </c>
      <c r="RB98" s="44">
        <v>72.222222222222214</v>
      </c>
      <c r="RC98" s="44">
        <v>33.333333333333329</v>
      </c>
      <c r="RD98" s="44">
        <v>68.75</v>
      </c>
      <c r="RE98" s="44">
        <v>76</v>
      </c>
      <c r="RF98" s="44">
        <v>65</v>
      </c>
      <c r="RG98" s="44">
        <v>61.111111111111114</v>
      </c>
      <c r="RH98" s="44">
        <v>85.714285714285708</v>
      </c>
      <c r="RI98" s="44">
        <v>80.769230769230774</v>
      </c>
      <c r="RJ98" s="44">
        <v>71.428571428571431</v>
      </c>
      <c r="RK98" s="44">
        <v>75</v>
      </c>
      <c r="RL98" s="44">
        <v>50</v>
      </c>
      <c r="RM98" s="25">
        <v>11</v>
      </c>
      <c r="RN98" s="25">
        <v>11</v>
      </c>
      <c r="RO98" s="25">
        <v>8</v>
      </c>
      <c r="RP98" s="25">
        <v>11</v>
      </c>
      <c r="RQ98" s="25">
        <v>5</v>
      </c>
      <c r="RR98" s="25">
        <v>10</v>
      </c>
      <c r="RS98" s="25">
        <v>9</v>
      </c>
      <c r="RT98" s="25">
        <v>8</v>
      </c>
      <c r="RU98" s="25">
        <v>6</v>
      </c>
      <c r="RV98" s="25">
        <v>4</v>
      </c>
      <c r="RW98" s="25">
        <v>6</v>
      </c>
      <c r="RX98" s="25">
        <v>2</v>
      </c>
      <c r="RY98" s="25">
        <v>8</v>
      </c>
      <c r="RZ98" s="25">
        <v>7</v>
      </c>
      <c r="SA98" s="25">
        <v>9</v>
      </c>
      <c r="SB98" s="25">
        <v>5</v>
      </c>
      <c r="SC98" s="25">
        <v>6</v>
      </c>
      <c r="SD98" s="25">
        <v>8</v>
      </c>
      <c r="SE98" s="25">
        <v>7</v>
      </c>
      <c r="SF98" s="25">
        <v>12</v>
      </c>
      <c r="SG98" s="25">
        <v>10</v>
      </c>
      <c r="SH98" s="25">
        <v>7</v>
      </c>
      <c r="SI98" s="25">
        <v>8</v>
      </c>
      <c r="SJ98" s="25">
        <v>8</v>
      </c>
      <c r="SK98" s="25">
        <v>7</v>
      </c>
      <c r="SL98" s="25">
        <v>7</v>
      </c>
      <c r="SM98" s="25">
        <v>7</v>
      </c>
      <c r="SN98" s="25">
        <v>4</v>
      </c>
      <c r="SO98" s="25">
        <v>3</v>
      </c>
      <c r="SP98" s="25">
        <v>8</v>
      </c>
      <c r="SQ98" s="25">
        <v>7</v>
      </c>
      <c r="SR98" s="25">
        <v>6</v>
      </c>
      <c r="SS98" s="25">
        <v>3</v>
      </c>
      <c r="ST98" s="25">
        <v>3</v>
      </c>
      <c r="SU98" s="25">
        <v>5</v>
      </c>
      <c r="SV98" s="25">
        <v>1</v>
      </c>
      <c r="SW98" s="44">
        <v>73.333333333333329</v>
      </c>
      <c r="SX98" s="44">
        <v>100</v>
      </c>
      <c r="SY98" s="44">
        <v>53.333333333333336</v>
      </c>
      <c r="SZ98" s="44">
        <v>64.705882352941174</v>
      </c>
      <c r="TA98" s="44">
        <v>41.666666666666671</v>
      </c>
      <c r="TB98" s="44">
        <v>71.428571428571431</v>
      </c>
      <c r="TC98" s="44">
        <v>90</v>
      </c>
      <c r="TD98" s="44">
        <v>38.095238095238095</v>
      </c>
      <c r="TE98" s="44">
        <v>30</v>
      </c>
      <c r="TF98" s="44">
        <v>36.363636363636367</v>
      </c>
      <c r="TG98" s="44">
        <v>46.153846153846153</v>
      </c>
      <c r="TH98" s="44">
        <v>20</v>
      </c>
      <c r="TI98" s="44">
        <v>53.333333333333336</v>
      </c>
      <c r="TJ98" s="44">
        <v>63.636363636363633</v>
      </c>
      <c r="TK98" s="44">
        <v>60</v>
      </c>
      <c r="TL98" s="44">
        <v>29.411764705882355</v>
      </c>
      <c r="TM98" s="44">
        <v>50</v>
      </c>
      <c r="TN98" s="44">
        <v>57.142857142857139</v>
      </c>
      <c r="TO98" s="44">
        <v>70</v>
      </c>
      <c r="TP98" s="44">
        <v>57.142857142857139</v>
      </c>
      <c r="TQ98" s="44">
        <v>50</v>
      </c>
      <c r="TR98" s="44">
        <v>63.636363636363633</v>
      </c>
      <c r="TS98" s="44">
        <v>61.53846153846154</v>
      </c>
      <c r="TT98" s="44">
        <v>80</v>
      </c>
      <c r="TU98" s="44">
        <v>46.666666666666664</v>
      </c>
      <c r="TV98" s="44">
        <v>63.636363636363633</v>
      </c>
      <c r="TW98" s="44">
        <v>46.666666666666664</v>
      </c>
      <c r="TX98" s="44">
        <v>23.52941176470588</v>
      </c>
      <c r="TY98" s="44">
        <v>25</v>
      </c>
      <c r="TZ98" s="44">
        <v>57.142857142857139</v>
      </c>
      <c r="UA98" s="44">
        <v>70</v>
      </c>
      <c r="UB98" s="44">
        <v>28.571428571428569</v>
      </c>
      <c r="UC98" s="44">
        <v>15</v>
      </c>
      <c r="UD98" s="44">
        <v>27.27272727272727</v>
      </c>
      <c r="UE98" s="44">
        <v>38.461538461538467</v>
      </c>
      <c r="UF98" s="44">
        <v>10</v>
      </c>
    </row>
    <row r="99" spans="1:552" x14ac:dyDescent="0.25">
      <c r="A99" s="2" t="str">
        <f t="shared" si="1"/>
        <v xml:space="preserve">311830 Conselheiro Lafaiete                                                                                                                         </v>
      </c>
      <c r="B99" s="58">
        <v>311830</v>
      </c>
      <c r="C99" s="2" t="s">
        <v>143</v>
      </c>
      <c r="D99" s="56">
        <v>2</v>
      </c>
      <c r="E99" s="56">
        <v>3</v>
      </c>
      <c r="F99" s="56">
        <v>2</v>
      </c>
      <c r="G99" s="56">
        <v>3</v>
      </c>
      <c r="H99" s="56">
        <v>0</v>
      </c>
      <c r="I99" s="56">
        <v>2</v>
      </c>
      <c r="J99" s="56">
        <v>3</v>
      </c>
      <c r="K99" s="56">
        <v>3</v>
      </c>
      <c r="L99" s="56">
        <v>3</v>
      </c>
      <c r="M99" s="56">
        <v>3</v>
      </c>
      <c r="N99" s="56">
        <v>1</v>
      </c>
      <c r="O99" s="56">
        <v>3</v>
      </c>
      <c r="P99" s="59">
        <v>1</v>
      </c>
      <c r="Q99" s="59">
        <v>1</v>
      </c>
      <c r="R99" s="59">
        <v>2</v>
      </c>
      <c r="S99" s="59">
        <v>1</v>
      </c>
      <c r="T99" s="59">
        <v>0</v>
      </c>
      <c r="U99" s="59">
        <v>0</v>
      </c>
      <c r="V99" s="59">
        <v>2</v>
      </c>
      <c r="W99" s="59">
        <v>3</v>
      </c>
      <c r="X99" s="59">
        <v>2</v>
      </c>
      <c r="Y99" s="59">
        <v>1</v>
      </c>
      <c r="Z99" s="59">
        <v>1</v>
      </c>
      <c r="AA99" s="59">
        <v>2</v>
      </c>
      <c r="AB99" s="62">
        <v>50</v>
      </c>
      <c r="AC99" s="62">
        <v>33.333333333333329</v>
      </c>
      <c r="AD99" s="62">
        <v>100</v>
      </c>
      <c r="AE99" s="62">
        <v>33.333333333333329</v>
      </c>
      <c r="AF99" s="62">
        <v>999999999</v>
      </c>
      <c r="AG99" s="62">
        <v>0</v>
      </c>
      <c r="AH99" s="62">
        <v>66.666666666666657</v>
      </c>
      <c r="AI99" s="62">
        <v>100</v>
      </c>
      <c r="AJ99" s="62">
        <v>66.666666666666657</v>
      </c>
      <c r="AK99" s="62">
        <v>33.333333333333329</v>
      </c>
      <c r="AL99" s="62">
        <v>100</v>
      </c>
      <c r="AM99" s="62">
        <v>66.666666666666657</v>
      </c>
      <c r="AN99" s="61">
        <v>1</v>
      </c>
      <c r="AO99" s="25">
        <v>2</v>
      </c>
      <c r="AP99" s="25">
        <v>0</v>
      </c>
      <c r="AQ99" s="25">
        <v>1</v>
      </c>
      <c r="AR99" s="25">
        <v>0</v>
      </c>
      <c r="AS99" s="25">
        <v>1</v>
      </c>
      <c r="AT99" s="25">
        <v>1</v>
      </c>
      <c r="AU99" s="25">
        <v>0</v>
      </c>
      <c r="AV99" s="25">
        <v>1</v>
      </c>
      <c r="AW99" s="25">
        <v>1</v>
      </c>
      <c r="AX99" s="25">
        <v>0</v>
      </c>
      <c r="AY99" s="25">
        <v>1</v>
      </c>
      <c r="AZ99" s="39">
        <v>50</v>
      </c>
      <c r="BA99" s="39">
        <v>66.666666666666657</v>
      </c>
      <c r="BB99" s="39">
        <v>0</v>
      </c>
      <c r="BC99" s="39">
        <v>33.333333333333329</v>
      </c>
      <c r="BD99" s="39">
        <v>999999999</v>
      </c>
      <c r="BE99" s="39">
        <v>50</v>
      </c>
      <c r="BF99" s="39">
        <v>33.333333333333329</v>
      </c>
      <c r="BG99" s="39">
        <v>0</v>
      </c>
      <c r="BH99" s="39">
        <v>33.333333333333329</v>
      </c>
      <c r="BI99" s="39">
        <v>33.333333333333329</v>
      </c>
      <c r="BJ99" s="39">
        <v>0</v>
      </c>
      <c r="BK99" s="39">
        <v>33.333333333333329</v>
      </c>
      <c r="BL99" s="25">
        <v>0</v>
      </c>
      <c r="BM99" s="25">
        <v>0</v>
      </c>
      <c r="BN99" s="25">
        <v>0</v>
      </c>
      <c r="BO99" s="25">
        <v>1</v>
      </c>
      <c r="BP99" s="25">
        <v>0</v>
      </c>
      <c r="BQ99" s="25">
        <v>1</v>
      </c>
      <c r="BR99" s="25">
        <v>0</v>
      </c>
      <c r="BS99" s="25">
        <v>0</v>
      </c>
      <c r="BT99" s="25">
        <v>0</v>
      </c>
      <c r="BU99" s="25">
        <v>1</v>
      </c>
      <c r="BV99" s="25">
        <v>0</v>
      </c>
      <c r="BW99" s="25">
        <v>0</v>
      </c>
      <c r="BX99" s="39">
        <v>0</v>
      </c>
      <c r="BY99" s="39">
        <v>0</v>
      </c>
      <c r="BZ99" s="39">
        <v>0</v>
      </c>
      <c r="CA99" s="39">
        <v>33.333333333333329</v>
      </c>
      <c r="CB99" s="39">
        <v>999999999</v>
      </c>
      <c r="CC99" s="39">
        <v>50</v>
      </c>
      <c r="CD99" s="39">
        <v>0</v>
      </c>
      <c r="CE99" s="39">
        <v>0</v>
      </c>
      <c r="CF99" s="39">
        <v>0</v>
      </c>
      <c r="CG99" s="39">
        <v>33.333333333333329</v>
      </c>
      <c r="CH99" s="39">
        <v>0</v>
      </c>
      <c r="CI99" s="39">
        <v>0</v>
      </c>
      <c r="CJ99" s="63">
        <v>1</v>
      </c>
      <c r="CK99" s="63">
        <v>0</v>
      </c>
      <c r="CL99" s="63">
        <v>1</v>
      </c>
      <c r="CM99" s="63">
        <v>0</v>
      </c>
      <c r="CN99" s="63">
        <v>0</v>
      </c>
      <c r="CO99" s="63">
        <v>0</v>
      </c>
      <c r="CP99" s="63">
        <v>1</v>
      </c>
      <c r="CQ99" s="63">
        <v>3</v>
      </c>
      <c r="CR99" s="63">
        <v>1</v>
      </c>
      <c r="CS99" s="63">
        <v>0</v>
      </c>
      <c r="CT99" s="63">
        <v>0</v>
      </c>
      <c r="CU99" s="63">
        <v>1</v>
      </c>
      <c r="CV99" s="63">
        <v>0</v>
      </c>
      <c r="CW99" s="63">
        <v>1</v>
      </c>
      <c r="CX99" s="63">
        <v>0</v>
      </c>
      <c r="CY99" s="63">
        <v>0</v>
      </c>
      <c r="CZ99" s="63">
        <v>0</v>
      </c>
      <c r="DA99" s="63">
        <v>0</v>
      </c>
      <c r="DB99" s="63">
        <v>0</v>
      </c>
      <c r="DC99" s="63">
        <v>0</v>
      </c>
      <c r="DD99" s="63">
        <v>0</v>
      </c>
      <c r="DE99" s="63">
        <v>0</v>
      </c>
      <c r="DF99" s="63">
        <v>0</v>
      </c>
      <c r="DG99" s="63">
        <v>0</v>
      </c>
      <c r="DH99" s="25">
        <v>0</v>
      </c>
      <c r="DI99" s="25">
        <v>0</v>
      </c>
      <c r="DJ99" s="25">
        <v>1</v>
      </c>
      <c r="DK99" s="25">
        <v>0</v>
      </c>
      <c r="DL99" s="25">
        <v>0</v>
      </c>
      <c r="DM99" s="25">
        <v>0</v>
      </c>
      <c r="DN99" s="25">
        <v>0</v>
      </c>
      <c r="DO99" s="25">
        <v>0</v>
      </c>
      <c r="DP99" s="25">
        <v>0</v>
      </c>
      <c r="DQ99" s="25">
        <v>0</v>
      </c>
      <c r="DR99" s="25">
        <v>0</v>
      </c>
      <c r="DS99" s="25">
        <v>0</v>
      </c>
      <c r="DT99" s="34">
        <v>1</v>
      </c>
      <c r="DU99" s="34">
        <v>1</v>
      </c>
      <c r="DV99" s="34">
        <v>2</v>
      </c>
      <c r="DW99" s="34">
        <v>0</v>
      </c>
      <c r="DX99" s="34">
        <v>0</v>
      </c>
      <c r="DY99" s="34">
        <v>0</v>
      </c>
      <c r="DZ99" s="34">
        <v>1</v>
      </c>
      <c r="EA99" s="2">
        <v>3</v>
      </c>
      <c r="EB99" s="2">
        <v>1</v>
      </c>
      <c r="EC99" s="2">
        <v>0</v>
      </c>
      <c r="ED99" s="2">
        <v>0</v>
      </c>
      <c r="EE99" s="2">
        <v>1</v>
      </c>
      <c r="EF99" s="34">
        <v>100</v>
      </c>
      <c r="EG99" s="34">
        <v>0</v>
      </c>
      <c r="EH99" s="34">
        <v>50</v>
      </c>
      <c r="EI99" s="34">
        <v>999999999</v>
      </c>
      <c r="EJ99" s="34">
        <v>999999999</v>
      </c>
      <c r="EK99" s="34">
        <v>999999999</v>
      </c>
      <c r="EL99" s="34">
        <v>100</v>
      </c>
      <c r="EM99" s="34">
        <v>100</v>
      </c>
      <c r="EN99" s="34">
        <v>100</v>
      </c>
      <c r="EO99" s="34">
        <v>999999999</v>
      </c>
      <c r="EP99" s="34">
        <v>999999999</v>
      </c>
      <c r="EQ99" s="34">
        <v>100</v>
      </c>
      <c r="ER99" s="34">
        <v>0</v>
      </c>
      <c r="ES99" s="34">
        <v>100</v>
      </c>
      <c r="ET99" s="34">
        <v>0</v>
      </c>
      <c r="EU99" s="34">
        <v>999999999</v>
      </c>
      <c r="EV99" s="34">
        <v>999999999</v>
      </c>
      <c r="EW99" s="34">
        <v>999999999</v>
      </c>
      <c r="EX99" s="34">
        <v>0</v>
      </c>
      <c r="EY99" s="34">
        <v>0</v>
      </c>
      <c r="EZ99" s="34">
        <v>0</v>
      </c>
      <c r="FA99" s="34">
        <v>999999999</v>
      </c>
      <c r="FB99" s="34">
        <v>999999999</v>
      </c>
      <c r="FC99" s="34">
        <v>0</v>
      </c>
      <c r="FD99" s="42">
        <v>0</v>
      </c>
      <c r="FE99" s="42">
        <v>0</v>
      </c>
      <c r="FF99" s="42">
        <v>50</v>
      </c>
      <c r="FG99" s="42">
        <v>999999999</v>
      </c>
      <c r="FH99" s="42">
        <v>999999999</v>
      </c>
      <c r="FI99" s="42">
        <v>999999999</v>
      </c>
      <c r="FJ99" s="42">
        <v>0</v>
      </c>
      <c r="FK99" s="42">
        <v>0</v>
      </c>
      <c r="FL99" s="42">
        <v>0</v>
      </c>
      <c r="FM99" s="42">
        <v>999999999</v>
      </c>
      <c r="FN99" s="42">
        <v>999999999</v>
      </c>
      <c r="FO99" s="42">
        <v>0</v>
      </c>
      <c r="FP99" s="42">
        <v>1</v>
      </c>
      <c r="FQ99" s="2">
        <v>0</v>
      </c>
      <c r="FR99" s="2">
        <v>2</v>
      </c>
      <c r="FS99" s="2">
        <v>0</v>
      </c>
      <c r="FT99" s="2">
        <v>0</v>
      </c>
      <c r="FU99" s="2">
        <v>0</v>
      </c>
      <c r="FV99" s="2">
        <v>2</v>
      </c>
      <c r="FW99" s="2">
        <v>3</v>
      </c>
      <c r="FX99" s="2">
        <v>1</v>
      </c>
      <c r="FY99" s="2">
        <v>0</v>
      </c>
      <c r="FZ99" s="2">
        <v>1</v>
      </c>
      <c r="GA99" s="2">
        <v>2</v>
      </c>
      <c r="GB99" s="25">
        <v>0</v>
      </c>
      <c r="GC99" s="25">
        <v>0</v>
      </c>
      <c r="GD99" s="25">
        <v>0</v>
      </c>
      <c r="GE99" s="25">
        <v>1</v>
      </c>
      <c r="GF99" s="25">
        <v>0</v>
      </c>
      <c r="GG99" s="25">
        <v>0</v>
      </c>
      <c r="GH99" s="25">
        <v>0</v>
      </c>
      <c r="GI99" s="25">
        <v>0</v>
      </c>
      <c r="GJ99" s="25">
        <v>0</v>
      </c>
      <c r="GK99" s="25">
        <v>0</v>
      </c>
      <c r="GL99" s="25">
        <v>0</v>
      </c>
      <c r="GM99" s="25">
        <v>0</v>
      </c>
      <c r="GN99" s="2">
        <v>0</v>
      </c>
      <c r="GO99" s="2">
        <v>0</v>
      </c>
      <c r="GP99" s="2">
        <v>0</v>
      </c>
      <c r="GQ99" s="2">
        <v>0</v>
      </c>
      <c r="GR99" s="2">
        <v>0</v>
      </c>
      <c r="GS99" s="2">
        <v>0</v>
      </c>
      <c r="GT99" s="2">
        <v>0</v>
      </c>
      <c r="GU99" s="2">
        <v>0</v>
      </c>
      <c r="GV99" s="2">
        <v>0</v>
      </c>
      <c r="GW99" s="2">
        <v>1</v>
      </c>
      <c r="GX99" s="2">
        <v>0</v>
      </c>
      <c r="GY99" s="2">
        <v>0</v>
      </c>
      <c r="GZ99" s="2">
        <v>1</v>
      </c>
      <c r="HA99" s="2">
        <v>0</v>
      </c>
      <c r="HB99" s="2">
        <v>2</v>
      </c>
      <c r="HC99" s="2">
        <v>1</v>
      </c>
      <c r="HD99" s="2">
        <v>0</v>
      </c>
      <c r="HE99" s="2">
        <v>0</v>
      </c>
      <c r="HF99" s="2">
        <v>2</v>
      </c>
      <c r="HG99" s="2">
        <v>3</v>
      </c>
      <c r="HH99" s="2">
        <v>1</v>
      </c>
      <c r="HI99" s="2">
        <v>1</v>
      </c>
      <c r="HJ99" s="2">
        <v>1</v>
      </c>
      <c r="HK99" s="2">
        <v>2</v>
      </c>
      <c r="HL99" s="34">
        <v>100</v>
      </c>
      <c r="HM99" s="34">
        <v>999999999</v>
      </c>
      <c r="HN99" s="34">
        <v>100</v>
      </c>
      <c r="HO99" s="34">
        <v>0</v>
      </c>
      <c r="HP99" s="34">
        <v>999999999</v>
      </c>
      <c r="HQ99" s="34">
        <v>999999999</v>
      </c>
      <c r="HR99" s="34">
        <v>100</v>
      </c>
      <c r="HS99" s="34">
        <v>100</v>
      </c>
      <c r="HT99" s="34">
        <v>100</v>
      </c>
      <c r="HU99" s="34">
        <v>0</v>
      </c>
      <c r="HV99" s="34">
        <v>100</v>
      </c>
      <c r="HW99" s="34">
        <v>100</v>
      </c>
      <c r="HX99" s="39">
        <v>0</v>
      </c>
      <c r="HY99" s="39">
        <v>999999999</v>
      </c>
      <c r="HZ99" s="39">
        <v>0</v>
      </c>
      <c r="IA99" s="39">
        <v>100</v>
      </c>
      <c r="IB99" s="39">
        <v>999999999</v>
      </c>
      <c r="IC99" s="39">
        <v>999999999</v>
      </c>
      <c r="ID99" s="39">
        <v>0</v>
      </c>
      <c r="IE99" s="39">
        <v>0</v>
      </c>
      <c r="IF99" s="39">
        <v>0</v>
      </c>
      <c r="IG99" s="39">
        <v>0</v>
      </c>
      <c r="IH99" s="39">
        <v>0</v>
      </c>
      <c r="II99" s="39">
        <v>0</v>
      </c>
      <c r="IJ99" s="39">
        <v>0</v>
      </c>
      <c r="IK99" s="39">
        <v>999999999</v>
      </c>
      <c r="IL99" s="39">
        <v>0</v>
      </c>
      <c r="IM99" s="39">
        <v>0</v>
      </c>
      <c r="IN99" s="39">
        <v>999999999</v>
      </c>
      <c r="IO99" s="39">
        <v>999999999</v>
      </c>
      <c r="IP99" s="39">
        <v>0</v>
      </c>
      <c r="IQ99" s="39">
        <v>0</v>
      </c>
      <c r="IR99" s="39">
        <v>0</v>
      </c>
      <c r="IS99" s="39">
        <v>100</v>
      </c>
      <c r="IT99" s="39">
        <v>0</v>
      </c>
      <c r="IU99" s="39">
        <v>0</v>
      </c>
      <c r="IV99" s="39">
        <v>0</v>
      </c>
      <c r="IW99" s="39">
        <v>0</v>
      </c>
      <c r="IX99" s="39">
        <v>0</v>
      </c>
      <c r="IY99" s="39">
        <v>1</v>
      </c>
      <c r="IZ99" s="39">
        <v>0</v>
      </c>
      <c r="JA99" s="39">
        <v>1</v>
      </c>
      <c r="JB99" s="39">
        <v>1</v>
      </c>
      <c r="JC99" s="39">
        <v>0</v>
      </c>
      <c r="JD99" s="2">
        <v>1</v>
      </c>
      <c r="JE99" s="2">
        <v>1</v>
      </c>
      <c r="JF99" s="2">
        <v>0</v>
      </c>
      <c r="JG99" s="2">
        <v>1</v>
      </c>
      <c r="JH99" s="2">
        <v>0</v>
      </c>
      <c r="JI99" s="2">
        <v>1</v>
      </c>
      <c r="JJ99" s="2">
        <v>0</v>
      </c>
      <c r="JK99" s="2">
        <v>0</v>
      </c>
      <c r="JL99" s="2">
        <v>0</v>
      </c>
      <c r="JM99" s="44">
        <v>0</v>
      </c>
      <c r="JN99" s="44">
        <v>0</v>
      </c>
      <c r="JO99" s="44">
        <v>0</v>
      </c>
      <c r="JP99" s="2">
        <v>0</v>
      </c>
      <c r="JQ99" s="2">
        <v>0</v>
      </c>
      <c r="JR99" s="2">
        <v>0</v>
      </c>
      <c r="JS99" s="2">
        <v>0</v>
      </c>
      <c r="JT99" s="2">
        <v>1</v>
      </c>
      <c r="JU99" s="2">
        <v>0</v>
      </c>
      <c r="JV99" s="2">
        <v>0</v>
      </c>
      <c r="JW99" s="2">
        <v>0</v>
      </c>
      <c r="JX99" s="2">
        <v>0</v>
      </c>
      <c r="JY99" s="2">
        <v>0</v>
      </c>
      <c r="JZ99" s="2">
        <v>0</v>
      </c>
      <c r="KA99" s="2">
        <v>0</v>
      </c>
      <c r="KB99" s="25">
        <v>0</v>
      </c>
      <c r="KC99" s="25">
        <v>0</v>
      </c>
      <c r="KD99" s="25">
        <v>0</v>
      </c>
      <c r="KE99" s="25">
        <v>0</v>
      </c>
      <c r="KF99" s="25">
        <v>1</v>
      </c>
      <c r="KG99" s="25">
        <v>1</v>
      </c>
      <c r="KH99" s="25">
        <v>0</v>
      </c>
      <c r="KI99" s="25">
        <v>1</v>
      </c>
      <c r="KJ99" s="25">
        <v>0</v>
      </c>
      <c r="KK99" s="25">
        <v>1</v>
      </c>
      <c r="KL99" s="25">
        <v>1</v>
      </c>
      <c r="KM99" s="25">
        <v>0</v>
      </c>
      <c r="KN99" s="25">
        <v>1</v>
      </c>
      <c r="KO99" s="25">
        <v>1</v>
      </c>
      <c r="KP99" s="25">
        <v>0</v>
      </c>
      <c r="KQ99" s="25">
        <v>1</v>
      </c>
      <c r="KR99" s="44">
        <v>0</v>
      </c>
      <c r="KS99" s="44">
        <v>0</v>
      </c>
      <c r="KT99" s="44">
        <v>999999999</v>
      </c>
      <c r="KU99" s="44">
        <v>100</v>
      </c>
      <c r="KV99" s="44">
        <v>999999999</v>
      </c>
      <c r="KW99" s="44">
        <v>100</v>
      </c>
      <c r="KX99" s="44">
        <v>100</v>
      </c>
      <c r="KY99" s="44">
        <v>999999999</v>
      </c>
      <c r="KZ99" s="44">
        <v>100</v>
      </c>
      <c r="LA99" s="44">
        <v>100</v>
      </c>
      <c r="LB99" s="44">
        <v>999999999</v>
      </c>
      <c r="LC99" s="44">
        <v>100</v>
      </c>
      <c r="LD99" s="44">
        <v>0</v>
      </c>
      <c r="LE99" s="44">
        <v>100</v>
      </c>
      <c r="LF99" s="44">
        <v>999999999</v>
      </c>
      <c r="LG99" s="44">
        <v>0</v>
      </c>
      <c r="LH99" s="44">
        <v>999999999</v>
      </c>
      <c r="LI99" s="44">
        <v>0</v>
      </c>
      <c r="LJ99" s="44">
        <v>0</v>
      </c>
      <c r="LK99" s="44">
        <v>999999999</v>
      </c>
      <c r="LL99" s="44">
        <v>0</v>
      </c>
      <c r="LM99" s="44">
        <v>0</v>
      </c>
      <c r="LN99" s="44">
        <v>999999999</v>
      </c>
      <c r="LO99" s="44">
        <v>0</v>
      </c>
      <c r="LP99" s="44">
        <v>100</v>
      </c>
      <c r="LQ99" s="44">
        <v>0</v>
      </c>
      <c r="LR99" s="44">
        <v>999999999</v>
      </c>
      <c r="LS99" s="44">
        <v>0</v>
      </c>
      <c r="LT99" s="44">
        <v>999999999</v>
      </c>
      <c r="LU99" s="44">
        <v>0</v>
      </c>
      <c r="LV99" s="44">
        <v>0</v>
      </c>
      <c r="LW99" s="44">
        <v>999999999</v>
      </c>
      <c r="LX99" s="44">
        <v>0</v>
      </c>
      <c r="LY99" s="44">
        <v>0</v>
      </c>
      <c r="LZ99" s="44">
        <v>999999999</v>
      </c>
      <c r="MA99" s="44">
        <v>0</v>
      </c>
      <c r="MB99" s="25">
        <v>0</v>
      </c>
      <c r="MC99" s="25">
        <v>0</v>
      </c>
      <c r="MD99" s="25">
        <v>0</v>
      </c>
      <c r="ME99" s="25">
        <v>0</v>
      </c>
      <c r="MF99" s="25">
        <v>0</v>
      </c>
      <c r="MG99" s="25">
        <v>0</v>
      </c>
      <c r="MH99" s="25">
        <v>0</v>
      </c>
      <c r="MI99" s="25">
        <v>0</v>
      </c>
      <c r="MJ99" s="25">
        <v>0</v>
      </c>
      <c r="MK99" s="25">
        <v>0</v>
      </c>
      <c r="ML99" s="25">
        <v>0</v>
      </c>
      <c r="MM99" s="25">
        <v>0</v>
      </c>
      <c r="MN99" s="25">
        <v>1</v>
      </c>
      <c r="MO99" s="25">
        <v>1</v>
      </c>
      <c r="MP99" s="25">
        <v>2</v>
      </c>
      <c r="MQ99" s="25">
        <v>0</v>
      </c>
      <c r="MR99" s="25">
        <v>0</v>
      </c>
      <c r="MS99" s="25">
        <v>0</v>
      </c>
      <c r="MT99" s="25">
        <v>0</v>
      </c>
      <c r="MU99" s="25">
        <v>0</v>
      </c>
      <c r="MV99" s="25">
        <v>0</v>
      </c>
      <c r="MW99" s="44">
        <v>0</v>
      </c>
      <c r="MX99" s="44">
        <v>0</v>
      </c>
      <c r="MY99" s="44">
        <v>0</v>
      </c>
      <c r="MZ99" s="44">
        <v>0</v>
      </c>
      <c r="NA99" s="44">
        <v>0</v>
      </c>
      <c r="NB99" s="44">
        <v>0</v>
      </c>
      <c r="NC99" s="44">
        <v>999999999</v>
      </c>
      <c r="ND99" s="44">
        <v>999999999</v>
      </c>
      <c r="NE99" s="44">
        <v>999999999</v>
      </c>
      <c r="NF99" s="44">
        <v>999999999</v>
      </c>
      <c r="NG99" s="44">
        <v>999999999</v>
      </c>
      <c r="NH99" s="44">
        <v>999999999</v>
      </c>
      <c r="NI99" s="44">
        <v>999999999</v>
      </c>
      <c r="NJ99" s="44">
        <v>999999999</v>
      </c>
      <c r="NK99" s="44">
        <v>999999999</v>
      </c>
      <c r="NL99" s="25">
        <v>0</v>
      </c>
      <c r="NM99" s="25">
        <v>0</v>
      </c>
      <c r="NN99" s="25">
        <v>0</v>
      </c>
      <c r="NO99" s="25">
        <v>0</v>
      </c>
      <c r="NP99" s="25">
        <v>0</v>
      </c>
      <c r="NQ99" s="25">
        <v>0</v>
      </c>
      <c r="NR99" s="25">
        <v>0</v>
      </c>
      <c r="NS99" s="25">
        <v>0</v>
      </c>
      <c r="NT99" s="25">
        <v>0</v>
      </c>
      <c r="NU99" s="25">
        <v>0</v>
      </c>
      <c r="NV99" s="25">
        <v>0</v>
      </c>
      <c r="NW99" s="25">
        <v>0</v>
      </c>
      <c r="NX99" s="25">
        <v>0</v>
      </c>
      <c r="NY99" s="25">
        <v>0</v>
      </c>
      <c r="NZ99" s="25">
        <v>0</v>
      </c>
      <c r="OA99" s="25">
        <v>0</v>
      </c>
      <c r="OB99" s="25">
        <v>0</v>
      </c>
      <c r="OC99" s="25">
        <v>0</v>
      </c>
      <c r="OD99" s="44">
        <v>0</v>
      </c>
      <c r="OE99" s="44">
        <v>0</v>
      </c>
      <c r="OF99" s="44">
        <v>0</v>
      </c>
      <c r="OG99" s="44">
        <v>0</v>
      </c>
      <c r="OH99" s="44">
        <v>0</v>
      </c>
      <c r="OI99" s="44">
        <v>0</v>
      </c>
      <c r="OJ99" s="44">
        <v>999999999</v>
      </c>
      <c r="OK99" s="44">
        <v>999999999</v>
      </c>
      <c r="OL99" s="44">
        <v>999999999</v>
      </c>
      <c r="OM99" s="44">
        <v>999999999</v>
      </c>
      <c r="ON99" s="44">
        <v>999999999</v>
      </c>
      <c r="OO99" s="44">
        <v>999999999</v>
      </c>
      <c r="OP99" s="44">
        <v>999999999</v>
      </c>
      <c r="OQ99" s="44">
        <v>999999999</v>
      </c>
      <c r="OR99" s="44">
        <v>999999999</v>
      </c>
      <c r="OS99" s="44">
        <v>999999999</v>
      </c>
      <c r="OT99" s="44">
        <v>999999999</v>
      </c>
      <c r="OU99" s="44">
        <v>999999999</v>
      </c>
      <c r="OV99" s="25">
        <v>2</v>
      </c>
      <c r="OW99" s="25">
        <v>2</v>
      </c>
      <c r="OX99" s="25">
        <v>2</v>
      </c>
      <c r="OY99" s="25">
        <v>1</v>
      </c>
      <c r="OZ99" s="25">
        <v>1</v>
      </c>
      <c r="PA99" s="25">
        <v>1</v>
      </c>
      <c r="PB99" s="25">
        <v>3</v>
      </c>
      <c r="PC99" s="25">
        <v>4</v>
      </c>
      <c r="PD99" s="25">
        <v>3</v>
      </c>
      <c r="PE99" s="25">
        <v>3</v>
      </c>
      <c r="PF99" s="25">
        <v>1</v>
      </c>
      <c r="PG99" s="25">
        <v>1</v>
      </c>
      <c r="PH99" s="25">
        <v>3</v>
      </c>
      <c r="PI99" s="25">
        <v>4</v>
      </c>
      <c r="PJ99" s="25">
        <v>3</v>
      </c>
      <c r="PK99" s="25">
        <v>2</v>
      </c>
      <c r="PL99" s="25">
        <v>1</v>
      </c>
      <c r="PM99" s="25">
        <v>1</v>
      </c>
      <c r="PN99" s="25">
        <v>3</v>
      </c>
      <c r="PO99" s="25">
        <v>4</v>
      </c>
      <c r="PP99" s="25">
        <v>3</v>
      </c>
      <c r="PQ99" s="25">
        <v>3</v>
      </c>
      <c r="PR99" s="25">
        <v>1</v>
      </c>
      <c r="PS99" s="25">
        <v>3</v>
      </c>
      <c r="PT99" s="44">
        <v>66.666666666666657</v>
      </c>
      <c r="PU99" s="44">
        <v>50</v>
      </c>
      <c r="PV99" s="44">
        <v>66.666666666666657</v>
      </c>
      <c r="PW99" s="44">
        <v>50</v>
      </c>
      <c r="PX99" s="44">
        <v>100</v>
      </c>
      <c r="PY99" s="44">
        <v>100</v>
      </c>
      <c r="PZ99" s="44">
        <v>100</v>
      </c>
      <c r="QA99" s="44">
        <v>100</v>
      </c>
      <c r="QB99" s="44">
        <v>100</v>
      </c>
      <c r="QC99" s="44">
        <v>100</v>
      </c>
      <c r="QD99" s="44">
        <v>100</v>
      </c>
      <c r="QE99" s="44">
        <v>33.333333333333329</v>
      </c>
      <c r="QF99" s="25">
        <v>2</v>
      </c>
      <c r="QG99" s="25">
        <v>1</v>
      </c>
      <c r="QH99" s="25">
        <v>2</v>
      </c>
      <c r="QI99" s="25">
        <v>1</v>
      </c>
      <c r="QJ99" s="25">
        <v>1</v>
      </c>
      <c r="QK99" s="25">
        <v>1</v>
      </c>
      <c r="QL99" s="25">
        <v>3</v>
      </c>
      <c r="QM99" s="25">
        <v>4</v>
      </c>
      <c r="QN99" s="25">
        <v>3</v>
      </c>
      <c r="QO99" s="25">
        <v>2</v>
      </c>
      <c r="QP99" s="25">
        <v>1</v>
      </c>
      <c r="QQ99" s="25">
        <v>3</v>
      </c>
      <c r="QR99" s="25">
        <v>4</v>
      </c>
      <c r="QS99" s="25">
        <v>3</v>
      </c>
      <c r="QT99" s="25">
        <v>2</v>
      </c>
      <c r="QU99" s="25">
        <v>1</v>
      </c>
      <c r="QV99" s="25">
        <v>1</v>
      </c>
      <c r="QW99" s="25">
        <v>3</v>
      </c>
      <c r="QX99" s="25">
        <v>4</v>
      </c>
      <c r="QY99" s="25">
        <v>3</v>
      </c>
      <c r="QZ99" s="25">
        <v>3</v>
      </c>
      <c r="RA99" s="25">
        <v>1</v>
      </c>
      <c r="RB99" s="44">
        <v>66.666666666666657</v>
      </c>
      <c r="RC99" s="44">
        <v>25</v>
      </c>
      <c r="RD99" s="44">
        <v>66.666666666666657</v>
      </c>
      <c r="RE99" s="44">
        <v>50</v>
      </c>
      <c r="RF99" s="44">
        <v>100</v>
      </c>
      <c r="RG99" s="44">
        <v>100</v>
      </c>
      <c r="RH99" s="44">
        <v>100</v>
      </c>
      <c r="RI99" s="44">
        <v>100</v>
      </c>
      <c r="RJ99" s="44">
        <v>100</v>
      </c>
      <c r="RK99" s="44">
        <v>66.666666666666657</v>
      </c>
      <c r="RL99" s="44">
        <v>100</v>
      </c>
      <c r="RM99" s="25">
        <v>1</v>
      </c>
      <c r="RN99" s="25">
        <v>1</v>
      </c>
      <c r="RO99" s="25">
        <v>2</v>
      </c>
      <c r="RP99" s="25">
        <v>2</v>
      </c>
      <c r="RQ99" s="25">
        <v>0</v>
      </c>
      <c r="RR99" s="25">
        <v>1</v>
      </c>
      <c r="RS99" s="25">
        <v>2</v>
      </c>
      <c r="RT99" s="25">
        <v>2</v>
      </c>
      <c r="RU99" s="25">
        <v>1</v>
      </c>
      <c r="RV99" s="25">
        <v>2</v>
      </c>
      <c r="RW99" s="25">
        <v>0</v>
      </c>
      <c r="RX99" s="25">
        <v>2</v>
      </c>
      <c r="RY99" s="25">
        <v>0</v>
      </c>
      <c r="RZ99" s="25">
        <v>1</v>
      </c>
      <c r="SA99" s="25">
        <v>1</v>
      </c>
      <c r="SB99" s="25">
        <v>1</v>
      </c>
      <c r="SC99" s="25">
        <v>0</v>
      </c>
      <c r="SD99" s="25">
        <v>1</v>
      </c>
      <c r="SE99" s="25">
        <v>2</v>
      </c>
      <c r="SF99" s="25">
        <v>2</v>
      </c>
      <c r="SG99" s="25">
        <v>1</v>
      </c>
      <c r="SH99" s="25">
        <v>1</v>
      </c>
      <c r="SI99" s="25">
        <v>0</v>
      </c>
      <c r="SJ99" s="25">
        <v>2</v>
      </c>
      <c r="SK99" s="25">
        <v>0</v>
      </c>
      <c r="SL99" s="25">
        <v>0</v>
      </c>
      <c r="SM99" s="25">
        <v>1</v>
      </c>
      <c r="SN99" s="25">
        <v>1</v>
      </c>
      <c r="SO99" s="25">
        <v>0</v>
      </c>
      <c r="SP99" s="25">
        <v>1</v>
      </c>
      <c r="SQ99" s="25">
        <v>2</v>
      </c>
      <c r="SR99" s="25">
        <v>1</v>
      </c>
      <c r="SS99" s="25">
        <v>0</v>
      </c>
      <c r="ST99" s="25">
        <v>1</v>
      </c>
      <c r="SU99" s="25">
        <v>0</v>
      </c>
      <c r="SV99" s="25">
        <v>1</v>
      </c>
      <c r="SW99" s="44">
        <v>50</v>
      </c>
      <c r="SX99" s="44">
        <v>33.333333333333329</v>
      </c>
      <c r="SY99" s="44">
        <v>100</v>
      </c>
      <c r="SZ99" s="44">
        <v>66.666666666666657</v>
      </c>
      <c r="TA99" s="44">
        <v>999999999</v>
      </c>
      <c r="TB99" s="44">
        <v>50</v>
      </c>
      <c r="TC99" s="44">
        <v>66.666666666666657</v>
      </c>
      <c r="TD99" s="44">
        <v>66.666666666666657</v>
      </c>
      <c r="TE99" s="44">
        <v>33.333333333333329</v>
      </c>
      <c r="TF99" s="44">
        <v>66.666666666666657</v>
      </c>
      <c r="TG99" s="44">
        <v>0</v>
      </c>
      <c r="TH99" s="44">
        <v>66.666666666666657</v>
      </c>
      <c r="TI99" s="44">
        <v>0</v>
      </c>
      <c r="TJ99" s="44">
        <v>33.333333333333329</v>
      </c>
      <c r="TK99" s="44">
        <v>50</v>
      </c>
      <c r="TL99" s="44">
        <v>33.333333333333329</v>
      </c>
      <c r="TM99" s="44">
        <v>999999999</v>
      </c>
      <c r="TN99" s="44">
        <v>50</v>
      </c>
      <c r="TO99" s="44">
        <v>66.666666666666657</v>
      </c>
      <c r="TP99" s="44">
        <v>66.666666666666657</v>
      </c>
      <c r="TQ99" s="44">
        <v>33.333333333333329</v>
      </c>
      <c r="TR99" s="44">
        <v>33.333333333333329</v>
      </c>
      <c r="TS99" s="44">
        <v>0</v>
      </c>
      <c r="TT99" s="44">
        <v>66.666666666666657</v>
      </c>
      <c r="TU99" s="44">
        <v>0</v>
      </c>
      <c r="TV99" s="44">
        <v>0</v>
      </c>
      <c r="TW99" s="44">
        <v>50</v>
      </c>
      <c r="TX99" s="44">
        <v>33.333333333333329</v>
      </c>
      <c r="TY99" s="44">
        <v>999999999</v>
      </c>
      <c r="TZ99" s="44">
        <v>50</v>
      </c>
      <c r="UA99" s="44">
        <v>66.666666666666657</v>
      </c>
      <c r="UB99" s="44">
        <v>33.333333333333329</v>
      </c>
      <c r="UC99" s="44">
        <v>0</v>
      </c>
      <c r="UD99" s="44">
        <v>33.333333333333329</v>
      </c>
      <c r="UE99" s="44">
        <v>0</v>
      </c>
      <c r="UF99" s="44">
        <v>33.333333333333329</v>
      </c>
    </row>
    <row r="100" spans="1:552" x14ac:dyDescent="0.25">
      <c r="A100" s="2" t="str">
        <f t="shared" si="1"/>
        <v xml:space="preserve">311860 Contagem                                                                                                                                     </v>
      </c>
      <c r="B100" s="58">
        <v>311860</v>
      </c>
      <c r="C100" s="2" t="s">
        <v>144</v>
      </c>
      <c r="D100" s="56">
        <v>11</v>
      </c>
      <c r="E100" s="56">
        <v>17</v>
      </c>
      <c r="F100" s="56">
        <v>14</v>
      </c>
      <c r="G100" s="56">
        <v>12</v>
      </c>
      <c r="H100" s="56">
        <v>18</v>
      </c>
      <c r="I100" s="56">
        <v>20</v>
      </c>
      <c r="J100" s="56">
        <v>16</v>
      </c>
      <c r="K100" s="56">
        <v>22</v>
      </c>
      <c r="L100" s="56">
        <v>20</v>
      </c>
      <c r="M100" s="56">
        <v>19</v>
      </c>
      <c r="N100" s="56">
        <v>21</v>
      </c>
      <c r="O100" s="56">
        <v>10</v>
      </c>
      <c r="P100" s="59">
        <v>7</v>
      </c>
      <c r="Q100" s="59">
        <v>11</v>
      </c>
      <c r="R100" s="59">
        <v>11</v>
      </c>
      <c r="S100" s="59">
        <v>8</v>
      </c>
      <c r="T100" s="59">
        <v>10</v>
      </c>
      <c r="U100" s="59">
        <v>12</v>
      </c>
      <c r="V100" s="59">
        <v>8</v>
      </c>
      <c r="W100" s="59">
        <v>14</v>
      </c>
      <c r="X100" s="59">
        <v>13</v>
      </c>
      <c r="Y100" s="59">
        <v>8</v>
      </c>
      <c r="Z100" s="59">
        <v>14</v>
      </c>
      <c r="AA100" s="59">
        <v>4</v>
      </c>
      <c r="AB100" s="62">
        <v>63.636363636363633</v>
      </c>
      <c r="AC100" s="62">
        <v>64.705882352941174</v>
      </c>
      <c r="AD100" s="62">
        <v>78.571428571428569</v>
      </c>
      <c r="AE100" s="62">
        <v>66.666666666666657</v>
      </c>
      <c r="AF100" s="62">
        <v>55.555555555555557</v>
      </c>
      <c r="AG100" s="62">
        <v>60</v>
      </c>
      <c r="AH100" s="62">
        <v>50</v>
      </c>
      <c r="AI100" s="62">
        <v>63.636363636363633</v>
      </c>
      <c r="AJ100" s="62">
        <v>65</v>
      </c>
      <c r="AK100" s="62">
        <v>42.105263157894733</v>
      </c>
      <c r="AL100" s="62">
        <v>66.666666666666657</v>
      </c>
      <c r="AM100" s="62">
        <v>40</v>
      </c>
      <c r="AN100" s="61">
        <v>4</v>
      </c>
      <c r="AO100" s="25">
        <v>6</v>
      </c>
      <c r="AP100" s="25">
        <v>2</v>
      </c>
      <c r="AQ100" s="25">
        <v>4</v>
      </c>
      <c r="AR100" s="25">
        <v>8</v>
      </c>
      <c r="AS100" s="25">
        <v>8</v>
      </c>
      <c r="AT100" s="25">
        <v>7</v>
      </c>
      <c r="AU100" s="25">
        <v>7</v>
      </c>
      <c r="AV100" s="25">
        <v>7</v>
      </c>
      <c r="AW100" s="25">
        <v>9</v>
      </c>
      <c r="AX100" s="25">
        <v>6</v>
      </c>
      <c r="AY100" s="25">
        <v>6</v>
      </c>
      <c r="AZ100" s="39">
        <v>36.363636363636367</v>
      </c>
      <c r="BA100" s="39">
        <v>35.294117647058826</v>
      </c>
      <c r="BB100" s="39">
        <v>14.285714285714285</v>
      </c>
      <c r="BC100" s="39">
        <v>33.333333333333329</v>
      </c>
      <c r="BD100" s="39">
        <v>44.444444444444443</v>
      </c>
      <c r="BE100" s="39">
        <v>40</v>
      </c>
      <c r="BF100" s="39">
        <v>43.75</v>
      </c>
      <c r="BG100" s="39">
        <v>31.818181818181817</v>
      </c>
      <c r="BH100" s="39">
        <v>35</v>
      </c>
      <c r="BI100" s="39">
        <v>47.368421052631575</v>
      </c>
      <c r="BJ100" s="39">
        <v>28.571428571428569</v>
      </c>
      <c r="BK100" s="39">
        <v>60</v>
      </c>
      <c r="BL100" s="25">
        <v>0</v>
      </c>
      <c r="BM100" s="25">
        <v>0</v>
      </c>
      <c r="BN100" s="25">
        <v>1</v>
      </c>
      <c r="BO100" s="25">
        <v>0</v>
      </c>
      <c r="BP100" s="25">
        <v>0</v>
      </c>
      <c r="BQ100" s="25">
        <v>0</v>
      </c>
      <c r="BR100" s="25">
        <v>1</v>
      </c>
      <c r="BS100" s="25">
        <v>1</v>
      </c>
      <c r="BT100" s="25">
        <v>0</v>
      </c>
      <c r="BU100" s="25">
        <v>2</v>
      </c>
      <c r="BV100" s="25">
        <v>1</v>
      </c>
      <c r="BW100" s="25">
        <v>0</v>
      </c>
      <c r="BX100" s="39">
        <v>0</v>
      </c>
      <c r="BY100" s="39">
        <v>0</v>
      </c>
      <c r="BZ100" s="39">
        <v>7.1428571428571423</v>
      </c>
      <c r="CA100" s="39">
        <v>0</v>
      </c>
      <c r="CB100" s="39">
        <v>0</v>
      </c>
      <c r="CC100" s="39">
        <v>0</v>
      </c>
      <c r="CD100" s="39">
        <v>6.25</v>
      </c>
      <c r="CE100" s="39">
        <v>4.5454545454545459</v>
      </c>
      <c r="CF100" s="39">
        <v>0</v>
      </c>
      <c r="CG100" s="39">
        <v>10.526315789473683</v>
      </c>
      <c r="CH100" s="39">
        <v>4.7619047619047619</v>
      </c>
      <c r="CI100" s="39">
        <v>0</v>
      </c>
      <c r="CJ100" s="63">
        <v>4</v>
      </c>
      <c r="CK100" s="63">
        <v>3</v>
      </c>
      <c r="CL100" s="63">
        <v>5</v>
      </c>
      <c r="CM100" s="63">
        <v>1</v>
      </c>
      <c r="CN100" s="63">
        <v>4</v>
      </c>
      <c r="CO100" s="63">
        <v>6</v>
      </c>
      <c r="CP100" s="63">
        <v>6</v>
      </c>
      <c r="CQ100" s="63">
        <v>7</v>
      </c>
      <c r="CR100" s="63">
        <v>8</v>
      </c>
      <c r="CS100" s="63">
        <v>5</v>
      </c>
      <c r="CT100" s="63">
        <v>9</v>
      </c>
      <c r="CU100" s="63">
        <v>2</v>
      </c>
      <c r="CV100" s="63">
        <v>0</v>
      </c>
      <c r="CW100" s="63">
        <v>1</v>
      </c>
      <c r="CX100" s="63">
        <v>0</v>
      </c>
      <c r="CY100" s="63">
        <v>1</v>
      </c>
      <c r="CZ100" s="63">
        <v>0</v>
      </c>
      <c r="DA100" s="63">
        <v>1</v>
      </c>
      <c r="DB100" s="63">
        <v>0</v>
      </c>
      <c r="DC100" s="63">
        <v>0</v>
      </c>
      <c r="DD100" s="63">
        <v>0</v>
      </c>
      <c r="DE100" s="63">
        <v>0</v>
      </c>
      <c r="DF100" s="63">
        <v>1</v>
      </c>
      <c r="DG100" s="63">
        <v>0</v>
      </c>
      <c r="DH100" s="25">
        <v>1</v>
      </c>
      <c r="DI100" s="25">
        <v>4</v>
      </c>
      <c r="DJ100" s="25">
        <v>2</v>
      </c>
      <c r="DK100" s="25">
        <v>3</v>
      </c>
      <c r="DL100" s="25">
        <v>1</v>
      </c>
      <c r="DM100" s="25">
        <v>2</v>
      </c>
      <c r="DN100" s="25">
        <v>0</v>
      </c>
      <c r="DO100" s="25">
        <v>2</v>
      </c>
      <c r="DP100" s="25">
        <v>0</v>
      </c>
      <c r="DQ100" s="25">
        <v>0</v>
      </c>
      <c r="DR100" s="25">
        <v>0</v>
      </c>
      <c r="DS100" s="25">
        <v>1</v>
      </c>
      <c r="DT100" s="34">
        <v>5</v>
      </c>
      <c r="DU100" s="34">
        <v>8</v>
      </c>
      <c r="DV100" s="34">
        <v>7</v>
      </c>
      <c r="DW100" s="34">
        <v>5</v>
      </c>
      <c r="DX100" s="34">
        <v>5</v>
      </c>
      <c r="DY100" s="34">
        <v>9</v>
      </c>
      <c r="DZ100" s="34">
        <v>6</v>
      </c>
      <c r="EA100" s="2">
        <v>9</v>
      </c>
      <c r="EB100" s="2">
        <v>8</v>
      </c>
      <c r="EC100" s="2">
        <v>5</v>
      </c>
      <c r="ED100" s="2">
        <v>10</v>
      </c>
      <c r="EE100" s="2">
        <v>3</v>
      </c>
      <c r="EF100" s="34">
        <v>80</v>
      </c>
      <c r="EG100" s="34">
        <v>37.5</v>
      </c>
      <c r="EH100" s="34">
        <v>71.428571428571431</v>
      </c>
      <c r="EI100" s="34">
        <v>20</v>
      </c>
      <c r="EJ100" s="34">
        <v>80</v>
      </c>
      <c r="EK100" s="34">
        <v>66.666666666666657</v>
      </c>
      <c r="EL100" s="34">
        <v>100</v>
      </c>
      <c r="EM100" s="34">
        <v>77.777777777777786</v>
      </c>
      <c r="EN100" s="34">
        <v>100</v>
      </c>
      <c r="EO100" s="34">
        <v>100</v>
      </c>
      <c r="EP100" s="34">
        <v>90</v>
      </c>
      <c r="EQ100" s="34">
        <v>66.666666666666657</v>
      </c>
      <c r="ER100" s="34">
        <v>0</v>
      </c>
      <c r="ES100" s="34">
        <v>12.5</v>
      </c>
      <c r="ET100" s="34">
        <v>0</v>
      </c>
      <c r="EU100" s="34">
        <v>20</v>
      </c>
      <c r="EV100" s="34">
        <v>0</v>
      </c>
      <c r="EW100" s="34">
        <v>11.111111111111111</v>
      </c>
      <c r="EX100" s="34">
        <v>0</v>
      </c>
      <c r="EY100" s="34">
        <v>0</v>
      </c>
      <c r="EZ100" s="34">
        <v>0</v>
      </c>
      <c r="FA100" s="34">
        <v>0</v>
      </c>
      <c r="FB100" s="34">
        <v>10</v>
      </c>
      <c r="FC100" s="34">
        <v>0</v>
      </c>
      <c r="FD100" s="42">
        <v>20</v>
      </c>
      <c r="FE100" s="42">
        <v>50</v>
      </c>
      <c r="FF100" s="42">
        <v>28.571428571428569</v>
      </c>
      <c r="FG100" s="42">
        <v>60</v>
      </c>
      <c r="FH100" s="42">
        <v>20</v>
      </c>
      <c r="FI100" s="42">
        <v>22.222222222222221</v>
      </c>
      <c r="FJ100" s="42">
        <v>0</v>
      </c>
      <c r="FK100" s="42">
        <v>22.222222222222221</v>
      </c>
      <c r="FL100" s="42">
        <v>0</v>
      </c>
      <c r="FM100" s="42">
        <v>0</v>
      </c>
      <c r="FN100" s="42">
        <v>0</v>
      </c>
      <c r="FO100" s="42">
        <v>33.333333333333329</v>
      </c>
      <c r="FP100" s="42">
        <v>5</v>
      </c>
      <c r="FQ100" s="2">
        <v>8</v>
      </c>
      <c r="FR100" s="2">
        <v>3</v>
      </c>
      <c r="FS100" s="2">
        <v>4</v>
      </c>
      <c r="FT100" s="2">
        <v>7</v>
      </c>
      <c r="FU100" s="2">
        <v>9</v>
      </c>
      <c r="FV100" s="2">
        <v>7</v>
      </c>
      <c r="FW100" s="2">
        <v>10</v>
      </c>
      <c r="FX100" s="2">
        <v>8</v>
      </c>
      <c r="FY100" s="2">
        <v>7</v>
      </c>
      <c r="FZ100" s="2">
        <v>11</v>
      </c>
      <c r="GA100" s="2">
        <v>1</v>
      </c>
      <c r="GB100" s="25">
        <v>0</v>
      </c>
      <c r="GC100" s="25">
        <v>0</v>
      </c>
      <c r="GD100" s="25">
        <v>1</v>
      </c>
      <c r="GE100" s="25">
        <v>2</v>
      </c>
      <c r="GF100" s="25">
        <v>0</v>
      </c>
      <c r="GG100" s="25">
        <v>0</v>
      </c>
      <c r="GH100" s="25">
        <v>0</v>
      </c>
      <c r="GI100" s="25">
        <v>1</v>
      </c>
      <c r="GJ100" s="25">
        <v>0</v>
      </c>
      <c r="GK100" s="25">
        <v>0</v>
      </c>
      <c r="GL100" s="25">
        <v>0</v>
      </c>
      <c r="GM100" s="25">
        <v>2</v>
      </c>
      <c r="GN100" s="2">
        <v>2</v>
      </c>
      <c r="GO100" s="2">
        <v>2</v>
      </c>
      <c r="GP100" s="2">
        <v>6</v>
      </c>
      <c r="GQ100" s="2">
        <v>2</v>
      </c>
      <c r="GR100" s="2">
        <v>3</v>
      </c>
      <c r="GS100" s="2">
        <v>2</v>
      </c>
      <c r="GT100" s="2">
        <v>0</v>
      </c>
      <c r="GU100" s="2">
        <v>2</v>
      </c>
      <c r="GV100" s="2">
        <v>1</v>
      </c>
      <c r="GW100" s="2">
        <v>0</v>
      </c>
      <c r="GX100" s="2">
        <v>2</v>
      </c>
      <c r="GY100" s="2">
        <v>1</v>
      </c>
      <c r="GZ100" s="2">
        <v>7</v>
      </c>
      <c r="HA100" s="2">
        <v>10</v>
      </c>
      <c r="HB100" s="2">
        <v>10</v>
      </c>
      <c r="HC100" s="2">
        <v>8</v>
      </c>
      <c r="HD100" s="2">
        <v>10</v>
      </c>
      <c r="HE100" s="2">
        <v>11</v>
      </c>
      <c r="HF100" s="2">
        <v>7</v>
      </c>
      <c r="HG100" s="2">
        <v>13</v>
      </c>
      <c r="HH100" s="2">
        <v>9</v>
      </c>
      <c r="HI100" s="2">
        <v>7</v>
      </c>
      <c r="HJ100" s="2">
        <v>13</v>
      </c>
      <c r="HK100" s="2">
        <v>4</v>
      </c>
      <c r="HL100" s="34">
        <v>71.428571428571431</v>
      </c>
      <c r="HM100" s="34">
        <v>80</v>
      </c>
      <c r="HN100" s="34">
        <v>30</v>
      </c>
      <c r="HO100" s="34">
        <v>50</v>
      </c>
      <c r="HP100" s="34">
        <v>70</v>
      </c>
      <c r="HQ100" s="34">
        <v>81.818181818181827</v>
      </c>
      <c r="HR100" s="34">
        <v>100</v>
      </c>
      <c r="HS100" s="34">
        <v>76.923076923076934</v>
      </c>
      <c r="HT100" s="34">
        <v>88.888888888888886</v>
      </c>
      <c r="HU100" s="34">
        <v>100</v>
      </c>
      <c r="HV100" s="34">
        <v>84.615384615384613</v>
      </c>
      <c r="HW100" s="34">
        <v>25</v>
      </c>
      <c r="HX100" s="39">
        <v>0</v>
      </c>
      <c r="HY100" s="39">
        <v>0</v>
      </c>
      <c r="HZ100" s="39">
        <v>10</v>
      </c>
      <c r="IA100" s="39">
        <v>25</v>
      </c>
      <c r="IB100" s="39">
        <v>0</v>
      </c>
      <c r="IC100" s="39">
        <v>0</v>
      </c>
      <c r="ID100" s="39">
        <v>0</v>
      </c>
      <c r="IE100" s="39">
        <v>7.6923076923076925</v>
      </c>
      <c r="IF100" s="39">
        <v>0</v>
      </c>
      <c r="IG100" s="39">
        <v>0</v>
      </c>
      <c r="IH100" s="39">
        <v>0</v>
      </c>
      <c r="II100" s="39">
        <v>50</v>
      </c>
      <c r="IJ100" s="39">
        <v>28.571428571428569</v>
      </c>
      <c r="IK100" s="39">
        <v>20</v>
      </c>
      <c r="IL100" s="39">
        <v>60</v>
      </c>
      <c r="IM100" s="39">
        <v>25</v>
      </c>
      <c r="IN100" s="39">
        <v>30</v>
      </c>
      <c r="IO100" s="39">
        <v>18.181818181818183</v>
      </c>
      <c r="IP100" s="39">
        <v>0</v>
      </c>
      <c r="IQ100" s="39">
        <v>15.384615384615385</v>
      </c>
      <c r="IR100" s="39">
        <v>11.111111111111111</v>
      </c>
      <c r="IS100" s="39">
        <v>0</v>
      </c>
      <c r="IT100" s="39">
        <v>15.384615384615385</v>
      </c>
      <c r="IU100" s="39">
        <v>25</v>
      </c>
      <c r="IV100" s="39">
        <v>2</v>
      </c>
      <c r="IW100" s="39">
        <v>5</v>
      </c>
      <c r="IX100" s="39">
        <v>0</v>
      </c>
      <c r="IY100" s="39">
        <v>3</v>
      </c>
      <c r="IZ100" s="39">
        <v>2</v>
      </c>
      <c r="JA100" s="39">
        <v>4</v>
      </c>
      <c r="JB100" s="39">
        <v>4</v>
      </c>
      <c r="JC100" s="39">
        <v>3</v>
      </c>
      <c r="JD100" s="2">
        <v>7</v>
      </c>
      <c r="JE100" s="2">
        <v>8</v>
      </c>
      <c r="JF100" s="2">
        <v>5</v>
      </c>
      <c r="JG100" s="2">
        <v>5</v>
      </c>
      <c r="JH100" s="2">
        <v>1</v>
      </c>
      <c r="JI100" s="2">
        <v>1</v>
      </c>
      <c r="JJ100" s="2">
        <v>1</v>
      </c>
      <c r="JK100" s="2">
        <v>0</v>
      </c>
      <c r="JL100" s="2">
        <v>3</v>
      </c>
      <c r="JM100" s="44">
        <v>2</v>
      </c>
      <c r="JN100" s="44">
        <v>0</v>
      </c>
      <c r="JO100" s="44">
        <v>1</v>
      </c>
      <c r="JP100" s="2">
        <v>0</v>
      </c>
      <c r="JQ100" s="2">
        <v>0</v>
      </c>
      <c r="JR100" s="2">
        <v>1</v>
      </c>
      <c r="JS100" s="2">
        <v>0</v>
      </c>
      <c r="JT100" s="2">
        <v>1</v>
      </c>
      <c r="JU100" s="2">
        <v>0</v>
      </c>
      <c r="JV100" s="2">
        <v>1</v>
      </c>
      <c r="JW100" s="2">
        <v>0</v>
      </c>
      <c r="JX100" s="2">
        <v>1</v>
      </c>
      <c r="JY100" s="2">
        <v>1</v>
      </c>
      <c r="JZ100" s="2">
        <v>1</v>
      </c>
      <c r="KA100" s="2">
        <v>2</v>
      </c>
      <c r="KB100" s="25">
        <v>0</v>
      </c>
      <c r="KC100" s="25">
        <v>0</v>
      </c>
      <c r="KD100" s="25">
        <v>0</v>
      </c>
      <c r="KE100" s="25">
        <v>0</v>
      </c>
      <c r="KF100" s="25">
        <v>4</v>
      </c>
      <c r="KG100" s="25">
        <v>6</v>
      </c>
      <c r="KH100" s="25">
        <v>2</v>
      </c>
      <c r="KI100" s="25">
        <v>3</v>
      </c>
      <c r="KJ100" s="25">
        <v>6</v>
      </c>
      <c r="KK100" s="25">
        <v>7</v>
      </c>
      <c r="KL100" s="25">
        <v>5</v>
      </c>
      <c r="KM100" s="25">
        <v>6</v>
      </c>
      <c r="KN100" s="25">
        <v>7</v>
      </c>
      <c r="KO100" s="25">
        <v>8</v>
      </c>
      <c r="KP100" s="25">
        <v>6</v>
      </c>
      <c r="KQ100" s="25">
        <v>5</v>
      </c>
      <c r="KR100" s="44">
        <v>50</v>
      </c>
      <c r="KS100" s="44">
        <v>83.333333333333343</v>
      </c>
      <c r="KT100" s="44">
        <v>0</v>
      </c>
      <c r="KU100" s="44">
        <v>100</v>
      </c>
      <c r="KV100" s="44">
        <v>33.333333333333329</v>
      </c>
      <c r="KW100" s="44">
        <v>57.142857142857139</v>
      </c>
      <c r="KX100" s="44">
        <v>80</v>
      </c>
      <c r="KY100" s="44">
        <v>50</v>
      </c>
      <c r="KZ100" s="44">
        <v>100</v>
      </c>
      <c r="LA100" s="44">
        <v>100</v>
      </c>
      <c r="LB100" s="44">
        <v>83.333333333333343</v>
      </c>
      <c r="LC100" s="44">
        <v>100</v>
      </c>
      <c r="LD100" s="44">
        <v>25</v>
      </c>
      <c r="LE100" s="44">
        <v>16.666666666666664</v>
      </c>
      <c r="LF100" s="44">
        <v>50</v>
      </c>
      <c r="LG100" s="44">
        <v>0</v>
      </c>
      <c r="LH100" s="44">
        <v>50</v>
      </c>
      <c r="LI100" s="44">
        <v>28.571428571428569</v>
      </c>
      <c r="LJ100" s="44">
        <v>0</v>
      </c>
      <c r="LK100" s="44">
        <v>16.666666666666664</v>
      </c>
      <c r="LL100" s="44">
        <v>0</v>
      </c>
      <c r="LM100" s="44">
        <v>0</v>
      </c>
      <c r="LN100" s="44">
        <v>16.666666666666664</v>
      </c>
      <c r="LO100" s="44">
        <v>0</v>
      </c>
      <c r="LP100" s="44">
        <v>25</v>
      </c>
      <c r="LQ100" s="44">
        <v>0</v>
      </c>
      <c r="LR100" s="44">
        <v>50</v>
      </c>
      <c r="LS100" s="44">
        <v>0</v>
      </c>
      <c r="LT100" s="44">
        <v>16.666666666666664</v>
      </c>
      <c r="LU100" s="44">
        <v>14.285714285714285</v>
      </c>
      <c r="LV100" s="44">
        <v>20</v>
      </c>
      <c r="LW100" s="44">
        <v>33.333333333333329</v>
      </c>
      <c r="LX100" s="44">
        <v>0</v>
      </c>
      <c r="LY100" s="44">
        <v>0</v>
      </c>
      <c r="LZ100" s="44">
        <v>0</v>
      </c>
      <c r="MA100" s="44">
        <v>0</v>
      </c>
      <c r="MB100" s="25">
        <v>2</v>
      </c>
      <c r="MC100" s="25">
        <v>3</v>
      </c>
      <c r="MD100" s="25">
        <v>4</v>
      </c>
      <c r="ME100" s="25">
        <v>1</v>
      </c>
      <c r="MF100" s="25">
        <v>1</v>
      </c>
      <c r="MG100" s="25">
        <v>1</v>
      </c>
      <c r="MH100" s="25">
        <v>1</v>
      </c>
      <c r="MI100" s="25">
        <v>1</v>
      </c>
      <c r="MJ100" s="25">
        <v>0</v>
      </c>
      <c r="MK100" s="25">
        <v>0</v>
      </c>
      <c r="ML100" s="25">
        <v>0</v>
      </c>
      <c r="MM100" s="25">
        <v>0</v>
      </c>
      <c r="MN100" s="25">
        <v>5</v>
      </c>
      <c r="MO100" s="25">
        <v>7</v>
      </c>
      <c r="MP100" s="25">
        <v>8</v>
      </c>
      <c r="MQ100" s="25">
        <v>5</v>
      </c>
      <c r="MR100" s="25">
        <v>4</v>
      </c>
      <c r="MS100" s="25">
        <v>7</v>
      </c>
      <c r="MT100" s="25">
        <v>2</v>
      </c>
      <c r="MU100" s="25">
        <v>5</v>
      </c>
      <c r="MV100" s="25">
        <v>2</v>
      </c>
      <c r="MW100" s="44">
        <v>3</v>
      </c>
      <c r="MX100" s="44">
        <v>2</v>
      </c>
      <c r="MY100" s="44">
        <v>1</v>
      </c>
      <c r="MZ100" s="44">
        <v>40</v>
      </c>
      <c r="NA100" s="44">
        <v>42.857142857142854</v>
      </c>
      <c r="NB100" s="44">
        <v>50</v>
      </c>
      <c r="NC100" s="44">
        <v>20</v>
      </c>
      <c r="ND100" s="44">
        <v>25</v>
      </c>
      <c r="NE100" s="44">
        <v>14.285714285714285</v>
      </c>
      <c r="NF100" s="44">
        <v>50</v>
      </c>
      <c r="NG100" s="44">
        <v>20</v>
      </c>
      <c r="NH100" s="44">
        <v>0</v>
      </c>
      <c r="NI100" s="44">
        <v>0</v>
      </c>
      <c r="NJ100" s="44">
        <v>0</v>
      </c>
      <c r="NK100" s="44">
        <v>0</v>
      </c>
      <c r="NL100" s="25">
        <v>0</v>
      </c>
      <c r="NM100" s="25">
        <v>0</v>
      </c>
      <c r="NN100" s="25">
        <v>0</v>
      </c>
      <c r="NO100" s="25">
        <v>0</v>
      </c>
      <c r="NP100" s="25">
        <v>0</v>
      </c>
      <c r="NQ100" s="25">
        <v>0</v>
      </c>
      <c r="NR100" s="25">
        <v>0</v>
      </c>
      <c r="NS100" s="25">
        <v>0</v>
      </c>
      <c r="NT100" s="25">
        <v>0</v>
      </c>
      <c r="NU100" s="25">
        <v>0</v>
      </c>
      <c r="NV100" s="25">
        <v>0</v>
      </c>
      <c r="NW100" s="25">
        <v>0</v>
      </c>
      <c r="NX100" s="25">
        <v>1</v>
      </c>
      <c r="NY100" s="25">
        <v>0</v>
      </c>
      <c r="NZ100" s="25">
        <v>0</v>
      </c>
      <c r="OA100" s="25">
        <v>1</v>
      </c>
      <c r="OB100" s="25">
        <v>0</v>
      </c>
      <c r="OC100" s="25">
        <v>0</v>
      </c>
      <c r="OD100" s="44">
        <v>0</v>
      </c>
      <c r="OE100" s="44">
        <v>0</v>
      </c>
      <c r="OF100" s="44">
        <v>0</v>
      </c>
      <c r="OG100" s="44">
        <v>1</v>
      </c>
      <c r="OH100" s="44">
        <v>0</v>
      </c>
      <c r="OI100" s="44">
        <v>0</v>
      </c>
      <c r="OJ100" s="44">
        <v>0</v>
      </c>
      <c r="OK100" s="44">
        <v>999999999</v>
      </c>
      <c r="OL100" s="44">
        <v>999999999</v>
      </c>
      <c r="OM100" s="44">
        <v>0</v>
      </c>
      <c r="ON100" s="44">
        <v>999999999</v>
      </c>
      <c r="OO100" s="44">
        <v>999999999</v>
      </c>
      <c r="OP100" s="44">
        <v>999999999</v>
      </c>
      <c r="OQ100" s="44">
        <v>999999999</v>
      </c>
      <c r="OR100" s="44">
        <v>999999999</v>
      </c>
      <c r="OS100" s="44">
        <v>0</v>
      </c>
      <c r="OT100" s="44">
        <v>999999999</v>
      </c>
      <c r="OU100" s="44">
        <v>999999999</v>
      </c>
      <c r="OV100" s="25">
        <v>8</v>
      </c>
      <c r="OW100" s="25">
        <v>6</v>
      </c>
      <c r="OX100" s="25">
        <v>13</v>
      </c>
      <c r="OY100" s="25">
        <v>12</v>
      </c>
      <c r="OZ100" s="25">
        <v>19</v>
      </c>
      <c r="PA100" s="25">
        <v>20</v>
      </c>
      <c r="PB100" s="25">
        <v>21</v>
      </c>
      <c r="PC100" s="25">
        <v>23</v>
      </c>
      <c r="PD100" s="25">
        <v>23</v>
      </c>
      <c r="PE100" s="25">
        <v>26</v>
      </c>
      <c r="PF100" s="25">
        <v>17</v>
      </c>
      <c r="PG100" s="25">
        <v>9</v>
      </c>
      <c r="PH100" s="25">
        <v>18</v>
      </c>
      <c r="PI100" s="25">
        <v>21</v>
      </c>
      <c r="PJ100" s="25">
        <v>19</v>
      </c>
      <c r="PK100" s="25">
        <v>15</v>
      </c>
      <c r="PL100" s="25">
        <v>25</v>
      </c>
      <c r="PM100" s="25">
        <v>24</v>
      </c>
      <c r="PN100" s="25">
        <v>22</v>
      </c>
      <c r="PO100" s="25">
        <v>24</v>
      </c>
      <c r="PP100" s="25">
        <v>25</v>
      </c>
      <c r="PQ100" s="25">
        <v>29</v>
      </c>
      <c r="PR100" s="25">
        <v>22</v>
      </c>
      <c r="PS100" s="25">
        <v>16</v>
      </c>
      <c r="PT100" s="44">
        <v>44.444444444444443</v>
      </c>
      <c r="PU100" s="44">
        <v>28.571428571428569</v>
      </c>
      <c r="PV100" s="44">
        <v>68.421052631578945</v>
      </c>
      <c r="PW100" s="44">
        <v>80</v>
      </c>
      <c r="PX100" s="44">
        <v>76</v>
      </c>
      <c r="PY100" s="44">
        <v>83.333333333333343</v>
      </c>
      <c r="PZ100" s="44">
        <v>95.454545454545453</v>
      </c>
      <c r="QA100" s="44">
        <v>95.833333333333343</v>
      </c>
      <c r="QB100" s="44">
        <v>92</v>
      </c>
      <c r="QC100" s="44">
        <v>89.65517241379311</v>
      </c>
      <c r="QD100" s="44">
        <v>77.272727272727266</v>
      </c>
      <c r="QE100" s="44">
        <v>56.25</v>
      </c>
      <c r="QF100" s="25">
        <v>10</v>
      </c>
      <c r="QG100" s="25">
        <v>13</v>
      </c>
      <c r="QH100" s="25">
        <v>13</v>
      </c>
      <c r="QI100" s="25">
        <v>11</v>
      </c>
      <c r="QJ100" s="25">
        <v>16</v>
      </c>
      <c r="QK100" s="25">
        <v>20</v>
      </c>
      <c r="QL100" s="25">
        <v>20</v>
      </c>
      <c r="QM100" s="25">
        <v>20</v>
      </c>
      <c r="QN100" s="25">
        <v>18</v>
      </c>
      <c r="QO100" s="25">
        <v>18</v>
      </c>
      <c r="QP100" s="25">
        <v>5</v>
      </c>
      <c r="QQ100" s="25">
        <v>18</v>
      </c>
      <c r="QR100" s="25">
        <v>21</v>
      </c>
      <c r="QS100" s="25">
        <v>19</v>
      </c>
      <c r="QT100" s="25">
        <v>15</v>
      </c>
      <c r="QU100" s="25">
        <v>25</v>
      </c>
      <c r="QV100" s="25">
        <v>24</v>
      </c>
      <c r="QW100" s="25">
        <v>22</v>
      </c>
      <c r="QX100" s="25">
        <v>24</v>
      </c>
      <c r="QY100" s="25">
        <v>25</v>
      </c>
      <c r="QZ100" s="25">
        <v>29</v>
      </c>
      <c r="RA100" s="25">
        <v>22</v>
      </c>
      <c r="RB100" s="44">
        <v>55.555555555555557</v>
      </c>
      <c r="RC100" s="44">
        <v>61.904761904761905</v>
      </c>
      <c r="RD100" s="44">
        <v>68.421052631578945</v>
      </c>
      <c r="RE100" s="44">
        <v>73.333333333333329</v>
      </c>
      <c r="RF100" s="44">
        <v>64</v>
      </c>
      <c r="RG100" s="44">
        <v>83.333333333333343</v>
      </c>
      <c r="RH100" s="44">
        <v>90.909090909090907</v>
      </c>
      <c r="RI100" s="44">
        <v>83.333333333333343</v>
      </c>
      <c r="RJ100" s="44">
        <v>72</v>
      </c>
      <c r="RK100" s="44">
        <v>62.068965517241381</v>
      </c>
      <c r="RL100" s="44">
        <v>22.727272727272727</v>
      </c>
      <c r="RM100" s="25">
        <v>8</v>
      </c>
      <c r="RN100" s="25">
        <v>13</v>
      </c>
      <c r="RO100" s="25">
        <v>11</v>
      </c>
      <c r="RP100" s="25">
        <v>10</v>
      </c>
      <c r="RQ100" s="25">
        <v>16</v>
      </c>
      <c r="RR100" s="25">
        <v>13</v>
      </c>
      <c r="RS100" s="25">
        <v>9</v>
      </c>
      <c r="RT100" s="25">
        <v>14</v>
      </c>
      <c r="RU100" s="25">
        <v>10</v>
      </c>
      <c r="RV100" s="25">
        <v>12</v>
      </c>
      <c r="RW100" s="25">
        <v>10</v>
      </c>
      <c r="RX100" s="25">
        <v>6</v>
      </c>
      <c r="RY100" s="25">
        <v>8</v>
      </c>
      <c r="RZ100" s="25">
        <v>13</v>
      </c>
      <c r="SA100" s="25">
        <v>9</v>
      </c>
      <c r="SB100" s="25">
        <v>9</v>
      </c>
      <c r="SC100" s="25">
        <v>11</v>
      </c>
      <c r="SD100" s="25">
        <v>13</v>
      </c>
      <c r="SE100" s="25">
        <v>7</v>
      </c>
      <c r="SF100" s="25">
        <v>14</v>
      </c>
      <c r="SG100" s="25">
        <v>13</v>
      </c>
      <c r="SH100" s="25">
        <v>14</v>
      </c>
      <c r="SI100" s="25">
        <v>14</v>
      </c>
      <c r="SJ100" s="25">
        <v>7</v>
      </c>
      <c r="SK100" s="25">
        <v>5</v>
      </c>
      <c r="SL100" s="25">
        <v>10</v>
      </c>
      <c r="SM100" s="25">
        <v>9</v>
      </c>
      <c r="SN100" s="25">
        <v>9</v>
      </c>
      <c r="SO100" s="25">
        <v>11</v>
      </c>
      <c r="SP100" s="25">
        <v>12</v>
      </c>
      <c r="SQ100" s="25">
        <v>6</v>
      </c>
      <c r="SR100" s="25">
        <v>12</v>
      </c>
      <c r="SS100" s="25">
        <v>9</v>
      </c>
      <c r="ST100" s="25">
        <v>11</v>
      </c>
      <c r="SU100" s="25">
        <v>6</v>
      </c>
      <c r="SV100" s="25">
        <v>5</v>
      </c>
      <c r="SW100" s="44">
        <v>72.727272727272734</v>
      </c>
      <c r="SX100" s="44">
        <v>76.470588235294116</v>
      </c>
      <c r="SY100" s="44">
        <v>78.571428571428569</v>
      </c>
      <c r="SZ100" s="44">
        <v>83.333333333333343</v>
      </c>
      <c r="TA100" s="44">
        <v>88.888888888888886</v>
      </c>
      <c r="TB100" s="44">
        <v>65</v>
      </c>
      <c r="TC100" s="44">
        <v>56.25</v>
      </c>
      <c r="TD100" s="44">
        <v>63.636363636363633</v>
      </c>
      <c r="TE100" s="44">
        <v>50</v>
      </c>
      <c r="TF100" s="44">
        <v>63.157894736842103</v>
      </c>
      <c r="TG100" s="44">
        <v>47.619047619047613</v>
      </c>
      <c r="TH100" s="44">
        <v>60</v>
      </c>
      <c r="TI100" s="44">
        <v>72.727272727272734</v>
      </c>
      <c r="TJ100" s="44">
        <v>76.470588235294116</v>
      </c>
      <c r="TK100" s="44">
        <v>64.285714285714292</v>
      </c>
      <c r="TL100" s="44">
        <v>75</v>
      </c>
      <c r="TM100" s="44">
        <v>61.111111111111114</v>
      </c>
      <c r="TN100" s="44">
        <v>65</v>
      </c>
      <c r="TO100" s="44">
        <v>43.75</v>
      </c>
      <c r="TP100" s="44">
        <v>63.636363636363633</v>
      </c>
      <c r="TQ100" s="44">
        <v>65</v>
      </c>
      <c r="TR100" s="44">
        <v>73.68421052631578</v>
      </c>
      <c r="TS100" s="44">
        <v>66.666666666666657</v>
      </c>
      <c r="TT100" s="44">
        <v>70</v>
      </c>
      <c r="TU100" s="44">
        <v>45.454545454545453</v>
      </c>
      <c r="TV100" s="44">
        <v>58.82352941176471</v>
      </c>
      <c r="TW100" s="44">
        <v>64.285714285714292</v>
      </c>
      <c r="TX100" s="44">
        <v>75</v>
      </c>
      <c r="TY100" s="44">
        <v>61.111111111111114</v>
      </c>
      <c r="TZ100" s="44">
        <v>60</v>
      </c>
      <c r="UA100" s="44">
        <v>37.5</v>
      </c>
      <c r="UB100" s="44">
        <v>54.54545454545454</v>
      </c>
      <c r="UC100" s="44">
        <v>45</v>
      </c>
      <c r="UD100" s="44">
        <v>57.894736842105267</v>
      </c>
      <c r="UE100" s="44">
        <v>28.571428571428569</v>
      </c>
      <c r="UF100" s="44">
        <v>50</v>
      </c>
    </row>
    <row r="101" spans="1:552" x14ac:dyDescent="0.25">
      <c r="A101" s="2" t="str">
        <f t="shared" si="1"/>
        <v xml:space="preserve">311940 Coronel Fabriciano                                                                                                                           </v>
      </c>
      <c r="B101" s="58">
        <v>311940</v>
      </c>
      <c r="C101" s="2" t="s">
        <v>145</v>
      </c>
      <c r="D101" s="56">
        <v>4</v>
      </c>
      <c r="E101" s="56">
        <v>4</v>
      </c>
      <c r="F101" s="56">
        <v>1</v>
      </c>
      <c r="G101" s="56">
        <v>2</v>
      </c>
      <c r="H101" s="56">
        <v>5</v>
      </c>
      <c r="I101" s="56">
        <v>2</v>
      </c>
      <c r="J101" s="56">
        <v>7</v>
      </c>
      <c r="K101" s="56">
        <v>7</v>
      </c>
      <c r="L101" s="56">
        <v>2</v>
      </c>
      <c r="M101" s="56">
        <v>2</v>
      </c>
      <c r="N101" s="56">
        <v>2</v>
      </c>
      <c r="O101" s="56">
        <v>2</v>
      </c>
      <c r="P101" s="59">
        <v>0</v>
      </c>
      <c r="Q101" s="59">
        <v>1</v>
      </c>
      <c r="R101" s="59">
        <v>1</v>
      </c>
      <c r="S101" s="59">
        <v>0</v>
      </c>
      <c r="T101" s="59">
        <v>2</v>
      </c>
      <c r="U101" s="59">
        <v>1</v>
      </c>
      <c r="V101" s="59">
        <v>5</v>
      </c>
      <c r="W101" s="59">
        <v>6</v>
      </c>
      <c r="X101" s="59">
        <v>1</v>
      </c>
      <c r="Y101" s="59">
        <v>2</v>
      </c>
      <c r="Z101" s="59">
        <v>1</v>
      </c>
      <c r="AA101" s="59">
        <v>1</v>
      </c>
      <c r="AB101" s="62">
        <v>0</v>
      </c>
      <c r="AC101" s="62">
        <v>25</v>
      </c>
      <c r="AD101" s="62">
        <v>100</v>
      </c>
      <c r="AE101" s="62">
        <v>0</v>
      </c>
      <c r="AF101" s="62">
        <v>40</v>
      </c>
      <c r="AG101" s="62">
        <v>50</v>
      </c>
      <c r="AH101" s="62">
        <v>71.428571428571431</v>
      </c>
      <c r="AI101" s="62">
        <v>85.714285714285708</v>
      </c>
      <c r="AJ101" s="62">
        <v>50</v>
      </c>
      <c r="AK101" s="62">
        <v>100</v>
      </c>
      <c r="AL101" s="62">
        <v>50</v>
      </c>
      <c r="AM101" s="62">
        <v>50</v>
      </c>
      <c r="AN101" s="61">
        <v>4</v>
      </c>
      <c r="AO101" s="25">
        <v>3</v>
      </c>
      <c r="AP101" s="25">
        <v>0</v>
      </c>
      <c r="AQ101" s="25">
        <v>2</v>
      </c>
      <c r="AR101" s="25">
        <v>2</v>
      </c>
      <c r="AS101" s="25">
        <v>1</v>
      </c>
      <c r="AT101" s="25">
        <v>1</v>
      </c>
      <c r="AU101" s="25">
        <v>1</v>
      </c>
      <c r="AV101" s="25">
        <v>1</v>
      </c>
      <c r="AW101" s="25">
        <v>0</v>
      </c>
      <c r="AX101" s="25">
        <v>1</v>
      </c>
      <c r="AY101" s="25">
        <v>1</v>
      </c>
      <c r="AZ101" s="39">
        <v>100</v>
      </c>
      <c r="BA101" s="39">
        <v>75</v>
      </c>
      <c r="BB101" s="39">
        <v>0</v>
      </c>
      <c r="BC101" s="39">
        <v>100</v>
      </c>
      <c r="BD101" s="39">
        <v>40</v>
      </c>
      <c r="BE101" s="39">
        <v>50</v>
      </c>
      <c r="BF101" s="39">
        <v>14.285714285714285</v>
      </c>
      <c r="BG101" s="39">
        <v>14.285714285714285</v>
      </c>
      <c r="BH101" s="39">
        <v>50</v>
      </c>
      <c r="BI101" s="39">
        <v>0</v>
      </c>
      <c r="BJ101" s="39">
        <v>50</v>
      </c>
      <c r="BK101" s="39">
        <v>50</v>
      </c>
      <c r="BL101" s="25">
        <v>0</v>
      </c>
      <c r="BM101" s="25">
        <v>0</v>
      </c>
      <c r="BN101" s="25">
        <v>0</v>
      </c>
      <c r="BO101" s="25">
        <v>0</v>
      </c>
      <c r="BP101" s="25">
        <v>1</v>
      </c>
      <c r="BQ101" s="25">
        <v>0</v>
      </c>
      <c r="BR101" s="25">
        <v>1</v>
      </c>
      <c r="BS101" s="25">
        <v>0</v>
      </c>
      <c r="BT101" s="25">
        <v>0</v>
      </c>
      <c r="BU101" s="25">
        <v>0</v>
      </c>
      <c r="BV101" s="25">
        <v>0</v>
      </c>
      <c r="BW101" s="25">
        <v>0</v>
      </c>
      <c r="BX101" s="39">
        <v>0</v>
      </c>
      <c r="BY101" s="39">
        <v>0</v>
      </c>
      <c r="BZ101" s="39">
        <v>0</v>
      </c>
      <c r="CA101" s="39">
        <v>0</v>
      </c>
      <c r="CB101" s="39">
        <v>20</v>
      </c>
      <c r="CC101" s="39">
        <v>0</v>
      </c>
      <c r="CD101" s="39">
        <v>14.285714285714285</v>
      </c>
      <c r="CE101" s="39">
        <v>0</v>
      </c>
      <c r="CF101" s="39">
        <v>0</v>
      </c>
      <c r="CG101" s="39">
        <v>0</v>
      </c>
      <c r="CH101" s="39">
        <v>0</v>
      </c>
      <c r="CI101" s="39">
        <v>0</v>
      </c>
      <c r="CJ101" s="63">
        <v>0</v>
      </c>
      <c r="CK101" s="63">
        <v>1</v>
      </c>
      <c r="CL101" s="63">
        <v>0</v>
      </c>
      <c r="CM101" s="63">
        <v>0</v>
      </c>
      <c r="CN101" s="63">
        <v>0</v>
      </c>
      <c r="CO101" s="63">
        <v>0</v>
      </c>
      <c r="CP101" s="63">
        <v>4</v>
      </c>
      <c r="CQ101" s="63">
        <v>4</v>
      </c>
      <c r="CR101" s="63">
        <v>0</v>
      </c>
      <c r="CS101" s="63">
        <v>2</v>
      </c>
      <c r="CT101" s="63">
        <v>1</v>
      </c>
      <c r="CU101" s="63">
        <v>1</v>
      </c>
      <c r="CV101" s="63">
        <v>0</v>
      </c>
      <c r="CW101" s="63">
        <v>0</v>
      </c>
      <c r="CX101" s="63">
        <v>0</v>
      </c>
      <c r="CY101" s="63">
        <v>0</v>
      </c>
      <c r="CZ101" s="63">
        <v>0</v>
      </c>
      <c r="DA101" s="63">
        <v>0</v>
      </c>
      <c r="DB101" s="63">
        <v>0</v>
      </c>
      <c r="DC101" s="63">
        <v>1</v>
      </c>
      <c r="DD101" s="63">
        <v>0</v>
      </c>
      <c r="DE101" s="63">
        <v>0</v>
      </c>
      <c r="DF101" s="63">
        <v>0</v>
      </c>
      <c r="DG101" s="63">
        <v>0</v>
      </c>
      <c r="DH101" s="25">
        <v>0</v>
      </c>
      <c r="DI101" s="25">
        <v>0</v>
      </c>
      <c r="DJ101" s="25">
        <v>0</v>
      </c>
      <c r="DK101" s="25">
        <v>0</v>
      </c>
      <c r="DL101" s="25">
        <v>2</v>
      </c>
      <c r="DM101" s="25">
        <v>0</v>
      </c>
      <c r="DN101" s="25">
        <v>0</v>
      </c>
      <c r="DO101" s="25">
        <v>0</v>
      </c>
      <c r="DP101" s="25">
        <v>0</v>
      </c>
      <c r="DQ101" s="25">
        <v>0</v>
      </c>
      <c r="DR101" s="25">
        <v>0</v>
      </c>
      <c r="DS101" s="25">
        <v>0</v>
      </c>
      <c r="DT101" s="34">
        <v>0</v>
      </c>
      <c r="DU101" s="34">
        <v>1</v>
      </c>
      <c r="DV101" s="34">
        <v>0</v>
      </c>
      <c r="DW101" s="34">
        <v>0</v>
      </c>
      <c r="DX101" s="34">
        <v>2</v>
      </c>
      <c r="DY101" s="34">
        <v>0</v>
      </c>
      <c r="DZ101" s="34">
        <v>4</v>
      </c>
      <c r="EA101" s="2">
        <v>5</v>
      </c>
      <c r="EB101" s="2">
        <v>0</v>
      </c>
      <c r="EC101" s="2">
        <v>2</v>
      </c>
      <c r="ED101" s="2">
        <v>1</v>
      </c>
      <c r="EE101" s="2">
        <v>1</v>
      </c>
      <c r="EF101" s="34">
        <v>999999999</v>
      </c>
      <c r="EG101" s="34">
        <v>100</v>
      </c>
      <c r="EH101" s="34">
        <v>999999999</v>
      </c>
      <c r="EI101" s="34">
        <v>999999999</v>
      </c>
      <c r="EJ101" s="34">
        <v>0</v>
      </c>
      <c r="EK101" s="34">
        <v>999999999</v>
      </c>
      <c r="EL101" s="34">
        <v>100</v>
      </c>
      <c r="EM101" s="34">
        <v>80</v>
      </c>
      <c r="EN101" s="34">
        <v>999999999</v>
      </c>
      <c r="EO101" s="34">
        <v>100</v>
      </c>
      <c r="EP101" s="34">
        <v>100</v>
      </c>
      <c r="EQ101" s="34">
        <v>100</v>
      </c>
      <c r="ER101" s="34">
        <v>999999999</v>
      </c>
      <c r="ES101" s="34">
        <v>0</v>
      </c>
      <c r="ET101" s="34">
        <v>999999999</v>
      </c>
      <c r="EU101" s="34">
        <v>999999999</v>
      </c>
      <c r="EV101" s="34">
        <v>0</v>
      </c>
      <c r="EW101" s="34">
        <v>999999999</v>
      </c>
      <c r="EX101" s="34">
        <v>0</v>
      </c>
      <c r="EY101" s="34">
        <v>20</v>
      </c>
      <c r="EZ101" s="34">
        <v>999999999</v>
      </c>
      <c r="FA101" s="34">
        <v>0</v>
      </c>
      <c r="FB101" s="34">
        <v>0</v>
      </c>
      <c r="FC101" s="34">
        <v>0</v>
      </c>
      <c r="FD101" s="42">
        <v>999999999</v>
      </c>
      <c r="FE101" s="42">
        <v>0</v>
      </c>
      <c r="FF101" s="42">
        <v>999999999</v>
      </c>
      <c r="FG101" s="42">
        <v>999999999</v>
      </c>
      <c r="FH101" s="42">
        <v>100</v>
      </c>
      <c r="FI101" s="42">
        <v>999999999</v>
      </c>
      <c r="FJ101" s="42">
        <v>0</v>
      </c>
      <c r="FK101" s="42">
        <v>0</v>
      </c>
      <c r="FL101" s="42">
        <v>999999999</v>
      </c>
      <c r="FM101" s="42">
        <v>0</v>
      </c>
      <c r="FN101" s="42">
        <v>0</v>
      </c>
      <c r="FO101" s="42">
        <v>0</v>
      </c>
      <c r="FP101" s="42">
        <v>0</v>
      </c>
      <c r="FQ101" s="2">
        <v>1</v>
      </c>
      <c r="FR101" s="2">
        <v>1</v>
      </c>
      <c r="FS101" s="2">
        <v>0</v>
      </c>
      <c r="FT101" s="2">
        <v>0</v>
      </c>
      <c r="FU101" s="2">
        <v>0</v>
      </c>
      <c r="FV101" s="2">
        <v>4</v>
      </c>
      <c r="FW101" s="2">
        <v>4</v>
      </c>
      <c r="FX101" s="2">
        <v>1</v>
      </c>
      <c r="FY101" s="2">
        <v>2</v>
      </c>
      <c r="FZ101" s="2">
        <v>1</v>
      </c>
      <c r="GA101" s="2">
        <v>1</v>
      </c>
      <c r="GB101" s="25">
        <v>0</v>
      </c>
      <c r="GC101" s="25">
        <v>0</v>
      </c>
      <c r="GD101" s="25">
        <v>0</v>
      </c>
      <c r="GE101" s="25">
        <v>0</v>
      </c>
      <c r="GF101" s="25">
        <v>0</v>
      </c>
      <c r="GG101" s="25">
        <v>0</v>
      </c>
      <c r="GH101" s="25">
        <v>1</v>
      </c>
      <c r="GI101" s="25">
        <v>1</v>
      </c>
      <c r="GJ101" s="25">
        <v>0</v>
      </c>
      <c r="GK101" s="25">
        <v>0</v>
      </c>
      <c r="GL101" s="25">
        <v>0</v>
      </c>
      <c r="GM101" s="25">
        <v>0</v>
      </c>
      <c r="GN101" s="2">
        <v>0</v>
      </c>
      <c r="GO101" s="2">
        <v>0</v>
      </c>
      <c r="GP101" s="2">
        <v>0</v>
      </c>
      <c r="GQ101" s="2">
        <v>0</v>
      </c>
      <c r="GR101" s="2">
        <v>2</v>
      </c>
      <c r="GS101" s="2">
        <v>0</v>
      </c>
      <c r="GT101" s="2">
        <v>0</v>
      </c>
      <c r="GU101" s="2">
        <v>0</v>
      </c>
      <c r="GV101" s="2">
        <v>0</v>
      </c>
      <c r="GW101" s="2">
        <v>0</v>
      </c>
      <c r="GX101" s="2">
        <v>0</v>
      </c>
      <c r="GY101" s="2">
        <v>0</v>
      </c>
      <c r="GZ101" s="2">
        <v>0</v>
      </c>
      <c r="HA101" s="2">
        <v>1</v>
      </c>
      <c r="HB101" s="2">
        <v>1</v>
      </c>
      <c r="HC101" s="2">
        <v>0</v>
      </c>
      <c r="HD101" s="2">
        <v>2</v>
      </c>
      <c r="HE101" s="2">
        <v>0</v>
      </c>
      <c r="HF101" s="2">
        <v>5</v>
      </c>
      <c r="HG101" s="2">
        <v>5</v>
      </c>
      <c r="HH101" s="2">
        <v>1</v>
      </c>
      <c r="HI101" s="2">
        <v>2</v>
      </c>
      <c r="HJ101" s="2">
        <v>1</v>
      </c>
      <c r="HK101" s="2">
        <v>1</v>
      </c>
      <c r="HL101" s="34">
        <v>999999999</v>
      </c>
      <c r="HM101" s="34">
        <v>100</v>
      </c>
      <c r="HN101" s="34">
        <v>100</v>
      </c>
      <c r="HO101" s="34">
        <v>999999999</v>
      </c>
      <c r="HP101" s="34">
        <v>0</v>
      </c>
      <c r="HQ101" s="34">
        <v>999999999</v>
      </c>
      <c r="HR101" s="34">
        <v>80</v>
      </c>
      <c r="HS101" s="34">
        <v>80</v>
      </c>
      <c r="HT101" s="34">
        <v>100</v>
      </c>
      <c r="HU101" s="34">
        <v>100</v>
      </c>
      <c r="HV101" s="34">
        <v>100</v>
      </c>
      <c r="HW101" s="34">
        <v>100</v>
      </c>
      <c r="HX101" s="39">
        <v>999999999</v>
      </c>
      <c r="HY101" s="39">
        <v>0</v>
      </c>
      <c r="HZ101" s="39">
        <v>0</v>
      </c>
      <c r="IA101" s="39">
        <v>999999999</v>
      </c>
      <c r="IB101" s="39">
        <v>0</v>
      </c>
      <c r="IC101" s="39">
        <v>999999999</v>
      </c>
      <c r="ID101" s="39">
        <v>20</v>
      </c>
      <c r="IE101" s="39">
        <v>20</v>
      </c>
      <c r="IF101" s="39">
        <v>0</v>
      </c>
      <c r="IG101" s="39">
        <v>0</v>
      </c>
      <c r="IH101" s="39">
        <v>0</v>
      </c>
      <c r="II101" s="39">
        <v>0</v>
      </c>
      <c r="IJ101" s="39">
        <v>999999999</v>
      </c>
      <c r="IK101" s="39">
        <v>0</v>
      </c>
      <c r="IL101" s="39">
        <v>0</v>
      </c>
      <c r="IM101" s="39">
        <v>999999999</v>
      </c>
      <c r="IN101" s="39">
        <v>100</v>
      </c>
      <c r="IO101" s="39">
        <v>999999999</v>
      </c>
      <c r="IP101" s="39">
        <v>0</v>
      </c>
      <c r="IQ101" s="39">
        <v>0</v>
      </c>
      <c r="IR101" s="39">
        <v>0</v>
      </c>
      <c r="IS101" s="39">
        <v>0</v>
      </c>
      <c r="IT101" s="39">
        <v>0</v>
      </c>
      <c r="IU101" s="39">
        <v>0</v>
      </c>
      <c r="IV101" s="39">
        <v>1</v>
      </c>
      <c r="IW101" s="39">
        <v>1</v>
      </c>
      <c r="IX101" s="39">
        <v>0</v>
      </c>
      <c r="IY101" s="39">
        <v>0</v>
      </c>
      <c r="IZ101" s="39">
        <v>2</v>
      </c>
      <c r="JA101" s="39">
        <v>0</v>
      </c>
      <c r="JB101" s="39">
        <v>1</v>
      </c>
      <c r="JC101" s="39">
        <v>1</v>
      </c>
      <c r="JD101" s="2">
        <v>1</v>
      </c>
      <c r="JE101" s="2">
        <v>0</v>
      </c>
      <c r="JF101" s="2">
        <v>0</v>
      </c>
      <c r="JG101" s="2">
        <v>1</v>
      </c>
      <c r="JH101" s="2">
        <v>1</v>
      </c>
      <c r="JI101" s="2">
        <v>1</v>
      </c>
      <c r="JJ101" s="2">
        <v>0</v>
      </c>
      <c r="JK101" s="2">
        <v>1</v>
      </c>
      <c r="JL101" s="2">
        <v>0</v>
      </c>
      <c r="JM101" s="44">
        <v>1</v>
      </c>
      <c r="JN101" s="44">
        <v>0</v>
      </c>
      <c r="JO101" s="44">
        <v>0</v>
      </c>
      <c r="JP101" s="2">
        <v>0</v>
      </c>
      <c r="JQ101" s="2">
        <v>0</v>
      </c>
      <c r="JR101" s="2">
        <v>0</v>
      </c>
      <c r="JS101" s="2">
        <v>0</v>
      </c>
      <c r="JT101" s="2">
        <v>2</v>
      </c>
      <c r="JU101" s="2">
        <v>1</v>
      </c>
      <c r="JV101" s="2">
        <v>0</v>
      </c>
      <c r="JW101" s="2">
        <v>0</v>
      </c>
      <c r="JX101" s="2">
        <v>0</v>
      </c>
      <c r="JY101" s="2">
        <v>0</v>
      </c>
      <c r="JZ101" s="2">
        <v>0</v>
      </c>
      <c r="KA101" s="2">
        <v>0</v>
      </c>
      <c r="KB101" s="25">
        <v>0</v>
      </c>
      <c r="KC101" s="25">
        <v>0</v>
      </c>
      <c r="KD101" s="25">
        <v>0</v>
      </c>
      <c r="KE101" s="25">
        <v>0</v>
      </c>
      <c r="KF101" s="25">
        <v>4</v>
      </c>
      <c r="KG101" s="25">
        <v>3</v>
      </c>
      <c r="KH101" s="25">
        <v>0</v>
      </c>
      <c r="KI101" s="25">
        <v>1</v>
      </c>
      <c r="KJ101" s="25">
        <v>2</v>
      </c>
      <c r="KK101" s="25">
        <v>1</v>
      </c>
      <c r="KL101" s="25">
        <v>1</v>
      </c>
      <c r="KM101" s="25">
        <v>1</v>
      </c>
      <c r="KN101" s="25">
        <v>1</v>
      </c>
      <c r="KO101" s="25">
        <v>0</v>
      </c>
      <c r="KP101" s="25">
        <v>0</v>
      </c>
      <c r="KQ101" s="25">
        <v>1</v>
      </c>
      <c r="KR101" s="44">
        <v>25</v>
      </c>
      <c r="KS101" s="44">
        <v>33.333333333333329</v>
      </c>
      <c r="KT101" s="44">
        <v>999999999</v>
      </c>
      <c r="KU101" s="44">
        <v>0</v>
      </c>
      <c r="KV101" s="44">
        <v>100</v>
      </c>
      <c r="KW101" s="44">
        <v>0</v>
      </c>
      <c r="KX101" s="44">
        <v>100</v>
      </c>
      <c r="KY101" s="44">
        <v>100</v>
      </c>
      <c r="KZ101" s="44">
        <v>100</v>
      </c>
      <c r="LA101" s="44">
        <v>999999999</v>
      </c>
      <c r="LB101" s="44">
        <v>999999999</v>
      </c>
      <c r="LC101" s="44">
        <v>100</v>
      </c>
      <c r="LD101" s="44">
        <v>25</v>
      </c>
      <c r="LE101" s="44">
        <v>33.333333333333329</v>
      </c>
      <c r="LF101" s="44">
        <v>999999999</v>
      </c>
      <c r="LG101" s="44">
        <v>100</v>
      </c>
      <c r="LH101" s="44">
        <v>0</v>
      </c>
      <c r="LI101" s="44">
        <v>100</v>
      </c>
      <c r="LJ101" s="44">
        <v>0</v>
      </c>
      <c r="LK101" s="44">
        <v>0</v>
      </c>
      <c r="LL101" s="44">
        <v>0</v>
      </c>
      <c r="LM101" s="44">
        <v>999999999</v>
      </c>
      <c r="LN101" s="44">
        <v>999999999</v>
      </c>
      <c r="LO101" s="44">
        <v>0</v>
      </c>
      <c r="LP101" s="44">
        <v>50</v>
      </c>
      <c r="LQ101" s="44">
        <v>33.333333333333329</v>
      </c>
      <c r="LR101" s="44">
        <v>999999999</v>
      </c>
      <c r="LS101" s="44">
        <v>0</v>
      </c>
      <c r="LT101" s="44">
        <v>0</v>
      </c>
      <c r="LU101" s="44">
        <v>0</v>
      </c>
      <c r="LV101" s="44">
        <v>0</v>
      </c>
      <c r="LW101" s="44">
        <v>0</v>
      </c>
      <c r="LX101" s="44">
        <v>0</v>
      </c>
      <c r="LY101" s="44">
        <v>999999999</v>
      </c>
      <c r="LZ101" s="44">
        <v>999999999</v>
      </c>
      <c r="MA101" s="44">
        <v>0</v>
      </c>
      <c r="MB101" s="25">
        <v>0</v>
      </c>
      <c r="MC101" s="25">
        <v>0</v>
      </c>
      <c r="MD101" s="25">
        <v>0</v>
      </c>
      <c r="ME101" s="25">
        <v>0</v>
      </c>
      <c r="MF101" s="25">
        <v>0</v>
      </c>
      <c r="MG101" s="25">
        <v>0</v>
      </c>
      <c r="MH101" s="25">
        <v>0</v>
      </c>
      <c r="MI101" s="25">
        <v>1</v>
      </c>
      <c r="MJ101" s="25">
        <v>0</v>
      </c>
      <c r="MK101" s="25">
        <v>0</v>
      </c>
      <c r="ML101" s="25">
        <v>0</v>
      </c>
      <c r="MM101" s="25">
        <v>0</v>
      </c>
      <c r="MN101" s="25">
        <v>0</v>
      </c>
      <c r="MO101" s="25">
        <v>1</v>
      </c>
      <c r="MP101" s="25">
        <v>0</v>
      </c>
      <c r="MQ101" s="25">
        <v>0</v>
      </c>
      <c r="MR101" s="25">
        <v>2</v>
      </c>
      <c r="MS101" s="25">
        <v>0</v>
      </c>
      <c r="MT101" s="25">
        <v>2</v>
      </c>
      <c r="MU101" s="25">
        <v>1</v>
      </c>
      <c r="MV101" s="25">
        <v>0</v>
      </c>
      <c r="MW101" s="44">
        <v>0</v>
      </c>
      <c r="MX101" s="44">
        <v>0</v>
      </c>
      <c r="MY101" s="44">
        <v>0</v>
      </c>
      <c r="MZ101" s="44">
        <v>999999999</v>
      </c>
      <c r="NA101" s="44">
        <v>0</v>
      </c>
      <c r="NB101" s="44">
        <v>999999999</v>
      </c>
      <c r="NC101" s="44">
        <v>999999999</v>
      </c>
      <c r="ND101" s="44">
        <v>0</v>
      </c>
      <c r="NE101" s="44">
        <v>999999999</v>
      </c>
      <c r="NF101" s="44">
        <v>0</v>
      </c>
      <c r="NG101" s="44">
        <v>100</v>
      </c>
      <c r="NH101" s="44">
        <v>999999999</v>
      </c>
      <c r="NI101" s="44">
        <v>999999999</v>
      </c>
      <c r="NJ101" s="44">
        <v>999999999</v>
      </c>
      <c r="NK101" s="44">
        <v>999999999</v>
      </c>
      <c r="NL101" s="25">
        <v>0</v>
      </c>
      <c r="NM101" s="25">
        <v>0</v>
      </c>
      <c r="NN101" s="25">
        <v>0</v>
      </c>
      <c r="NO101" s="25">
        <v>0</v>
      </c>
      <c r="NP101" s="25">
        <v>0</v>
      </c>
      <c r="NQ101" s="25">
        <v>0</v>
      </c>
      <c r="NR101" s="25">
        <v>0</v>
      </c>
      <c r="NS101" s="25">
        <v>0</v>
      </c>
      <c r="NT101" s="25">
        <v>0</v>
      </c>
      <c r="NU101" s="25">
        <v>0</v>
      </c>
      <c r="NV101" s="25">
        <v>0</v>
      </c>
      <c r="NW101" s="25">
        <v>0</v>
      </c>
      <c r="NX101" s="25">
        <v>0</v>
      </c>
      <c r="NY101" s="25">
        <v>0</v>
      </c>
      <c r="NZ101" s="25">
        <v>0</v>
      </c>
      <c r="OA101" s="25">
        <v>1</v>
      </c>
      <c r="OB101" s="25">
        <v>1</v>
      </c>
      <c r="OC101" s="25">
        <v>0</v>
      </c>
      <c r="OD101" s="44">
        <v>0</v>
      </c>
      <c r="OE101" s="44">
        <v>0</v>
      </c>
      <c r="OF101" s="44">
        <v>0</v>
      </c>
      <c r="OG101" s="44">
        <v>0</v>
      </c>
      <c r="OH101" s="44">
        <v>0</v>
      </c>
      <c r="OI101" s="44">
        <v>0</v>
      </c>
      <c r="OJ101" s="44">
        <v>999999999</v>
      </c>
      <c r="OK101" s="44">
        <v>999999999</v>
      </c>
      <c r="OL101" s="44">
        <v>999999999</v>
      </c>
      <c r="OM101" s="44">
        <v>0</v>
      </c>
      <c r="ON101" s="44">
        <v>0</v>
      </c>
      <c r="OO101" s="44">
        <v>999999999</v>
      </c>
      <c r="OP101" s="44">
        <v>999999999</v>
      </c>
      <c r="OQ101" s="44">
        <v>999999999</v>
      </c>
      <c r="OR101" s="44">
        <v>999999999</v>
      </c>
      <c r="OS101" s="44">
        <v>999999999</v>
      </c>
      <c r="OT101" s="44">
        <v>999999999</v>
      </c>
      <c r="OU101" s="44">
        <v>999999999</v>
      </c>
      <c r="OV101" s="25">
        <v>3</v>
      </c>
      <c r="OW101" s="25">
        <v>3</v>
      </c>
      <c r="OX101" s="25">
        <v>2</v>
      </c>
      <c r="OY101" s="25">
        <v>0</v>
      </c>
      <c r="OZ101" s="25">
        <v>2</v>
      </c>
      <c r="PA101" s="25">
        <v>4</v>
      </c>
      <c r="PB101" s="25">
        <v>7</v>
      </c>
      <c r="PC101" s="25">
        <v>5</v>
      </c>
      <c r="PD101" s="25">
        <v>3</v>
      </c>
      <c r="PE101" s="25">
        <v>2</v>
      </c>
      <c r="PF101" s="25">
        <v>3</v>
      </c>
      <c r="PG101" s="25">
        <v>1</v>
      </c>
      <c r="PH101" s="25">
        <v>4</v>
      </c>
      <c r="PI101" s="25">
        <v>7</v>
      </c>
      <c r="PJ101" s="25">
        <v>4</v>
      </c>
      <c r="PK101" s="25">
        <v>2</v>
      </c>
      <c r="PL101" s="25">
        <v>5</v>
      </c>
      <c r="PM101" s="25">
        <v>6</v>
      </c>
      <c r="PN101" s="25">
        <v>8</v>
      </c>
      <c r="PO101" s="25">
        <v>8</v>
      </c>
      <c r="PP101" s="25">
        <v>4</v>
      </c>
      <c r="PQ101" s="25">
        <v>2</v>
      </c>
      <c r="PR101" s="25">
        <v>3</v>
      </c>
      <c r="PS101" s="25">
        <v>3</v>
      </c>
      <c r="PT101" s="44">
        <v>75</v>
      </c>
      <c r="PU101" s="44">
        <v>42.857142857142854</v>
      </c>
      <c r="PV101" s="44">
        <v>50</v>
      </c>
      <c r="PW101" s="44">
        <v>0</v>
      </c>
      <c r="PX101" s="44">
        <v>40</v>
      </c>
      <c r="PY101" s="44">
        <v>66.666666666666657</v>
      </c>
      <c r="PZ101" s="44">
        <v>87.5</v>
      </c>
      <c r="QA101" s="44">
        <v>62.5</v>
      </c>
      <c r="QB101" s="44">
        <v>75</v>
      </c>
      <c r="QC101" s="44">
        <v>100</v>
      </c>
      <c r="QD101" s="44">
        <v>100</v>
      </c>
      <c r="QE101" s="44">
        <v>33.333333333333329</v>
      </c>
      <c r="QF101" s="25">
        <v>2</v>
      </c>
      <c r="QG101" s="25">
        <v>3</v>
      </c>
      <c r="QH101" s="25">
        <v>3</v>
      </c>
      <c r="QI101" s="25">
        <v>1</v>
      </c>
      <c r="QJ101" s="25">
        <v>3</v>
      </c>
      <c r="QK101" s="25">
        <v>4</v>
      </c>
      <c r="QL101" s="25">
        <v>7</v>
      </c>
      <c r="QM101" s="25">
        <v>6</v>
      </c>
      <c r="QN101" s="25">
        <v>3</v>
      </c>
      <c r="QO101" s="25">
        <v>1</v>
      </c>
      <c r="QP101" s="25">
        <v>1</v>
      </c>
      <c r="QQ101" s="25">
        <v>4</v>
      </c>
      <c r="QR101" s="25">
        <v>7</v>
      </c>
      <c r="QS101" s="25">
        <v>4</v>
      </c>
      <c r="QT101" s="25">
        <v>2</v>
      </c>
      <c r="QU101" s="25">
        <v>5</v>
      </c>
      <c r="QV101" s="25">
        <v>6</v>
      </c>
      <c r="QW101" s="25">
        <v>8</v>
      </c>
      <c r="QX101" s="25">
        <v>8</v>
      </c>
      <c r="QY101" s="25">
        <v>4</v>
      </c>
      <c r="QZ101" s="25">
        <v>2</v>
      </c>
      <c r="RA101" s="25">
        <v>3</v>
      </c>
      <c r="RB101" s="44">
        <v>50</v>
      </c>
      <c r="RC101" s="44">
        <v>42.857142857142854</v>
      </c>
      <c r="RD101" s="44">
        <v>75</v>
      </c>
      <c r="RE101" s="44">
        <v>50</v>
      </c>
      <c r="RF101" s="44">
        <v>60</v>
      </c>
      <c r="RG101" s="44">
        <v>66.666666666666657</v>
      </c>
      <c r="RH101" s="44">
        <v>87.5</v>
      </c>
      <c r="RI101" s="44">
        <v>75</v>
      </c>
      <c r="RJ101" s="44">
        <v>75</v>
      </c>
      <c r="RK101" s="44">
        <v>50</v>
      </c>
      <c r="RL101" s="44">
        <v>33.333333333333329</v>
      </c>
      <c r="RM101" s="25">
        <v>2</v>
      </c>
      <c r="RN101" s="25">
        <v>3</v>
      </c>
      <c r="RO101" s="25">
        <v>1</v>
      </c>
      <c r="RP101" s="25">
        <v>1</v>
      </c>
      <c r="RQ101" s="25">
        <v>4</v>
      </c>
      <c r="RR101" s="25">
        <v>1</v>
      </c>
      <c r="RS101" s="25">
        <v>2</v>
      </c>
      <c r="RT101" s="25">
        <v>4</v>
      </c>
      <c r="RU101" s="25">
        <v>2</v>
      </c>
      <c r="RV101" s="25">
        <v>0</v>
      </c>
      <c r="RW101" s="25">
        <v>0</v>
      </c>
      <c r="RX101" s="25">
        <v>1</v>
      </c>
      <c r="RY101" s="25">
        <v>2</v>
      </c>
      <c r="RZ101" s="25">
        <v>2</v>
      </c>
      <c r="SA101" s="25">
        <v>1</v>
      </c>
      <c r="SB101" s="25">
        <v>1</v>
      </c>
      <c r="SC101" s="25">
        <v>3</v>
      </c>
      <c r="SD101" s="25">
        <v>1</v>
      </c>
      <c r="SE101" s="25">
        <v>2</v>
      </c>
      <c r="SF101" s="25">
        <v>2</v>
      </c>
      <c r="SG101" s="25">
        <v>1</v>
      </c>
      <c r="SH101" s="25">
        <v>0</v>
      </c>
      <c r="SI101" s="25">
        <v>1</v>
      </c>
      <c r="SJ101" s="25">
        <v>1</v>
      </c>
      <c r="SK101" s="25">
        <v>1</v>
      </c>
      <c r="SL101" s="25">
        <v>1</v>
      </c>
      <c r="SM101" s="25">
        <v>1</v>
      </c>
      <c r="SN101" s="25">
        <v>1</v>
      </c>
      <c r="SO101" s="25">
        <v>3</v>
      </c>
      <c r="SP101" s="25">
        <v>1</v>
      </c>
      <c r="SQ101" s="25">
        <v>1</v>
      </c>
      <c r="SR101" s="25">
        <v>2</v>
      </c>
      <c r="SS101" s="25">
        <v>1</v>
      </c>
      <c r="ST101" s="25">
        <v>0</v>
      </c>
      <c r="SU101" s="25">
        <v>0</v>
      </c>
      <c r="SV101" s="25">
        <v>1</v>
      </c>
      <c r="SW101" s="44">
        <v>50</v>
      </c>
      <c r="SX101" s="44">
        <v>75</v>
      </c>
      <c r="SY101" s="44">
        <v>100</v>
      </c>
      <c r="SZ101" s="44">
        <v>50</v>
      </c>
      <c r="TA101" s="44">
        <v>80</v>
      </c>
      <c r="TB101" s="44">
        <v>50</v>
      </c>
      <c r="TC101" s="44">
        <v>28.571428571428569</v>
      </c>
      <c r="TD101" s="44">
        <v>57.142857142857139</v>
      </c>
      <c r="TE101" s="44">
        <v>100</v>
      </c>
      <c r="TF101" s="44">
        <v>0</v>
      </c>
      <c r="TG101" s="44">
        <v>0</v>
      </c>
      <c r="TH101" s="44">
        <v>50</v>
      </c>
      <c r="TI101" s="44">
        <v>50</v>
      </c>
      <c r="TJ101" s="44">
        <v>50</v>
      </c>
      <c r="TK101" s="44">
        <v>100</v>
      </c>
      <c r="TL101" s="44">
        <v>50</v>
      </c>
      <c r="TM101" s="44">
        <v>60</v>
      </c>
      <c r="TN101" s="44">
        <v>50</v>
      </c>
      <c r="TO101" s="44">
        <v>28.571428571428569</v>
      </c>
      <c r="TP101" s="44">
        <v>28.571428571428569</v>
      </c>
      <c r="TQ101" s="44">
        <v>50</v>
      </c>
      <c r="TR101" s="44">
        <v>0</v>
      </c>
      <c r="TS101" s="44">
        <v>50</v>
      </c>
      <c r="TT101" s="44">
        <v>50</v>
      </c>
      <c r="TU101" s="44">
        <v>25</v>
      </c>
      <c r="TV101" s="44">
        <v>25</v>
      </c>
      <c r="TW101" s="44">
        <v>100</v>
      </c>
      <c r="TX101" s="44">
        <v>50</v>
      </c>
      <c r="TY101" s="44">
        <v>60</v>
      </c>
      <c r="TZ101" s="44">
        <v>50</v>
      </c>
      <c r="UA101" s="44">
        <v>14.285714285714285</v>
      </c>
      <c r="UB101" s="44">
        <v>28.571428571428569</v>
      </c>
      <c r="UC101" s="44">
        <v>50</v>
      </c>
      <c r="UD101" s="44">
        <v>0</v>
      </c>
      <c r="UE101" s="44">
        <v>0</v>
      </c>
      <c r="UF101" s="44">
        <v>50</v>
      </c>
    </row>
    <row r="102" spans="1:552" x14ac:dyDescent="0.25">
      <c r="A102" s="2" t="str">
        <f t="shared" si="1"/>
        <v xml:space="preserve">312230 Divinópolis                                                                                                                                  </v>
      </c>
      <c r="B102" s="58">
        <v>312230</v>
      </c>
      <c r="C102" s="2" t="s">
        <v>146</v>
      </c>
      <c r="D102" s="56">
        <v>2</v>
      </c>
      <c r="E102" s="56">
        <v>3</v>
      </c>
      <c r="F102" s="56">
        <v>1</v>
      </c>
      <c r="G102" s="56">
        <v>3</v>
      </c>
      <c r="H102" s="56">
        <v>2</v>
      </c>
      <c r="I102" s="56">
        <v>4</v>
      </c>
      <c r="J102" s="56">
        <v>7</v>
      </c>
      <c r="K102" s="56">
        <v>8</v>
      </c>
      <c r="L102" s="56">
        <v>4</v>
      </c>
      <c r="M102" s="56">
        <v>3</v>
      </c>
      <c r="N102" s="56">
        <v>4</v>
      </c>
      <c r="O102" s="56">
        <v>2</v>
      </c>
      <c r="P102" s="59">
        <v>1</v>
      </c>
      <c r="Q102" s="59">
        <v>2</v>
      </c>
      <c r="R102" s="59">
        <v>0</v>
      </c>
      <c r="S102" s="59">
        <v>0</v>
      </c>
      <c r="T102" s="59">
        <v>1</v>
      </c>
      <c r="U102" s="59">
        <v>2</v>
      </c>
      <c r="V102" s="59">
        <v>7</v>
      </c>
      <c r="W102" s="59">
        <v>7</v>
      </c>
      <c r="X102" s="59">
        <v>4</v>
      </c>
      <c r="Y102" s="59">
        <v>2</v>
      </c>
      <c r="Z102" s="59">
        <v>2</v>
      </c>
      <c r="AA102" s="59">
        <v>2</v>
      </c>
      <c r="AB102" s="62">
        <v>50</v>
      </c>
      <c r="AC102" s="62">
        <v>66.666666666666657</v>
      </c>
      <c r="AD102" s="62">
        <v>0</v>
      </c>
      <c r="AE102" s="62">
        <v>0</v>
      </c>
      <c r="AF102" s="62">
        <v>50</v>
      </c>
      <c r="AG102" s="62">
        <v>50</v>
      </c>
      <c r="AH102" s="62">
        <v>100</v>
      </c>
      <c r="AI102" s="62">
        <v>87.5</v>
      </c>
      <c r="AJ102" s="62">
        <v>100</v>
      </c>
      <c r="AK102" s="62">
        <v>66.666666666666657</v>
      </c>
      <c r="AL102" s="62">
        <v>50</v>
      </c>
      <c r="AM102" s="62">
        <v>100</v>
      </c>
      <c r="AN102" s="61">
        <v>1</v>
      </c>
      <c r="AO102" s="25">
        <v>1</v>
      </c>
      <c r="AP102" s="25">
        <v>1</v>
      </c>
      <c r="AQ102" s="25">
        <v>2</v>
      </c>
      <c r="AR102" s="25">
        <v>1</v>
      </c>
      <c r="AS102" s="25">
        <v>2</v>
      </c>
      <c r="AT102" s="25">
        <v>0</v>
      </c>
      <c r="AU102" s="25">
        <v>0</v>
      </c>
      <c r="AV102" s="25">
        <v>0</v>
      </c>
      <c r="AW102" s="25">
        <v>1</v>
      </c>
      <c r="AX102" s="25">
        <v>1</v>
      </c>
      <c r="AY102" s="25">
        <v>0</v>
      </c>
      <c r="AZ102" s="39">
        <v>50</v>
      </c>
      <c r="BA102" s="39">
        <v>33.333333333333329</v>
      </c>
      <c r="BB102" s="39">
        <v>100</v>
      </c>
      <c r="BC102" s="39">
        <v>66.666666666666657</v>
      </c>
      <c r="BD102" s="39">
        <v>50</v>
      </c>
      <c r="BE102" s="39">
        <v>50</v>
      </c>
      <c r="BF102" s="39">
        <v>0</v>
      </c>
      <c r="BG102" s="39">
        <v>0</v>
      </c>
      <c r="BH102" s="39">
        <v>0</v>
      </c>
      <c r="BI102" s="39">
        <v>33.333333333333329</v>
      </c>
      <c r="BJ102" s="39">
        <v>25</v>
      </c>
      <c r="BK102" s="39">
        <v>0</v>
      </c>
      <c r="BL102" s="25">
        <v>0</v>
      </c>
      <c r="BM102" s="25">
        <v>0</v>
      </c>
      <c r="BN102" s="25">
        <v>0</v>
      </c>
      <c r="BO102" s="25">
        <v>1</v>
      </c>
      <c r="BP102" s="25">
        <v>0</v>
      </c>
      <c r="BQ102" s="25">
        <v>0</v>
      </c>
      <c r="BR102" s="25">
        <v>0</v>
      </c>
      <c r="BS102" s="25">
        <v>1</v>
      </c>
      <c r="BT102" s="25">
        <v>0</v>
      </c>
      <c r="BU102" s="25">
        <v>0</v>
      </c>
      <c r="BV102" s="25">
        <v>1</v>
      </c>
      <c r="BW102" s="25">
        <v>0</v>
      </c>
      <c r="BX102" s="39">
        <v>0</v>
      </c>
      <c r="BY102" s="39">
        <v>0</v>
      </c>
      <c r="BZ102" s="39">
        <v>0</v>
      </c>
      <c r="CA102" s="39">
        <v>33.333333333333329</v>
      </c>
      <c r="CB102" s="39">
        <v>0</v>
      </c>
      <c r="CC102" s="39">
        <v>0</v>
      </c>
      <c r="CD102" s="39">
        <v>0</v>
      </c>
      <c r="CE102" s="39">
        <v>12.5</v>
      </c>
      <c r="CF102" s="39">
        <v>0</v>
      </c>
      <c r="CG102" s="39">
        <v>0</v>
      </c>
      <c r="CH102" s="39">
        <v>25</v>
      </c>
      <c r="CI102" s="39">
        <v>0</v>
      </c>
      <c r="CJ102" s="63">
        <v>0</v>
      </c>
      <c r="CK102" s="63">
        <v>1</v>
      </c>
      <c r="CL102" s="63">
        <v>0</v>
      </c>
      <c r="CM102" s="63">
        <v>0</v>
      </c>
      <c r="CN102" s="63">
        <v>1</v>
      </c>
      <c r="CO102" s="63">
        <v>0</v>
      </c>
      <c r="CP102" s="63">
        <v>5</v>
      </c>
      <c r="CQ102" s="63">
        <v>5</v>
      </c>
      <c r="CR102" s="63">
        <v>1</v>
      </c>
      <c r="CS102" s="63">
        <v>2</v>
      </c>
      <c r="CT102" s="63">
        <v>0</v>
      </c>
      <c r="CU102" s="63">
        <v>1</v>
      </c>
      <c r="CV102" s="63">
        <v>0</v>
      </c>
      <c r="CW102" s="63">
        <v>0</v>
      </c>
      <c r="CX102" s="63">
        <v>0</v>
      </c>
      <c r="CY102" s="63">
        <v>0</v>
      </c>
      <c r="CZ102" s="63">
        <v>0</v>
      </c>
      <c r="DA102" s="63">
        <v>0</v>
      </c>
      <c r="DB102" s="63">
        <v>0</v>
      </c>
      <c r="DC102" s="63">
        <v>1</v>
      </c>
      <c r="DD102" s="63">
        <v>0</v>
      </c>
      <c r="DE102" s="63">
        <v>0</v>
      </c>
      <c r="DF102" s="63">
        <v>0</v>
      </c>
      <c r="DG102" s="63">
        <v>0</v>
      </c>
      <c r="DH102" s="25">
        <v>0</v>
      </c>
      <c r="DI102" s="25">
        <v>0</v>
      </c>
      <c r="DJ102" s="25">
        <v>0</v>
      </c>
      <c r="DK102" s="25">
        <v>0</v>
      </c>
      <c r="DL102" s="25">
        <v>0</v>
      </c>
      <c r="DM102" s="25">
        <v>1</v>
      </c>
      <c r="DN102" s="25">
        <v>0</v>
      </c>
      <c r="DO102" s="25">
        <v>0</v>
      </c>
      <c r="DP102" s="25">
        <v>1</v>
      </c>
      <c r="DQ102" s="25">
        <v>0</v>
      </c>
      <c r="DR102" s="25">
        <v>0</v>
      </c>
      <c r="DS102" s="25">
        <v>0</v>
      </c>
      <c r="DT102" s="34">
        <v>0</v>
      </c>
      <c r="DU102" s="34">
        <v>1</v>
      </c>
      <c r="DV102" s="34">
        <v>0</v>
      </c>
      <c r="DW102" s="34">
        <v>0</v>
      </c>
      <c r="DX102" s="34">
        <v>1</v>
      </c>
      <c r="DY102" s="34">
        <v>1</v>
      </c>
      <c r="DZ102" s="34">
        <v>5</v>
      </c>
      <c r="EA102" s="2">
        <v>6</v>
      </c>
      <c r="EB102" s="2">
        <v>2</v>
      </c>
      <c r="EC102" s="2">
        <v>2</v>
      </c>
      <c r="ED102" s="2">
        <v>0</v>
      </c>
      <c r="EE102" s="2">
        <v>1</v>
      </c>
      <c r="EF102" s="34">
        <v>999999999</v>
      </c>
      <c r="EG102" s="34">
        <v>100</v>
      </c>
      <c r="EH102" s="34">
        <v>999999999</v>
      </c>
      <c r="EI102" s="34">
        <v>999999999</v>
      </c>
      <c r="EJ102" s="34">
        <v>100</v>
      </c>
      <c r="EK102" s="34">
        <v>0</v>
      </c>
      <c r="EL102" s="34">
        <v>100</v>
      </c>
      <c r="EM102" s="34">
        <v>83.333333333333343</v>
      </c>
      <c r="EN102" s="34">
        <v>50</v>
      </c>
      <c r="EO102" s="34">
        <v>100</v>
      </c>
      <c r="EP102" s="34">
        <v>999999999</v>
      </c>
      <c r="EQ102" s="34">
        <v>100</v>
      </c>
      <c r="ER102" s="34">
        <v>999999999</v>
      </c>
      <c r="ES102" s="34">
        <v>0</v>
      </c>
      <c r="ET102" s="34">
        <v>999999999</v>
      </c>
      <c r="EU102" s="34">
        <v>999999999</v>
      </c>
      <c r="EV102" s="34">
        <v>0</v>
      </c>
      <c r="EW102" s="34">
        <v>0</v>
      </c>
      <c r="EX102" s="34">
        <v>0</v>
      </c>
      <c r="EY102" s="34">
        <v>16.666666666666664</v>
      </c>
      <c r="EZ102" s="34">
        <v>0</v>
      </c>
      <c r="FA102" s="34">
        <v>0</v>
      </c>
      <c r="FB102" s="34">
        <v>999999999</v>
      </c>
      <c r="FC102" s="34">
        <v>0</v>
      </c>
      <c r="FD102" s="42">
        <v>999999999</v>
      </c>
      <c r="FE102" s="42">
        <v>0</v>
      </c>
      <c r="FF102" s="42">
        <v>999999999</v>
      </c>
      <c r="FG102" s="42">
        <v>999999999</v>
      </c>
      <c r="FH102" s="42">
        <v>0</v>
      </c>
      <c r="FI102" s="42">
        <v>100</v>
      </c>
      <c r="FJ102" s="42">
        <v>0</v>
      </c>
      <c r="FK102" s="42">
        <v>0</v>
      </c>
      <c r="FL102" s="42">
        <v>50</v>
      </c>
      <c r="FM102" s="42">
        <v>0</v>
      </c>
      <c r="FN102" s="42">
        <v>999999999</v>
      </c>
      <c r="FO102" s="42">
        <v>0</v>
      </c>
      <c r="FP102" s="42">
        <v>0</v>
      </c>
      <c r="FQ102" s="2">
        <v>1</v>
      </c>
      <c r="FR102" s="2">
        <v>0</v>
      </c>
      <c r="FS102" s="2">
        <v>0</v>
      </c>
      <c r="FT102" s="2">
        <v>1</v>
      </c>
      <c r="FU102" s="2">
        <v>2</v>
      </c>
      <c r="FV102" s="2">
        <v>3</v>
      </c>
      <c r="FW102" s="2">
        <v>6</v>
      </c>
      <c r="FX102" s="2">
        <v>2</v>
      </c>
      <c r="FY102" s="2">
        <v>1</v>
      </c>
      <c r="FZ102" s="2">
        <v>1</v>
      </c>
      <c r="GA102" s="2">
        <v>2</v>
      </c>
      <c r="GB102" s="25">
        <v>0</v>
      </c>
      <c r="GC102" s="25">
        <v>0</v>
      </c>
      <c r="GD102" s="25">
        <v>0</v>
      </c>
      <c r="GE102" s="25">
        <v>0</v>
      </c>
      <c r="GF102" s="25">
        <v>0</v>
      </c>
      <c r="GG102" s="25">
        <v>0</v>
      </c>
      <c r="GH102" s="25">
        <v>1</v>
      </c>
      <c r="GI102" s="25">
        <v>1</v>
      </c>
      <c r="GJ102" s="25">
        <v>0</v>
      </c>
      <c r="GK102" s="25">
        <v>0</v>
      </c>
      <c r="GL102" s="25">
        <v>0</v>
      </c>
      <c r="GM102" s="25">
        <v>0</v>
      </c>
      <c r="GN102" s="2">
        <v>1</v>
      </c>
      <c r="GO102" s="2">
        <v>0</v>
      </c>
      <c r="GP102" s="2">
        <v>0</v>
      </c>
      <c r="GQ102" s="2">
        <v>0</v>
      </c>
      <c r="GR102" s="2">
        <v>0</v>
      </c>
      <c r="GS102" s="2">
        <v>0</v>
      </c>
      <c r="GT102" s="2">
        <v>0</v>
      </c>
      <c r="GU102" s="2">
        <v>0</v>
      </c>
      <c r="GV102" s="2">
        <v>2</v>
      </c>
      <c r="GW102" s="2">
        <v>1</v>
      </c>
      <c r="GX102" s="2">
        <v>1</v>
      </c>
      <c r="GY102" s="2">
        <v>0</v>
      </c>
      <c r="GZ102" s="2">
        <v>1</v>
      </c>
      <c r="HA102" s="2">
        <v>1</v>
      </c>
      <c r="HB102" s="2">
        <v>0</v>
      </c>
      <c r="HC102" s="2">
        <v>0</v>
      </c>
      <c r="HD102" s="2">
        <v>1</v>
      </c>
      <c r="HE102" s="2">
        <v>2</v>
      </c>
      <c r="HF102" s="2">
        <v>4</v>
      </c>
      <c r="HG102" s="2">
        <v>7</v>
      </c>
      <c r="HH102" s="2">
        <v>4</v>
      </c>
      <c r="HI102" s="2">
        <v>2</v>
      </c>
      <c r="HJ102" s="2">
        <v>2</v>
      </c>
      <c r="HK102" s="2">
        <v>2</v>
      </c>
      <c r="HL102" s="34">
        <v>0</v>
      </c>
      <c r="HM102" s="34">
        <v>100</v>
      </c>
      <c r="HN102" s="34">
        <v>999999999</v>
      </c>
      <c r="HO102" s="34">
        <v>999999999</v>
      </c>
      <c r="HP102" s="34">
        <v>100</v>
      </c>
      <c r="HQ102" s="34">
        <v>100</v>
      </c>
      <c r="HR102" s="34">
        <v>75</v>
      </c>
      <c r="HS102" s="34">
        <v>85.714285714285708</v>
      </c>
      <c r="HT102" s="34">
        <v>50</v>
      </c>
      <c r="HU102" s="34">
        <v>50</v>
      </c>
      <c r="HV102" s="34">
        <v>50</v>
      </c>
      <c r="HW102" s="34">
        <v>100</v>
      </c>
      <c r="HX102" s="39">
        <v>0</v>
      </c>
      <c r="HY102" s="39">
        <v>0</v>
      </c>
      <c r="HZ102" s="39">
        <v>999999999</v>
      </c>
      <c r="IA102" s="39">
        <v>999999999</v>
      </c>
      <c r="IB102" s="39">
        <v>0</v>
      </c>
      <c r="IC102" s="39">
        <v>0</v>
      </c>
      <c r="ID102" s="39">
        <v>25</v>
      </c>
      <c r="IE102" s="39">
        <v>14.285714285714285</v>
      </c>
      <c r="IF102" s="39">
        <v>0</v>
      </c>
      <c r="IG102" s="39">
        <v>0</v>
      </c>
      <c r="IH102" s="39">
        <v>0</v>
      </c>
      <c r="II102" s="39">
        <v>0</v>
      </c>
      <c r="IJ102" s="39">
        <v>100</v>
      </c>
      <c r="IK102" s="39">
        <v>0</v>
      </c>
      <c r="IL102" s="39">
        <v>999999999</v>
      </c>
      <c r="IM102" s="39">
        <v>999999999</v>
      </c>
      <c r="IN102" s="39">
        <v>0</v>
      </c>
      <c r="IO102" s="39">
        <v>0</v>
      </c>
      <c r="IP102" s="39">
        <v>0</v>
      </c>
      <c r="IQ102" s="39">
        <v>0</v>
      </c>
      <c r="IR102" s="39">
        <v>50</v>
      </c>
      <c r="IS102" s="39">
        <v>50</v>
      </c>
      <c r="IT102" s="39">
        <v>50</v>
      </c>
      <c r="IU102" s="39">
        <v>0</v>
      </c>
      <c r="IV102" s="39">
        <v>1</v>
      </c>
      <c r="IW102" s="39">
        <v>1</v>
      </c>
      <c r="IX102" s="39">
        <v>1</v>
      </c>
      <c r="IY102" s="39">
        <v>0</v>
      </c>
      <c r="IZ102" s="39">
        <v>0</v>
      </c>
      <c r="JA102" s="39">
        <v>1</v>
      </c>
      <c r="JB102" s="39">
        <v>0</v>
      </c>
      <c r="JC102" s="39">
        <v>0</v>
      </c>
      <c r="JD102" s="2">
        <v>0</v>
      </c>
      <c r="JE102" s="2">
        <v>0</v>
      </c>
      <c r="JF102" s="2">
        <v>1</v>
      </c>
      <c r="JG102" s="2">
        <v>0</v>
      </c>
      <c r="JH102" s="2">
        <v>0</v>
      </c>
      <c r="JI102" s="2">
        <v>0</v>
      </c>
      <c r="JJ102" s="2">
        <v>0</v>
      </c>
      <c r="JK102" s="2">
        <v>1</v>
      </c>
      <c r="JL102" s="2">
        <v>0</v>
      </c>
      <c r="JM102" s="44">
        <v>0</v>
      </c>
      <c r="JN102" s="44">
        <v>0</v>
      </c>
      <c r="JO102" s="44">
        <v>0</v>
      </c>
      <c r="JP102" s="2">
        <v>0</v>
      </c>
      <c r="JQ102" s="2">
        <v>0</v>
      </c>
      <c r="JR102" s="2">
        <v>0</v>
      </c>
      <c r="JS102" s="2">
        <v>0</v>
      </c>
      <c r="JT102" s="2">
        <v>0</v>
      </c>
      <c r="JU102" s="2">
        <v>0</v>
      </c>
      <c r="JV102" s="2">
        <v>0</v>
      </c>
      <c r="JW102" s="2">
        <v>0</v>
      </c>
      <c r="JX102" s="2">
        <v>1</v>
      </c>
      <c r="JY102" s="2">
        <v>1</v>
      </c>
      <c r="JZ102" s="2">
        <v>0</v>
      </c>
      <c r="KA102" s="2">
        <v>0</v>
      </c>
      <c r="KB102" s="25">
        <v>0</v>
      </c>
      <c r="KC102" s="25">
        <v>1</v>
      </c>
      <c r="KD102" s="25">
        <v>0</v>
      </c>
      <c r="KE102" s="25">
        <v>0</v>
      </c>
      <c r="KF102" s="25">
        <v>1</v>
      </c>
      <c r="KG102" s="25">
        <v>1</v>
      </c>
      <c r="KH102" s="25">
        <v>1</v>
      </c>
      <c r="KI102" s="25">
        <v>1</v>
      </c>
      <c r="KJ102" s="25">
        <v>1</v>
      </c>
      <c r="KK102" s="25">
        <v>2</v>
      </c>
      <c r="KL102" s="25">
        <v>0</v>
      </c>
      <c r="KM102" s="25">
        <v>0</v>
      </c>
      <c r="KN102" s="25">
        <v>0</v>
      </c>
      <c r="KO102" s="25">
        <v>1</v>
      </c>
      <c r="KP102" s="25">
        <v>1</v>
      </c>
      <c r="KQ102" s="25">
        <v>0</v>
      </c>
      <c r="KR102" s="44">
        <v>100</v>
      </c>
      <c r="KS102" s="44">
        <v>100</v>
      </c>
      <c r="KT102" s="44">
        <v>100</v>
      </c>
      <c r="KU102" s="44">
        <v>0</v>
      </c>
      <c r="KV102" s="44">
        <v>0</v>
      </c>
      <c r="KW102" s="44">
        <v>50</v>
      </c>
      <c r="KX102" s="44">
        <v>999999999</v>
      </c>
      <c r="KY102" s="44">
        <v>999999999</v>
      </c>
      <c r="KZ102" s="44">
        <v>999999999</v>
      </c>
      <c r="LA102" s="44">
        <v>0</v>
      </c>
      <c r="LB102" s="44">
        <v>100</v>
      </c>
      <c r="LC102" s="44">
        <v>999999999</v>
      </c>
      <c r="LD102" s="44">
        <v>0</v>
      </c>
      <c r="LE102" s="44">
        <v>0</v>
      </c>
      <c r="LF102" s="44">
        <v>0</v>
      </c>
      <c r="LG102" s="44">
        <v>100</v>
      </c>
      <c r="LH102" s="44">
        <v>0</v>
      </c>
      <c r="LI102" s="44">
        <v>0</v>
      </c>
      <c r="LJ102" s="44">
        <v>999999999</v>
      </c>
      <c r="LK102" s="44">
        <v>999999999</v>
      </c>
      <c r="LL102" s="44">
        <v>999999999</v>
      </c>
      <c r="LM102" s="44">
        <v>0</v>
      </c>
      <c r="LN102" s="44">
        <v>0</v>
      </c>
      <c r="LO102" s="44">
        <v>999999999</v>
      </c>
      <c r="LP102" s="44">
        <v>0</v>
      </c>
      <c r="LQ102" s="44">
        <v>0</v>
      </c>
      <c r="LR102" s="44">
        <v>0</v>
      </c>
      <c r="LS102" s="44">
        <v>0</v>
      </c>
      <c r="LT102" s="44">
        <v>100</v>
      </c>
      <c r="LU102" s="44">
        <v>50</v>
      </c>
      <c r="LV102" s="44">
        <v>999999999</v>
      </c>
      <c r="LW102" s="44">
        <v>999999999</v>
      </c>
      <c r="LX102" s="44">
        <v>999999999</v>
      </c>
      <c r="LY102" s="44">
        <v>100</v>
      </c>
      <c r="LZ102" s="44">
        <v>0</v>
      </c>
      <c r="MA102" s="44">
        <v>999999999</v>
      </c>
      <c r="MB102" s="25">
        <v>0</v>
      </c>
      <c r="MC102" s="25">
        <v>0</v>
      </c>
      <c r="MD102" s="25">
        <v>0</v>
      </c>
      <c r="ME102" s="25">
        <v>0</v>
      </c>
      <c r="MF102" s="25">
        <v>0</v>
      </c>
      <c r="MG102" s="25">
        <v>1</v>
      </c>
      <c r="MH102" s="25">
        <v>0</v>
      </c>
      <c r="MI102" s="25">
        <v>0</v>
      </c>
      <c r="MJ102" s="25">
        <v>1</v>
      </c>
      <c r="MK102" s="25">
        <v>0</v>
      </c>
      <c r="ML102" s="25">
        <v>0</v>
      </c>
      <c r="MM102" s="25">
        <v>0</v>
      </c>
      <c r="MN102" s="25">
        <v>0</v>
      </c>
      <c r="MO102" s="25">
        <v>1</v>
      </c>
      <c r="MP102" s="25">
        <v>0</v>
      </c>
      <c r="MQ102" s="25">
        <v>0</v>
      </c>
      <c r="MR102" s="25">
        <v>1</v>
      </c>
      <c r="MS102" s="25">
        <v>1</v>
      </c>
      <c r="MT102" s="25">
        <v>2</v>
      </c>
      <c r="MU102" s="25">
        <v>2</v>
      </c>
      <c r="MV102" s="25">
        <v>1</v>
      </c>
      <c r="MW102" s="44">
        <v>1</v>
      </c>
      <c r="MX102" s="44">
        <v>0</v>
      </c>
      <c r="MY102" s="44">
        <v>1</v>
      </c>
      <c r="MZ102" s="44">
        <v>999999999</v>
      </c>
      <c r="NA102" s="44">
        <v>0</v>
      </c>
      <c r="NB102" s="44">
        <v>999999999</v>
      </c>
      <c r="NC102" s="44">
        <v>999999999</v>
      </c>
      <c r="ND102" s="44">
        <v>0</v>
      </c>
      <c r="NE102" s="44">
        <v>100</v>
      </c>
      <c r="NF102" s="44">
        <v>0</v>
      </c>
      <c r="NG102" s="44">
        <v>0</v>
      </c>
      <c r="NH102" s="44">
        <v>100</v>
      </c>
      <c r="NI102" s="44">
        <v>0</v>
      </c>
      <c r="NJ102" s="44">
        <v>999999999</v>
      </c>
      <c r="NK102" s="44">
        <v>0</v>
      </c>
      <c r="NL102" s="25">
        <v>0</v>
      </c>
      <c r="NM102" s="25">
        <v>0</v>
      </c>
      <c r="NN102" s="25">
        <v>0</v>
      </c>
      <c r="NO102" s="25">
        <v>0</v>
      </c>
      <c r="NP102" s="25">
        <v>0</v>
      </c>
      <c r="NQ102" s="25">
        <v>0</v>
      </c>
      <c r="NR102" s="25">
        <v>0</v>
      </c>
      <c r="NS102" s="25">
        <v>0</v>
      </c>
      <c r="NT102" s="25">
        <v>0</v>
      </c>
      <c r="NU102" s="25">
        <v>0</v>
      </c>
      <c r="NV102" s="25">
        <v>0</v>
      </c>
      <c r="NW102" s="25">
        <v>0</v>
      </c>
      <c r="NX102" s="25">
        <v>0</v>
      </c>
      <c r="NY102" s="25">
        <v>0</v>
      </c>
      <c r="NZ102" s="25">
        <v>0</v>
      </c>
      <c r="OA102" s="25">
        <v>1</v>
      </c>
      <c r="OB102" s="25">
        <v>0</v>
      </c>
      <c r="OC102" s="25">
        <v>0</v>
      </c>
      <c r="OD102" s="44">
        <v>0</v>
      </c>
      <c r="OE102" s="44">
        <v>0</v>
      </c>
      <c r="OF102" s="44">
        <v>0</v>
      </c>
      <c r="OG102" s="44">
        <v>0</v>
      </c>
      <c r="OH102" s="44">
        <v>0</v>
      </c>
      <c r="OI102" s="44">
        <v>0</v>
      </c>
      <c r="OJ102" s="44">
        <v>999999999</v>
      </c>
      <c r="OK102" s="44">
        <v>999999999</v>
      </c>
      <c r="OL102" s="44">
        <v>999999999</v>
      </c>
      <c r="OM102" s="44">
        <v>0</v>
      </c>
      <c r="ON102" s="44">
        <v>999999999</v>
      </c>
      <c r="OO102" s="44">
        <v>999999999</v>
      </c>
      <c r="OP102" s="44">
        <v>999999999</v>
      </c>
      <c r="OQ102" s="44">
        <v>999999999</v>
      </c>
      <c r="OR102" s="44">
        <v>999999999</v>
      </c>
      <c r="OS102" s="44">
        <v>999999999</v>
      </c>
      <c r="OT102" s="44">
        <v>999999999</v>
      </c>
      <c r="OU102" s="44">
        <v>999999999</v>
      </c>
      <c r="OV102" s="25">
        <v>1</v>
      </c>
      <c r="OW102" s="25">
        <v>2</v>
      </c>
      <c r="OX102" s="25">
        <v>3</v>
      </c>
      <c r="OY102" s="25">
        <v>2</v>
      </c>
      <c r="OZ102" s="25">
        <v>2</v>
      </c>
      <c r="PA102" s="25">
        <v>4</v>
      </c>
      <c r="PB102" s="25">
        <v>9</v>
      </c>
      <c r="PC102" s="25">
        <v>9</v>
      </c>
      <c r="PD102" s="25">
        <v>5</v>
      </c>
      <c r="PE102" s="25">
        <v>3</v>
      </c>
      <c r="PF102" s="25">
        <v>2</v>
      </c>
      <c r="PG102" s="25">
        <v>2</v>
      </c>
      <c r="PH102" s="25">
        <v>3</v>
      </c>
      <c r="PI102" s="25">
        <v>3</v>
      </c>
      <c r="PJ102" s="25">
        <v>3</v>
      </c>
      <c r="PK102" s="25">
        <v>3</v>
      </c>
      <c r="PL102" s="25">
        <v>3</v>
      </c>
      <c r="PM102" s="25">
        <v>4</v>
      </c>
      <c r="PN102" s="25">
        <v>10</v>
      </c>
      <c r="PO102" s="25">
        <v>9</v>
      </c>
      <c r="PP102" s="25">
        <v>6</v>
      </c>
      <c r="PQ102" s="25">
        <v>4</v>
      </c>
      <c r="PR102" s="25">
        <v>3</v>
      </c>
      <c r="PS102" s="25">
        <v>2</v>
      </c>
      <c r="PT102" s="44">
        <v>33.333333333333329</v>
      </c>
      <c r="PU102" s="44">
        <v>66.666666666666657</v>
      </c>
      <c r="PV102" s="44">
        <v>100</v>
      </c>
      <c r="PW102" s="44">
        <v>66.666666666666657</v>
      </c>
      <c r="PX102" s="44">
        <v>66.666666666666657</v>
      </c>
      <c r="PY102" s="44">
        <v>100</v>
      </c>
      <c r="PZ102" s="44">
        <v>90</v>
      </c>
      <c r="QA102" s="44">
        <v>100</v>
      </c>
      <c r="QB102" s="44">
        <v>83.333333333333343</v>
      </c>
      <c r="QC102" s="44">
        <v>75</v>
      </c>
      <c r="QD102" s="44">
        <v>66.666666666666657</v>
      </c>
      <c r="QE102" s="44">
        <v>100</v>
      </c>
      <c r="QF102" s="25">
        <v>1</v>
      </c>
      <c r="QG102" s="25">
        <v>3</v>
      </c>
      <c r="QH102" s="25">
        <v>2</v>
      </c>
      <c r="QI102" s="25">
        <v>0</v>
      </c>
      <c r="QJ102" s="25">
        <v>1</v>
      </c>
      <c r="QK102" s="25">
        <v>4</v>
      </c>
      <c r="QL102" s="25">
        <v>9</v>
      </c>
      <c r="QM102" s="25">
        <v>9</v>
      </c>
      <c r="QN102" s="25">
        <v>6</v>
      </c>
      <c r="QO102" s="25">
        <v>4</v>
      </c>
      <c r="QP102" s="25">
        <v>1</v>
      </c>
      <c r="QQ102" s="25">
        <v>3</v>
      </c>
      <c r="QR102" s="25">
        <v>3</v>
      </c>
      <c r="QS102" s="25">
        <v>3</v>
      </c>
      <c r="QT102" s="25">
        <v>3</v>
      </c>
      <c r="QU102" s="25">
        <v>3</v>
      </c>
      <c r="QV102" s="25">
        <v>4</v>
      </c>
      <c r="QW102" s="25">
        <v>10</v>
      </c>
      <c r="QX102" s="25">
        <v>9</v>
      </c>
      <c r="QY102" s="25">
        <v>6</v>
      </c>
      <c r="QZ102" s="25">
        <v>4</v>
      </c>
      <c r="RA102" s="25">
        <v>3</v>
      </c>
      <c r="RB102" s="44">
        <v>33.333333333333329</v>
      </c>
      <c r="RC102" s="44">
        <v>100</v>
      </c>
      <c r="RD102" s="44">
        <v>66.666666666666657</v>
      </c>
      <c r="RE102" s="44">
        <v>0</v>
      </c>
      <c r="RF102" s="44">
        <v>33.333333333333329</v>
      </c>
      <c r="RG102" s="44">
        <v>100</v>
      </c>
      <c r="RH102" s="44">
        <v>90</v>
      </c>
      <c r="RI102" s="44">
        <v>100</v>
      </c>
      <c r="RJ102" s="44">
        <v>100</v>
      </c>
      <c r="RK102" s="44">
        <v>100</v>
      </c>
      <c r="RL102" s="44">
        <v>33.333333333333329</v>
      </c>
      <c r="RM102" s="25">
        <v>2</v>
      </c>
      <c r="RN102" s="25">
        <v>0</v>
      </c>
      <c r="RO102" s="25">
        <v>1</v>
      </c>
      <c r="RP102" s="25">
        <v>1</v>
      </c>
      <c r="RQ102" s="25">
        <v>2</v>
      </c>
      <c r="RR102" s="25">
        <v>2</v>
      </c>
      <c r="RS102" s="25">
        <v>5</v>
      </c>
      <c r="RT102" s="25">
        <v>4</v>
      </c>
      <c r="RU102" s="25">
        <v>1</v>
      </c>
      <c r="RV102" s="25">
        <v>2</v>
      </c>
      <c r="RW102" s="25">
        <v>3</v>
      </c>
      <c r="RX102" s="25">
        <v>1</v>
      </c>
      <c r="RY102" s="25">
        <v>1</v>
      </c>
      <c r="RZ102" s="25">
        <v>2</v>
      </c>
      <c r="SA102" s="25">
        <v>1</v>
      </c>
      <c r="SB102" s="25">
        <v>0</v>
      </c>
      <c r="SC102" s="25">
        <v>1</v>
      </c>
      <c r="SD102" s="25">
        <v>3</v>
      </c>
      <c r="SE102" s="25">
        <v>2</v>
      </c>
      <c r="SF102" s="25">
        <v>2</v>
      </c>
      <c r="SG102" s="25">
        <v>3</v>
      </c>
      <c r="SH102" s="25">
        <v>2</v>
      </c>
      <c r="SI102" s="25">
        <v>2</v>
      </c>
      <c r="SJ102" s="25">
        <v>2</v>
      </c>
      <c r="SK102" s="25">
        <v>1</v>
      </c>
      <c r="SL102" s="25">
        <v>0</v>
      </c>
      <c r="SM102" s="25">
        <v>1</v>
      </c>
      <c r="SN102" s="25">
        <v>0</v>
      </c>
      <c r="SO102" s="25">
        <v>1</v>
      </c>
      <c r="SP102" s="25">
        <v>1</v>
      </c>
      <c r="SQ102" s="25">
        <v>2</v>
      </c>
      <c r="SR102" s="25">
        <v>0</v>
      </c>
      <c r="SS102" s="25">
        <v>0</v>
      </c>
      <c r="ST102" s="25">
        <v>1</v>
      </c>
      <c r="SU102" s="25">
        <v>2</v>
      </c>
      <c r="SV102" s="25">
        <v>1</v>
      </c>
      <c r="SW102" s="44">
        <v>100</v>
      </c>
      <c r="SX102" s="44">
        <v>0</v>
      </c>
      <c r="SY102" s="44">
        <v>100</v>
      </c>
      <c r="SZ102" s="44">
        <v>33.333333333333329</v>
      </c>
      <c r="TA102" s="44">
        <v>100</v>
      </c>
      <c r="TB102" s="44">
        <v>50</v>
      </c>
      <c r="TC102" s="44">
        <v>71.428571428571431</v>
      </c>
      <c r="TD102" s="44">
        <v>50</v>
      </c>
      <c r="TE102" s="44">
        <v>25</v>
      </c>
      <c r="TF102" s="44">
        <v>66.666666666666657</v>
      </c>
      <c r="TG102" s="44">
        <v>75</v>
      </c>
      <c r="TH102" s="44">
        <v>50</v>
      </c>
      <c r="TI102" s="44">
        <v>50</v>
      </c>
      <c r="TJ102" s="44">
        <v>66.666666666666657</v>
      </c>
      <c r="TK102" s="44">
        <v>100</v>
      </c>
      <c r="TL102" s="44">
        <v>0</v>
      </c>
      <c r="TM102" s="44">
        <v>50</v>
      </c>
      <c r="TN102" s="44">
        <v>75</v>
      </c>
      <c r="TO102" s="44">
        <v>28.571428571428569</v>
      </c>
      <c r="TP102" s="44">
        <v>25</v>
      </c>
      <c r="TQ102" s="44">
        <v>75</v>
      </c>
      <c r="TR102" s="44">
        <v>66.666666666666657</v>
      </c>
      <c r="TS102" s="44">
        <v>50</v>
      </c>
      <c r="TT102" s="44">
        <v>100</v>
      </c>
      <c r="TU102" s="44">
        <v>50</v>
      </c>
      <c r="TV102" s="44">
        <v>0</v>
      </c>
      <c r="TW102" s="44">
        <v>100</v>
      </c>
      <c r="TX102" s="44">
        <v>0</v>
      </c>
      <c r="TY102" s="44">
        <v>50</v>
      </c>
      <c r="TZ102" s="44">
        <v>25</v>
      </c>
      <c r="UA102" s="44">
        <v>28.571428571428569</v>
      </c>
      <c r="UB102" s="44">
        <v>0</v>
      </c>
      <c r="UC102" s="44">
        <v>0</v>
      </c>
      <c r="UD102" s="44">
        <v>33.333333333333329</v>
      </c>
      <c r="UE102" s="44">
        <v>50</v>
      </c>
      <c r="UF102" s="44">
        <v>50</v>
      </c>
    </row>
    <row r="103" spans="1:552" x14ac:dyDescent="0.25">
      <c r="A103" s="2" t="str">
        <f t="shared" si="1"/>
        <v xml:space="preserve">312770 Governador Valadares                                                                                                                         </v>
      </c>
      <c r="B103" s="58">
        <v>312770</v>
      </c>
      <c r="C103" s="2" t="s">
        <v>147</v>
      </c>
      <c r="D103" s="56">
        <v>10</v>
      </c>
      <c r="E103" s="56">
        <v>8</v>
      </c>
      <c r="F103" s="56">
        <v>7</v>
      </c>
      <c r="G103" s="56">
        <v>11</v>
      </c>
      <c r="H103" s="56">
        <v>8</v>
      </c>
      <c r="I103" s="56">
        <v>14</v>
      </c>
      <c r="J103" s="56">
        <v>6</v>
      </c>
      <c r="K103" s="56">
        <v>8</v>
      </c>
      <c r="L103" s="56">
        <v>9</v>
      </c>
      <c r="M103" s="56">
        <v>16</v>
      </c>
      <c r="N103" s="56">
        <v>6</v>
      </c>
      <c r="O103" s="56">
        <v>9</v>
      </c>
      <c r="P103" s="59">
        <v>3</v>
      </c>
      <c r="Q103" s="59">
        <v>3</v>
      </c>
      <c r="R103" s="59">
        <v>4</v>
      </c>
      <c r="S103" s="59">
        <v>3</v>
      </c>
      <c r="T103" s="59">
        <v>5</v>
      </c>
      <c r="U103" s="59">
        <v>7</v>
      </c>
      <c r="V103" s="59">
        <v>4</v>
      </c>
      <c r="W103" s="59">
        <v>2</v>
      </c>
      <c r="X103" s="59">
        <v>6</v>
      </c>
      <c r="Y103" s="59">
        <v>6</v>
      </c>
      <c r="Z103" s="59">
        <v>4</v>
      </c>
      <c r="AA103" s="59">
        <v>4</v>
      </c>
      <c r="AB103" s="62">
        <v>30</v>
      </c>
      <c r="AC103" s="62">
        <v>37.5</v>
      </c>
      <c r="AD103" s="62">
        <v>57.142857142857139</v>
      </c>
      <c r="AE103" s="62">
        <v>27.27272727272727</v>
      </c>
      <c r="AF103" s="62">
        <v>62.5</v>
      </c>
      <c r="AG103" s="62">
        <v>50</v>
      </c>
      <c r="AH103" s="62">
        <v>66.666666666666657</v>
      </c>
      <c r="AI103" s="62">
        <v>25</v>
      </c>
      <c r="AJ103" s="62">
        <v>66.666666666666657</v>
      </c>
      <c r="AK103" s="62">
        <v>37.5</v>
      </c>
      <c r="AL103" s="62">
        <v>66.666666666666657</v>
      </c>
      <c r="AM103" s="62">
        <v>44.444444444444443</v>
      </c>
      <c r="AN103" s="61">
        <v>5</v>
      </c>
      <c r="AO103" s="25">
        <v>5</v>
      </c>
      <c r="AP103" s="25">
        <v>3</v>
      </c>
      <c r="AQ103" s="25">
        <v>7</v>
      </c>
      <c r="AR103" s="25">
        <v>3</v>
      </c>
      <c r="AS103" s="25">
        <v>6</v>
      </c>
      <c r="AT103" s="25">
        <v>2</v>
      </c>
      <c r="AU103" s="25">
        <v>6</v>
      </c>
      <c r="AV103" s="25">
        <v>2</v>
      </c>
      <c r="AW103" s="25">
        <v>9</v>
      </c>
      <c r="AX103" s="25">
        <v>2</v>
      </c>
      <c r="AY103" s="25">
        <v>4</v>
      </c>
      <c r="AZ103" s="39">
        <v>50</v>
      </c>
      <c r="BA103" s="39">
        <v>62.5</v>
      </c>
      <c r="BB103" s="39">
        <v>42.857142857142854</v>
      </c>
      <c r="BC103" s="39">
        <v>63.636363636363633</v>
      </c>
      <c r="BD103" s="39">
        <v>37.5</v>
      </c>
      <c r="BE103" s="39">
        <v>42.857142857142854</v>
      </c>
      <c r="BF103" s="39">
        <v>33.333333333333329</v>
      </c>
      <c r="BG103" s="39">
        <v>75</v>
      </c>
      <c r="BH103" s="39">
        <v>22.222222222222221</v>
      </c>
      <c r="BI103" s="39">
        <v>56.25</v>
      </c>
      <c r="BJ103" s="39">
        <v>33.333333333333329</v>
      </c>
      <c r="BK103" s="39">
        <v>44.444444444444443</v>
      </c>
      <c r="BL103" s="25">
        <v>2</v>
      </c>
      <c r="BM103" s="25">
        <v>0</v>
      </c>
      <c r="BN103" s="25">
        <v>0</v>
      </c>
      <c r="BO103" s="25">
        <v>1</v>
      </c>
      <c r="BP103" s="25">
        <v>0</v>
      </c>
      <c r="BQ103" s="25">
        <v>1</v>
      </c>
      <c r="BR103" s="25">
        <v>0</v>
      </c>
      <c r="BS103" s="25">
        <v>0</v>
      </c>
      <c r="BT103" s="25">
        <v>1</v>
      </c>
      <c r="BU103" s="25">
        <v>1</v>
      </c>
      <c r="BV103" s="25">
        <v>0</v>
      </c>
      <c r="BW103" s="25">
        <v>1</v>
      </c>
      <c r="BX103" s="39">
        <v>20</v>
      </c>
      <c r="BY103" s="39">
        <v>0</v>
      </c>
      <c r="BZ103" s="39">
        <v>0</v>
      </c>
      <c r="CA103" s="39">
        <v>9.0909090909090917</v>
      </c>
      <c r="CB103" s="39">
        <v>0</v>
      </c>
      <c r="CC103" s="39">
        <v>7.1428571428571423</v>
      </c>
      <c r="CD103" s="39">
        <v>0</v>
      </c>
      <c r="CE103" s="39">
        <v>0</v>
      </c>
      <c r="CF103" s="39">
        <v>11.111111111111111</v>
      </c>
      <c r="CG103" s="39">
        <v>6.25</v>
      </c>
      <c r="CH103" s="39">
        <v>0</v>
      </c>
      <c r="CI103" s="39">
        <v>11.111111111111111</v>
      </c>
      <c r="CJ103" s="63">
        <v>2</v>
      </c>
      <c r="CK103" s="63">
        <v>1</v>
      </c>
      <c r="CL103" s="63">
        <v>2</v>
      </c>
      <c r="CM103" s="63">
        <v>1</v>
      </c>
      <c r="CN103" s="63">
        <v>2</v>
      </c>
      <c r="CO103" s="63">
        <v>3</v>
      </c>
      <c r="CP103" s="63">
        <v>3</v>
      </c>
      <c r="CQ103" s="63">
        <v>1</v>
      </c>
      <c r="CR103" s="63">
        <v>4</v>
      </c>
      <c r="CS103" s="63">
        <v>5</v>
      </c>
      <c r="CT103" s="63">
        <v>3</v>
      </c>
      <c r="CU103" s="63">
        <v>2</v>
      </c>
      <c r="CV103" s="63">
        <v>1</v>
      </c>
      <c r="CW103" s="63">
        <v>0</v>
      </c>
      <c r="CX103" s="63">
        <v>0</v>
      </c>
      <c r="CY103" s="63">
        <v>0</v>
      </c>
      <c r="CZ103" s="63">
        <v>1</v>
      </c>
      <c r="DA103" s="63">
        <v>1</v>
      </c>
      <c r="DB103" s="63">
        <v>0</v>
      </c>
      <c r="DC103" s="63">
        <v>0</v>
      </c>
      <c r="DD103" s="63">
        <v>0</v>
      </c>
      <c r="DE103" s="63">
        <v>0</v>
      </c>
      <c r="DF103" s="63">
        <v>0</v>
      </c>
      <c r="DG103" s="63">
        <v>0</v>
      </c>
      <c r="DH103" s="25">
        <v>0</v>
      </c>
      <c r="DI103" s="25">
        <v>0</v>
      </c>
      <c r="DJ103" s="25">
        <v>2</v>
      </c>
      <c r="DK103" s="25">
        <v>2</v>
      </c>
      <c r="DL103" s="25">
        <v>0</v>
      </c>
      <c r="DM103" s="25">
        <v>0</v>
      </c>
      <c r="DN103" s="25">
        <v>0</v>
      </c>
      <c r="DO103" s="25">
        <v>0</v>
      </c>
      <c r="DP103" s="25">
        <v>0</v>
      </c>
      <c r="DQ103" s="25">
        <v>1</v>
      </c>
      <c r="DR103" s="25">
        <v>0</v>
      </c>
      <c r="DS103" s="25">
        <v>0</v>
      </c>
      <c r="DT103" s="34">
        <v>3</v>
      </c>
      <c r="DU103" s="34">
        <v>1</v>
      </c>
      <c r="DV103" s="34">
        <v>4</v>
      </c>
      <c r="DW103" s="34">
        <v>3</v>
      </c>
      <c r="DX103" s="34">
        <v>3</v>
      </c>
      <c r="DY103" s="34">
        <v>4</v>
      </c>
      <c r="DZ103" s="34">
        <v>3</v>
      </c>
      <c r="EA103" s="2">
        <v>1</v>
      </c>
      <c r="EB103" s="2">
        <v>4</v>
      </c>
      <c r="EC103" s="2">
        <v>6</v>
      </c>
      <c r="ED103" s="2">
        <v>3</v>
      </c>
      <c r="EE103" s="2">
        <v>2</v>
      </c>
      <c r="EF103" s="34">
        <v>66.666666666666657</v>
      </c>
      <c r="EG103" s="34">
        <v>100</v>
      </c>
      <c r="EH103" s="34">
        <v>50</v>
      </c>
      <c r="EI103" s="34">
        <v>33.333333333333329</v>
      </c>
      <c r="EJ103" s="34">
        <v>66.666666666666657</v>
      </c>
      <c r="EK103" s="34">
        <v>75</v>
      </c>
      <c r="EL103" s="34">
        <v>100</v>
      </c>
      <c r="EM103" s="34">
        <v>100</v>
      </c>
      <c r="EN103" s="34">
        <v>100</v>
      </c>
      <c r="EO103" s="34">
        <v>83.333333333333343</v>
      </c>
      <c r="EP103" s="34">
        <v>100</v>
      </c>
      <c r="EQ103" s="34">
        <v>100</v>
      </c>
      <c r="ER103" s="34">
        <v>33.333333333333329</v>
      </c>
      <c r="ES103" s="34">
        <v>0</v>
      </c>
      <c r="ET103" s="34">
        <v>0</v>
      </c>
      <c r="EU103" s="34">
        <v>0</v>
      </c>
      <c r="EV103" s="34">
        <v>33.333333333333329</v>
      </c>
      <c r="EW103" s="34">
        <v>25</v>
      </c>
      <c r="EX103" s="34">
        <v>0</v>
      </c>
      <c r="EY103" s="34">
        <v>0</v>
      </c>
      <c r="EZ103" s="34">
        <v>0</v>
      </c>
      <c r="FA103" s="34">
        <v>0</v>
      </c>
      <c r="FB103" s="34">
        <v>0</v>
      </c>
      <c r="FC103" s="34">
        <v>0</v>
      </c>
      <c r="FD103" s="42">
        <v>0</v>
      </c>
      <c r="FE103" s="42">
        <v>0</v>
      </c>
      <c r="FF103" s="42">
        <v>50</v>
      </c>
      <c r="FG103" s="42">
        <v>66.666666666666657</v>
      </c>
      <c r="FH103" s="42">
        <v>0</v>
      </c>
      <c r="FI103" s="42">
        <v>0</v>
      </c>
      <c r="FJ103" s="42">
        <v>0</v>
      </c>
      <c r="FK103" s="42">
        <v>0</v>
      </c>
      <c r="FL103" s="42">
        <v>0</v>
      </c>
      <c r="FM103" s="42">
        <v>16.666666666666664</v>
      </c>
      <c r="FN103" s="42">
        <v>0</v>
      </c>
      <c r="FO103" s="42">
        <v>0</v>
      </c>
      <c r="FP103" s="42">
        <v>3</v>
      </c>
      <c r="FQ103" s="2">
        <v>2</v>
      </c>
      <c r="FR103" s="2">
        <v>2</v>
      </c>
      <c r="FS103" s="2">
        <v>1</v>
      </c>
      <c r="FT103" s="2">
        <v>3</v>
      </c>
      <c r="FU103" s="2">
        <v>6</v>
      </c>
      <c r="FV103" s="2">
        <v>3</v>
      </c>
      <c r="FW103" s="2">
        <v>1</v>
      </c>
      <c r="FX103" s="2">
        <v>4</v>
      </c>
      <c r="FY103" s="2">
        <v>4</v>
      </c>
      <c r="FZ103" s="2">
        <v>2</v>
      </c>
      <c r="GA103" s="2">
        <v>2</v>
      </c>
      <c r="GB103" s="25">
        <v>0</v>
      </c>
      <c r="GC103" s="25">
        <v>0</v>
      </c>
      <c r="GD103" s="25">
        <v>1</v>
      </c>
      <c r="GE103" s="25">
        <v>1</v>
      </c>
      <c r="GF103" s="25">
        <v>1</v>
      </c>
      <c r="GG103" s="25">
        <v>0</v>
      </c>
      <c r="GH103" s="25">
        <v>1</v>
      </c>
      <c r="GI103" s="25">
        <v>0</v>
      </c>
      <c r="GJ103" s="25">
        <v>0</v>
      </c>
      <c r="GK103" s="25">
        <v>1</v>
      </c>
      <c r="GL103" s="25">
        <v>1</v>
      </c>
      <c r="GM103" s="25">
        <v>1</v>
      </c>
      <c r="GN103" s="2">
        <v>0</v>
      </c>
      <c r="GO103" s="2">
        <v>0</v>
      </c>
      <c r="GP103" s="2">
        <v>1</v>
      </c>
      <c r="GQ103" s="2">
        <v>0</v>
      </c>
      <c r="GR103" s="2">
        <v>1</v>
      </c>
      <c r="GS103" s="2">
        <v>0</v>
      </c>
      <c r="GT103" s="2">
        <v>0</v>
      </c>
      <c r="GU103" s="2">
        <v>1</v>
      </c>
      <c r="GV103" s="2">
        <v>2</v>
      </c>
      <c r="GW103" s="2">
        <v>1</v>
      </c>
      <c r="GX103" s="2">
        <v>1</v>
      </c>
      <c r="GY103" s="2">
        <v>0</v>
      </c>
      <c r="GZ103" s="2">
        <v>3</v>
      </c>
      <c r="HA103" s="2">
        <v>2</v>
      </c>
      <c r="HB103" s="2">
        <v>4</v>
      </c>
      <c r="HC103" s="2">
        <v>2</v>
      </c>
      <c r="HD103" s="2">
        <v>5</v>
      </c>
      <c r="HE103" s="2">
        <v>6</v>
      </c>
      <c r="HF103" s="2">
        <v>4</v>
      </c>
      <c r="HG103" s="2">
        <v>2</v>
      </c>
      <c r="HH103" s="2">
        <v>6</v>
      </c>
      <c r="HI103" s="2">
        <v>6</v>
      </c>
      <c r="HJ103" s="2">
        <v>4</v>
      </c>
      <c r="HK103" s="2">
        <v>3</v>
      </c>
      <c r="HL103" s="34">
        <v>100</v>
      </c>
      <c r="HM103" s="34">
        <v>100</v>
      </c>
      <c r="HN103" s="34">
        <v>50</v>
      </c>
      <c r="HO103" s="34">
        <v>50</v>
      </c>
      <c r="HP103" s="34">
        <v>60</v>
      </c>
      <c r="HQ103" s="34">
        <v>100</v>
      </c>
      <c r="HR103" s="34">
        <v>75</v>
      </c>
      <c r="HS103" s="34">
        <v>50</v>
      </c>
      <c r="HT103" s="34">
        <v>66.666666666666657</v>
      </c>
      <c r="HU103" s="34">
        <v>66.666666666666657</v>
      </c>
      <c r="HV103" s="34">
        <v>50</v>
      </c>
      <c r="HW103" s="34">
        <v>66.666666666666657</v>
      </c>
      <c r="HX103" s="39">
        <v>0</v>
      </c>
      <c r="HY103" s="39">
        <v>0</v>
      </c>
      <c r="HZ103" s="39">
        <v>25</v>
      </c>
      <c r="IA103" s="39">
        <v>50</v>
      </c>
      <c r="IB103" s="39">
        <v>20</v>
      </c>
      <c r="IC103" s="39">
        <v>0</v>
      </c>
      <c r="ID103" s="39">
        <v>25</v>
      </c>
      <c r="IE103" s="39">
        <v>0</v>
      </c>
      <c r="IF103" s="39">
        <v>0</v>
      </c>
      <c r="IG103" s="39">
        <v>16.666666666666664</v>
      </c>
      <c r="IH103" s="39">
        <v>25</v>
      </c>
      <c r="II103" s="39">
        <v>33.333333333333329</v>
      </c>
      <c r="IJ103" s="39">
        <v>0</v>
      </c>
      <c r="IK103" s="39">
        <v>0</v>
      </c>
      <c r="IL103" s="39">
        <v>25</v>
      </c>
      <c r="IM103" s="39">
        <v>0</v>
      </c>
      <c r="IN103" s="39">
        <v>20</v>
      </c>
      <c r="IO103" s="39">
        <v>0</v>
      </c>
      <c r="IP103" s="39">
        <v>0</v>
      </c>
      <c r="IQ103" s="39">
        <v>50</v>
      </c>
      <c r="IR103" s="39">
        <v>33.333333333333329</v>
      </c>
      <c r="IS103" s="39">
        <v>16.666666666666664</v>
      </c>
      <c r="IT103" s="39">
        <v>25</v>
      </c>
      <c r="IU103" s="39">
        <v>0</v>
      </c>
      <c r="IV103" s="39">
        <v>2</v>
      </c>
      <c r="IW103" s="39">
        <v>0</v>
      </c>
      <c r="IX103" s="39">
        <v>1</v>
      </c>
      <c r="IY103" s="39">
        <v>3</v>
      </c>
      <c r="IZ103" s="39">
        <v>1</v>
      </c>
      <c r="JA103" s="39">
        <v>1</v>
      </c>
      <c r="JB103" s="39">
        <v>1</v>
      </c>
      <c r="JC103" s="39">
        <v>6</v>
      </c>
      <c r="JD103" s="2">
        <v>2</v>
      </c>
      <c r="JE103" s="2">
        <v>4</v>
      </c>
      <c r="JF103" s="2">
        <v>1</v>
      </c>
      <c r="JG103" s="2">
        <v>3</v>
      </c>
      <c r="JH103" s="2">
        <v>1</v>
      </c>
      <c r="JI103" s="2">
        <v>0</v>
      </c>
      <c r="JJ103" s="2">
        <v>0</v>
      </c>
      <c r="JK103" s="2">
        <v>1</v>
      </c>
      <c r="JL103" s="2">
        <v>0</v>
      </c>
      <c r="JM103" s="44">
        <v>1</v>
      </c>
      <c r="JN103" s="44">
        <v>0</v>
      </c>
      <c r="JO103" s="44">
        <v>0</v>
      </c>
      <c r="JP103" s="2">
        <v>0</v>
      </c>
      <c r="JQ103" s="2">
        <v>3</v>
      </c>
      <c r="JR103" s="2">
        <v>0</v>
      </c>
      <c r="JS103" s="2">
        <v>1</v>
      </c>
      <c r="JT103" s="2">
        <v>1</v>
      </c>
      <c r="JU103" s="2">
        <v>4</v>
      </c>
      <c r="JV103" s="2">
        <v>1</v>
      </c>
      <c r="JW103" s="2">
        <v>3</v>
      </c>
      <c r="JX103" s="2">
        <v>1</v>
      </c>
      <c r="JY103" s="2">
        <v>2</v>
      </c>
      <c r="JZ103" s="2">
        <v>1</v>
      </c>
      <c r="KA103" s="2">
        <v>0</v>
      </c>
      <c r="KB103" s="25">
        <v>0</v>
      </c>
      <c r="KC103" s="25">
        <v>1</v>
      </c>
      <c r="KD103" s="25">
        <v>1</v>
      </c>
      <c r="KE103" s="25">
        <v>0</v>
      </c>
      <c r="KF103" s="25">
        <v>4</v>
      </c>
      <c r="KG103" s="25">
        <v>4</v>
      </c>
      <c r="KH103" s="25">
        <v>2</v>
      </c>
      <c r="KI103" s="25">
        <v>7</v>
      </c>
      <c r="KJ103" s="25">
        <v>2</v>
      </c>
      <c r="KK103" s="25">
        <v>4</v>
      </c>
      <c r="KL103" s="25">
        <v>2</v>
      </c>
      <c r="KM103" s="25">
        <v>6</v>
      </c>
      <c r="KN103" s="25">
        <v>2</v>
      </c>
      <c r="KO103" s="25">
        <v>8</v>
      </c>
      <c r="KP103" s="25">
        <v>2</v>
      </c>
      <c r="KQ103" s="25">
        <v>4</v>
      </c>
      <c r="KR103" s="44">
        <v>50</v>
      </c>
      <c r="KS103" s="44">
        <v>0</v>
      </c>
      <c r="KT103" s="44">
        <v>50</v>
      </c>
      <c r="KU103" s="44">
        <v>42.857142857142854</v>
      </c>
      <c r="KV103" s="44">
        <v>50</v>
      </c>
      <c r="KW103" s="44">
        <v>25</v>
      </c>
      <c r="KX103" s="44">
        <v>50</v>
      </c>
      <c r="KY103" s="44">
        <v>100</v>
      </c>
      <c r="KZ103" s="44">
        <v>100</v>
      </c>
      <c r="LA103" s="44">
        <v>50</v>
      </c>
      <c r="LB103" s="44">
        <v>50</v>
      </c>
      <c r="LC103" s="44">
        <v>75</v>
      </c>
      <c r="LD103" s="44">
        <v>25</v>
      </c>
      <c r="LE103" s="44">
        <v>0</v>
      </c>
      <c r="LF103" s="44">
        <v>0</v>
      </c>
      <c r="LG103" s="44">
        <v>14.285714285714285</v>
      </c>
      <c r="LH103" s="44">
        <v>0</v>
      </c>
      <c r="LI103" s="44">
        <v>25</v>
      </c>
      <c r="LJ103" s="44">
        <v>0</v>
      </c>
      <c r="LK103" s="44">
        <v>0</v>
      </c>
      <c r="LL103" s="44">
        <v>0</v>
      </c>
      <c r="LM103" s="44">
        <v>37.5</v>
      </c>
      <c r="LN103" s="44">
        <v>0</v>
      </c>
      <c r="LO103" s="44">
        <v>25</v>
      </c>
      <c r="LP103" s="44">
        <v>25</v>
      </c>
      <c r="LQ103" s="44">
        <v>100</v>
      </c>
      <c r="LR103" s="44">
        <v>50</v>
      </c>
      <c r="LS103" s="44">
        <v>42.857142857142854</v>
      </c>
      <c r="LT103" s="44">
        <v>50</v>
      </c>
      <c r="LU103" s="44">
        <v>50</v>
      </c>
      <c r="LV103" s="44">
        <v>50</v>
      </c>
      <c r="LW103" s="44">
        <v>0</v>
      </c>
      <c r="LX103" s="44">
        <v>0</v>
      </c>
      <c r="LY103" s="44">
        <v>12.5</v>
      </c>
      <c r="LZ103" s="44">
        <v>50</v>
      </c>
      <c r="MA103" s="44">
        <v>0</v>
      </c>
      <c r="MB103" s="25">
        <v>0</v>
      </c>
      <c r="MC103" s="25">
        <v>0</v>
      </c>
      <c r="MD103" s="25">
        <v>1</v>
      </c>
      <c r="ME103" s="25">
        <v>1</v>
      </c>
      <c r="MF103" s="25">
        <v>0</v>
      </c>
      <c r="MG103" s="25">
        <v>0</v>
      </c>
      <c r="MH103" s="25">
        <v>1</v>
      </c>
      <c r="MI103" s="25">
        <v>0</v>
      </c>
      <c r="MJ103" s="25">
        <v>0</v>
      </c>
      <c r="MK103" s="25">
        <v>0</v>
      </c>
      <c r="ML103" s="25">
        <v>2</v>
      </c>
      <c r="MM103" s="25">
        <v>0</v>
      </c>
      <c r="MN103" s="25">
        <v>3</v>
      </c>
      <c r="MO103" s="25">
        <v>1</v>
      </c>
      <c r="MP103" s="25">
        <v>4</v>
      </c>
      <c r="MQ103" s="25">
        <v>3</v>
      </c>
      <c r="MR103" s="25">
        <v>3</v>
      </c>
      <c r="MS103" s="25">
        <v>3</v>
      </c>
      <c r="MT103" s="25">
        <v>2</v>
      </c>
      <c r="MU103" s="25">
        <v>0</v>
      </c>
      <c r="MV103" s="25">
        <v>1</v>
      </c>
      <c r="MW103" s="44">
        <v>3</v>
      </c>
      <c r="MX103" s="44">
        <v>3</v>
      </c>
      <c r="MY103" s="44">
        <v>1</v>
      </c>
      <c r="MZ103" s="44">
        <v>0</v>
      </c>
      <c r="NA103" s="44">
        <v>0</v>
      </c>
      <c r="NB103" s="44">
        <v>25</v>
      </c>
      <c r="NC103" s="44">
        <v>33.333333333333329</v>
      </c>
      <c r="ND103" s="44">
        <v>0</v>
      </c>
      <c r="NE103" s="44">
        <v>0</v>
      </c>
      <c r="NF103" s="44">
        <v>50</v>
      </c>
      <c r="NG103" s="44">
        <v>999999999</v>
      </c>
      <c r="NH103" s="44">
        <v>0</v>
      </c>
      <c r="NI103" s="44">
        <v>0</v>
      </c>
      <c r="NJ103" s="44">
        <v>66.666666666666657</v>
      </c>
      <c r="NK103" s="44">
        <v>0</v>
      </c>
      <c r="NL103" s="25">
        <v>0</v>
      </c>
      <c r="NM103" s="25">
        <v>0</v>
      </c>
      <c r="NN103" s="25">
        <v>0</v>
      </c>
      <c r="NO103" s="25">
        <v>0</v>
      </c>
      <c r="NP103" s="25">
        <v>0</v>
      </c>
      <c r="NQ103" s="25">
        <v>0</v>
      </c>
      <c r="NR103" s="25">
        <v>0</v>
      </c>
      <c r="NS103" s="25">
        <v>0</v>
      </c>
      <c r="NT103" s="25">
        <v>0</v>
      </c>
      <c r="NU103" s="25">
        <v>0</v>
      </c>
      <c r="NV103" s="25">
        <v>0</v>
      </c>
      <c r="NW103" s="25">
        <v>0</v>
      </c>
      <c r="NX103" s="25">
        <v>0</v>
      </c>
      <c r="NY103" s="25">
        <v>0</v>
      </c>
      <c r="NZ103" s="25">
        <v>0</v>
      </c>
      <c r="OA103" s="25">
        <v>2</v>
      </c>
      <c r="OB103" s="25">
        <v>0</v>
      </c>
      <c r="OC103" s="25">
        <v>1</v>
      </c>
      <c r="OD103" s="44">
        <v>0</v>
      </c>
      <c r="OE103" s="44">
        <v>1</v>
      </c>
      <c r="OF103" s="44">
        <v>0</v>
      </c>
      <c r="OG103" s="44">
        <v>0</v>
      </c>
      <c r="OH103" s="44">
        <v>0</v>
      </c>
      <c r="OI103" s="44">
        <v>1</v>
      </c>
      <c r="OJ103" s="44">
        <v>999999999</v>
      </c>
      <c r="OK103" s="44">
        <v>999999999</v>
      </c>
      <c r="OL103" s="44">
        <v>999999999</v>
      </c>
      <c r="OM103" s="44">
        <v>0</v>
      </c>
      <c r="ON103" s="44">
        <v>999999999</v>
      </c>
      <c r="OO103" s="44">
        <v>0</v>
      </c>
      <c r="OP103" s="44">
        <v>999999999</v>
      </c>
      <c r="OQ103" s="44">
        <v>0</v>
      </c>
      <c r="OR103" s="44">
        <v>999999999</v>
      </c>
      <c r="OS103" s="44">
        <v>999999999</v>
      </c>
      <c r="OT103" s="44">
        <v>999999999</v>
      </c>
      <c r="OU103" s="44">
        <v>0</v>
      </c>
      <c r="OV103" s="25">
        <v>6</v>
      </c>
      <c r="OW103" s="25">
        <v>8</v>
      </c>
      <c r="OX103" s="25">
        <v>3</v>
      </c>
      <c r="OY103" s="25">
        <v>7</v>
      </c>
      <c r="OZ103" s="25">
        <v>8</v>
      </c>
      <c r="PA103" s="25">
        <v>12</v>
      </c>
      <c r="PB103" s="25">
        <v>7</v>
      </c>
      <c r="PC103" s="25">
        <v>6</v>
      </c>
      <c r="PD103" s="25">
        <v>7</v>
      </c>
      <c r="PE103" s="25">
        <v>10</v>
      </c>
      <c r="PF103" s="25">
        <v>7</v>
      </c>
      <c r="PG103" s="25">
        <v>1</v>
      </c>
      <c r="PH103" s="25">
        <v>9</v>
      </c>
      <c r="PI103" s="25">
        <v>13</v>
      </c>
      <c r="PJ103" s="25">
        <v>10</v>
      </c>
      <c r="PK103" s="25">
        <v>13</v>
      </c>
      <c r="PL103" s="25">
        <v>10</v>
      </c>
      <c r="PM103" s="25">
        <v>16</v>
      </c>
      <c r="PN103" s="25">
        <v>10</v>
      </c>
      <c r="PO103" s="25">
        <v>9</v>
      </c>
      <c r="PP103" s="25">
        <v>11</v>
      </c>
      <c r="PQ103" s="25">
        <v>16</v>
      </c>
      <c r="PR103" s="25">
        <v>9</v>
      </c>
      <c r="PS103" s="25">
        <v>10</v>
      </c>
      <c r="PT103" s="44">
        <v>66.666666666666657</v>
      </c>
      <c r="PU103" s="44">
        <v>61.53846153846154</v>
      </c>
      <c r="PV103" s="44">
        <v>30</v>
      </c>
      <c r="PW103" s="44">
        <v>53.846153846153847</v>
      </c>
      <c r="PX103" s="44">
        <v>80</v>
      </c>
      <c r="PY103" s="44">
        <v>75</v>
      </c>
      <c r="PZ103" s="44">
        <v>70</v>
      </c>
      <c r="QA103" s="44">
        <v>66.666666666666657</v>
      </c>
      <c r="QB103" s="44">
        <v>63.636363636363633</v>
      </c>
      <c r="QC103" s="44">
        <v>62.5</v>
      </c>
      <c r="QD103" s="44">
        <v>77.777777777777786</v>
      </c>
      <c r="QE103" s="44">
        <v>10</v>
      </c>
      <c r="QF103" s="25">
        <v>5</v>
      </c>
      <c r="QG103" s="25">
        <v>8</v>
      </c>
      <c r="QH103" s="25">
        <v>6</v>
      </c>
      <c r="QI103" s="25">
        <v>10</v>
      </c>
      <c r="QJ103" s="25">
        <v>6</v>
      </c>
      <c r="QK103" s="25">
        <v>10</v>
      </c>
      <c r="QL103" s="25">
        <v>6</v>
      </c>
      <c r="QM103" s="25">
        <v>3</v>
      </c>
      <c r="QN103" s="25">
        <v>5</v>
      </c>
      <c r="QO103" s="25">
        <v>10</v>
      </c>
      <c r="QP103" s="25">
        <v>5</v>
      </c>
      <c r="QQ103" s="25">
        <v>9</v>
      </c>
      <c r="QR103" s="25">
        <v>13</v>
      </c>
      <c r="QS103" s="25">
        <v>10</v>
      </c>
      <c r="QT103" s="25">
        <v>13</v>
      </c>
      <c r="QU103" s="25">
        <v>10</v>
      </c>
      <c r="QV103" s="25">
        <v>16</v>
      </c>
      <c r="QW103" s="25">
        <v>10</v>
      </c>
      <c r="QX103" s="25">
        <v>9</v>
      </c>
      <c r="QY103" s="25">
        <v>11</v>
      </c>
      <c r="QZ103" s="25">
        <v>16</v>
      </c>
      <c r="RA103" s="25">
        <v>9</v>
      </c>
      <c r="RB103" s="44">
        <v>55.555555555555557</v>
      </c>
      <c r="RC103" s="44">
        <v>61.53846153846154</v>
      </c>
      <c r="RD103" s="44">
        <v>60</v>
      </c>
      <c r="RE103" s="44">
        <v>76.923076923076934</v>
      </c>
      <c r="RF103" s="44">
        <v>60</v>
      </c>
      <c r="RG103" s="44">
        <v>62.5</v>
      </c>
      <c r="RH103" s="44">
        <v>60</v>
      </c>
      <c r="RI103" s="44">
        <v>33.333333333333329</v>
      </c>
      <c r="RJ103" s="44">
        <v>45.454545454545453</v>
      </c>
      <c r="RK103" s="44">
        <v>62.5</v>
      </c>
      <c r="RL103" s="44">
        <v>55.555555555555557</v>
      </c>
      <c r="RM103" s="25">
        <v>5</v>
      </c>
      <c r="RN103" s="25">
        <v>6</v>
      </c>
      <c r="RO103" s="25">
        <v>4</v>
      </c>
      <c r="RP103" s="25">
        <v>7</v>
      </c>
      <c r="RQ103" s="25">
        <v>7</v>
      </c>
      <c r="RR103" s="25">
        <v>9</v>
      </c>
      <c r="RS103" s="25">
        <v>4</v>
      </c>
      <c r="RT103" s="25">
        <v>7</v>
      </c>
      <c r="RU103" s="25">
        <v>2</v>
      </c>
      <c r="RV103" s="25">
        <v>9</v>
      </c>
      <c r="RW103" s="25">
        <v>4</v>
      </c>
      <c r="RX103" s="25">
        <v>5</v>
      </c>
      <c r="RY103" s="25">
        <v>1</v>
      </c>
      <c r="RZ103" s="25">
        <v>2</v>
      </c>
      <c r="SA103" s="25">
        <v>2</v>
      </c>
      <c r="SB103" s="25">
        <v>3</v>
      </c>
      <c r="SC103" s="25">
        <v>2</v>
      </c>
      <c r="SD103" s="25">
        <v>4</v>
      </c>
      <c r="SE103" s="25">
        <v>3</v>
      </c>
      <c r="SF103" s="25">
        <v>6</v>
      </c>
      <c r="SG103" s="25">
        <v>6</v>
      </c>
      <c r="SH103" s="25">
        <v>5</v>
      </c>
      <c r="SI103" s="25">
        <v>3</v>
      </c>
      <c r="SJ103" s="25">
        <v>3</v>
      </c>
      <c r="SK103" s="25">
        <v>0</v>
      </c>
      <c r="SL103" s="25">
        <v>1</v>
      </c>
      <c r="SM103" s="25">
        <v>2</v>
      </c>
      <c r="SN103" s="25">
        <v>2</v>
      </c>
      <c r="SO103" s="25">
        <v>2</v>
      </c>
      <c r="SP103" s="25">
        <v>4</v>
      </c>
      <c r="SQ103" s="25">
        <v>2</v>
      </c>
      <c r="SR103" s="25">
        <v>6</v>
      </c>
      <c r="SS103" s="25">
        <v>2</v>
      </c>
      <c r="ST103" s="25">
        <v>3</v>
      </c>
      <c r="SU103" s="25">
        <v>3</v>
      </c>
      <c r="SV103" s="25">
        <v>3</v>
      </c>
      <c r="SW103" s="44">
        <v>50</v>
      </c>
      <c r="SX103" s="44">
        <v>75</v>
      </c>
      <c r="SY103" s="44">
        <v>57.142857142857139</v>
      </c>
      <c r="SZ103" s="44">
        <v>63.636363636363633</v>
      </c>
      <c r="TA103" s="44">
        <v>87.5</v>
      </c>
      <c r="TB103" s="44">
        <v>64.285714285714292</v>
      </c>
      <c r="TC103" s="44">
        <v>66.666666666666657</v>
      </c>
      <c r="TD103" s="44">
        <v>87.5</v>
      </c>
      <c r="TE103" s="44">
        <v>22.222222222222221</v>
      </c>
      <c r="TF103" s="44">
        <v>56.25</v>
      </c>
      <c r="TG103" s="44">
        <v>66.666666666666657</v>
      </c>
      <c r="TH103" s="44">
        <v>55.555555555555557</v>
      </c>
      <c r="TI103" s="44">
        <v>10</v>
      </c>
      <c r="TJ103" s="44">
        <v>25</v>
      </c>
      <c r="TK103" s="44">
        <v>28.571428571428569</v>
      </c>
      <c r="TL103" s="44">
        <v>27.27272727272727</v>
      </c>
      <c r="TM103" s="44">
        <v>25</v>
      </c>
      <c r="TN103" s="44">
        <v>28.571428571428569</v>
      </c>
      <c r="TO103" s="44">
        <v>50</v>
      </c>
      <c r="TP103" s="44">
        <v>75</v>
      </c>
      <c r="TQ103" s="44">
        <v>66.666666666666657</v>
      </c>
      <c r="TR103" s="44">
        <v>31.25</v>
      </c>
      <c r="TS103" s="44">
        <v>50</v>
      </c>
      <c r="TT103" s="44">
        <v>33.333333333333329</v>
      </c>
      <c r="TU103" s="44">
        <v>0</v>
      </c>
      <c r="TV103" s="44">
        <v>12.5</v>
      </c>
      <c r="TW103" s="44">
        <v>28.571428571428569</v>
      </c>
      <c r="TX103" s="44">
        <v>18.181818181818183</v>
      </c>
      <c r="TY103" s="44">
        <v>25</v>
      </c>
      <c r="TZ103" s="44">
        <v>28.571428571428569</v>
      </c>
      <c r="UA103" s="44">
        <v>33.333333333333329</v>
      </c>
      <c r="UB103" s="44">
        <v>75</v>
      </c>
      <c r="UC103" s="44">
        <v>22.222222222222221</v>
      </c>
      <c r="UD103" s="44">
        <v>18.75</v>
      </c>
      <c r="UE103" s="44">
        <v>50</v>
      </c>
      <c r="UF103" s="44">
        <v>33.333333333333329</v>
      </c>
    </row>
    <row r="104" spans="1:552" x14ac:dyDescent="0.25">
      <c r="A104" s="2" t="str">
        <f t="shared" si="1"/>
        <v xml:space="preserve">312980 Ibirité                                                                                                                                      </v>
      </c>
      <c r="B104" s="58">
        <v>312980</v>
      </c>
      <c r="C104" s="2" t="s">
        <v>148</v>
      </c>
      <c r="D104" s="56">
        <v>6</v>
      </c>
      <c r="E104" s="56">
        <v>5</v>
      </c>
      <c r="F104" s="56">
        <v>14</v>
      </c>
      <c r="G104" s="56">
        <v>5</v>
      </c>
      <c r="H104" s="56">
        <v>7</v>
      </c>
      <c r="I104" s="56">
        <v>5</v>
      </c>
      <c r="J104" s="56">
        <v>11</v>
      </c>
      <c r="K104" s="56">
        <v>6</v>
      </c>
      <c r="L104" s="56">
        <v>5</v>
      </c>
      <c r="M104" s="56">
        <v>10</v>
      </c>
      <c r="N104" s="56">
        <v>6</v>
      </c>
      <c r="O104" s="56">
        <v>5</v>
      </c>
      <c r="P104" s="59">
        <v>3</v>
      </c>
      <c r="Q104" s="59">
        <v>1</v>
      </c>
      <c r="R104" s="59">
        <v>4</v>
      </c>
      <c r="S104" s="59">
        <v>3</v>
      </c>
      <c r="T104" s="59">
        <v>7</v>
      </c>
      <c r="U104" s="59">
        <v>3</v>
      </c>
      <c r="V104" s="59">
        <v>9</v>
      </c>
      <c r="W104" s="59">
        <v>5</v>
      </c>
      <c r="X104" s="59">
        <v>3</v>
      </c>
      <c r="Y104" s="59">
        <v>5</v>
      </c>
      <c r="Z104" s="59">
        <v>6</v>
      </c>
      <c r="AA104" s="59">
        <v>5</v>
      </c>
      <c r="AB104" s="62">
        <v>50</v>
      </c>
      <c r="AC104" s="62">
        <v>20</v>
      </c>
      <c r="AD104" s="62">
        <v>28.571428571428569</v>
      </c>
      <c r="AE104" s="62">
        <v>60</v>
      </c>
      <c r="AF104" s="62">
        <v>100</v>
      </c>
      <c r="AG104" s="62">
        <v>60</v>
      </c>
      <c r="AH104" s="62">
        <v>81.818181818181827</v>
      </c>
      <c r="AI104" s="62">
        <v>83.333333333333343</v>
      </c>
      <c r="AJ104" s="62">
        <v>60</v>
      </c>
      <c r="AK104" s="62">
        <v>50</v>
      </c>
      <c r="AL104" s="62">
        <v>100</v>
      </c>
      <c r="AM104" s="62">
        <v>100</v>
      </c>
      <c r="AN104" s="61">
        <v>2</v>
      </c>
      <c r="AO104" s="25">
        <v>1</v>
      </c>
      <c r="AP104" s="25">
        <v>5</v>
      </c>
      <c r="AQ104" s="25">
        <v>2</v>
      </c>
      <c r="AR104" s="25">
        <v>0</v>
      </c>
      <c r="AS104" s="25">
        <v>2</v>
      </c>
      <c r="AT104" s="25">
        <v>1</v>
      </c>
      <c r="AU104" s="25">
        <v>1</v>
      </c>
      <c r="AV104" s="25">
        <v>2</v>
      </c>
      <c r="AW104" s="25">
        <v>4</v>
      </c>
      <c r="AX104" s="25">
        <v>0</v>
      </c>
      <c r="AY104" s="25">
        <v>0</v>
      </c>
      <c r="AZ104" s="39">
        <v>33.333333333333329</v>
      </c>
      <c r="BA104" s="39">
        <v>20</v>
      </c>
      <c r="BB104" s="39">
        <v>35.714285714285715</v>
      </c>
      <c r="BC104" s="39">
        <v>40</v>
      </c>
      <c r="BD104" s="39">
        <v>0</v>
      </c>
      <c r="BE104" s="39">
        <v>40</v>
      </c>
      <c r="BF104" s="39">
        <v>9.0909090909090917</v>
      </c>
      <c r="BG104" s="39">
        <v>16.666666666666664</v>
      </c>
      <c r="BH104" s="39">
        <v>40</v>
      </c>
      <c r="BI104" s="39">
        <v>40</v>
      </c>
      <c r="BJ104" s="39">
        <v>0</v>
      </c>
      <c r="BK104" s="39">
        <v>0</v>
      </c>
      <c r="BL104" s="25">
        <v>1</v>
      </c>
      <c r="BM104" s="25">
        <v>3</v>
      </c>
      <c r="BN104" s="25">
        <v>5</v>
      </c>
      <c r="BO104" s="25">
        <v>0</v>
      </c>
      <c r="BP104" s="25">
        <v>0</v>
      </c>
      <c r="BQ104" s="25">
        <v>0</v>
      </c>
      <c r="BR104" s="25">
        <v>1</v>
      </c>
      <c r="BS104" s="25">
        <v>0</v>
      </c>
      <c r="BT104" s="25">
        <v>0</v>
      </c>
      <c r="BU104" s="25">
        <v>1</v>
      </c>
      <c r="BV104" s="25">
        <v>0</v>
      </c>
      <c r="BW104" s="25">
        <v>0</v>
      </c>
      <c r="BX104" s="39">
        <v>16.666666666666664</v>
      </c>
      <c r="BY104" s="39">
        <v>60</v>
      </c>
      <c r="BZ104" s="39">
        <v>35.714285714285715</v>
      </c>
      <c r="CA104" s="39">
        <v>0</v>
      </c>
      <c r="CB104" s="39">
        <v>0</v>
      </c>
      <c r="CC104" s="39">
        <v>0</v>
      </c>
      <c r="CD104" s="39">
        <v>9.0909090909090917</v>
      </c>
      <c r="CE104" s="39">
        <v>0</v>
      </c>
      <c r="CF104" s="39">
        <v>0</v>
      </c>
      <c r="CG104" s="39">
        <v>10</v>
      </c>
      <c r="CH104" s="39">
        <v>0</v>
      </c>
      <c r="CI104" s="39">
        <v>0</v>
      </c>
      <c r="CJ104" s="63">
        <v>0</v>
      </c>
      <c r="CK104" s="63">
        <v>1</v>
      </c>
      <c r="CL104" s="63">
        <v>2</v>
      </c>
      <c r="CM104" s="63">
        <v>1</v>
      </c>
      <c r="CN104" s="63">
        <v>2</v>
      </c>
      <c r="CO104" s="63">
        <v>1</v>
      </c>
      <c r="CP104" s="63">
        <v>7</v>
      </c>
      <c r="CQ104" s="63">
        <v>1</v>
      </c>
      <c r="CR104" s="63">
        <v>3</v>
      </c>
      <c r="CS104" s="63">
        <v>3</v>
      </c>
      <c r="CT104" s="63">
        <v>3</v>
      </c>
      <c r="CU104" s="63">
        <v>1</v>
      </c>
      <c r="CV104" s="63">
        <v>0</v>
      </c>
      <c r="CW104" s="63">
        <v>0</v>
      </c>
      <c r="CX104" s="63">
        <v>1</v>
      </c>
      <c r="CY104" s="63">
        <v>0</v>
      </c>
      <c r="CZ104" s="63">
        <v>1</v>
      </c>
      <c r="DA104" s="63">
        <v>0</v>
      </c>
      <c r="DB104" s="63">
        <v>2</v>
      </c>
      <c r="DC104" s="63">
        <v>1</v>
      </c>
      <c r="DD104" s="63">
        <v>0</v>
      </c>
      <c r="DE104" s="63">
        <v>2</v>
      </c>
      <c r="DF104" s="63">
        <v>0</v>
      </c>
      <c r="DG104" s="63">
        <v>1</v>
      </c>
      <c r="DH104" s="25">
        <v>2</v>
      </c>
      <c r="DI104" s="25">
        <v>0</v>
      </c>
      <c r="DJ104" s="25">
        <v>1</v>
      </c>
      <c r="DK104" s="25">
        <v>1</v>
      </c>
      <c r="DL104" s="25">
        <v>1</v>
      </c>
      <c r="DM104" s="25">
        <v>0</v>
      </c>
      <c r="DN104" s="25">
        <v>0</v>
      </c>
      <c r="DO104" s="25">
        <v>0</v>
      </c>
      <c r="DP104" s="25">
        <v>0</v>
      </c>
      <c r="DQ104" s="25">
        <v>0</v>
      </c>
      <c r="DR104" s="25">
        <v>0</v>
      </c>
      <c r="DS104" s="25">
        <v>0</v>
      </c>
      <c r="DT104" s="34">
        <v>2</v>
      </c>
      <c r="DU104" s="34">
        <v>1</v>
      </c>
      <c r="DV104" s="34">
        <v>4</v>
      </c>
      <c r="DW104" s="34">
        <v>2</v>
      </c>
      <c r="DX104" s="34">
        <v>4</v>
      </c>
      <c r="DY104" s="34">
        <v>1</v>
      </c>
      <c r="DZ104" s="34">
        <v>9</v>
      </c>
      <c r="EA104" s="2">
        <v>2</v>
      </c>
      <c r="EB104" s="2">
        <v>3</v>
      </c>
      <c r="EC104" s="2">
        <v>5</v>
      </c>
      <c r="ED104" s="2">
        <v>3</v>
      </c>
      <c r="EE104" s="2">
        <v>2</v>
      </c>
      <c r="EF104" s="34">
        <v>0</v>
      </c>
      <c r="EG104" s="34">
        <v>100</v>
      </c>
      <c r="EH104" s="34">
        <v>50</v>
      </c>
      <c r="EI104" s="34">
        <v>50</v>
      </c>
      <c r="EJ104" s="34">
        <v>50</v>
      </c>
      <c r="EK104" s="34">
        <v>100</v>
      </c>
      <c r="EL104" s="34">
        <v>77.777777777777786</v>
      </c>
      <c r="EM104" s="34">
        <v>50</v>
      </c>
      <c r="EN104" s="34">
        <v>100</v>
      </c>
      <c r="EO104" s="34">
        <v>60</v>
      </c>
      <c r="EP104" s="34">
        <v>100</v>
      </c>
      <c r="EQ104" s="34">
        <v>50</v>
      </c>
      <c r="ER104" s="34">
        <v>0</v>
      </c>
      <c r="ES104" s="34">
        <v>0</v>
      </c>
      <c r="ET104" s="34">
        <v>25</v>
      </c>
      <c r="EU104" s="34">
        <v>0</v>
      </c>
      <c r="EV104" s="34">
        <v>25</v>
      </c>
      <c r="EW104" s="34">
        <v>0</v>
      </c>
      <c r="EX104" s="34">
        <v>22.222222222222221</v>
      </c>
      <c r="EY104" s="34">
        <v>50</v>
      </c>
      <c r="EZ104" s="34">
        <v>0</v>
      </c>
      <c r="FA104" s="34">
        <v>40</v>
      </c>
      <c r="FB104" s="34">
        <v>0</v>
      </c>
      <c r="FC104" s="34">
        <v>50</v>
      </c>
      <c r="FD104" s="42">
        <v>100</v>
      </c>
      <c r="FE104" s="42">
        <v>0</v>
      </c>
      <c r="FF104" s="42">
        <v>25</v>
      </c>
      <c r="FG104" s="42">
        <v>50</v>
      </c>
      <c r="FH104" s="42">
        <v>25</v>
      </c>
      <c r="FI104" s="42">
        <v>0</v>
      </c>
      <c r="FJ104" s="42">
        <v>0</v>
      </c>
      <c r="FK104" s="42">
        <v>0</v>
      </c>
      <c r="FL104" s="42">
        <v>0</v>
      </c>
      <c r="FM104" s="42">
        <v>0</v>
      </c>
      <c r="FN104" s="42">
        <v>0</v>
      </c>
      <c r="FO104" s="42">
        <v>0</v>
      </c>
      <c r="FP104" s="42">
        <v>1</v>
      </c>
      <c r="FQ104" s="2">
        <v>1</v>
      </c>
      <c r="FR104" s="2">
        <v>3</v>
      </c>
      <c r="FS104" s="2">
        <v>2</v>
      </c>
      <c r="FT104" s="2">
        <v>5</v>
      </c>
      <c r="FU104" s="2">
        <v>2</v>
      </c>
      <c r="FV104" s="2">
        <v>9</v>
      </c>
      <c r="FW104" s="2">
        <v>2</v>
      </c>
      <c r="FX104" s="2">
        <v>2</v>
      </c>
      <c r="FY104" s="2">
        <v>3</v>
      </c>
      <c r="FZ104" s="2">
        <v>5</v>
      </c>
      <c r="GA104" s="2">
        <v>2</v>
      </c>
      <c r="GB104" s="25">
        <v>1</v>
      </c>
      <c r="GC104" s="25">
        <v>0</v>
      </c>
      <c r="GD104" s="25">
        <v>1</v>
      </c>
      <c r="GE104" s="25">
        <v>0</v>
      </c>
      <c r="GF104" s="25">
        <v>0</v>
      </c>
      <c r="GG104" s="25">
        <v>1</v>
      </c>
      <c r="GH104" s="25">
        <v>0</v>
      </c>
      <c r="GI104" s="25">
        <v>1</v>
      </c>
      <c r="GJ104" s="25">
        <v>0</v>
      </c>
      <c r="GK104" s="25">
        <v>1</v>
      </c>
      <c r="GL104" s="25">
        <v>1</v>
      </c>
      <c r="GM104" s="25">
        <v>1</v>
      </c>
      <c r="GN104" s="2">
        <v>1</v>
      </c>
      <c r="GO104" s="2">
        <v>0</v>
      </c>
      <c r="GP104" s="2">
        <v>0</v>
      </c>
      <c r="GQ104" s="2">
        <v>1</v>
      </c>
      <c r="GR104" s="2">
        <v>1</v>
      </c>
      <c r="GS104" s="2">
        <v>0</v>
      </c>
      <c r="GT104" s="2">
        <v>0</v>
      </c>
      <c r="GU104" s="2">
        <v>1</v>
      </c>
      <c r="GV104" s="2">
        <v>0</v>
      </c>
      <c r="GW104" s="2">
        <v>0</v>
      </c>
      <c r="GX104" s="2">
        <v>0</v>
      </c>
      <c r="GY104" s="2">
        <v>2</v>
      </c>
      <c r="GZ104" s="2">
        <v>3</v>
      </c>
      <c r="HA104" s="2">
        <v>1</v>
      </c>
      <c r="HB104" s="2">
        <v>4</v>
      </c>
      <c r="HC104" s="2">
        <v>3</v>
      </c>
      <c r="HD104" s="2">
        <v>6</v>
      </c>
      <c r="HE104" s="2">
        <v>3</v>
      </c>
      <c r="HF104" s="2">
        <v>9</v>
      </c>
      <c r="HG104" s="2">
        <v>4</v>
      </c>
      <c r="HH104" s="2">
        <v>2</v>
      </c>
      <c r="HI104" s="2">
        <v>4</v>
      </c>
      <c r="HJ104" s="2">
        <v>6</v>
      </c>
      <c r="HK104" s="2">
        <v>5</v>
      </c>
      <c r="HL104" s="34">
        <v>33.333333333333329</v>
      </c>
      <c r="HM104" s="34">
        <v>100</v>
      </c>
      <c r="HN104" s="34">
        <v>75</v>
      </c>
      <c r="HO104" s="34">
        <v>66.666666666666657</v>
      </c>
      <c r="HP104" s="34">
        <v>83.333333333333343</v>
      </c>
      <c r="HQ104" s="34">
        <v>66.666666666666657</v>
      </c>
      <c r="HR104" s="34">
        <v>100</v>
      </c>
      <c r="HS104" s="34">
        <v>50</v>
      </c>
      <c r="HT104" s="34">
        <v>100</v>
      </c>
      <c r="HU104" s="34">
        <v>75</v>
      </c>
      <c r="HV104" s="34">
        <v>83.333333333333343</v>
      </c>
      <c r="HW104" s="34">
        <v>40</v>
      </c>
      <c r="HX104" s="39">
        <v>33.333333333333329</v>
      </c>
      <c r="HY104" s="39">
        <v>0</v>
      </c>
      <c r="HZ104" s="39">
        <v>25</v>
      </c>
      <c r="IA104" s="39">
        <v>0</v>
      </c>
      <c r="IB104" s="39">
        <v>0</v>
      </c>
      <c r="IC104" s="39">
        <v>33.333333333333329</v>
      </c>
      <c r="ID104" s="39">
        <v>0</v>
      </c>
      <c r="IE104" s="39">
        <v>25</v>
      </c>
      <c r="IF104" s="39">
        <v>0</v>
      </c>
      <c r="IG104" s="39">
        <v>25</v>
      </c>
      <c r="IH104" s="39">
        <v>16.666666666666664</v>
      </c>
      <c r="II104" s="39">
        <v>20</v>
      </c>
      <c r="IJ104" s="39">
        <v>33.333333333333329</v>
      </c>
      <c r="IK104" s="39">
        <v>0</v>
      </c>
      <c r="IL104" s="39">
        <v>0</v>
      </c>
      <c r="IM104" s="39">
        <v>33.333333333333329</v>
      </c>
      <c r="IN104" s="39">
        <v>16.666666666666664</v>
      </c>
      <c r="IO104" s="39">
        <v>0</v>
      </c>
      <c r="IP104" s="39">
        <v>0</v>
      </c>
      <c r="IQ104" s="39">
        <v>25</v>
      </c>
      <c r="IR104" s="39">
        <v>0</v>
      </c>
      <c r="IS104" s="39">
        <v>0</v>
      </c>
      <c r="IT104" s="39">
        <v>0</v>
      </c>
      <c r="IU104" s="39">
        <v>40</v>
      </c>
      <c r="IV104" s="39">
        <v>1</v>
      </c>
      <c r="IW104" s="39">
        <v>1</v>
      </c>
      <c r="IX104" s="39">
        <v>2</v>
      </c>
      <c r="IY104" s="39">
        <v>1</v>
      </c>
      <c r="IZ104" s="39">
        <v>0</v>
      </c>
      <c r="JA104" s="39">
        <v>2</v>
      </c>
      <c r="JB104" s="39">
        <v>1</v>
      </c>
      <c r="JC104" s="39">
        <v>1</v>
      </c>
      <c r="JD104" s="2">
        <v>1</v>
      </c>
      <c r="JE104" s="2">
        <v>2</v>
      </c>
      <c r="JF104" s="2">
        <v>0</v>
      </c>
      <c r="JG104" s="2">
        <v>0</v>
      </c>
      <c r="JH104" s="2">
        <v>0</v>
      </c>
      <c r="JI104" s="2">
        <v>0</v>
      </c>
      <c r="JJ104" s="2">
        <v>1</v>
      </c>
      <c r="JK104" s="2">
        <v>0</v>
      </c>
      <c r="JL104" s="2">
        <v>0</v>
      </c>
      <c r="JM104" s="44">
        <v>0</v>
      </c>
      <c r="JN104" s="44">
        <v>0</v>
      </c>
      <c r="JO104" s="44">
        <v>0</v>
      </c>
      <c r="JP104" s="2">
        <v>0</v>
      </c>
      <c r="JQ104" s="2">
        <v>1</v>
      </c>
      <c r="JR104" s="2">
        <v>0</v>
      </c>
      <c r="JS104" s="2">
        <v>0</v>
      </c>
      <c r="JT104" s="2">
        <v>1</v>
      </c>
      <c r="JU104" s="2">
        <v>0</v>
      </c>
      <c r="JV104" s="2">
        <v>2</v>
      </c>
      <c r="JW104" s="2">
        <v>0</v>
      </c>
      <c r="JX104" s="2">
        <v>0</v>
      </c>
      <c r="JY104" s="2">
        <v>0</v>
      </c>
      <c r="JZ104" s="2">
        <v>0</v>
      </c>
      <c r="KA104" s="2">
        <v>0</v>
      </c>
      <c r="KB104" s="25">
        <v>0</v>
      </c>
      <c r="KC104" s="25">
        <v>1</v>
      </c>
      <c r="KD104" s="25">
        <v>0</v>
      </c>
      <c r="KE104" s="25">
        <v>0</v>
      </c>
      <c r="KF104" s="25">
        <v>2</v>
      </c>
      <c r="KG104" s="25">
        <v>1</v>
      </c>
      <c r="KH104" s="25">
        <v>5</v>
      </c>
      <c r="KI104" s="25">
        <v>1</v>
      </c>
      <c r="KJ104" s="25">
        <v>0</v>
      </c>
      <c r="KK104" s="25">
        <v>2</v>
      </c>
      <c r="KL104" s="25">
        <v>1</v>
      </c>
      <c r="KM104" s="25">
        <v>1</v>
      </c>
      <c r="KN104" s="25">
        <v>1</v>
      </c>
      <c r="KO104" s="25">
        <v>4</v>
      </c>
      <c r="KP104" s="25">
        <v>0</v>
      </c>
      <c r="KQ104" s="25">
        <v>0</v>
      </c>
      <c r="KR104" s="44">
        <v>50</v>
      </c>
      <c r="KS104" s="44">
        <v>100</v>
      </c>
      <c r="KT104" s="44">
        <v>40</v>
      </c>
      <c r="KU104" s="44">
        <v>100</v>
      </c>
      <c r="KV104" s="44">
        <v>999999999</v>
      </c>
      <c r="KW104" s="44">
        <v>100</v>
      </c>
      <c r="KX104" s="44">
        <v>100</v>
      </c>
      <c r="KY104" s="44">
        <v>100</v>
      </c>
      <c r="KZ104" s="44">
        <v>100</v>
      </c>
      <c r="LA104" s="44">
        <v>50</v>
      </c>
      <c r="LB104" s="44">
        <v>999999999</v>
      </c>
      <c r="LC104" s="44">
        <v>999999999</v>
      </c>
      <c r="LD104" s="44">
        <v>0</v>
      </c>
      <c r="LE104" s="44">
        <v>0</v>
      </c>
      <c r="LF104" s="44">
        <v>20</v>
      </c>
      <c r="LG104" s="44">
        <v>0</v>
      </c>
      <c r="LH104" s="44">
        <v>999999999</v>
      </c>
      <c r="LI104" s="44">
        <v>0</v>
      </c>
      <c r="LJ104" s="44">
        <v>0</v>
      </c>
      <c r="LK104" s="44">
        <v>0</v>
      </c>
      <c r="LL104" s="44">
        <v>0</v>
      </c>
      <c r="LM104" s="44">
        <v>25</v>
      </c>
      <c r="LN104" s="44">
        <v>999999999</v>
      </c>
      <c r="LO104" s="44">
        <v>999999999</v>
      </c>
      <c r="LP104" s="44">
        <v>50</v>
      </c>
      <c r="LQ104" s="44">
        <v>0</v>
      </c>
      <c r="LR104" s="44">
        <v>40</v>
      </c>
      <c r="LS104" s="44">
        <v>0</v>
      </c>
      <c r="LT104" s="44">
        <v>999999999</v>
      </c>
      <c r="LU104" s="44">
        <v>0</v>
      </c>
      <c r="LV104" s="44">
        <v>0</v>
      </c>
      <c r="LW104" s="44">
        <v>0</v>
      </c>
      <c r="LX104" s="44">
        <v>0</v>
      </c>
      <c r="LY104" s="44">
        <v>25</v>
      </c>
      <c r="LZ104" s="44">
        <v>999999999</v>
      </c>
      <c r="MA104" s="44">
        <v>999999999</v>
      </c>
      <c r="MB104" s="25">
        <v>1</v>
      </c>
      <c r="MC104" s="25">
        <v>0</v>
      </c>
      <c r="MD104" s="25">
        <v>0</v>
      </c>
      <c r="ME104" s="25">
        <v>0</v>
      </c>
      <c r="MF104" s="25">
        <v>3</v>
      </c>
      <c r="MG104" s="25">
        <v>0</v>
      </c>
      <c r="MH104" s="25">
        <v>1</v>
      </c>
      <c r="MI104" s="25">
        <v>0</v>
      </c>
      <c r="MJ104" s="25">
        <v>0</v>
      </c>
      <c r="MK104" s="25">
        <v>1</v>
      </c>
      <c r="ML104" s="25">
        <v>0</v>
      </c>
      <c r="MM104" s="25">
        <v>1</v>
      </c>
      <c r="MN104" s="25">
        <v>2</v>
      </c>
      <c r="MO104" s="25">
        <v>1</v>
      </c>
      <c r="MP104" s="25">
        <v>4</v>
      </c>
      <c r="MQ104" s="25">
        <v>2</v>
      </c>
      <c r="MR104" s="25">
        <v>4</v>
      </c>
      <c r="MS104" s="25">
        <v>0</v>
      </c>
      <c r="MT104" s="25">
        <v>6</v>
      </c>
      <c r="MU104" s="25">
        <v>1</v>
      </c>
      <c r="MV104" s="25">
        <v>1</v>
      </c>
      <c r="MW104" s="44">
        <v>3</v>
      </c>
      <c r="MX104" s="44">
        <v>0</v>
      </c>
      <c r="MY104" s="44">
        <v>2</v>
      </c>
      <c r="MZ104" s="44">
        <v>50</v>
      </c>
      <c r="NA104" s="44">
        <v>0</v>
      </c>
      <c r="NB104" s="44">
        <v>0</v>
      </c>
      <c r="NC104" s="44">
        <v>0</v>
      </c>
      <c r="ND104" s="44">
        <v>75</v>
      </c>
      <c r="NE104" s="44">
        <v>999999999</v>
      </c>
      <c r="NF104" s="44">
        <v>16.666666666666664</v>
      </c>
      <c r="NG104" s="44">
        <v>0</v>
      </c>
      <c r="NH104" s="44">
        <v>0</v>
      </c>
      <c r="NI104" s="44">
        <v>33.333333333333329</v>
      </c>
      <c r="NJ104" s="44">
        <v>999999999</v>
      </c>
      <c r="NK104" s="44">
        <v>50</v>
      </c>
      <c r="NL104" s="25">
        <v>0</v>
      </c>
      <c r="NM104" s="25">
        <v>0</v>
      </c>
      <c r="NN104" s="25">
        <v>0</v>
      </c>
      <c r="NO104" s="25">
        <v>0</v>
      </c>
      <c r="NP104" s="25">
        <v>0</v>
      </c>
      <c r="NQ104" s="25">
        <v>0</v>
      </c>
      <c r="NR104" s="25">
        <v>0</v>
      </c>
      <c r="NS104" s="25">
        <v>0</v>
      </c>
      <c r="NT104" s="25">
        <v>0</v>
      </c>
      <c r="NU104" s="25">
        <v>0</v>
      </c>
      <c r="NV104" s="25">
        <v>0</v>
      </c>
      <c r="NW104" s="25">
        <v>0</v>
      </c>
      <c r="NX104" s="25">
        <v>0</v>
      </c>
      <c r="NY104" s="25">
        <v>0</v>
      </c>
      <c r="NZ104" s="25">
        <v>0</v>
      </c>
      <c r="OA104" s="25">
        <v>0</v>
      </c>
      <c r="OB104" s="25">
        <v>0</v>
      </c>
      <c r="OC104" s="25">
        <v>0</v>
      </c>
      <c r="OD104" s="44">
        <v>0</v>
      </c>
      <c r="OE104" s="44">
        <v>0</v>
      </c>
      <c r="OF104" s="44">
        <v>0</v>
      </c>
      <c r="OG104" s="44">
        <v>0</v>
      </c>
      <c r="OH104" s="44">
        <v>0</v>
      </c>
      <c r="OI104" s="44">
        <v>0</v>
      </c>
      <c r="OJ104" s="44">
        <v>999999999</v>
      </c>
      <c r="OK104" s="44">
        <v>999999999</v>
      </c>
      <c r="OL104" s="44">
        <v>999999999</v>
      </c>
      <c r="OM104" s="44">
        <v>999999999</v>
      </c>
      <c r="ON104" s="44">
        <v>999999999</v>
      </c>
      <c r="OO104" s="44">
        <v>999999999</v>
      </c>
      <c r="OP104" s="44">
        <v>999999999</v>
      </c>
      <c r="OQ104" s="44">
        <v>999999999</v>
      </c>
      <c r="OR104" s="44">
        <v>999999999</v>
      </c>
      <c r="OS104" s="44">
        <v>999999999</v>
      </c>
      <c r="OT104" s="44">
        <v>999999999</v>
      </c>
      <c r="OU104" s="44">
        <v>999999999</v>
      </c>
      <c r="OV104" s="25">
        <v>2</v>
      </c>
      <c r="OW104" s="25">
        <v>2</v>
      </c>
      <c r="OX104" s="25">
        <v>7</v>
      </c>
      <c r="OY104" s="25">
        <v>6</v>
      </c>
      <c r="OZ104" s="25">
        <v>9</v>
      </c>
      <c r="PA104" s="25">
        <v>10</v>
      </c>
      <c r="PB104" s="25">
        <v>12</v>
      </c>
      <c r="PC104" s="25">
        <v>8</v>
      </c>
      <c r="PD104" s="25">
        <v>8</v>
      </c>
      <c r="PE104" s="25">
        <v>12</v>
      </c>
      <c r="PF104" s="25">
        <v>8</v>
      </c>
      <c r="PG104" s="25">
        <v>4</v>
      </c>
      <c r="PH104" s="25">
        <v>5</v>
      </c>
      <c r="PI104" s="25">
        <v>5</v>
      </c>
      <c r="PJ104" s="25">
        <v>9</v>
      </c>
      <c r="PK104" s="25">
        <v>7</v>
      </c>
      <c r="PL104" s="25">
        <v>9</v>
      </c>
      <c r="PM104" s="25">
        <v>11</v>
      </c>
      <c r="PN104" s="25">
        <v>13</v>
      </c>
      <c r="PO104" s="25">
        <v>9</v>
      </c>
      <c r="PP104" s="25">
        <v>8</v>
      </c>
      <c r="PQ104" s="25">
        <v>12</v>
      </c>
      <c r="PR104" s="25">
        <v>8</v>
      </c>
      <c r="PS104" s="25">
        <v>6</v>
      </c>
      <c r="PT104" s="44">
        <v>40</v>
      </c>
      <c r="PU104" s="44">
        <v>40</v>
      </c>
      <c r="PV104" s="44">
        <v>77.777777777777786</v>
      </c>
      <c r="PW104" s="44">
        <v>85.714285714285708</v>
      </c>
      <c r="PX104" s="44">
        <v>100</v>
      </c>
      <c r="PY104" s="44">
        <v>90.909090909090907</v>
      </c>
      <c r="PZ104" s="44">
        <v>92.307692307692307</v>
      </c>
      <c r="QA104" s="44">
        <v>88.888888888888886</v>
      </c>
      <c r="QB104" s="44">
        <v>100</v>
      </c>
      <c r="QC104" s="44">
        <v>100</v>
      </c>
      <c r="QD104" s="44">
        <v>100</v>
      </c>
      <c r="QE104" s="44">
        <v>66.666666666666657</v>
      </c>
      <c r="QF104" s="25">
        <v>2</v>
      </c>
      <c r="QG104" s="25">
        <v>2</v>
      </c>
      <c r="QH104" s="25">
        <v>7</v>
      </c>
      <c r="QI104" s="25">
        <v>7</v>
      </c>
      <c r="QJ104" s="25">
        <v>7</v>
      </c>
      <c r="QK104" s="25">
        <v>8</v>
      </c>
      <c r="QL104" s="25">
        <v>12</v>
      </c>
      <c r="QM104" s="25">
        <v>8</v>
      </c>
      <c r="QN104" s="25">
        <v>8</v>
      </c>
      <c r="QO104" s="25">
        <v>11</v>
      </c>
      <c r="QP104" s="25">
        <v>6</v>
      </c>
      <c r="QQ104" s="25">
        <v>5</v>
      </c>
      <c r="QR104" s="25">
        <v>5</v>
      </c>
      <c r="QS104" s="25">
        <v>9</v>
      </c>
      <c r="QT104" s="25">
        <v>7</v>
      </c>
      <c r="QU104" s="25">
        <v>9</v>
      </c>
      <c r="QV104" s="25">
        <v>11</v>
      </c>
      <c r="QW104" s="25">
        <v>13</v>
      </c>
      <c r="QX104" s="25">
        <v>9</v>
      </c>
      <c r="QY104" s="25">
        <v>8</v>
      </c>
      <c r="QZ104" s="25">
        <v>12</v>
      </c>
      <c r="RA104" s="25">
        <v>8</v>
      </c>
      <c r="RB104" s="44">
        <v>40</v>
      </c>
      <c r="RC104" s="44">
        <v>40</v>
      </c>
      <c r="RD104" s="44">
        <v>77.777777777777786</v>
      </c>
      <c r="RE104" s="44">
        <v>100</v>
      </c>
      <c r="RF104" s="44">
        <v>77.777777777777786</v>
      </c>
      <c r="RG104" s="44">
        <v>72.727272727272734</v>
      </c>
      <c r="RH104" s="44">
        <v>92.307692307692307</v>
      </c>
      <c r="RI104" s="44">
        <v>88.888888888888886</v>
      </c>
      <c r="RJ104" s="44">
        <v>100</v>
      </c>
      <c r="RK104" s="44">
        <v>91.666666666666657</v>
      </c>
      <c r="RL104" s="44">
        <v>75</v>
      </c>
      <c r="RM104" s="25">
        <v>5</v>
      </c>
      <c r="RN104" s="25">
        <v>2</v>
      </c>
      <c r="RO104" s="25">
        <v>8</v>
      </c>
      <c r="RP104" s="25">
        <v>4</v>
      </c>
      <c r="RQ104" s="25">
        <v>7</v>
      </c>
      <c r="RR104" s="25">
        <v>3</v>
      </c>
      <c r="RS104" s="25">
        <v>5</v>
      </c>
      <c r="RT104" s="25">
        <v>3</v>
      </c>
      <c r="RU104" s="25">
        <v>1</v>
      </c>
      <c r="RV104" s="25">
        <v>8</v>
      </c>
      <c r="RW104" s="25">
        <v>2</v>
      </c>
      <c r="RX104" s="25">
        <v>4</v>
      </c>
      <c r="RY104" s="25">
        <v>2</v>
      </c>
      <c r="RZ104" s="25">
        <v>2</v>
      </c>
      <c r="SA104" s="25">
        <v>7</v>
      </c>
      <c r="SB104" s="25">
        <v>3</v>
      </c>
      <c r="SC104" s="25">
        <v>4</v>
      </c>
      <c r="SD104" s="25">
        <v>3</v>
      </c>
      <c r="SE104" s="25">
        <v>6</v>
      </c>
      <c r="SF104" s="25">
        <v>4</v>
      </c>
      <c r="SG104" s="25">
        <v>2</v>
      </c>
      <c r="SH104" s="25">
        <v>5</v>
      </c>
      <c r="SI104" s="25">
        <v>6</v>
      </c>
      <c r="SJ104" s="25">
        <v>4</v>
      </c>
      <c r="SK104" s="25">
        <v>2</v>
      </c>
      <c r="SL104" s="25">
        <v>2</v>
      </c>
      <c r="SM104" s="25">
        <v>7</v>
      </c>
      <c r="SN104" s="25">
        <v>3</v>
      </c>
      <c r="SO104" s="25">
        <v>4</v>
      </c>
      <c r="SP104" s="25">
        <v>1</v>
      </c>
      <c r="SQ104" s="25">
        <v>4</v>
      </c>
      <c r="SR104" s="25">
        <v>2</v>
      </c>
      <c r="SS104" s="25">
        <v>1</v>
      </c>
      <c r="ST104" s="25">
        <v>4</v>
      </c>
      <c r="SU104" s="25">
        <v>2</v>
      </c>
      <c r="SV104" s="25">
        <v>3</v>
      </c>
      <c r="SW104" s="44">
        <v>83.333333333333343</v>
      </c>
      <c r="SX104" s="44">
        <v>40</v>
      </c>
      <c r="SY104" s="44">
        <v>57.142857142857139</v>
      </c>
      <c r="SZ104" s="44">
        <v>80</v>
      </c>
      <c r="TA104" s="44">
        <v>100</v>
      </c>
      <c r="TB104" s="44">
        <v>60</v>
      </c>
      <c r="TC104" s="44">
        <v>45.454545454545453</v>
      </c>
      <c r="TD104" s="44">
        <v>50</v>
      </c>
      <c r="TE104" s="44">
        <v>20</v>
      </c>
      <c r="TF104" s="44">
        <v>80</v>
      </c>
      <c r="TG104" s="44">
        <v>33.333333333333329</v>
      </c>
      <c r="TH104" s="44">
        <v>80</v>
      </c>
      <c r="TI104" s="44">
        <v>33.333333333333329</v>
      </c>
      <c r="TJ104" s="44">
        <v>40</v>
      </c>
      <c r="TK104" s="44">
        <v>50</v>
      </c>
      <c r="TL104" s="44">
        <v>60</v>
      </c>
      <c r="TM104" s="44">
        <v>57.142857142857139</v>
      </c>
      <c r="TN104" s="44">
        <v>60</v>
      </c>
      <c r="TO104" s="44">
        <v>54.54545454545454</v>
      </c>
      <c r="TP104" s="44">
        <v>66.666666666666657</v>
      </c>
      <c r="TQ104" s="44">
        <v>40</v>
      </c>
      <c r="TR104" s="44">
        <v>50</v>
      </c>
      <c r="TS104" s="44">
        <v>100</v>
      </c>
      <c r="TT104" s="44">
        <v>80</v>
      </c>
      <c r="TU104" s="44">
        <v>33.333333333333329</v>
      </c>
      <c r="TV104" s="44">
        <v>40</v>
      </c>
      <c r="TW104" s="44">
        <v>50</v>
      </c>
      <c r="TX104" s="44">
        <v>60</v>
      </c>
      <c r="TY104" s="44">
        <v>57.142857142857139</v>
      </c>
      <c r="TZ104" s="44">
        <v>20</v>
      </c>
      <c r="UA104" s="44">
        <v>36.363636363636367</v>
      </c>
      <c r="UB104" s="44">
        <v>33.333333333333329</v>
      </c>
      <c r="UC104" s="44">
        <v>20</v>
      </c>
      <c r="UD104" s="44">
        <v>40</v>
      </c>
      <c r="UE104" s="44">
        <v>33.333333333333329</v>
      </c>
      <c r="UF104" s="44">
        <v>60</v>
      </c>
    </row>
    <row r="105" spans="1:552" x14ac:dyDescent="0.25">
      <c r="A105" s="2" t="str">
        <f t="shared" si="1"/>
        <v xml:space="preserve">313130 Ipatinga                                                                                                                                     </v>
      </c>
      <c r="B105" s="58">
        <v>313130</v>
      </c>
      <c r="C105" s="2" t="s">
        <v>149</v>
      </c>
      <c r="D105" s="56">
        <v>8</v>
      </c>
      <c r="E105" s="56">
        <v>3</v>
      </c>
      <c r="F105" s="56">
        <v>3</v>
      </c>
      <c r="G105" s="56">
        <v>9</v>
      </c>
      <c r="H105" s="56">
        <v>9</v>
      </c>
      <c r="I105" s="56">
        <v>6</v>
      </c>
      <c r="J105" s="56">
        <v>5</v>
      </c>
      <c r="K105" s="56">
        <v>3</v>
      </c>
      <c r="L105" s="56">
        <v>7</v>
      </c>
      <c r="M105" s="56">
        <v>4</v>
      </c>
      <c r="N105" s="56">
        <v>6</v>
      </c>
      <c r="O105" s="56">
        <v>2</v>
      </c>
      <c r="P105" s="59">
        <v>2</v>
      </c>
      <c r="Q105" s="59">
        <v>0</v>
      </c>
      <c r="R105" s="59">
        <v>2</v>
      </c>
      <c r="S105" s="59">
        <v>4</v>
      </c>
      <c r="T105" s="59">
        <v>5</v>
      </c>
      <c r="U105" s="59">
        <v>5</v>
      </c>
      <c r="V105" s="59">
        <v>4</v>
      </c>
      <c r="W105" s="59">
        <v>2</v>
      </c>
      <c r="X105" s="59">
        <v>5</v>
      </c>
      <c r="Y105" s="59">
        <v>3</v>
      </c>
      <c r="Z105" s="59">
        <v>5</v>
      </c>
      <c r="AA105" s="59">
        <v>2</v>
      </c>
      <c r="AB105" s="62">
        <v>25</v>
      </c>
      <c r="AC105" s="62">
        <v>0</v>
      </c>
      <c r="AD105" s="62">
        <v>66.666666666666657</v>
      </c>
      <c r="AE105" s="62">
        <v>44.444444444444443</v>
      </c>
      <c r="AF105" s="62">
        <v>55.555555555555557</v>
      </c>
      <c r="AG105" s="62">
        <v>83.333333333333343</v>
      </c>
      <c r="AH105" s="62">
        <v>80</v>
      </c>
      <c r="AI105" s="62">
        <v>66.666666666666657</v>
      </c>
      <c r="AJ105" s="62">
        <v>71.428571428571431</v>
      </c>
      <c r="AK105" s="62">
        <v>75</v>
      </c>
      <c r="AL105" s="62">
        <v>83.333333333333343</v>
      </c>
      <c r="AM105" s="62">
        <v>100</v>
      </c>
      <c r="AN105" s="61">
        <v>5</v>
      </c>
      <c r="AO105" s="25">
        <v>3</v>
      </c>
      <c r="AP105" s="25">
        <v>1</v>
      </c>
      <c r="AQ105" s="25">
        <v>5</v>
      </c>
      <c r="AR105" s="25">
        <v>4</v>
      </c>
      <c r="AS105" s="25">
        <v>0</v>
      </c>
      <c r="AT105" s="25">
        <v>1</v>
      </c>
      <c r="AU105" s="25">
        <v>1</v>
      </c>
      <c r="AV105" s="25">
        <v>1</v>
      </c>
      <c r="AW105" s="25">
        <v>1</v>
      </c>
      <c r="AX105" s="25">
        <v>1</v>
      </c>
      <c r="AY105" s="25">
        <v>0</v>
      </c>
      <c r="AZ105" s="39">
        <v>62.5</v>
      </c>
      <c r="BA105" s="39">
        <v>100</v>
      </c>
      <c r="BB105" s="39">
        <v>33.333333333333329</v>
      </c>
      <c r="BC105" s="39">
        <v>55.555555555555557</v>
      </c>
      <c r="BD105" s="39">
        <v>44.444444444444443</v>
      </c>
      <c r="BE105" s="39">
        <v>0</v>
      </c>
      <c r="BF105" s="39">
        <v>20</v>
      </c>
      <c r="BG105" s="39">
        <v>33.333333333333329</v>
      </c>
      <c r="BH105" s="39">
        <v>14.285714285714285</v>
      </c>
      <c r="BI105" s="39">
        <v>25</v>
      </c>
      <c r="BJ105" s="39">
        <v>16.666666666666664</v>
      </c>
      <c r="BK105" s="39">
        <v>0</v>
      </c>
      <c r="BL105" s="25">
        <v>1</v>
      </c>
      <c r="BM105" s="25">
        <v>0</v>
      </c>
      <c r="BN105" s="25">
        <v>0</v>
      </c>
      <c r="BO105" s="25">
        <v>0</v>
      </c>
      <c r="BP105" s="25">
        <v>0</v>
      </c>
      <c r="BQ105" s="25">
        <v>1</v>
      </c>
      <c r="BR105" s="25">
        <v>0</v>
      </c>
      <c r="BS105" s="25">
        <v>0</v>
      </c>
      <c r="BT105" s="25">
        <v>1</v>
      </c>
      <c r="BU105" s="25">
        <v>0</v>
      </c>
      <c r="BV105" s="25">
        <v>0</v>
      </c>
      <c r="BW105" s="25">
        <v>0</v>
      </c>
      <c r="BX105" s="39">
        <v>12.5</v>
      </c>
      <c r="BY105" s="39">
        <v>0</v>
      </c>
      <c r="BZ105" s="39">
        <v>0</v>
      </c>
      <c r="CA105" s="39">
        <v>0</v>
      </c>
      <c r="CB105" s="39">
        <v>0</v>
      </c>
      <c r="CC105" s="39">
        <v>16.666666666666664</v>
      </c>
      <c r="CD105" s="39">
        <v>0</v>
      </c>
      <c r="CE105" s="39">
        <v>0</v>
      </c>
      <c r="CF105" s="39">
        <v>14.285714285714285</v>
      </c>
      <c r="CG105" s="39">
        <v>0</v>
      </c>
      <c r="CH105" s="39">
        <v>0</v>
      </c>
      <c r="CI105" s="39">
        <v>0</v>
      </c>
      <c r="CJ105" s="63">
        <v>2</v>
      </c>
      <c r="CK105" s="63">
        <v>0</v>
      </c>
      <c r="CL105" s="63">
        <v>2</v>
      </c>
      <c r="CM105" s="63">
        <v>4</v>
      </c>
      <c r="CN105" s="63">
        <v>3</v>
      </c>
      <c r="CO105" s="63">
        <v>3</v>
      </c>
      <c r="CP105" s="63">
        <v>4</v>
      </c>
      <c r="CQ105" s="63">
        <v>2</v>
      </c>
      <c r="CR105" s="63">
        <v>5</v>
      </c>
      <c r="CS105" s="63">
        <v>2</v>
      </c>
      <c r="CT105" s="63">
        <v>3</v>
      </c>
      <c r="CU105" s="63">
        <v>1</v>
      </c>
      <c r="CV105" s="63">
        <v>0</v>
      </c>
      <c r="CW105" s="63">
        <v>0</v>
      </c>
      <c r="CX105" s="63">
        <v>0</v>
      </c>
      <c r="CY105" s="63">
        <v>0</v>
      </c>
      <c r="CZ105" s="63">
        <v>1</v>
      </c>
      <c r="DA105" s="63">
        <v>1</v>
      </c>
      <c r="DB105" s="63">
        <v>0</v>
      </c>
      <c r="DC105" s="63">
        <v>0</v>
      </c>
      <c r="DD105" s="63">
        <v>0</v>
      </c>
      <c r="DE105" s="63">
        <v>0</v>
      </c>
      <c r="DF105" s="63">
        <v>0</v>
      </c>
      <c r="DG105" s="63">
        <v>0</v>
      </c>
      <c r="DH105" s="25">
        <v>0</v>
      </c>
      <c r="DI105" s="25">
        <v>0</v>
      </c>
      <c r="DJ105" s="25">
        <v>0</v>
      </c>
      <c r="DK105" s="25">
        <v>0</v>
      </c>
      <c r="DL105" s="25">
        <v>0</v>
      </c>
      <c r="DM105" s="25">
        <v>0</v>
      </c>
      <c r="DN105" s="25">
        <v>0</v>
      </c>
      <c r="DO105" s="25">
        <v>0</v>
      </c>
      <c r="DP105" s="25">
        <v>0</v>
      </c>
      <c r="DQ105" s="25">
        <v>0</v>
      </c>
      <c r="DR105" s="25">
        <v>0</v>
      </c>
      <c r="DS105" s="25">
        <v>0</v>
      </c>
      <c r="DT105" s="34">
        <v>2</v>
      </c>
      <c r="DU105" s="34">
        <v>0</v>
      </c>
      <c r="DV105" s="34">
        <v>2</v>
      </c>
      <c r="DW105" s="34">
        <v>4</v>
      </c>
      <c r="DX105" s="34">
        <v>4</v>
      </c>
      <c r="DY105" s="34">
        <v>4</v>
      </c>
      <c r="DZ105" s="34">
        <v>4</v>
      </c>
      <c r="EA105" s="2">
        <v>2</v>
      </c>
      <c r="EB105" s="2">
        <v>5</v>
      </c>
      <c r="EC105" s="2">
        <v>2</v>
      </c>
      <c r="ED105" s="2">
        <v>3</v>
      </c>
      <c r="EE105" s="2">
        <v>1</v>
      </c>
      <c r="EF105" s="34">
        <v>100</v>
      </c>
      <c r="EG105" s="34">
        <v>999999999</v>
      </c>
      <c r="EH105" s="34">
        <v>100</v>
      </c>
      <c r="EI105" s="34">
        <v>100</v>
      </c>
      <c r="EJ105" s="34">
        <v>75</v>
      </c>
      <c r="EK105" s="34">
        <v>75</v>
      </c>
      <c r="EL105" s="34">
        <v>100</v>
      </c>
      <c r="EM105" s="34">
        <v>100</v>
      </c>
      <c r="EN105" s="34">
        <v>100</v>
      </c>
      <c r="EO105" s="34">
        <v>100</v>
      </c>
      <c r="EP105" s="34">
        <v>100</v>
      </c>
      <c r="EQ105" s="34">
        <v>100</v>
      </c>
      <c r="ER105" s="34">
        <v>0</v>
      </c>
      <c r="ES105" s="34">
        <v>999999999</v>
      </c>
      <c r="ET105" s="34">
        <v>0</v>
      </c>
      <c r="EU105" s="34">
        <v>0</v>
      </c>
      <c r="EV105" s="34">
        <v>25</v>
      </c>
      <c r="EW105" s="34">
        <v>25</v>
      </c>
      <c r="EX105" s="34">
        <v>0</v>
      </c>
      <c r="EY105" s="34">
        <v>0</v>
      </c>
      <c r="EZ105" s="34">
        <v>0</v>
      </c>
      <c r="FA105" s="34">
        <v>0</v>
      </c>
      <c r="FB105" s="34">
        <v>0</v>
      </c>
      <c r="FC105" s="34">
        <v>0</v>
      </c>
      <c r="FD105" s="42">
        <v>0</v>
      </c>
      <c r="FE105" s="42">
        <v>999999999</v>
      </c>
      <c r="FF105" s="42">
        <v>0</v>
      </c>
      <c r="FG105" s="42">
        <v>0</v>
      </c>
      <c r="FH105" s="42">
        <v>0</v>
      </c>
      <c r="FI105" s="42">
        <v>0</v>
      </c>
      <c r="FJ105" s="42">
        <v>0</v>
      </c>
      <c r="FK105" s="42">
        <v>0</v>
      </c>
      <c r="FL105" s="42">
        <v>0</v>
      </c>
      <c r="FM105" s="42">
        <v>0</v>
      </c>
      <c r="FN105" s="42">
        <v>0</v>
      </c>
      <c r="FO105" s="42">
        <v>0</v>
      </c>
      <c r="FP105" s="42">
        <v>2</v>
      </c>
      <c r="FQ105" s="2">
        <v>0</v>
      </c>
      <c r="FR105" s="2">
        <v>2</v>
      </c>
      <c r="FS105" s="2">
        <v>3</v>
      </c>
      <c r="FT105" s="2">
        <v>5</v>
      </c>
      <c r="FU105" s="2">
        <v>5</v>
      </c>
      <c r="FV105" s="2">
        <v>4</v>
      </c>
      <c r="FW105" s="2">
        <v>2</v>
      </c>
      <c r="FX105" s="2">
        <v>5</v>
      </c>
      <c r="FY105" s="2">
        <v>3</v>
      </c>
      <c r="FZ105" s="2">
        <v>4</v>
      </c>
      <c r="GA105" s="2">
        <v>1</v>
      </c>
      <c r="GB105" s="25">
        <v>0</v>
      </c>
      <c r="GC105" s="25">
        <v>0</v>
      </c>
      <c r="GD105" s="25">
        <v>0</v>
      </c>
      <c r="GE105" s="25">
        <v>0</v>
      </c>
      <c r="GF105" s="25">
        <v>0</v>
      </c>
      <c r="GG105" s="25">
        <v>0</v>
      </c>
      <c r="GH105" s="25">
        <v>0</v>
      </c>
      <c r="GI105" s="25">
        <v>0</v>
      </c>
      <c r="GJ105" s="25">
        <v>0</v>
      </c>
      <c r="GK105" s="25">
        <v>0</v>
      </c>
      <c r="GL105" s="25">
        <v>0</v>
      </c>
      <c r="GM105" s="25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0</v>
      </c>
      <c r="GS105" s="2">
        <v>0</v>
      </c>
      <c r="GT105" s="2">
        <v>0</v>
      </c>
      <c r="GU105" s="2">
        <v>0</v>
      </c>
      <c r="GV105" s="2">
        <v>0</v>
      </c>
      <c r="GW105" s="2">
        <v>0</v>
      </c>
      <c r="GX105" s="2">
        <v>0</v>
      </c>
      <c r="GY105" s="2">
        <v>0</v>
      </c>
      <c r="GZ105" s="2">
        <v>2</v>
      </c>
      <c r="HA105" s="2">
        <v>0</v>
      </c>
      <c r="HB105" s="2">
        <v>2</v>
      </c>
      <c r="HC105" s="2">
        <v>3</v>
      </c>
      <c r="HD105" s="2">
        <v>5</v>
      </c>
      <c r="HE105" s="2">
        <v>5</v>
      </c>
      <c r="HF105" s="2">
        <v>4</v>
      </c>
      <c r="HG105" s="2">
        <v>2</v>
      </c>
      <c r="HH105" s="2">
        <v>5</v>
      </c>
      <c r="HI105" s="2">
        <v>3</v>
      </c>
      <c r="HJ105" s="2">
        <v>4</v>
      </c>
      <c r="HK105" s="2">
        <v>1</v>
      </c>
      <c r="HL105" s="34">
        <v>100</v>
      </c>
      <c r="HM105" s="34">
        <v>999999999</v>
      </c>
      <c r="HN105" s="34">
        <v>100</v>
      </c>
      <c r="HO105" s="34">
        <v>100</v>
      </c>
      <c r="HP105" s="34">
        <v>100</v>
      </c>
      <c r="HQ105" s="34">
        <v>100</v>
      </c>
      <c r="HR105" s="34">
        <v>100</v>
      </c>
      <c r="HS105" s="34">
        <v>100</v>
      </c>
      <c r="HT105" s="34">
        <v>100</v>
      </c>
      <c r="HU105" s="34">
        <v>100</v>
      </c>
      <c r="HV105" s="34">
        <v>100</v>
      </c>
      <c r="HW105" s="34">
        <v>100</v>
      </c>
      <c r="HX105" s="39">
        <v>0</v>
      </c>
      <c r="HY105" s="39">
        <v>999999999</v>
      </c>
      <c r="HZ105" s="39">
        <v>0</v>
      </c>
      <c r="IA105" s="39">
        <v>0</v>
      </c>
      <c r="IB105" s="39">
        <v>0</v>
      </c>
      <c r="IC105" s="39">
        <v>0</v>
      </c>
      <c r="ID105" s="39">
        <v>0</v>
      </c>
      <c r="IE105" s="39">
        <v>0</v>
      </c>
      <c r="IF105" s="39">
        <v>0</v>
      </c>
      <c r="IG105" s="39">
        <v>0</v>
      </c>
      <c r="IH105" s="39">
        <v>0</v>
      </c>
      <c r="II105" s="39">
        <v>0</v>
      </c>
      <c r="IJ105" s="39">
        <v>0</v>
      </c>
      <c r="IK105" s="39">
        <v>999999999</v>
      </c>
      <c r="IL105" s="39">
        <v>0</v>
      </c>
      <c r="IM105" s="39">
        <v>0</v>
      </c>
      <c r="IN105" s="39">
        <v>0</v>
      </c>
      <c r="IO105" s="39">
        <v>0</v>
      </c>
      <c r="IP105" s="39">
        <v>0</v>
      </c>
      <c r="IQ105" s="39">
        <v>0</v>
      </c>
      <c r="IR105" s="39">
        <v>0</v>
      </c>
      <c r="IS105" s="39">
        <v>0</v>
      </c>
      <c r="IT105" s="39">
        <v>0</v>
      </c>
      <c r="IU105" s="39">
        <v>0</v>
      </c>
      <c r="IV105" s="39">
        <v>1</v>
      </c>
      <c r="IW105" s="39">
        <v>2</v>
      </c>
      <c r="IX105" s="39">
        <v>0</v>
      </c>
      <c r="IY105" s="39">
        <v>2</v>
      </c>
      <c r="IZ105" s="39">
        <v>3</v>
      </c>
      <c r="JA105" s="39">
        <v>0</v>
      </c>
      <c r="JB105" s="39">
        <v>1</v>
      </c>
      <c r="JC105" s="39">
        <v>0</v>
      </c>
      <c r="JD105" s="2">
        <v>1</v>
      </c>
      <c r="JE105" s="2">
        <v>0</v>
      </c>
      <c r="JF105" s="2">
        <v>1</v>
      </c>
      <c r="JG105" s="2">
        <v>0</v>
      </c>
      <c r="JH105" s="2">
        <v>3</v>
      </c>
      <c r="JI105" s="2">
        <v>0</v>
      </c>
      <c r="JJ105" s="2">
        <v>1</v>
      </c>
      <c r="JK105" s="2">
        <v>0</v>
      </c>
      <c r="JL105" s="2">
        <v>1</v>
      </c>
      <c r="JM105" s="44">
        <v>0</v>
      </c>
      <c r="JN105" s="44">
        <v>0</v>
      </c>
      <c r="JO105" s="44">
        <v>1</v>
      </c>
      <c r="JP105" s="2">
        <v>0</v>
      </c>
      <c r="JQ105" s="2">
        <v>0</v>
      </c>
      <c r="JR105" s="2">
        <v>0</v>
      </c>
      <c r="JS105" s="2">
        <v>0</v>
      </c>
      <c r="JT105" s="2">
        <v>1</v>
      </c>
      <c r="JU105" s="2">
        <v>1</v>
      </c>
      <c r="JV105" s="2">
        <v>0</v>
      </c>
      <c r="JW105" s="2">
        <v>2</v>
      </c>
      <c r="JX105" s="2">
        <v>0</v>
      </c>
      <c r="JY105" s="2">
        <v>0</v>
      </c>
      <c r="JZ105" s="2">
        <v>0</v>
      </c>
      <c r="KA105" s="2">
        <v>0</v>
      </c>
      <c r="KB105" s="25">
        <v>0</v>
      </c>
      <c r="KC105" s="25">
        <v>1</v>
      </c>
      <c r="KD105" s="25">
        <v>0</v>
      </c>
      <c r="KE105" s="25">
        <v>0</v>
      </c>
      <c r="KF105" s="25">
        <v>5</v>
      </c>
      <c r="KG105" s="25">
        <v>3</v>
      </c>
      <c r="KH105" s="25">
        <v>1</v>
      </c>
      <c r="KI105" s="25">
        <v>4</v>
      </c>
      <c r="KJ105" s="25">
        <v>4</v>
      </c>
      <c r="KK105" s="25">
        <v>0</v>
      </c>
      <c r="KL105" s="25">
        <v>1</v>
      </c>
      <c r="KM105" s="25">
        <v>1</v>
      </c>
      <c r="KN105" s="25">
        <v>1</v>
      </c>
      <c r="KO105" s="25">
        <v>1</v>
      </c>
      <c r="KP105" s="25">
        <v>1</v>
      </c>
      <c r="KQ105" s="25">
        <v>0</v>
      </c>
      <c r="KR105" s="44">
        <v>20</v>
      </c>
      <c r="KS105" s="44">
        <v>66.666666666666657</v>
      </c>
      <c r="KT105" s="44">
        <v>0</v>
      </c>
      <c r="KU105" s="44">
        <v>50</v>
      </c>
      <c r="KV105" s="44">
        <v>75</v>
      </c>
      <c r="KW105" s="44">
        <v>999999999</v>
      </c>
      <c r="KX105" s="44">
        <v>100</v>
      </c>
      <c r="KY105" s="44">
        <v>0</v>
      </c>
      <c r="KZ105" s="44">
        <v>100</v>
      </c>
      <c r="LA105" s="44">
        <v>0</v>
      </c>
      <c r="LB105" s="44">
        <v>100</v>
      </c>
      <c r="LC105" s="44">
        <v>999999999</v>
      </c>
      <c r="LD105" s="44">
        <v>60</v>
      </c>
      <c r="LE105" s="44">
        <v>0</v>
      </c>
      <c r="LF105" s="44">
        <v>100</v>
      </c>
      <c r="LG105" s="44">
        <v>0</v>
      </c>
      <c r="LH105" s="44">
        <v>25</v>
      </c>
      <c r="LI105" s="44">
        <v>999999999</v>
      </c>
      <c r="LJ105" s="44">
        <v>0</v>
      </c>
      <c r="LK105" s="44">
        <v>100</v>
      </c>
      <c r="LL105" s="44">
        <v>0</v>
      </c>
      <c r="LM105" s="44">
        <v>0</v>
      </c>
      <c r="LN105" s="44">
        <v>0</v>
      </c>
      <c r="LO105" s="44">
        <v>999999999</v>
      </c>
      <c r="LP105" s="44">
        <v>20</v>
      </c>
      <c r="LQ105" s="44">
        <v>33.333333333333329</v>
      </c>
      <c r="LR105" s="44">
        <v>0</v>
      </c>
      <c r="LS105" s="44">
        <v>50</v>
      </c>
      <c r="LT105" s="44">
        <v>0</v>
      </c>
      <c r="LU105" s="44">
        <v>999999999</v>
      </c>
      <c r="LV105" s="44">
        <v>0</v>
      </c>
      <c r="LW105" s="44">
        <v>0</v>
      </c>
      <c r="LX105" s="44">
        <v>0</v>
      </c>
      <c r="LY105" s="44">
        <v>100</v>
      </c>
      <c r="LZ105" s="44">
        <v>0</v>
      </c>
      <c r="MA105" s="44">
        <v>999999999</v>
      </c>
      <c r="MB105" s="25">
        <v>0</v>
      </c>
      <c r="MC105" s="25">
        <v>0</v>
      </c>
      <c r="MD105" s="25">
        <v>1</v>
      </c>
      <c r="ME105" s="25">
        <v>0</v>
      </c>
      <c r="MF105" s="25">
        <v>0</v>
      </c>
      <c r="MG105" s="25">
        <v>1</v>
      </c>
      <c r="MH105" s="25">
        <v>0</v>
      </c>
      <c r="MI105" s="25">
        <v>0</v>
      </c>
      <c r="MJ105" s="25">
        <v>0</v>
      </c>
      <c r="MK105" s="25">
        <v>0</v>
      </c>
      <c r="ML105" s="25">
        <v>0</v>
      </c>
      <c r="MM105" s="25">
        <v>0</v>
      </c>
      <c r="MN105" s="25">
        <v>2</v>
      </c>
      <c r="MO105" s="25">
        <v>0</v>
      </c>
      <c r="MP105" s="25">
        <v>2</v>
      </c>
      <c r="MQ105" s="25">
        <v>4</v>
      </c>
      <c r="MR105" s="25">
        <v>4</v>
      </c>
      <c r="MS105" s="25">
        <v>3</v>
      </c>
      <c r="MT105" s="25">
        <v>3</v>
      </c>
      <c r="MU105" s="25">
        <v>2</v>
      </c>
      <c r="MV105" s="25">
        <v>1</v>
      </c>
      <c r="MW105" s="44">
        <v>0</v>
      </c>
      <c r="MX105" s="44">
        <v>0</v>
      </c>
      <c r="MY105" s="44">
        <v>0</v>
      </c>
      <c r="MZ105" s="44">
        <v>0</v>
      </c>
      <c r="NA105" s="44">
        <v>999999999</v>
      </c>
      <c r="NB105" s="44">
        <v>50</v>
      </c>
      <c r="NC105" s="44">
        <v>0</v>
      </c>
      <c r="ND105" s="44">
        <v>0</v>
      </c>
      <c r="NE105" s="44">
        <v>33.333333333333329</v>
      </c>
      <c r="NF105" s="44">
        <v>0</v>
      </c>
      <c r="NG105" s="44">
        <v>0</v>
      </c>
      <c r="NH105" s="44">
        <v>0</v>
      </c>
      <c r="NI105" s="44">
        <v>999999999</v>
      </c>
      <c r="NJ105" s="44">
        <v>999999999</v>
      </c>
      <c r="NK105" s="44">
        <v>999999999</v>
      </c>
      <c r="NL105" s="25">
        <v>1</v>
      </c>
      <c r="NM105" s="25">
        <v>0</v>
      </c>
      <c r="NN105" s="25">
        <v>0</v>
      </c>
      <c r="NO105" s="25">
        <v>0</v>
      </c>
      <c r="NP105" s="25">
        <v>0</v>
      </c>
      <c r="NQ105" s="25">
        <v>0</v>
      </c>
      <c r="NR105" s="25">
        <v>0</v>
      </c>
      <c r="NS105" s="25">
        <v>0</v>
      </c>
      <c r="NT105" s="25">
        <v>0</v>
      </c>
      <c r="NU105" s="25">
        <v>0</v>
      </c>
      <c r="NV105" s="25">
        <v>0</v>
      </c>
      <c r="NW105" s="25">
        <v>0</v>
      </c>
      <c r="NX105" s="25">
        <v>2</v>
      </c>
      <c r="NY105" s="25">
        <v>2</v>
      </c>
      <c r="NZ105" s="25">
        <v>0</v>
      </c>
      <c r="OA105" s="25">
        <v>1</v>
      </c>
      <c r="OB105" s="25">
        <v>0</v>
      </c>
      <c r="OC105" s="25">
        <v>0</v>
      </c>
      <c r="OD105" s="44">
        <v>0</v>
      </c>
      <c r="OE105" s="44">
        <v>0</v>
      </c>
      <c r="OF105" s="44">
        <v>0</v>
      </c>
      <c r="OG105" s="44">
        <v>0</v>
      </c>
      <c r="OH105" s="44">
        <v>0</v>
      </c>
      <c r="OI105" s="44">
        <v>0</v>
      </c>
      <c r="OJ105" s="44">
        <v>50</v>
      </c>
      <c r="OK105" s="44">
        <v>0</v>
      </c>
      <c r="OL105" s="44">
        <v>999999999</v>
      </c>
      <c r="OM105" s="44">
        <v>0</v>
      </c>
      <c r="ON105" s="44">
        <v>999999999</v>
      </c>
      <c r="OO105" s="44">
        <v>999999999</v>
      </c>
      <c r="OP105" s="44">
        <v>999999999</v>
      </c>
      <c r="OQ105" s="44">
        <v>999999999</v>
      </c>
      <c r="OR105" s="44">
        <v>999999999</v>
      </c>
      <c r="OS105" s="44">
        <v>999999999</v>
      </c>
      <c r="OT105" s="44">
        <v>999999999</v>
      </c>
      <c r="OU105" s="44">
        <v>999999999</v>
      </c>
      <c r="OV105" s="25">
        <v>6</v>
      </c>
      <c r="OW105" s="25">
        <v>2</v>
      </c>
      <c r="OX105" s="25">
        <v>4</v>
      </c>
      <c r="OY105" s="25">
        <v>8</v>
      </c>
      <c r="OZ105" s="25">
        <v>7</v>
      </c>
      <c r="PA105" s="25">
        <v>8</v>
      </c>
      <c r="PB105" s="25">
        <v>8</v>
      </c>
      <c r="PC105" s="25">
        <v>5</v>
      </c>
      <c r="PD105" s="25">
        <v>6</v>
      </c>
      <c r="PE105" s="25">
        <v>5</v>
      </c>
      <c r="PF105" s="25">
        <v>6</v>
      </c>
      <c r="PG105" s="25">
        <v>3</v>
      </c>
      <c r="PH105" s="25">
        <v>9</v>
      </c>
      <c r="PI105" s="25">
        <v>3</v>
      </c>
      <c r="PJ105" s="25">
        <v>5</v>
      </c>
      <c r="PK105" s="25">
        <v>10</v>
      </c>
      <c r="PL105" s="25">
        <v>11</v>
      </c>
      <c r="PM105" s="25">
        <v>8</v>
      </c>
      <c r="PN105" s="25">
        <v>8</v>
      </c>
      <c r="PO105" s="25">
        <v>5</v>
      </c>
      <c r="PP105" s="25">
        <v>6</v>
      </c>
      <c r="PQ105" s="25">
        <v>7</v>
      </c>
      <c r="PR105" s="25">
        <v>7</v>
      </c>
      <c r="PS105" s="25">
        <v>5</v>
      </c>
      <c r="PT105" s="44">
        <v>66.666666666666657</v>
      </c>
      <c r="PU105" s="44">
        <v>66.666666666666657</v>
      </c>
      <c r="PV105" s="44">
        <v>80</v>
      </c>
      <c r="PW105" s="44">
        <v>80</v>
      </c>
      <c r="PX105" s="44">
        <v>63.636363636363633</v>
      </c>
      <c r="PY105" s="44">
        <v>100</v>
      </c>
      <c r="PZ105" s="44">
        <v>100</v>
      </c>
      <c r="QA105" s="44">
        <v>100</v>
      </c>
      <c r="QB105" s="44">
        <v>100</v>
      </c>
      <c r="QC105" s="44">
        <v>71.428571428571431</v>
      </c>
      <c r="QD105" s="44">
        <v>85.714285714285708</v>
      </c>
      <c r="QE105" s="44">
        <v>60</v>
      </c>
      <c r="QF105" s="25">
        <v>6</v>
      </c>
      <c r="QG105" s="25">
        <v>3</v>
      </c>
      <c r="QH105" s="25">
        <v>4</v>
      </c>
      <c r="QI105" s="25">
        <v>8</v>
      </c>
      <c r="QJ105" s="25">
        <v>10</v>
      </c>
      <c r="QK105" s="25">
        <v>7</v>
      </c>
      <c r="QL105" s="25">
        <v>7</v>
      </c>
      <c r="QM105" s="25">
        <v>5</v>
      </c>
      <c r="QN105" s="25">
        <v>6</v>
      </c>
      <c r="QO105" s="25">
        <v>4</v>
      </c>
      <c r="QP105" s="25">
        <v>3</v>
      </c>
      <c r="QQ105" s="25">
        <v>9</v>
      </c>
      <c r="QR105" s="25">
        <v>3</v>
      </c>
      <c r="QS105" s="25">
        <v>5</v>
      </c>
      <c r="QT105" s="25">
        <v>10</v>
      </c>
      <c r="QU105" s="25">
        <v>11</v>
      </c>
      <c r="QV105" s="25">
        <v>8</v>
      </c>
      <c r="QW105" s="25">
        <v>8</v>
      </c>
      <c r="QX105" s="25">
        <v>5</v>
      </c>
      <c r="QY105" s="25">
        <v>6</v>
      </c>
      <c r="QZ105" s="25">
        <v>7</v>
      </c>
      <c r="RA105" s="25">
        <v>7</v>
      </c>
      <c r="RB105" s="44">
        <v>66.666666666666657</v>
      </c>
      <c r="RC105" s="44">
        <v>100</v>
      </c>
      <c r="RD105" s="44">
        <v>80</v>
      </c>
      <c r="RE105" s="44">
        <v>80</v>
      </c>
      <c r="RF105" s="44">
        <v>90.909090909090907</v>
      </c>
      <c r="RG105" s="44">
        <v>87.5</v>
      </c>
      <c r="RH105" s="44">
        <v>87.5</v>
      </c>
      <c r="RI105" s="44">
        <v>100</v>
      </c>
      <c r="RJ105" s="44">
        <v>100</v>
      </c>
      <c r="RK105" s="44">
        <v>57.142857142857139</v>
      </c>
      <c r="RL105" s="44">
        <v>42.857142857142854</v>
      </c>
      <c r="RM105" s="25">
        <v>6</v>
      </c>
      <c r="RN105" s="25">
        <v>3</v>
      </c>
      <c r="RO105" s="25">
        <v>3</v>
      </c>
      <c r="RP105" s="25">
        <v>7</v>
      </c>
      <c r="RQ105" s="25">
        <v>8</v>
      </c>
      <c r="RR105" s="25">
        <v>4</v>
      </c>
      <c r="RS105" s="25">
        <v>0</v>
      </c>
      <c r="RT105" s="25">
        <v>3</v>
      </c>
      <c r="RU105" s="25">
        <v>1</v>
      </c>
      <c r="RV105" s="25">
        <v>2</v>
      </c>
      <c r="RW105" s="25">
        <v>0</v>
      </c>
      <c r="RX105" s="25">
        <v>0</v>
      </c>
      <c r="RY105" s="25">
        <v>4</v>
      </c>
      <c r="RZ105" s="25">
        <v>2</v>
      </c>
      <c r="SA105" s="25">
        <v>3</v>
      </c>
      <c r="SB105" s="25">
        <v>4</v>
      </c>
      <c r="SC105" s="25">
        <v>8</v>
      </c>
      <c r="SD105" s="25">
        <v>1</v>
      </c>
      <c r="SE105" s="25">
        <v>2</v>
      </c>
      <c r="SF105" s="25">
        <v>2</v>
      </c>
      <c r="SG105" s="25">
        <v>3</v>
      </c>
      <c r="SH105" s="25">
        <v>1</v>
      </c>
      <c r="SI105" s="25">
        <v>5</v>
      </c>
      <c r="SJ105" s="25">
        <v>1</v>
      </c>
      <c r="SK105" s="25">
        <v>4</v>
      </c>
      <c r="SL105" s="25">
        <v>2</v>
      </c>
      <c r="SM105" s="25">
        <v>3</v>
      </c>
      <c r="SN105" s="25">
        <v>4</v>
      </c>
      <c r="SO105" s="25">
        <v>7</v>
      </c>
      <c r="SP105" s="25">
        <v>0</v>
      </c>
      <c r="SQ105" s="25">
        <v>0</v>
      </c>
      <c r="SR105" s="25">
        <v>2</v>
      </c>
      <c r="SS105" s="25">
        <v>1</v>
      </c>
      <c r="ST105" s="25">
        <v>0</v>
      </c>
      <c r="SU105" s="25">
        <v>0</v>
      </c>
      <c r="SV105" s="25">
        <v>0</v>
      </c>
      <c r="SW105" s="44">
        <v>75</v>
      </c>
      <c r="SX105" s="44">
        <v>100</v>
      </c>
      <c r="SY105" s="44">
        <v>100</v>
      </c>
      <c r="SZ105" s="44">
        <v>77.777777777777786</v>
      </c>
      <c r="TA105" s="44">
        <v>88.888888888888886</v>
      </c>
      <c r="TB105" s="44">
        <v>66.666666666666657</v>
      </c>
      <c r="TC105" s="44">
        <v>0</v>
      </c>
      <c r="TD105" s="44">
        <v>100</v>
      </c>
      <c r="TE105" s="44">
        <v>14.285714285714285</v>
      </c>
      <c r="TF105" s="44">
        <v>50</v>
      </c>
      <c r="TG105" s="44">
        <v>0</v>
      </c>
      <c r="TH105" s="44">
        <v>0</v>
      </c>
      <c r="TI105" s="44">
        <v>50</v>
      </c>
      <c r="TJ105" s="44">
        <v>66.666666666666657</v>
      </c>
      <c r="TK105" s="44">
        <v>100</v>
      </c>
      <c r="TL105" s="44">
        <v>44.444444444444443</v>
      </c>
      <c r="TM105" s="44">
        <v>88.888888888888886</v>
      </c>
      <c r="TN105" s="44">
        <v>16.666666666666664</v>
      </c>
      <c r="TO105" s="44">
        <v>40</v>
      </c>
      <c r="TP105" s="44">
        <v>66.666666666666657</v>
      </c>
      <c r="TQ105" s="44">
        <v>42.857142857142854</v>
      </c>
      <c r="TR105" s="44">
        <v>25</v>
      </c>
      <c r="TS105" s="44">
        <v>83.333333333333343</v>
      </c>
      <c r="TT105" s="44">
        <v>50</v>
      </c>
      <c r="TU105" s="44">
        <v>50</v>
      </c>
      <c r="TV105" s="44">
        <v>66.666666666666657</v>
      </c>
      <c r="TW105" s="44">
        <v>100</v>
      </c>
      <c r="TX105" s="44">
        <v>44.444444444444443</v>
      </c>
      <c r="TY105" s="44">
        <v>77.777777777777786</v>
      </c>
      <c r="TZ105" s="44">
        <v>0</v>
      </c>
      <c r="UA105" s="44">
        <v>0</v>
      </c>
      <c r="UB105" s="44">
        <v>66.666666666666657</v>
      </c>
      <c r="UC105" s="44">
        <v>14.285714285714285</v>
      </c>
      <c r="UD105" s="44">
        <v>0</v>
      </c>
      <c r="UE105" s="44">
        <v>0</v>
      </c>
      <c r="UF105" s="44">
        <v>0</v>
      </c>
    </row>
    <row r="106" spans="1:552" x14ac:dyDescent="0.25">
      <c r="A106" s="2" t="str">
        <f t="shared" si="1"/>
        <v xml:space="preserve">313170 Itabira                                                                                                                                      </v>
      </c>
      <c r="B106" s="58">
        <v>313170</v>
      </c>
      <c r="C106" s="2" t="s">
        <v>150</v>
      </c>
      <c r="D106" s="56">
        <v>2</v>
      </c>
      <c r="E106" s="56">
        <v>2</v>
      </c>
      <c r="F106" s="56">
        <v>5</v>
      </c>
      <c r="G106" s="56">
        <v>1</v>
      </c>
      <c r="H106" s="56">
        <v>2</v>
      </c>
      <c r="I106" s="56">
        <v>1</v>
      </c>
      <c r="J106" s="56">
        <v>2</v>
      </c>
      <c r="K106" s="56">
        <v>2</v>
      </c>
      <c r="L106" s="56">
        <v>2</v>
      </c>
      <c r="M106" s="56">
        <v>4</v>
      </c>
      <c r="N106" s="56">
        <v>3</v>
      </c>
      <c r="O106" s="56">
        <v>2</v>
      </c>
      <c r="P106" s="59">
        <v>0</v>
      </c>
      <c r="Q106" s="59">
        <v>0</v>
      </c>
      <c r="R106" s="59">
        <v>2</v>
      </c>
      <c r="S106" s="59">
        <v>1</v>
      </c>
      <c r="T106" s="59">
        <v>0</v>
      </c>
      <c r="U106" s="59">
        <v>1</v>
      </c>
      <c r="V106" s="59">
        <v>1</v>
      </c>
      <c r="W106" s="59">
        <v>2</v>
      </c>
      <c r="X106" s="59">
        <v>2</v>
      </c>
      <c r="Y106" s="59">
        <v>3</v>
      </c>
      <c r="Z106" s="59">
        <v>2</v>
      </c>
      <c r="AA106" s="59">
        <v>1</v>
      </c>
      <c r="AB106" s="62">
        <v>0</v>
      </c>
      <c r="AC106" s="62">
        <v>0</v>
      </c>
      <c r="AD106" s="62">
        <v>40</v>
      </c>
      <c r="AE106" s="62">
        <v>100</v>
      </c>
      <c r="AF106" s="62">
        <v>0</v>
      </c>
      <c r="AG106" s="62">
        <v>100</v>
      </c>
      <c r="AH106" s="62">
        <v>50</v>
      </c>
      <c r="AI106" s="62">
        <v>100</v>
      </c>
      <c r="AJ106" s="62">
        <v>100</v>
      </c>
      <c r="AK106" s="62">
        <v>75</v>
      </c>
      <c r="AL106" s="62">
        <v>66.666666666666657</v>
      </c>
      <c r="AM106" s="62">
        <v>50</v>
      </c>
      <c r="AN106" s="61">
        <v>2</v>
      </c>
      <c r="AO106" s="25">
        <v>2</v>
      </c>
      <c r="AP106" s="25">
        <v>2</v>
      </c>
      <c r="AQ106" s="25">
        <v>0</v>
      </c>
      <c r="AR106" s="25">
        <v>2</v>
      </c>
      <c r="AS106" s="25">
        <v>0</v>
      </c>
      <c r="AT106" s="25">
        <v>1</v>
      </c>
      <c r="AU106" s="25">
        <v>0</v>
      </c>
      <c r="AV106" s="25">
        <v>0</v>
      </c>
      <c r="AW106" s="25">
        <v>1</v>
      </c>
      <c r="AX106" s="25">
        <v>1</v>
      </c>
      <c r="AY106" s="25">
        <v>1</v>
      </c>
      <c r="AZ106" s="39">
        <v>100</v>
      </c>
      <c r="BA106" s="39">
        <v>100</v>
      </c>
      <c r="BB106" s="39">
        <v>40</v>
      </c>
      <c r="BC106" s="39">
        <v>0</v>
      </c>
      <c r="BD106" s="39">
        <v>100</v>
      </c>
      <c r="BE106" s="39">
        <v>0</v>
      </c>
      <c r="BF106" s="39">
        <v>50</v>
      </c>
      <c r="BG106" s="39">
        <v>0</v>
      </c>
      <c r="BH106" s="39">
        <v>0</v>
      </c>
      <c r="BI106" s="39">
        <v>25</v>
      </c>
      <c r="BJ106" s="39">
        <v>33.333333333333329</v>
      </c>
      <c r="BK106" s="39">
        <v>50</v>
      </c>
      <c r="BL106" s="25">
        <v>0</v>
      </c>
      <c r="BM106" s="25">
        <v>0</v>
      </c>
      <c r="BN106" s="25">
        <v>1</v>
      </c>
      <c r="BO106" s="25">
        <v>0</v>
      </c>
      <c r="BP106" s="25">
        <v>0</v>
      </c>
      <c r="BQ106" s="25">
        <v>0</v>
      </c>
      <c r="BR106" s="25">
        <v>0</v>
      </c>
      <c r="BS106" s="25">
        <v>0</v>
      </c>
      <c r="BT106" s="25">
        <v>0</v>
      </c>
      <c r="BU106" s="25">
        <v>0</v>
      </c>
      <c r="BV106" s="25">
        <v>0</v>
      </c>
      <c r="BW106" s="25">
        <v>0</v>
      </c>
      <c r="BX106" s="39">
        <v>0</v>
      </c>
      <c r="BY106" s="39">
        <v>0</v>
      </c>
      <c r="BZ106" s="39">
        <v>20</v>
      </c>
      <c r="CA106" s="39">
        <v>0</v>
      </c>
      <c r="CB106" s="39">
        <v>0</v>
      </c>
      <c r="CC106" s="39">
        <v>0</v>
      </c>
      <c r="CD106" s="39">
        <v>0</v>
      </c>
      <c r="CE106" s="39">
        <v>0</v>
      </c>
      <c r="CF106" s="39">
        <v>0</v>
      </c>
      <c r="CG106" s="39">
        <v>0</v>
      </c>
      <c r="CH106" s="39">
        <v>0</v>
      </c>
      <c r="CI106" s="39">
        <v>0</v>
      </c>
      <c r="CJ106" s="63">
        <v>0</v>
      </c>
      <c r="CK106" s="63">
        <v>0</v>
      </c>
      <c r="CL106" s="63">
        <v>1</v>
      </c>
      <c r="CM106" s="63">
        <v>1</v>
      </c>
      <c r="CN106" s="63">
        <v>0</v>
      </c>
      <c r="CO106" s="63">
        <v>0</v>
      </c>
      <c r="CP106" s="63">
        <v>1</v>
      </c>
      <c r="CQ106" s="63">
        <v>0</v>
      </c>
      <c r="CR106" s="63">
        <v>0</v>
      </c>
      <c r="CS106" s="63">
        <v>2</v>
      </c>
      <c r="CT106" s="63">
        <v>1</v>
      </c>
      <c r="CU106" s="63">
        <v>0</v>
      </c>
      <c r="CV106" s="63">
        <v>0</v>
      </c>
      <c r="CW106" s="63">
        <v>0</v>
      </c>
      <c r="CX106" s="63">
        <v>1</v>
      </c>
      <c r="CY106" s="63">
        <v>0</v>
      </c>
      <c r="CZ106" s="63">
        <v>0</v>
      </c>
      <c r="DA106" s="63">
        <v>0</v>
      </c>
      <c r="DB106" s="63">
        <v>0</v>
      </c>
      <c r="DC106" s="63">
        <v>0</v>
      </c>
      <c r="DD106" s="63">
        <v>1</v>
      </c>
      <c r="DE106" s="63">
        <v>0</v>
      </c>
      <c r="DF106" s="63">
        <v>0</v>
      </c>
      <c r="DG106" s="63">
        <v>0</v>
      </c>
      <c r="DH106" s="25">
        <v>0</v>
      </c>
      <c r="DI106" s="25">
        <v>0</v>
      </c>
      <c r="DJ106" s="25">
        <v>0</v>
      </c>
      <c r="DK106" s="25">
        <v>0</v>
      </c>
      <c r="DL106" s="25">
        <v>0</v>
      </c>
      <c r="DM106" s="25">
        <v>0</v>
      </c>
      <c r="DN106" s="25">
        <v>0</v>
      </c>
      <c r="DO106" s="25">
        <v>0</v>
      </c>
      <c r="DP106" s="25">
        <v>0</v>
      </c>
      <c r="DQ106" s="25">
        <v>0</v>
      </c>
      <c r="DR106" s="25">
        <v>0</v>
      </c>
      <c r="DS106" s="25">
        <v>0</v>
      </c>
      <c r="DT106" s="34">
        <v>0</v>
      </c>
      <c r="DU106" s="34">
        <v>0</v>
      </c>
      <c r="DV106" s="34">
        <v>2</v>
      </c>
      <c r="DW106" s="34">
        <v>1</v>
      </c>
      <c r="DX106" s="34">
        <v>0</v>
      </c>
      <c r="DY106" s="34">
        <v>0</v>
      </c>
      <c r="DZ106" s="34">
        <v>1</v>
      </c>
      <c r="EA106" s="2">
        <v>0</v>
      </c>
      <c r="EB106" s="2">
        <v>1</v>
      </c>
      <c r="EC106" s="2">
        <v>2</v>
      </c>
      <c r="ED106" s="2">
        <v>1</v>
      </c>
      <c r="EE106" s="2">
        <v>0</v>
      </c>
      <c r="EF106" s="34">
        <v>999999999</v>
      </c>
      <c r="EG106" s="34">
        <v>999999999</v>
      </c>
      <c r="EH106" s="34">
        <v>50</v>
      </c>
      <c r="EI106" s="34">
        <v>100</v>
      </c>
      <c r="EJ106" s="34">
        <v>999999999</v>
      </c>
      <c r="EK106" s="34">
        <v>999999999</v>
      </c>
      <c r="EL106" s="34">
        <v>100</v>
      </c>
      <c r="EM106" s="34">
        <v>999999999</v>
      </c>
      <c r="EN106" s="34">
        <v>0</v>
      </c>
      <c r="EO106" s="34">
        <v>100</v>
      </c>
      <c r="EP106" s="34">
        <v>100</v>
      </c>
      <c r="EQ106" s="34">
        <v>999999999</v>
      </c>
      <c r="ER106" s="34">
        <v>999999999</v>
      </c>
      <c r="ES106" s="34">
        <v>999999999</v>
      </c>
      <c r="ET106" s="34">
        <v>50</v>
      </c>
      <c r="EU106" s="34">
        <v>0</v>
      </c>
      <c r="EV106" s="34">
        <v>999999999</v>
      </c>
      <c r="EW106" s="34">
        <v>999999999</v>
      </c>
      <c r="EX106" s="34">
        <v>0</v>
      </c>
      <c r="EY106" s="34">
        <v>999999999</v>
      </c>
      <c r="EZ106" s="34">
        <v>100</v>
      </c>
      <c r="FA106" s="34">
        <v>0</v>
      </c>
      <c r="FB106" s="34">
        <v>0</v>
      </c>
      <c r="FC106" s="34">
        <v>999999999</v>
      </c>
      <c r="FD106" s="42">
        <v>999999999</v>
      </c>
      <c r="FE106" s="42">
        <v>999999999</v>
      </c>
      <c r="FF106" s="42">
        <v>0</v>
      </c>
      <c r="FG106" s="42">
        <v>0</v>
      </c>
      <c r="FH106" s="42">
        <v>999999999</v>
      </c>
      <c r="FI106" s="42">
        <v>999999999</v>
      </c>
      <c r="FJ106" s="42">
        <v>0</v>
      </c>
      <c r="FK106" s="42">
        <v>999999999</v>
      </c>
      <c r="FL106" s="42">
        <v>0</v>
      </c>
      <c r="FM106" s="42">
        <v>0</v>
      </c>
      <c r="FN106" s="42">
        <v>0</v>
      </c>
      <c r="FO106" s="42">
        <v>999999999</v>
      </c>
      <c r="FP106" s="42">
        <v>0</v>
      </c>
      <c r="FQ106" s="2">
        <v>0</v>
      </c>
      <c r="FR106" s="2">
        <v>2</v>
      </c>
      <c r="FS106" s="2">
        <v>1</v>
      </c>
      <c r="FT106" s="2">
        <v>0</v>
      </c>
      <c r="FU106" s="2">
        <v>0</v>
      </c>
      <c r="FV106" s="2">
        <v>1</v>
      </c>
      <c r="FW106" s="2">
        <v>1</v>
      </c>
      <c r="FX106" s="2">
        <v>0</v>
      </c>
      <c r="FY106" s="2">
        <v>3</v>
      </c>
      <c r="FZ106" s="2">
        <v>1</v>
      </c>
      <c r="GA106" s="2">
        <v>1</v>
      </c>
      <c r="GB106" s="25">
        <v>0</v>
      </c>
      <c r="GC106" s="25">
        <v>0</v>
      </c>
      <c r="GD106" s="25">
        <v>0</v>
      </c>
      <c r="GE106" s="25">
        <v>0</v>
      </c>
      <c r="GF106" s="25">
        <v>0</v>
      </c>
      <c r="GG106" s="25">
        <v>0</v>
      </c>
      <c r="GH106" s="25">
        <v>0</v>
      </c>
      <c r="GI106" s="25">
        <v>0</v>
      </c>
      <c r="GJ106" s="25">
        <v>1</v>
      </c>
      <c r="GK106" s="25">
        <v>0</v>
      </c>
      <c r="GL106" s="25">
        <v>0</v>
      </c>
      <c r="GM106" s="25">
        <v>0</v>
      </c>
      <c r="GN106" s="2">
        <v>0</v>
      </c>
      <c r="GO106" s="2">
        <v>0</v>
      </c>
      <c r="GP106" s="2">
        <v>0</v>
      </c>
      <c r="GQ106" s="2">
        <v>0</v>
      </c>
      <c r="GR106" s="2">
        <v>0</v>
      </c>
      <c r="GS106" s="2">
        <v>1</v>
      </c>
      <c r="GT106" s="2">
        <v>0</v>
      </c>
      <c r="GU106" s="2">
        <v>1</v>
      </c>
      <c r="GV106" s="2">
        <v>0</v>
      </c>
      <c r="GW106" s="2">
        <v>0</v>
      </c>
      <c r="GX106" s="2">
        <v>1</v>
      </c>
      <c r="GY106" s="2">
        <v>0</v>
      </c>
      <c r="GZ106" s="2">
        <v>0</v>
      </c>
      <c r="HA106" s="2">
        <v>0</v>
      </c>
      <c r="HB106" s="2">
        <v>2</v>
      </c>
      <c r="HC106" s="2">
        <v>1</v>
      </c>
      <c r="HD106" s="2">
        <v>0</v>
      </c>
      <c r="HE106" s="2">
        <v>1</v>
      </c>
      <c r="HF106" s="2">
        <v>1</v>
      </c>
      <c r="HG106" s="2">
        <v>2</v>
      </c>
      <c r="HH106" s="2">
        <v>1</v>
      </c>
      <c r="HI106" s="2">
        <v>3</v>
      </c>
      <c r="HJ106" s="2">
        <v>2</v>
      </c>
      <c r="HK106" s="2">
        <v>1</v>
      </c>
      <c r="HL106" s="34">
        <v>999999999</v>
      </c>
      <c r="HM106" s="34">
        <v>999999999</v>
      </c>
      <c r="HN106" s="34">
        <v>100</v>
      </c>
      <c r="HO106" s="34">
        <v>100</v>
      </c>
      <c r="HP106" s="34">
        <v>999999999</v>
      </c>
      <c r="HQ106" s="34">
        <v>0</v>
      </c>
      <c r="HR106" s="34">
        <v>100</v>
      </c>
      <c r="HS106" s="34">
        <v>50</v>
      </c>
      <c r="HT106" s="34">
        <v>0</v>
      </c>
      <c r="HU106" s="34">
        <v>100</v>
      </c>
      <c r="HV106" s="34">
        <v>50</v>
      </c>
      <c r="HW106" s="34">
        <v>100</v>
      </c>
      <c r="HX106" s="39">
        <v>999999999</v>
      </c>
      <c r="HY106" s="39">
        <v>999999999</v>
      </c>
      <c r="HZ106" s="39">
        <v>0</v>
      </c>
      <c r="IA106" s="39">
        <v>0</v>
      </c>
      <c r="IB106" s="39">
        <v>999999999</v>
      </c>
      <c r="IC106" s="39">
        <v>0</v>
      </c>
      <c r="ID106" s="39">
        <v>0</v>
      </c>
      <c r="IE106" s="39">
        <v>0</v>
      </c>
      <c r="IF106" s="39">
        <v>100</v>
      </c>
      <c r="IG106" s="39">
        <v>0</v>
      </c>
      <c r="IH106" s="39">
        <v>0</v>
      </c>
      <c r="II106" s="39">
        <v>0</v>
      </c>
      <c r="IJ106" s="39">
        <v>999999999</v>
      </c>
      <c r="IK106" s="39">
        <v>999999999</v>
      </c>
      <c r="IL106" s="39">
        <v>0</v>
      </c>
      <c r="IM106" s="39">
        <v>0</v>
      </c>
      <c r="IN106" s="39">
        <v>999999999</v>
      </c>
      <c r="IO106" s="39">
        <v>100</v>
      </c>
      <c r="IP106" s="39">
        <v>0</v>
      </c>
      <c r="IQ106" s="39">
        <v>50</v>
      </c>
      <c r="IR106" s="39">
        <v>0</v>
      </c>
      <c r="IS106" s="39">
        <v>0</v>
      </c>
      <c r="IT106" s="39">
        <v>50</v>
      </c>
      <c r="IU106" s="39">
        <v>0</v>
      </c>
      <c r="IV106" s="39">
        <v>1</v>
      </c>
      <c r="IW106" s="39">
        <v>0</v>
      </c>
      <c r="IX106" s="39">
        <v>2</v>
      </c>
      <c r="IY106" s="39">
        <v>0</v>
      </c>
      <c r="IZ106" s="39">
        <v>0</v>
      </c>
      <c r="JA106" s="39">
        <v>0</v>
      </c>
      <c r="JB106" s="39">
        <v>1</v>
      </c>
      <c r="JC106" s="39">
        <v>0</v>
      </c>
      <c r="JD106" s="2">
        <v>0</v>
      </c>
      <c r="JE106" s="2">
        <v>1</v>
      </c>
      <c r="JF106" s="2">
        <v>0</v>
      </c>
      <c r="JG106" s="2">
        <v>1</v>
      </c>
      <c r="JH106" s="2">
        <v>0</v>
      </c>
      <c r="JI106" s="2">
        <v>0</v>
      </c>
      <c r="JJ106" s="2">
        <v>0</v>
      </c>
      <c r="JK106" s="2">
        <v>0</v>
      </c>
      <c r="JL106" s="2">
        <v>0</v>
      </c>
      <c r="JM106" s="44">
        <v>0</v>
      </c>
      <c r="JN106" s="44">
        <v>0</v>
      </c>
      <c r="JO106" s="44">
        <v>0</v>
      </c>
      <c r="JP106" s="2">
        <v>0</v>
      </c>
      <c r="JQ106" s="2">
        <v>0</v>
      </c>
      <c r="JR106" s="2">
        <v>0</v>
      </c>
      <c r="JS106" s="2">
        <v>0</v>
      </c>
      <c r="JT106" s="2">
        <v>1</v>
      </c>
      <c r="JU106" s="2">
        <v>1</v>
      </c>
      <c r="JV106" s="2">
        <v>0</v>
      </c>
      <c r="JW106" s="2">
        <v>0</v>
      </c>
      <c r="JX106" s="2">
        <v>2</v>
      </c>
      <c r="JY106" s="2">
        <v>0</v>
      </c>
      <c r="JZ106" s="2">
        <v>0</v>
      </c>
      <c r="KA106" s="2">
        <v>0</v>
      </c>
      <c r="KB106" s="25">
        <v>0</v>
      </c>
      <c r="KC106" s="25">
        <v>0</v>
      </c>
      <c r="KD106" s="25">
        <v>1</v>
      </c>
      <c r="KE106" s="25">
        <v>0</v>
      </c>
      <c r="KF106" s="25">
        <v>2</v>
      </c>
      <c r="KG106" s="25">
        <v>1</v>
      </c>
      <c r="KH106" s="25">
        <v>2</v>
      </c>
      <c r="KI106" s="25">
        <v>0</v>
      </c>
      <c r="KJ106" s="25">
        <v>2</v>
      </c>
      <c r="KK106" s="25">
        <v>0</v>
      </c>
      <c r="KL106" s="25">
        <v>1</v>
      </c>
      <c r="KM106" s="25">
        <v>0</v>
      </c>
      <c r="KN106" s="25">
        <v>0</v>
      </c>
      <c r="KO106" s="25">
        <v>1</v>
      </c>
      <c r="KP106" s="25">
        <v>1</v>
      </c>
      <c r="KQ106" s="25">
        <v>1</v>
      </c>
      <c r="KR106" s="44">
        <v>50</v>
      </c>
      <c r="KS106" s="44">
        <v>0</v>
      </c>
      <c r="KT106" s="44">
        <v>100</v>
      </c>
      <c r="KU106" s="44">
        <v>999999999</v>
      </c>
      <c r="KV106" s="44">
        <v>0</v>
      </c>
      <c r="KW106" s="44">
        <v>999999999</v>
      </c>
      <c r="KX106" s="44">
        <v>100</v>
      </c>
      <c r="KY106" s="44">
        <v>999999999</v>
      </c>
      <c r="KZ106" s="44">
        <v>999999999</v>
      </c>
      <c r="LA106" s="44">
        <v>100</v>
      </c>
      <c r="LB106" s="44">
        <v>0</v>
      </c>
      <c r="LC106" s="44">
        <v>100</v>
      </c>
      <c r="LD106" s="44">
        <v>0</v>
      </c>
      <c r="LE106" s="44">
        <v>0</v>
      </c>
      <c r="LF106" s="44">
        <v>0</v>
      </c>
      <c r="LG106" s="44">
        <v>999999999</v>
      </c>
      <c r="LH106" s="44">
        <v>0</v>
      </c>
      <c r="LI106" s="44">
        <v>999999999</v>
      </c>
      <c r="LJ106" s="44">
        <v>0</v>
      </c>
      <c r="LK106" s="44">
        <v>999999999</v>
      </c>
      <c r="LL106" s="44">
        <v>999999999</v>
      </c>
      <c r="LM106" s="44">
        <v>0</v>
      </c>
      <c r="LN106" s="44">
        <v>0</v>
      </c>
      <c r="LO106" s="44">
        <v>0</v>
      </c>
      <c r="LP106" s="44">
        <v>50</v>
      </c>
      <c r="LQ106" s="44">
        <v>100</v>
      </c>
      <c r="LR106" s="44">
        <v>0</v>
      </c>
      <c r="LS106" s="44">
        <v>999999999</v>
      </c>
      <c r="LT106" s="44">
        <v>100</v>
      </c>
      <c r="LU106" s="44">
        <v>999999999</v>
      </c>
      <c r="LV106" s="44">
        <v>0</v>
      </c>
      <c r="LW106" s="44">
        <v>999999999</v>
      </c>
      <c r="LX106" s="44">
        <v>999999999</v>
      </c>
      <c r="LY106" s="44">
        <v>0</v>
      </c>
      <c r="LZ106" s="44">
        <v>100</v>
      </c>
      <c r="MA106" s="44">
        <v>0</v>
      </c>
      <c r="MB106" s="25">
        <v>0</v>
      </c>
      <c r="MC106" s="25">
        <v>0</v>
      </c>
      <c r="MD106" s="25">
        <v>0</v>
      </c>
      <c r="ME106" s="25">
        <v>1</v>
      </c>
      <c r="MF106" s="25">
        <v>0</v>
      </c>
      <c r="MG106" s="25">
        <v>0</v>
      </c>
      <c r="MH106" s="25">
        <v>0</v>
      </c>
      <c r="MI106" s="25">
        <v>0</v>
      </c>
      <c r="MJ106" s="25">
        <v>0</v>
      </c>
      <c r="MK106" s="25">
        <v>0</v>
      </c>
      <c r="ML106" s="25">
        <v>0</v>
      </c>
      <c r="MM106" s="25">
        <v>0</v>
      </c>
      <c r="MN106" s="25">
        <v>0</v>
      </c>
      <c r="MO106" s="25">
        <v>0</v>
      </c>
      <c r="MP106" s="25">
        <v>2</v>
      </c>
      <c r="MQ106" s="25">
        <v>1</v>
      </c>
      <c r="MR106" s="25">
        <v>0</v>
      </c>
      <c r="MS106" s="25">
        <v>0</v>
      </c>
      <c r="MT106" s="25">
        <v>0</v>
      </c>
      <c r="MU106" s="25">
        <v>0</v>
      </c>
      <c r="MV106" s="25">
        <v>1</v>
      </c>
      <c r="MW106" s="44">
        <v>2</v>
      </c>
      <c r="MX106" s="44">
        <v>1</v>
      </c>
      <c r="MY106" s="44">
        <v>0</v>
      </c>
      <c r="MZ106" s="44">
        <v>999999999</v>
      </c>
      <c r="NA106" s="44">
        <v>999999999</v>
      </c>
      <c r="NB106" s="44">
        <v>0</v>
      </c>
      <c r="NC106" s="44">
        <v>100</v>
      </c>
      <c r="ND106" s="44">
        <v>999999999</v>
      </c>
      <c r="NE106" s="44">
        <v>999999999</v>
      </c>
      <c r="NF106" s="44">
        <v>999999999</v>
      </c>
      <c r="NG106" s="44">
        <v>999999999</v>
      </c>
      <c r="NH106" s="44">
        <v>0</v>
      </c>
      <c r="NI106" s="44">
        <v>0</v>
      </c>
      <c r="NJ106" s="44">
        <v>0</v>
      </c>
      <c r="NK106" s="44">
        <v>999999999</v>
      </c>
      <c r="NL106" s="25">
        <v>0</v>
      </c>
      <c r="NM106" s="25">
        <v>0</v>
      </c>
      <c r="NN106" s="25">
        <v>0</v>
      </c>
      <c r="NO106" s="25">
        <v>0</v>
      </c>
      <c r="NP106" s="25">
        <v>0</v>
      </c>
      <c r="NQ106" s="25">
        <v>0</v>
      </c>
      <c r="NR106" s="25">
        <v>0</v>
      </c>
      <c r="NS106" s="25">
        <v>0</v>
      </c>
      <c r="NT106" s="25">
        <v>0</v>
      </c>
      <c r="NU106" s="25">
        <v>0</v>
      </c>
      <c r="NV106" s="25">
        <v>0</v>
      </c>
      <c r="NW106" s="25">
        <v>0</v>
      </c>
      <c r="NX106" s="25">
        <v>0</v>
      </c>
      <c r="NY106" s="25">
        <v>0</v>
      </c>
      <c r="NZ106" s="25">
        <v>0</v>
      </c>
      <c r="OA106" s="25">
        <v>0</v>
      </c>
      <c r="OB106" s="25">
        <v>0</v>
      </c>
      <c r="OC106" s="25">
        <v>0</v>
      </c>
      <c r="OD106" s="44">
        <v>0</v>
      </c>
      <c r="OE106" s="44">
        <v>0</v>
      </c>
      <c r="OF106" s="44">
        <v>0</v>
      </c>
      <c r="OG106" s="44">
        <v>0</v>
      </c>
      <c r="OH106" s="44">
        <v>0</v>
      </c>
      <c r="OI106" s="44">
        <v>0</v>
      </c>
      <c r="OJ106" s="44">
        <v>999999999</v>
      </c>
      <c r="OK106" s="44">
        <v>999999999</v>
      </c>
      <c r="OL106" s="44">
        <v>999999999</v>
      </c>
      <c r="OM106" s="44">
        <v>999999999</v>
      </c>
      <c r="ON106" s="44">
        <v>999999999</v>
      </c>
      <c r="OO106" s="44">
        <v>999999999</v>
      </c>
      <c r="OP106" s="44">
        <v>999999999</v>
      </c>
      <c r="OQ106" s="44">
        <v>999999999</v>
      </c>
      <c r="OR106" s="44">
        <v>999999999</v>
      </c>
      <c r="OS106" s="44">
        <v>999999999</v>
      </c>
      <c r="OT106" s="44">
        <v>999999999</v>
      </c>
      <c r="OU106" s="44">
        <v>999999999</v>
      </c>
      <c r="OV106" s="25">
        <v>2</v>
      </c>
      <c r="OW106" s="25">
        <v>1</v>
      </c>
      <c r="OX106" s="25">
        <v>3</v>
      </c>
      <c r="OY106" s="25">
        <v>2</v>
      </c>
      <c r="OZ106" s="25">
        <v>2</v>
      </c>
      <c r="PA106" s="25">
        <v>1</v>
      </c>
      <c r="PB106" s="25">
        <v>2</v>
      </c>
      <c r="PC106" s="25">
        <v>3</v>
      </c>
      <c r="PD106" s="25">
        <v>3</v>
      </c>
      <c r="PE106" s="25">
        <v>5</v>
      </c>
      <c r="PF106" s="25">
        <v>4</v>
      </c>
      <c r="PG106" s="25">
        <v>3</v>
      </c>
      <c r="PH106" s="25">
        <v>4</v>
      </c>
      <c r="PI106" s="25">
        <v>3</v>
      </c>
      <c r="PJ106" s="25">
        <v>5</v>
      </c>
      <c r="PK106" s="25">
        <v>2</v>
      </c>
      <c r="PL106" s="25">
        <v>3</v>
      </c>
      <c r="PM106" s="25">
        <v>1</v>
      </c>
      <c r="PN106" s="25">
        <v>2</v>
      </c>
      <c r="PO106" s="25">
        <v>3</v>
      </c>
      <c r="PP106" s="25">
        <v>3</v>
      </c>
      <c r="PQ106" s="25">
        <v>5</v>
      </c>
      <c r="PR106" s="25">
        <v>4</v>
      </c>
      <c r="PS106" s="25">
        <v>4</v>
      </c>
      <c r="PT106" s="44">
        <v>50</v>
      </c>
      <c r="PU106" s="44">
        <v>33.333333333333329</v>
      </c>
      <c r="PV106" s="44">
        <v>60</v>
      </c>
      <c r="PW106" s="44">
        <v>100</v>
      </c>
      <c r="PX106" s="44">
        <v>66.666666666666657</v>
      </c>
      <c r="PY106" s="44">
        <v>100</v>
      </c>
      <c r="PZ106" s="44">
        <v>100</v>
      </c>
      <c r="QA106" s="44">
        <v>100</v>
      </c>
      <c r="QB106" s="44">
        <v>100</v>
      </c>
      <c r="QC106" s="44">
        <v>100</v>
      </c>
      <c r="QD106" s="44">
        <v>100</v>
      </c>
      <c r="QE106" s="44">
        <v>75</v>
      </c>
      <c r="QF106" s="25">
        <v>2</v>
      </c>
      <c r="QG106" s="25">
        <v>2</v>
      </c>
      <c r="QH106" s="25">
        <v>4</v>
      </c>
      <c r="QI106" s="25">
        <v>2</v>
      </c>
      <c r="QJ106" s="25">
        <v>2</v>
      </c>
      <c r="QK106" s="25">
        <v>1</v>
      </c>
      <c r="QL106" s="25">
        <v>2</v>
      </c>
      <c r="QM106" s="25">
        <v>3</v>
      </c>
      <c r="QN106" s="25">
        <v>2</v>
      </c>
      <c r="QO106" s="25">
        <v>3</v>
      </c>
      <c r="QP106" s="25">
        <v>2</v>
      </c>
      <c r="QQ106" s="25">
        <v>4</v>
      </c>
      <c r="QR106" s="25">
        <v>3</v>
      </c>
      <c r="QS106" s="25">
        <v>5</v>
      </c>
      <c r="QT106" s="25">
        <v>2</v>
      </c>
      <c r="QU106" s="25">
        <v>3</v>
      </c>
      <c r="QV106" s="25">
        <v>1</v>
      </c>
      <c r="QW106" s="25">
        <v>2</v>
      </c>
      <c r="QX106" s="25">
        <v>3</v>
      </c>
      <c r="QY106" s="25">
        <v>3</v>
      </c>
      <c r="QZ106" s="25">
        <v>5</v>
      </c>
      <c r="RA106" s="25">
        <v>4</v>
      </c>
      <c r="RB106" s="44">
        <v>50</v>
      </c>
      <c r="RC106" s="44">
        <v>66.666666666666657</v>
      </c>
      <c r="RD106" s="44">
        <v>80</v>
      </c>
      <c r="RE106" s="44">
        <v>100</v>
      </c>
      <c r="RF106" s="44">
        <v>66.666666666666657</v>
      </c>
      <c r="RG106" s="44">
        <v>100</v>
      </c>
      <c r="RH106" s="44">
        <v>100</v>
      </c>
      <c r="RI106" s="44">
        <v>100</v>
      </c>
      <c r="RJ106" s="44">
        <v>66.666666666666657</v>
      </c>
      <c r="RK106" s="44">
        <v>60</v>
      </c>
      <c r="RL106" s="44">
        <v>50</v>
      </c>
      <c r="RM106" s="25">
        <v>2</v>
      </c>
      <c r="RN106" s="25">
        <v>0</v>
      </c>
      <c r="RO106" s="25">
        <v>4</v>
      </c>
      <c r="RP106" s="25">
        <v>1</v>
      </c>
      <c r="RQ106" s="25">
        <v>1</v>
      </c>
      <c r="RR106" s="25">
        <v>1</v>
      </c>
      <c r="RS106" s="25">
        <v>1</v>
      </c>
      <c r="RT106" s="25">
        <v>1</v>
      </c>
      <c r="RU106" s="25">
        <v>1</v>
      </c>
      <c r="RV106" s="25">
        <v>2</v>
      </c>
      <c r="RW106" s="25">
        <v>2</v>
      </c>
      <c r="RX106" s="25">
        <v>1</v>
      </c>
      <c r="RY106" s="25">
        <v>0</v>
      </c>
      <c r="RZ106" s="25">
        <v>0</v>
      </c>
      <c r="SA106" s="25">
        <v>2</v>
      </c>
      <c r="SB106" s="25">
        <v>0</v>
      </c>
      <c r="SC106" s="25">
        <v>0</v>
      </c>
      <c r="SD106" s="25">
        <v>1</v>
      </c>
      <c r="SE106" s="25">
        <v>2</v>
      </c>
      <c r="SF106" s="25">
        <v>0</v>
      </c>
      <c r="SG106" s="25">
        <v>1</v>
      </c>
      <c r="SH106" s="25">
        <v>4</v>
      </c>
      <c r="SI106" s="25">
        <v>2</v>
      </c>
      <c r="SJ106" s="25">
        <v>2</v>
      </c>
      <c r="SK106" s="25">
        <v>0</v>
      </c>
      <c r="SL106" s="25">
        <v>0</v>
      </c>
      <c r="SM106" s="25">
        <v>2</v>
      </c>
      <c r="SN106" s="25">
        <v>0</v>
      </c>
      <c r="SO106" s="25">
        <v>0</v>
      </c>
      <c r="SP106" s="25">
        <v>1</v>
      </c>
      <c r="SQ106" s="25">
        <v>1</v>
      </c>
      <c r="SR106" s="25">
        <v>0</v>
      </c>
      <c r="SS106" s="25">
        <v>1</v>
      </c>
      <c r="ST106" s="25">
        <v>2</v>
      </c>
      <c r="SU106" s="25">
        <v>2</v>
      </c>
      <c r="SV106" s="25">
        <v>1</v>
      </c>
      <c r="SW106" s="44">
        <v>100</v>
      </c>
      <c r="SX106" s="44">
        <v>0</v>
      </c>
      <c r="SY106" s="44">
        <v>80</v>
      </c>
      <c r="SZ106" s="44">
        <v>100</v>
      </c>
      <c r="TA106" s="44">
        <v>50</v>
      </c>
      <c r="TB106" s="44">
        <v>100</v>
      </c>
      <c r="TC106" s="44">
        <v>50</v>
      </c>
      <c r="TD106" s="44">
        <v>50</v>
      </c>
      <c r="TE106" s="44">
        <v>50</v>
      </c>
      <c r="TF106" s="44">
        <v>50</v>
      </c>
      <c r="TG106" s="44">
        <v>66.666666666666657</v>
      </c>
      <c r="TH106" s="44">
        <v>50</v>
      </c>
      <c r="TI106" s="44">
        <v>0</v>
      </c>
      <c r="TJ106" s="44">
        <v>0</v>
      </c>
      <c r="TK106" s="44">
        <v>40</v>
      </c>
      <c r="TL106" s="44">
        <v>0</v>
      </c>
      <c r="TM106" s="44">
        <v>0</v>
      </c>
      <c r="TN106" s="44">
        <v>100</v>
      </c>
      <c r="TO106" s="44">
        <v>100</v>
      </c>
      <c r="TP106" s="44">
        <v>0</v>
      </c>
      <c r="TQ106" s="44">
        <v>50</v>
      </c>
      <c r="TR106" s="44">
        <v>100</v>
      </c>
      <c r="TS106" s="44">
        <v>66.666666666666657</v>
      </c>
      <c r="TT106" s="44">
        <v>100</v>
      </c>
      <c r="TU106" s="44">
        <v>0</v>
      </c>
      <c r="TV106" s="44">
        <v>0</v>
      </c>
      <c r="TW106" s="44">
        <v>40</v>
      </c>
      <c r="TX106" s="44">
        <v>0</v>
      </c>
      <c r="TY106" s="44">
        <v>0</v>
      </c>
      <c r="TZ106" s="44">
        <v>100</v>
      </c>
      <c r="UA106" s="44">
        <v>50</v>
      </c>
      <c r="UB106" s="44">
        <v>0</v>
      </c>
      <c r="UC106" s="44">
        <v>50</v>
      </c>
      <c r="UD106" s="44">
        <v>50</v>
      </c>
      <c r="UE106" s="44">
        <v>66.666666666666657</v>
      </c>
      <c r="UF106" s="44">
        <v>50</v>
      </c>
    </row>
    <row r="107" spans="1:552" x14ac:dyDescent="0.25">
      <c r="A107" s="2" t="str">
        <f t="shared" si="1"/>
        <v xml:space="preserve">313420 Ituiutaba                                                                                                                                    </v>
      </c>
      <c r="B107" s="58">
        <v>313420</v>
      </c>
      <c r="C107" s="2" t="s">
        <v>151</v>
      </c>
      <c r="D107" s="56">
        <v>5</v>
      </c>
      <c r="E107" s="56">
        <v>7</v>
      </c>
      <c r="F107" s="56">
        <v>4</v>
      </c>
      <c r="G107" s="56">
        <v>1</v>
      </c>
      <c r="H107" s="56">
        <v>2</v>
      </c>
      <c r="I107" s="56">
        <v>3</v>
      </c>
      <c r="J107" s="56">
        <v>3</v>
      </c>
      <c r="K107" s="56">
        <v>5</v>
      </c>
      <c r="L107" s="56">
        <v>3</v>
      </c>
      <c r="M107" s="56">
        <v>5</v>
      </c>
      <c r="N107" s="56">
        <v>7</v>
      </c>
      <c r="O107" s="56">
        <v>3</v>
      </c>
      <c r="P107" s="59">
        <v>3</v>
      </c>
      <c r="Q107" s="59">
        <v>3</v>
      </c>
      <c r="R107" s="59">
        <v>1</v>
      </c>
      <c r="S107" s="59">
        <v>1</v>
      </c>
      <c r="T107" s="59">
        <v>1</v>
      </c>
      <c r="U107" s="59">
        <v>2</v>
      </c>
      <c r="V107" s="59">
        <v>2</v>
      </c>
      <c r="W107" s="59">
        <v>3</v>
      </c>
      <c r="X107" s="59">
        <v>1</v>
      </c>
      <c r="Y107" s="59">
        <v>2</v>
      </c>
      <c r="Z107" s="59">
        <v>4</v>
      </c>
      <c r="AA107" s="59">
        <v>2</v>
      </c>
      <c r="AB107" s="62">
        <v>60</v>
      </c>
      <c r="AC107" s="62">
        <v>42.857142857142854</v>
      </c>
      <c r="AD107" s="62">
        <v>25</v>
      </c>
      <c r="AE107" s="62">
        <v>100</v>
      </c>
      <c r="AF107" s="62">
        <v>50</v>
      </c>
      <c r="AG107" s="62">
        <v>66.666666666666657</v>
      </c>
      <c r="AH107" s="62">
        <v>66.666666666666657</v>
      </c>
      <c r="AI107" s="62">
        <v>60</v>
      </c>
      <c r="AJ107" s="62">
        <v>33.333333333333329</v>
      </c>
      <c r="AK107" s="62">
        <v>40</v>
      </c>
      <c r="AL107" s="62">
        <v>57.142857142857139</v>
      </c>
      <c r="AM107" s="62">
        <v>66.666666666666657</v>
      </c>
      <c r="AN107" s="61">
        <v>1</v>
      </c>
      <c r="AO107" s="25">
        <v>3</v>
      </c>
      <c r="AP107" s="25">
        <v>2</v>
      </c>
      <c r="AQ107" s="25">
        <v>0</v>
      </c>
      <c r="AR107" s="25">
        <v>1</v>
      </c>
      <c r="AS107" s="25">
        <v>1</v>
      </c>
      <c r="AT107" s="25">
        <v>1</v>
      </c>
      <c r="AU107" s="25">
        <v>2</v>
      </c>
      <c r="AV107" s="25">
        <v>2</v>
      </c>
      <c r="AW107" s="25">
        <v>3</v>
      </c>
      <c r="AX107" s="25">
        <v>3</v>
      </c>
      <c r="AY107" s="25">
        <v>1</v>
      </c>
      <c r="AZ107" s="39">
        <v>20</v>
      </c>
      <c r="BA107" s="39">
        <v>42.857142857142854</v>
      </c>
      <c r="BB107" s="39">
        <v>50</v>
      </c>
      <c r="BC107" s="39">
        <v>0</v>
      </c>
      <c r="BD107" s="39">
        <v>50</v>
      </c>
      <c r="BE107" s="39">
        <v>33.333333333333329</v>
      </c>
      <c r="BF107" s="39">
        <v>33.333333333333329</v>
      </c>
      <c r="BG107" s="39">
        <v>40</v>
      </c>
      <c r="BH107" s="39">
        <v>66.666666666666657</v>
      </c>
      <c r="BI107" s="39">
        <v>60</v>
      </c>
      <c r="BJ107" s="39">
        <v>42.857142857142854</v>
      </c>
      <c r="BK107" s="39">
        <v>33.333333333333329</v>
      </c>
      <c r="BL107" s="25">
        <v>1</v>
      </c>
      <c r="BM107" s="25">
        <v>1</v>
      </c>
      <c r="BN107" s="25">
        <v>1</v>
      </c>
      <c r="BO107" s="25">
        <v>0</v>
      </c>
      <c r="BP107" s="25">
        <v>0</v>
      </c>
      <c r="BQ107" s="25">
        <v>0</v>
      </c>
      <c r="BR107" s="25">
        <v>0</v>
      </c>
      <c r="BS107" s="25">
        <v>0</v>
      </c>
      <c r="BT107" s="25">
        <v>0</v>
      </c>
      <c r="BU107" s="25">
        <v>0</v>
      </c>
      <c r="BV107" s="25">
        <v>0</v>
      </c>
      <c r="BW107" s="25">
        <v>0</v>
      </c>
      <c r="BX107" s="39">
        <v>20</v>
      </c>
      <c r="BY107" s="39">
        <v>14.285714285714285</v>
      </c>
      <c r="BZ107" s="39">
        <v>25</v>
      </c>
      <c r="CA107" s="39">
        <v>0</v>
      </c>
      <c r="CB107" s="39">
        <v>0</v>
      </c>
      <c r="CC107" s="39">
        <v>0</v>
      </c>
      <c r="CD107" s="39">
        <v>0</v>
      </c>
      <c r="CE107" s="39">
        <v>0</v>
      </c>
      <c r="CF107" s="39">
        <v>0</v>
      </c>
      <c r="CG107" s="39">
        <v>0</v>
      </c>
      <c r="CH107" s="39">
        <v>0</v>
      </c>
      <c r="CI107" s="39">
        <v>0</v>
      </c>
      <c r="CJ107" s="63">
        <v>0</v>
      </c>
      <c r="CK107" s="63">
        <v>1</v>
      </c>
      <c r="CL107" s="63">
        <v>0</v>
      </c>
      <c r="CM107" s="63">
        <v>0</v>
      </c>
      <c r="CN107" s="63">
        <v>1</v>
      </c>
      <c r="CO107" s="63">
        <v>1</v>
      </c>
      <c r="CP107" s="63">
        <v>0</v>
      </c>
      <c r="CQ107" s="63">
        <v>2</v>
      </c>
      <c r="CR107" s="63">
        <v>1</v>
      </c>
      <c r="CS107" s="63">
        <v>0</v>
      </c>
      <c r="CT107" s="63">
        <v>2</v>
      </c>
      <c r="CU107" s="63">
        <v>1</v>
      </c>
      <c r="CV107" s="63">
        <v>0</v>
      </c>
      <c r="CW107" s="63">
        <v>0</v>
      </c>
      <c r="CX107" s="63">
        <v>0</v>
      </c>
      <c r="CY107" s="63">
        <v>0</v>
      </c>
      <c r="CZ107" s="63">
        <v>0</v>
      </c>
      <c r="DA107" s="63">
        <v>0</v>
      </c>
      <c r="DB107" s="63">
        <v>0</v>
      </c>
      <c r="DC107" s="63">
        <v>0</v>
      </c>
      <c r="DD107" s="63">
        <v>0</v>
      </c>
      <c r="DE107" s="63">
        <v>0</v>
      </c>
      <c r="DF107" s="63">
        <v>0</v>
      </c>
      <c r="DG107" s="63">
        <v>0</v>
      </c>
      <c r="DH107" s="25">
        <v>1</v>
      </c>
      <c r="DI107" s="25">
        <v>0</v>
      </c>
      <c r="DJ107" s="25">
        <v>1</v>
      </c>
      <c r="DK107" s="25">
        <v>0</v>
      </c>
      <c r="DL107" s="25">
        <v>0</v>
      </c>
      <c r="DM107" s="25">
        <v>0</v>
      </c>
      <c r="DN107" s="25">
        <v>0</v>
      </c>
      <c r="DO107" s="25">
        <v>0</v>
      </c>
      <c r="DP107" s="25">
        <v>0</v>
      </c>
      <c r="DQ107" s="25">
        <v>0</v>
      </c>
      <c r="DR107" s="25">
        <v>0</v>
      </c>
      <c r="DS107" s="25">
        <v>0</v>
      </c>
      <c r="DT107" s="34">
        <v>1</v>
      </c>
      <c r="DU107" s="34">
        <v>1</v>
      </c>
      <c r="DV107" s="34">
        <v>1</v>
      </c>
      <c r="DW107" s="34">
        <v>0</v>
      </c>
      <c r="DX107" s="34">
        <v>1</v>
      </c>
      <c r="DY107" s="34">
        <v>1</v>
      </c>
      <c r="DZ107" s="34">
        <v>0</v>
      </c>
      <c r="EA107" s="2">
        <v>2</v>
      </c>
      <c r="EB107" s="2">
        <v>1</v>
      </c>
      <c r="EC107" s="2">
        <v>0</v>
      </c>
      <c r="ED107" s="2">
        <v>2</v>
      </c>
      <c r="EE107" s="2">
        <v>1</v>
      </c>
      <c r="EF107" s="34">
        <v>0</v>
      </c>
      <c r="EG107" s="34">
        <v>100</v>
      </c>
      <c r="EH107" s="34">
        <v>0</v>
      </c>
      <c r="EI107" s="34">
        <v>999999999</v>
      </c>
      <c r="EJ107" s="34">
        <v>100</v>
      </c>
      <c r="EK107" s="34">
        <v>100</v>
      </c>
      <c r="EL107" s="34">
        <v>999999999</v>
      </c>
      <c r="EM107" s="34">
        <v>100</v>
      </c>
      <c r="EN107" s="34">
        <v>100</v>
      </c>
      <c r="EO107" s="34">
        <v>999999999</v>
      </c>
      <c r="EP107" s="34">
        <v>100</v>
      </c>
      <c r="EQ107" s="34">
        <v>100</v>
      </c>
      <c r="ER107" s="34">
        <v>0</v>
      </c>
      <c r="ES107" s="34">
        <v>0</v>
      </c>
      <c r="ET107" s="34">
        <v>0</v>
      </c>
      <c r="EU107" s="34">
        <v>999999999</v>
      </c>
      <c r="EV107" s="34">
        <v>0</v>
      </c>
      <c r="EW107" s="34">
        <v>0</v>
      </c>
      <c r="EX107" s="34">
        <v>999999999</v>
      </c>
      <c r="EY107" s="34">
        <v>0</v>
      </c>
      <c r="EZ107" s="34">
        <v>0</v>
      </c>
      <c r="FA107" s="34">
        <v>999999999</v>
      </c>
      <c r="FB107" s="34">
        <v>0</v>
      </c>
      <c r="FC107" s="34">
        <v>0</v>
      </c>
      <c r="FD107" s="42">
        <v>100</v>
      </c>
      <c r="FE107" s="42">
        <v>0</v>
      </c>
      <c r="FF107" s="42">
        <v>100</v>
      </c>
      <c r="FG107" s="42">
        <v>999999999</v>
      </c>
      <c r="FH107" s="42">
        <v>0</v>
      </c>
      <c r="FI107" s="42">
        <v>0</v>
      </c>
      <c r="FJ107" s="42">
        <v>999999999</v>
      </c>
      <c r="FK107" s="42">
        <v>0</v>
      </c>
      <c r="FL107" s="42">
        <v>0</v>
      </c>
      <c r="FM107" s="42">
        <v>999999999</v>
      </c>
      <c r="FN107" s="42">
        <v>0</v>
      </c>
      <c r="FO107" s="42">
        <v>0</v>
      </c>
      <c r="FP107" s="42">
        <v>1</v>
      </c>
      <c r="FQ107" s="2">
        <v>1</v>
      </c>
      <c r="FR107" s="2">
        <v>1</v>
      </c>
      <c r="FS107" s="2">
        <v>0</v>
      </c>
      <c r="FT107" s="2">
        <v>1</v>
      </c>
      <c r="FU107" s="2">
        <v>2</v>
      </c>
      <c r="FV107" s="2">
        <v>1</v>
      </c>
      <c r="FW107" s="2">
        <v>2</v>
      </c>
      <c r="FX107" s="2">
        <v>1</v>
      </c>
      <c r="FY107" s="2">
        <v>2</v>
      </c>
      <c r="FZ107" s="2">
        <v>3</v>
      </c>
      <c r="GA107" s="2">
        <v>2</v>
      </c>
      <c r="GB107" s="25">
        <v>0</v>
      </c>
      <c r="GC107" s="25">
        <v>1</v>
      </c>
      <c r="GD107" s="25">
        <v>0</v>
      </c>
      <c r="GE107" s="25">
        <v>0</v>
      </c>
      <c r="GF107" s="25">
        <v>0</v>
      </c>
      <c r="GG107" s="25">
        <v>0</v>
      </c>
      <c r="GH107" s="25">
        <v>0</v>
      </c>
      <c r="GI107" s="25">
        <v>0</v>
      </c>
      <c r="GJ107" s="25">
        <v>0</v>
      </c>
      <c r="GK107" s="25">
        <v>0</v>
      </c>
      <c r="GL107" s="25">
        <v>0</v>
      </c>
      <c r="GM107" s="25">
        <v>0</v>
      </c>
      <c r="GN107" s="2">
        <v>2</v>
      </c>
      <c r="GO107" s="2">
        <v>0</v>
      </c>
      <c r="GP107" s="2">
        <v>0</v>
      </c>
      <c r="GQ107" s="2">
        <v>0</v>
      </c>
      <c r="GR107" s="2">
        <v>0</v>
      </c>
      <c r="GS107" s="2">
        <v>0</v>
      </c>
      <c r="GT107" s="2">
        <v>0</v>
      </c>
      <c r="GU107" s="2">
        <v>0</v>
      </c>
      <c r="GV107" s="2">
        <v>0</v>
      </c>
      <c r="GW107" s="2">
        <v>0</v>
      </c>
      <c r="GX107" s="2">
        <v>0</v>
      </c>
      <c r="GY107" s="2">
        <v>0</v>
      </c>
      <c r="GZ107" s="2">
        <v>3</v>
      </c>
      <c r="HA107" s="2">
        <v>2</v>
      </c>
      <c r="HB107" s="2">
        <v>1</v>
      </c>
      <c r="HC107" s="2">
        <v>0</v>
      </c>
      <c r="HD107" s="2">
        <v>1</v>
      </c>
      <c r="HE107" s="2">
        <v>2</v>
      </c>
      <c r="HF107" s="2">
        <v>1</v>
      </c>
      <c r="HG107" s="2">
        <v>2</v>
      </c>
      <c r="HH107" s="2">
        <v>1</v>
      </c>
      <c r="HI107" s="2">
        <v>2</v>
      </c>
      <c r="HJ107" s="2">
        <v>3</v>
      </c>
      <c r="HK107" s="2">
        <v>2</v>
      </c>
      <c r="HL107" s="34">
        <v>33.333333333333329</v>
      </c>
      <c r="HM107" s="34">
        <v>50</v>
      </c>
      <c r="HN107" s="34">
        <v>100</v>
      </c>
      <c r="HO107" s="34">
        <v>999999999</v>
      </c>
      <c r="HP107" s="34">
        <v>100</v>
      </c>
      <c r="HQ107" s="34">
        <v>100</v>
      </c>
      <c r="HR107" s="34">
        <v>100</v>
      </c>
      <c r="HS107" s="34">
        <v>100</v>
      </c>
      <c r="HT107" s="34">
        <v>100</v>
      </c>
      <c r="HU107" s="34">
        <v>100</v>
      </c>
      <c r="HV107" s="34">
        <v>100</v>
      </c>
      <c r="HW107" s="34">
        <v>100</v>
      </c>
      <c r="HX107" s="39">
        <v>0</v>
      </c>
      <c r="HY107" s="39">
        <v>50</v>
      </c>
      <c r="HZ107" s="39">
        <v>0</v>
      </c>
      <c r="IA107" s="39">
        <v>999999999</v>
      </c>
      <c r="IB107" s="39">
        <v>0</v>
      </c>
      <c r="IC107" s="39">
        <v>0</v>
      </c>
      <c r="ID107" s="39">
        <v>0</v>
      </c>
      <c r="IE107" s="39">
        <v>0</v>
      </c>
      <c r="IF107" s="39">
        <v>0</v>
      </c>
      <c r="IG107" s="39">
        <v>0</v>
      </c>
      <c r="IH107" s="39">
        <v>0</v>
      </c>
      <c r="II107" s="39">
        <v>0</v>
      </c>
      <c r="IJ107" s="39">
        <v>66.666666666666657</v>
      </c>
      <c r="IK107" s="39">
        <v>0</v>
      </c>
      <c r="IL107" s="39">
        <v>0</v>
      </c>
      <c r="IM107" s="39">
        <v>999999999</v>
      </c>
      <c r="IN107" s="39">
        <v>0</v>
      </c>
      <c r="IO107" s="39">
        <v>0</v>
      </c>
      <c r="IP107" s="39">
        <v>0</v>
      </c>
      <c r="IQ107" s="39">
        <v>0</v>
      </c>
      <c r="IR107" s="39">
        <v>0</v>
      </c>
      <c r="IS107" s="39">
        <v>0</v>
      </c>
      <c r="IT107" s="39">
        <v>0</v>
      </c>
      <c r="IU107" s="39">
        <v>0</v>
      </c>
      <c r="IV107" s="39">
        <v>0</v>
      </c>
      <c r="IW107" s="39">
        <v>2</v>
      </c>
      <c r="IX107" s="39">
        <v>0</v>
      </c>
      <c r="IY107" s="39">
        <v>0</v>
      </c>
      <c r="IZ107" s="39">
        <v>0</v>
      </c>
      <c r="JA107" s="39">
        <v>0</v>
      </c>
      <c r="JB107" s="39">
        <v>1</v>
      </c>
      <c r="JC107" s="39">
        <v>2</v>
      </c>
      <c r="JD107" s="2">
        <v>0</v>
      </c>
      <c r="JE107" s="2">
        <v>2</v>
      </c>
      <c r="JF107" s="2">
        <v>0</v>
      </c>
      <c r="JG107" s="2">
        <v>0</v>
      </c>
      <c r="JH107" s="2">
        <v>1</v>
      </c>
      <c r="JI107" s="2">
        <v>0</v>
      </c>
      <c r="JJ107" s="2">
        <v>1</v>
      </c>
      <c r="JK107" s="2">
        <v>0</v>
      </c>
      <c r="JL107" s="2">
        <v>0</v>
      </c>
      <c r="JM107" s="44">
        <v>1</v>
      </c>
      <c r="JN107" s="44">
        <v>0</v>
      </c>
      <c r="JO107" s="44">
        <v>0</v>
      </c>
      <c r="JP107" s="2">
        <v>1</v>
      </c>
      <c r="JQ107" s="2">
        <v>1</v>
      </c>
      <c r="JR107" s="2">
        <v>0</v>
      </c>
      <c r="JS107" s="2">
        <v>1</v>
      </c>
      <c r="JT107" s="2">
        <v>0</v>
      </c>
      <c r="JU107" s="2">
        <v>1</v>
      </c>
      <c r="JV107" s="2">
        <v>0</v>
      </c>
      <c r="JW107" s="2">
        <v>0</v>
      </c>
      <c r="JX107" s="2">
        <v>1</v>
      </c>
      <c r="JY107" s="2">
        <v>0</v>
      </c>
      <c r="JZ107" s="2">
        <v>0</v>
      </c>
      <c r="KA107" s="2">
        <v>0</v>
      </c>
      <c r="KB107" s="25">
        <v>0</v>
      </c>
      <c r="KC107" s="25">
        <v>0</v>
      </c>
      <c r="KD107" s="25">
        <v>1</v>
      </c>
      <c r="KE107" s="25">
        <v>0</v>
      </c>
      <c r="KF107" s="25">
        <v>1</v>
      </c>
      <c r="KG107" s="25">
        <v>3</v>
      </c>
      <c r="KH107" s="25">
        <v>1</v>
      </c>
      <c r="KI107" s="25">
        <v>0</v>
      </c>
      <c r="KJ107" s="25">
        <v>1</v>
      </c>
      <c r="KK107" s="25">
        <v>1</v>
      </c>
      <c r="KL107" s="25">
        <v>1</v>
      </c>
      <c r="KM107" s="25">
        <v>2</v>
      </c>
      <c r="KN107" s="25">
        <v>1</v>
      </c>
      <c r="KO107" s="25">
        <v>3</v>
      </c>
      <c r="KP107" s="25">
        <v>1</v>
      </c>
      <c r="KQ107" s="25">
        <v>1</v>
      </c>
      <c r="KR107" s="44">
        <v>0</v>
      </c>
      <c r="KS107" s="44">
        <v>66.666666666666657</v>
      </c>
      <c r="KT107" s="44">
        <v>0</v>
      </c>
      <c r="KU107" s="44">
        <v>999999999</v>
      </c>
      <c r="KV107" s="44">
        <v>0</v>
      </c>
      <c r="KW107" s="44">
        <v>0</v>
      </c>
      <c r="KX107" s="44">
        <v>100</v>
      </c>
      <c r="KY107" s="44">
        <v>100</v>
      </c>
      <c r="KZ107" s="44">
        <v>0</v>
      </c>
      <c r="LA107" s="44">
        <v>66.666666666666657</v>
      </c>
      <c r="LB107" s="44">
        <v>0</v>
      </c>
      <c r="LC107" s="44">
        <v>0</v>
      </c>
      <c r="LD107" s="44">
        <v>100</v>
      </c>
      <c r="LE107" s="44">
        <v>0</v>
      </c>
      <c r="LF107" s="44">
        <v>100</v>
      </c>
      <c r="LG107" s="44">
        <v>999999999</v>
      </c>
      <c r="LH107" s="44">
        <v>0</v>
      </c>
      <c r="LI107" s="44">
        <v>100</v>
      </c>
      <c r="LJ107" s="44">
        <v>0</v>
      </c>
      <c r="LK107" s="44">
        <v>0</v>
      </c>
      <c r="LL107" s="44">
        <v>100</v>
      </c>
      <c r="LM107" s="44">
        <v>33.333333333333329</v>
      </c>
      <c r="LN107" s="44">
        <v>0</v>
      </c>
      <c r="LO107" s="44">
        <v>100</v>
      </c>
      <c r="LP107" s="44">
        <v>0</v>
      </c>
      <c r="LQ107" s="44">
        <v>33.333333333333329</v>
      </c>
      <c r="LR107" s="44">
        <v>0</v>
      </c>
      <c r="LS107" s="44">
        <v>999999999</v>
      </c>
      <c r="LT107" s="44">
        <v>100</v>
      </c>
      <c r="LU107" s="44">
        <v>0</v>
      </c>
      <c r="LV107" s="44">
        <v>0</v>
      </c>
      <c r="LW107" s="44">
        <v>0</v>
      </c>
      <c r="LX107" s="44">
        <v>0</v>
      </c>
      <c r="LY107" s="44">
        <v>0</v>
      </c>
      <c r="LZ107" s="44">
        <v>100</v>
      </c>
      <c r="MA107" s="44">
        <v>0</v>
      </c>
      <c r="MB107" s="25">
        <v>1</v>
      </c>
      <c r="MC107" s="25">
        <v>0</v>
      </c>
      <c r="MD107" s="25">
        <v>0</v>
      </c>
      <c r="ME107" s="25">
        <v>0</v>
      </c>
      <c r="MF107" s="25">
        <v>0</v>
      </c>
      <c r="MG107" s="25">
        <v>0</v>
      </c>
      <c r="MH107" s="25">
        <v>0</v>
      </c>
      <c r="MI107" s="25">
        <v>1</v>
      </c>
      <c r="MJ107" s="25">
        <v>0</v>
      </c>
      <c r="MK107" s="25">
        <v>0</v>
      </c>
      <c r="ML107" s="25">
        <v>0</v>
      </c>
      <c r="MM107" s="25">
        <v>0</v>
      </c>
      <c r="MN107" s="25">
        <v>1</v>
      </c>
      <c r="MO107" s="25">
        <v>1</v>
      </c>
      <c r="MP107" s="25">
        <v>1</v>
      </c>
      <c r="MQ107" s="25">
        <v>0</v>
      </c>
      <c r="MR107" s="25">
        <v>1</v>
      </c>
      <c r="MS107" s="25">
        <v>1</v>
      </c>
      <c r="MT107" s="25">
        <v>0</v>
      </c>
      <c r="MU107" s="25">
        <v>1</v>
      </c>
      <c r="MV107" s="25">
        <v>0</v>
      </c>
      <c r="MW107" s="44">
        <v>0</v>
      </c>
      <c r="MX107" s="44">
        <v>0</v>
      </c>
      <c r="MY107" s="44">
        <v>0</v>
      </c>
      <c r="MZ107" s="44">
        <v>100</v>
      </c>
      <c r="NA107" s="44">
        <v>0</v>
      </c>
      <c r="NB107" s="44">
        <v>0</v>
      </c>
      <c r="NC107" s="44">
        <v>999999999</v>
      </c>
      <c r="ND107" s="44">
        <v>0</v>
      </c>
      <c r="NE107" s="44">
        <v>0</v>
      </c>
      <c r="NF107" s="44">
        <v>999999999</v>
      </c>
      <c r="NG107" s="44">
        <v>100</v>
      </c>
      <c r="NH107" s="44">
        <v>999999999</v>
      </c>
      <c r="NI107" s="44">
        <v>999999999</v>
      </c>
      <c r="NJ107" s="44">
        <v>999999999</v>
      </c>
      <c r="NK107" s="44">
        <v>999999999</v>
      </c>
      <c r="NL107" s="25">
        <v>0</v>
      </c>
      <c r="NM107" s="25">
        <v>0</v>
      </c>
      <c r="NN107" s="25">
        <v>0</v>
      </c>
      <c r="NO107" s="25">
        <v>0</v>
      </c>
      <c r="NP107" s="25">
        <v>0</v>
      </c>
      <c r="NQ107" s="25">
        <v>0</v>
      </c>
      <c r="NR107" s="25">
        <v>0</v>
      </c>
      <c r="NS107" s="25">
        <v>0</v>
      </c>
      <c r="NT107" s="25">
        <v>0</v>
      </c>
      <c r="NU107" s="25">
        <v>0</v>
      </c>
      <c r="NV107" s="25">
        <v>0</v>
      </c>
      <c r="NW107" s="25">
        <v>0</v>
      </c>
      <c r="NX107" s="25">
        <v>0</v>
      </c>
      <c r="NY107" s="25">
        <v>1</v>
      </c>
      <c r="NZ107" s="25">
        <v>0</v>
      </c>
      <c r="OA107" s="25">
        <v>0</v>
      </c>
      <c r="OB107" s="25">
        <v>0</v>
      </c>
      <c r="OC107" s="25">
        <v>1</v>
      </c>
      <c r="OD107" s="44">
        <v>0</v>
      </c>
      <c r="OE107" s="44">
        <v>0</v>
      </c>
      <c r="OF107" s="44">
        <v>0</v>
      </c>
      <c r="OG107" s="44">
        <v>0</v>
      </c>
      <c r="OH107" s="44">
        <v>0</v>
      </c>
      <c r="OI107" s="44">
        <v>0</v>
      </c>
      <c r="OJ107" s="44">
        <v>999999999</v>
      </c>
      <c r="OK107" s="44">
        <v>0</v>
      </c>
      <c r="OL107" s="44">
        <v>999999999</v>
      </c>
      <c r="OM107" s="44">
        <v>999999999</v>
      </c>
      <c r="ON107" s="44">
        <v>999999999</v>
      </c>
      <c r="OO107" s="44">
        <v>0</v>
      </c>
      <c r="OP107" s="44">
        <v>999999999</v>
      </c>
      <c r="OQ107" s="44">
        <v>999999999</v>
      </c>
      <c r="OR107" s="44">
        <v>999999999</v>
      </c>
      <c r="OS107" s="44">
        <v>999999999</v>
      </c>
      <c r="OT107" s="44">
        <v>999999999</v>
      </c>
      <c r="OU107" s="44">
        <v>999999999</v>
      </c>
      <c r="OV107" s="25">
        <v>2</v>
      </c>
      <c r="OW107" s="25">
        <v>2</v>
      </c>
      <c r="OX107" s="25">
        <v>1</v>
      </c>
      <c r="OY107" s="25">
        <v>1</v>
      </c>
      <c r="OZ107" s="25">
        <v>2</v>
      </c>
      <c r="PA107" s="25">
        <v>4</v>
      </c>
      <c r="PB107" s="25">
        <v>4</v>
      </c>
      <c r="PC107" s="25">
        <v>6</v>
      </c>
      <c r="PD107" s="25">
        <v>4</v>
      </c>
      <c r="PE107" s="25">
        <v>5</v>
      </c>
      <c r="PF107" s="25">
        <v>6</v>
      </c>
      <c r="PG107" s="25">
        <v>2</v>
      </c>
      <c r="PH107" s="25">
        <v>7</v>
      </c>
      <c r="PI107" s="25">
        <v>6</v>
      </c>
      <c r="PJ107" s="25">
        <v>6</v>
      </c>
      <c r="PK107" s="25">
        <v>3</v>
      </c>
      <c r="PL107" s="25">
        <v>2</v>
      </c>
      <c r="PM107" s="25">
        <v>4</v>
      </c>
      <c r="PN107" s="25">
        <v>4</v>
      </c>
      <c r="PO107" s="25">
        <v>6</v>
      </c>
      <c r="PP107" s="25">
        <v>4</v>
      </c>
      <c r="PQ107" s="25">
        <v>5</v>
      </c>
      <c r="PR107" s="25">
        <v>8</v>
      </c>
      <c r="PS107" s="25">
        <v>5</v>
      </c>
      <c r="PT107" s="44">
        <v>28.571428571428569</v>
      </c>
      <c r="PU107" s="44">
        <v>33.333333333333329</v>
      </c>
      <c r="PV107" s="44">
        <v>16.666666666666664</v>
      </c>
      <c r="PW107" s="44">
        <v>33.333333333333329</v>
      </c>
      <c r="PX107" s="44">
        <v>100</v>
      </c>
      <c r="PY107" s="44">
        <v>100</v>
      </c>
      <c r="PZ107" s="44">
        <v>100</v>
      </c>
      <c r="QA107" s="44">
        <v>100</v>
      </c>
      <c r="QB107" s="44">
        <v>100</v>
      </c>
      <c r="QC107" s="44">
        <v>100</v>
      </c>
      <c r="QD107" s="44">
        <v>75</v>
      </c>
      <c r="QE107" s="44">
        <v>40</v>
      </c>
      <c r="QF107" s="25">
        <v>2</v>
      </c>
      <c r="QG107" s="25">
        <v>3</v>
      </c>
      <c r="QH107" s="25">
        <v>3</v>
      </c>
      <c r="QI107" s="25">
        <v>2</v>
      </c>
      <c r="QJ107" s="25">
        <v>2</v>
      </c>
      <c r="QK107" s="25">
        <v>4</v>
      </c>
      <c r="QL107" s="25">
        <v>4</v>
      </c>
      <c r="QM107" s="25">
        <v>6</v>
      </c>
      <c r="QN107" s="25">
        <v>4</v>
      </c>
      <c r="QO107" s="25">
        <v>5</v>
      </c>
      <c r="QP107" s="25">
        <v>2</v>
      </c>
      <c r="QQ107" s="25">
        <v>7</v>
      </c>
      <c r="QR107" s="25">
        <v>6</v>
      </c>
      <c r="QS107" s="25">
        <v>6</v>
      </c>
      <c r="QT107" s="25">
        <v>3</v>
      </c>
      <c r="QU107" s="25">
        <v>2</v>
      </c>
      <c r="QV107" s="25">
        <v>4</v>
      </c>
      <c r="QW107" s="25">
        <v>4</v>
      </c>
      <c r="QX107" s="25">
        <v>6</v>
      </c>
      <c r="QY107" s="25">
        <v>4</v>
      </c>
      <c r="QZ107" s="25">
        <v>5</v>
      </c>
      <c r="RA107" s="25">
        <v>8</v>
      </c>
      <c r="RB107" s="44">
        <v>28.571428571428569</v>
      </c>
      <c r="RC107" s="44">
        <v>50</v>
      </c>
      <c r="RD107" s="44">
        <v>50</v>
      </c>
      <c r="RE107" s="44">
        <v>66.666666666666657</v>
      </c>
      <c r="RF107" s="44">
        <v>100</v>
      </c>
      <c r="RG107" s="44">
        <v>100</v>
      </c>
      <c r="RH107" s="44">
        <v>100</v>
      </c>
      <c r="RI107" s="44">
        <v>100</v>
      </c>
      <c r="RJ107" s="44">
        <v>100</v>
      </c>
      <c r="RK107" s="44">
        <v>100</v>
      </c>
      <c r="RL107" s="44">
        <v>25</v>
      </c>
      <c r="RM107" s="25">
        <v>3</v>
      </c>
      <c r="RN107" s="25">
        <v>5</v>
      </c>
      <c r="RO107" s="25">
        <v>2</v>
      </c>
      <c r="RP107" s="25">
        <v>1</v>
      </c>
      <c r="RQ107" s="25">
        <v>2</v>
      </c>
      <c r="RR107" s="25">
        <v>3</v>
      </c>
      <c r="RS107" s="25">
        <v>0</v>
      </c>
      <c r="RT107" s="25">
        <v>2</v>
      </c>
      <c r="RU107" s="25">
        <v>1</v>
      </c>
      <c r="RV107" s="25">
        <v>4</v>
      </c>
      <c r="RW107" s="25">
        <v>2</v>
      </c>
      <c r="RX107" s="25">
        <v>3</v>
      </c>
      <c r="RY107" s="25">
        <v>2</v>
      </c>
      <c r="RZ107" s="25">
        <v>3</v>
      </c>
      <c r="SA107" s="25">
        <v>1</v>
      </c>
      <c r="SB107" s="25">
        <v>0</v>
      </c>
      <c r="SC107" s="25">
        <v>2</v>
      </c>
      <c r="SD107" s="25">
        <v>0</v>
      </c>
      <c r="SE107" s="25">
        <v>0</v>
      </c>
      <c r="SF107" s="25">
        <v>3</v>
      </c>
      <c r="SG107" s="25">
        <v>0</v>
      </c>
      <c r="SH107" s="25">
        <v>1</v>
      </c>
      <c r="SI107" s="25">
        <v>3</v>
      </c>
      <c r="SJ107" s="25">
        <v>1</v>
      </c>
      <c r="SK107" s="25">
        <v>1</v>
      </c>
      <c r="SL107" s="25">
        <v>3</v>
      </c>
      <c r="SM107" s="25">
        <v>1</v>
      </c>
      <c r="SN107" s="25">
        <v>0</v>
      </c>
      <c r="SO107" s="25">
        <v>2</v>
      </c>
      <c r="SP107" s="25">
        <v>0</v>
      </c>
      <c r="SQ107" s="25">
        <v>0</v>
      </c>
      <c r="SR107" s="25">
        <v>2</v>
      </c>
      <c r="SS107" s="25">
        <v>0</v>
      </c>
      <c r="ST107" s="25">
        <v>1</v>
      </c>
      <c r="SU107" s="25">
        <v>2</v>
      </c>
      <c r="SV107" s="25">
        <v>1</v>
      </c>
      <c r="SW107" s="44">
        <v>60</v>
      </c>
      <c r="SX107" s="44">
        <v>71.428571428571431</v>
      </c>
      <c r="SY107" s="44">
        <v>50</v>
      </c>
      <c r="SZ107" s="44">
        <v>100</v>
      </c>
      <c r="TA107" s="44">
        <v>100</v>
      </c>
      <c r="TB107" s="44">
        <v>100</v>
      </c>
      <c r="TC107" s="44">
        <v>0</v>
      </c>
      <c r="TD107" s="44">
        <v>40</v>
      </c>
      <c r="TE107" s="44">
        <v>33.333333333333329</v>
      </c>
      <c r="TF107" s="44">
        <v>80</v>
      </c>
      <c r="TG107" s="44">
        <v>28.571428571428569</v>
      </c>
      <c r="TH107" s="44">
        <v>100</v>
      </c>
      <c r="TI107" s="44">
        <v>40</v>
      </c>
      <c r="TJ107" s="44">
        <v>42.857142857142854</v>
      </c>
      <c r="TK107" s="44">
        <v>25</v>
      </c>
      <c r="TL107" s="44">
        <v>0</v>
      </c>
      <c r="TM107" s="44">
        <v>100</v>
      </c>
      <c r="TN107" s="44">
        <v>0</v>
      </c>
      <c r="TO107" s="44">
        <v>0</v>
      </c>
      <c r="TP107" s="44">
        <v>60</v>
      </c>
      <c r="TQ107" s="44">
        <v>0</v>
      </c>
      <c r="TR107" s="44">
        <v>20</v>
      </c>
      <c r="TS107" s="44">
        <v>42.857142857142854</v>
      </c>
      <c r="TT107" s="44">
        <v>33.333333333333329</v>
      </c>
      <c r="TU107" s="44">
        <v>20</v>
      </c>
      <c r="TV107" s="44">
        <v>42.857142857142854</v>
      </c>
      <c r="TW107" s="44">
        <v>25</v>
      </c>
      <c r="TX107" s="44">
        <v>0</v>
      </c>
      <c r="TY107" s="44">
        <v>100</v>
      </c>
      <c r="TZ107" s="44">
        <v>0</v>
      </c>
      <c r="UA107" s="44">
        <v>0</v>
      </c>
      <c r="UB107" s="44">
        <v>40</v>
      </c>
      <c r="UC107" s="44">
        <v>0</v>
      </c>
      <c r="UD107" s="44">
        <v>20</v>
      </c>
      <c r="UE107" s="44">
        <v>28.571428571428569</v>
      </c>
      <c r="UF107" s="44">
        <v>33.333333333333329</v>
      </c>
    </row>
    <row r="108" spans="1:552" x14ac:dyDescent="0.25">
      <c r="A108" s="2" t="str">
        <f t="shared" si="1"/>
        <v xml:space="preserve">313670 Juiz de Fora                                                                                                                                 </v>
      </c>
      <c r="B108" s="58">
        <v>313670</v>
      </c>
      <c r="C108" s="2" t="s">
        <v>152</v>
      </c>
      <c r="D108" s="56">
        <v>19</v>
      </c>
      <c r="E108" s="56">
        <v>20</v>
      </c>
      <c r="F108" s="56">
        <v>23</v>
      </c>
      <c r="G108" s="56">
        <v>33</v>
      </c>
      <c r="H108" s="56">
        <v>32</v>
      </c>
      <c r="I108" s="56">
        <v>29</v>
      </c>
      <c r="J108" s="56">
        <v>9</v>
      </c>
      <c r="K108" s="56">
        <v>13</v>
      </c>
      <c r="L108" s="56">
        <v>20</v>
      </c>
      <c r="M108" s="56">
        <v>33</v>
      </c>
      <c r="N108" s="56">
        <v>35</v>
      </c>
      <c r="O108" s="56">
        <v>30</v>
      </c>
      <c r="P108" s="59">
        <v>11</v>
      </c>
      <c r="Q108" s="59">
        <v>13</v>
      </c>
      <c r="R108" s="59">
        <v>10</v>
      </c>
      <c r="S108" s="59">
        <v>16</v>
      </c>
      <c r="T108" s="59">
        <v>21</v>
      </c>
      <c r="U108" s="59">
        <v>20</v>
      </c>
      <c r="V108" s="59">
        <v>5</v>
      </c>
      <c r="W108" s="59">
        <v>10</v>
      </c>
      <c r="X108" s="59">
        <v>15</v>
      </c>
      <c r="Y108" s="59">
        <v>24</v>
      </c>
      <c r="Z108" s="59">
        <v>27</v>
      </c>
      <c r="AA108" s="59">
        <v>22</v>
      </c>
      <c r="AB108" s="62">
        <v>57.894736842105267</v>
      </c>
      <c r="AC108" s="62">
        <v>65</v>
      </c>
      <c r="AD108" s="62">
        <v>43.478260869565219</v>
      </c>
      <c r="AE108" s="62">
        <v>48.484848484848484</v>
      </c>
      <c r="AF108" s="62">
        <v>65.625</v>
      </c>
      <c r="AG108" s="62">
        <v>68.965517241379317</v>
      </c>
      <c r="AH108" s="62">
        <v>55.555555555555557</v>
      </c>
      <c r="AI108" s="62">
        <v>76.923076923076934</v>
      </c>
      <c r="AJ108" s="62">
        <v>75</v>
      </c>
      <c r="AK108" s="62">
        <v>72.727272727272734</v>
      </c>
      <c r="AL108" s="62">
        <v>77.142857142857153</v>
      </c>
      <c r="AM108" s="62">
        <v>73.333333333333329</v>
      </c>
      <c r="AN108" s="61">
        <v>8</v>
      </c>
      <c r="AO108" s="25">
        <v>7</v>
      </c>
      <c r="AP108" s="25">
        <v>12</v>
      </c>
      <c r="AQ108" s="25">
        <v>17</v>
      </c>
      <c r="AR108" s="25">
        <v>11</v>
      </c>
      <c r="AS108" s="25">
        <v>9</v>
      </c>
      <c r="AT108" s="25">
        <v>3</v>
      </c>
      <c r="AU108" s="25">
        <v>3</v>
      </c>
      <c r="AV108" s="25">
        <v>5</v>
      </c>
      <c r="AW108" s="25">
        <v>8</v>
      </c>
      <c r="AX108" s="25">
        <v>8</v>
      </c>
      <c r="AY108" s="25">
        <v>8</v>
      </c>
      <c r="AZ108" s="39">
        <v>42.105263157894733</v>
      </c>
      <c r="BA108" s="39">
        <v>35</v>
      </c>
      <c r="BB108" s="39">
        <v>52.173913043478258</v>
      </c>
      <c r="BC108" s="39">
        <v>51.515151515151516</v>
      </c>
      <c r="BD108" s="39">
        <v>34.375</v>
      </c>
      <c r="BE108" s="39">
        <v>31.03448275862069</v>
      </c>
      <c r="BF108" s="39">
        <v>33.333333333333329</v>
      </c>
      <c r="BG108" s="39">
        <v>23.076923076923077</v>
      </c>
      <c r="BH108" s="39">
        <v>25</v>
      </c>
      <c r="BI108" s="39">
        <v>24.242424242424242</v>
      </c>
      <c r="BJ108" s="39">
        <v>22.857142857142858</v>
      </c>
      <c r="BK108" s="39">
        <v>26.666666666666668</v>
      </c>
      <c r="BL108" s="25">
        <v>0</v>
      </c>
      <c r="BM108" s="25">
        <v>0</v>
      </c>
      <c r="BN108" s="25">
        <v>1</v>
      </c>
      <c r="BO108" s="25">
        <v>0</v>
      </c>
      <c r="BP108" s="25">
        <v>0</v>
      </c>
      <c r="BQ108" s="25">
        <v>0</v>
      </c>
      <c r="BR108" s="25">
        <v>1</v>
      </c>
      <c r="BS108" s="25">
        <v>0</v>
      </c>
      <c r="BT108" s="25">
        <v>0</v>
      </c>
      <c r="BU108" s="25">
        <v>1</v>
      </c>
      <c r="BV108" s="25">
        <v>0</v>
      </c>
      <c r="BW108" s="25">
        <v>0</v>
      </c>
      <c r="BX108" s="39">
        <v>0</v>
      </c>
      <c r="BY108" s="39">
        <v>0</v>
      </c>
      <c r="BZ108" s="39">
        <v>4.3478260869565215</v>
      </c>
      <c r="CA108" s="39">
        <v>0</v>
      </c>
      <c r="CB108" s="39">
        <v>0</v>
      </c>
      <c r="CC108" s="39">
        <v>0</v>
      </c>
      <c r="CD108" s="39">
        <v>11.111111111111111</v>
      </c>
      <c r="CE108" s="39">
        <v>0</v>
      </c>
      <c r="CF108" s="39">
        <v>0</v>
      </c>
      <c r="CG108" s="39">
        <v>3.0303030303030303</v>
      </c>
      <c r="CH108" s="39">
        <v>0</v>
      </c>
      <c r="CI108" s="39">
        <v>0</v>
      </c>
      <c r="CJ108" s="63">
        <v>2</v>
      </c>
      <c r="CK108" s="63">
        <v>2</v>
      </c>
      <c r="CL108" s="63">
        <v>3</v>
      </c>
      <c r="CM108" s="63">
        <v>1</v>
      </c>
      <c r="CN108" s="63">
        <v>3</v>
      </c>
      <c r="CO108" s="63">
        <v>3</v>
      </c>
      <c r="CP108" s="63">
        <v>1</v>
      </c>
      <c r="CQ108" s="63">
        <v>1</v>
      </c>
      <c r="CR108" s="63">
        <v>7</v>
      </c>
      <c r="CS108" s="63">
        <v>12</v>
      </c>
      <c r="CT108" s="63">
        <v>16</v>
      </c>
      <c r="CU108" s="63">
        <v>9</v>
      </c>
      <c r="CV108" s="63">
        <v>1</v>
      </c>
      <c r="CW108" s="63">
        <v>3</v>
      </c>
      <c r="CX108" s="63">
        <v>0</v>
      </c>
      <c r="CY108" s="63">
        <v>5</v>
      </c>
      <c r="CZ108" s="63">
        <v>0</v>
      </c>
      <c r="DA108" s="63">
        <v>1</v>
      </c>
      <c r="DB108" s="63">
        <v>1</v>
      </c>
      <c r="DC108" s="63">
        <v>1</v>
      </c>
      <c r="DD108" s="63">
        <v>2</v>
      </c>
      <c r="DE108" s="63">
        <v>2</v>
      </c>
      <c r="DF108" s="63">
        <v>2</v>
      </c>
      <c r="DG108" s="63">
        <v>1</v>
      </c>
      <c r="DH108" s="25">
        <v>3</v>
      </c>
      <c r="DI108" s="25">
        <v>3</v>
      </c>
      <c r="DJ108" s="25">
        <v>3</v>
      </c>
      <c r="DK108" s="25">
        <v>2</v>
      </c>
      <c r="DL108" s="25">
        <v>5</v>
      </c>
      <c r="DM108" s="25">
        <v>3</v>
      </c>
      <c r="DN108" s="25">
        <v>0</v>
      </c>
      <c r="DO108" s="25">
        <v>1</v>
      </c>
      <c r="DP108" s="25">
        <v>0</v>
      </c>
      <c r="DQ108" s="25">
        <v>2</v>
      </c>
      <c r="DR108" s="25">
        <v>2</v>
      </c>
      <c r="DS108" s="25">
        <v>2</v>
      </c>
      <c r="DT108" s="34">
        <v>6</v>
      </c>
      <c r="DU108" s="34">
        <v>8</v>
      </c>
      <c r="DV108" s="34">
        <v>6</v>
      </c>
      <c r="DW108" s="34">
        <v>8</v>
      </c>
      <c r="DX108" s="34">
        <v>8</v>
      </c>
      <c r="DY108" s="34">
        <v>7</v>
      </c>
      <c r="DZ108" s="34">
        <v>2</v>
      </c>
      <c r="EA108" s="2">
        <v>3</v>
      </c>
      <c r="EB108" s="2">
        <v>9</v>
      </c>
      <c r="EC108" s="2">
        <v>16</v>
      </c>
      <c r="ED108" s="2">
        <v>20</v>
      </c>
      <c r="EE108" s="2">
        <v>12</v>
      </c>
      <c r="EF108" s="34">
        <v>33.333333333333329</v>
      </c>
      <c r="EG108" s="34">
        <v>25</v>
      </c>
      <c r="EH108" s="34">
        <v>50</v>
      </c>
      <c r="EI108" s="34">
        <v>12.5</v>
      </c>
      <c r="EJ108" s="34">
        <v>37.5</v>
      </c>
      <c r="EK108" s="34">
        <v>42.857142857142854</v>
      </c>
      <c r="EL108" s="34">
        <v>50</v>
      </c>
      <c r="EM108" s="34">
        <v>33.333333333333329</v>
      </c>
      <c r="EN108" s="34">
        <v>77.777777777777786</v>
      </c>
      <c r="EO108" s="34">
        <v>75</v>
      </c>
      <c r="EP108" s="34">
        <v>80</v>
      </c>
      <c r="EQ108" s="34">
        <v>75</v>
      </c>
      <c r="ER108" s="34">
        <v>16.666666666666664</v>
      </c>
      <c r="ES108" s="34">
        <v>37.5</v>
      </c>
      <c r="ET108" s="34">
        <v>0</v>
      </c>
      <c r="EU108" s="34">
        <v>62.5</v>
      </c>
      <c r="EV108" s="34">
        <v>0</v>
      </c>
      <c r="EW108" s="34">
        <v>14.285714285714285</v>
      </c>
      <c r="EX108" s="34">
        <v>50</v>
      </c>
      <c r="EY108" s="34">
        <v>33.333333333333329</v>
      </c>
      <c r="EZ108" s="34">
        <v>22.222222222222221</v>
      </c>
      <c r="FA108" s="34">
        <v>12.5</v>
      </c>
      <c r="FB108" s="34">
        <v>10</v>
      </c>
      <c r="FC108" s="34">
        <v>8.3333333333333321</v>
      </c>
      <c r="FD108" s="42">
        <v>50</v>
      </c>
      <c r="FE108" s="42">
        <v>37.5</v>
      </c>
      <c r="FF108" s="42">
        <v>50</v>
      </c>
      <c r="FG108" s="42">
        <v>25</v>
      </c>
      <c r="FH108" s="42">
        <v>62.5</v>
      </c>
      <c r="FI108" s="42">
        <v>42.857142857142854</v>
      </c>
      <c r="FJ108" s="42">
        <v>0</v>
      </c>
      <c r="FK108" s="42">
        <v>33.333333333333329</v>
      </c>
      <c r="FL108" s="42">
        <v>0</v>
      </c>
      <c r="FM108" s="42">
        <v>12.5</v>
      </c>
      <c r="FN108" s="42">
        <v>10</v>
      </c>
      <c r="FO108" s="42">
        <v>16.666666666666664</v>
      </c>
      <c r="FP108" s="42">
        <v>5</v>
      </c>
      <c r="FQ108" s="2">
        <v>5</v>
      </c>
      <c r="FR108" s="2">
        <v>5</v>
      </c>
      <c r="FS108" s="2">
        <v>6</v>
      </c>
      <c r="FT108" s="2">
        <v>9</v>
      </c>
      <c r="FU108" s="2">
        <v>7</v>
      </c>
      <c r="FV108" s="2">
        <v>3</v>
      </c>
      <c r="FW108" s="2">
        <v>5</v>
      </c>
      <c r="FX108" s="2">
        <v>10</v>
      </c>
      <c r="FY108" s="2">
        <v>19</v>
      </c>
      <c r="FZ108" s="2">
        <v>18</v>
      </c>
      <c r="GA108" s="2">
        <v>16</v>
      </c>
      <c r="GB108" s="25">
        <v>2</v>
      </c>
      <c r="GC108" s="25">
        <v>3</v>
      </c>
      <c r="GD108" s="25">
        <v>0</v>
      </c>
      <c r="GE108" s="25">
        <v>3</v>
      </c>
      <c r="GF108" s="25">
        <v>0</v>
      </c>
      <c r="GG108" s="25">
        <v>4</v>
      </c>
      <c r="GH108" s="25">
        <v>0</v>
      </c>
      <c r="GI108" s="25">
        <v>1</v>
      </c>
      <c r="GJ108" s="25">
        <v>3</v>
      </c>
      <c r="GK108" s="25">
        <v>2</v>
      </c>
      <c r="GL108" s="25">
        <v>5</v>
      </c>
      <c r="GM108" s="25">
        <v>1</v>
      </c>
      <c r="GN108" s="2">
        <v>3</v>
      </c>
      <c r="GO108" s="2">
        <v>2</v>
      </c>
      <c r="GP108" s="2">
        <v>4</v>
      </c>
      <c r="GQ108" s="2">
        <v>4</v>
      </c>
      <c r="GR108" s="2">
        <v>8</v>
      </c>
      <c r="GS108" s="2">
        <v>5</v>
      </c>
      <c r="GT108" s="2">
        <v>0</v>
      </c>
      <c r="GU108" s="2">
        <v>1</v>
      </c>
      <c r="GV108" s="2">
        <v>1</v>
      </c>
      <c r="GW108" s="2">
        <v>2</v>
      </c>
      <c r="GX108" s="2">
        <v>1</v>
      </c>
      <c r="GY108" s="2">
        <v>3</v>
      </c>
      <c r="GZ108" s="2">
        <v>10</v>
      </c>
      <c r="HA108" s="2">
        <v>10</v>
      </c>
      <c r="HB108" s="2">
        <v>9</v>
      </c>
      <c r="HC108" s="2">
        <v>13</v>
      </c>
      <c r="HD108" s="2">
        <v>17</v>
      </c>
      <c r="HE108" s="2">
        <v>16</v>
      </c>
      <c r="HF108" s="2">
        <v>3</v>
      </c>
      <c r="HG108" s="2">
        <v>7</v>
      </c>
      <c r="HH108" s="2">
        <v>14</v>
      </c>
      <c r="HI108" s="2">
        <v>23</v>
      </c>
      <c r="HJ108" s="2">
        <v>24</v>
      </c>
      <c r="HK108" s="2">
        <v>20</v>
      </c>
      <c r="HL108" s="34">
        <v>50</v>
      </c>
      <c r="HM108" s="34">
        <v>50</v>
      </c>
      <c r="HN108" s="34">
        <v>55.555555555555557</v>
      </c>
      <c r="HO108" s="34">
        <v>46.153846153846153</v>
      </c>
      <c r="HP108" s="34">
        <v>52.941176470588239</v>
      </c>
      <c r="HQ108" s="34">
        <v>43.75</v>
      </c>
      <c r="HR108" s="34">
        <v>100</v>
      </c>
      <c r="HS108" s="34">
        <v>71.428571428571431</v>
      </c>
      <c r="HT108" s="34">
        <v>71.428571428571431</v>
      </c>
      <c r="HU108" s="34">
        <v>82.608695652173907</v>
      </c>
      <c r="HV108" s="34">
        <v>75</v>
      </c>
      <c r="HW108" s="34">
        <v>80</v>
      </c>
      <c r="HX108" s="39">
        <v>20</v>
      </c>
      <c r="HY108" s="39">
        <v>30</v>
      </c>
      <c r="HZ108" s="39">
        <v>0</v>
      </c>
      <c r="IA108" s="39">
        <v>23.076923076923077</v>
      </c>
      <c r="IB108" s="39">
        <v>0</v>
      </c>
      <c r="IC108" s="39">
        <v>25</v>
      </c>
      <c r="ID108" s="39">
        <v>0</v>
      </c>
      <c r="IE108" s="39">
        <v>14.285714285714285</v>
      </c>
      <c r="IF108" s="39">
        <v>21.428571428571427</v>
      </c>
      <c r="IG108" s="39">
        <v>8.695652173913043</v>
      </c>
      <c r="IH108" s="39">
        <v>20.833333333333336</v>
      </c>
      <c r="II108" s="39">
        <v>5</v>
      </c>
      <c r="IJ108" s="39">
        <v>30</v>
      </c>
      <c r="IK108" s="39">
        <v>20</v>
      </c>
      <c r="IL108" s="39">
        <v>44.444444444444443</v>
      </c>
      <c r="IM108" s="39">
        <v>30.76923076923077</v>
      </c>
      <c r="IN108" s="39">
        <v>47.058823529411761</v>
      </c>
      <c r="IO108" s="39">
        <v>31.25</v>
      </c>
      <c r="IP108" s="39">
        <v>0</v>
      </c>
      <c r="IQ108" s="39">
        <v>14.285714285714285</v>
      </c>
      <c r="IR108" s="39">
        <v>7.1428571428571423</v>
      </c>
      <c r="IS108" s="39">
        <v>8.695652173913043</v>
      </c>
      <c r="IT108" s="39">
        <v>4.1666666666666661</v>
      </c>
      <c r="IU108" s="39">
        <v>15</v>
      </c>
      <c r="IV108" s="39">
        <v>3</v>
      </c>
      <c r="IW108" s="39">
        <v>3</v>
      </c>
      <c r="IX108" s="39">
        <v>5</v>
      </c>
      <c r="IY108" s="39">
        <v>2</v>
      </c>
      <c r="IZ108" s="39">
        <v>3</v>
      </c>
      <c r="JA108" s="39">
        <v>6</v>
      </c>
      <c r="JB108" s="39">
        <v>1</v>
      </c>
      <c r="JC108" s="39">
        <v>3</v>
      </c>
      <c r="JD108" s="2">
        <v>4</v>
      </c>
      <c r="JE108" s="2">
        <v>4</v>
      </c>
      <c r="JF108" s="2">
        <v>5</v>
      </c>
      <c r="JG108" s="2">
        <v>7</v>
      </c>
      <c r="JH108" s="2">
        <v>0</v>
      </c>
      <c r="JI108" s="2">
        <v>2</v>
      </c>
      <c r="JJ108" s="2">
        <v>2</v>
      </c>
      <c r="JK108" s="2">
        <v>4</v>
      </c>
      <c r="JL108" s="2">
        <v>3</v>
      </c>
      <c r="JM108" s="44">
        <v>3</v>
      </c>
      <c r="JN108" s="44">
        <v>2</v>
      </c>
      <c r="JO108" s="44">
        <v>0</v>
      </c>
      <c r="JP108" s="2">
        <v>1</v>
      </c>
      <c r="JQ108" s="2">
        <v>3</v>
      </c>
      <c r="JR108" s="2">
        <v>0</v>
      </c>
      <c r="JS108" s="2">
        <v>0</v>
      </c>
      <c r="JT108" s="2">
        <v>3</v>
      </c>
      <c r="JU108" s="2">
        <v>1</v>
      </c>
      <c r="JV108" s="2">
        <v>4</v>
      </c>
      <c r="JW108" s="2">
        <v>7</v>
      </c>
      <c r="JX108" s="2">
        <v>5</v>
      </c>
      <c r="JY108" s="2">
        <v>0</v>
      </c>
      <c r="JZ108" s="2">
        <v>0</v>
      </c>
      <c r="KA108" s="2">
        <v>0</v>
      </c>
      <c r="KB108" s="25">
        <v>0</v>
      </c>
      <c r="KC108" s="25">
        <v>1</v>
      </c>
      <c r="KD108" s="25">
        <v>1</v>
      </c>
      <c r="KE108" s="25">
        <v>0</v>
      </c>
      <c r="KF108" s="25">
        <v>6</v>
      </c>
      <c r="KG108" s="25">
        <v>6</v>
      </c>
      <c r="KH108" s="25">
        <v>11</v>
      </c>
      <c r="KI108" s="25">
        <v>13</v>
      </c>
      <c r="KJ108" s="25">
        <v>11</v>
      </c>
      <c r="KK108" s="25">
        <v>9</v>
      </c>
      <c r="KL108" s="25">
        <v>3</v>
      </c>
      <c r="KM108" s="25">
        <v>3</v>
      </c>
      <c r="KN108" s="25">
        <v>5</v>
      </c>
      <c r="KO108" s="25">
        <v>8</v>
      </c>
      <c r="KP108" s="25">
        <v>6</v>
      </c>
      <c r="KQ108" s="25">
        <v>7</v>
      </c>
      <c r="KR108" s="44">
        <v>50</v>
      </c>
      <c r="KS108" s="44">
        <v>50</v>
      </c>
      <c r="KT108" s="44">
        <v>45.454545454545453</v>
      </c>
      <c r="KU108" s="44">
        <v>15.384615384615385</v>
      </c>
      <c r="KV108" s="44">
        <v>27.27272727272727</v>
      </c>
      <c r="KW108" s="44">
        <v>66.666666666666657</v>
      </c>
      <c r="KX108" s="44">
        <v>33.333333333333329</v>
      </c>
      <c r="KY108" s="44">
        <v>100</v>
      </c>
      <c r="KZ108" s="44">
        <v>80</v>
      </c>
      <c r="LA108" s="44">
        <v>50</v>
      </c>
      <c r="LB108" s="44">
        <v>83.333333333333343</v>
      </c>
      <c r="LC108" s="44">
        <v>100</v>
      </c>
      <c r="LD108" s="44">
        <v>0</v>
      </c>
      <c r="LE108" s="44">
        <v>33.333333333333329</v>
      </c>
      <c r="LF108" s="44">
        <v>18.181818181818183</v>
      </c>
      <c r="LG108" s="44">
        <v>30.76923076923077</v>
      </c>
      <c r="LH108" s="44">
        <v>27.27272727272727</v>
      </c>
      <c r="LI108" s="44">
        <v>33.333333333333329</v>
      </c>
      <c r="LJ108" s="44">
        <v>66.666666666666657</v>
      </c>
      <c r="LK108" s="44">
        <v>0</v>
      </c>
      <c r="LL108" s="44">
        <v>20</v>
      </c>
      <c r="LM108" s="44">
        <v>37.5</v>
      </c>
      <c r="LN108" s="44">
        <v>0</v>
      </c>
      <c r="LO108" s="44">
        <v>0</v>
      </c>
      <c r="LP108" s="44">
        <v>50</v>
      </c>
      <c r="LQ108" s="44">
        <v>16.666666666666664</v>
      </c>
      <c r="LR108" s="44">
        <v>36.363636363636367</v>
      </c>
      <c r="LS108" s="44">
        <v>53.846153846153847</v>
      </c>
      <c r="LT108" s="44">
        <v>45.454545454545453</v>
      </c>
      <c r="LU108" s="44">
        <v>0</v>
      </c>
      <c r="LV108" s="44">
        <v>0</v>
      </c>
      <c r="LW108" s="44">
        <v>0</v>
      </c>
      <c r="LX108" s="44">
        <v>0</v>
      </c>
      <c r="LY108" s="44">
        <v>12.5</v>
      </c>
      <c r="LZ108" s="44">
        <v>16.666666666666664</v>
      </c>
      <c r="MA108" s="44">
        <v>0</v>
      </c>
      <c r="MB108" s="25">
        <v>2</v>
      </c>
      <c r="MC108" s="25">
        <v>3</v>
      </c>
      <c r="MD108" s="25">
        <v>3</v>
      </c>
      <c r="ME108" s="25">
        <v>1</v>
      </c>
      <c r="MF108" s="25">
        <v>2</v>
      </c>
      <c r="MG108" s="25">
        <v>3</v>
      </c>
      <c r="MH108" s="25">
        <v>1</v>
      </c>
      <c r="MI108" s="25">
        <v>1</v>
      </c>
      <c r="MJ108" s="25">
        <v>1</v>
      </c>
      <c r="MK108" s="25">
        <v>1</v>
      </c>
      <c r="ML108" s="25">
        <v>2</v>
      </c>
      <c r="MM108" s="25">
        <v>0</v>
      </c>
      <c r="MN108" s="25">
        <v>6</v>
      </c>
      <c r="MO108" s="25">
        <v>8</v>
      </c>
      <c r="MP108" s="25">
        <v>6</v>
      </c>
      <c r="MQ108" s="25">
        <v>8</v>
      </c>
      <c r="MR108" s="25">
        <v>11</v>
      </c>
      <c r="MS108" s="25">
        <v>7</v>
      </c>
      <c r="MT108" s="25">
        <v>2</v>
      </c>
      <c r="MU108" s="25">
        <v>2</v>
      </c>
      <c r="MV108" s="25">
        <v>7</v>
      </c>
      <c r="MW108" s="44">
        <v>5</v>
      </c>
      <c r="MX108" s="44">
        <v>10</v>
      </c>
      <c r="MY108" s="44">
        <v>5</v>
      </c>
      <c r="MZ108" s="44">
        <v>33.333333333333329</v>
      </c>
      <c r="NA108" s="44">
        <v>37.5</v>
      </c>
      <c r="NB108" s="44">
        <v>50</v>
      </c>
      <c r="NC108" s="44">
        <v>12.5</v>
      </c>
      <c r="ND108" s="44">
        <v>18.181818181818183</v>
      </c>
      <c r="NE108" s="44">
        <v>42.857142857142854</v>
      </c>
      <c r="NF108" s="44">
        <v>50</v>
      </c>
      <c r="NG108" s="44">
        <v>50</v>
      </c>
      <c r="NH108" s="44">
        <v>14.285714285714285</v>
      </c>
      <c r="NI108" s="44">
        <v>20</v>
      </c>
      <c r="NJ108" s="44">
        <v>20</v>
      </c>
      <c r="NK108" s="44">
        <v>0</v>
      </c>
      <c r="NL108" s="25">
        <v>1</v>
      </c>
      <c r="NM108" s="25">
        <v>0</v>
      </c>
      <c r="NN108" s="25">
        <v>0</v>
      </c>
      <c r="NO108" s="25">
        <v>0</v>
      </c>
      <c r="NP108" s="25">
        <v>0</v>
      </c>
      <c r="NQ108" s="25">
        <v>0</v>
      </c>
      <c r="NR108" s="25">
        <v>1</v>
      </c>
      <c r="NS108" s="25">
        <v>0</v>
      </c>
      <c r="NT108" s="25">
        <v>0</v>
      </c>
      <c r="NU108" s="25">
        <v>0</v>
      </c>
      <c r="NV108" s="25">
        <v>0</v>
      </c>
      <c r="NW108" s="25">
        <v>0</v>
      </c>
      <c r="NX108" s="25">
        <v>2</v>
      </c>
      <c r="NY108" s="25">
        <v>0</v>
      </c>
      <c r="NZ108" s="25">
        <v>1</v>
      </c>
      <c r="OA108" s="25">
        <v>1</v>
      </c>
      <c r="OB108" s="25">
        <v>1</v>
      </c>
      <c r="OC108" s="25">
        <v>1</v>
      </c>
      <c r="OD108" s="44">
        <v>1</v>
      </c>
      <c r="OE108" s="44">
        <v>0</v>
      </c>
      <c r="OF108" s="44">
        <v>0</v>
      </c>
      <c r="OG108" s="44">
        <v>0</v>
      </c>
      <c r="OH108" s="44">
        <v>0</v>
      </c>
      <c r="OI108" s="44">
        <v>1</v>
      </c>
      <c r="OJ108" s="44">
        <v>50</v>
      </c>
      <c r="OK108" s="44">
        <v>999999999</v>
      </c>
      <c r="OL108" s="44">
        <v>0</v>
      </c>
      <c r="OM108" s="44">
        <v>0</v>
      </c>
      <c r="ON108" s="44">
        <v>0</v>
      </c>
      <c r="OO108" s="44">
        <v>0</v>
      </c>
      <c r="OP108" s="44">
        <v>100</v>
      </c>
      <c r="OQ108" s="44">
        <v>999999999</v>
      </c>
      <c r="OR108" s="44">
        <v>999999999</v>
      </c>
      <c r="OS108" s="44">
        <v>999999999</v>
      </c>
      <c r="OT108" s="44">
        <v>999999999</v>
      </c>
      <c r="OU108" s="44">
        <v>0</v>
      </c>
      <c r="OV108" s="25">
        <v>13</v>
      </c>
      <c r="OW108" s="25">
        <v>14</v>
      </c>
      <c r="OX108" s="25">
        <v>20</v>
      </c>
      <c r="OY108" s="25">
        <v>25</v>
      </c>
      <c r="OZ108" s="25">
        <v>36</v>
      </c>
      <c r="PA108" s="25">
        <v>27</v>
      </c>
      <c r="PB108" s="25">
        <v>11</v>
      </c>
      <c r="PC108" s="25">
        <v>9</v>
      </c>
      <c r="PD108" s="25">
        <v>21</v>
      </c>
      <c r="PE108" s="25">
        <v>30</v>
      </c>
      <c r="PF108" s="25">
        <v>33</v>
      </c>
      <c r="PG108" s="25">
        <v>22</v>
      </c>
      <c r="PH108" s="25">
        <v>31</v>
      </c>
      <c r="PI108" s="25">
        <v>26</v>
      </c>
      <c r="PJ108" s="25">
        <v>27</v>
      </c>
      <c r="PK108" s="25">
        <v>42</v>
      </c>
      <c r="PL108" s="25">
        <v>48</v>
      </c>
      <c r="PM108" s="25">
        <v>38</v>
      </c>
      <c r="PN108" s="25">
        <v>16</v>
      </c>
      <c r="PO108" s="25">
        <v>15</v>
      </c>
      <c r="PP108" s="25">
        <v>27</v>
      </c>
      <c r="PQ108" s="25">
        <v>40</v>
      </c>
      <c r="PR108" s="25">
        <v>43</v>
      </c>
      <c r="PS108" s="25">
        <v>40</v>
      </c>
      <c r="PT108" s="44">
        <v>41.935483870967744</v>
      </c>
      <c r="PU108" s="44">
        <v>53.846153846153847</v>
      </c>
      <c r="PV108" s="44">
        <v>74.074074074074076</v>
      </c>
      <c r="PW108" s="44">
        <v>59.523809523809526</v>
      </c>
      <c r="PX108" s="44">
        <v>75</v>
      </c>
      <c r="PY108" s="44">
        <v>71.05263157894737</v>
      </c>
      <c r="PZ108" s="44">
        <v>68.75</v>
      </c>
      <c r="QA108" s="44">
        <v>60</v>
      </c>
      <c r="QB108" s="44">
        <v>77.777777777777786</v>
      </c>
      <c r="QC108" s="44">
        <v>75</v>
      </c>
      <c r="QD108" s="44">
        <v>76.744186046511629</v>
      </c>
      <c r="QE108" s="44">
        <v>55.000000000000007</v>
      </c>
      <c r="QF108" s="25">
        <v>13</v>
      </c>
      <c r="QG108" s="25">
        <v>14</v>
      </c>
      <c r="QH108" s="25">
        <v>21</v>
      </c>
      <c r="QI108" s="25">
        <v>31</v>
      </c>
      <c r="QJ108" s="25">
        <v>37</v>
      </c>
      <c r="QK108" s="25">
        <v>32</v>
      </c>
      <c r="QL108" s="25">
        <v>13</v>
      </c>
      <c r="QM108" s="25">
        <v>6</v>
      </c>
      <c r="QN108" s="25">
        <v>20</v>
      </c>
      <c r="QO108" s="25">
        <v>26</v>
      </c>
      <c r="QP108" s="25">
        <v>16</v>
      </c>
      <c r="QQ108" s="25">
        <v>31</v>
      </c>
      <c r="QR108" s="25">
        <v>26</v>
      </c>
      <c r="QS108" s="25">
        <v>27</v>
      </c>
      <c r="QT108" s="25">
        <v>42</v>
      </c>
      <c r="QU108" s="25">
        <v>48</v>
      </c>
      <c r="QV108" s="25">
        <v>38</v>
      </c>
      <c r="QW108" s="25">
        <v>16</v>
      </c>
      <c r="QX108" s="25">
        <v>15</v>
      </c>
      <c r="QY108" s="25">
        <v>27</v>
      </c>
      <c r="QZ108" s="25">
        <v>40</v>
      </c>
      <c r="RA108" s="25">
        <v>43</v>
      </c>
      <c r="RB108" s="44">
        <v>41.935483870967744</v>
      </c>
      <c r="RC108" s="44">
        <v>53.846153846153847</v>
      </c>
      <c r="RD108" s="44">
        <v>77.777777777777786</v>
      </c>
      <c r="RE108" s="44">
        <v>73.80952380952381</v>
      </c>
      <c r="RF108" s="44">
        <v>77.083333333333343</v>
      </c>
      <c r="RG108" s="44">
        <v>84.210526315789465</v>
      </c>
      <c r="RH108" s="44">
        <v>81.25</v>
      </c>
      <c r="RI108" s="44">
        <v>40</v>
      </c>
      <c r="RJ108" s="44">
        <v>74.074074074074076</v>
      </c>
      <c r="RK108" s="44">
        <v>65</v>
      </c>
      <c r="RL108" s="44">
        <v>37.209302325581397</v>
      </c>
      <c r="RM108" s="25">
        <v>14</v>
      </c>
      <c r="RN108" s="25">
        <v>15</v>
      </c>
      <c r="RO108" s="25">
        <v>16</v>
      </c>
      <c r="RP108" s="25">
        <v>25</v>
      </c>
      <c r="RQ108" s="25">
        <v>25</v>
      </c>
      <c r="RR108" s="25">
        <v>25</v>
      </c>
      <c r="RS108" s="25">
        <v>4</v>
      </c>
      <c r="RT108" s="25">
        <v>7</v>
      </c>
      <c r="RU108" s="25">
        <v>16</v>
      </c>
      <c r="RV108" s="25">
        <v>22</v>
      </c>
      <c r="RW108" s="25">
        <v>17</v>
      </c>
      <c r="RX108" s="25">
        <v>18</v>
      </c>
      <c r="RY108" s="25">
        <v>11</v>
      </c>
      <c r="RZ108" s="25">
        <v>9</v>
      </c>
      <c r="SA108" s="25">
        <v>13</v>
      </c>
      <c r="SB108" s="25">
        <v>13</v>
      </c>
      <c r="SC108" s="25">
        <v>14</v>
      </c>
      <c r="SD108" s="25">
        <v>17</v>
      </c>
      <c r="SE108" s="25">
        <v>2</v>
      </c>
      <c r="SF108" s="25">
        <v>7</v>
      </c>
      <c r="SG108" s="25">
        <v>12</v>
      </c>
      <c r="SH108" s="25">
        <v>17</v>
      </c>
      <c r="SI108" s="25">
        <v>16</v>
      </c>
      <c r="SJ108" s="25">
        <v>16</v>
      </c>
      <c r="SK108" s="25">
        <v>10</v>
      </c>
      <c r="SL108" s="25">
        <v>7</v>
      </c>
      <c r="SM108" s="25">
        <v>11</v>
      </c>
      <c r="SN108" s="25">
        <v>11</v>
      </c>
      <c r="SO108" s="25">
        <v>11</v>
      </c>
      <c r="SP108" s="25">
        <v>16</v>
      </c>
      <c r="SQ108" s="25">
        <v>2</v>
      </c>
      <c r="SR108" s="25">
        <v>4</v>
      </c>
      <c r="SS108" s="25">
        <v>11</v>
      </c>
      <c r="ST108" s="25">
        <v>12</v>
      </c>
      <c r="SU108" s="25">
        <v>9</v>
      </c>
      <c r="SV108" s="25">
        <v>8</v>
      </c>
      <c r="SW108" s="44">
        <v>73.68421052631578</v>
      </c>
      <c r="SX108" s="44">
        <v>75</v>
      </c>
      <c r="SY108" s="44">
        <v>69.565217391304344</v>
      </c>
      <c r="SZ108" s="44">
        <v>75.757575757575751</v>
      </c>
      <c r="TA108" s="44">
        <v>78.125</v>
      </c>
      <c r="TB108" s="44">
        <v>86.206896551724128</v>
      </c>
      <c r="TC108" s="44">
        <v>44.444444444444443</v>
      </c>
      <c r="TD108" s="44">
        <v>53.846153846153847</v>
      </c>
      <c r="TE108" s="44">
        <v>80</v>
      </c>
      <c r="TF108" s="44">
        <v>66.666666666666657</v>
      </c>
      <c r="TG108" s="44">
        <v>48.571428571428569</v>
      </c>
      <c r="TH108" s="44">
        <v>60</v>
      </c>
      <c r="TI108" s="44">
        <v>57.894736842105267</v>
      </c>
      <c r="TJ108" s="44">
        <v>45</v>
      </c>
      <c r="TK108" s="44">
        <v>56.521739130434781</v>
      </c>
      <c r="TL108" s="44">
        <v>39.393939393939391</v>
      </c>
      <c r="TM108" s="44">
        <v>43.75</v>
      </c>
      <c r="TN108" s="44">
        <v>58.620689655172406</v>
      </c>
      <c r="TO108" s="44">
        <v>22.222222222222221</v>
      </c>
      <c r="TP108" s="44">
        <v>53.846153846153847</v>
      </c>
      <c r="TQ108" s="44">
        <v>60</v>
      </c>
      <c r="TR108" s="44">
        <v>51.515151515151516</v>
      </c>
      <c r="TS108" s="44">
        <v>45.714285714285715</v>
      </c>
      <c r="TT108" s="44">
        <v>53.333333333333336</v>
      </c>
      <c r="TU108" s="44">
        <v>52.631578947368418</v>
      </c>
      <c r="TV108" s="44">
        <v>35</v>
      </c>
      <c r="TW108" s="44">
        <v>47.826086956521742</v>
      </c>
      <c r="TX108" s="44">
        <v>33.333333333333329</v>
      </c>
      <c r="TY108" s="44">
        <v>34.375</v>
      </c>
      <c r="TZ108" s="44">
        <v>55.172413793103445</v>
      </c>
      <c r="UA108" s="44">
        <v>22.222222222222221</v>
      </c>
      <c r="UB108" s="44">
        <v>30.76923076923077</v>
      </c>
      <c r="UC108" s="44">
        <v>55.000000000000007</v>
      </c>
      <c r="UD108" s="44">
        <v>36.363636363636367</v>
      </c>
      <c r="UE108" s="44">
        <v>25.714285714285712</v>
      </c>
      <c r="UF108" s="44">
        <v>26.666666666666668</v>
      </c>
    </row>
    <row r="109" spans="1:552" x14ac:dyDescent="0.25">
      <c r="A109" s="2" t="str">
        <f t="shared" si="1"/>
        <v xml:space="preserve">313820 Lavras                                                                                                                                       </v>
      </c>
      <c r="B109" s="58">
        <v>313820</v>
      </c>
      <c r="C109" s="2" t="s">
        <v>153</v>
      </c>
      <c r="D109" s="56">
        <v>3</v>
      </c>
      <c r="E109" s="56">
        <v>0</v>
      </c>
      <c r="F109" s="56">
        <v>1</v>
      </c>
      <c r="G109" s="56">
        <v>2</v>
      </c>
      <c r="H109" s="56">
        <v>2</v>
      </c>
      <c r="I109" s="56">
        <v>1</v>
      </c>
      <c r="J109" s="56">
        <v>1</v>
      </c>
      <c r="K109" s="56">
        <v>1</v>
      </c>
      <c r="L109" s="56">
        <v>1</v>
      </c>
      <c r="M109" s="56">
        <v>1</v>
      </c>
      <c r="N109" s="56">
        <v>0</v>
      </c>
      <c r="O109" s="56">
        <v>1</v>
      </c>
      <c r="P109" s="59">
        <v>2</v>
      </c>
      <c r="Q109" s="59">
        <v>0</v>
      </c>
      <c r="R109" s="59">
        <v>0</v>
      </c>
      <c r="S109" s="59">
        <v>2</v>
      </c>
      <c r="T109" s="59">
        <v>2</v>
      </c>
      <c r="U109" s="59">
        <v>1</v>
      </c>
      <c r="V109" s="59">
        <v>1</v>
      </c>
      <c r="W109" s="59">
        <v>1</v>
      </c>
      <c r="X109" s="59">
        <v>1</v>
      </c>
      <c r="Y109" s="59">
        <v>1</v>
      </c>
      <c r="Z109" s="59">
        <v>0</v>
      </c>
      <c r="AA109" s="59">
        <v>1</v>
      </c>
      <c r="AB109" s="62">
        <v>66.666666666666657</v>
      </c>
      <c r="AC109" s="62">
        <v>999999999</v>
      </c>
      <c r="AD109" s="62">
        <v>0</v>
      </c>
      <c r="AE109" s="62">
        <v>100</v>
      </c>
      <c r="AF109" s="62">
        <v>100</v>
      </c>
      <c r="AG109" s="62">
        <v>100</v>
      </c>
      <c r="AH109" s="62">
        <v>100</v>
      </c>
      <c r="AI109" s="62">
        <v>100</v>
      </c>
      <c r="AJ109" s="62">
        <v>100</v>
      </c>
      <c r="AK109" s="62">
        <v>100</v>
      </c>
      <c r="AL109" s="62">
        <v>999999999</v>
      </c>
      <c r="AM109" s="62">
        <v>100</v>
      </c>
      <c r="AN109" s="61">
        <v>1</v>
      </c>
      <c r="AO109" s="25">
        <v>0</v>
      </c>
      <c r="AP109" s="25">
        <v>1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39">
        <v>33.333333333333329</v>
      </c>
      <c r="BA109" s="39">
        <v>999999999</v>
      </c>
      <c r="BB109" s="39">
        <v>100</v>
      </c>
      <c r="BC109" s="39">
        <v>0</v>
      </c>
      <c r="BD109" s="39">
        <v>0</v>
      </c>
      <c r="BE109" s="39">
        <v>0</v>
      </c>
      <c r="BF109" s="39">
        <v>0</v>
      </c>
      <c r="BG109" s="39">
        <v>0</v>
      </c>
      <c r="BH109" s="39">
        <v>0</v>
      </c>
      <c r="BI109" s="39">
        <v>0</v>
      </c>
      <c r="BJ109" s="39">
        <v>999999999</v>
      </c>
      <c r="BK109" s="39">
        <v>0</v>
      </c>
      <c r="BL109" s="25">
        <v>0</v>
      </c>
      <c r="BM109" s="25">
        <v>0</v>
      </c>
      <c r="BN109" s="25">
        <v>0</v>
      </c>
      <c r="BO109" s="25">
        <v>0</v>
      </c>
      <c r="BP109" s="25">
        <v>0</v>
      </c>
      <c r="BQ109" s="25">
        <v>0</v>
      </c>
      <c r="BR109" s="25">
        <v>0</v>
      </c>
      <c r="BS109" s="25">
        <v>0</v>
      </c>
      <c r="BT109" s="25">
        <v>0</v>
      </c>
      <c r="BU109" s="25">
        <v>0</v>
      </c>
      <c r="BV109" s="25">
        <v>0</v>
      </c>
      <c r="BW109" s="25">
        <v>0</v>
      </c>
      <c r="BX109" s="39">
        <v>0</v>
      </c>
      <c r="BY109" s="39">
        <v>999999999</v>
      </c>
      <c r="BZ109" s="39">
        <v>0</v>
      </c>
      <c r="CA109" s="39">
        <v>0</v>
      </c>
      <c r="CB109" s="39">
        <v>0</v>
      </c>
      <c r="CC109" s="39">
        <v>0</v>
      </c>
      <c r="CD109" s="39">
        <v>0</v>
      </c>
      <c r="CE109" s="39">
        <v>0</v>
      </c>
      <c r="CF109" s="39">
        <v>0</v>
      </c>
      <c r="CG109" s="39">
        <v>0</v>
      </c>
      <c r="CH109" s="39">
        <v>999999999</v>
      </c>
      <c r="CI109" s="39">
        <v>0</v>
      </c>
      <c r="CJ109" s="63">
        <v>1</v>
      </c>
      <c r="CK109" s="63">
        <v>0</v>
      </c>
      <c r="CL109" s="63">
        <v>0</v>
      </c>
      <c r="CM109" s="63">
        <v>0</v>
      </c>
      <c r="CN109" s="63">
        <v>1</v>
      </c>
      <c r="CO109" s="63">
        <v>1</v>
      </c>
      <c r="CP109" s="63">
        <v>0</v>
      </c>
      <c r="CQ109" s="63">
        <v>0</v>
      </c>
      <c r="CR109" s="63">
        <v>0</v>
      </c>
      <c r="CS109" s="63">
        <v>1</v>
      </c>
      <c r="CT109" s="63">
        <v>0</v>
      </c>
      <c r="CU109" s="63">
        <v>0</v>
      </c>
      <c r="CV109" s="63">
        <v>0</v>
      </c>
      <c r="CW109" s="63">
        <v>0</v>
      </c>
      <c r="CX109" s="63">
        <v>0</v>
      </c>
      <c r="CY109" s="63">
        <v>1</v>
      </c>
      <c r="CZ109" s="63">
        <v>0</v>
      </c>
      <c r="DA109" s="63">
        <v>0</v>
      </c>
      <c r="DB109" s="63">
        <v>0</v>
      </c>
      <c r="DC109" s="63">
        <v>0</v>
      </c>
      <c r="DD109" s="63">
        <v>0</v>
      </c>
      <c r="DE109" s="63">
        <v>0</v>
      </c>
      <c r="DF109" s="63">
        <v>0</v>
      </c>
      <c r="DG109" s="63">
        <v>0</v>
      </c>
      <c r="DH109" s="25">
        <v>0</v>
      </c>
      <c r="DI109" s="25">
        <v>0</v>
      </c>
      <c r="DJ109" s="25">
        <v>0</v>
      </c>
      <c r="DK109" s="25">
        <v>0</v>
      </c>
      <c r="DL109" s="25">
        <v>0</v>
      </c>
      <c r="DM109" s="25">
        <v>0</v>
      </c>
      <c r="DN109" s="25">
        <v>0</v>
      </c>
      <c r="DO109" s="25">
        <v>1</v>
      </c>
      <c r="DP109" s="25">
        <v>0</v>
      </c>
      <c r="DQ109" s="25">
        <v>0</v>
      </c>
      <c r="DR109" s="25">
        <v>0</v>
      </c>
      <c r="DS109" s="25">
        <v>0</v>
      </c>
      <c r="DT109" s="34">
        <v>1</v>
      </c>
      <c r="DU109" s="34">
        <v>0</v>
      </c>
      <c r="DV109" s="34">
        <v>0</v>
      </c>
      <c r="DW109" s="34">
        <v>1</v>
      </c>
      <c r="DX109" s="34">
        <v>1</v>
      </c>
      <c r="DY109" s="34">
        <v>1</v>
      </c>
      <c r="DZ109" s="34">
        <v>0</v>
      </c>
      <c r="EA109" s="2">
        <v>1</v>
      </c>
      <c r="EB109" s="2">
        <v>0</v>
      </c>
      <c r="EC109" s="2">
        <v>1</v>
      </c>
      <c r="ED109" s="2">
        <v>0</v>
      </c>
      <c r="EE109" s="2">
        <v>0</v>
      </c>
      <c r="EF109" s="34">
        <v>100</v>
      </c>
      <c r="EG109" s="34">
        <v>999999999</v>
      </c>
      <c r="EH109" s="34">
        <v>999999999</v>
      </c>
      <c r="EI109" s="34">
        <v>0</v>
      </c>
      <c r="EJ109" s="34">
        <v>100</v>
      </c>
      <c r="EK109" s="34">
        <v>100</v>
      </c>
      <c r="EL109" s="34">
        <v>999999999</v>
      </c>
      <c r="EM109" s="34">
        <v>0</v>
      </c>
      <c r="EN109" s="34">
        <v>999999999</v>
      </c>
      <c r="EO109" s="34">
        <v>100</v>
      </c>
      <c r="EP109" s="34">
        <v>999999999</v>
      </c>
      <c r="EQ109" s="34">
        <v>999999999</v>
      </c>
      <c r="ER109" s="34">
        <v>0</v>
      </c>
      <c r="ES109" s="34">
        <v>999999999</v>
      </c>
      <c r="ET109" s="34">
        <v>999999999</v>
      </c>
      <c r="EU109" s="34">
        <v>100</v>
      </c>
      <c r="EV109" s="34">
        <v>0</v>
      </c>
      <c r="EW109" s="34">
        <v>0</v>
      </c>
      <c r="EX109" s="34">
        <v>999999999</v>
      </c>
      <c r="EY109" s="34">
        <v>0</v>
      </c>
      <c r="EZ109" s="34">
        <v>999999999</v>
      </c>
      <c r="FA109" s="34">
        <v>0</v>
      </c>
      <c r="FB109" s="34">
        <v>999999999</v>
      </c>
      <c r="FC109" s="34">
        <v>999999999</v>
      </c>
      <c r="FD109" s="42">
        <v>0</v>
      </c>
      <c r="FE109" s="42">
        <v>999999999</v>
      </c>
      <c r="FF109" s="42">
        <v>999999999</v>
      </c>
      <c r="FG109" s="42">
        <v>0</v>
      </c>
      <c r="FH109" s="42">
        <v>0</v>
      </c>
      <c r="FI109" s="42">
        <v>0</v>
      </c>
      <c r="FJ109" s="42">
        <v>999999999</v>
      </c>
      <c r="FK109" s="42">
        <v>100</v>
      </c>
      <c r="FL109" s="42">
        <v>999999999</v>
      </c>
      <c r="FM109" s="42">
        <v>0</v>
      </c>
      <c r="FN109" s="42">
        <v>999999999</v>
      </c>
      <c r="FO109" s="42">
        <v>999999999</v>
      </c>
      <c r="FP109" s="42">
        <v>2</v>
      </c>
      <c r="FQ109" s="2">
        <v>0</v>
      </c>
      <c r="FR109" s="2">
        <v>0</v>
      </c>
      <c r="FS109" s="2">
        <v>2</v>
      </c>
      <c r="FT109" s="2">
        <v>1</v>
      </c>
      <c r="FU109" s="2">
        <v>1</v>
      </c>
      <c r="FV109" s="2">
        <v>0</v>
      </c>
      <c r="FW109" s="2">
        <v>1</v>
      </c>
      <c r="FX109" s="2">
        <v>0</v>
      </c>
      <c r="FY109" s="2">
        <v>1</v>
      </c>
      <c r="FZ109" s="2">
        <v>0</v>
      </c>
      <c r="GA109" s="2">
        <v>1</v>
      </c>
      <c r="GB109" s="25">
        <v>0</v>
      </c>
      <c r="GC109" s="25">
        <v>0</v>
      </c>
      <c r="GD109" s="25">
        <v>0</v>
      </c>
      <c r="GE109" s="25">
        <v>0</v>
      </c>
      <c r="GF109" s="25">
        <v>0</v>
      </c>
      <c r="GG109" s="25">
        <v>0</v>
      </c>
      <c r="GH109" s="25">
        <v>0</v>
      </c>
      <c r="GI109" s="25">
        <v>0</v>
      </c>
      <c r="GJ109" s="25">
        <v>0</v>
      </c>
      <c r="GK109" s="25">
        <v>0</v>
      </c>
      <c r="GL109" s="25">
        <v>0</v>
      </c>
      <c r="GM109" s="25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1</v>
      </c>
      <c r="GS109" s="2">
        <v>0</v>
      </c>
      <c r="GT109" s="2">
        <v>1</v>
      </c>
      <c r="GU109" s="2">
        <v>0</v>
      </c>
      <c r="GV109" s="2">
        <v>0</v>
      </c>
      <c r="GW109" s="2">
        <v>0</v>
      </c>
      <c r="GX109" s="2">
        <v>0</v>
      </c>
      <c r="GY109" s="2">
        <v>0</v>
      </c>
      <c r="GZ109" s="2">
        <v>2</v>
      </c>
      <c r="HA109" s="2">
        <v>0</v>
      </c>
      <c r="HB109" s="2">
        <v>0</v>
      </c>
      <c r="HC109" s="2">
        <v>2</v>
      </c>
      <c r="HD109" s="2">
        <v>2</v>
      </c>
      <c r="HE109" s="2">
        <v>1</v>
      </c>
      <c r="HF109" s="2">
        <v>1</v>
      </c>
      <c r="HG109" s="2">
        <v>1</v>
      </c>
      <c r="HH109" s="2">
        <v>0</v>
      </c>
      <c r="HI109" s="2">
        <v>1</v>
      </c>
      <c r="HJ109" s="2">
        <v>0</v>
      </c>
      <c r="HK109" s="2">
        <v>1</v>
      </c>
      <c r="HL109" s="34">
        <v>100</v>
      </c>
      <c r="HM109" s="34">
        <v>999999999</v>
      </c>
      <c r="HN109" s="34">
        <v>999999999</v>
      </c>
      <c r="HO109" s="34">
        <v>100</v>
      </c>
      <c r="HP109" s="34">
        <v>50</v>
      </c>
      <c r="HQ109" s="34">
        <v>100</v>
      </c>
      <c r="HR109" s="34">
        <v>0</v>
      </c>
      <c r="HS109" s="34">
        <v>100</v>
      </c>
      <c r="HT109" s="34">
        <v>999999999</v>
      </c>
      <c r="HU109" s="34">
        <v>100</v>
      </c>
      <c r="HV109" s="34">
        <v>999999999</v>
      </c>
      <c r="HW109" s="34">
        <v>100</v>
      </c>
      <c r="HX109" s="39">
        <v>0</v>
      </c>
      <c r="HY109" s="39">
        <v>999999999</v>
      </c>
      <c r="HZ109" s="39">
        <v>999999999</v>
      </c>
      <c r="IA109" s="39">
        <v>0</v>
      </c>
      <c r="IB109" s="39">
        <v>0</v>
      </c>
      <c r="IC109" s="39">
        <v>0</v>
      </c>
      <c r="ID109" s="39">
        <v>0</v>
      </c>
      <c r="IE109" s="39">
        <v>0</v>
      </c>
      <c r="IF109" s="39">
        <v>999999999</v>
      </c>
      <c r="IG109" s="39">
        <v>0</v>
      </c>
      <c r="IH109" s="39">
        <v>999999999</v>
      </c>
      <c r="II109" s="39">
        <v>0</v>
      </c>
      <c r="IJ109" s="39">
        <v>0</v>
      </c>
      <c r="IK109" s="39">
        <v>999999999</v>
      </c>
      <c r="IL109" s="39">
        <v>999999999</v>
      </c>
      <c r="IM109" s="39">
        <v>0</v>
      </c>
      <c r="IN109" s="39">
        <v>50</v>
      </c>
      <c r="IO109" s="39">
        <v>0</v>
      </c>
      <c r="IP109" s="39">
        <v>100</v>
      </c>
      <c r="IQ109" s="39">
        <v>0</v>
      </c>
      <c r="IR109" s="39">
        <v>999999999</v>
      </c>
      <c r="IS109" s="39">
        <v>0</v>
      </c>
      <c r="IT109" s="39">
        <v>999999999</v>
      </c>
      <c r="IU109" s="39">
        <v>0</v>
      </c>
      <c r="IV109" s="39">
        <v>0</v>
      </c>
      <c r="IW109" s="39">
        <v>0</v>
      </c>
      <c r="IX109" s="39">
        <v>1</v>
      </c>
      <c r="IY109" s="39">
        <v>0</v>
      </c>
      <c r="IZ109" s="39">
        <v>0</v>
      </c>
      <c r="JA109" s="39">
        <v>0</v>
      </c>
      <c r="JB109" s="39">
        <v>0</v>
      </c>
      <c r="JC109" s="39">
        <v>0</v>
      </c>
      <c r="JD109" s="2">
        <v>0</v>
      </c>
      <c r="JE109" s="2">
        <v>0</v>
      </c>
      <c r="JF109" s="2">
        <v>0</v>
      </c>
      <c r="JG109" s="2">
        <v>0</v>
      </c>
      <c r="JH109" s="2">
        <v>0</v>
      </c>
      <c r="JI109" s="2">
        <v>0</v>
      </c>
      <c r="JJ109" s="2">
        <v>0</v>
      </c>
      <c r="JK109" s="2">
        <v>0</v>
      </c>
      <c r="JL109" s="2">
        <v>0</v>
      </c>
      <c r="JM109" s="44">
        <v>0</v>
      </c>
      <c r="JN109" s="44">
        <v>0</v>
      </c>
      <c r="JO109" s="44">
        <v>0</v>
      </c>
      <c r="JP109" s="2">
        <v>0</v>
      </c>
      <c r="JQ109" s="2">
        <v>0</v>
      </c>
      <c r="JR109" s="2">
        <v>0</v>
      </c>
      <c r="JS109" s="2">
        <v>0</v>
      </c>
      <c r="JT109" s="2">
        <v>0</v>
      </c>
      <c r="JU109" s="2">
        <v>0</v>
      </c>
      <c r="JV109" s="2">
        <v>0</v>
      </c>
      <c r="JW109" s="2">
        <v>0</v>
      </c>
      <c r="JX109" s="2">
        <v>0</v>
      </c>
      <c r="JY109" s="2">
        <v>0</v>
      </c>
      <c r="JZ109" s="2">
        <v>0</v>
      </c>
      <c r="KA109" s="2">
        <v>0</v>
      </c>
      <c r="KB109" s="25">
        <v>0</v>
      </c>
      <c r="KC109" s="25">
        <v>0</v>
      </c>
      <c r="KD109" s="25">
        <v>0</v>
      </c>
      <c r="KE109" s="25">
        <v>0</v>
      </c>
      <c r="KF109" s="25">
        <v>0</v>
      </c>
      <c r="KG109" s="25">
        <v>0</v>
      </c>
      <c r="KH109" s="25">
        <v>1</v>
      </c>
      <c r="KI109" s="25">
        <v>0</v>
      </c>
      <c r="KJ109" s="25">
        <v>0</v>
      </c>
      <c r="KK109" s="25">
        <v>0</v>
      </c>
      <c r="KL109" s="25">
        <v>0</v>
      </c>
      <c r="KM109" s="25">
        <v>0</v>
      </c>
      <c r="KN109" s="25">
        <v>0</v>
      </c>
      <c r="KO109" s="25">
        <v>0</v>
      </c>
      <c r="KP109" s="25">
        <v>0</v>
      </c>
      <c r="KQ109" s="25">
        <v>0</v>
      </c>
      <c r="KR109" s="44">
        <v>999999999</v>
      </c>
      <c r="KS109" s="44">
        <v>999999999</v>
      </c>
      <c r="KT109" s="44">
        <v>100</v>
      </c>
      <c r="KU109" s="44">
        <v>999999999</v>
      </c>
      <c r="KV109" s="44">
        <v>999999999</v>
      </c>
      <c r="KW109" s="44">
        <v>999999999</v>
      </c>
      <c r="KX109" s="44">
        <v>999999999</v>
      </c>
      <c r="KY109" s="44">
        <v>999999999</v>
      </c>
      <c r="KZ109" s="44">
        <v>999999999</v>
      </c>
      <c r="LA109" s="44">
        <v>999999999</v>
      </c>
      <c r="LB109" s="44">
        <v>999999999</v>
      </c>
      <c r="LC109" s="44">
        <v>999999999</v>
      </c>
      <c r="LD109" s="44">
        <v>999999999</v>
      </c>
      <c r="LE109" s="44">
        <v>999999999</v>
      </c>
      <c r="LF109" s="44">
        <v>0</v>
      </c>
      <c r="LG109" s="44">
        <v>999999999</v>
      </c>
      <c r="LH109" s="44">
        <v>999999999</v>
      </c>
      <c r="LI109" s="44">
        <v>999999999</v>
      </c>
      <c r="LJ109" s="44">
        <v>999999999</v>
      </c>
      <c r="LK109" s="44">
        <v>999999999</v>
      </c>
      <c r="LL109" s="44">
        <v>999999999</v>
      </c>
      <c r="LM109" s="44">
        <v>999999999</v>
      </c>
      <c r="LN109" s="44">
        <v>999999999</v>
      </c>
      <c r="LO109" s="44">
        <v>999999999</v>
      </c>
      <c r="LP109" s="44">
        <v>999999999</v>
      </c>
      <c r="LQ109" s="44">
        <v>999999999</v>
      </c>
      <c r="LR109" s="44">
        <v>0</v>
      </c>
      <c r="LS109" s="44">
        <v>999999999</v>
      </c>
      <c r="LT109" s="44">
        <v>999999999</v>
      </c>
      <c r="LU109" s="44">
        <v>999999999</v>
      </c>
      <c r="LV109" s="44">
        <v>999999999</v>
      </c>
      <c r="LW109" s="44">
        <v>999999999</v>
      </c>
      <c r="LX109" s="44">
        <v>999999999</v>
      </c>
      <c r="LY109" s="44">
        <v>999999999</v>
      </c>
      <c r="LZ109" s="44">
        <v>999999999</v>
      </c>
      <c r="MA109" s="44">
        <v>999999999</v>
      </c>
      <c r="MB109" s="25">
        <v>0</v>
      </c>
      <c r="MC109" s="25">
        <v>0</v>
      </c>
      <c r="MD109" s="25">
        <v>0</v>
      </c>
      <c r="ME109" s="25">
        <v>0</v>
      </c>
      <c r="MF109" s="25">
        <v>0</v>
      </c>
      <c r="MG109" s="25">
        <v>0</v>
      </c>
      <c r="MH109" s="25">
        <v>0</v>
      </c>
      <c r="MI109" s="25">
        <v>1</v>
      </c>
      <c r="MJ109" s="25">
        <v>0</v>
      </c>
      <c r="MK109" s="25">
        <v>0</v>
      </c>
      <c r="ML109" s="25">
        <v>0</v>
      </c>
      <c r="MM109" s="25">
        <v>0</v>
      </c>
      <c r="MN109" s="25">
        <v>1</v>
      </c>
      <c r="MO109" s="25">
        <v>0</v>
      </c>
      <c r="MP109" s="25">
        <v>0</v>
      </c>
      <c r="MQ109" s="25">
        <v>1</v>
      </c>
      <c r="MR109" s="25">
        <v>1</v>
      </c>
      <c r="MS109" s="25">
        <v>1</v>
      </c>
      <c r="MT109" s="25">
        <v>0</v>
      </c>
      <c r="MU109" s="25">
        <v>1</v>
      </c>
      <c r="MV109" s="25">
        <v>0</v>
      </c>
      <c r="MW109" s="44">
        <v>1</v>
      </c>
      <c r="MX109" s="44">
        <v>0</v>
      </c>
      <c r="MY109" s="44">
        <v>0</v>
      </c>
      <c r="MZ109" s="44">
        <v>0</v>
      </c>
      <c r="NA109" s="44">
        <v>999999999</v>
      </c>
      <c r="NB109" s="44">
        <v>999999999</v>
      </c>
      <c r="NC109" s="44">
        <v>0</v>
      </c>
      <c r="ND109" s="44">
        <v>0</v>
      </c>
      <c r="NE109" s="44">
        <v>0</v>
      </c>
      <c r="NF109" s="44">
        <v>999999999</v>
      </c>
      <c r="NG109" s="44">
        <v>100</v>
      </c>
      <c r="NH109" s="44">
        <v>999999999</v>
      </c>
      <c r="NI109" s="44">
        <v>0</v>
      </c>
      <c r="NJ109" s="44">
        <v>999999999</v>
      </c>
      <c r="NK109" s="44">
        <v>999999999</v>
      </c>
      <c r="NL109" s="25">
        <v>0</v>
      </c>
      <c r="NM109" s="25">
        <v>0</v>
      </c>
      <c r="NN109" s="25">
        <v>0</v>
      </c>
      <c r="NO109" s="25">
        <v>0</v>
      </c>
      <c r="NP109" s="25">
        <v>0</v>
      </c>
      <c r="NQ109" s="25">
        <v>0</v>
      </c>
      <c r="NR109" s="25">
        <v>0</v>
      </c>
      <c r="NS109" s="25">
        <v>0</v>
      </c>
      <c r="NT109" s="25">
        <v>0</v>
      </c>
      <c r="NU109" s="25">
        <v>0</v>
      </c>
      <c r="NV109" s="25">
        <v>0</v>
      </c>
      <c r="NW109" s="25">
        <v>0</v>
      </c>
      <c r="NX109" s="25">
        <v>0</v>
      </c>
      <c r="NY109" s="25">
        <v>0</v>
      </c>
      <c r="NZ109" s="25">
        <v>0</v>
      </c>
      <c r="OA109" s="25">
        <v>0</v>
      </c>
      <c r="OB109" s="25">
        <v>0</v>
      </c>
      <c r="OC109" s="25">
        <v>0</v>
      </c>
      <c r="OD109" s="44">
        <v>0</v>
      </c>
      <c r="OE109" s="44">
        <v>0</v>
      </c>
      <c r="OF109" s="44">
        <v>0</v>
      </c>
      <c r="OG109" s="44">
        <v>0</v>
      </c>
      <c r="OH109" s="44">
        <v>0</v>
      </c>
      <c r="OI109" s="44">
        <v>0</v>
      </c>
      <c r="OJ109" s="44">
        <v>999999999</v>
      </c>
      <c r="OK109" s="44">
        <v>999999999</v>
      </c>
      <c r="OL109" s="44">
        <v>999999999</v>
      </c>
      <c r="OM109" s="44">
        <v>999999999</v>
      </c>
      <c r="ON109" s="44">
        <v>999999999</v>
      </c>
      <c r="OO109" s="44">
        <v>999999999</v>
      </c>
      <c r="OP109" s="44">
        <v>999999999</v>
      </c>
      <c r="OQ109" s="44">
        <v>999999999</v>
      </c>
      <c r="OR109" s="44">
        <v>999999999</v>
      </c>
      <c r="OS109" s="44">
        <v>999999999</v>
      </c>
      <c r="OT109" s="44">
        <v>999999999</v>
      </c>
      <c r="OU109" s="44">
        <v>999999999</v>
      </c>
      <c r="OV109" s="25">
        <v>1</v>
      </c>
      <c r="OW109" s="25">
        <v>0</v>
      </c>
      <c r="OX109" s="25">
        <v>1</v>
      </c>
      <c r="OY109" s="25">
        <v>2</v>
      </c>
      <c r="OZ109" s="25">
        <v>2</v>
      </c>
      <c r="PA109" s="25">
        <v>1</v>
      </c>
      <c r="PB109" s="25">
        <v>2</v>
      </c>
      <c r="PC109" s="25">
        <v>1</v>
      </c>
      <c r="PD109" s="25">
        <v>1</v>
      </c>
      <c r="PE109" s="25">
        <v>1</v>
      </c>
      <c r="PF109" s="25">
        <v>0</v>
      </c>
      <c r="PG109" s="25">
        <v>0</v>
      </c>
      <c r="PH109" s="25">
        <v>4</v>
      </c>
      <c r="PI109" s="25">
        <v>2</v>
      </c>
      <c r="PJ109" s="25">
        <v>1</v>
      </c>
      <c r="PK109" s="25">
        <v>2</v>
      </c>
      <c r="PL109" s="25">
        <v>3</v>
      </c>
      <c r="PM109" s="25">
        <v>1</v>
      </c>
      <c r="PN109" s="25">
        <v>2</v>
      </c>
      <c r="PO109" s="25">
        <v>1</v>
      </c>
      <c r="PP109" s="25">
        <v>1</v>
      </c>
      <c r="PQ109" s="25">
        <v>1</v>
      </c>
      <c r="PR109" s="25">
        <v>0</v>
      </c>
      <c r="PS109" s="25">
        <v>1</v>
      </c>
      <c r="PT109" s="44">
        <v>25</v>
      </c>
      <c r="PU109" s="44">
        <v>0</v>
      </c>
      <c r="PV109" s="44">
        <v>100</v>
      </c>
      <c r="PW109" s="44">
        <v>100</v>
      </c>
      <c r="PX109" s="44">
        <v>66.666666666666657</v>
      </c>
      <c r="PY109" s="44">
        <v>100</v>
      </c>
      <c r="PZ109" s="44">
        <v>100</v>
      </c>
      <c r="QA109" s="44">
        <v>100</v>
      </c>
      <c r="QB109" s="44">
        <v>100</v>
      </c>
      <c r="QC109" s="44">
        <v>100</v>
      </c>
      <c r="QD109" s="44">
        <v>999999999</v>
      </c>
      <c r="QE109" s="44">
        <v>0</v>
      </c>
      <c r="QF109" s="25">
        <v>0</v>
      </c>
      <c r="QG109" s="25">
        <v>0</v>
      </c>
      <c r="QH109" s="25">
        <v>1</v>
      </c>
      <c r="QI109" s="25">
        <v>2</v>
      </c>
      <c r="QJ109" s="25">
        <v>2</v>
      </c>
      <c r="QK109" s="25">
        <v>1</v>
      </c>
      <c r="QL109" s="25">
        <v>2</v>
      </c>
      <c r="QM109" s="25">
        <v>1</v>
      </c>
      <c r="QN109" s="25">
        <v>1</v>
      </c>
      <c r="QO109" s="25">
        <v>1</v>
      </c>
      <c r="QP109" s="25">
        <v>0</v>
      </c>
      <c r="QQ109" s="25">
        <v>4</v>
      </c>
      <c r="QR109" s="25">
        <v>2</v>
      </c>
      <c r="QS109" s="25">
        <v>1</v>
      </c>
      <c r="QT109" s="25">
        <v>2</v>
      </c>
      <c r="QU109" s="25">
        <v>3</v>
      </c>
      <c r="QV109" s="25">
        <v>1</v>
      </c>
      <c r="QW109" s="25">
        <v>2</v>
      </c>
      <c r="QX109" s="25">
        <v>1</v>
      </c>
      <c r="QY109" s="25">
        <v>1</v>
      </c>
      <c r="QZ109" s="25">
        <v>1</v>
      </c>
      <c r="RA109" s="25">
        <v>0</v>
      </c>
      <c r="RB109" s="44">
        <v>0</v>
      </c>
      <c r="RC109" s="44">
        <v>0</v>
      </c>
      <c r="RD109" s="44">
        <v>100</v>
      </c>
      <c r="RE109" s="44">
        <v>100</v>
      </c>
      <c r="RF109" s="44">
        <v>66.666666666666657</v>
      </c>
      <c r="RG109" s="44">
        <v>100</v>
      </c>
      <c r="RH109" s="44">
        <v>100</v>
      </c>
      <c r="RI109" s="44">
        <v>100</v>
      </c>
      <c r="RJ109" s="44">
        <v>100</v>
      </c>
      <c r="RK109" s="44">
        <v>100</v>
      </c>
      <c r="RL109" s="44">
        <v>999999999</v>
      </c>
      <c r="RM109" s="25">
        <v>1</v>
      </c>
      <c r="RN109" s="25">
        <v>0</v>
      </c>
      <c r="RO109" s="25">
        <v>0</v>
      </c>
      <c r="RP109" s="25">
        <v>2</v>
      </c>
      <c r="RQ109" s="25">
        <v>1</v>
      </c>
      <c r="RR109" s="25">
        <v>1</v>
      </c>
      <c r="RS109" s="25">
        <v>1</v>
      </c>
      <c r="RT109" s="25">
        <v>1</v>
      </c>
      <c r="RU109" s="25">
        <v>0</v>
      </c>
      <c r="RV109" s="25">
        <v>0</v>
      </c>
      <c r="RW109" s="25">
        <v>0</v>
      </c>
      <c r="RX109" s="25">
        <v>1</v>
      </c>
      <c r="RY109" s="25">
        <v>2</v>
      </c>
      <c r="RZ109" s="25">
        <v>0</v>
      </c>
      <c r="SA109" s="25">
        <v>1</v>
      </c>
      <c r="SB109" s="25">
        <v>2</v>
      </c>
      <c r="SC109" s="25">
        <v>0</v>
      </c>
      <c r="SD109" s="25">
        <v>0</v>
      </c>
      <c r="SE109" s="25">
        <v>1</v>
      </c>
      <c r="SF109" s="25">
        <v>0</v>
      </c>
      <c r="SG109" s="25">
        <v>0</v>
      </c>
      <c r="SH109" s="25">
        <v>0</v>
      </c>
      <c r="SI109" s="25">
        <v>0</v>
      </c>
      <c r="SJ109" s="25">
        <v>0</v>
      </c>
      <c r="SK109" s="25">
        <v>1</v>
      </c>
      <c r="SL109" s="25">
        <v>0</v>
      </c>
      <c r="SM109" s="25">
        <v>0</v>
      </c>
      <c r="SN109" s="25">
        <v>2</v>
      </c>
      <c r="SO109" s="25">
        <v>0</v>
      </c>
      <c r="SP109" s="25">
        <v>0</v>
      </c>
      <c r="SQ109" s="25">
        <v>1</v>
      </c>
      <c r="SR109" s="25">
        <v>0</v>
      </c>
      <c r="SS109" s="25">
        <v>0</v>
      </c>
      <c r="ST109" s="25">
        <v>0</v>
      </c>
      <c r="SU109" s="25">
        <v>0</v>
      </c>
      <c r="SV109" s="25">
        <v>0</v>
      </c>
      <c r="SW109" s="44">
        <v>33.333333333333329</v>
      </c>
      <c r="SX109" s="44">
        <v>999999999</v>
      </c>
      <c r="SY109" s="44">
        <v>0</v>
      </c>
      <c r="SZ109" s="44">
        <v>100</v>
      </c>
      <c r="TA109" s="44">
        <v>50</v>
      </c>
      <c r="TB109" s="44">
        <v>100</v>
      </c>
      <c r="TC109" s="44">
        <v>100</v>
      </c>
      <c r="TD109" s="44">
        <v>100</v>
      </c>
      <c r="TE109" s="44">
        <v>0</v>
      </c>
      <c r="TF109" s="44">
        <v>0</v>
      </c>
      <c r="TG109" s="44">
        <v>999999999</v>
      </c>
      <c r="TH109" s="44">
        <v>100</v>
      </c>
      <c r="TI109" s="44">
        <v>66.666666666666657</v>
      </c>
      <c r="TJ109" s="44">
        <v>999999999</v>
      </c>
      <c r="TK109" s="44">
        <v>100</v>
      </c>
      <c r="TL109" s="44">
        <v>100</v>
      </c>
      <c r="TM109" s="44">
        <v>0</v>
      </c>
      <c r="TN109" s="44">
        <v>0</v>
      </c>
      <c r="TO109" s="44">
        <v>100</v>
      </c>
      <c r="TP109" s="44">
        <v>0</v>
      </c>
      <c r="TQ109" s="44">
        <v>0</v>
      </c>
      <c r="TR109" s="44">
        <v>0</v>
      </c>
      <c r="TS109" s="44">
        <v>999999999</v>
      </c>
      <c r="TT109" s="44">
        <v>0</v>
      </c>
      <c r="TU109" s="44">
        <v>33.333333333333329</v>
      </c>
      <c r="TV109" s="44">
        <v>999999999</v>
      </c>
      <c r="TW109" s="44">
        <v>0</v>
      </c>
      <c r="TX109" s="44">
        <v>100</v>
      </c>
      <c r="TY109" s="44">
        <v>0</v>
      </c>
      <c r="TZ109" s="44">
        <v>0</v>
      </c>
      <c r="UA109" s="44">
        <v>100</v>
      </c>
      <c r="UB109" s="44">
        <v>0</v>
      </c>
      <c r="UC109" s="44">
        <v>0</v>
      </c>
      <c r="UD109" s="44">
        <v>0</v>
      </c>
      <c r="UE109" s="44">
        <v>999999999</v>
      </c>
      <c r="UF109" s="44">
        <v>0</v>
      </c>
    </row>
    <row r="110" spans="1:552" x14ac:dyDescent="0.25">
      <c r="A110" s="2" t="str">
        <f t="shared" si="1"/>
        <v xml:space="preserve">314330 Montes Claros                                                                                                                                </v>
      </c>
      <c r="B110" s="58">
        <v>314330</v>
      </c>
      <c r="C110" s="2" t="s">
        <v>154</v>
      </c>
      <c r="D110" s="56">
        <v>4</v>
      </c>
      <c r="E110" s="56">
        <v>6</v>
      </c>
      <c r="F110" s="56">
        <v>5</v>
      </c>
      <c r="G110" s="56">
        <v>4</v>
      </c>
      <c r="H110" s="56">
        <v>4</v>
      </c>
      <c r="I110" s="56">
        <v>5</v>
      </c>
      <c r="J110" s="56">
        <v>5</v>
      </c>
      <c r="K110" s="56">
        <v>7</v>
      </c>
      <c r="L110" s="56">
        <v>5</v>
      </c>
      <c r="M110" s="56">
        <v>10</v>
      </c>
      <c r="N110" s="56">
        <v>8</v>
      </c>
      <c r="O110" s="56">
        <v>13</v>
      </c>
      <c r="P110" s="59">
        <v>1</v>
      </c>
      <c r="Q110" s="59">
        <v>2</v>
      </c>
      <c r="R110" s="59">
        <v>1</v>
      </c>
      <c r="S110" s="59">
        <v>1</v>
      </c>
      <c r="T110" s="59">
        <v>3</v>
      </c>
      <c r="U110" s="59">
        <v>3</v>
      </c>
      <c r="V110" s="59">
        <v>2</v>
      </c>
      <c r="W110" s="59">
        <v>1</v>
      </c>
      <c r="X110" s="59">
        <v>4</v>
      </c>
      <c r="Y110" s="59">
        <v>6</v>
      </c>
      <c r="Z110" s="59">
        <v>4</v>
      </c>
      <c r="AA110" s="59">
        <v>2</v>
      </c>
      <c r="AB110" s="62">
        <v>25</v>
      </c>
      <c r="AC110" s="62">
        <v>33.333333333333329</v>
      </c>
      <c r="AD110" s="62">
        <v>20</v>
      </c>
      <c r="AE110" s="62">
        <v>25</v>
      </c>
      <c r="AF110" s="62">
        <v>75</v>
      </c>
      <c r="AG110" s="62">
        <v>60</v>
      </c>
      <c r="AH110" s="62">
        <v>40</v>
      </c>
      <c r="AI110" s="62">
        <v>14.285714285714285</v>
      </c>
      <c r="AJ110" s="62">
        <v>80</v>
      </c>
      <c r="AK110" s="62">
        <v>60</v>
      </c>
      <c r="AL110" s="62">
        <v>50</v>
      </c>
      <c r="AM110" s="62">
        <v>15.384615384615385</v>
      </c>
      <c r="AN110" s="61">
        <v>3</v>
      </c>
      <c r="AO110" s="25">
        <v>4</v>
      </c>
      <c r="AP110" s="25">
        <v>3</v>
      </c>
      <c r="AQ110" s="25">
        <v>3</v>
      </c>
      <c r="AR110" s="25">
        <v>1</v>
      </c>
      <c r="AS110" s="25">
        <v>2</v>
      </c>
      <c r="AT110" s="25">
        <v>3</v>
      </c>
      <c r="AU110" s="25">
        <v>6</v>
      </c>
      <c r="AV110" s="25">
        <v>1</v>
      </c>
      <c r="AW110" s="25">
        <v>4</v>
      </c>
      <c r="AX110" s="25">
        <v>3</v>
      </c>
      <c r="AY110" s="25">
        <v>10</v>
      </c>
      <c r="AZ110" s="39">
        <v>75</v>
      </c>
      <c r="BA110" s="39">
        <v>66.666666666666657</v>
      </c>
      <c r="BB110" s="39">
        <v>60</v>
      </c>
      <c r="BC110" s="39">
        <v>75</v>
      </c>
      <c r="BD110" s="39">
        <v>25</v>
      </c>
      <c r="BE110" s="39">
        <v>40</v>
      </c>
      <c r="BF110" s="39">
        <v>60</v>
      </c>
      <c r="BG110" s="39">
        <v>85.714285714285708</v>
      </c>
      <c r="BH110" s="39">
        <v>20</v>
      </c>
      <c r="BI110" s="39">
        <v>40</v>
      </c>
      <c r="BJ110" s="39">
        <v>37.5</v>
      </c>
      <c r="BK110" s="39">
        <v>76.923076923076934</v>
      </c>
      <c r="BL110" s="25">
        <v>0</v>
      </c>
      <c r="BM110" s="25">
        <v>0</v>
      </c>
      <c r="BN110" s="25">
        <v>1</v>
      </c>
      <c r="BO110" s="25">
        <v>0</v>
      </c>
      <c r="BP110" s="25">
        <v>0</v>
      </c>
      <c r="BQ110" s="25">
        <v>0</v>
      </c>
      <c r="BR110" s="25">
        <v>0</v>
      </c>
      <c r="BS110" s="25">
        <v>0</v>
      </c>
      <c r="BT110" s="25">
        <v>0</v>
      </c>
      <c r="BU110" s="25">
        <v>0</v>
      </c>
      <c r="BV110" s="25">
        <v>1</v>
      </c>
      <c r="BW110" s="25">
        <v>1</v>
      </c>
      <c r="BX110" s="39">
        <v>0</v>
      </c>
      <c r="BY110" s="39">
        <v>0</v>
      </c>
      <c r="BZ110" s="39">
        <v>20</v>
      </c>
      <c r="CA110" s="39">
        <v>0</v>
      </c>
      <c r="CB110" s="39">
        <v>0</v>
      </c>
      <c r="CC110" s="39">
        <v>0</v>
      </c>
      <c r="CD110" s="39">
        <v>0</v>
      </c>
      <c r="CE110" s="39">
        <v>0</v>
      </c>
      <c r="CF110" s="39">
        <v>0</v>
      </c>
      <c r="CG110" s="39">
        <v>0</v>
      </c>
      <c r="CH110" s="39">
        <v>12.5</v>
      </c>
      <c r="CI110" s="39">
        <v>7.6923076923076925</v>
      </c>
      <c r="CJ110" s="63">
        <v>0</v>
      </c>
      <c r="CK110" s="63">
        <v>1</v>
      </c>
      <c r="CL110" s="63">
        <v>0</v>
      </c>
      <c r="CM110" s="63">
        <v>0</v>
      </c>
      <c r="CN110" s="63">
        <v>2</v>
      </c>
      <c r="CO110" s="63">
        <v>2</v>
      </c>
      <c r="CP110" s="63">
        <v>1</v>
      </c>
      <c r="CQ110" s="63">
        <v>0</v>
      </c>
      <c r="CR110" s="63">
        <v>1</v>
      </c>
      <c r="CS110" s="63">
        <v>3</v>
      </c>
      <c r="CT110" s="63">
        <v>1</v>
      </c>
      <c r="CU110" s="63">
        <v>1</v>
      </c>
      <c r="CV110" s="63">
        <v>0</v>
      </c>
      <c r="CW110" s="63">
        <v>0</v>
      </c>
      <c r="CX110" s="63">
        <v>0</v>
      </c>
      <c r="CY110" s="63">
        <v>0</v>
      </c>
      <c r="CZ110" s="63">
        <v>1</v>
      </c>
      <c r="DA110" s="63">
        <v>0</v>
      </c>
      <c r="DB110" s="63">
        <v>0</v>
      </c>
      <c r="DC110" s="63">
        <v>1</v>
      </c>
      <c r="DD110" s="63">
        <v>1</v>
      </c>
      <c r="DE110" s="63">
        <v>0</v>
      </c>
      <c r="DF110" s="63">
        <v>0</v>
      </c>
      <c r="DG110" s="63">
        <v>0</v>
      </c>
      <c r="DH110" s="25">
        <v>0</v>
      </c>
      <c r="DI110" s="25">
        <v>0</v>
      </c>
      <c r="DJ110" s="25">
        <v>0</v>
      </c>
      <c r="DK110" s="25">
        <v>0</v>
      </c>
      <c r="DL110" s="25">
        <v>0</v>
      </c>
      <c r="DM110" s="25">
        <v>1</v>
      </c>
      <c r="DN110" s="25">
        <v>0</v>
      </c>
      <c r="DO110" s="25">
        <v>0</v>
      </c>
      <c r="DP110" s="25">
        <v>1</v>
      </c>
      <c r="DQ110" s="25">
        <v>1</v>
      </c>
      <c r="DR110" s="25">
        <v>2</v>
      </c>
      <c r="DS110" s="25">
        <v>0</v>
      </c>
      <c r="DT110" s="34">
        <v>0</v>
      </c>
      <c r="DU110" s="34">
        <v>1</v>
      </c>
      <c r="DV110" s="34">
        <v>0</v>
      </c>
      <c r="DW110" s="34">
        <v>0</v>
      </c>
      <c r="DX110" s="34">
        <v>3</v>
      </c>
      <c r="DY110" s="34">
        <v>3</v>
      </c>
      <c r="DZ110" s="34">
        <v>1</v>
      </c>
      <c r="EA110" s="2">
        <v>1</v>
      </c>
      <c r="EB110" s="2">
        <v>3</v>
      </c>
      <c r="EC110" s="2">
        <v>4</v>
      </c>
      <c r="ED110" s="2">
        <v>3</v>
      </c>
      <c r="EE110" s="2">
        <v>1</v>
      </c>
      <c r="EF110" s="34">
        <v>999999999</v>
      </c>
      <c r="EG110" s="34">
        <v>100</v>
      </c>
      <c r="EH110" s="34">
        <v>999999999</v>
      </c>
      <c r="EI110" s="34">
        <v>999999999</v>
      </c>
      <c r="EJ110" s="34">
        <v>66.666666666666657</v>
      </c>
      <c r="EK110" s="34">
        <v>66.666666666666657</v>
      </c>
      <c r="EL110" s="34">
        <v>100</v>
      </c>
      <c r="EM110" s="34">
        <v>0</v>
      </c>
      <c r="EN110" s="34">
        <v>33.333333333333329</v>
      </c>
      <c r="EO110" s="34">
        <v>75</v>
      </c>
      <c r="EP110" s="34">
        <v>33.333333333333329</v>
      </c>
      <c r="EQ110" s="34">
        <v>100</v>
      </c>
      <c r="ER110" s="34">
        <v>999999999</v>
      </c>
      <c r="ES110" s="34">
        <v>0</v>
      </c>
      <c r="ET110" s="34">
        <v>999999999</v>
      </c>
      <c r="EU110" s="34">
        <v>999999999</v>
      </c>
      <c r="EV110" s="34">
        <v>33.333333333333329</v>
      </c>
      <c r="EW110" s="34">
        <v>0</v>
      </c>
      <c r="EX110" s="34">
        <v>0</v>
      </c>
      <c r="EY110" s="34">
        <v>100</v>
      </c>
      <c r="EZ110" s="34">
        <v>33.333333333333329</v>
      </c>
      <c r="FA110" s="34">
        <v>0</v>
      </c>
      <c r="FB110" s="34">
        <v>0</v>
      </c>
      <c r="FC110" s="34">
        <v>0</v>
      </c>
      <c r="FD110" s="42">
        <v>999999999</v>
      </c>
      <c r="FE110" s="42">
        <v>0</v>
      </c>
      <c r="FF110" s="42">
        <v>999999999</v>
      </c>
      <c r="FG110" s="42">
        <v>999999999</v>
      </c>
      <c r="FH110" s="42">
        <v>0</v>
      </c>
      <c r="FI110" s="42">
        <v>33.333333333333329</v>
      </c>
      <c r="FJ110" s="42">
        <v>0</v>
      </c>
      <c r="FK110" s="42">
        <v>0</v>
      </c>
      <c r="FL110" s="42">
        <v>33.333333333333329</v>
      </c>
      <c r="FM110" s="42">
        <v>25</v>
      </c>
      <c r="FN110" s="42">
        <v>66.666666666666657</v>
      </c>
      <c r="FO110" s="42">
        <v>0</v>
      </c>
      <c r="FP110" s="42">
        <v>0</v>
      </c>
      <c r="FQ110" s="2">
        <v>2</v>
      </c>
      <c r="FR110" s="2">
        <v>0</v>
      </c>
      <c r="FS110" s="2">
        <v>0</v>
      </c>
      <c r="FT110" s="2">
        <v>2</v>
      </c>
      <c r="FU110" s="2">
        <v>2</v>
      </c>
      <c r="FV110" s="2">
        <v>0</v>
      </c>
      <c r="FW110" s="2">
        <v>0</v>
      </c>
      <c r="FX110" s="2">
        <v>2</v>
      </c>
      <c r="FY110" s="2">
        <v>4</v>
      </c>
      <c r="FZ110" s="2">
        <v>2</v>
      </c>
      <c r="GA110" s="2">
        <v>1</v>
      </c>
      <c r="GB110" s="25">
        <v>0</v>
      </c>
      <c r="GC110" s="25">
        <v>0</v>
      </c>
      <c r="GD110" s="25">
        <v>0</v>
      </c>
      <c r="GE110" s="25">
        <v>0</v>
      </c>
      <c r="GF110" s="25">
        <v>0</v>
      </c>
      <c r="GG110" s="25">
        <v>0</v>
      </c>
      <c r="GH110" s="25">
        <v>0</v>
      </c>
      <c r="GI110" s="25">
        <v>1</v>
      </c>
      <c r="GJ110" s="25">
        <v>2</v>
      </c>
      <c r="GK110" s="25">
        <v>0</v>
      </c>
      <c r="GL110" s="25">
        <v>1</v>
      </c>
      <c r="GM110" s="25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1</v>
      </c>
      <c r="GS110" s="2">
        <v>1</v>
      </c>
      <c r="GT110" s="2">
        <v>0</v>
      </c>
      <c r="GU110" s="2">
        <v>0</v>
      </c>
      <c r="GV110" s="2">
        <v>0</v>
      </c>
      <c r="GW110" s="2">
        <v>0</v>
      </c>
      <c r="GX110" s="2">
        <v>1</v>
      </c>
      <c r="GY110" s="2">
        <v>0</v>
      </c>
      <c r="GZ110" s="2">
        <v>0</v>
      </c>
      <c r="HA110" s="2">
        <v>2</v>
      </c>
      <c r="HB110" s="2">
        <v>0</v>
      </c>
      <c r="HC110" s="2">
        <v>0</v>
      </c>
      <c r="HD110" s="2">
        <v>3</v>
      </c>
      <c r="HE110" s="2">
        <v>3</v>
      </c>
      <c r="HF110" s="2">
        <v>0</v>
      </c>
      <c r="HG110" s="2">
        <v>1</v>
      </c>
      <c r="HH110" s="2">
        <v>4</v>
      </c>
      <c r="HI110" s="2">
        <v>4</v>
      </c>
      <c r="HJ110" s="2">
        <v>4</v>
      </c>
      <c r="HK110" s="2">
        <v>1</v>
      </c>
      <c r="HL110" s="34">
        <v>999999999</v>
      </c>
      <c r="HM110" s="34">
        <v>100</v>
      </c>
      <c r="HN110" s="34">
        <v>999999999</v>
      </c>
      <c r="HO110" s="34">
        <v>999999999</v>
      </c>
      <c r="HP110" s="34">
        <v>66.666666666666657</v>
      </c>
      <c r="HQ110" s="34">
        <v>66.666666666666657</v>
      </c>
      <c r="HR110" s="34">
        <v>999999999</v>
      </c>
      <c r="HS110" s="34">
        <v>0</v>
      </c>
      <c r="HT110" s="34">
        <v>50</v>
      </c>
      <c r="HU110" s="34">
        <v>100</v>
      </c>
      <c r="HV110" s="34">
        <v>50</v>
      </c>
      <c r="HW110" s="34">
        <v>100</v>
      </c>
      <c r="HX110" s="39">
        <v>999999999</v>
      </c>
      <c r="HY110" s="39">
        <v>0</v>
      </c>
      <c r="HZ110" s="39">
        <v>999999999</v>
      </c>
      <c r="IA110" s="39">
        <v>999999999</v>
      </c>
      <c r="IB110" s="39">
        <v>0</v>
      </c>
      <c r="IC110" s="39">
        <v>0</v>
      </c>
      <c r="ID110" s="39">
        <v>999999999</v>
      </c>
      <c r="IE110" s="39">
        <v>100</v>
      </c>
      <c r="IF110" s="39">
        <v>50</v>
      </c>
      <c r="IG110" s="39">
        <v>0</v>
      </c>
      <c r="IH110" s="39">
        <v>25</v>
      </c>
      <c r="II110" s="39">
        <v>0</v>
      </c>
      <c r="IJ110" s="39">
        <v>999999999</v>
      </c>
      <c r="IK110" s="39">
        <v>0</v>
      </c>
      <c r="IL110" s="39">
        <v>999999999</v>
      </c>
      <c r="IM110" s="39">
        <v>999999999</v>
      </c>
      <c r="IN110" s="39">
        <v>33.333333333333329</v>
      </c>
      <c r="IO110" s="39">
        <v>33.333333333333329</v>
      </c>
      <c r="IP110" s="39">
        <v>999999999</v>
      </c>
      <c r="IQ110" s="39">
        <v>0</v>
      </c>
      <c r="IR110" s="39">
        <v>0</v>
      </c>
      <c r="IS110" s="39">
        <v>0</v>
      </c>
      <c r="IT110" s="39">
        <v>25</v>
      </c>
      <c r="IU110" s="39">
        <v>0</v>
      </c>
      <c r="IV110" s="39">
        <v>2</v>
      </c>
      <c r="IW110" s="39">
        <v>2</v>
      </c>
      <c r="IX110" s="39">
        <v>3</v>
      </c>
      <c r="IY110" s="39">
        <v>1</v>
      </c>
      <c r="IZ110" s="39">
        <v>0</v>
      </c>
      <c r="JA110" s="39">
        <v>2</v>
      </c>
      <c r="JB110" s="39">
        <v>2</v>
      </c>
      <c r="JC110" s="39">
        <v>5</v>
      </c>
      <c r="JD110" s="2">
        <v>0</v>
      </c>
      <c r="JE110" s="2">
        <v>3</v>
      </c>
      <c r="JF110" s="2">
        <v>2</v>
      </c>
      <c r="JG110" s="2">
        <v>9</v>
      </c>
      <c r="JH110" s="2">
        <v>0</v>
      </c>
      <c r="JI110" s="2">
        <v>1</v>
      </c>
      <c r="JJ110" s="2">
        <v>0</v>
      </c>
      <c r="JK110" s="2">
        <v>2</v>
      </c>
      <c r="JL110" s="2">
        <v>1</v>
      </c>
      <c r="JM110" s="44">
        <v>0</v>
      </c>
      <c r="JN110" s="44">
        <v>1</v>
      </c>
      <c r="JO110" s="44">
        <v>0</v>
      </c>
      <c r="JP110" s="2">
        <v>1</v>
      </c>
      <c r="JQ110" s="2">
        <v>1</v>
      </c>
      <c r="JR110" s="2">
        <v>1</v>
      </c>
      <c r="JS110" s="2">
        <v>0</v>
      </c>
      <c r="JT110" s="2">
        <v>1</v>
      </c>
      <c r="JU110" s="2">
        <v>1</v>
      </c>
      <c r="JV110" s="2">
        <v>0</v>
      </c>
      <c r="JW110" s="2">
        <v>0</v>
      </c>
      <c r="JX110" s="2">
        <v>0</v>
      </c>
      <c r="JY110" s="2">
        <v>0</v>
      </c>
      <c r="JZ110" s="2">
        <v>0</v>
      </c>
      <c r="KA110" s="2">
        <v>1</v>
      </c>
      <c r="KB110" s="25">
        <v>0</v>
      </c>
      <c r="KC110" s="25">
        <v>0</v>
      </c>
      <c r="KD110" s="25">
        <v>0</v>
      </c>
      <c r="KE110" s="25">
        <v>1</v>
      </c>
      <c r="KF110" s="25">
        <v>3</v>
      </c>
      <c r="KG110" s="25">
        <v>4</v>
      </c>
      <c r="KH110" s="25">
        <v>3</v>
      </c>
      <c r="KI110" s="25">
        <v>3</v>
      </c>
      <c r="KJ110" s="25">
        <v>1</v>
      </c>
      <c r="KK110" s="25">
        <v>2</v>
      </c>
      <c r="KL110" s="25">
        <v>3</v>
      </c>
      <c r="KM110" s="25">
        <v>6</v>
      </c>
      <c r="KN110" s="25">
        <v>1</v>
      </c>
      <c r="KO110" s="25">
        <v>4</v>
      </c>
      <c r="KP110" s="25">
        <v>3</v>
      </c>
      <c r="KQ110" s="25">
        <v>10</v>
      </c>
      <c r="KR110" s="44">
        <v>66.666666666666657</v>
      </c>
      <c r="KS110" s="44">
        <v>50</v>
      </c>
      <c r="KT110" s="44">
        <v>100</v>
      </c>
      <c r="KU110" s="44">
        <v>33.333333333333329</v>
      </c>
      <c r="KV110" s="44">
        <v>0</v>
      </c>
      <c r="KW110" s="44">
        <v>100</v>
      </c>
      <c r="KX110" s="44">
        <v>66.666666666666657</v>
      </c>
      <c r="KY110" s="44">
        <v>83.333333333333343</v>
      </c>
      <c r="KZ110" s="44">
        <v>0</v>
      </c>
      <c r="LA110" s="44">
        <v>75</v>
      </c>
      <c r="LB110" s="44">
        <v>66.666666666666657</v>
      </c>
      <c r="LC110" s="44">
        <v>90</v>
      </c>
      <c r="LD110" s="44">
        <v>0</v>
      </c>
      <c r="LE110" s="44">
        <v>25</v>
      </c>
      <c r="LF110" s="44">
        <v>0</v>
      </c>
      <c r="LG110" s="44">
        <v>66.666666666666657</v>
      </c>
      <c r="LH110" s="44">
        <v>100</v>
      </c>
      <c r="LI110" s="44">
        <v>0</v>
      </c>
      <c r="LJ110" s="44">
        <v>33.333333333333329</v>
      </c>
      <c r="LK110" s="44">
        <v>0</v>
      </c>
      <c r="LL110" s="44">
        <v>100</v>
      </c>
      <c r="LM110" s="44">
        <v>25</v>
      </c>
      <c r="LN110" s="44">
        <v>33.333333333333329</v>
      </c>
      <c r="LO110" s="44">
        <v>0</v>
      </c>
      <c r="LP110" s="44">
        <v>33.333333333333329</v>
      </c>
      <c r="LQ110" s="44">
        <v>25</v>
      </c>
      <c r="LR110" s="44">
        <v>0</v>
      </c>
      <c r="LS110" s="44">
        <v>0</v>
      </c>
      <c r="LT110" s="44">
        <v>0</v>
      </c>
      <c r="LU110" s="44">
        <v>0</v>
      </c>
      <c r="LV110" s="44">
        <v>0</v>
      </c>
      <c r="LW110" s="44">
        <v>16.666666666666664</v>
      </c>
      <c r="LX110" s="44">
        <v>0</v>
      </c>
      <c r="LY110" s="44">
        <v>0</v>
      </c>
      <c r="LZ110" s="44">
        <v>0</v>
      </c>
      <c r="MA110" s="44">
        <v>10</v>
      </c>
      <c r="MB110" s="25">
        <v>0</v>
      </c>
      <c r="MC110" s="25">
        <v>0</v>
      </c>
      <c r="MD110" s="25">
        <v>0</v>
      </c>
      <c r="ME110" s="25">
        <v>0</v>
      </c>
      <c r="MF110" s="25">
        <v>1</v>
      </c>
      <c r="MG110" s="25">
        <v>0</v>
      </c>
      <c r="MH110" s="25">
        <v>0</v>
      </c>
      <c r="MI110" s="25">
        <v>0</v>
      </c>
      <c r="MJ110" s="25">
        <v>0</v>
      </c>
      <c r="MK110" s="25">
        <v>1</v>
      </c>
      <c r="ML110" s="25">
        <v>1</v>
      </c>
      <c r="MM110" s="25">
        <v>0</v>
      </c>
      <c r="MN110" s="25">
        <v>0</v>
      </c>
      <c r="MO110" s="25">
        <v>1</v>
      </c>
      <c r="MP110" s="25">
        <v>0</v>
      </c>
      <c r="MQ110" s="25">
        <v>0</v>
      </c>
      <c r="MR110" s="25">
        <v>3</v>
      </c>
      <c r="MS110" s="25">
        <v>3</v>
      </c>
      <c r="MT110" s="25">
        <v>0</v>
      </c>
      <c r="MU110" s="25">
        <v>1</v>
      </c>
      <c r="MV110" s="25">
        <v>1</v>
      </c>
      <c r="MW110" s="44">
        <v>1</v>
      </c>
      <c r="MX110" s="44">
        <v>3</v>
      </c>
      <c r="MY110" s="44">
        <v>1</v>
      </c>
      <c r="MZ110" s="44">
        <v>999999999</v>
      </c>
      <c r="NA110" s="44">
        <v>0</v>
      </c>
      <c r="NB110" s="44">
        <v>999999999</v>
      </c>
      <c r="NC110" s="44">
        <v>999999999</v>
      </c>
      <c r="ND110" s="44">
        <v>33.333333333333329</v>
      </c>
      <c r="NE110" s="44">
        <v>0</v>
      </c>
      <c r="NF110" s="44">
        <v>999999999</v>
      </c>
      <c r="NG110" s="44">
        <v>0</v>
      </c>
      <c r="NH110" s="44">
        <v>0</v>
      </c>
      <c r="NI110" s="44">
        <v>100</v>
      </c>
      <c r="NJ110" s="44">
        <v>33.333333333333329</v>
      </c>
      <c r="NK110" s="44">
        <v>0</v>
      </c>
      <c r="NL110" s="25">
        <v>0</v>
      </c>
      <c r="NM110" s="25">
        <v>0</v>
      </c>
      <c r="NN110" s="25">
        <v>0</v>
      </c>
      <c r="NO110" s="25">
        <v>0</v>
      </c>
      <c r="NP110" s="25">
        <v>0</v>
      </c>
      <c r="NQ110" s="25">
        <v>0</v>
      </c>
      <c r="NR110" s="25">
        <v>0</v>
      </c>
      <c r="NS110" s="25">
        <v>1</v>
      </c>
      <c r="NT110" s="25">
        <v>0</v>
      </c>
      <c r="NU110" s="25">
        <v>1</v>
      </c>
      <c r="NV110" s="25">
        <v>0</v>
      </c>
      <c r="NW110" s="25">
        <v>0</v>
      </c>
      <c r="NX110" s="25">
        <v>1</v>
      </c>
      <c r="NY110" s="25">
        <v>0</v>
      </c>
      <c r="NZ110" s="25">
        <v>0</v>
      </c>
      <c r="OA110" s="25">
        <v>1</v>
      </c>
      <c r="OB110" s="25">
        <v>0</v>
      </c>
      <c r="OC110" s="25">
        <v>0</v>
      </c>
      <c r="OD110" s="44">
        <v>1</v>
      </c>
      <c r="OE110" s="44">
        <v>1</v>
      </c>
      <c r="OF110" s="44">
        <v>0</v>
      </c>
      <c r="OG110" s="44">
        <v>1</v>
      </c>
      <c r="OH110" s="44">
        <v>0</v>
      </c>
      <c r="OI110" s="44">
        <v>0</v>
      </c>
      <c r="OJ110" s="44">
        <v>0</v>
      </c>
      <c r="OK110" s="44">
        <v>999999999</v>
      </c>
      <c r="OL110" s="44">
        <v>999999999</v>
      </c>
      <c r="OM110" s="44">
        <v>0</v>
      </c>
      <c r="ON110" s="44">
        <v>999999999</v>
      </c>
      <c r="OO110" s="44">
        <v>999999999</v>
      </c>
      <c r="OP110" s="44">
        <v>0</v>
      </c>
      <c r="OQ110" s="44">
        <v>100</v>
      </c>
      <c r="OR110" s="44">
        <v>999999999</v>
      </c>
      <c r="OS110" s="44">
        <v>100</v>
      </c>
      <c r="OT110" s="44">
        <v>999999999</v>
      </c>
      <c r="OU110" s="44">
        <v>999999999</v>
      </c>
      <c r="OV110" s="25">
        <v>0</v>
      </c>
      <c r="OW110" s="25">
        <v>1</v>
      </c>
      <c r="OX110" s="25">
        <v>2</v>
      </c>
      <c r="OY110" s="25">
        <v>0</v>
      </c>
      <c r="OZ110" s="25">
        <v>3</v>
      </c>
      <c r="PA110" s="25">
        <v>5</v>
      </c>
      <c r="PB110" s="25">
        <v>7</v>
      </c>
      <c r="PC110" s="25">
        <v>6</v>
      </c>
      <c r="PD110" s="25">
        <v>4</v>
      </c>
      <c r="PE110" s="25">
        <v>10</v>
      </c>
      <c r="PF110" s="25">
        <v>8</v>
      </c>
      <c r="PG110" s="25">
        <v>6</v>
      </c>
      <c r="PH110" s="25">
        <v>4</v>
      </c>
      <c r="PI110" s="25">
        <v>7</v>
      </c>
      <c r="PJ110" s="25">
        <v>5</v>
      </c>
      <c r="PK110" s="25">
        <v>5</v>
      </c>
      <c r="PL110" s="25">
        <v>6</v>
      </c>
      <c r="PM110" s="25">
        <v>6</v>
      </c>
      <c r="PN110" s="25">
        <v>8</v>
      </c>
      <c r="PO110" s="25">
        <v>9</v>
      </c>
      <c r="PP110" s="25">
        <v>8</v>
      </c>
      <c r="PQ110" s="25">
        <v>10</v>
      </c>
      <c r="PR110" s="25">
        <v>10</v>
      </c>
      <c r="PS110" s="25">
        <v>14</v>
      </c>
      <c r="PT110" s="44">
        <v>0</v>
      </c>
      <c r="PU110" s="44">
        <v>14.285714285714285</v>
      </c>
      <c r="PV110" s="44">
        <v>40</v>
      </c>
      <c r="PW110" s="44">
        <v>0</v>
      </c>
      <c r="PX110" s="44">
        <v>50</v>
      </c>
      <c r="PY110" s="44">
        <v>83.333333333333343</v>
      </c>
      <c r="PZ110" s="44">
        <v>87.5</v>
      </c>
      <c r="QA110" s="44">
        <v>66.666666666666657</v>
      </c>
      <c r="QB110" s="44">
        <v>50</v>
      </c>
      <c r="QC110" s="44">
        <v>100</v>
      </c>
      <c r="QD110" s="44">
        <v>80</v>
      </c>
      <c r="QE110" s="44">
        <v>42.857142857142854</v>
      </c>
      <c r="QF110" s="25">
        <v>1</v>
      </c>
      <c r="QG110" s="25">
        <v>1</v>
      </c>
      <c r="QH110" s="25">
        <v>2</v>
      </c>
      <c r="QI110" s="25">
        <v>0</v>
      </c>
      <c r="QJ110" s="25">
        <v>3</v>
      </c>
      <c r="QK110" s="25">
        <v>4</v>
      </c>
      <c r="QL110" s="25">
        <v>6</v>
      </c>
      <c r="QM110" s="25">
        <v>7</v>
      </c>
      <c r="QN110" s="25">
        <v>7</v>
      </c>
      <c r="QO110" s="25">
        <v>9</v>
      </c>
      <c r="QP110" s="25">
        <v>4</v>
      </c>
      <c r="QQ110" s="25">
        <v>4</v>
      </c>
      <c r="QR110" s="25">
        <v>7</v>
      </c>
      <c r="QS110" s="25">
        <v>5</v>
      </c>
      <c r="QT110" s="25">
        <v>5</v>
      </c>
      <c r="QU110" s="25">
        <v>6</v>
      </c>
      <c r="QV110" s="25">
        <v>6</v>
      </c>
      <c r="QW110" s="25">
        <v>8</v>
      </c>
      <c r="QX110" s="25">
        <v>9</v>
      </c>
      <c r="QY110" s="25">
        <v>8</v>
      </c>
      <c r="QZ110" s="25">
        <v>10</v>
      </c>
      <c r="RA110" s="25">
        <v>10</v>
      </c>
      <c r="RB110" s="44">
        <v>25</v>
      </c>
      <c r="RC110" s="44">
        <v>14.285714285714285</v>
      </c>
      <c r="RD110" s="44">
        <v>40</v>
      </c>
      <c r="RE110" s="44">
        <v>0</v>
      </c>
      <c r="RF110" s="44">
        <v>50</v>
      </c>
      <c r="RG110" s="44">
        <v>66.666666666666657</v>
      </c>
      <c r="RH110" s="44">
        <v>75</v>
      </c>
      <c r="RI110" s="44">
        <v>77.777777777777786</v>
      </c>
      <c r="RJ110" s="44">
        <v>87.5</v>
      </c>
      <c r="RK110" s="44">
        <v>90</v>
      </c>
      <c r="RL110" s="44">
        <v>40</v>
      </c>
      <c r="RM110" s="25">
        <v>1</v>
      </c>
      <c r="RN110" s="25">
        <v>4</v>
      </c>
      <c r="RO110" s="25">
        <v>1</v>
      </c>
      <c r="RP110" s="25">
        <v>1</v>
      </c>
      <c r="RQ110" s="25">
        <v>2</v>
      </c>
      <c r="RR110" s="25">
        <v>3</v>
      </c>
      <c r="RS110" s="25">
        <v>2</v>
      </c>
      <c r="RT110" s="25">
        <v>5</v>
      </c>
      <c r="RU110" s="25">
        <v>1</v>
      </c>
      <c r="RV110" s="25">
        <v>3</v>
      </c>
      <c r="RW110" s="25">
        <v>4</v>
      </c>
      <c r="RX110" s="25">
        <v>11</v>
      </c>
      <c r="RY110" s="25">
        <v>1</v>
      </c>
      <c r="RZ110" s="25">
        <v>1</v>
      </c>
      <c r="SA110" s="25">
        <v>0</v>
      </c>
      <c r="SB110" s="25">
        <v>0</v>
      </c>
      <c r="SC110" s="25">
        <v>3</v>
      </c>
      <c r="SD110" s="25">
        <v>3</v>
      </c>
      <c r="SE110" s="25">
        <v>2</v>
      </c>
      <c r="SF110" s="25">
        <v>4</v>
      </c>
      <c r="SG110" s="25">
        <v>1</v>
      </c>
      <c r="SH110" s="25">
        <v>6</v>
      </c>
      <c r="SI110" s="25">
        <v>4</v>
      </c>
      <c r="SJ110" s="25">
        <v>8</v>
      </c>
      <c r="SK110" s="25">
        <v>1</v>
      </c>
      <c r="SL110" s="25">
        <v>1</v>
      </c>
      <c r="SM110" s="25">
        <v>0</v>
      </c>
      <c r="SN110" s="25">
        <v>0</v>
      </c>
      <c r="SO110" s="25">
        <v>1</v>
      </c>
      <c r="SP110" s="25">
        <v>3</v>
      </c>
      <c r="SQ110" s="25">
        <v>2</v>
      </c>
      <c r="SR110" s="25">
        <v>4</v>
      </c>
      <c r="SS110" s="25">
        <v>0</v>
      </c>
      <c r="ST110" s="25">
        <v>3</v>
      </c>
      <c r="SU110" s="25">
        <v>3</v>
      </c>
      <c r="SV110" s="25">
        <v>8</v>
      </c>
      <c r="SW110" s="44">
        <v>25</v>
      </c>
      <c r="SX110" s="44">
        <v>66.666666666666657</v>
      </c>
      <c r="SY110" s="44">
        <v>20</v>
      </c>
      <c r="SZ110" s="44">
        <v>25</v>
      </c>
      <c r="TA110" s="44">
        <v>50</v>
      </c>
      <c r="TB110" s="44">
        <v>60</v>
      </c>
      <c r="TC110" s="44">
        <v>40</v>
      </c>
      <c r="TD110" s="44">
        <v>71.428571428571431</v>
      </c>
      <c r="TE110" s="44">
        <v>20</v>
      </c>
      <c r="TF110" s="44">
        <v>30</v>
      </c>
      <c r="TG110" s="44">
        <v>50</v>
      </c>
      <c r="TH110" s="44">
        <v>84.615384615384613</v>
      </c>
      <c r="TI110" s="44">
        <v>25</v>
      </c>
      <c r="TJ110" s="44">
        <v>16.666666666666664</v>
      </c>
      <c r="TK110" s="44">
        <v>0</v>
      </c>
      <c r="TL110" s="44">
        <v>0</v>
      </c>
      <c r="TM110" s="44">
        <v>75</v>
      </c>
      <c r="TN110" s="44">
        <v>60</v>
      </c>
      <c r="TO110" s="44">
        <v>40</v>
      </c>
      <c r="TP110" s="44">
        <v>57.142857142857139</v>
      </c>
      <c r="TQ110" s="44">
        <v>20</v>
      </c>
      <c r="TR110" s="44">
        <v>60</v>
      </c>
      <c r="TS110" s="44">
        <v>50</v>
      </c>
      <c r="TT110" s="44">
        <v>61.53846153846154</v>
      </c>
      <c r="TU110" s="44">
        <v>25</v>
      </c>
      <c r="TV110" s="44">
        <v>16.666666666666664</v>
      </c>
      <c r="TW110" s="44">
        <v>0</v>
      </c>
      <c r="TX110" s="44">
        <v>0</v>
      </c>
      <c r="TY110" s="44">
        <v>25</v>
      </c>
      <c r="TZ110" s="44">
        <v>60</v>
      </c>
      <c r="UA110" s="44">
        <v>40</v>
      </c>
      <c r="UB110" s="44">
        <v>57.142857142857139</v>
      </c>
      <c r="UC110" s="44">
        <v>0</v>
      </c>
      <c r="UD110" s="44">
        <v>30</v>
      </c>
      <c r="UE110" s="44">
        <v>37.5</v>
      </c>
      <c r="UF110" s="44">
        <v>61.53846153846154</v>
      </c>
    </row>
    <row r="111" spans="1:552" x14ac:dyDescent="0.25">
      <c r="A111" s="2" t="str">
        <f t="shared" si="1"/>
        <v xml:space="preserve">314390 Muriaé                                                                                                                                       </v>
      </c>
      <c r="B111" s="58">
        <v>314390</v>
      </c>
      <c r="C111" s="2" t="s">
        <v>155</v>
      </c>
      <c r="D111" s="56">
        <v>1</v>
      </c>
      <c r="E111" s="56">
        <v>2</v>
      </c>
      <c r="F111" s="56">
        <v>0</v>
      </c>
      <c r="G111" s="56">
        <v>2</v>
      </c>
      <c r="H111" s="56">
        <v>5</v>
      </c>
      <c r="I111" s="56">
        <v>1</v>
      </c>
      <c r="J111" s="56">
        <v>4</v>
      </c>
      <c r="K111" s="56">
        <v>0</v>
      </c>
      <c r="L111" s="56">
        <v>2</v>
      </c>
      <c r="M111" s="56">
        <v>1</v>
      </c>
      <c r="N111" s="56">
        <v>0</v>
      </c>
      <c r="O111" s="56">
        <v>3</v>
      </c>
      <c r="P111" s="59">
        <v>0</v>
      </c>
      <c r="Q111" s="59">
        <v>2</v>
      </c>
      <c r="R111" s="59">
        <v>0</v>
      </c>
      <c r="S111" s="59">
        <v>2</v>
      </c>
      <c r="T111" s="59">
        <v>2</v>
      </c>
      <c r="U111" s="59">
        <v>1</v>
      </c>
      <c r="V111" s="59">
        <v>3</v>
      </c>
      <c r="W111" s="59">
        <v>0</v>
      </c>
      <c r="X111" s="59">
        <v>1</v>
      </c>
      <c r="Y111" s="59">
        <v>1</v>
      </c>
      <c r="Z111" s="59">
        <v>0</v>
      </c>
      <c r="AA111" s="59">
        <v>2</v>
      </c>
      <c r="AB111" s="62">
        <v>0</v>
      </c>
      <c r="AC111" s="62">
        <v>100</v>
      </c>
      <c r="AD111" s="62">
        <v>999999999</v>
      </c>
      <c r="AE111" s="62">
        <v>100</v>
      </c>
      <c r="AF111" s="62">
        <v>40</v>
      </c>
      <c r="AG111" s="62">
        <v>100</v>
      </c>
      <c r="AH111" s="62">
        <v>75</v>
      </c>
      <c r="AI111" s="62">
        <v>999999999</v>
      </c>
      <c r="AJ111" s="62">
        <v>50</v>
      </c>
      <c r="AK111" s="62">
        <v>100</v>
      </c>
      <c r="AL111" s="62">
        <v>999999999</v>
      </c>
      <c r="AM111" s="62">
        <v>66.666666666666657</v>
      </c>
      <c r="AN111" s="61">
        <v>1</v>
      </c>
      <c r="AO111" s="25">
        <v>0</v>
      </c>
      <c r="AP111" s="25">
        <v>0</v>
      </c>
      <c r="AQ111" s="25">
        <v>0</v>
      </c>
      <c r="AR111" s="25">
        <v>3</v>
      </c>
      <c r="AS111" s="25">
        <v>0</v>
      </c>
      <c r="AT111" s="25">
        <v>1</v>
      </c>
      <c r="AU111" s="25">
        <v>0</v>
      </c>
      <c r="AV111" s="25">
        <v>0</v>
      </c>
      <c r="AW111" s="25">
        <v>0</v>
      </c>
      <c r="AX111" s="25">
        <v>0</v>
      </c>
      <c r="AY111" s="25">
        <v>1</v>
      </c>
      <c r="AZ111" s="39">
        <v>100</v>
      </c>
      <c r="BA111" s="39">
        <v>0</v>
      </c>
      <c r="BB111" s="39">
        <v>999999999</v>
      </c>
      <c r="BC111" s="39">
        <v>0</v>
      </c>
      <c r="BD111" s="39">
        <v>60</v>
      </c>
      <c r="BE111" s="39">
        <v>0</v>
      </c>
      <c r="BF111" s="39">
        <v>25</v>
      </c>
      <c r="BG111" s="39">
        <v>999999999</v>
      </c>
      <c r="BH111" s="39">
        <v>0</v>
      </c>
      <c r="BI111" s="39">
        <v>0</v>
      </c>
      <c r="BJ111" s="39">
        <v>999999999</v>
      </c>
      <c r="BK111" s="39">
        <v>33.333333333333329</v>
      </c>
      <c r="BL111" s="25">
        <v>0</v>
      </c>
      <c r="BM111" s="25">
        <v>0</v>
      </c>
      <c r="BN111" s="25">
        <v>0</v>
      </c>
      <c r="BO111" s="25">
        <v>0</v>
      </c>
      <c r="BP111" s="25">
        <v>0</v>
      </c>
      <c r="BQ111" s="25">
        <v>0</v>
      </c>
      <c r="BR111" s="25">
        <v>0</v>
      </c>
      <c r="BS111" s="25">
        <v>0</v>
      </c>
      <c r="BT111" s="25">
        <v>1</v>
      </c>
      <c r="BU111" s="25">
        <v>0</v>
      </c>
      <c r="BV111" s="25">
        <v>0</v>
      </c>
      <c r="BW111" s="25">
        <v>0</v>
      </c>
      <c r="BX111" s="39">
        <v>0</v>
      </c>
      <c r="BY111" s="39">
        <v>0</v>
      </c>
      <c r="BZ111" s="39">
        <v>999999999</v>
      </c>
      <c r="CA111" s="39">
        <v>0</v>
      </c>
      <c r="CB111" s="39">
        <v>0</v>
      </c>
      <c r="CC111" s="39">
        <v>0</v>
      </c>
      <c r="CD111" s="39">
        <v>0</v>
      </c>
      <c r="CE111" s="39">
        <v>999999999</v>
      </c>
      <c r="CF111" s="39">
        <v>50</v>
      </c>
      <c r="CG111" s="39">
        <v>0</v>
      </c>
      <c r="CH111" s="39">
        <v>999999999</v>
      </c>
      <c r="CI111" s="39">
        <v>0</v>
      </c>
      <c r="CJ111" s="63">
        <v>0</v>
      </c>
      <c r="CK111" s="63">
        <v>0</v>
      </c>
      <c r="CL111" s="63">
        <v>0</v>
      </c>
      <c r="CM111" s="63">
        <v>0</v>
      </c>
      <c r="CN111" s="63">
        <v>2</v>
      </c>
      <c r="CO111" s="63">
        <v>1</v>
      </c>
      <c r="CP111" s="63">
        <v>3</v>
      </c>
      <c r="CQ111" s="63">
        <v>0</v>
      </c>
      <c r="CR111" s="63">
        <v>1</v>
      </c>
      <c r="CS111" s="63">
        <v>1</v>
      </c>
      <c r="CT111" s="63">
        <v>0</v>
      </c>
      <c r="CU111" s="63">
        <v>1</v>
      </c>
      <c r="CV111" s="63">
        <v>0</v>
      </c>
      <c r="CW111" s="63">
        <v>1</v>
      </c>
      <c r="CX111" s="63">
        <v>0</v>
      </c>
      <c r="CY111" s="63">
        <v>1</v>
      </c>
      <c r="CZ111" s="63">
        <v>0</v>
      </c>
      <c r="DA111" s="63">
        <v>0</v>
      </c>
      <c r="DB111" s="63">
        <v>0</v>
      </c>
      <c r="DC111" s="63">
        <v>0</v>
      </c>
      <c r="DD111" s="63">
        <v>0</v>
      </c>
      <c r="DE111" s="63">
        <v>0</v>
      </c>
      <c r="DF111" s="63">
        <v>0</v>
      </c>
      <c r="DG111" s="63">
        <v>0</v>
      </c>
      <c r="DH111" s="25">
        <v>0</v>
      </c>
      <c r="DI111" s="25">
        <v>0</v>
      </c>
      <c r="DJ111" s="25">
        <v>0</v>
      </c>
      <c r="DK111" s="25">
        <v>1</v>
      </c>
      <c r="DL111" s="25">
        <v>0</v>
      </c>
      <c r="DM111" s="25">
        <v>0</v>
      </c>
      <c r="DN111" s="25">
        <v>0</v>
      </c>
      <c r="DO111" s="25">
        <v>0</v>
      </c>
      <c r="DP111" s="25">
        <v>0</v>
      </c>
      <c r="DQ111" s="25">
        <v>0</v>
      </c>
      <c r="DR111" s="25">
        <v>0</v>
      </c>
      <c r="DS111" s="25">
        <v>0</v>
      </c>
      <c r="DT111" s="34">
        <v>0</v>
      </c>
      <c r="DU111" s="34">
        <v>1</v>
      </c>
      <c r="DV111" s="34">
        <v>0</v>
      </c>
      <c r="DW111" s="34">
        <v>2</v>
      </c>
      <c r="DX111" s="34">
        <v>2</v>
      </c>
      <c r="DY111" s="34">
        <v>1</v>
      </c>
      <c r="DZ111" s="34">
        <v>3</v>
      </c>
      <c r="EA111" s="2">
        <v>0</v>
      </c>
      <c r="EB111" s="2">
        <v>1</v>
      </c>
      <c r="EC111" s="2">
        <v>1</v>
      </c>
      <c r="ED111" s="2">
        <v>0</v>
      </c>
      <c r="EE111" s="2">
        <v>1</v>
      </c>
      <c r="EF111" s="34">
        <v>999999999</v>
      </c>
      <c r="EG111" s="34">
        <v>0</v>
      </c>
      <c r="EH111" s="34">
        <v>999999999</v>
      </c>
      <c r="EI111" s="34">
        <v>0</v>
      </c>
      <c r="EJ111" s="34">
        <v>100</v>
      </c>
      <c r="EK111" s="34">
        <v>100</v>
      </c>
      <c r="EL111" s="34">
        <v>100</v>
      </c>
      <c r="EM111" s="34">
        <v>999999999</v>
      </c>
      <c r="EN111" s="34">
        <v>100</v>
      </c>
      <c r="EO111" s="34">
        <v>100</v>
      </c>
      <c r="EP111" s="34">
        <v>999999999</v>
      </c>
      <c r="EQ111" s="34">
        <v>100</v>
      </c>
      <c r="ER111" s="34">
        <v>999999999</v>
      </c>
      <c r="ES111" s="34">
        <v>100</v>
      </c>
      <c r="ET111" s="34">
        <v>999999999</v>
      </c>
      <c r="EU111" s="34">
        <v>50</v>
      </c>
      <c r="EV111" s="34">
        <v>0</v>
      </c>
      <c r="EW111" s="34">
        <v>0</v>
      </c>
      <c r="EX111" s="34">
        <v>0</v>
      </c>
      <c r="EY111" s="34">
        <v>999999999</v>
      </c>
      <c r="EZ111" s="34">
        <v>0</v>
      </c>
      <c r="FA111" s="34">
        <v>0</v>
      </c>
      <c r="FB111" s="34">
        <v>999999999</v>
      </c>
      <c r="FC111" s="34">
        <v>0</v>
      </c>
      <c r="FD111" s="42">
        <v>999999999</v>
      </c>
      <c r="FE111" s="42">
        <v>0</v>
      </c>
      <c r="FF111" s="42">
        <v>999999999</v>
      </c>
      <c r="FG111" s="42">
        <v>50</v>
      </c>
      <c r="FH111" s="42">
        <v>0</v>
      </c>
      <c r="FI111" s="42">
        <v>0</v>
      </c>
      <c r="FJ111" s="42">
        <v>0</v>
      </c>
      <c r="FK111" s="42">
        <v>999999999</v>
      </c>
      <c r="FL111" s="42">
        <v>0</v>
      </c>
      <c r="FM111" s="42">
        <v>0</v>
      </c>
      <c r="FN111" s="42">
        <v>999999999</v>
      </c>
      <c r="FO111" s="42">
        <v>0</v>
      </c>
      <c r="FP111" s="42">
        <v>0</v>
      </c>
      <c r="FQ111" s="2">
        <v>0</v>
      </c>
      <c r="FR111" s="2">
        <v>0</v>
      </c>
      <c r="FS111" s="2">
        <v>1</v>
      </c>
      <c r="FT111" s="2">
        <v>2</v>
      </c>
      <c r="FU111" s="2">
        <v>1</v>
      </c>
      <c r="FV111" s="2">
        <v>3</v>
      </c>
      <c r="FW111" s="2">
        <v>0</v>
      </c>
      <c r="FX111" s="2">
        <v>1</v>
      </c>
      <c r="FY111" s="2">
        <v>1</v>
      </c>
      <c r="FZ111" s="2">
        <v>0</v>
      </c>
      <c r="GA111" s="2">
        <v>2</v>
      </c>
      <c r="GB111" s="25">
        <v>0</v>
      </c>
      <c r="GC111" s="25">
        <v>0</v>
      </c>
      <c r="GD111" s="25">
        <v>0</v>
      </c>
      <c r="GE111" s="25">
        <v>0</v>
      </c>
      <c r="GF111" s="25">
        <v>0</v>
      </c>
      <c r="GG111" s="25">
        <v>0</v>
      </c>
      <c r="GH111" s="25">
        <v>0</v>
      </c>
      <c r="GI111" s="25">
        <v>0</v>
      </c>
      <c r="GJ111" s="25">
        <v>0</v>
      </c>
      <c r="GK111" s="25">
        <v>0</v>
      </c>
      <c r="GL111" s="25">
        <v>0</v>
      </c>
      <c r="GM111" s="25">
        <v>0</v>
      </c>
      <c r="GN111" s="2">
        <v>0</v>
      </c>
      <c r="GO111" s="2">
        <v>1</v>
      </c>
      <c r="GP111" s="2">
        <v>0</v>
      </c>
      <c r="GQ111" s="2">
        <v>0</v>
      </c>
      <c r="GR111" s="2">
        <v>0</v>
      </c>
      <c r="GS111" s="2">
        <v>0</v>
      </c>
      <c r="GT111" s="2">
        <v>0</v>
      </c>
      <c r="GU111" s="2">
        <v>0</v>
      </c>
      <c r="GV111" s="2"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1</v>
      </c>
      <c r="HB111" s="2">
        <v>0</v>
      </c>
      <c r="HC111" s="2">
        <v>1</v>
      </c>
      <c r="HD111" s="2">
        <v>2</v>
      </c>
      <c r="HE111" s="2">
        <v>1</v>
      </c>
      <c r="HF111" s="2">
        <v>3</v>
      </c>
      <c r="HG111" s="2">
        <v>0</v>
      </c>
      <c r="HH111" s="2">
        <v>1</v>
      </c>
      <c r="HI111" s="2">
        <v>1</v>
      </c>
      <c r="HJ111" s="2">
        <v>0</v>
      </c>
      <c r="HK111" s="2">
        <v>2</v>
      </c>
      <c r="HL111" s="34">
        <v>999999999</v>
      </c>
      <c r="HM111" s="34">
        <v>0</v>
      </c>
      <c r="HN111" s="34">
        <v>999999999</v>
      </c>
      <c r="HO111" s="34">
        <v>100</v>
      </c>
      <c r="HP111" s="34">
        <v>100</v>
      </c>
      <c r="HQ111" s="34">
        <v>100</v>
      </c>
      <c r="HR111" s="34">
        <v>100</v>
      </c>
      <c r="HS111" s="34">
        <v>999999999</v>
      </c>
      <c r="HT111" s="34">
        <v>100</v>
      </c>
      <c r="HU111" s="34">
        <v>100</v>
      </c>
      <c r="HV111" s="34">
        <v>999999999</v>
      </c>
      <c r="HW111" s="34">
        <v>100</v>
      </c>
      <c r="HX111" s="39">
        <v>999999999</v>
      </c>
      <c r="HY111" s="39">
        <v>0</v>
      </c>
      <c r="HZ111" s="39">
        <v>999999999</v>
      </c>
      <c r="IA111" s="39">
        <v>0</v>
      </c>
      <c r="IB111" s="39">
        <v>0</v>
      </c>
      <c r="IC111" s="39">
        <v>0</v>
      </c>
      <c r="ID111" s="39">
        <v>0</v>
      </c>
      <c r="IE111" s="39">
        <v>999999999</v>
      </c>
      <c r="IF111" s="39">
        <v>0</v>
      </c>
      <c r="IG111" s="39">
        <v>0</v>
      </c>
      <c r="IH111" s="39">
        <v>999999999</v>
      </c>
      <c r="II111" s="39">
        <v>0</v>
      </c>
      <c r="IJ111" s="39">
        <v>999999999</v>
      </c>
      <c r="IK111" s="39">
        <v>100</v>
      </c>
      <c r="IL111" s="39">
        <v>999999999</v>
      </c>
      <c r="IM111" s="39">
        <v>0</v>
      </c>
      <c r="IN111" s="39">
        <v>0</v>
      </c>
      <c r="IO111" s="39">
        <v>0</v>
      </c>
      <c r="IP111" s="39">
        <v>0</v>
      </c>
      <c r="IQ111" s="39">
        <v>999999999</v>
      </c>
      <c r="IR111" s="39">
        <v>0</v>
      </c>
      <c r="IS111" s="39">
        <v>0</v>
      </c>
      <c r="IT111" s="39">
        <v>999999999</v>
      </c>
      <c r="IU111" s="39">
        <v>0</v>
      </c>
      <c r="IV111" s="39">
        <v>0</v>
      </c>
      <c r="IW111" s="39">
        <v>0</v>
      </c>
      <c r="IX111" s="39">
        <v>0</v>
      </c>
      <c r="IY111" s="39">
        <v>0</v>
      </c>
      <c r="IZ111" s="39">
        <v>2</v>
      </c>
      <c r="JA111" s="39">
        <v>0</v>
      </c>
      <c r="JB111" s="39">
        <v>1</v>
      </c>
      <c r="JC111" s="39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2">
        <v>0</v>
      </c>
      <c r="JL111" s="2">
        <v>1</v>
      </c>
      <c r="JM111" s="44">
        <v>0</v>
      </c>
      <c r="JN111" s="44">
        <v>0</v>
      </c>
      <c r="JO111" s="44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1</v>
      </c>
      <c r="JU111" s="2">
        <v>0</v>
      </c>
      <c r="JV111" s="2">
        <v>0</v>
      </c>
      <c r="JW111" s="2">
        <v>0</v>
      </c>
      <c r="JX111" s="2">
        <v>0</v>
      </c>
      <c r="JY111" s="2">
        <v>0</v>
      </c>
      <c r="JZ111" s="2">
        <v>0</v>
      </c>
      <c r="KA111" s="2">
        <v>0</v>
      </c>
      <c r="KB111" s="25">
        <v>0</v>
      </c>
      <c r="KC111" s="25">
        <v>0</v>
      </c>
      <c r="KD111" s="25">
        <v>0</v>
      </c>
      <c r="KE111" s="25">
        <v>1</v>
      </c>
      <c r="KF111" s="25">
        <v>1</v>
      </c>
      <c r="KG111" s="25">
        <v>0</v>
      </c>
      <c r="KH111" s="25">
        <v>0</v>
      </c>
      <c r="KI111" s="25">
        <v>0</v>
      </c>
      <c r="KJ111" s="25">
        <v>3</v>
      </c>
      <c r="KK111" s="25">
        <v>0</v>
      </c>
      <c r="KL111" s="25">
        <v>1</v>
      </c>
      <c r="KM111" s="25">
        <v>0</v>
      </c>
      <c r="KN111" s="25">
        <v>0</v>
      </c>
      <c r="KO111" s="25">
        <v>0</v>
      </c>
      <c r="KP111" s="25">
        <v>0</v>
      </c>
      <c r="KQ111" s="25">
        <v>1</v>
      </c>
      <c r="KR111" s="44">
        <v>0</v>
      </c>
      <c r="KS111" s="44">
        <v>999999999</v>
      </c>
      <c r="KT111" s="44">
        <v>999999999</v>
      </c>
      <c r="KU111" s="44">
        <v>999999999</v>
      </c>
      <c r="KV111" s="44">
        <v>66.666666666666657</v>
      </c>
      <c r="KW111" s="44">
        <v>999999999</v>
      </c>
      <c r="KX111" s="44">
        <v>100</v>
      </c>
      <c r="KY111" s="44">
        <v>999999999</v>
      </c>
      <c r="KZ111" s="44">
        <v>999999999</v>
      </c>
      <c r="LA111" s="44">
        <v>999999999</v>
      </c>
      <c r="LB111" s="44">
        <v>999999999</v>
      </c>
      <c r="LC111" s="44">
        <v>0</v>
      </c>
      <c r="LD111" s="44">
        <v>0</v>
      </c>
      <c r="LE111" s="44">
        <v>999999999</v>
      </c>
      <c r="LF111" s="44">
        <v>999999999</v>
      </c>
      <c r="LG111" s="44">
        <v>999999999</v>
      </c>
      <c r="LH111" s="44">
        <v>33.333333333333329</v>
      </c>
      <c r="LI111" s="44">
        <v>999999999</v>
      </c>
      <c r="LJ111" s="44">
        <v>0</v>
      </c>
      <c r="LK111" s="44">
        <v>999999999</v>
      </c>
      <c r="LL111" s="44">
        <v>999999999</v>
      </c>
      <c r="LM111" s="44">
        <v>999999999</v>
      </c>
      <c r="LN111" s="44">
        <v>999999999</v>
      </c>
      <c r="LO111" s="44">
        <v>0</v>
      </c>
      <c r="LP111" s="44">
        <v>100</v>
      </c>
      <c r="LQ111" s="44">
        <v>999999999</v>
      </c>
      <c r="LR111" s="44">
        <v>999999999</v>
      </c>
      <c r="LS111" s="44">
        <v>999999999</v>
      </c>
      <c r="LT111" s="44">
        <v>0</v>
      </c>
      <c r="LU111" s="44">
        <v>999999999</v>
      </c>
      <c r="LV111" s="44">
        <v>0</v>
      </c>
      <c r="LW111" s="44">
        <v>999999999</v>
      </c>
      <c r="LX111" s="44">
        <v>999999999</v>
      </c>
      <c r="LY111" s="44">
        <v>999999999</v>
      </c>
      <c r="LZ111" s="44">
        <v>999999999</v>
      </c>
      <c r="MA111" s="44">
        <v>100</v>
      </c>
      <c r="MB111" s="25">
        <v>0</v>
      </c>
      <c r="MC111" s="25">
        <v>0</v>
      </c>
      <c r="MD111" s="25">
        <v>0</v>
      </c>
      <c r="ME111" s="25">
        <v>0</v>
      </c>
      <c r="MF111" s="25">
        <v>0</v>
      </c>
      <c r="MG111" s="25">
        <v>0</v>
      </c>
      <c r="MH111" s="25">
        <v>1</v>
      </c>
      <c r="MI111" s="25">
        <v>0</v>
      </c>
      <c r="MJ111" s="25">
        <v>0</v>
      </c>
      <c r="MK111" s="25">
        <v>0</v>
      </c>
      <c r="ML111" s="25">
        <v>0</v>
      </c>
      <c r="MM111" s="25">
        <v>0</v>
      </c>
      <c r="MN111" s="25">
        <v>0</v>
      </c>
      <c r="MO111" s="25">
        <v>1</v>
      </c>
      <c r="MP111" s="25">
        <v>0</v>
      </c>
      <c r="MQ111" s="25">
        <v>2</v>
      </c>
      <c r="MR111" s="25">
        <v>2</v>
      </c>
      <c r="MS111" s="25">
        <v>1</v>
      </c>
      <c r="MT111" s="25">
        <v>3</v>
      </c>
      <c r="MU111" s="25">
        <v>0</v>
      </c>
      <c r="MV111" s="25">
        <v>1</v>
      </c>
      <c r="MW111" s="44">
        <v>0</v>
      </c>
      <c r="MX111" s="44">
        <v>0</v>
      </c>
      <c r="MY111" s="44">
        <v>0</v>
      </c>
      <c r="MZ111" s="44">
        <v>999999999</v>
      </c>
      <c r="NA111" s="44">
        <v>0</v>
      </c>
      <c r="NB111" s="44">
        <v>999999999</v>
      </c>
      <c r="NC111" s="44">
        <v>0</v>
      </c>
      <c r="ND111" s="44">
        <v>0</v>
      </c>
      <c r="NE111" s="44">
        <v>0</v>
      </c>
      <c r="NF111" s="44">
        <v>33.333333333333329</v>
      </c>
      <c r="NG111" s="44">
        <v>999999999</v>
      </c>
      <c r="NH111" s="44">
        <v>0</v>
      </c>
      <c r="NI111" s="44">
        <v>999999999</v>
      </c>
      <c r="NJ111" s="44">
        <v>999999999</v>
      </c>
      <c r="NK111" s="44">
        <v>999999999</v>
      </c>
      <c r="NL111" s="25">
        <v>0</v>
      </c>
      <c r="NM111" s="25">
        <v>0</v>
      </c>
      <c r="NN111" s="25">
        <v>0</v>
      </c>
      <c r="NO111" s="25">
        <v>0</v>
      </c>
      <c r="NP111" s="25">
        <v>0</v>
      </c>
      <c r="NQ111" s="25">
        <v>0</v>
      </c>
      <c r="NR111" s="25">
        <v>0</v>
      </c>
      <c r="NS111" s="25">
        <v>0</v>
      </c>
      <c r="NT111" s="25">
        <v>0</v>
      </c>
      <c r="NU111" s="25">
        <v>0</v>
      </c>
      <c r="NV111" s="25">
        <v>0</v>
      </c>
      <c r="NW111" s="25">
        <v>0</v>
      </c>
      <c r="NX111" s="25">
        <v>0</v>
      </c>
      <c r="NY111" s="25">
        <v>0</v>
      </c>
      <c r="NZ111" s="25">
        <v>0</v>
      </c>
      <c r="OA111" s="25">
        <v>0</v>
      </c>
      <c r="OB111" s="25">
        <v>1</v>
      </c>
      <c r="OC111" s="25">
        <v>0</v>
      </c>
      <c r="OD111" s="44">
        <v>0</v>
      </c>
      <c r="OE111" s="44">
        <v>0</v>
      </c>
      <c r="OF111" s="44">
        <v>0</v>
      </c>
      <c r="OG111" s="44">
        <v>0</v>
      </c>
      <c r="OH111" s="44">
        <v>0</v>
      </c>
      <c r="OI111" s="44">
        <v>0</v>
      </c>
      <c r="OJ111" s="44">
        <v>999999999</v>
      </c>
      <c r="OK111" s="44">
        <v>999999999</v>
      </c>
      <c r="OL111" s="44">
        <v>999999999</v>
      </c>
      <c r="OM111" s="44">
        <v>999999999</v>
      </c>
      <c r="ON111" s="44">
        <v>0</v>
      </c>
      <c r="OO111" s="44">
        <v>999999999</v>
      </c>
      <c r="OP111" s="44">
        <v>999999999</v>
      </c>
      <c r="OQ111" s="44">
        <v>999999999</v>
      </c>
      <c r="OR111" s="44">
        <v>999999999</v>
      </c>
      <c r="OS111" s="44">
        <v>999999999</v>
      </c>
      <c r="OT111" s="44">
        <v>999999999</v>
      </c>
      <c r="OU111" s="44">
        <v>999999999</v>
      </c>
      <c r="OV111" s="25">
        <v>0</v>
      </c>
      <c r="OW111" s="25">
        <v>1</v>
      </c>
      <c r="OX111" s="25">
        <v>0</v>
      </c>
      <c r="OY111" s="25">
        <v>2</v>
      </c>
      <c r="OZ111" s="25">
        <v>6</v>
      </c>
      <c r="PA111" s="25">
        <v>2</v>
      </c>
      <c r="PB111" s="25">
        <v>5</v>
      </c>
      <c r="PC111" s="25">
        <v>1</v>
      </c>
      <c r="PD111" s="25">
        <v>1</v>
      </c>
      <c r="PE111" s="25">
        <v>2</v>
      </c>
      <c r="PF111" s="25">
        <v>0</v>
      </c>
      <c r="PG111" s="25">
        <v>1</v>
      </c>
      <c r="PH111" s="25">
        <v>1</v>
      </c>
      <c r="PI111" s="25">
        <v>2</v>
      </c>
      <c r="PJ111" s="25">
        <v>0</v>
      </c>
      <c r="PK111" s="25">
        <v>2</v>
      </c>
      <c r="PL111" s="25">
        <v>6</v>
      </c>
      <c r="PM111" s="25">
        <v>2</v>
      </c>
      <c r="PN111" s="25">
        <v>5</v>
      </c>
      <c r="PO111" s="25">
        <v>1</v>
      </c>
      <c r="PP111" s="25">
        <v>1</v>
      </c>
      <c r="PQ111" s="25">
        <v>2</v>
      </c>
      <c r="PR111" s="25">
        <v>0</v>
      </c>
      <c r="PS111" s="25">
        <v>3</v>
      </c>
      <c r="PT111" s="44">
        <v>0</v>
      </c>
      <c r="PU111" s="44">
        <v>50</v>
      </c>
      <c r="PV111" s="44">
        <v>999999999</v>
      </c>
      <c r="PW111" s="44">
        <v>100</v>
      </c>
      <c r="PX111" s="44">
        <v>100</v>
      </c>
      <c r="PY111" s="44">
        <v>100</v>
      </c>
      <c r="PZ111" s="44">
        <v>100</v>
      </c>
      <c r="QA111" s="44">
        <v>100</v>
      </c>
      <c r="QB111" s="44">
        <v>100</v>
      </c>
      <c r="QC111" s="44">
        <v>100</v>
      </c>
      <c r="QD111" s="44">
        <v>999999999</v>
      </c>
      <c r="QE111" s="44">
        <v>33.333333333333329</v>
      </c>
      <c r="QF111" s="25">
        <v>1</v>
      </c>
      <c r="QG111" s="25">
        <v>0</v>
      </c>
      <c r="QH111" s="25">
        <v>0</v>
      </c>
      <c r="QI111" s="25">
        <v>2</v>
      </c>
      <c r="QJ111" s="25">
        <v>6</v>
      </c>
      <c r="QK111" s="25">
        <v>2</v>
      </c>
      <c r="QL111" s="25">
        <v>4</v>
      </c>
      <c r="QM111" s="25">
        <v>1</v>
      </c>
      <c r="QN111" s="25">
        <v>1</v>
      </c>
      <c r="QO111" s="25">
        <v>2</v>
      </c>
      <c r="QP111" s="25">
        <v>0</v>
      </c>
      <c r="QQ111" s="25">
        <v>1</v>
      </c>
      <c r="QR111" s="25">
        <v>2</v>
      </c>
      <c r="QS111" s="25">
        <v>0</v>
      </c>
      <c r="QT111" s="25">
        <v>2</v>
      </c>
      <c r="QU111" s="25">
        <v>6</v>
      </c>
      <c r="QV111" s="25">
        <v>2</v>
      </c>
      <c r="QW111" s="25">
        <v>5</v>
      </c>
      <c r="QX111" s="25">
        <v>1</v>
      </c>
      <c r="QY111" s="25">
        <v>1</v>
      </c>
      <c r="QZ111" s="25">
        <v>2</v>
      </c>
      <c r="RA111" s="25">
        <v>0</v>
      </c>
      <c r="RB111" s="44">
        <v>100</v>
      </c>
      <c r="RC111" s="44">
        <v>0</v>
      </c>
      <c r="RD111" s="44">
        <v>999999999</v>
      </c>
      <c r="RE111" s="44">
        <v>100</v>
      </c>
      <c r="RF111" s="44">
        <v>100</v>
      </c>
      <c r="RG111" s="44">
        <v>100</v>
      </c>
      <c r="RH111" s="44">
        <v>80</v>
      </c>
      <c r="RI111" s="44">
        <v>100</v>
      </c>
      <c r="RJ111" s="44">
        <v>100</v>
      </c>
      <c r="RK111" s="44">
        <v>100</v>
      </c>
      <c r="RL111" s="44">
        <v>999999999</v>
      </c>
      <c r="RM111" s="25">
        <v>1</v>
      </c>
      <c r="RN111" s="25">
        <v>1</v>
      </c>
      <c r="RO111" s="25">
        <v>0</v>
      </c>
      <c r="RP111" s="25">
        <v>2</v>
      </c>
      <c r="RQ111" s="25">
        <v>4</v>
      </c>
      <c r="RR111" s="25">
        <v>1</v>
      </c>
      <c r="RS111" s="25">
        <v>4</v>
      </c>
      <c r="RT111" s="25">
        <v>0</v>
      </c>
      <c r="RU111" s="25">
        <v>1</v>
      </c>
      <c r="RV111" s="25">
        <v>1</v>
      </c>
      <c r="RW111" s="25">
        <v>0</v>
      </c>
      <c r="RX111" s="25">
        <v>3</v>
      </c>
      <c r="RY111" s="25">
        <v>0</v>
      </c>
      <c r="RZ111" s="25">
        <v>1</v>
      </c>
      <c r="SA111" s="25">
        <v>0</v>
      </c>
      <c r="SB111" s="25">
        <v>1</v>
      </c>
      <c r="SC111" s="25">
        <v>3</v>
      </c>
      <c r="SD111" s="25">
        <v>1</v>
      </c>
      <c r="SE111" s="25">
        <v>4</v>
      </c>
      <c r="SF111" s="25">
        <v>0</v>
      </c>
      <c r="SG111" s="25">
        <v>0</v>
      </c>
      <c r="SH111" s="25">
        <v>1</v>
      </c>
      <c r="SI111" s="25">
        <v>0</v>
      </c>
      <c r="SJ111" s="25">
        <v>1</v>
      </c>
      <c r="SK111" s="25">
        <v>0</v>
      </c>
      <c r="SL111" s="25">
        <v>1</v>
      </c>
      <c r="SM111" s="25">
        <v>0</v>
      </c>
      <c r="SN111" s="25">
        <v>1</v>
      </c>
      <c r="SO111" s="25">
        <v>2</v>
      </c>
      <c r="SP111" s="25">
        <v>1</v>
      </c>
      <c r="SQ111" s="25">
        <v>4</v>
      </c>
      <c r="SR111" s="25">
        <v>0</v>
      </c>
      <c r="SS111" s="25">
        <v>0</v>
      </c>
      <c r="ST111" s="25">
        <v>1</v>
      </c>
      <c r="SU111" s="25">
        <v>0</v>
      </c>
      <c r="SV111" s="25">
        <v>1</v>
      </c>
      <c r="SW111" s="44">
        <v>100</v>
      </c>
      <c r="SX111" s="44">
        <v>50</v>
      </c>
      <c r="SY111" s="44">
        <v>999999999</v>
      </c>
      <c r="SZ111" s="44">
        <v>100</v>
      </c>
      <c r="TA111" s="44">
        <v>80</v>
      </c>
      <c r="TB111" s="44">
        <v>100</v>
      </c>
      <c r="TC111" s="44">
        <v>100</v>
      </c>
      <c r="TD111" s="44">
        <v>999999999</v>
      </c>
      <c r="TE111" s="44">
        <v>50</v>
      </c>
      <c r="TF111" s="44">
        <v>100</v>
      </c>
      <c r="TG111" s="44">
        <v>999999999</v>
      </c>
      <c r="TH111" s="44">
        <v>100</v>
      </c>
      <c r="TI111" s="44">
        <v>0</v>
      </c>
      <c r="TJ111" s="44">
        <v>50</v>
      </c>
      <c r="TK111" s="44">
        <v>999999999</v>
      </c>
      <c r="TL111" s="44">
        <v>50</v>
      </c>
      <c r="TM111" s="44">
        <v>60</v>
      </c>
      <c r="TN111" s="44">
        <v>100</v>
      </c>
      <c r="TO111" s="44">
        <v>100</v>
      </c>
      <c r="TP111" s="44">
        <v>999999999</v>
      </c>
      <c r="TQ111" s="44">
        <v>0</v>
      </c>
      <c r="TR111" s="44">
        <v>100</v>
      </c>
      <c r="TS111" s="44">
        <v>999999999</v>
      </c>
      <c r="TT111" s="44">
        <v>33.333333333333329</v>
      </c>
      <c r="TU111" s="44">
        <v>0</v>
      </c>
      <c r="TV111" s="44">
        <v>50</v>
      </c>
      <c r="TW111" s="44">
        <v>999999999</v>
      </c>
      <c r="TX111" s="44">
        <v>50</v>
      </c>
      <c r="TY111" s="44">
        <v>40</v>
      </c>
      <c r="TZ111" s="44">
        <v>100</v>
      </c>
      <c r="UA111" s="44">
        <v>100</v>
      </c>
      <c r="UB111" s="44">
        <v>999999999</v>
      </c>
      <c r="UC111" s="44">
        <v>0</v>
      </c>
      <c r="UD111" s="44">
        <v>100</v>
      </c>
      <c r="UE111" s="44">
        <v>999999999</v>
      </c>
      <c r="UF111" s="44">
        <v>33.333333333333329</v>
      </c>
    </row>
    <row r="112" spans="1:552" x14ac:dyDescent="0.25">
      <c r="A112" s="2" t="str">
        <f t="shared" si="1"/>
        <v xml:space="preserve">314790 Passos                                                                                                                                       </v>
      </c>
      <c r="B112" s="58">
        <v>314790</v>
      </c>
      <c r="C112" s="2" t="s">
        <v>156</v>
      </c>
      <c r="D112" s="56">
        <v>3</v>
      </c>
      <c r="E112" s="56">
        <v>6</v>
      </c>
      <c r="F112" s="56">
        <v>5</v>
      </c>
      <c r="G112" s="56">
        <v>3</v>
      </c>
      <c r="H112" s="56">
        <v>6</v>
      </c>
      <c r="I112" s="56">
        <v>4</v>
      </c>
      <c r="J112" s="56">
        <v>4</v>
      </c>
      <c r="K112" s="56">
        <v>1</v>
      </c>
      <c r="L112" s="56">
        <v>2</v>
      </c>
      <c r="M112" s="56">
        <v>5</v>
      </c>
      <c r="N112" s="56">
        <v>5</v>
      </c>
      <c r="O112" s="56">
        <v>6</v>
      </c>
      <c r="P112" s="59">
        <v>2</v>
      </c>
      <c r="Q112" s="59">
        <v>2</v>
      </c>
      <c r="R112" s="59">
        <v>3</v>
      </c>
      <c r="S112" s="59">
        <v>1</v>
      </c>
      <c r="T112" s="59">
        <v>3</v>
      </c>
      <c r="U112" s="59">
        <v>1</v>
      </c>
      <c r="V112" s="59">
        <v>3</v>
      </c>
      <c r="W112" s="59">
        <v>1</v>
      </c>
      <c r="X112" s="59">
        <v>1</v>
      </c>
      <c r="Y112" s="59">
        <v>2</v>
      </c>
      <c r="Z112" s="59">
        <v>3</v>
      </c>
      <c r="AA112" s="59">
        <v>5</v>
      </c>
      <c r="AB112" s="62">
        <v>66.666666666666657</v>
      </c>
      <c r="AC112" s="62">
        <v>33.333333333333329</v>
      </c>
      <c r="AD112" s="62">
        <v>60</v>
      </c>
      <c r="AE112" s="62">
        <v>33.333333333333329</v>
      </c>
      <c r="AF112" s="62">
        <v>50</v>
      </c>
      <c r="AG112" s="62">
        <v>25</v>
      </c>
      <c r="AH112" s="62">
        <v>75</v>
      </c>
      <c r="AI112" s="62">
        <v>100</v>
      </c>
      <c r="AJ112" s="62">
        <v>50</v>
      </c>
      <c r="AK112" s="62">
        <v>40</v>
      </c>
      <c r="AL112" s="62">
        <v>60</v>
      </c>
      <c r="AM112" s="62">
        <v>83.333333333333343</v>
      </c>
      <c r="AN112" s="61">
        <v>1</v>
      </c>
      <c r="AO112" s="25">
        <v>3</v>
      </c>
      <c r="AP112" s="25">
        <v>1</v>
      </c>
      <c r="AQ112" s="25">
        <v>2</v>
      </c>
      <c r="AR112" s="25">
        <v>2</v>
      </c>
      <c r="AS112" s="25">
        <v>2</v>
      </c>
      <c r="AT112" s="25">
        <v>1</v>
      </c>
      <c r="AU112" s="25">
        <v>0</v>
      </c>
      <c r="AV112" s="25">
        <v>1</v>
      </c>
      <c r="AW112" s="25">
        <v>3</v>
      </c>
      <c r="AX112" s="25">
        <v>1</v>
      </c>
      <c r="AY112" s="25">
        <v>1</v>
      </c>
      <c r="AZ112" s="39">
        <v>33.333333333333329</v>
      </c>
      <c r="BA112" s="39">
        <v>50</v>
      </c>
      <c r="BB112" s="39">
        <v>20</v>
      </c>
      <c r="BC112" s="39">
        <v>66.666666666666657</v>
      </c>
      <c r="BD112" s="39">
        <v>33.333333333333329</v>
      </c>
      <c r="BE112" s="39">
        <v>50</v>
      </c>
      <c r="BF112" s="39">
        <v>25</v>
      </c>
      <c r="BG112" s="39">
        <v>0</v>
      </c>
      <c r="BH112" s="39">
        <v>50</v>
      </c>
      <c r="BI112" s="39">
        <v>60</v>
      </c>
      <c r="BJ112" s="39">
        <v>20</v>
      </c>
      <c r="BK112" s="39">
        <v>16.666666666666664</v>
      </c>
      <c r="BL112" s="25">
        <v>0</v>
      </c>
      <c r="BM112" s="25">
        <v>1</v>
      </c>
      <c r="BN112" s="25">
        <v>1</v>
      </c>
      <c r="BO112" s="25">
        <v>0</v>
      </c>
      <c r="BP112" s="25">
        <v>1</v>
      </c>
      <c r="BQ112" s="25">
        <v>1</v>
      </c>
      <c r="BR112" s="25">
        <v>0</v>
      </c>
      <c r="BS112" s="25">
        <v>0</v>
      </c>
      <c r="BT112" s="25">
        <v>0</v>
      </c>
      <c r="BU112" s="25">
        <v>0</v>
      </c>
      <c r="BV112" s="25">
        <v>1</v>
      </c>
      <c r="BW112" s="25">
        <v>0</v>
      </c>
      <c r="BX112" s="39">
        <v>0</v>
      </c>
      <c r="BY112" s="39">
        <v>16.666666666666664</v>
      </c>
      <c r="BZ112" s="39">
        <v>20</v>
      </c>
      <c r="CA112" s="39">
        <v>0</v>
      </c>
      <c r="CB112" s="39">
        <v>16.666666666666664</v>
      </c>
      <c r="CC112" s="39">
        <v>25</v>
      </c>
      <c r="CD112" s="39">
        <v>0</v>
      </c>
      <c r="CE112" s="39">
        <v>0</v>
      </c>
      <c r="CF112" s="39">
        <v>0</v>
      </c>
      <c r="CG112" s="39">
        <v>0</v>
      </c>
      <c r="CH112" s="39">
        <v>20</v>
      </c>
      <c r="CI112" s="39">
        <v>0</v>
      </c>
      <c r="CJ112" s="63">
        <v>0</v>
      </c>
      <c r="CK112" s="63">
        <v>0</v>
      </c>
      <c r="CL112" s="63">
        <v>1</v>
      </c>
      <c r="CM112" s="63">
        <v>0</v>
      </c>
      <c r="CN112" s="63">
        <v>1</v>
      </c>
      <c r="CO112" s="63">
        <v>1</v>
      </c>
      <c r="CP112" s="63">
        <v>1</v>
      </c>
      <c r="CQ112" s="63">
        <v>0</v>
      </c>
      <c r="CR112" s="63">
        <v>1</v>
      </c>
      <c r="CS112" s="63">
        <v>1</v>
      </c>
      <c r="CT112" s="63">
        <v>1</v>
      </c>
      <c r="CU112" s="63">
        <v>1</v>
      </c>
      <c r="CV112" s="63">
        <v>0</v>
      </c>
      <c r="CW112" s="63">
        <v>0</v>
      </c>
      <c r="CX112" s="63">
        <v>1</v>
      </c>
      <c r="CY112" s="63">
        <v>0</v>
      </c>
      <c r="CZ112" s="63">
        <v>2</v>
      </c>
      <c r="DA112" s="63">
        <v>0</v>
      </c>
      <c r="DB112" s="63">
        <v>0</v>
      </c>
      <c r="DC112" s="63">
        <v>1</v>
      </c>
      <c r="DD112" s="63">
        <v>0</v>
      </c>
      <c r="DE112" s="63">
        <v>0</v>
      </c>
      <c r="DF112" s="63">
        <v>0</v>
      </c>
      <c r="DG112" s="63">
        <v>0</v>
      </c>
      <c r="DH112" s="25">
        <v>2</v>
      </c>
      <c r="DI112" s="25">
        <v>1</v>
      </c>
      <c r="DJ112" s="25">
        <v>0</v>
      </c>
      <c r="DK112" s="25">
        <v>0</v>
      </c>
      <c r="DL112" s="25">
        <v>0</v>
      </c>
      <c r="DM112" s="25">
        <v>0</v>
      </c>
      <c r="DN112" s="25">
        <v>1</v>
      </c>
      <c r="DO112" s="25">
        <v>0</v>
      </c>
      <c r="DP112" s="25">
        <v>0</v>
      </c>
      <c r="DQ112" s="25">
        <v>0</v>
      </c>
      <c r="DR112" s="25">
        <v>0</v>
      </c>
      <c r="DS112" s="25">
        <v>0</v>
      </c>
      <c r="DT112" s="34">
        <v>2</v>
      </c>
      <c r="DU112" s="34">
        <v>1</v>
      </c>
      <c r="DV112" s="34">
        <v>2</v>
      </c>
      <c r="DW112" s="34">
        <v>0</v>
      </c>
      <c r="DX112" s="34">
        <v>3</v>
      </c>
      <c r="DY112" s="34">
        <v>1</v>
      </c>
      <c r="DZ112" s="34">
        <v>2</v>
      </c>
      <c r="EA112" s="2">
        <v>1</v>
      </c>
      <c r="EB112" s="2">
        <v>1</v>
      </c>
      <c r="EC112" s="2">
        <v>1</v>
      </c>
      <c r="ED112" s="2">
        <v>1</v>
      </c>
      <c r="EE112" s="2">
        <v>1</v>
      </c>
      <c r="EF112" s="34">
        <v>0</v>
      </c>
      <c r="EG112" s="34">
        <v>0</v>
      </c>
      <c r="EH112" s="34">
        <v>50</v>
      </c>
      <c r="EI112" s="34">
        <v>999999999</v>
      </c>
      <c r="EJ112" s="34">
        <v>33.333333333333329</v>
      </c>
      <c r="EK112" s="34">
        <v>100</v>
      </c>
      <c r="EL112" s="34">
        <v>50</v>
      </c>
      <c r="EM112" s="34">
        <v>0</v>
      </c>
      <c r="EN112" s="34">
        <v>100</v>
      </c>
      <c r="EO112" s="34">
        <v>100</v>
      </c>
      <c r="EP112" s="34">
        <v>100</v>
      </c>
      <c r="EQ112" s="34">
        <v>100</v>
      </c>
      <c r="ER112" s="34">
        <v>0</v>
      </c>
      <c r="ES112" s="34">
        <v>0</v>
      </c>
      <c r="ET112" s="34">
        <v>50</v>
      </c>
      <c r="EU112" s="34">
        <v>999999999</v>
      </c>
      <c r="EV112" s="34">
        <v>66.666666666666657</v>
      </c>
      <c r="EW112" s="34">
        <v>0</v>
      </c>
      <c r="EX112" s="34">
        <v>0</v>
      </c>
      <c r="EY112" s="34">
        <v>100</v>
      </c>
      <c r="EZ112" s="34">
        <v>0</v>
      </c>
      <c r="FA112" s="34">
        <v>0</v>
      </c>
      <c r="FB112" s="34">
        <v>0</v>
      </c>
      <c r="FC112" s="34">
        <v>0</v>
      </c>
      <c r="FD112" s="42">
        <v>100</v>
      </c>
      <c r="FE112" s="42">
        <v>100</v>
      </c>
      <c r="FF112" s="42">
        <v>0</v>
      </c>
      <c r="FG112" s="42">
        <v>999999999</v>
      </c>
      <c r="FH112" s="42">
        <v>0</v>
      </c>
      <c r="FI112" s="42">
        <v>0</v>
      </c>
      <c r="FJ112" s="42">
        <v>50</v>
      </c>
      <c r="FK112" s="42">
        <v>0</v>
      </c>
      <c r="FL112" s="42">
        <v>0</v>
      </c>
      <c r="FM112" s="42">
        <v>0</v>
      </c>
      <c r="FN112" s="42">
        <v>0</v>
      </c>
      <c r="FO112" s="42">
        <v>0</v>
      </c>
      <c r="FP112" s="42">
        <v>2</v>
      </c>
      <c r="FQ112" s="2">
        <v>1</v>
      </c>
      <c r="FR112" s="2">
        <v>3</v>
      </c>
      <c r="FS112" s="2">
        <v>1</v>
      </c>
      <c r="FT112" s="2">
        <v>2</v>
      </c>
      <c r="FU112" s="2">
        <v>1</v>
      </c>
      <c r="FV112" s="2">
        <v>3</v>
      </c>
      <c r="FW112" s="2">
        <v>0</v>
      </c>
      <c r="FX112" s="2">
        <v>1</v>
      </c>
      <c r="FY112" s="2">
        <v>2</v>
      </c>
      <c r="FZ112" s="2">
        <v>3</v>
      </c>
      <c r="GA112" s="2">
        <v>3</v>
      </c>
      <c r="GB112" s="25">
        <v>0</v>
      </c>
      <c r="GC112" s="25">
        <v>0</v>
      </c>
      <c r="GD112" s="25">
        <v>0</v>
      </c>
      <c r="GE112" s="25">
        <v>0</v>
      </c>
      <c r="GF112" s="25">
        <v>0</v>
      </c>
      <c r="GG112" s="25">
        <v>0</v>
      </c>
      <c r="GH112" s="25">
        <v>0</v>
      </c>
      <c r="GI112" s="25">
        <v>1</v>
      </c>
      <c r="GJ112" s="25">
        <v>0</v>
      </c>
      <c r="GK112" s="25">
        <v>0</v>
      </c>
      <c r="GL112" s="25">
        <v>0</v>
      </c>
      <c r="GM112" s="25">
        <v>1</v>
      </c>
      <c r="GN112" s="2">
        <v>0</v>
      </c>
      <c r="GO112" s="2">
        <v>1</v>
      </c>
      <c r="GP112" s="2">
        <v>0</v>
      </c>
      <c r="GQ112" s="2">
        <v>0</v>
      </c>
      <c r="GR112" s="2">
        <v>1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2</v>
      </c>
      <c r="HA112" s="2">
        <v>2</v>
      </c>
      <c r="HB112" s="2">
        <v>3</v>
      </c>
      <c r="HC112" s="2">
        <v>1</v>
      </c>
      <c r="HD112" s="2">
        <v>3</v>
      </c>
      <c r="HE112" s="2">
        <v>1</v>
      </c>
      <c r="HF112" s="2">
        <v>3</v>
      </c>
      <c r="HG112" s="2">
        <v>1</v>
      </c>
      <c r="HH112" s="2">
        <v>1</v>
      </c>
      <c r="HI112" s="2">
        <v>2</v>
      </c>
      <c r="HJ112" s="2">
        <v>3</v>
      </c>
      <c r="HK112" s="2">
        <v>4</v>
      </c>
      <c r="HL112" s="34">
        <v>100</v>
      </c>
      <c r="HM112" s="34">
        <v>50</v>
      </c>
      <c r="HN112" s="34">
        <v>100</v>
      </c>
      <c r="HO112" s="34">
        <v>100</v>
      </c>
      <c r="HP112" s="34">
        <v>66.666666666666657</v>
      </c>
      <c r="HQ112" s="34">
        <v>100</v>
      </c>
      <c r="HR112" s="34">
        <v>100</v>
      </c>
      <c r="HS112" s="34">
        <v>0</v>
      </c>
      <c r="HT112" s="34">
        <v>100</v>
      </c>
      <c r="HU112" s="34">
        <v>100</v>
      </c>
      <c r="HV112" s="34">
        <v>100</v>
      </c>
      <c r="HW112" s="34">
        <v>75</v>
      </c>
      <c r="HX112" s="39">
        <v>0</v>
      </c>
      <c r="HY112" s="39">
        <v>0</v>
      </c>
      <c r="HZ112" s="39">
        <v>0</v>
      </c>
      <c r="IA112" s="39">
        <v>0</v>
      </c>
      <c r="IB112" s="39">
        <v>0</v>
      </c>
      <c r="IC112" s="39">
        <v>0</v>
      </c>
      <c r="ID112" s="39">
        <v>0</v>
      </c>
      <c r="IE112" s="39">
        <v>100</v>
      </c>
      <c r="IF112" s="39">
        <v>0</v>
      </c>
      <c r="IG112" s="39">
        <v>0</v>
      </c>
      <c r="IH112" s="39">
        <v>0</v>
      </c>
      <c r="II112" s="39">
        <v>25</v>
      </c>
      <c r="IJ112" s="39">
        <v>0</v>
      </c>
      <c r="IK112" s="39">
        <v>50</v>
      </c>
      <c r="IL112" s="39">
        <v>0</v>
      </c>
      <c r="IM112" s="39">
        <v>0</v>
      </c>
      <c r="IN112" s="39">
        <v>33.333333333333329</v>
      </c>
      <c r="IO112" s="39">
        <v>0</v>
      </c>
      <c r="IP112" s="39">
        <v>0</v>
      </c>
      <c r="IQ112" s="39">
        <v>0</v>
      </c>
      <c r="IR112" s="39">
        <v>0</v>
      </c>
      <c r="IS112" s="39">
        <v>0</v>
      </c>
      <c r="IT112" s="39">
        <v>0</v>
      </c>
      <c r="IU112" s="39">
        <v>0</v>
      </c>
      <c r="IV112" s="39">
        <v>1</v>
      </c>
      <c r="IW112" s="39">
        <v>0</v>
      </c>
      <c r="IX112" s="39">
        <v>1</v>
      </c>
      <c r="IY112" s="39">
        <v>1</v>
      </c>
      <c r="IZ112" s="39">
        <v>1</v>
      </c>
      <c r="JA112" s="39">
        <v>2</v>
      </c>
      <c r="JB112" s="39">
        <v>1</v>
      </c>
      <c r="JC112" s="39">
        <v>0</v>
      </c>
      <c r="JD112" s="2">
        <v>1</v>
      </c>
      <c r="JE112" s="2">
        <v>3</v>
      </c>
      <c r="JF112" s="2">
        <v>1</v>
      </c>
      <c r="JG112" s="2">
        <v>1</v>
      </c>
      <c r="JH112" s="2">
        <v>0</v>
      </c>
      <c r="JI112" s="2">
        <v>1</v>
      </c>
      <c r="JJ112" s="2">
        <v>0</v>
      </c>
      <c r="JK112" s="2">
        <v>0</v>
      </c>
      <c r="JL112" s="2">
        <v>0</v>
      </c>
      <c r="JM112" s="44">
        <v>0</v>
      </c>
      <c r="JN112" s="44">
        <v>0</v>
      </c>
      <c r="JO112" s="44">
        <v>0</v>
      </c>
      <c r="JP112" s="2">
        <v>0</v>
      </c>
      <c r="JQ112" s="2">
        <v>0</v>
      </c>
      <c r="JR112" s="2">
        <v>0</v>
      </c>
      <c r="JS112" s="2">
        <v>0</v>
      </c>
      <c r="JT112" s="2">
        <v>0</v>
      </c>
      <c r="JU112" s="2">
        <v>1</v>
      </c>
      <c r="JV112" s="2">
        <v>0</v>
      </c>
      <c r="JW112" s="2">
        <v>1</v>
      </c>
      <c r="JX112" s="2">
        <v>0</v>
      </c>
      <c r="JY112" s="2">
        <v>0</v>
      </c>
      <c r="JZ112" s="2">
        <v>0</v>
      </c>
      <c r="KA112" s="2">
        <v>0</v>
      </c>
      <c r="KB112" s="25">
        <v>0</v>
      </c>
      <c r="KC112" s="25">
        <v>0</v>
      </c>
      <c r="KD112" s="25">
        <v>0</v>
      </c>
      <c r="KE112" s="25">
        <v>0</v>
      </c>
      <c r="KF112" s="25">
        <v>1</v>
      </c>
      <c r="KG112" s="25">
        <v>2</v>
      </c>
      <c r="KH112" s="25">
        <v>1</v>
      </c>
      <c r="KI112" s="25">
        <v>2</v>
      </c>
      <c r="KJ112" s="25">
        <v>1</v>
      </c>
      <c r="KK112" s="25">
        <v>2</v>
      </c>
      <c r="KL112" s="25">
        <v>1</v>
      </c>
      <c r="KM112" s="25">
        <v>0</v>
      </c>
      <c r="KN112" s="25">
        <v>1</v>
      </c>
      <c r="KO112" s="25">
        <v>3</v>
      </c>
      <c r="KP112" s="25">
        <v>1</v>
      </c>
      <c r="KQ112" s="25">
        <v>1</v>
      </c>
      <c r="KR112" s="44">
        <v>100</v>
      </c>
      <c r="KS112" s="44">
        <v>0</v>
      </c>
      <c r="KT112" s="44">
        <v>100</v>
      </c>
      <c r="KU112" s="44">
        <v>50</v>
      </c>
      <c r="KV112" s="44">
        <v>100</v>
      </c>
      <c r="KW112" s="44">
        <v>100</v>
      </c>
      <c r="KX112" s="44">
        <v>100</v>
      </c>
      <c r="KY112" s="44">
        <v>999999999</v>
      </c>
      <c r="KZ112" s="44">
        <v>100</v>
      </c>
      <c r="LA112" s="44">
        <v>100</v>
      </c>
      <c r="LB112" s="44">
        <v>100</v>
      </c>
      <c r="LC112" s="44">
        <v>100</v>
      </c>
      <c r="LD112" s="44">
        <v>0</v>
      </c>
      <c r="LE112" s="44">
        <v>50</v>
      </c>
      <c r="LF112" s="44">
        <v>0</v>
      </c>
      <c r="LG112" s="44">
        <v>0</v>
      </c>
      <c r="LH112" s="44">
        <v>0</v>
      </c>
      <c r="LI112" s="44">
        <v>0</v>
      </c>
      <c r="LJ112" s="44">
        <v>0</v>
      </c>
      <c r="LK112" s="44">
        <v>999999999</v>
      </c>
      <c r="LL112" s="44">
        <v>0</v>
      </c>
      <c r="LM112" s="44">
        <v>0</v>
      </c>
      <c r="LN112" s="44">
        <v>0</v>
      </c>
      <c r="LO112" s="44">
        <v>0</v>
      </c>
      <c r="LP112" s="44">
        <v>0</v>
      </c>
      <c r="LQ112" s="44">
        <v>50</v>
      </c>
      <c r="LR112" s="44">
        <v>0</v>
      </c>
      <c r="LS112" s="44">
        <v>50</v>
      </c>
      <c r="LT112" s="44">
        <v>0</v>
      </c>
      <c r="LU112" s="44">
        <v>0</v>
      </c>
      <c r="LV112" s="44">
        <v>0</v>
      </c>
      <c r="LW112" s="44">
        <v>999999999</v>
      </c>
      <c r="LX112" s="44">
        <v>0</v>
      </c>
      <c r="LY112" s="44">
        <v>0</v>
      </c>
      <c r="LZ112" s="44">
        <v>0</v>
      </c>
      <c r="MA112" s="44">
        <v>0</v>
      </c>
      <c r="MB112" s="25">
        <v>2</v>
      </c>
      <c r="MC112" s="25">
        <v>1</v>
      </c>
      <c r="MD112" s="25">
        <v>1</v>
      </c>
      <c r="ME112" s="25">
        <v>0</v>
      </c>
      <c r="MF112" s="25">
        <v>1</v>
      </c>
      <c r="MG112" s="25">
        <v>0</v>
      </c>
      <c r="MH112" s="25">
        <v>1</v>
      </c>
      <c r="MI112" s="25">
        <v>0</v>
      </c>
      <c r="MJ112" s="25">
        <v>0</v>
      </c>
      <c r="MK112" s="25">
        <v>0</v>
      </c>
      <c r="ML112" s="25">
        <v>0</v>
      </c>
      <c r="MM112" s="25">
        <v>0</v>
      </c>
      <c r="MN112" s="25">
        <v>2</v>
      </c>
      <c r="MO112" s="25">
        <v>1</v>
      </c>
      <c r="MP112" s="25">
        <v>2</v>
      </c>
      <c r="MQ112" s="25">
        <v>0</v>
      </c>
      <c r="MR112" s="25">
        <v>3</v>
      </c>
      <c r="MS112" s="25">
        <v>1</v>
      </c>
      <c r="MT112" s="25">
        <v>1</v>
      </c>
      <c r="MU112" s="25">
        <v>1</v>
      </c>
      <c r="MV112" s="25">
        <v>1</v>
      </c>
      <c r="MW112" s="44">
        <v>1</v>
      </c>
      <c r="MX112" s="44">
        <v>1</v>
      </c>
      <c r="MY112" s="44">
        <v>1</v>
      </c>
      <c r="MZ112" s="44">
        <v>100</v>
      </c>
      <c r="NA112" s="44">
        <v>100</v>
      </c>
      <c r="NB112" s="44">
        <v>50</v>
      </c>
      <c r="NC112" s="44">
        <v>999999999</v>
      </c>
      <c r="ND112" s="44">
        <v>33.333333333333329</v>
      </c>
      <c r="NE112" s="44">
        <v>0</v>
      </c>
      <c r="NF112" s="44">
        <v>100</v>
      </c>
      <c r="NG112" s="44">
        <v>0</v>
      </c>
      <c r="NH112" s="44">
        <v>0</v>
      </c>
      <c r="NI112" s="44">
        <v>0</v>
      </c>
      <c r="NJ112" s="44">
        <v>0</v>
      </c>
      <c r="NK112" s="44">
        <v>0</v>
      </c>
      <c r="NL112" s="25">
        <v>0</v>
      </c>
      <c r="NM112" s="25">
        <v>0</v>
      </c>
      <c r="NN112" s="25">
        <v>0</v>
      </c>
      <c r="NO112" s="25">
        <v>0</v>
      </c>
      <c r="NP112" s="25">
        <v>0</v>
      </c>
      <c r="NQ112" s="25">
        <v>0</v>
      </c>
      <c r="NR112" s="25">
        <v>0</v>
      </c>
      <c r="NS112" s="25">
        <v>0</v>
      </c>
      <c r="NT112" s="25">
        <v>0</v>
      </c>
      <c r="NU112" s="25">
        <v>0</v>
      </c>
      <c r="NV112" s="25">
        <v>0</v>
      </c>
      <c r="NW112" s="25">
        <v>0</v>
      </c>
      <c r="NX112" s="25">
        <v>0</v>
      </c>
      <c r="NY112" s="25">
        <v>0</v>
      </c>
      <c r="NZ112" s="25">
        <v>0</v>
      </c>
      <c r="OA112" s="25">
        <v>1</v>
      </c>
      <c r="OB112" s="25">
        <v>0</v>
      </c>
      <c r="OC112" s="25">
        <v>1</v>
      </c>
      <c r="OD112" s="44">
        <v>0</v>
      </c>
      <c r="OE112" s="44">
        <v>0</v>
      </c>
      <c r="OF112" s="44">
        <v>0</v>
      </c>
      <c r="OG112" s="44">
        <v>0</v>
      </c>
      <c r="OH112" s="44">
        <v>0</v>
      </c>
      <c r="OI112" s="44">
        <v>0</v>
      </c>
      <c r="OJ112" s="44">
        <v>999999999</v>
      </c>
      <c r="OK112" s="44">
        <v>999999999</v>
      </c>
      <c r="OL112" s="44">
        <v>999999999</v>
      </c>
      <c r="OM112" s="44">
        <v>0</v>
      </c>
      <c r="ON112" s="44">
        <v>999999999</v>
      </c>
      <c r="OO112" s="44">
        <v>0</v>
      </c>
      <c r="OP112" s="44">
        <v>999999999</v>
      </c>
      <c r="OQ112" s="44">
        <v>999999999</v>
      </c>
      <c r="OR112" s="44">
        <v>999999999</v>
      </c>
      <c r="OS112" s="44">
        <v>999999999</v>
      </c>
      <c r="OT112" s="44">
        <v>999999999</v>
      </c>
      <c r="OU112" s="44">
        <v>999999999</v>
      </c>
      <c r="OV112" s="25">
        <v>2</v>
      </c>
      <c r="OW112" s="25">
        <v>2</v>
      </c>
      <c r="OX112" s="25">
        <v>5</v>
      </c>
      <c r="OY112" s="25">
        <v>3</v>
      </c>
      <c r="OZ112" s="25">
        <v>5</v>
      </c>
      <c r="PA112" s="25">
        <v>2</v>
      </c>
      <c r="PB112" s="25">
        <v>4</v>
      </c>
      <c r="PC112" s="25">
        <v>4</v>
      </c>
      <c r="PD112" s="25">
        <v>3</v>
      </c>
      <c r="PE112" s="25">
        <v>5</v>
      </c>
      <c r="PF112" s="25">
        <v>3</v>
      </c>
      <c r="PG112" s="25">
        <v>2</v>
      </c>
      <c r="PH112" s="25">
        <v>3</v>
      </c>
      <c r="PI112" s="25">
        <v>6</v>
      </c>
      <c r="PJ112" s="25">
        <v>5</v>
      </c>
      <c r="PK112" s="25">
        <v>5</v>
      </c>
      <c r="PL112" s="25">
        <v>6</v>
      </c>
      <c r="PM112" s="25">
        <v>3</v>
      </c>
      <c r="PN112" s="25">
        <v>5</v>
      </c>
      <c r="PO112" s="25">
        <v>4</v>
      </c>
      <c r="PP112" s="25">
        <v>3</v>
      </c>
      <c r="PQ112" s="25">
        <v>5</v>
      </c>
      <c r="PR112" s="25">
        <v>5</v>
      </c>
      <c r="PS112" s="25">
        <v>7</v>
      </c>
      <c r="PT112" s="44">
        <v>66.666666666666657</v>
      </c>
      <c r="PU112" s="44">
        <v>33.333333333333329</v>
      </c>
      <c r="PV112" s="44">
        <v>100</v>
      </c>
      <c r="PW112" s="44">
        <v>60</v>
      </c>
      <c r="PX112" s="44">
        <v>83.333333333333343</v>
      </c>
      <c r="PY112" s="44">
        <v>66.666666666666657</v>
      </c>
      <c r="PZ112" s="44">
        <v>80</v>
      </c>
      <c r="QA112" s="44">
        <v>100</v>
      </c>
      <c r="QB112" s="44">
        <v>100</v>
      </c>
      <c r="QC112" s="44">
        <v>100</v>
      </c>
      <c r="QD112" s="44">
        <v>60</v>
      </c>
      <c r="QE112" s="44">
        <v>28.571428571428569</v>
      </c>
      <c r="QF112" s="25">
        <v>3</v>
      </c>
      <c r="QG112" s="25">
        <v>2</v>
      </c>
      <c r="QH112" s="25">
        <v>4</v>
      </c>
      <c r="QI112" s="25">
        <v>4</v>
      </c>
      <c r="QJ112" s="25">
        <v>6</v>
      </c>
      <c r="QK112" s="25">
        <v>2</v>
      </c>
      <c r="QL112" s="25">
        <v>4</v>
      </c>
      <c r="QM112" s="25">
        <v>3</v>
      </c>
      <c r="QN112" s="25">
        <v>2</v>
      </c>
      <c r="QO112" s="25">
        <v>4</v>
      </c>
      <c r="QP112" s="25">
        <v>3</v>
      </c>
      <c r="QQ112" s="25">
        <v>3</v>
      </c>
      <c r="QR112" s="25">
        <v>6</v>
      </c>
      <c r="QS112" s="25">
        <v>5</v>
      </c>
      <c r="QT112" s="25">
        <v>5</v>
      </c>
      <c r="QU112" s="25">
        <v>6</v>
      </c>
      <c r="QV112" s="25">
        <v>3</v>
      </c>
      <c r="QW112" s="25">
        <v>5</v>
      </c>
      <c r="QX112" s="25">
        <v>4</v>
      </c>
      <c r="QY112" s="25">
        <v>3</v>
      </c>
      <c r="QZ112" s="25">
        <v>5</v>
      </c>
      <c r="RA112" s="25">
        <v>5</v>
      </c>
      <c r="RB112" s="44">
        <v>100</v>
      </c>
      <c r="RC112" s="44">
        <v>33.333333333333329</v>
      </c>
      <c r="RD112" s="44">
        <v>80</v>
      </c>
      <c r="RE112" s="44">
        <v>80</v>
      </c>
      <c r="RF112" s="44">
        <v>100</v>
      </c>
      <c r="RG112" s="44">
        <v>66.666666666666657</v>
      </c>
      <c r="RH112" s="44">
        <v>80</v>
      </c>
      <c r="RI112" s="44">
        <v>75</v>
      </c>
      <c r="RJ112" s="44">
        <v>66.666666666666657</v>
      </c>
      <c r="RK112" s="44">
        <v>80</v>
      </c>
      <c r="RL112" s="44">
        <v>60</v>
      </c>
      <c r="RM112" s="25">
        <v>3</v>
      </c>
      <c r="RN112" s="25">
        <v>5</v>
      </c>
      <c r="RO112" s="25">
        <v>4</v>
      </c>
      <c r="RP112" s="25">
        <v>2</v>
      </c>
      <c r="RQ112" s="25">
        <v>4</v>
      </c>
      <c r="RR112" s="25">
        <v>2</v>
      </c>
      <c r="RS112" s="25">
        <v>2</v>
      </c>
      <c r="RT112" s="25">
        <v>1</v>
      </c>
      <c r="RU112" s="25">
        <v>2</v>
      </c>
      <c r="RV112" s="25">
        <v>5</v>
      </c>
      <c r="RW112" s="25">
        <v>3</v>
      </c>
      <c r="RX112" s="25">
        <v>4</v>
      </c>
      <c r="RY112" s="25">
        <v>3</v>
      </c>
      <c r="RZ112" s="25">
        <v>0</v>
      </c>
      <c r="SA112" s="25">
        <v>3</v>
      </c>
      <c r="SB112" s="25">
        <v>1</v>
      </c>
      <c r="SC112" s="25">
        <v>2</v>
      </c>
      <c r="SD112" s="25">
        <v>2</v>
      </c>
      <c r="SE112" s="25">
        <v>3</v>
      </c>
      <c r="SF112" s="25">
        <v>1</v>
      </c>
      <c r="SG112" s="25">
        <v>2</v>
      </c>
      <c r="SH112" s="25">
        <v>5</v>
      </c>
      <c r="SI112" s="25">
        <v>2</v>
      </c>
      <c r="SJ112" s="25">
        <v>3</v>
      </c>
      <c r="SK112" s="25">
        <v>3</v>
      </c>
      <c r="SL112" s="25">
        <v>0</v>
      </c>
      <c r="SM112" s="25">
        <v>3</v>
      </c>
      <c r="SN112" s="25">
        <v>1</v>
      </c>
      <c r="SO112" s="25">
        <v>2</v>
      </c>
      <c r="SP112" s="25">
        <v>2</v>
      </c>
      <c r="SQ112" s="25">
        <v>2</v>
      </c>
      <c r="SR112" s="25">
        <v>1</v>
      </c>
      <c r="SS112" s="25">
        <v>2</v>
      </c>
      <c r="ST112" s="25">
        <v>5</v>
      </c>
      <c r="SU112" s="25">
        <v>2</v>
      </c>
      <c r="SV112" s="25">
        <v>3</v>
      </c>
      <c r="SW112" s="44">
        <v>100</v>
      </c>
      <c r="SX112" s="44">
        <v>83.333333333333343</v>
      </c>
      <c r="SY112" s="44">
        <v>80</v>
      </c>
      <c r="SZ112" s="44">
        <v>66.666666666666657</v>
      </c>
      <c r="TA112" s="44">
        <v>66.666666666666657</v>
      </c>
      <c r="TB112" s="44">
        <v>50</v>
      </c>
      <c r="TC112" s="44">
        <v>50</v>
      </c>
      <c r="TD112" s="44">
        <v>100</v>
      </c>
      <c r="TE112" s="44">
        <v>100</v>
      </c>
      <c r="TF112" s="44">
        <v>100</v>
      </c>
      <c r="TG112" s="44">
        <v>60</v>
      </c>
      <c r="TH112" s="44">
        <v>66.666666666666657</v>
      </c>
      <c r="TI112" s="44">
        <v>100</v>
      </c>
      <c r="TJ112" s="44">
        <v>0</v>
      </c>
      <c r="TK112" s="44">
        <v>60</v>
      </c>
      <c r="TL112" s="44">
        <v>33.333333333333329</v>
      </c>
      <c r="TM112" s="44">
        <v>33.333333333333329</v>
      </c>
      <c r="TN112" s="44">
        <v>50</v>
      </c>
      <c r="TO112" s="44">
        <v>75</v>
      </c>
      <c r="TP112" s="44">
        <v>100</v>
      </c>
      <c r="TQ112" s="44">
        <v>100</v>
      </c>
      <c r="TR112" s="44">
        <v>100</v>
      </c>
      <c r="TS112" s="44">
        <v>40</v>
      </c>
      <c r="TT112" s="44">
        <v>50</v>
      </c>
      <c r="TU112" s="44">
        <v>100</v>
      </c>
      <c r="TV112" s="44">
        <v>0</v>
      </c>
      <c r="TW112" s="44">
        <v>60</v>
      </c>
      <c r="TX112" s="44">
        <v>33.333333333333329</v>
      </c>
      <c r="TY112" s="44">
        <v>33.333333333333329</v>
      </c>
      <c r="TZ112" s="44">
        <v>50</v>
      </c>
      <c r="UA112" s="44">
        <v>50</v>
      </c>
      <c r="UB112" s="44">
        <v>100</v>
      </c>
      <c r="UC112" s="44">
        <v>100</v>
      </c>
      <c r="UD112" s="44">
        <v>100</v>
      </c>
      <c r="UE112" s="44">
        <v>40</v>
      </c>
      <c r="UF112" s="44">
        <v>50</v>
      </c>
    </row>
    <row r="113" spans="1:552" x14ac:dyDescent="0.25">
      <c r="A113" s="2" t="str">
        <f t="shared" si="1"/>
        <v xml:space="preserve">314800 Patos de Minas                                                                                                                               </v>
      </c>
      <c r="B113" s="58">
        <v>314800</v>
      </c>
      <c r="C113" s="2" t="s">
        <v>157</v>
      </c>
      <c r="D113" s="56">
        <v>4</v>
      </c>
      <c r="E113" s="56">
        <v>3</v>
      </c>
      <c r="F113" s="56">
        <v>4</v>
      </c>
      <c r="G113" s="56">
        <v>8</v>
      </c>
      <c r="H113" s="56">
        <v>3</v>
      </c>
      <c r="I113" s="56">
        <v>4</v>
      </c>
      <c r="J113" s="56">
        <v>4</v>
      </c>
      <c r="K113" s="56">
        <v>6</v>
      </c>
      <c r="L113" s="56">
        <v>2</v>
      </c>
      <c r="M113" s="56">
        <v>4</v>
      </c>
      <c r="N113" s="56">
        <v>4</v>
      </c>
      <c r="O113" s="56">
        <v>3</v>
      </c>
      <c r="P113" s="59">
        <v>0</v>
      </c>
      <c r="Q113" s="59">
        <v>2</v>
      </c>
      <c r="R113" s="59">
        <v>2</v>
      </c>
      <c r="S113" s="59">
        <v>4</v>
      </c>
      <c r="T113" s="59">
        <v>2</v>
      </c>
      <c r="U113" s="59">
        <v>3</v>
      </c>
      <c r="V113" s="59">
        <v>4</v>
      </c>
      <c r="W113" s="59">
        <v>6</v>
      </c>
      <c r="X113" s="59">
        <v>1</v>
      </c>
      <c r="Y113" s="59">
        <v>3</v>
      </c>
      <c r="Z113" s="59">
        <v>1</v>
      </c>
      <c r="AA113" s="59">
        <v>2</v>
      </c>
      <c r="AB113" s="62">
        <v>0</v>
      </c>
      <c r="AC113" s="62">
        <v>66.666666666666657</v>
      </c>
      <c r="AD113" s="62">
        <v>50</v>
      </c>
      <c r="AE113" s="62">
        <v>50</v>
      </c>
      <c r="AF113" s="62">
        <v>66.666666666666657</v>
      </c>
      <c r="AG113" s="62">
        <v>75</v>
      </c>
      <c r="AH113" s="62">
        <v>100</v>
      </c>
      <c r="AI113" s="62">
        <v>100</v>
      </c>
      <c r="AJ113" s="62">
        <v>50</v>
      </c>
      <c r="AK113" s="62">
        <v>75</v>
      </c>
      <c r="AL113" s="62">
        <v>25</v>
      </c>
      <c r="AM113" s="62">
        <v>66.666666666666657</v>
      </c>
      <c r="AN113" s="61">
        <v>4</v>
      </c>
      <c r="AO113" s="25">
        <v>1</v>
      </c>
      <c r="AP113" s="25">
        <v>2</v>
      </c>
      <c r="AQ113" s="25">
        <v>4</v>
      </c>
      <c r="AR113" s="25">
        <v>1</v>
      </c>
      <c r="AS113" s="25">
        <v>1</v>
      </c>
      <c r="AT113" s="25">
        <v>0</v>
      </c>
      <c r="AU113" s="25">
        <v>0</v>
      </c>
      <c r="AV113" s="25">
        <v>1</v>
      </c>
      <c r="AW113" s="25">
        <v>1</v>
      </c>
      <c r="AX113" s="25">
        <v>3</v>
      </c>
      <c r="AY113" s="25">
        <v>0</v>
      </c>
      <c r="AZ113" s="39">
        <v>100</v>
      </c>
      <c r="BA113" s="39">
        <v>33.333333333333329</v>
      </c>
      <c r="BB113" s="39">
        <v>50</v>
      </c>
      <c r="BC113" s="39">
        <v>50</v>
      </c>
      <c r="BD113" s="39">
        <v>33.333333333333329</v>
      </c>
      <c r="BE113" s="39">
        <v>25</v>
      </c>
      <c r="BF113" s="39">
        <v>0</v>
      </c>
      <c r="BG113" s="39">
        <v>0</v>
      </c>
      <c r="BH113" s="39">
        <v>50</v>
      </c>
      <c r="BI113" s="39">
        <v>25</v>
      </c>
      <c r="BJ113" s="39">
        <v>75</v>
      </c>
      <c r="BK113" s="39">
        <v>0</v>
      </c>
      <c r="BL113" s="25">
        <v>0</v>
      </c>
      <c r="BM113" s="25">
        <v>0</v>
      </c>
      <c r="BN113" s="25">
        <v>0</v>
      </c>
      <c r="BO113" s="25">
        <v>0</v>
      </c>
      <c r="BP113" s="25">
        <v>0</v>
      </c>
      <c r="BQ113" s="25">
        <v>0</v>
      </c>
      <c r="BR113" s="25">
        <v>0</v>
      </c>
      <c r="BS113" s="25">
        <v>0</v>
      </c>
      <c r="BT113" s="25">
        <v>0</v>
      </c>
      <c r="BU113" s="25">
        <v>0</v>
      </c>
      <c r="BV113" s="25">
        <v>0</v>
      </c>
      <c r="BW113" s="25">
        <v>1</v>
      </c>
      <c r="BX113" s="39">
        <v>0</v>
      </c>
      <c r="BY113" s="39">
        <v>0</v>
      </c>
      <c r="BZ113" s="39">
        <v>0</v>
      </c>
      <c r="CA113" s="39">
        <v>0</v>
      </c>
      <c r="CB113" s="39">
        <v>0</v>
      </c>
      <c r="CC113" s="39">
        <v>0</v>
      </c>
      <c r="CD113" s="39">
        <v>0</v>
      </c>
      <c r="CE113" s="39">
        <v>0</v>
      </c>
      <c r="CF113" s="39">
        <v>0</v>
      </c>
      <c r="CG113" s="39">
        <v>0</v>
      </c>
      <c r="CH113" s="39">
        <v>0</v>
      </c>
      <c r="CI113" s="39">
        <v>33.333333333333329</v>
      </c>
      <c r="CJ113" s="63">
        <v>0</v>
      </c>
      <c r="CK113" s="63">
        <v>1</v>
      </c>
      <c r="CL113" s="63">
        <v>1</v>
      </c>
      <c r="CM113" s="63">
        <v>2</v>
      </c>
      <c r="CN113" s="63">
        <v>1</v>
      </c>
      <c r="CO113" s="63">
        <v>2</v>
      </c>
      <c r="CP113" s="63">
        <v>1</v>
      </c>
      <c r="CQ113" s="63">
        <v>3</v>
      </c>
      <c r="CR113" s="63">
        <v>1</v>
      </c>
      <c r="CS113" s="63">
        <v>2</v>
      </c>
      <c r="CT113" s="63">
        <v>0</v>
      </c>
      <c r="CU113" s="63">
        <v>0</v>
      </c>
      <c r="CV113" s="63">
        <v>0</v>
      </c>
      <c r="CW113" s="63">
        <v>0</v>
      </c>
      <c r="CX113" s="63">
        <v>0</v>
      </c>
      <c r="CY113" s="63">
        <v>0</v>
      </c>
      <c r="CZ113" s="63">
        <v>0</v>
      </c>
      <c r="DA113" s="63">
        <v>0</v>
      </c>
      <c r="DB113" s="63">
        <v>0</v>
      </c>
      <c r="DC113" s="63">
        <v>0</v>
      </c>
      <c r="DD113" s="63">
        <v>0</v>
      </c>
      <c r="DE113" s="63">
        <v>1</v>
      </c>
      <c r="DF113" s="63">
        <v>0</v>
      </c>
      <c r="DG113" s="63">
        <v>0</v>
      </c>
      <c r="DH113" s="25">
        <v>0</v>
      </c>
      <c r="DI113" s="25">
        <v>0</v>
      </c>
      <c r="DJ113" s="25">
        <v>0</v>
      </c>
      <c r="DK113" s="25">
        <v>0</v>
      </c>
      <c r="DL113" s="25">
        <v>0</v>
      </c>
      <c r="DM113" s="25">
        <v>0</v>
      </c>
      <c r="DN113" s="25">
        <v>1</v>
      </c>
      <c r="DO113" s="25">
        <v>0</v>
      </c>
      <c r="DP113" s="25">
        <v>0</v>
      </c>
      <c r="DQ113" s="25">
        <v>0</v>
      </c>
      <c r="DR113" s="25">
        <v>0</v>
      </c>
      <c r="DS113" s="25">
        <v>0</v>
      </c>
      <c r="DT113" s="34">
        <v>0</v>
      </c>
      <c r="DU113" s="34">
        <v>1</v>
      </c>
      <c r="DV113" s="34">
        <v>1</v>
      </c>
      <c r="DW113" s="34">
        <v>2</v>
      </c>
      <c r="DX113" s="34">
        <v>1</v>
      </c>
      <c r="DY113" s="34">
        <v>2</v>
      </c>
      <c r="DZ113" s="34">
        <v>2</v>
      </c>
      <c r="EA113" s="2">
        <v>3</v>
      </c>
      <c r="EB113" s="2">
        <v>1</v>
      </c>
      <c r="EC113" s="2">
        <v>3</v>
      </c>
      <c r="ED113" s="2">
        <v>0</v>
      </c>
      <c r="EE113" s="2">
        <v>0</v>
      </c>
      <c r="EF113" s="34">
        <v>999999999</v>
      </c>
      <c r="EG113" s="34">
        <v>100</v>
      </c>
      <c r="EH113" s="34">
        <v>100</v>
      </c>
      <c r="EI113" s="34">
        <v>100</v>
      </c>
      <c r="EJ113" s="34">
        <v>100</v>
      </c>
      <c r="EK113" s="34">
        <v>100</v>
      </c>
      <c r="EL113" s="34">
        <v>50</v>
      </c>
      <c r="EM113" s="34">
        <v>100</v>
      </c>
      <c r="EN113" s="34">
        <v>100</v>
      </c>
      <c r="EO113" s="34">
        <v>66.666666666666657</v>
      </c>
      <c r="EP113" s="34">
        <v>999999999</v>
      </c>
      <c r="EQ113" s="34">
        <v>999999999</v>
      </c>
      <c r="ER113" s="34">
        <v>999999999</v>
      </c>
      <c r="ES113" s="34">
        <v>0</v>
      </c>
      <c r="ET113" s="34">
        <v>0</v>
      </c>
      <c r="EU113" s="34">
        <v>0</v>
      </c>
      <c r="EV113" s="34">
        <v>0</v>
      </c>
      <c r="EW113" s="34">
        <v>0</v>
      </c>
      <c r="EX113" s="34">
        <v>0</v>
      </c>
      <c r="EY113" s="34">
        <v>0</v>
      </c>
      <c r="EZ113" s="34">
        <v>0</v>
      </c>
      <c r="FA113" s="34">
        <v>33.333333333333329</v>
      </c>
      <c r="FB113" s="34">
        <v>999999999</v>
      </c>
      <c r="FC113" s="34">
        <v>999999999</v>
      </c>
      <c r="FD113" s="42">
        <v>999999999</v>
      </c>
      <c r="FE113" s="42">
        <v>0</v>
      </c>
      <c r="FF113" s="42">
        <v>0</v>
      </c>
      <c r="FG113" s="42">
        <v>0</v>
      </c>
      <c r="FH113" s="42">
        <v>0</v>
      </c>
      <c r="FI113" s="42">
        <v>0</v>
      </c>
      <c r="FJ113" s="42">
        <v>50</v>
      </c>
      <c r="FK113" s="42">
        <v>0</v>
      </c>
      <c r="FL113" s="42">
        <v>0</v>
      </c>
      <c r="FM113" s="42">
        <v>0</v>
      </c>
      <c r="FN113" s="42">
        <v>999999999</v>
      </c>
      <c r="FO113" s="42">
        <v>999999999</v>
      </c>
      <c r="FP113" s="42">
        <v>0</v>
      </c>
      <c r="FQ113" s="2">
        <v>0</v>
      </c>
      <c r="FR113" s="2">
        <v>1</v>
      </c>
      <c r="FS113" s="2">
        <v>2</v>
      </c>
      <c r="FT113" s="2">
        <v>2</v>
      </c>
      <c r="FU113" s="2">
        <v>3</v>
      </c>
      <c r="FV113" s="2">
        <v>4</v>
      </c>
      <c r="FW113" s="2">
        <v>4</v>
      </c>
      <c r="FX113" s="2">
        <v>1</v>
      </c>
      <c r="FY113" s="2">
        <v>2</v>
      </c>
      <c r="FZ113" s="2">
        <v>1</v>
      </c>
      <c r="GA113" s="2">
        <v>2</v>
      </c>
      <c r="GB113" s="25">
        <v>0</v>
      </c>
      <c r="GC113" s="25">
        <v>1</v>
      </c>
      <c r="GD113" s="25">
        <v>0</v>
      </c>
      <c r="GE113" s="25">
        <v>0</v>
      </c>
      <c r="GF113" s="25">
        <v>0</v>
      </c>
      <c r="GG113" s="25">
        <v>0</v>
      </c>
      <c r="GH113" s="25">
        <v>0</v>
      </c>
      <c r="GI113" s="25">
        <v>1</v>
      </c>
      <c r="GJ113" s="25">
        <v>0</v>
      </c>
      <c r="GK113" s="25">
        <v>1</v>
      </c>
      <c r="GL113" s="25">
        <v>0</v>
      </c>
      <c r="GM113" s="25">
        <v>0</v>
      </c>
      <c r="GN113" s="2">
        <v>0</v>
      </c>
      <c r="GO113" s="2">
        <v>0</v>
      </c>
      <c r="GP113" s="2">
        <v>0</v>
      </c>
      <c r="GQ113" s="2">
        <v>2</v>
      </c>
      <c r="GR113" s="2">
        <v>0</v>
      </c>
      <c r="GS113" s="2">
        <v>0</v>
      </c>
      <c r="GT113" s="2">
        <v>0</v>
      </c>
      <c r="GU113" s="2">
        <v>0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1</v>
      </c>
      <c r="HB113" s="2">
        <v>1</v>
      </c>
      <c r="HC113" s="2">
        <v>4</v>
      </c>
      <c r="HD113" s="2">
        <v>2</v>
      </c>
      <c r="HE113" s="2">
        <v>3</v>
      </c>
      <c r="HF113" s="2">
        <v>4</v>
      </c>
      <c r="HG113" s="2">
        <v>5</v>
      </c>
      <c r="HH113" s="2">
        <v>1</v>
      </c>
      <c r="HI113" s="2">
        <v>3</v>
      </c>
      <c r="HJ113" s="2">
        <v>1</v>
      </c>
      <c r="HK113" s="2">
        <v>2</v>
      </c>
      <c r="HL113" s="34">
        <v>999999999</v>
      </c>
      <c r="HM113" s="34">
        <v>0</v>
      </c>
      <c r="HN113" s="34">
        <v>100</v>
      </c>
      <c r="HO113" s="34">
        <v>50</v>
      </c>
      <c r="HP113" s="34">
        <v>100</v>
      </c>
      <c r="HQ113" s="34">
        <v>100</v>
      </c>
      <c r="HR113" s="34">
        <v>100</v>
      </c>
      <c r="HS113" s="34">
        <v>80</v>
      </c>
      <c r="HT113" s="34">
        <v>100</v>
      </c>
      <c r="HU113" s="34">
        <v>66.666666666666657</v>
      </c>
      <c r="HV113" s="34">
        <v>100</v>
      </c>
      <c r="HW113" s="34">
        <v>100</v>
      </c>
      <c r="HX113" s="39">
        <v>999999999</v>
      </c>
      <c r="HY113" s="39">
        <v>100</v>
      </c>
      <c r="HZ113" s="39">
        <v>0</v>
      </c>
      <c r="IA113" s="39">
        <v>0</v>
      </c>
      <c r="IB113" s="39">
        <v>0</v>
      </c>
      <c r="IC113" s="39">
        <v>0</v>
      </c>
      <c r="ID113" s="39">
        <v>0</v>
      </c>
      <c r="IE113" s="39">
        <v>20</v>
      </c>
      <c r="IF113" s="39">
        <v>0</v>
      </c>
      <c r="IG113" s="39">
        <v>33.333333333333329</v>
      </c>
      <c r="IH113" s="39">
        <v>0</v>
      </c>
      <c r="II113" s="39">
        <v>0</v>
      </c>
      <c r="IJ113" s="39">
        <v>999999999</v>
      </c>
      <c r="IK113" s="39">
        <v>0</v>
      </c>
      <c r="IL113" s="39">
        <v>0</v>
      </c>
      <c r="IM113" s="39">
        <v>50</v>
      </c>
      <c r="IN113" s="39">
        <v>0</v>
      </c>
      <c r="IO113" s="39">
        <v>0</v>
      </c>
      <c r="IP113" s="39">
        <v>0</v>
      </c>
      <c r="IQ113" s="39">
        <v>0</v>
      </c>
      <c r="IR113" s="39">
        <v>0</v>
      </c>
      <c r="IS113" s="39">
        <v>0</v>
      </c>
      <c r="IT113" s="39">
        <v>0</v>
      </c>
      <c r="IU113" s="39">
        <v>0</v>
      </c>
      <c r="IV113" s="39">
        <v>2</v>
      </c>
      <c r="IW113" s="39">
        <v>0</v>
      </c>
      <c r="IX113" s="39">
        <v>0</v>
      </c>
      <c r="IY113" s="39">
        <v>2</v>
      </c>
      <c r="IZ113" s="39">
        <v>1</v>
      </c>
      <c r="JA113" s="39">
        <v>1</v>
      </c>
      <c r="JB113" s="39">
        <v>0</v>
      </c>
      <c r="JC113" s="39">
        <v>0</v>
      </c>
      <c r="JD113" s="2">
        <v>1</v>
      </c>
      <c r="JE113" s="2">
        <v>1</v>
      </c>
      <c r="JF113" s="2">
        <v>2</v>
      </c>
      <c r="JG113" s="2">
        <v>0</v>
      </c>
      <c r="JH113" s="2">
        <v>0</v>
      </c>
      <c r="JI113" s="2">
        <v>0</v>
      </c>
      <c r="JJ113" s="2">
        <v>1</v>
      </c>
      <c r="JK113" s="2">
        <v>0</v>
      </c>
      <c r="JL113" s="2">
        <v>0</v>
      </c>
      <c r="JM113" s="44">
        <v>0</v>
      </c>
      <c r="JN113" s="44">
        <v>0</v>
      </c>
      <c r="JO113" s="44">
        <v>0</v>
      </c>
      <c r="JP113" s="2">
        <v>0</v>
      </c>
      <c r="JQ113" s="2">
        <v>0</v>
      </c>
      <c r="JR113" s="2">
        <v>1</v>
      </c>
      <c r="JS113" s="2">
        <v>0</v>
      </c>
      <c r="JT113" s="2">
        <v>2</v>
      </c>
      <c r="JU113" s="2">
        <v>1</v>
      </c>
      <c r="JV113" s="2">
        <v>0</v>
      </c>
      <c r="JW113" s="2">
        <v>2</v>
      </c>
      <c r="JX113" s="2">
        <v>0</v>
      </c>
      <c r="JY113" s="2">
        <v>0</v>
      </c>
      <c r="JZ113" s="2">
        <v>0</v>
      </c>
      <c r="KA113" s="2">
        <v>0</v>
      </c>
      <c r="KB113" s="25">
        <v>0</v>
      </c>
      <c r="KC113" s="25">
        <v>0</v>
      </c>
      <c r="KD113" s="25">
        <v>0</v>
      </c>
      <c r="KE113" s="25">
        <v>0</v>
      </c>
      <c r="KF113" s="25">
        <v>4</v>
      </c>
      <c r="KG113" s="25">
        <v>1</v>
      </c>
      <c r="KH113" s="25">
        <v>1</v>
      </c>
      <c r="KI113" s="25">
        <v>4</v>
      </c>
      <c r="KJ113" s="25">
        <v>1</v>
      </c>
      <c r="KK113" s="25">
        <v>1</v>
      </c>
      <c r="KL113" s="25">
        <v>0</v>
      </c>
      <c r="KM113" s="25">
        <v>0</v>
      </c>
      <c r="KN113" s="25">
        <v>1</v>
      </c>
      <c r="KO113" s="25">
        <v>1</v>
      </c>
      <c r="KP113" s="25">
        <v>3</v>
      </c>
      <c r="KQ113" s="25">
        <v>0</v>
      </c>
      <c r="KR113" s="44">
        <v>50</v>
      </c>
      <c r="KS113" s="44">
        <v>0</v>
      </c>
      <c r="KT113" s="44">
        <v>0</v>
      </c>
      <c r="KU113" s="44">
        <v>50</v>
      </c>
      <c r="KV113" s="44">
        <v>100</v>
      </c>
      <c r="KW113" s="44">
        <v>100</v>
      </c>
      <c r="KX113" s="44">
        <v>999999999</v>
      </c>
      <c r="KY113" s="44">
        <v>999999999</v>
      </c>
      <c r="KZ113" s="44">
        <v>100</v>
      </c>
      <c r="LA113" s="44">
        <v>100</v>
      </c>
      <c r="LB113" s="44">
        <v>66.666666666666657</v>
      </c>
      <c r="LC113" s="44">
        <v>999999999</v>
      </c>
      <c r="LD113" s="44">
        <v>0</v>
      </c>
      <c r="LE113" s="44">
        <v>0</v>
      </c>
      <c r="LF113" s="44">
        <v>100</v>
      </c>
      <c r="LG113" s="44">
        <v>0</v>
      </c>
      <c r="LH113" s="44">
        <v>0</v>
      </c>
      <c r="LI113" s="44">
        <v>0</v>
      </c>
      <c r="LJ113" s="44">
        <v>999999999</v>
      </c>
      <c r="LK113" s="44">
        <v>999999999</v>
      </c>
      <c r="LL113" s="44">
        <v>0</v>
      </c>
      <c r="LM113" s="44">
        <v>0</v>
      </c>
      <c r="LN113" s="44">
        <v>33.333333333333329</v>
      </c>
      <c r="LO113" s="44">
        <v>999999999</v>
      </c>
      <c r="LP113" s="44">
        <v>50</v>
      </c>
      <c r="LQ113" s="44">
        <v>100</v>
      </c>
      <c r="LR113" s="44">
        <v>0</v>
      </c>
      <c r="LS113" s="44">
        <v>50</v>
      </c>
      <c r="LT113" s="44">
        <v>0</v>
      </c>
      <c r="LU113" s="44">
        <v>0</v>
      </c>
      <c r="LV113" s="44">
        <v>999999999</v>
      </c>
      <c r="LW113" s="44">
        <v>999999999</v>
      </c>
      <c r="LX113" s="44">
        <v>0</v>
      </c>
      <c r="LY113" s="44">
        <v>0</v>
      </c>
      <c r="LZ113" s="44">
        <v>0</v>
      </c>
      <c r="MA113" s="44">
        <v>999999999</v>
      </c>
      <c r="MB113" s="25">
        <v>0</v>
      </c>
      <c r="MC113" s="25">
        <v>0</v>
      </c>
      <c r="MD113" s="25">
        <v>0</v>
      </c>
      <c r="ME113" s="25">
        <v>0</v>
      </c>
      <c r="MF113" s="25">
        <v>0</v>
      </c>
      <c r="MG113" s="25">
        <v>0</v>
      </c>
      <c r="MH113" s="25">
        <v>0</v>
      </c>
      <c r="MI113" s="25">
        <v>0</v>
      </c>
      <c r="MJ113" s="25">
        <v>0</v>
      </c>
      <c r="MK113" s="25">
        <v>0</v>
      </c>
      <c r="ML113" s="25">
        <v>0</v>
      </c>
      <c r="MM113" s="25">
        <v>0</v>
      </c>
      <c r="MN113" s="25">
        <v>0</v>
      </c>
      <c r="MO113" s="25">
        <v>1</v>
      </c>
      <c r="MP113" s="25">
        <v>1</v>
      </c>
      <c r="MQ113" s="25">
        <v>2</v>
      </c>
      <c r="MR113" s="25">
        <v>1</v>
      </c>
      <c r="MS113" s="25">
        <v>2</v>
      </c>
      <c r="MT113" s="25">
        <v>1</v>
      </c>
      <c r="MU113" s="25">
        <v>0</v>
      </c>
      <c r="MV113" s="25">
        <v>0</v>
      </c>
      <c r="MW113" s="44">
        <v>2</v>
      </c>
      <c r="MX113" s="44">
        <v>0</v>
      </c>
      <c r="MY113" s="44">
        <v>0</v>
      </c>
      <c r="MZ113" s="44">
        <v>999999999</v>
      </c>
      <c r="NA113" s="44">
        <v>0</v>
      </c>
      <c r="NB113" s="44">
        <v>0</v>
      </c>
      <c r="NC113" s="44">
        <v>0</v>
      </c>
      <c r="ND113" s="44">
        <v>0</v>
      </c>
      <c r="NE113" s="44">
        <v>0</v>
      </c>
      <c r="NF113" s="44">
        <v>0</v>
      </c>
      <c r="NG113" s="44">
        <v>999999999</v>
      </c>
      <c r="NH113" s="44">
        <v>999999999</v>
      </c>
      <c r="NI113" s="44">
        <v>0</v>
      </c>
      <c r="NJ113" s="44">
        <v>999999999</v>
      </c>
      <c r="NK113" s="44">
        <v>999999999</v>
      </c>
      <c r="NL113" s="25">
        <v>0</v>
      </c>
      <c r="NM113" s="25">
        <v>0</v>
      </c>
      <c r="NN113" s="25">
        <v>0</v>
      </c>
      <c r="NO113" s="25">
        <v>0</v>
      </c>
      <c r="NP113" s="25">
        <v>0</v>
      </c>
      <c r="NQ113" s="25">
        <v>0</v>
      </c>
      <c r="NR113" s="25">
        <v>0</v>
      </c>
      <c r="NS113" s="25">
        <v>0</v>
      </c>
      <c r="NT113" s="25">
        <v>0</v>
      </c>
      <c r="NU113" s="25">
        <v>0</v>
      </c>
      <c r="NV113" s="25">
        <v>0</v>
      </c>
      <c r="NW113" s="25">
        <v>0</v>
      </c>
      <c r="NX113" s="25">
        <v>1</v>
      </c>
      <c r="NY113" s="25">
        <v>0</v>
      </c>
      <c r="NZ113" s="25">
        <v>1</v>
      </c>
      <c r="OA113" s="25">
        <v>0</v>
      </c>
      <c r="OB113" s="25">
        <v>0</v>
      </c>
      <c r="OC113" s="25">
        <v>0</v>
      </c>
      <c r="OD113" s="44">
        <v>0</v>
      </c>
      <c r="OE113" s="44">
        <v>0</v>
      </c>
      <c r="OF113" s="44">
        <v>0</v>
      </c>
      <c r="OG113" s="44">
        <v>0</v>
      </c>
      <c r="OH113" s="44">
        <v>0</v>
      </c>
      <c r="OI113" s="44">
        <v>0</v>
      </c>
      <c r="OJ113" s="44">
        <v>0</v>
      </c>
      <c r="OK113" s="44">
        <v>999999999</v>
      </c>
      <c r="OL113" s="44">
        <v>0</v>
      </c>
      <c r="OM113" s="44">
        <v>999999999</v>
      </c>
      <c r="ON113" s="44">
        <v>999999999</v>
      </c>
      <c r="OO113" s="44">
        <v>999999999</v>
      </c>
      <c r="OP113" s="44">
        <v>999999999</v>
      </c>
      <c r="OQ113" s="44">
        <v>999999999</v>
      </c>
      <c r="OR113" s="44">
        <v>999999999</v>
      </c>
      <c r="OS113" s="44">
        <v>999999999</v>
      </c>
      <c r="OT113" s="44">
        <v>999999999</v>
      </c>
      <c r="OU113" s="44">
        <v>999999999</v>
      </c>
      <c r="OV113" s="25">
        <v>1</v>
      </c>
      <c r="OW113" s="25">
        <v>2</v>
      </c>
      <c r="OX113" s="25">
        <v>2</v>
      </c>
      <c r="OY113" s="25">
        <v>8</v>
      </c>
      <c r="OZ113" s="25">
        <v>4</v>
      </c>
      <c r="PA113" s="25">
        <v>4</v>
      </c>
      <c r="PB113" s="25">
        <v>4</v>
      </c>
      <c r="PC113" s="25">
        <v>7</v>
      </c>
      <c r="PD113" s="25">
        <v>5</v>
      </c>
      <c r="PE113" s="25">
        <v>4</v>
      </c>
      <c r="PF113" s="25">
        <v>5</v>
      </c>
      <c r="PG113" s="25">
        <v>3</v>
      </c>
      <c r="PH113" s="25">
        <v>4</v>
      </c>
      <c r="PI113" s="25">
        <v>4</v>
      </c>
      <c r="PJ113" s="25">
        <v>5</v>
      </c>
      <c r="PK113" s="25">
        <v>10</v>
      </c>
      <c r="PL113" s="25">
        <v>6</v>
      </c>
      <c r="PM113" s="25">
        <v>4</v>
      </c>
      <c r="PN113" s="25">
        <v>5</v>
      </c>
      <c r="PO113" s="25">
        <v>7</v>
      </c>
      <c r="PP113" s="25">
        <v>5</v>
      </c>
      <c r="PQ113" s="25">
        <v>4</v>
      </c>
      <c r="PR113" s="25">
        <v>6</v>
      </c>
      <c r="PS113" s="25">
        <v>5</v>
      </c>
      <c r="PT113" s="44">
        <v>25</v>
      </c>
      <c r="PU113" s="44">
        <v>50</v>
      </c>
      <c r="PV113" s="44">
        <v>40</v>
      </c>
      <c r="PW113" s="44">
        <v>80</v>
      </c>
      <c r="PX113" s="44">
        <v>66.666666666666657</v>
      </c>
      <c r="PY113" s="44">
        <v>100</v>
      </c>
      <c r="PZ113" s="44">
        <v>80</v>
      </c>
      <c r="QA113" s="44">
        <v>100</v>
      </c>
      <c r="QB113" s="44">
        <v>100</v>
      </c>
      <c r="QC113" s="44">
        <v>100</v>
      </c>
      <c r="QD113" s="44">
        <v>83.333333333333343</v>
      </c>
      <c r="QE113" s="44">
        <v>60</v>
      </c>
      <c r="QF113" s="25">
        <v>1</v>
      </c>
      <c r="QG113" s="25">
        <v>2</v>
      </c>
      <c r="QH113" s="25">
        <v>2</v>
      </c>
      <c r="QI113" s="25">
        <v>4</v>
      </c>
      <c r="QJ113" s="25">
        <v>3</v>
      </c>
      <c r="QK113" s="25">
        <v>3</v>
      </c>
      <c r="QL113" s="25">
        <v>5</v>
      </c>
      <c r="QM113" s="25">
        <v>7</v>
      </c>
      <c r="QN113" s="25">
        <v>5</v>
      </c>
      <c r="QO113" s="25">
        <v>4</v>
      </c>
      <c r="QP113" s="25">
        <v>2</v>
      </c>
      <c r="QQ113" s="25">
        <v>4</v>
      </c>
      <c r="QR113" s="25">
        <v>4</v>
      </c>
      <c r="QS113" s="25">
        <v>5</v>
      </c>
      <c r="QT113" s="25">
        <v>10</v>
      </c>
      <c r="QU113" s="25">
        <v>6</v>
      </c>
      <c r="QV113" s="25">
        <v>4</v>
      </c>
      <c r="QW113" s="25">
        <v>5</v>
      </c>
      <c r="QX113" s="25">
        <v>7</v>
      </c>
      <c r="QY113" s="25">
        <v>5</v>
      </c>
      <c r="QZ113" s="25">
        <v>4</v>
      </c>
      <c r="RA113" s="25">
        <v>6</v>
      </c>
      <c r="RB113" s="44">
        <v>25</v>
      </c>
      <c r="RC113" s="44">
        <v>50</v>
      </c>
      <c r="RD113" s="44">
        <v>40</v>
      </c>
      <c r="RE113" s="44">
        <v>40</v>
      </c>
      <c r="RF113" s="44">
        <v>50</v>
      </c>
      <c r="RG113" s="44">
        <v>75</v>
      </c>
      <c r="RH113" s="44">
        <v>100</v>
      </c>
      <c r="RI113" s="44">
        <v>100</v>
      </c>
      <c r="RJ113" s="44">
        <v>100</v>
      </c>
      <c r="RK113" s="44">
        <v>100</v>
      </c>
      <c r="RL113" s="44">
        <v>33.333333333333329</v>
      </c>
      <c r="RM113" s="25">
        <v>2</v>
      </c>
      <c r="RN113" s="25">
        <v>2</v>
      </c>
      <c r="RO113" s="25">
        <v>2</v>
      </c>
      <c r="RP113" s="25">
        <v>8</v>
      </c>
      <c r="RQ113" s="25">
        <v>2</v>
      </c>
      <c r="RR113" s="25">
        <v>4</v>
      </c>
      <c r="RS113" s="25">
        <v>3</v>
      </c>
      <c r="RT113" s="25">
        <v>2</v>
      </c>
      <c r="RU113" s="25">
        <v>1</v>
      </c>
      <c r="RV113" s="25">
        <v>3</v>
      </c>
      <c r="RW113" s="25">
        <v>3</v>
      </c>
      <c r="RX113" s="25">
        <v>0</v>
      </c>
      <c r="RY113" s="25">
        <v>2</v>
      </c>
      <c r="RZ113" s="25">
        <v>1</v>
      </c>
      <c r="SA113" s="25">
        <v>1</v>
      </c>
      <c r="SB113" s="25">
        <v>3</v>
      </c>
      <c r="SC113" s="25">
        <v>2</v>
      </c>
      <c r="SD113" s="25">
        <v>1</v>
      </c>
      <c r="SE113" s="25">
        <v>3</v>
      </c>
      <c r="SF113" s="25">
        <v>3</v>
      </c>
      <c r="SG113" s="25">
        <v>2</v>
      </c>
      <c r="SH113" s="25">
        <v>3</v>
      </c>
      <c r="SI113" s="25">
        <v>3</v>
      </c>
      <c r="SJ113" s="25">
        <v>2</v>
      </c>
      <c r="SK113" s="25">
        <v>2</v>
      </c>
      <c r="SL113" s="25">
        <v>1</v>
      </c>
      <c r="SM113" s="25">
        <v>0</v>
      </c>
      <c r="SN113" s="25">
        <v>3</v>
      </c>
      <c r="SO113" s="25">
        <v>1</v>
      </c>
      <c r="SP113" s="25">
        <v>1</v>
      </c>
      <c r="SQ113" s="25">
        <v>2</v>
      </c>
      <c r="SR113" s="25">
        <v>0</v>
      </c>
      <c r="SS113" s="25">
        <v>1</v>
      </c>
      <c r="ST113" s="25">
        <v>3</v>
      </c>
      <c r="SU113" s="25">
        <v>2</v>
      </c>
      <c r="SV113" s="25">
        <v>0</v>
      </c>
      <c r="SW113" s="44">
        <v>50</v>
      </c>
      <c r="SX113" s="44">
        <v>66.666666666666657</v>
      </c>
      <c r="SY113" s="44">
        <v>50</v>
      </c>
      <c r="SZ113" s="44">
        <v>100</v>
      </c>
      <c r="TA113" s="44">
        <v>66.666666666666657</v>
      </c>
      <c r="TB113" s="44">
        <v>100</v>
      </c>
      <c r="TC113" s="44">
        <v>75</v>
      </c>
      <c r="TD113" s="44">
        <v>33.333333333333329</v>
      </c>
      <c r="TE113" s="44">
        <v>50</v>
      </c>
      <c r="TF113" s="44">
        <v>75</v>
      </c>
      <c r="TG113" s="44">
        <v>75</v>
      </c>
      <c r="TH113" s="44">
        <v>0</v>
      </c>
      <c r="TI113" s="44">
        <v>50</v>
      </c>
      <c r="TJ113" s="44">
        <v>33.333333333333329</v>
      </c>
      <c r="TK113" s="44">
        <v>25</v>
      </c>
      <c r="TL113" s="44">
        <v>37.5</v>
      </c>
      <c r="TM113" s="44">
        <v>66.666666666666657</v>
      </c>
      <c r="TN113" s="44">
        <v>25</v>
      </c>
      <c r="TO113" s="44">
        <v>75</v>
      </c>
      <c r="TP113" s="44">
        <v>50</v>
      </c>
      <c r="TQ113" s="44">
        <v>100</v>
      </c>
      <c r="TR113" s="44">
        <v>75</v>
      </c>
      <c r="TS113" s="44">
        <v>75</v>
      </c>
      <c r="TT113" s="44">
        <v>66.666666666666657</v>
      </c>
      <c r="TU113" s="44">
        <v>50</v>
      </c>
      <c r="TV113" s="44">
        <v>33.333333333333329</v>
      </c>
      <c r="TW113" s="44">
        <v>0</v>
      </c>
      <c r="TX113" s="44">
        <v>37.5</v>
      </c>
      <c r="TY113" s="44">
        <v>33.333333333333329</v>
      </c>
      <c r="TZ113" s="44">
        <v>25</v>
      </c>
      <c r="UA113" s="44">
        <v>50</v>
      </c>
      <c r="UB113" s="44">
        <v>0</v>
      </c>
      <c r="UC113" s="44">
        <v>50</v>
      </c>
      <c r="UD113" s="44">
        <v>75</v>
      </c>
      <c r="UE113" s="44">
        <v>50</v>
      </c>
      <c r="UF113" s="44">
        <v>0</v>
      </c>
    </row>
    <row r="114" spans="1:552" x14ac:dyDescent="0.25">
      <c r="A114" s="2" t="str">
        <f t="shared" si="1"/>
        <v xml:space="preserve">315180 Poços de Caldas                                                                                                                              </v>
      </c>
      <c r="B114" s="58">
        <v>315180</v>
      </c>
      <c r="C114" s="2" t="s">
        <v>158</v>
      </c>
      <c r="D114" s="56">
        <v>4</v>
      </c>
      <c r="E114" s="56">
        <v>0</v>
      </c>
      <c r="F114" s="56">
        <v>0</v>
      </c>
      <c r="G114" s="56">
        <v>4</v>
      </c>
      <c r="H114" s="56">
        <v>1</v>
      </c>
      <c r="I114" s="56">
        <v>0</v>
      </c>
      <c r="J114" s="56">
        <v>3</v>
      </c>
      <c r="K114" s="56">
        <v>0</v>
      </c>
      <c r="L114" s="56">
        <v>1</v>
      </c>
      <c r="M114" s="56">
        <v>2</v>
      </c>
      <c r="N114" s="56">
        <v>0</v>
      </c>
      <c r="O114" s="56">
        <v>2</v>
      </c>
      <c r="P114" s="59">
        <v>1</v>
      </c>
      <c r="Q114" s="60">
        <v>0</v>
      </c>
      <c r="R114" s="59">
        <v>0</v>
      </c>
      <c r="S114" s="59">
        <v>3</v>
      </c>
      <c r="T114" s="59">
        <v>1</v>
      </c>
      <c r="U114" s="59">
        <v>0</v>
      </c>
      <c r="V114" s="59">
        <v>2</v>
      </c>
      <c r="W114" s="59">
        <v>0</v>
      </c>
      <c r="X114" s="59">
        <v>0</v>
      </c>
      <c r="Y114" s="59">
        <v>1</v>
      </c>
      <c r="Z114" s="59">
        <v>0</v>
      </c>
      <c r="AA114" s="59">
        <v>1</v>
      </c>
      <c r="AB114" s="62">
        <v>25</v>
      </c>
      <c r="AC114" s="62">
        <v>999999999</v>
      </c>
      <c r="AD114" s="62">
        <v>999999999</v>
      </c>
      <c r="AE114" s="62">
        <v>75</v>
      </c>
      <c r="AF114" s="62">
        <v>100</v>
      </c>
      <c r="AG114" s="62">
        <v>999999999</v>
      </c>
      <c r="AH114" s="62">
        <v>66.666666666666657</v>
      </c>
      <c r="AI114" s="62">
        <v>999999999</v>
      </c>
      <c r="AJ114" s="62">
        <v>0</v>
      </c>
      <c r="AK114" s="62">
        <v>50</v>
      </c>
      <c r="AL114" s="62">
        <v>999999999</v>
      </c>
      <c r="AM114" s="62">
        <v>50</v>
      </c>
      <c r="AN114" s="61">
        <v>3</v>
      </c>
      <c r="AO114" s="25">
        <v>0</v>
      </c>
      <c r="AP114" s="25">
        <v>0</v>
      </c>
      <c r="AQ114" s="25">
        <v>1</v>
      </c>
      <c r="AR114" s="25">
        <v>0</v>
      </c>
      <c r="AS114" s="25">
        <v>0</v>
      </c>
      <c r="AT114" s="25">
        <v>1</v>
      </c>
      <c r="AU114" s="25">
        <v>0</v>
      </c>
      <c r="AV114" s="25">
        <v>1</v>
      </c>
      <c r="AW114" s="25">
        <v>1</v>
      </c>
      <c r="AX114" s="25">
        <v>0</v>
      </c>
      <c r="AY114" s="25">
        <v>1</v>
      </c>
      <c r="AZ114" s="39">
        <v>75</v>
      </c>
      <c r="BA114" s="39">
        <v>999999999</v>
      </c>
      <c r="BB114" s="39">
        <v>999999999</v>
      </c>
      <c r="BC114" s="39">
        <v>25</v>
      </c>
      <c r="BD114" s="39">
        <v>0</v>
      </c>
      <c r="BE114" s="39">
        <v>999999999</v>
      </c>
      <c r="BF114" s="39">
        <v>33.333333333333329</v>
      </c>
      <c r="BG114" s="39">
        <v>999999999</v>
      </c>
      <c r="BH114" s="39">
        <v>100</v>
      </c>
      <c r="BI114" s="39">
        <v>50</v>
      </c>
      <c r="BJ114" s="39">
        <v>999999999</v>
      </c>
      <c r="BK114" s="39">
        <v>50</v>
      </c>
      <c r="BL114" s="25">
        <v>0</v>
      </c>
      <c r="BM114" s="25">
        <v>0</v>
      </c>
      <c r="BN114" s="25">
        <v>0</v>
      </c>
      <c r="BO114" s="25">
        <v>0</v>
      </c>
      <c r="BP114" s="25">
        <v>0</v>
      </c>
      <c r="BQ114" s="25">
        <v>0</v>
      </c>
      <c r="BR114" s="25">
        <v>0</v>
      </c>
      <c r="BS114" s="25">
        <v>0</v>
      </c>
      <c r="BT114" s="25">
        <v>0</v>
      </c>
      <c r="BU114" s="25">
        <v>0</v>
      </c>
      <c r="BV114" s="25">
        <v>0</v>
      </c>
      <c r="BW114" s="25">
        <v>0</v>
      </c>
      <c r="BX114" s="39">
        <v>0</v>
      </c>
      <c r="BY114" s="39">
        <v>999999999</v>
      </c>
      <c r="BZ114" s="39">
        <v>999999999</v>
      </c>
      <c r="CA114" s="39">
        <v>0</v>
      </c>
      <c r="CB114" s="39">
        <v>0</v>
      </c>
      <c r="CC114" s="39">
        <v>999999999</v>
      </c>
      <c r="CD114" s="39">
        <v>0</v>
      </c>
      <c r="CE114" s="39">
        <v>999999999</v>
      </c>
      <c r="CF114" s="39">
        <v>0</v>
      </c>
      <c r="CG114" s="39">
        <v>0</v>
      </c>
      <c r="CH114" s="39">
        <v>999999999</v>
      </c>
      <c r="CI114" s="39">
        <v>0</v>
      </c>
      <c r="CJ114" s="63">
        <v>1</v>
      </c>
      <c r="CK114" s="63">
        <v>0</v>
      </c>
      <c r="CL114" s="63">
        <v>0</v>
      </c>
      <c r="CM114" s="63">
        <v>0</v>
      </c>
      <c r="CN114" s="63">
        <v>0</v>
      </c>
      <c r="CO114" s="63">
        <v>0</v>
      </c>
      <c r="CP114" s="63">
        <v>0</v>
      </c>
      <c r="CQ114" s="63">
        <v>0</v>
      </c>
      <c r="CR114" s="63">
        <v>0</v>
      </c>
      <c r="CS114" s="63">
        <v>0</v>
      </c>
      <c r="CT114" s="63">
        <v>0</v>
      </c>
      <c r="CU114" s="63">
        <v>0</v>
      </c>
      <c r="CV114" s="63">
        <v>0</v>
      </c>
      <c r="CW114" s="63">
        <v>0</v>
      </c>
      <c r="CX114" s="63">
        <v>0</v>
      </c>
      <c r="CY114" s="63">
        <v>0</v>
      </c>
      <c r="CZ114" s="63">
        <v>0</v>
      </c>
      <c r="DA114" s="63">
        <v>0</v>
      </c>
      <c r="DB114" s="63">
        <v>0</v>
      </c>
      <c r="DC114" s="63">
        <v>0</v>
      </c>
      <c r="DD114" s="63">
        <v>0</v>
      </c>
      <c r="DE114" s="63">
        <v>0</v>
      </c>
      <c r="DF114" s="63">
        <v>0</v>
      </c>
      <c r="DG114" s="63">
        <v>1</v>
      </c>
      <c r="DH114" s="25">
        <v>0</v>
      </c>
      <c r="DI114" s="25">
        <v>0</v>
      </c>
      <c r="DJ114" s="25">
        <v>0</v>
      </c>
      <c r="DK114" s="25">
        <v>2</v>
      </c>
      <c r="DL114" s="25">
        <v>0</v>
      </c>
      <c r="DM114" s="25">
        <v>0</v>
      </c>
      <c r="DN114" s="25">
        <v>0</v>
      </c>
      <c r="DO114" s="25">
        <v>0</v>
      </c>
      <c r="DP114" s="25">
        <v>0</v>
      </c>
      <c r="DQ114" s="25">
        <v>0</v>
      </c>
      <c r="DR114" s="25">
        <v>0</v>
      </c>
      <c r="DS114" s="25">
        <v>0</v>
      </c>
      <c r="DT114" s="34">
        <v>1</v>
      </c>
      <c r="DU114" s="34">
        <v>0</v>
      </c>
      <c r="DV114" s="34">
        <v>0</v>
      </c>
      <c r="DW114" s="34">
        <v>2</v>
      </c>
      <c r="DX114" s="34">
        <v>0</v>
      </c>
      <c r="DY114" s="34">
        <v>0</v>
      </c>
      <c r="DZ114" s="34">
        <v>0</v>
      </c>
      <c r="EA114" s="2">
        <v>0</v>
      </c>
      <c r="EB114" s="2">
        <v>0</v>
      </c>
      <c r="EC114" s="2">
        <v>0</v>
      </c>
      <c r="ED114" s="2">
        <v>0</v>
      </c>
      <c r="EE114" s="2">
        <v>1</v>
      </c>
      <c r="EF114" s="34">
        <v>100</v>
      </c>
      <c r="EG114" s="34">
        <v>999999999</v>
      </c>
      <c r="EH114" s="34">
        <v>999999999</v>
      </c>
      <c r="EI114" s="34">
        <v>0</v>
      </c>
      <c r="EJ114" s="34">
        <v>999999999</v>
      </c>
      <c r="EK114" s="34">
        <v>999999999</v>
      </c>
      <c r="EL114" s="34">
        <v>999999999</v>
      </c>
      <c r="EM114" s="34">
        <v>999999999</v>
      </c>
      <c r="EN114" s="34">
        <v>999999999</v>
      </c>
      <c r="EO114" s="34">
        <v>999999999</v>
      </c>
      <c r="EP114" s="34">
        <v>999999999</v>
      </c>
      <c r="EQ114" s="34">
        <v>0</v>
      </c>
      <c r="ER114" s="34">
        <v>0</v>
      </c>
      <c r="ES114" s="34">
        <v>999999999</v>
      </c>
      <c r="ET114" s="34">
        <v>999999999</v>
      </c>
      <c r="EU114" s="34">
        <v>0</v>
      </c>
      <c r="EV114" s="34">
        <v>999999999</v>
      </c>
      <c r="EW114" s="34">
        <v>999999999</v>
      </c>
      <c r="EX114" s="34">
        <v>999999999</v>
      </c>
      <c r="EY114" s="34">
        <v>999999999</v>
      </c>
      <c r="EZ114" s="34">
        <v>999999999</v>
      </c>
      <c r="FA114" s="34">
        <v>999999999</v>
      </c>
      <c r="FB114" s="34">
        <v>999999999</v>
      </c>
      <c r="FC114" s="34">
        <v>100</v>
      </c>
      <c r="FD114" s="42">
        <v>0</v>
      </c>
      <c r="FE114" s="42">
        <v>999999999</v>
      </c>
      <c r="FF114" s="42">
        <v>999999999</v>
      </c>
      <c r="FG114" s="42">
        <v>100</v>
      </c>
      <c r="FH114" s="42">
        <v>999999999</v>
      </c>
      <c r="FI114" s="42">
        <v>999999999</v>
      </c>
      <c r="FJ114" s="42">
        <v>999999999</v>
      </c>
      <c r="FK114" s="42">
        <v>999999999</v>
      </c>
      <c r="FL114" s="42">
        <v>999999999</v>
      </c>
      <c r="FM114" s="42">
        <v>999999999</v>
      </c>
      <c r="FN114" s="42">
        <v>999999999</v>
      </c>
      <c r="FO114" s="42">
        <v>0</v>
      </c>
      <c r="FP114" s="42">
        <v>1</v>
      </c>
      <c r="FQ114" s="2">
        <v>0</v>
      </c>
      <c r="FR114" s="2">
        <v>0</v>
      </c>
      <c r="FS114" s="2">
        <v>1</v>
      </c>
      <c r="FT114" s="2">
        <v>0</v>
      </c>
      <c r="FU114" s="2">
        <v>0</v>
      </c>
      <c r="FV114" s="2">
        <v>1</v>
      </c>
      <c r="FW114" s="2">
        <v>0</v>
      </c>
      <c r="FX114" s="2">
        <v>0</v>
      </c>
      <c r="FY114" s="2">
        <v>0</v>
      </c>
      <c r="FZ114" s="2">
        <v>0</v>
      </c>
      <c r="GA114" s="2">
        <v>1</v>
      </c>
      <c r="GB114" s="25">
        <v>0</v>
      </c>
      <c r="GC114" s="25">
        <v>0</v>
      </c>
      <c r="GD114" s="25">
        <v>0</v>
      </c>
      <c r="GE114" s="25">
        <v>0</v>
      </c>
      <c r="GF114" s="25">
        <v>0</v>
      </c>
      <c r="GG114" s="25">
        <v>0</v>
      </c>
      <c r="GH114" s="25">
        <v>0</v>
      </c>
      <c r="GI114" s="25">
        <v>0</v>
      </c>
      <c r="GJ114" s="25">
        <v>0</v>
      </c>
      <c r="GK114" s="25">
        <v>0</v>
      </c>
      <c r="GL114" s="25">
        <v>0</v>
      </c>
      <c r="GM114" s="25">
        <v>0</v>
      </c>
      <c r="GN114" s="2">
        <v>0</v>
      </c>
      <c r="GO114" s="2">
        <v>0</v>
      </c>
      <c r="GP114" s="2">
        <v>0</v>
      </c>
      <c r="GQ114" s="2">
        <v>1</v>
      </c>
      <c r="GR114" s="2">
        <v>0</v>
      </c>
      <c r="GS114" s="2">
        <v>0</v>
      </c>
      <c r="GT114" s="2">
        <v>0</v>
      </c>
      <c r="GU114" s="2">
        <v>0</v>
      </c>
      <c r="GV114" s="2">
        <v>0</v>
      </c>
      <c r="GW114" s="2">
        <v>1</v>
      </c>
      <c r="GX114" s="2">
        <v>0</v>
      </c>
      <c r="GY114" s="2">
        <v>0</v>
      </c>
      <c r="GZ114" s="2">
        <v>1</v>
      </c>
      <c r="HA114" s="2">
        <v>0</v>
      </c>
      <c r="HB114" s="2">
        <v>0</v>
      </c>
      <c r="HC114" s="2">
        <v>2</v>
      </c>
      <c r="HD114" s="2">
        <v>0</v>
      </c>
      <c r="HE114" s="2">
        <v>0</v>
      </c>
      <c r="HF114" s="2">
        <v>1</v>
      </c>
      <c r="HG114" s="2">
        <v>0</v>
      </c>
      <c r="HH114" s="2">
        <v>0</v>
      </c>
      <c r="HI114" s="2">
        <v>1</v>
      </c>
      <c r="HJ114" s="2">
        <v>0</v>
      </c>
      <c r="HK114" s="2">
        <v>1</v>
      </c>
      <c r="HL114" s="34">
        <v>100</v>
      </c>
      <c r="HM114" s="34">
        <v>999999999</v>
      </c>
      <c r="HN114" s="34">
        <v>999999999</v>
      </c>
      <c r="HO114" s="34">
        <v>50</v>
      </c>
      <c r="HP114" s="34">
        <v>999999999</v>
      </c>
      <c r="HQ114" s="34">
        <v>999999999</v>
      </c>
      <c r="HR114" s="34">
        <v>100</v>
      </c>
      <c r="HS114" s="34">
        <v>999999999</v>
      </c>
      <c r="HT114" s="34">
        <v>999999999</v>
      </c>
      <c r="HU114" s="34">
        <v>0</v>
      </c>
      <c r="HV114" s="34">
        <v>999999999</v>
      </c>
      <c r="HW114" s="34">
        <v>100</v>
      </c>
      <c r="HX114" s="39">
        <v>0</v>
      </c>
      <c r="HY114" s="39">
        <v>999999999</v>
      </c>
      <c r="HZ114" s="39">
        <v>999999999</v>
      </c>
      <c r="IA114" s="39">
        <v>0</v>
      </c>
      <c r="IB114" s="39">
        <v>999999999</v>
      </c>
      <c r="IC114" s="39">
        <v>999999999</v>
      </c>
      <c r="ID114" s="39">
        <v>0</v>
      </c>
      <c r="IE114" s="39">
        <v>999999999</v>
      </c>
      <c r="IF114" s="39">
        <v>999999999</v>
      </c>
      <c r="IG114" s="39">
        <v>0</v>
      </c>
      <c r="IH114" s="39">
        <v>999999999</v>
      </c>
      <c r="II114" s="39">
        <v>0</v>
      </c>
      <c r="IJ114" s="39">
        <v>0</v>
      </c>
      <c r="IK114" s="39">
        <v>999999999</v>
      </c>
      <c r="IL114" s="39">
        <v>999999999</v>
      </c>
      <c r="IM114" s="39">
        <v>50</v>
      </c>
      <c r="IN114" s="39">
        <v>999999999</v>
      </c>
      <c r="IO114" s="39">
        <v>999999999</v>
      </c>
      <c r="IP114" s="39">
        <v>0</v>
      </c>
      <c r="IQ114" s="39">
        <v>999999999</v>
      </c>
      <c r="IR114" s="39">
        <v>999999999</v>
      </c>
      <c r="IS114" s="39">
        <v>100</v>
      </c>
      <c r="IT114" s="39">
        <v>999999999</v>
      </c>
      <c r="IU114" s="39">
        <v>0</v>
      </c>
      <c r="IV114" s="39">
        <v>1</v>
      </c>
      <c r="IW114" s="39">
        <v>0</v>
      </c>
      <c r="IX114" s="39">
        <v>0</v>
      </c>
      <c r="IY114" s="39">
        <v>0</v>
      </c>
      <c r="IZ114" s="39">
        <v>0</v>
      </c>
      <c r="JA114" s="39">
        <v>0</v>
      </c>
      <c r="JB114" s="39">
        <v>0</v>
      </c>
      <c r="JC114" s="39">
        <v>0</v>
      </c>
      <c r="JD114" s="2">
        <v>1</v>
      </c>
      <c r="JE114" s="2">
        <v>1</v>
      </c>
      <c r="JF114" s="2">
        <v>0</v>
      </c>
      <c r="JG114" s="2">
        <v>1</v>
      </c>
      <c r="JH114" s="2">
        <v>0</v>
      </c>
      <c r="JI114" s="2">
        <v>0</v>
      </c>
      <c r="JJ114" s="2">
        <v>0</v>
      </c>
      <c r="JK114" s="2">
        <v>0</v>
      </c>
      <c r="JL114" s="2">
        <v>0</v>
      </c>
      <c r="JM114" s="44">
        <v>0</v>
      </c>
      <c r="JN114" s="44">
        <v>0</v>
      </c>
      <c r="JO114" s="44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2">
        <v>0</v>
      </c>
      <c r="JZ114" s="2">
        <v>0</v>
      </c>
      <c r="KA114" s="2">
        <v>0</v>
      </c>
      <c r="KB114" s="25">
        <v>0</v>
      </c>
      <c r="KC114" s="25">
        <v>0</v>
      </c>
      <c r="KD114" s="25">
        <v>0</v>
      </c>
      <c r="KE114" s="25">
        <v>0</v>
      </c>
      <c r="KF114" s="25">
        <v>1</v>
      </c>
      <c r="KG114" s="25">
        <v>0</v>
      </c>
      <c r="KH114" s="25">
        <v>0</v>
      </c>
      <c r="KI114" s="25">
        <v>0</v>
      </c>
      <c r="KJ114" s="25">
        <v>0</v>
      </c>
      <c r="KK114" s="25">
        <v>0</v>
      </c>
      <c r="KL114" s="25">
        <v>0</v>
      </c>
      <c r="KM114" s="25">
        <v>0</v>
      </c>
      <c r="KN114" s="25">
        <v>1</v>
      </c>
      <c r="KO114" s="25">
        <v>1</v>
      </c>
      <c r="KP114" s="25">
        <v>0</v>
      </c>
      <c r="KQ114" s="25">
        <v>1</v>
      </c>
      <c r="KR114" s="44">
        <v>100</v>
      </c>
      <c r="KS114" s="44">
        <v>999999999</v>
      </c>
      <c r="KT114" s="44">
        <v>999999999</v>
      </c>
      <c r="KU114" s="44">
        <v>999999999</v>
      </c>
      <c r="KV114" s="44">
        <v>999999999</v>
      </c>
      <c r="KW114" s="44">
        <v>999999999</v>
      </c>
      <c r="KX114" s="44">
        <v>999999999</v>
      </c>
      <c r="KY114" s="44">
        <v>999999999</v>
      </c>
      <c r="KZ114" s="44">
        <v>100</v>
      </c>
      <c r="LA114" s="44">
        <v>100</v>
      </c>
      <c r="LB114" s="44">
        <v>999999999</v>
      </c>
      <c r="LC114" s="44">
        <v>100</v>
      </c>
      <c r="LD114" s="44">
        <v>0</v>
      </c>
      <c r="LE114" s="44">
        <v>999999999</v>
      </c>
      <c r="LF114" s="44">
        <v>999999999</v>
      </c>
      <c r="LG114" s="44">
        <v>999999999</v>
      </c>
      <c r="LH114" s="44">
        <v>999999999</v>
      </c>
      <c r="LI114" s="44">
        <v>999999999</v>
      </c>
      <c r="LJ114" s="44">
        <v>999999999</v>
      </c>
      <c r="LK114" s="44">
        <v>999999999</v>
      </c>
      <c r="LL114" s="44">
        <v>0</v>
      </c>
      <c r="LM114" s="44">
        <v>0</v>
      </c>
      <c r="LN114" s="44">
        <v>999999999</v>
      </c>
      <c r="LO114" s="44">
        <v>0</v>
      </c>
      <c r="LP114" s="44">
        <v>0</v>
      </c>
      <c r="LQ114" s="44">
        <v>999999999</v>
      </c>
      <c r="LR114" s="44">
        <v>999999999</v>
      </c>
      <c r="LS114" s="44">
        <v>999999999</v>
      </c>
      <c r="LT114" s="44">
        <v>999999999</v>
      </c>
      <c r="LU114" s="44">
        <v>999999999</v>
      </c>
      <c r="LV114" s="44">
        <v>999999999</v>
      </c>
      <c r="LW114" s="44">
        <v>999999999</v>
      </c>
      <c r="LX114" s="44">
        <v>0</v>
      </c>
      <c r="LY114" s="44">
        <v>0</v>
      </c>
      <c r="LZ114" s="44">
        <v>999999999</v>
      </c>
      <c r="MA114" s="44">
        <v>0</v>
      </c>
      <c r="MB114" s="25">
        <v>0</v>
      </c>
      <c r="MC114" s="25">
        <v>0</v>
      </c>
      <c r="MD114" s="25">
        <v>0</v>
      </c>
      <c r="ME114" s="25">
        <v>0</v>
      </c>
      <c r="MF114" s="25">
        <v>0</v>
      </c>
      <c r="MG114" s="25">
        <v>0</v>
      </c>
      <c r="MH114" s="25">
        <v>0</v>
      </c>
      <c r="MI114" s="25">
        <v>0</v>
      </c>
      <c r="MJ114" s="25">
        <v>0</v>
      </c>
      <c r="MK114" s="25">
        <v>0</v>
      </c>
      <c r="ML114" s="25">
        <v>0</v>
      </c>
      <c r="MM114" s="25">
        <v>0</v>
      </c>
      <c r="MN114" s="25">
        <v>1</v>
      </c>
      <c r="MO114" s="25">
        <v>0</v>
      </c>
      <c r="MP114" s="25">
        <v>0</v>
      </c>
      <c r="MQ114" s="25">
        <v>2</v>
      </c>
      <c r="MR114" s="25">
        <v>0</v>
      </c>
      <c r="MS114" s="25">
        <v>0</v>
      </c>
      <c r="MT114" s="25">
        <v>0</v>
      </c>
      <c r="MU114" s="25">
        <v>0</v>
      </c>
      <c r="MV114" s="25">
        <v>0</v>
      </c>
      <c r="MW114" s="44">
        <v>0</v>
      </c>
      <c r="MX114" s="44">
        <v>0</v>
      </c>
      <c r="MY114" s="44">
        <v>1</v>
      </c>
      <c r="MZ114" s="44">
        <v>0</v>
      </c>
      <c r="NA114" s="44">
        <v>999999999</v>
      </c>
      <c r="NB114" s="44">
        <v>999999999</v>
      </c>
      <c r="NC114" s="44">
        <v>0</v>
      </c>
      <c r="ND114" s="44">
        <v>999999999</v>
      </c>
      <c r="NE114" s="44">
        <v>999999999</v>
      </c>
      <c r="NF114" s="44">
        <v>999999999</v>
      </c>
      <c r="NG114" s="44">
        <v>999999999</v>
      </c>
      <c r="NH114" s="44">
        <v>999999999</v>
      </c>
      <c r="NI114" s="44">
        <v>999999999</v>
      </c>
      <c r="NJ114" s="44">
        <v>999999999</v>
      </c>
      <c r="NK114" s="44">
        <v>0</v>
      </c>
      <c r="NL114" s="25">
        <v>0</v>
      </c>
      <c r="NM114" s="25">
        <v>0</v>
      </c>
      <c r="NN114" s="25">
        <v>0</v>
      </c>
      <c r="NO114" s="25">
        <v>0</v>
      </c>
      <c r="NP114" s="25">
        <v>0</v>
      </c>
      <c r="NQ114" s="25">
        <v>0</v>
      </c>
      <c r="NR114" s="25">
        <v>0</v>
      </c>
      <c r="NS114" s="25">
        <v>0</v>
      </c>
      <c r="NT114" s="25">
        <v>0</v>
      </c>
      <c r="NU114" s="25">
        <v>0</v>
      </c>
      <c r="NV114" s="25">
        <v>0</v>
      </c>
      <c r="NW114" s="25">
        <v>0</v>
      </c>
      <c r="NX114" s="25">
        <v>0</v>
      </c>
      <c r="NY114" s="25">
        <v>0</v>
      </c>
      <c r="NZ114" s="25">
        <v>0</v>
      </c>
      <c r="OA114" s="25">
        <v>1</v>
      </c>
      <c r="OB114" s="25">
        <v>0</v>
      </c>
      <c r="OC114" s="25">
        <v>0</v>
      </c>
      <c r="OD114" s="44">
        <v>0</v>
      </c>
      <c r="OE114" s="44">
        <v>0</v>
      </c>
      <c r="OF114" s="44">
        <v>0</v>
      </c>
      <c r="OG114" s="44">
        <v>0</v>
      </c>
      <c r="OH114" s="44">
        <v>0</v>
      </c>
      <c r="OI114" s="44">
        <v>0</v>
      </c>
      <c r="OJ114" s="44">
        <v>999999999</v>
      </c>
      <c r="OK114" s="44">
        <v>999999999</v>
      </c>
      <c r="OL114" s="44">
        <v>999999999</v>
      </c>
      <c r="OM114" s="44">
        <v>0</v>
      </c>
      <c r="ON114" s="44">
        <v>999999999</v>
      </c>
      <c r="OO114" s="44">
        <v>999999999</v>
      </c>
      <c r="OP114" s="44">
        <v>999999999</v>
      </c>
      <c r="OQ114" s="44">
        <v>999999999</v>
      </c>
      <c r="OR114" s="44">
        <v>999999999</v>
      </c>
      <c r="OS114" s="44">
        <v>999999999</v>
      </c>
      <c r="OT114" s="44">
        <v>999999999</v>
      </c>
      <c r="OU114" s="44">
        <v>999999999</v>
      </c>
      <c r="OV114" s="25">
        <v>3</v>
      </c>
      <c r="OW114" s="25">
        <v>1</v>
      </c>
      <c r="OX114" s="25">
        <v>0</v>
      </c>
      <c r="OY114" s="25">
        <v>3</v>
      </c>
      <c r="OZ114" s="25">
        <v>2</v>
      </c>
      <c r="PA114" s="25">
        <v>0</v>
      </c>
      <c r="PB114" s="25">
        <v>2</v>
      </c>
      <c r="PC114" s="25">
        <v>0</v>
      </c>
      <c r="PD114" s="25">
        <v>1</v>
      </c>
      <c r="PE114" s="25">
        <v>2</v>
      </c>
      <c r="PF114" s="25">
        <v>0</v>
      </c>
      <c r="PG114" s="25">
        <v>0</v>
      </c>
      <c r="PH114" s="25">
        <v>4</v>
      </c>
      <c r="PI114" s="25">
        <v>1</v>
      </c>
      <c r="PJ114" s="25">
        <v>0</v>
      </c>
      <c r="PK114" s="25">
        <v>4</v>
      </c>
      <c r="PL114" s="25">
        <v>2</v>
      </c>
      <c r="PM114" s="25">
        <v>0</v>
      </c>
      <c r="PN114" s="25">
        <v>3</v>
      </c>
      <c r="PO114" s="25">
        <v>0</v>
      </c>
      <c r="PP114" s="25">
        <v>1</v>
      </c>
      <c r="PQ114" s="25">
        <v>2</v>
      </c>
      <c r="PR114" s="25">
        <v>0</v>
      </c>
      <c r="PS114" s="25">
        <v>2</v>
      </c>
      <c r="PT114" s="44">
        <v>75</v>
      </c>
      <c r="PU114" s="44">
        <v>100</v>
      </c>
      <c r="PV114" s="44">
        <v>999999999</v>
      </c>
      <c r="PW114" s="44">
        <v>75</v>
      </c>
      <c r="PX114" s="44">
        <v>100</v>
      </c>
      <c r="PY114" s="44">
        <v>999999999</v>
      </c>
      <c r="PZ114" s="44">
        <v>66.666666666666657</v>
      </c>
      <c r="QA114" s="44">
        <v>999999999</v>
      </c>
      <c r="QB114" s="44">
        <v>100</v>
      </c>
      <c r="QC114" s="44">
        <v>100</v>
      </c>
      <c r="QD114" s="44">
        <v>999999999</v>
      </c>
      <c r="QE114" s="44">
        <v>0</v>
      </c>
      <c r="QF114" s="25">
        <v>3</v>
      </c>
      <c r="QG114" s="25">
        <v>1</v>
      </c>
      <c r="QH114" s="25">
        <v>0</v>
      </c>
      <c r="QI114" s="25">
        <v>3</v>
      </c>
      <c r="QJ114" s="25">
        <v>2</v>
      </c>
      <c r="QK114" s="25">
        <v>0</v>
      </c>
      <c r="QL114" s="25">
        <v>2</v>
      </c>
      <c r="QM114" s="25">
        <v>0</v>
      </c>
      <c r="QN114" s="25">
        <v>1</v>
      </c>
      <c r="QO114" s="25">
        <v>2</v>
      </c>
      <c r="QP114" s="25">
        <v>0</v>
      </c>
      <c r="QQ114" s="25">
        <v>4</v>
      </c>
      <c r="QR114" s="25">
        <v>1</v>
      </c>
      <c r="QS114" s="25">
        <v>0</v>
      </c>
      <c r="QT114" s="25">
        <v>4</v>
      </c>
      <c r="QU114" s="25">
        <v>2</v>
      </c>
      <c r="QV114" s="25">
        <v>0</v>
      </c>
      <c r="QW114" s="25">
        <v>3</v>
      </c>
      <c r="QX114" s="25">
        <v>0</v>
      </c>
      <c r="QY114" s="25">
        <v>1</v>
      </c>
      <c r="QZ114" s="25">
        <v>2</v>
      </c>
      <c r="RA114" s="25">
        <v>0</v>
      </c>
      <c r="RB114" s="44">
        <v>75</v>
      </c>
      <c r="RC114" s="44">
        <v>100</v>
      </c>
      <c r="RD114" s="44">
        <v>999999999</v>
      </c>
      <c r="RE114" s="44">
        <v>75</v>
      </c>
      <c r="RF114" s="44">
        <v>100</v>
      </c>
      <c r="RG114" s="44">
        <v>999999999</v>
      </c>
      <c r="RH114" s="44">
        <v>66.666666666666657</v>
      </c>
      <c r="RI114" s="44">
        <v>999999999</v>
      </c>
      <c r="RJ114" s="44">
        <v>100</v>
      </c>
      <c r="RK114" s="44">
        <v>100</v>
      </c>
      <c r="RL114" s="44">
        <v>999999999</v>
      </c>
      <c r="RM114" s="25">
        <v>2</v>
      </c>
      <c r="RN114" s="25">
        <v>0</v>
      </c>
      <c r="RO114" s="25">
        <v>0</v>
      </c>
      <c r="RP114" s="25">
        <v>2</v>
      </c>
      <c r="RQ114" s="25">
        <v>0</v>
      </c>
      <c r="RR114" s="25">
        <v>0</v>
      </c>
      <c r="RS114" s="25">
        <v>1</v>
      </c>
      <c r="RT114" s="25">
        <v>0</v>
      </c>
      <c r="RU114" s="25">
        <v>1</v>
      </c>
      <c r="RV114" s="25">
        <v>2</v>
      </c>
      <c r="RW114" s="25">
        <v>0</v>
      </c>
      <c r="RX114" s="25">
        <v>0</v>
      </c>
      <c r="RY114" s="25">
        <v>0</v>
      </c>
      <c r="RZ114" s="25">
        <v>0</v>
      </c>
      <c r="SA114" s="25">
        <v>0</v>
      </c>
      <c r="SB114" s="25">
        <v>1</v>
      </c>
      <c r="SC114" s="25">
        <v>0</v>
      </c>
      <c r="SD114" s="25">
        <v>0</v>
      </c>
      <c r="SE114" s="25">
        <v>0</v>
      </c>
      <c r="SF114" s="25">
        <v>0</v>
      </c>
      <c r="SG114" s="25">
        <v>1</v>
      </c>
      <c r="SH114" s="25">
        <v>1</v>
      </c>
      <c r="SI114" s="25">
        <v>0</v>
      </c>
      <c r="SJ114" s="25">
        <v>1</v>
      </c>
      <c r="SK114" s="25">
        <v>0</v>
      </c>
      <c r="SL114" s="25">
        <v>0</v>
      </c>
      <c r="SM114" s="25">
        <v>0</v>
      </c>
      <c r="SN114" s="25">
        <v>0</v>
      </c>
      <c r="SO114" s="25">
        <v>0</v>
      </c>
      <c r="SP114" s="25">
        <v>0</v>
      </c>
      <c r="SQ114" s="25">
        <v>0</v>
      </c>
      <c r="SR114" s="25">
        <v>0</v>
      </c>
      <c r="SS114" s="25">
        <v>1</v>
      </c>
      <c r="ST114" s="25">
        <v>1</v>
      </c>
      <c r="SU114" s="25">
        <v>0</v>
      </c>
      <c r="SV114" s="25">
        <v>0</v>
      </c>
      <c r="SW114" s="44">
        <v>50</v>
      </c>
      <c r="SX114" s="44">
        <v>999999999</v>
      </c>
      <c r="SY114" s="44">
        <v>999999999</v>
      </c>
      <c r="SZ114" s="44">
        <v>50</v>
      </c>
      <c r="TA114" s="44">
        <v>0</v>
      </c>
      <c r="TB114" s="44">
        <v>999999999</v>
      </c>
      <c r="TC114" s="44">
        <v>33.333333333333329</v>
      </c>
      <c r="TD114" s="44">
        <v>999999999</v>
      </c>
      <c r="TE114" s="44">
        <v>100</v>
      </c>
      <c r="TF114" s="44">
        <v>100</v>
      </c>
      <c r="TG114" s="44">
        <v>999999999</v>
      </c>
      <c r="TH114" s="44">
        <v>0</v>
      </c>
      <c r="TI114" s="44">
        <v>0</v>
      </c>
      <c r="TJ114" s="44">
        <v>999999999</v>
      </c>
      <c r="TK114" s="44">
        <v>999999999</v>
      </c>
      <c r="TL114" s="44">
        <v>25</v>
      </c>
      <c r="TM114" s="44">
        <v>0</v>
      </c>
      <c r="TN114" s="44">
        <v>999999999</v>
      </c>
      <c r="TO114" s="44">
        <v>0</v>
      </c>
      <c r="TP114" s="44">
        <v>999999999</v>
      </c>
      <c r="TQ114" s="44">
        <v>100</v>
      </c>
      <c r="TR114" s="44">
        <v>50</v>
      </c>
      <c r="TS114" s="44">
        <v>999999999</v>
      </c>
      <c r="TT114" s="44">
        <v>50</v>
      </c>
      <c r="TU114" s="44">
        <v>0</v>
      </c>
      <c r="TV114" s="44">
        <v>999999999</v>
      </c>
      <c r="TW114" s="44">
        <v>999999999</v>
      </c>
      <c r="TX114" s="44">
        <v>0</v>
      </c>
      <c r="TY114" s="44">
        <v>0</v>
      </c>
      <c r="TZ114" s="44">
        <v>999999999</v>
      </c>
      <c r="UA114" s="44">
        <v>0</v>
      </c>
      <c r="UB114" s="44">
        <v>999999999</v>
      </c>
      <c r="UC114" s="44">
        <v>100</v>
      </c>
      <c r="UD114" s="44">
        <v>50</v>
      </c>
      <c r="UE114" s="44">
        <v>999999999</v>
      </c>
      <c r="UF114" s="44">
        <v>0</v>
      </c>
    </row>
    <row r="115" spans="1:552" x14ac:dyDescent="0.25">
      <c r="A115" s="2" t="str">
        <f t="shared" si="1"/>
        <v xml:space="preserve">315250 Pouso Alegre                                                                                                                                 </v>
      </c>
      <c r="B115" s="58">
        <v>315250</v>
      </c>
      <c r="C115" s="2" t="s">
        <v>159</v>
      </c>
      <c r="D115" s="56">
        <v>4</v>
      </c>
      <c r="E115" s="56">
        <v>1</v>
      </c>
      <c r="F115" s="56">
        <v>5</v>
      </c>
      <c r="G115" s="56">
        <v>5</v>
      </c>
      <c r="H115" s="56">
        <v>3</v>
      </c>
      <c r="I115" s="56">
        <v>6</v>
      </c>
      <c r="J115" s="56">
        <v>6</v>
      </c>
      <c r="K115" s="56">
        <v>5</v>
      </c>
      <c r="L115" s="56">
        <v>5</v>
      </c>
      <c r="M115" s="56">
        <v>5</v>
      </c>
      <c r="N115" s="56">
        <v>3</v>
      </c>
      <c r="O115" s="56">
        <v>1</v>
      </c>
      <c r="P115" s="59">
        <v>3</v>
      </c>
      <c r="Q115" s="59">
        <v>1</v>
      </c>
      <c r="R115" s="59">
        <v>2</v>
      </c>
      <c r="S115" s="59">
        <v>5</v>
      </c>
      <c r="T115" s="59">
        <v>3</v>
      </c>
      <c r="U115" s="59">
        <v>3</v>
      </c>
      <c r="V115" s="59">
        <v>4</v>
      </c>
      <c r="W115" s="59">
        <v>3</v>
      </c>
      <c r="X115" s="59">
        <v>3</v>
      </c>
      <c r="Y115" s="59">
        <v>4</v>
      </c>
      <c r="Z115" s="59">
        <v>2</v>
      </c>
      <c r="AA115" s="59">
        <v>1</v>
      </c>
      <c r="AB115" s="62">
        <v>75</v>
      </c>
      <c r="AC115" s="62">
        <v>100</v>
      </c>
      <c r="AD115" s="62">
        <v>40</v>
      </c>
      <c r="AE115" s="62">
        <v>100</v>
      </c>
      <c r="AF115" s="62">
        <v>100</v>
      </c>
      <c r="AG115" s="62">
        <v>50</v>
      </c>
      <c r="AH115" s="62">
        <v>66.666666666666657</v>
      </c>
      <c r="AI115" s="62">
        <v>60</v>
      </c>
      <c r="AJ115" s="62">
        <v>60</v>
      </c>
      <c r="AK115" s="62">
        <v>80</v>
      </c>
      <c r="AL115" s="62">
        <v>66.666666666666657</v>
      </c>
      <c r="AM115" s="62">
        <v>100</v>
      </c>
      <c r="AN115" s="61">
        <v>1</v>
      </c>
      <c r="AO115" s="25">
        <v>0</v>
      </c>
      <c r="AP115" s="25">
        <v>3</v>
      </c>
      <c r="AQ115" s="25">
        <v>0</v>
      </c>
      <c r="AR115" s="25">
        <v>0</v>
      </c>
      <c r="AS115" s="25">
        <v>2</v>
      </c>
      <c r="AT115" s="25">
        <v>1</v>
      </c>
      <c r="AU115" s="25">
        <v>1</v>
      </c>
      <c r="AV115" s="25">
        <v>2</v>
      </c>
      <c r="AW115" s="25">
        <v>1</v>
      </c>
      <c r="AX115" s="25">
        <v>1</v>
      </c>
      <c r="AY115" s="25">
        <v>0</v>
      </c>
      <c r="AZ115" s="39">
        <v>25</v>
      </c>
      <c r="BA115" s="39">
        <v>0</v>
      </c>
      <c r="BB115" s="39">
        <v>60</v>
      </c>
      <c r="BC115" s="39">
        <v>0</v>
      </c>
      <c r="BD115" s="39">
        <v>0</v>
      </c>
      <c r="BE115" s="39">
        <v>33.333333333333329</v>
      </c>
      <c r="BF115" s="39">
        <v>16.666666666666664</v>
      </c>
      <c r="BG115" s="39">
        <v>20</v>
      </c>
      <c r="BH115" s="39">
        <v>40</v>
      </c>
      <c r="BI115" s="39">
        <v>20</v>
      </c>
      <c r="BJ115" s="39">
        <v>33.333333333333329</v>
      </c>
      <c r="BK115" s="39">
        <v>0</v>
      </c>
      <c r="BL115" s="25">
        <v>0</v>
      </c>
      <c r="BM115" s="25">
        <v>0</v>
      </c>
      <c r="BN115" s="25">
        <v>0</v>
      </c>
      <c r="BO115" s="25">
        <v>0</v>
      </c>
      <c r="BP115" s="25">
        <v>0</v>
      </c>
      <c r="BQ115" s="25">
        <v>1</v>
      </c>
      <c r="BR115" s="25">
        <v>1</v>
      </c>
      <c r="BS115" s="25">
        <v>1</v>
      </c>
      <c r="BT115" s="25">
        <v>0</v>
      </c>
      <c r="BU115" s="25">
        <v>0</v>
      </c>
      <c r="BV115" s="25">
        <v>0</v>
      </c>
      <c r="BW115" s="25">
        <v>0</v>
      </c>
      <c r="BX115" s="39">
        <v>0</v>
      </c>
      <c r="BY115" s="39">
        <v>0</v>
      </c>
      <c r="BZ115" s="39">
        <v>0</v>
      </c>
      <c r="CA115" s="39">
        <v>0</v>
      </c>
      <c r="CB115" s="39">
        <v>0</v>
      </c>
      <c r="CC115" s="39">
        <v>16.666666666666664</v>
      </c>
      <c r="CD115" s="39">
        <v>16.666666666666664</v>
      </c>
      <c r="CE115" s="39">
        <v>20</v>
      </c>
      <c r="CF115" s="39">
        <v>0</v>
      </c>
      <c r="CG115" s="39">
        <v>0</v>
      </c>
      <c r="CH115" s="39">
        <v>0</v>
      </c>
      <c r="CI115" s="39">
        <v>0</v>
      </c>
      <c r="CJ115" s="63">
        <v>0</v>
      </c>
      <c r="CK115" s="63">
        <v>0</v>
      </c>
      <c r="CL115" s="63">
        <v>0</v>
      </c>
      <c r="CM115" s="63">
        <v>1</v>
      </c>
      <c r="CN115" s="63">
        <v>0</v>
      </c>
      <c r="CO115" s="63">
        <v>1</v>
      </c>
      <c r="CP115" s="63">
        <v>1</v>
      </c>
      <c r="CQ115" s="63">
        <v>1</v>
      </c>
      <c r="CR115" s="63">
        <v>1</v>
      </c>
      <c r="CS115" s="63">
        <v>3</v>
      </c>
      <c r="CT115" s="63">
        <v>2</v>
      </c>
      <c r="CU115" s="63">
        <v>1</v>
      </c>
      <c r="CV115" s="63">
        <v>0</v>
      </c>
      <c r="CW115" s="63">
        <v>0</v>
      </c>
      <c r="CX115" s="63">
        <v>1</v>
      </c>
      <c r="CY115" s="63">
        <v>1</v>
      </c>
      <c r="CZ115" s="63">
        <v>0</v>
      </c>
      <c r="DA115" s="63">
        <v>0</v>
      </c>
      <c r="DB115" s="63">
        <v>1</v>
      </c>
      <c r="DC115" s="63">
        <v>0</v>
      </c>
      <c r="DD115" s="63">
        <v>0</v>
      </c>
      <c r="DE115" s="63">
        <v>1</v>
      </c>
      <c r="DF115" s="63">
        <v>0</v>
      </c>
      <c r="DG115" s="63">
        <v>0</v>
      </c>
      <c r="DH115" s="25">
        <v>1</v>
      </c>
      <c r="DI115" s="25">
        <v>0</v>
      </c>
      <c r="DJ115" s="25">
        <v>0</v>
      </c>
      <c r="DK115" s="25">
        <v>1</v>
      </c>
      <c r="DL115" s="25">
        <v>0</v>
      </c>
      <c r="DM115" s="25">
        <v>0</v>
      </c>
      <c r="DN115" s="25">
        <v>0</v>
      </c>
      <c r="DO115" s="25">
        <v>1</v>
      </c>
      <c r="DP115" s="25">
        <v>1</v>
      </c>
      <c r="DQ115" s="25">
        <v>0</v>
      </c>
      <c r="DR115" s="25">
        <v>0</v>
      </c>
      <c r="DS115" s="25">
        <v>0</v>
      </c>
      <c r="DT115" s="34">
        <v>1</v>
      </c>
      <c r="DU115" s="34">
        <v>0</v>
      </c>
      <c r="DV115" s="34">
        <v>1</v>
      </c>
      <c r="DW115" s="34">
        <v>3</v>
      </c>
      <c r="DX115" s="34">
        <v>0</v>
      </c>
      <c r="DY115" s="34">
        <v>1</v>
      </c>
      <c r="DZ115" s="34">
        <v>2</v>
      </c>
      <c r="EA115" s="2">
        <v>2</v>
      </c>
      <c r="EB115" s="2">
        <v>2</v>
      </c>
      <c r="EC115" s="2">
        <v>4</v>
      </c>
      <c r="ED115" s="2">
        <v>2</v>
      </c>
      <c r="EE115" s="2">
        <v>1</v>
      </c>
      <c r="EF115" s="34">
        <v>0</v>
      </c>
      <c r="EG115" s="34">
        <v>999999999</v>
      </c>
      <c r="EH115" s="34">
        <v>0</v>
      </c>
      <c r="EI115" s="34">
        <v>33.333333333333329</v>
      </c>
      <c r="EJ115" s="34">
        <v>999999999</v>
      </c>
      <c r="EK115" s="34">
        <v>100</v>
      </c>
      <c r="EL115" s="34">
        <v>50</v>
      </c>
      <c r="EM115" s="34">
        <v>50</v>
      </c>
      <c r="EN115" s="34">
        <v>50</v>
      </c>
      <c r="EO115" s="34">
        <v>75</v>
      </c>
      <c r="EP115" s="34">
        <v>100</v>
      </c>
      <c r="EQ115" s="34">
        <v>100</v>
      </c>
      <c r="ER115" s="34">
        <v>0</v>
      </c>
      <c r="ES115" s="34">
        <v>999999999</v>
      </c>
      <c r="ET115" s="34">
        <v>100</v>
      </c>
      <c r="EU115" s="34">
        <v>33.333333333333329</v>
      </c>
      <c r="EV115" s="34">
        <v>999999999</v>
      </c>
      <c r="EW115" s="34">
        <v>0</v>
      </c>
      <c r="EX115" s="34">
        <v>50</v>
      </c>
      <c r="EY115" s="34">
        <v>0</v>
      </c>
      <c r="EZ115" s="34">
        <v>0</v>
      </c>
      <c r="FA115" s="34">
        <v>25</v>
      </c>
      <c r="FB115" s="34">
        <v>0</v>
      </c>
      <c r="FC115" s="34">
        <v>0</v>
      </c>
      <c r="FD115" s="42">
        <v>100</v>
      </c>
      <c r="FE115" s="42">
        <v>999999999</v>
      </c>
      <c r="FF115" s="42">
        <v>0</v>
      </c>
      <c r="FG115" s="42">
        <v>33.333333333333329</v>
      </c>
      <c r="FH115" s="42">
        <v>999999999</v>
      </c>
      <c r="FI115" s="42">
        <v>0</v>
      </c>
      <c r="FJ115" s="42">
        <v>0</v>
      </c>
      <c r="FK115" s="42">
        <v>50</v>
      </c>
      <c r="FL115" s="42">
        <v>50</v>
      </c>
      <c r="FM115" s="42">
        <v>0</v>
      </c>
      <c r="FN115" s="42">
        <v>0</v>
      </c>
      <c r="FO115" s="42">
        <v>0</v>
      </c>
      <c r="FP115" s="42">
        <v>1</v>
      </c>
      <c r="FQ115" s="2">
        <v>0</v>
      </c>
      <c r="FR115" s="2">
        <v>0</v>
      </c>
      <c r="FS115" s="2">
        <v>3</v>
      </c>
      <c r="FT115" s="2">
        <v>2</v>
      </c>
      <c r="FU115" s="2">
        <v>3</v>
      </c>
      <c r="FV115" s="2">
        <v>1</v>
      </c>
      <c r="FW115" s="2">
        <v>0</v>
      </c>
      <c r="FX115" s="2">
        <v>1</v>
      </c>
      <c r="FY115" s="2">
        <v>2</v>
      </c>
      <c r="FZ115" s="2">
        <v>1</v>
      </c>
      <c r="GA115" s="2">
        <v>1</v>
      </c>
      <c r="GB115" s="25">
        <v>0</v>
      </c>
      <c r="GC115" s="25">
        <v>0</v>
      </c>
      <c r="GD115" s="25">
        <v>0</v>
      </c>
      <c r="GE115" s="25">
        <v>2</v>
      </c>
      <c r="GF115" s="25">
        <v>0</v>
      </c>
      <c r="GG115" s="25">
        <v>0</v>
      </c>
      <c r="GH115" s="25">
        <v>1</v>
      </c>
      <c r="GI115" s="25">
        <v>1</v>
      </c>
      <c r="GJ115" s="25">
        <v>0</v>
      </c>
      <c r="GK115" s="25">
        <v>0</v>
      </c>
      <c r="GL115" s="25">
        <v>0</v>
      </c>
      <c r="GM115" s="25">
        <v>0</v>
      </c>
      <c r="GN115" s="2">
        <v>0</v>
      </c>
      <c r="GO115" s="2">
        <v>0</v>
      </c>
      <c r="GP115" s="2">
        <v>1</v>
      </c>
      <c r="GQ115" s="2">
        <v>0</v>
      </c>
      <c r="GR115" s="2">
        <v>1</v>
      </c>
      <c r="GS115" s="2">
        <v>0</v>
      </c>
      <c r="GT115" s="2">
        <v>1</v>
      </c>
      <c r="GU115" s="2">
        <v>1</v>
      </c>
      <c r="GV115" s="2">
        <v>0</v>
      </c>
      <c r="GW115" s="2">
        <v>1</v>
      </c>
      <c r="GX115" s="2">
        <v>1</v>
      </c>
      <c r="GY115" s="2">
        <v>0</v>
      </c>
      <c r="GZ115" s="2">
        <v>1</v>
      </c>
      <c r="HA115" s="2">
        <v>0</v>
      </c>
      <c r="HB115" s="2">
        <v>1</v>
      </c>
      <c r="HC115" s="2">
        <v>5</v>
      </c>
      <c r="HD115" s="2">
        <v>3</v>
      </c>
      <c r="HE115" s="2">
        <v>3</v>
      </c>
      <c r="HF115" s="2">
        <v>3</v>
      </c>
      <c r="HG115" s="2">
        <v>2</v>
      </c>
      <c r="HH115" s="2">
        <v>1</v>
      </c>
      <c r="HI115" s="2">
        <v>3</v>
      </c>
      <c r="HJ115" s="2">
        <v>2</v>
      </c>
      <c r="HK115" s="2">
        <v>1</v>
      </c>
      <c r="HL115" s="34">
        <v>100</v>
      </c>
      <c r="HM115" s="34">
        <v>999999999</v>
      </c>
      <c r="HN115" s="34">
        <v>0</v>
      </c>
      <c r="HO115" s="34">
        <v>60</v>
      </c>
      <c r="HP115" s="34">
        <v>66.666666666666657</v>
      </c>
      <c r="HQ115" s="34">
        <v>100</v>
      </c>
      <c r="HR115" s="34">
        <v>33.333333333333329</v>
      </c>
      <c r="HS115" s="34">
        <v>0</v>
      </c>
      <c r="HT115" s="34">
        <v>100</v>
      </c>
      <c r="HU115" s="34">
        <v>66.666666666666657</v>
      </c>
      <c r="HV115" s="34">
        <v>50</v>
      </c>
      <c r="HW115" s="34">
        <v>100</v>
      </c>
      <c r="HX115" s="39">
        <v>0</v>
      </c>
      <c r="HY115" s="39">
        <v>999999999</v>
      </c>
      <c r="HZ115" s="39">
        <v>0</v>
      </c>
      <c r="IA115" s="39">
        <v>40</v>
      </c>
      <c r="IB115" s="39">
        <v>0</v>
      </c>
      <c r="IC115" s="39">
        <v>0</v>
      </c>
      <c r="ID115" s="39">
        <v>33.333333333333329</v>
      </c>
      <c r="IE115" s="39">
        <v>50</v>
      </c>
      <c r="IF115" s="39">
        <v>0</v>
      </c>
      <c r="IG115" s="39">
        <v>0</v>
      </c>
      <c r="IH115" s="39">
        <v>0</v>
      </c>
      <c r="II115" s="39">
        <v>0</v>
      </c>
      <c r="IJ115" s="39">
        <v>0</v>
      </c>
      <c r="IK115" s="39">
        <v>999999999</v>
      </c>
      <c r="IL115" s="39">
        <v>100</v>
      </c>
      <c r="IM115" s="39">
        <v>0</v>
      </c>
      <c r="IN115" s="39">
        <v>33.333333333333329</v>
      </c>
      <c r="IO115" s="39">
        <v>0</v>
      </c>
      <c r="IP115" s="39">
        <v>33.333333333333329</v>
      </c>
      <c r="IQ115" s="39">
        <v>50</v>
      </c>
      <c r="IR115" s="39">
        <v>0</v>
      </c>
      <c r="IS115" s="39">
        <v>33.333333333333329</v>
      </c>
      <c r="IT115" s="39">
        <v>50</v>
      </c>
      <c r="IU115" s="39">
        <v>0</v>
      </c>
      <c r="IV115" s="39">
        <v>1</v>
      </c>
      <c r="IW115" s="39">
        <v>0</v>
      </c>
      <c r="IX115" s="39">
        <v>0</v>
      </c>
      <c r="IY115" s="39">
        <v>0</v>
      </c>
      <c r="IZ115" s="39">
        <v>0</v>
      </c>
      <c r="JA115" s="39">
        <v>1</v>
      </c>
      <c r="JB115" s="39">
        <v>0</v>
      </c>
      <c r="JC115" s="39">
        <v>0</v>
      </c>
      <c r="JD115" s="2">
        <v>2</v>
      </c>
      <c r="JE115" s="2">
        <v>1</v>
      </c>
      <c r="JF115" s="2">
        <v>0</v>
      </c>
      <c r="JG115" s="2">
        <v>0</v>
      </c>
      <c r="JH115" s="2">
        <v>0</v>
      </c>
      <c r="JI115" s="2">
        <v>0</v>
      </c>
      <c r="JJ115" s="2">
        <v>1</v>
      </c>
      <c r="JK115" s="2">
        <v>0</v>
      </c>
      <c r="JL115" s="2">
        <v>0</v>
      </c>
      <c r="JM115" s="44">
        <v>0</v>
      </c>
      <c r="JN115" s="44">
        <v>1</v>
      </c>
      <c r="JO115" s="44">
        <v>0</v>
      </c>
      <c r="JP115" s="2">
        <v>0</v>
      </c>
      <c r="JQ115" s="2">
        <v>0</v>
      </c>
      <c r="JR115" s="2">
        <v>1</v>
      </c>
      <c r="JS115" s="2">
        <v>0</v>
      </c>
      <c r="JT115" s="2">
        <v>0</v>
      </c>
      <c r="JU115" s="2">
        <v>0</v>
      </c>
      <c r="JV115" s="2">
        <v>2</v>
      </c>
      <c r="JW115" s="2">
        <v>0</v>
      </c>
      <c r="JX115" s="2">
        <v>0</v>
      </c>
      <c r="JY115" s="2">
        <v>1</v>
      </c>
      <c r="JZ115" s="2">
        <v>0</v>
      </c>
      <c r="KA115" s="2">
        <v>1</v>
      </c>
      <c r="KB115" s="25">
        <v>0</v>
      </c>
      <c r="KC115" s="25">
        <v>0</v>
      </c>
      <c r="KD115" s="25">
        <v>0</v>
      </c>
      <c r="KE115" s="25">
        <v>0</v>
      </c>
      <c r="KF115" s="25">
        <v>1</v>
      </c>
      <c r="KG115" s="25">
        <v>0</v>
      </c>
      <c r="KH115" s="25">
        <v>3</v>
      </c>
      <c r="KI115" s="25">
        <v>0</v>
      </c>
      <c r="KJ115" s="25">
        <v>0</v>
      </c>
      <c r="KK115" s="25">
        <v>2</v>
      </c>
      <c r="KL115" s="25">
        <v>1</v>
      </c>
      <c r="KM115" s="25">
        <v>1</v>
      </c>
      <c r="KN115" s="25">
        <v>2</v>
      </c>
      <c r="KO115" s="25">
        <v>1</v>
      </c>
      <c r="KP115" s="25">
        <v>1</v>
      </c>
      <c r="KQ115" s="25">
        <v>0</v>
      </c>
      <c r="KR115" s="44">
        <v>100</v>
      </c>
      <c r="KS115" s="44">
        <v>999999999</v>
      </c>
      <c r="KT115" s="44">
        <v>0</v>
      </c>
      <c r="KU115" s="44">
        <v>999999999</v>
      </c>
      <c r="KV115" s="44">
        <v>999999999</v>
      </c>
      <c r="KW115" s="44">
        <v>50</v>
      </c>
      <c r="KX115" s="44">
        <v>0</v>
      </c>
      <c r="KY115" s="44">
        <v>0</v>
      </c>
      <c r="KZ115" s="44">
        <v>100</v>
      </c>
      <c r="LA115" s="44">
        <v>100</v>
      </c>
      <c r="LB115" s="44">
        <v>0</v>
      </c>
      <c r="LC115" s="44">
        <v>999999999</v>
      </c>
      <c r="LD115" s="44">
        <v>0</v>
      </c>
      <c r="LE115" s="44">
        <v>999999999</v>
      </c>
      <c r="LF115" s="44">
        <v>33.333333333333329</v>
      </c>
      <c r="LG115" s="44">
        <v>999999999</v>
      </c>
      <c r="LH115" s="44">
        <v>999999999</v>
      </c>
      <c r="LI115" s="44">
        <v>0</v>
      </c>
      <c r="LJ115" s="44">
        <v>100</v>
      </c>
      <c r="LK115" s="44">
        <v>0</v>
      </c>
      <c r="LL115" s="44">
        <v>0</v>
      </c>
      <c r="LM115" s="44">
        <v>0</v>
      </c>
      <c r="LN115" s="44">
        <v>100</v>
      </c>
      <c r="LO115" s="44">
        <v>999999999</v>
      </c>
      <c r="LP115" s="44">
        <v>0</v>
      </c>
      <c r="LQ115" s="44">
        <v>999999999</v>
      </c>
      <c r="LR115" s="44">
        <v>66.666666666666657</v>
      </c>
      <c r="LS115" s="44">
        <v>999999999</v>
      </c>
      <c r="LT115" s="44">
        <v>999999999</v>
      </c>
      <c r="LU115" s="44">
        <v>50</v>
      </c>
      <c r="LV115" s="44">
        <v>0</v>
      </c>
      <c r="LW115" s="44">
        <v>100</v>
      </c>
      <c r="LX115" s="44">
        <v>0</v>
      </c>
      <c r="LY115" s="44">
        <v>0</v>
      </c>
      <c r="LZ115" s="44">
        <v>0</v>
      </c>
      <c r="MA115" s="44">
        <v>999999999</v>
      </c>
      <c r="MB115" s="25">
        <v>1</v>
      </c>
      <c r="MC115" s="25">
        <v>0</v>
      </c>
      <c r="MD115" s="25">
        <v>0</v>
      </c>
      <c r="ME115" s="25">
        <v>0</v>
      </c>
      <c r="MF115" s="25">
        <v>0</v>
      </c>
      <c r="MG115" s="25">
        <v>0</v>
      </c>
      <c r="MH115" s="25">
        <v>0</v>
      </c>
      <c r="MI115" s="25">
        <v>0</v>
      </c>
      <c r="MJ115" s="25">
        <v>0</v>
      </c>
      <c r="MK115" s="25">
        <v>0</v>
      </c>
      <c r="ML115" s="25">
        <v>0</v>
      </c>
      <c r="MM115" s="25">
        <v>0</v>
      </c>
      <c r="MN115" s="25">
        <v>1</v>
      </c>
      <c r="MO115" s="25">
        <v>0</v>
      </c>
      <c r="MP115" s="25">
        <v>0</v>
      </c>
      <c r="MQ115" s="25">
        <v>3</v>
      </c>
      <c r="MR115" s="25">
        <v>0</v>
      </c>
      <c r="MS115" s="25">
        <v>1</v>
      </c>
      <c r="MT115" s="25">
        <v>2</v>
      </c>
      <c r="MU115" s="25">
        <v>0</v>
      </c>
      <c r="MV115" s="25">
        <v>2</v>
      </c>
      <c r="MW115" s="44">
        <v>2</v>
      </c>
      <c r="MX115" s="44">
        <v>1</v>
      </c>
      <c r="MY115" s="44">
        <v>0</v>
      </c>
      <c r="MZ115" s="44">
        <v>100</v>
      </c>
      <c r="NA115" s="44">
        <v>999999999</v>
      </c>
      <c r="NB115" s="44">
        <v>999999999</v>
      </c>
      <c r="NC115" s="44">
        <v>0</v>
      </c>
      <c r="ND115" s="44">
        <v>999999999</v>
      </c>
      <c r="NE115" s="44">
        <v>0</v>
      </c>
      <c r="NF115" s="44">
        <v>0</v>
      </c>
      <c r="NG115" s="44">
        <v>999999999</v>
      </c>
      <c r="NH115" s="44">
        <v>0</v>
      </c>
      <c r="NI115" s="44">
        <v>0</v>
      </c>
      <c r="NJ115" s="44">
        <v>0</v>
      </c>
      <c r="NK115" s="44">
        <v>999999999</v>
      </c>
      <c r="NL115" s="25">
        <v>0</v>
      </c>
      <c r="NM115" s="25">
        <v>0</v>
      </c>
      <c r="NN115" s="25">
        <v>0</v>
      </c>
      <c r="NO115" s="25">
        <v>0</v>
      </c>
      <c r="NP115" s="25">
        <v>0</v>
      </c>
      <c r="NQ115" s="25">
        <v>0</v>
      </c>
      <c r="NR115" s="25">
        <v>0</v>
      </c>
      <c r="NS115" s="25">
        <v>0</v>
      </c>
      <c r="NT115" s="25">
        <v>0</v>
      </c>
      <c r="NU115" s="25">
        <v>0</v>
      </c>
      <c r="NV115" s="25">
        <v>0</v>
      </c>
      <c r="NW115" s="25">
        <v>0</v>
      </c>
      <c r="NX115" s="25">
        <v>0</v>
      </c>
      <c r="NY115" s="25">
        <v>0</v>
      </c>
      <c r="NZ115" s="25">
        <v>0</v>
      </c>
      <c r="OA115" s="25">
        <v>0</v>
      </c>
      <c r="OB115" s="25">
        <v>0</v>
      </c>
      <c r="OC115" s="25">
        <v>1</v>
      </c>
      <c r="OD115" s="44">
        <v>1</v>
      </c>
      <c r="OE115" s="44">
        <v>1</v>
      </c>
      <c r="OF115" s="44">
        <v>0</v>
      </c>
      <c r="OG115" s="44">
        <v>0</v>
      </c>
      <c r="OH115" s="44">
        <v>0</v>
      </c>
      <c r="OI115" s="44">
        <v>0</v>
      </c>
      <c r="OJ115" s="44">
        <v>999999999</v>
      </c>
      <c r="OK115" s="44">
        <v>999999999</v>
      </c>
      <c r="OL115" s="44">
        <v>999999999</v>
      </c>
      <c r="OM115" s="44">
        <v>999999999</v>
      </c>
      <c r="ON115" s="44">
        <v>999999999</v>
      </c>
      <c r="OO115" s="44">
        <v>0</v>
      </c>
      <c r="OP115" s="44">
        <v>0</v>
      </c>
      <c r="OQ115" s="44">
        <v>0</v>
      </c>
      <c r="OR115" s="44">
        <v>999999999</v>
      </c>
      <c r="OS115" s="44">
        <v>999999999</v>
      </c>
      <c r="OT115" s="44">
        <v>999999999</v>
      </c>
      <c r="OU115" s="44">
        <v>999999999</v>
      </c>
      <c r="OV115" s="25">
        <v>1</v>
      </c>
      <c r="OW115" s="25">
        <v>2</v>
      </c>
      <c r="OX115" s="25">
        <v>4</v>
      </c>
      <c r="OY115" s="25">
        <v>5</v>
      </c>
      <c r="OZ115" s="25">
        <v>2</v>
      </c>
      <c r="PA115" s="25">
        <v>6</v>
      </c>
      <c r="PB115" s="25">
        <v>7</v>
      </c>
      <c r="PC115" s="25">
        <v>4</v>
      </c>
      <c r="PD115" s="25">
        <v>6</v>
      </c>
      <c r="PE115" s="25">
        <v>5</v>
      </c>
      <c r="PF115" s="25">
        <v>4</v>
      </c>
      <c r="PG115" s="25">
        <v>2</v>
      </c>
      <c r="PH115" s="25">
        <v>5</v>
      </c>
      <c r="PI115" s="25">
        <v>3</v>
      </c>
      <c r="PJ115" s="25">
        <v>6</v>
      </c>
      <c r="PK115" s="25">
        <v>8</v>
      </c>
      <c r="PL115" s="25">
        <v>4</v>
      </c>
      <c r="PM115" s="25">
        <v>7</v>
      </c>
      <c r="PN115" s="25">
        <v>8</v>
      </c>
      <c r="PO115" s="25">
        <v>5</v>
      </c>
      <c r="PP115" s="25">
        <v>8</v>
      </c>
      <c r="PQ115" s="25">
        <v>5</v>
      </c>
      <c r="PR115" s="25">
        <v>5</v>
      </c>
      <c r="PS115" s="25">
        <v>3</v>
      </c>
      <c r="PT115" s="44">
        <v>20</v>
      </c>
      <c r="PU115" s="44">
        <v>66.666666666666657</v>
      </c>
      <c r="PV115" s="44">
        <v>66.666666666666657</v>
      </c>
      <c r="PW115" s="44">
        <v>62.5</v>
      </c>
      <c r="PX115" s="44">
        <v>50</v>
      </c>
      <c r="PY115" s="44">
        <v>85.714285714285708</v>
      </c>
      <c r="PZ115" s="44">
        <v>87.5</v>
      </c>
      <c r="QA115" s="44">
        <v>80</v>
      </c>
      <c r="QB115" s="44">
        <v>75</v>
      </c>
      <c r="QC115" s="44">
        <v>100</v>
      </c>
      <c r="QD115" s="44">
        <v>80</v>
      </c>
      <c r="QE115" s="44">
        <v>66.666666666666657</v>
      </c>
      <c r="QF115" s="25">
        <v>3</v>
      </c>
      <c r="QG115" s="25">
        <v>3</v>
      </c>
      <c r="QH115" s="25">
        <v>5</v>
      </c>
      <c r="QI115" s="25">
        <v>6</v>
      </c>
      <c r="QJ115" s="25">
        <v>2</v>
      </c>
      <c r="QK115" s="25">
        <v>3</v>
      </c>
      <c r="QL115" s="25">
        <v>5</v>
      </c>
      <c r="QM115" s="25">
        <v>4</v>
      </c>
      <c r="QN115" s="25">
        <v>7</v>
      </c>
      <c r="QO115" s="25">
        <v>5</v>
      </c>
      <c r="QP115" s="25">
        <v>3</v>
      </c>
      <c r="QQ115" s="25">
        <v>5</v>
      </c>
      <c r="QR115" s="25">
        <v>3</v>
      </c>
      <c r="QS115" s="25">
        <v>6</v>
      </c>
      <c r="QT115" s="25">
        <v>8</v>
      </c>
      <c r="QU115" s="25">
        <v>4</v>
      </c>
      <c r="QV115" s="25">
        <v>7</v>
      </c>
      <c r="QW115" s="25">
        <v>8</v>
      </c>
      <c r="QX115" s="25">
        <v>5</v>
      </c>
      <c r="QY115" s="25">
        <v>8</v>
      </c>
      <c r="QZ115" s="25">
        <v>5</v>
      </c>
      <c r="RA115" s="25">
        <v>5</v>
      </c>
      <c r="RB115" s="44">
        <v>60</v>
      </c>
      <c r="RC115" s="44">
        <v>100</v>
      </c>
      <c r="RD115" s="44">
        <v>83.333333333333343</v>
      </c>
      <c r="RE115" s="44">
        <v>75</v>
      </c>
      <c r="RF115" s="44">
        <v>50</v>
      </c>
      <c r="RG115" s="44">
        <v>42.857142857142854</v>
      </c>
      <c r="RH115" s="44">
        <v>62.5</v>
      </c>
      <c r="RI115" s="44">
        <v>80</v>
      </c>
      <c r="RJ115" s="44">
        <v>87.5</v>
      </c>
      <c r="RK115" s="44">
        <v>100</v>
      </c>
      <c r="RL115" s="44">
        <v>60</v>
      </c>
      <c r="RM115" s="25">
        <v>4</v>
      </c>
      <c r="RN115" s="25">
        <v>1</v>
      </c>
      <c r="RO115" s="25">
        <v>2</v>
      </c>
      <c r="RP115" s="25">
        <v>5</v>
      </c>
      <c r="RQ115" s="25">
        <v>3</v>
      </c>
      <c r="RR115" s="25">
        <v>4</v>
      </c>
      <c r="RS115" s="25">
        <v>3</v>
      </c>
      <c r="RT115" s="25">
        <v>1</v>
      </c>
      <c r="RU115" s="25">
        <v>4</v>
      </c>
      <c r="RV115" s="25">
        <v>2</v>
      </c>
      <c r="RW115" s="25">
        <v>3</v>
      </c>
      <c r="RX115" s="25">
        <v>1</v>
      </c>
      <c r="RY115" s="25">
        <v>2</v>
      </c>
      <c r="RZ115" s="25">
        <v>0</v>
      </c>
      <c r="SA115" s="25">
        <v>2</v>
      </c>
      <c r="SB115" s="25">
        <v>3</v>
      </c>
      <c r="SC115" s="25">
        <v>3</v>
      </c>
      <c r="SD115" s="25">
        <v>3</v>
      </c>
      <c r="SE115" s="25">
        <v>2</v>
      </c>
      <c r="SF115" s="25">
        <v>0</v>
      </c>
      <c r="SG115" s="25">
        <v>3</v>
      </c>
      <c r="SH115" s="25">
        <v>1</v>
      </c>
      <c r="SI115" s="25">
        <v>1</v>
      </c>
      <c r="SJ115" s="25">
        <v>1</v>
      </c>
      <c r="SK115" s="25">
        <v>2</v>
      </c>
      <c r="SL115" s="25">
        <v>0</v>
      </c>
      <c r="SM115" s="25">
        <v>1</v>
      </c>
      <c r="SN115" s="25">
        <v>3</v>
      </c>
      <c r="SO115" s="25">
        <v>3</v>
      </c>
      <c r="SP115" s="25">
        <v>2</v>
      </c>
      <c r="SQ115" s="25">
        <v>2</v>
      </c>
      <c r="SR115" s="25">
        <v>0</v>
      </c>
      <c r="SS115" s="25">
        <v>3</v>
      </c>
      <c r="ST115" s="25">
        <v>1</v>
      </c>
      <c r="SU115" s="25">
        <v>1</v>
      </c>
      <c r="SV115" s="25">
        <v>1</v>
      </c>
      <c r="SW115" s="44">
        <v>100</v>
      </c>
      <c r="SX115" s="44">
        <v>100</v>
      </c>
      <c r="SY115" s="44">
        <v>40</v>
      </c>
      <c r="SZ115" s="44">
        <v>100</v>
      </c>
      <c r="TA115" s="44">
        <v>100</v>
      </c>
      <c r="TB115" s="44">
        <v>66.666666666666657</v>
      </c>
      <c r="TC115" s="44">
        <v>50</v>
      </c>
      <c r="TD115" s="44">
        <v>20</v>
      </c>
      <c r="TE115" s="44">
        <v>80</v>
      </c>
      <c r="TF115" s="44">
        <v>40</v>
      </c>
      <c r="TG115" s="44">
        <v>100</v>
      </c>
      <c r="TH115" s="44">
        <v>100</v>
      </c>
      <c r="TI115" s="44">
        <v>50</v>
      </c>
      <c r="TJ115" s="44">
        <v>0</v>
      </c>
      <c r="TK115" s="44">
        <v>40</v>
      </c>
      <c r="TL115" s="44">
        <v>60</v>
      </c>
      <c r="TM115" s="44">
        <v>100</v>
      </c>
      <c r="TN115" s="44">
        <v>50</v>
      </c>
      <c r="TO115" s="44">
        <v>33.333333333333329</v>
      </c>
      <c r="TP115" s="44">
        <v>0</v>
      </c>
      <c r="TQ115" s="44">
        <v>60</v>
      </c>
      <c r="TR115" s="44">
        <v>20</v>
      </c>
      <c r="TS115" s="44">
        <v>33.333333333333329</v>
      </c>
      <c r="TT115" s="44">
        <v>100</v>
      </c>
      <c r="TU115" s="44">
        <v>50</v>
      </c>
      <c r="TV115" s="44">
        <v>0</v>
      </c>
      <c r="TW115" s="44">
        <v>20</v>
      </c>
      <c r="TX115" s="44">
        <v>60</v>
      </c>
      <c r="TY115" s="44">
        <v>100</v>
      </c>
      <c r="TZ115" s="44">
        <v>33.333333333333329</v>
      </c>
      <c r="UA115" s="44">
        <v>33.333333333333329</v>
      </c>
      <c r="UB115" s="44">
        <v>0</v>
      </c>
      <c r="UC115" s="44">
        <v>60</v>
      </c>
      <c r="UD115" s="44">
        <v>20</v>
      </c>
      <c r="UE115" s="44">
        <v>33.333333333333329</v>
      </c>
      <c r="UF115" s="44">
        <v>100</v>
      </c>
    </row>
    <row r="116" spans="1:552" x14ac:dyDescent="0.25">
      <c r="A116" s="2" t="str">
        <f t="shared" si="1"/>
        <v xml:space="preserve">315460 Ribeirão das Neves                                                                                                                           </v>
      </c>
      <c r="B116" s="58">
        <v>315460</v>
      </c>
      <c r="C116" s="2" t="s">
        <v>160</v>
      </c>
      <c r="D116" s="56">
        <v>9</v>
      </c>
      <c r="E116" s="56">
        <v>4</v>
      </c>
      <c r="F116" s="56">
        <v>13</v>
      </c>
      <c r="G116" s="56">
        <v>9</v>
      </c>
      <c r="H116" s="56">
        <v>16</v>
      </c>
      <c r="I116" s="56">
        <v>16</v>
      </c>
      <c r="J116" s="56">
        <v>11</v>
      </c>
      <c r="K116" s="56">
        <v>18</v>
      </c>
      <c r="L116" s="56">
        <v>14</v>
      </c>
      <c r="M116" s="56">
        <v>10</v>
      </c>
      <c r="N116" s="56">
        <v>10</v>
      </c>
      <c r="O116" s="56">
        <v>8</v>
      </c>
      <c r="P116" s="59">
        <v>6</v>
      </c>
      <c r="Q116" s="59">
        <v>3</v>
      </c>
      <c r="R116" s="59">
        <v>7</v>
      </c>
      <c r="S116" s="59">
        <v>6</v>
      </c>
      <c r="T116" s="59">
        <v>8</v>
      </c>
      <c r="U116" s="59">
        <v>12</v>
      </c>
      <c r="V116" s="59">
        <v>6</v>
      </c>
      <c r="W116" s="59">
        <v>13</v>
      </c>
      <c r="X116" s="59">
        <v>9</v>
      </c>
      <c r="Y116" s="59">
        <v>6</v>
      </c>
      <c r="Z116" s="59">
        <v>8</v>
      </c>
      <c r="AA116" s="59">
        <v>6</v>
      </c>
      <c r="AB116" s="62">
        <v>66.666666666666657</v>
      </c>
      <c r="AC116" s="62">
        <v>75</v>
      </c>
      <c r="AD116" s="62">
        <v>53.846153846153847</v>
      </c>
      <c r="AE116" s="62">
        <v>66.666666666666657</v>
      </c>
      <c r="AF116" s="62">
        <v>50</v>
      </c>
      <c r="AG116" s="62">
        <v>75</v>
      </c>
      <c r="AH116" s="62">
        <v>54.54545454545454</v>
      </c>
      <c r="AI116" s="62">
        <v>72.222222222222214</v>
      </c>
      <c r="AJ116" s="62">
        <v>64.285714285714292</v>
      </c>
      <c r="AK116" s="62">
        <v>60</v>
      </c>
      <c r="AL116" s="62">
        <v>80</v>
      </c>
      <c r="AM116" s="62">
        <v>75</v>
      </c>
      <c r="AN116" s="61">
        <v>3</v>
      </c>
      <c r="AO116" s="25">
        <v>1</v>
      </c>
      <c r="AP116" s="25">
        <v>6</v>
      </c>
      <c r="AQ116" s="25">
        <v>3</v>
      </c>
      <c r="AR116" s="25">
        <v>8</v>
      </c>
      <c r="AS116" s="25">
        <v>3</v>
      </c>
      <c r="AT116" s="25">
        <v>5</v>
      </c>
      <c r="AU116" s="25">
        <v>5</v>
      </c>
      <c r="AV116" s="25">
        <v>4</v>
      </c>
      <c r="AW116" s="25">
        <v>4</v>
      </c>
      <c r="AX116" s="25">
        <v>2</v>
      </c>
      <c r="AY116" s="25">
        <v>2</v>
      </c>
      <c r="AZ116" s="39">
        <v>33.333333333333329</v>
      </c>
      <c r="BA116" s="39">
        <v>25</v>
      </c>
      <c r="BB116" s="39">
        <v>46.153846153846153</v>
      </c>
      <c r="BC116" s="39">
        <v>33.333333333333329</v>
      </c>
      <c r="BD116" s="39">
        <v>50</v>
      </c>
      <c r="BE116" s="39">
        <v>18.75</v>
      </c>
      <c r="BF116" s="39">
        <v>45.454545454545453</v>
      </c>
      <c r="BG116" s="39">
        <v>27.777777777777779</v>
      </c>
      <c r="BH116" s="39">
        <v>28.571428571428569</v>
      </c>
      <c r="BI116" s="39">
        <v>40</v>
      </c>
      <c r="BJ116" s="39">
        <v>20</v>
      </c>
      <c r="BK116" s="39">
        <v>25</v>
      </c>
      <c r="BL116" s="25">
        <v>0</v>
      </c>
      <c r="BM116" s="25">
        <v>0</v>
      </c>
      <c r="BN116" s="25">
        <v>0</v>
      </c>
      <c r="BO116" s="25">
        <v>0</v>
      </c>
      <c r="BP116" s="25">
        <v>0</v>
      </c>
      <c r="BQ116" s="25">
        <v>1</v>
      </c>
      <c r="BR116" s="25">
        <v>0</v>
      </c>
      <c r="BS116" s="25">
        <v>0</v>
      </c>
      <c r="BT116" s="25">
        <v>1</v>
      </c>
      <c r="BU116" s="25">
        <v>0</v>
      </c>
      <c r="BV116" s="25">
        <v>0</v>
      </c>
      <c r="BW116" s="25">
        <v>0</v>
      </c>
      <c r="BX116" s="39">
        <v>0</v>
      </c>
      <c r="BY116" s="39">
        <v>0</v>
      </c>
      <c r="BZ116" s="39">
        <v>0</v>
      </c>
      <c r="CA116" s="39">
        <v>0</v>
      </c>
      <c r="CB116" s="39">
        <v>0</v>
      </c>
      <c r="CC116" s="39">
        <v>6.25</v>
      </c>
      <c r="CD116" s="39">
        <v>0</v>
      </c>
      <c r="CE116" s="39">
        <v>0</v>
      </c>
      <c r="CF116" s="39">
        <v>7.1428571428571423</v>
      </c>
      <c r="CG116" s="39">
        <v>0</v>
      </c>
      <c r="CH116" s="39">
        <v>0</v>
      </c>
      <c r="CI116" s="39">
        <v>0</v>
      </c>
      <c r="CJ116" s="63">
        <v>3</v>
      </c>
      <c r="CK116" s="63">
        <v>0</v>
      </c>
      <c r="CL116" s="63">
        <v>5</v>
      </c>
      <c r="CM116" s="63">
        <v>3</v>
      </c>
      <c r="CN116" s="63">
        <v>4</v>
      </c>
      <c r="CO116" s="63">
        <v>9</v>
      </c>
      <c r="CP116" s="63">
        <v>4</v>
      </c>
      <c r="CQ116" s="63">
        <v>5</v>
      </c>
      <c r="CR116" s="63">
        <v>3</v>
      </c>
      <c r="CS116" s="63">
        <v>4</v>
      </c>
      <c r="CT116" s="63">
        <v>4</v>
      </c>
      <c r="CU116" s="63">
        <v>2</v>
      </c>
      <c r="CV116" s="63">
        <v>0</v>
      </c>
      <c r="CW116" s="63">
        <v>0</v>
      </c>
      <c r="CX116" s="63">
        <v>0</v>
      </c>
      <c r="CY116" s="63">
        <v>0</v>
      </c>
      <c r="CZ116" s="63">
        <v>2</v>
      </c>
      <c r="DA116" s="63">
        <v>1</v>
      </c>
      <c r="DB116" s="63">
        <v>0</v>
      </c>
      <c r="DC116" s="63">
        <v>0</v>
      </c>
      <c r="DD116" s="63">
        <v>1</v>
      </c>
      <c r="DE116" s="63">
        <v>0</v>
      </c>
      <c r="DF116" s="63">
        <v>0</v>
      </c>
      <c r="DG116" s="63">
        <v>0</v>
      </c>
      <c r="DH116" s="25">
        <v>0</v>
      </c>
      <c r="DI116" s="25">
        <v>1</v>
      </c>
      <c r="DJ116" s="25">
        <v>1</v>
      </c>
      <c r="DK116" s="25">
        <v>0</v>
      </c>
      <c r="DL116" s="25">
        <v>2</v>
      </c>
      <c r="DM116" s="25">
        <v>0</v>
      </c>
      <c r="DN116" s="25">
        <v>1</v>
      </c>
      <c r="DO116" s="25">
        <v>0</v>
      </c>
      <c r="DP116" s="25">
        <v>1</v>
      </c>
      <c r="DQ116" s="25">
        <v>0</v>
      </c>
      <c r="DR116" s="25">
        <v>0</v>
      </c>
      <c r="DS116" s="25">
        <v>0</v>
      </c>
      <c r="DT116" s="34">
        <v>3</v>
      </c>
      <c r="DU116" s="34">
        <v>1</v>
      </c>
      <c r="DV116" s="34">
        <v>6</v>
      </c>
      <c r="DW116" s="34">
        <v>3</v>
      </c>
      <c r="DX116" s="34">
        <v>8</v>
      </c>
      <c r="DY116" s="34">
        <v>10</v>
      </c>
      <c r="DZ116" s="34">
        <v>5</v>
      </c>
      <c r="EA116" s="2">
        <v>5</v>
      </c>
      <c r="EB116" s="2">
        <v>5</v>
      </c>
      <c r="EC116" s="2">
        <v>4</v>
      </c>
      <c r="ED116" s="2">
        <v>4</v>
      </c>
      <c r="EE116" s="2">
        <v>2</v>
      </c>
      <c r="EF116" s="34">
        <v>100</v>
      </c>
      <c r="EG116" s="34">
        <v>0</v>
      </c>
      <c r="EH116" s="34">
        <v>83.333333333333343</v>
      </c>
      <c r="EI116" s="34">
        <v>100</v>
      </c>
      <c r="EJ116" s="34">
        <v>50</v>
      </c>
      <c r="EK116" s="34">
        <v>90</v>
      </c>
      <c r="EL116" s="34">
        <v>80</v>
      </c>
      <c r="EM116" s="34">
        <v>100</v>
      </c>
      <c r="EN116" s="34">
        <v>60</v>
      </c>
      <c r="EO116" s="34">
        <v>100</v>
      </c>
      <c r="EP116" s="34">
        <v>100</v>
      </c>
      <c r="EQ116" s="34">
        <v>100</v>
      </c>
      <c r="ER116" s="34">
        <v>0</v>
      </c>
      <c r="ES116" s="34">
        <v>0</v>
      </c>
      <c r="ET116" s="34">
        <v>0</v>
      </c>
      <c r="EU116" s="34">
        <v>0</v>
      </c>
      <c r="EV116" s="34">
        <v>25</v>
      </c>
      <c r="EW116" s="34">
        <v>10</v>
      </c>
      <c r="EX116" s="34">
        <v>0</v>
      </c>
      <c r="EY116" s="34">
        <v>0</v>
      </c>
      <c r="EZ116" s="34">
        <v>20</v>
      </c>
      <c r="FA116" s="34">
        <v>0</v>
      </c>
      <c r="FB116" s="34">
        <v>0</v>
      </c>
      <c r="FC116" s="34">
        <v>0</v>
      </c>
      <c r="FD116" s="42">
        <v>0</v>
      </c>
      <c r="FE116" s="42">
        <v>100</v>
      </c>
      <c r="FF116" s="42">
        <v>16.666666666666664</v>
      </c>
      <c r="FG116" s="42">
        <v>0</v>
      </c>
      <c r="FH116" s="42">
        <v>25</v>
      </c>
      <c r="FI116" s="42">
        <v>0</v>
      </c>
      <c r="FJ116" s="42">
        <v>20</v>
      </c>
      <c r="FK116" s="42">
        <v>0</v>
      </c>
      <c r="FL116" s="42">
        <v>20</v>
      </c>
      <c r="FM116" s="42">
        <v>0</v>
      </c>
      <c r="FN116" s="42">
        <v>0</v>
      </c>
      <c r="FO116" s="42">
        <v>0</v>
      </c>
      <c r="FP116" s="42">
        <v>4</v>
      </c>
      <c r="FQ116" s="2">
        <v>1</v>
      </c>
      <c r="FR116" s="2">
        <v>5</v>
      </c>
      <c r="FS116" s="2">
        <v>3</v>
      </c>
      <c r="FT116" s="2">
        <v>6</v>
      </c>
      <c r="FU116" s="2">
        <v>9</v>
      </c>
      <c r="FV116" s="2">
        <v>5</v>
      </c>
      <c r="FW116" s="2">
        <v>9</v>
      </c>
      <c r="FX116" s="2">
        <v>7</v>
      </c>
      <c r="FY116" s="2">
        <v>6</v>
      </c>
      <c r="FZ116" s="2">
        <v>6</v>
      </c>
      <c r="GA116" s="2">
        <v>4</v>
      </c>
      <c r="GB116" s="25">
        <v>0</v>
      </c>
      <c r="GC116" s="25">
        <v>1</v>
      </c>
      <c r="GD116" s="25">
        <v>0</v>
      </c>
      <c r="GE116" s="25">
        <v>1</v>
      </c>
      <c r="GF116" s="25">
        <v>1</v>
      </c>
      <c r="GG116" s="25">
        <v>1</v>
      </c>
      <c r="GH116" s="25">
        <v>0</v>
      </c>
      <c r="GI116" s="25">
        <v>2</v>
      </c>
      <c r="GJ116" s="25">
        <v>2</v>
      </c>
      <c r="GK116" s="25">
        <v>0</v>
      </c>
      <c r="GL116" s="25">
        <v>1</v>
      </c>
      <c r="GM116" s="25">
        <v>1</v>
      </c>
      <c r="GN116" s="2">
        <v>1</v>
      </c>
      <c r="GO116" s="2">
        <v>0</v>
      </c>
      <c r="GP116" s="2">
        <v>2</v>
      </c>
      <c r="GQ116" s="2">
        <v>0</v>
      </c>
      <c r="GR116" s="2">
        <v>1</v>
      </c>
      <c r="GS116" s="2">
        <v>1</v>
      </c>
      <c r="GT116" s="2">
        <v>1</v>
      </c>
      <c r="GU116" s="2">
        <v>0</v>
      </c>
      <c r="GV116" s="2">
        <v>0</v>
      </c>
      <c r="GW116" s="2">
        <v>0</v>
      </c>
      <c r="GX116" s="2">
        <v>1</v>
      </c>
      <c r="GY116" s="2">
        <v>0</v>
      </c>
      <c r="GZ116" s="2">
        <v>5</v>
      </c>
      <c r="HA116" s="2">
        <v>2</v>
      </c>
      <c r="HB116" s="2">
        <v>7</v>
      </c>
      <c r="HC116" s="2">
        <v>4</v>
      </c>
      <c r="HD116" s="2">
        <v>8</v>
      </c>
      <c r="HE116" s="2">
        <v>11</v>
      </c>
      <c r="HF116" s="2">
        <v>6</v>
      </c>
      <c r="HG116" s="2">
        <v>11</v>
      </c>
      <c r="HH116" s="2">
        <v>9</v>
      </c>
      <c r="HI116" s="2">
        <v>6</v>
      </c>
      <c r="HJ116" s="2">
        <v>8</v>
      </c>
      <c r="HK116" s="2">
        <v>5</v>
      </c>
      <c r="HL116" s="34">
        <v>80</v>
      </c>
      <c r="HM116" s="34">
        <v>50</v>
      </c>
      <c r="HN116" s="34">
        <v>71.428571428571431</v>
      </c>
      <c r="HO116" s="34">
        <v>75</v>
      </c>
      <c r="HP116" s="34">
        <v>75</v>
      </c>
      <c r="HQ116" s="34">
        <v>81.818181818181827</v>
      </c>
      <c r="HR116" s="34">
        <v>83.333333333333343</v>
      </c>
      <c r="HS116" s="34">
        <v>81.818181818181827</v>
      </c>
      <c r="HT116" s="34">
        <v>77.777777777777786</v>
      </c>
      <c r="HU116" s="34">
        <v>100</v>
      </c>
      <c r="HV116" s="34">
        <v>75</v>
      </c>
      <c r="HW116" s="34">
        <v>80</v>
      </c>
      <c r="HX116" s="39">
        <v>0</v>
      </c>
      <c r="HY116" s="39">
        <v>50</v>
      </c>
      <c r="HZ116" s="39">
        <v>0</v>
      </c>
      <c r="IA116" s="39">
        <v>25</v>
      </c>
      <c r="IB116" s="39">
        <v>12.5</v>
      </c>
      <c r="IC116" s="39">
        <v>9.0909090909090917</v>
      </c>
      <c r="ID116" s="39">
        <v>0</v>
      </c>
      <c r="IE116" s="39">
        <v>18.181818181818183</v>
      </c>
      <c r="IF116" s="39">
        <v>22.222222222222221</v>
      </c>
      <c r="IG116" s="39">
        <v>0</v>
      </c>
      <c r="IH116" s="39">
        <v>12.5</v>
      </c>
      <c r="II116" s="39">
        <v>20</v>
      </c>
      <c r="IJ116" s="39">
        <v>20</v>
      </c>
      <c r="IK116" s="39">
        <v>0</v>
      </c>
      <c r="IL116" s="39">
        <v>28.571428571428569</v>
      </c>
      <c r="IM116" s="39">
        <v>0</v>
      </c>
      <c r="IN116" s="39">
        <v>12.5</v>
      </c>
      <c r="IO116" s="39">
        <v>9.0909090909090917</v>
      </c>
      <c r="IP116" s="39">
        <v>16.666666666666664</v>
      </c>
      <c r="IQ116" s="39">
        <v>0</v>
      </c>
      <c r="IR116" s="39">
        <v>0</v>
      </c>
      <c r="IS116" s="39">
        <v>0</v>
      </c>
      <c r="IT116" s="39">
        <v>12.5</v>
      </c>
      <c r="IU116" s="39">
        <v>0</v>
      </c>
      <c r="IV116" s="39">
        <v>1</v>
      </c>
      <c r="IW116" s="39">
        <v>1</v>
      </c>
      <c r="IX116" s="39">
        <v>2</v>
      </c>
      <c r="IY116" s="39">
        <v>2</v>
      </c>
      <c r="IZ116" s="39">
        <v>5</v>
      </c>
      <c r="JA116" s="39">
        <v>3</v>
      </c>
      <c r="JB116" s="39">
        <v>4</v>
      </c>
      <c r="JC116" s="39">
        <v>4</v>
      </c>
      <c r="JD116" s="2">
        <v>2</v>
      </c>
      <c r="JE116" s="2">
        <v>4</v>
      </c>
      <c r="JF116" s="2">
        <v>2</v>
      </c>
      <c r="JG116" s="2">
        <v>2</v>
      </c>
      <c r="JH116" s="2">
        <v>0</v>
      </c>
      <c r="JI116" s="2">
        <v>0</v>
      </c>
      <c r="JJ116" s="2">
        <v>1</v>
      </c>
      <c r="JK116" s="2">
        <v>0</v>
      </c>
      <c r="JL116" s="2">
        <v>0</v>
      </c>
      <c r="JM116" s="44">
        <v>0</v>
      </c>
      <c r="JN116" s="44">
        <v>0</v>
      </c>
      <c r="JO116" s="44">
        <v>1</v>
      </c>
      <c r="JP116" s="2">
        <v>0</v>
      </c>
      <c r="JQ116" s="2">
        <v>0</v>
      </c>
      <c r="JR116" s="2">
        <v>0</v>
      </c>
      <c r="JS116" s="2">
        <v>0</v>
      </c>
      <c r="JT116" s="2">
        <v>1</v>
      </c>
      <c r="JU116" s="2">
        <v>0</v>
      </c>
      <c r="JV116" s="2">
        <v>1</v>
      </c>
      <c r="JW116" s="2">
        <v>0</v>
      </c>
      <c r="JX116" s="2">
        <v>2</v>
      </c>
      <c r="JY116" s="2">
        <v>0</v>
      </c>
      <c r="JZ116" s="2">
        <v>1</v>
      </c>
      <c r="KA116" s="2">
        <v>0</v>
      </c>
      <c r="KB116" s="25">
        <v>0</v>
      </c>
      <c r="KC116" s="25">
        <v>0</v>
      </c>
      <c r="KD116" s="25">
        <v>0</v>
      </c>
      <c r="KE116" s="25">
        <v>0</v>
      </c>
      <c r="KF116" s="25">
        <v>2</v>
      </c>
      <c r="KG116" s="25">
        <v>1</v>
      </c>
      <c r="KH116" s="25">
        <v>4</v>
      </c>
      <c r="KI116" s="25">
        <v>2</v>
      </c>
      <c r="KJ116" s="25">
        <v>7</v>
      </c>
      <c r="KK116" s="25">
        <v>3</v>
      </c>
      <c r="KL116" s="25">
        <v>5</v>
      </c>
      <c r="KM116" s="25">
        <v>5</v>
      </c>
      <c r="KN116" s="25">
        <v>2</v>
      </c>
      <c r="KO116" s="25">
        <v>4</v>
      </c>
      <c r="KP116" s="25">
        <v>2</v>
      </c>
      <c r="KQ116" s="25">
        <v>2</v>
      </c>
      <c r="KR116" s="44">
        <v>50</v>
      </c>
      <c r="KS116" s="44">
        <v>100</v>
      </c>
      <c r="KT116" s="44">
        <v>50</v>
      </c>
      <c r="KU116" s="44">
        <v>100</v>
      </c>
      <c r="KV116" s="44">
        <v>71.428571428571431</v>
      </c>
      <c r="KW116" s="44">
        <v>100</v>
      </c>
      <c r="KX116" s="44">
        <v>80</v>
      </c>
      <c r="KY116" s="44">
        <v>80</v>
      </c>
      <c r="KZ116" s="44">
        <v>100</v>
      </c>
      <c r="LA116" s="44">
        <v>100</v>
      </c>
      <c r="LB116" s="44">
        <v>100</v>
      </c>
      <c r="LC116" s="44">
        <v>100</v>
      </c>
      <c r="LD116" s="44">
        <v>0</v>
      </c>
      <c r="LE116" s="44">
        <v>0</v>
      </c>
      <c r="LF116" s="44">
        <v>25</v>
      </c>
      <c r="LG116" s="44">
        <v>0</v>
      </c>
      <c r="LH116" s="44">
        <v>0</v>
      </c>
      <c r="LI116" s="44">
        <v>0</v>
      </c>
      <c r="LJ116" s="44">
        <v>0</v>
      </c>
      <c r="LK116" s="44">
        <v>20</v>
      </c>
      <c r="LL116" s="44">
        <v>0</v>
      </c>
      <c r="LM116" s="44">
        <v>0</v>
      </c>
      <c r="LN116" s="44">
        <v>0</v>
      </c>
      <c r="LO116" s="44">
        <v>0</v>
      </c>
      <c r="LP116" s="44">
        <v>50</v>
      </c>
      <c r="LQ116" s="44">
        <v>0</v>
      </c>
      <c r="LR116" s="44">
        <v>25</v>
      </c>
      <c r="LS116" s="44">
        <v>0</v>
      </c>
      <c r="LT116" s="44">
        <v>28.571428571428569</v>
      </c>
      <c r="LU116" s="44">
        <v>0</v>
      </c>
      <c r="LV116" s="44">
        <v>20</v>
      </c>
      <c r="LW116" s="44">
        <v>0</v>
      </c>
      <c r="LX116" s="44">
        <v>0</v>
      </c>
      <c r="LY116" s="44">
        <v>0</v>
      </c>
      <c r="LZ116" s="44">
        <v>0</v>
      </c>
      <c r="MA116" s="44">
        <v>0</v>
      </c>
      <c r="MB116" s="25">
        <v>0</v>
      </c>
      <c r="MC116" s="25">
        <v>0</v>
      </c>
      <c r="MD116" s="25">
        <v>0</v>
      </c>
      <c r="ME116" s="25">
        <v>0</v>
      </c>
      <c r="MF116" s="25">
        <v>0</v>
      </c>
      <c r="MG116" s="25">
        <v>2</v>
      </c>
      <c r="MH116" s="25">
        <v>0</v>
      </c>
      <c r="MI116" s="25">
        <v>0</v>
      </c>
      <c r="MJ116" s="25">
        <v>1</v>
      </c>
      <c r="MK116" s="25">
        <v>0</v>
      </c>
      <c r="ML116" s="25">
        <v>0</v>
      </c>
      <c r="MM116" s="25">
        <v>0</v>
      </c>
      <c r="MN116" s="25">
        <v>3</v>
      </c>
      <c r="MO116" s="25">
        <v>1</v>
      </c>
      <c r="MP116" s="25">
        <v>5</v>
      </c>
      <c r="MQ116" s="25">
        <v>3</v>
      </c>
      <c r="MR116" s="25">
        <v>8</v>
      </c>
      <c r="MS116" s="25">
        <v>10</v>
      </c>
      <c r="MT116" s="25">
        <v>4</v>
      </c>
      <c r="MU116" s="25">
        <v>1</v>
      </c>
      <c r="MV116" s="25">
        <v>3</v>
      </c>
      <c r="MW116" s="44">
        <v>1</v>
      </c>
      <c r="MX116" s="44">
        <v>1</v>
      </c>
      <c r="MY116" s="44">
        <v>0</v>
      </c>
      <c r="MZ116" s="44">
        <v>0</v>
      </c>
      <c r="NA116" s="44">
        <v>0</v>
      </c>
      <c r="NB116" s="44">
        <v>0</v>
      </c>
      <c r="NC116" s="44">
        <v>0</v>
      </c>
      <c r="ND116" s="44">
        <v>0</v>
      </c>
      <c r="NE116" s="44">
        <v>20</v>
      </c>
      <c r="NF116" s="44">
        <v>0</v>
      </c>
      <c r="NG116" s="44">
        <v>0</v>
      </c>
      <c r="NH116" s="44">
        <v>33.333333333333329</v>
      </c>
      <c r="NI116" s="44">
        <v>0</v>
      </c>
      <c r="NJ116" s="44">
        <v>0</v>
      </c>
      <c r="NK116" s="44">
        <v>999999999</v>
      </c>
      <c r="NL116" s="25">
        <v>0</v>
      </c>
      <c r="NM116" s="25">
        <v>0</v>
      </c>
      <c r="NN116" s="25">
        <v>0</v>
      </c>
      <c r="NO116" s="25">
        <v>0</v>
      </c>
      <c r="NP116" s="25">
        <v>1</v>
      </c>
      <c r="NQ116" s="25">
        <v>0</v>
      </c>
      <c r="NR116" s="25">
        <v>0</v>
      </c>
      <c r="NS116" s="25">
        <v>0</v>
      </c>
      <c r="NT116" s="25">
        <v>0</v>
      </c>
      <c r="NU116" s="25">
        <v>0</v>
      </c>
      <c r="NV116" s="25">
        <v>0</v>
      </c>
      <c r="NW116" s="25">
        <v>0</v>
      </c>
      <c r="NX116" s="25">
        <v>1</v>
      </c>
      <c r="NY116" s="25">
        <v>0</v>
      </c>
      <c r="NZ116" s="25">
        <v>0</v>
      </c>
      <c r="OA116" s="25">
        <v>1</v>
      </c>
      <c r="OB116" s="25">
        <v>1</v>
      </c>
      <c r="OC116" s="25">
        <v>1</v>
      </c>
      <c r="OD116" s="44">
        <v>0</v>
      </c>
      <c r="OE116" s="44">
        <v>0</v>
      </c>
      <c r="OF116" s="44">
        <v>0</v>
      </c>
      <c r="OG116" s="44">
        <v>0</v>
      </c>
      <c r="OH116" s="44">
        <v>0</v>
      </c>
      <c r="OI116" s="44">
        <v>0</v>
      </c>
      <c r="OJ116" s="44">
        <v>0</v>
      </c>
      <c r="OK116" s="44">
        <v>999999999</v>
      </c>
      <c r="OL116" s="44">
        <v>999999999</v>
      </c>
      <c r="OM116" s="44">
        <v>0</v>
      </c>
      <c r="ON116" s="44">
        <v>100</v>
      </c>
      <c r="OO116" s="44">
        <v>0</v>
      </c>
      <c r="OP116" s="44">
        <v>999999999</v>
      </c>
      <c r="OQ116" s="44">
        <v>999999999</v>
      </c>
      <c r="OR116" s="44">
        <v>999999999</v>
      </c>
      <c r="OS116" s="44">
        <v>999999999</v>
      </c>
      <c r="OT116" s="44">
        <v>999999999</v>
      </c>
      <c r="OU116" s="44">
        <v>999999999</v>
      </c>
      <c r="OV116" s="25">
        <v>12</v>
      </c>
      <c r="OW116" s="25">
        <v>4</v>
      </c>
      <c r="OX116" s="25">
        <v>12</v>
      </c>
      <c r="OY116" s="25">
        <v>12</v>
      </c>
      <c r="OZ116" s="25">
        <v>17</v>
      </c>
      <c r="PA116" s="25">
        <v>18</v>
      </c>
      <c r="PB116" s="25">
        <v>13</v>
      </c>
      <c r="PC116" s="25">
        <v>13</v>
      </c>
      <c r="PD116" s="25">
        <v>15</v>
      </c>
      <c r="PE116" s="25">
        <v>12</v>
      </c>
      <c r="PF116" s="25">
        <v>9</v>
      </c>
      <c r="PG116" s="25">
        <v>5</v>
      </c>
      <c r="PH116" s="25">
        <v>15</v>
      </c>
      <c r="PI116" s="25">
        <v>7</v>
      </c>
      <c r="PJ116" s="25">
        <v>13</v>
      </c>
      <c r="PK116" s="25">
        <v>13</v>
      </c>
      <c r="PL116" s="25">
        <v>21</v>
      </c>
      <c r="PM116" s="25">
        <v>22</v>
      </c>
      <c r="PN116" s="25">
        <v>15</v>
      </c>
      <c r="PO116" s="25">
        <v>18</v>
      </c>
      <c r="PP116" s="25">
        <v>19</v>
      </c>
      <c r="PQ116" s="25">
        <v>16</v>
      </c>
      <c r="PR116" s="25">
        <v>14</v>
      </c>
      <c r="PS116" s="25">
        <v>10</v>
      </c>
      <c r="PT116" s="44">
        <v>80</v>
      </c>
      <c r="PU116" s="44">
        <v>57.142857142857139</v>
      </c>
      <c r="PV116" s="44">
        <v>92.307692307692307</v>
      </c>
      <c r="PW116" s="44">
        <v>92.307692307692307</v>
      </c>
      <c r="PX116" s="44">
        <v>80.952380952380949</v>
      </c>
      <c r="PY116" s="44">
        <v>81.818181818181827</v>
      </c>
      <c r="PZ116" s="44">
        <v>86.666666666666671</v>
      </c>
      <c r="QA116" s="44">
        <v>72.222222222222214</v>
      </c>
      <c r="QB116" s="44">
        <v>78.94736842105263</v>
      </c>
      <c r="QC116" s="44">
        <v>75</v>
      </c>
      <c r="QD116" s="44">
        <v>64.285714285714292</v>
      </c>
      <c r="QE116" s="44">
        <v>50</v>
      </c>
      <c r="QF116" s="25">
        <v>8</v>
      </c>
      <c r="QG116" s="25">
        <v>4</v>
      </c>
      <c r="QH116" s="25">
        <v>12</v>
      </c>
      <c r="QI116" s="25">
        <v>8</v>
      </c>
      <c r="QJ116" s="25">
        <v>13</v>
      </c>
      <c r="QK116" s="25">
        <v>16</v>
      </c>
      <c r="QL116" s="25">
        <v>8</v>
      </c>
      <c r="QM116" s="25">
        <v>12</v>
      </c>
      <c r="QN116" s="25">
        <v>13</v>
      </c>
      <c r="QO116" s="25">
        <v>15</v>
      </c>
      <c r="QP116" s="25">
        <v>8</v>
      </c>
      <c r="QQ116" s="25">
        <v>15</v>
      </c>
      <c r="QR116" s="25">
        <v>7</v>
      </c>
      <c r="QS116" s="25">
        <v>13</v>
      </c>
      <c r="QT116" s="25">
        <v>13</v>
      </c>
      <c r="QU116" s="25">
        <v>21</v>
      </c>
      <c r="QV116" s="25">
        <v>22</v>
      </c>
      <c r="QW116" s="25">
        <v>15</v>
      </c>
      <c r="QX116" s="25">
        <v>18</v>
      </c>
      <c r="QY116" s="25">
        <v>19</v>
      </c>
      <c r="QZ116" s="25">
        <v>16</v>
      </c>
      <c r="RA116" s="25">
        <v>14</v>
      </c>
      <c r="RB116" s="44">
        <v>53.333333333333336</v>
      </c>
      <c r="RC116" s="44">
        <v>57.142857142857139</v>
      </c>
      <c r="RD116" s="44">
        <v>92.307692307692307</v>
      </c>
      <c r="RE116" s="44">
        <v>61.53846153846154</v>
      </c>
      <c r="RF116" s="44">
        <v>61.904761904761905</v>
      </c>
      <c r="RG116" s="44">
        <v>72.727272727272734</v>
      </c>
      <c r="RH116" s="44">
        <v>53.333333333333336</v>
      </c>
      <c r="RI116" s="44">
        <v>66.666666666666657</v>
      </c>
      <c r="RJ116" s="44">
        <v>68.421052631578945</v>
      </c>
      <c r="RK116" s="44">
        <v>93.75</v>
      </c>
      <c r="RL116" s="44">
        <v>57.142857142857139</v>
      </c>
      <c r="RM116" s="25">
        <v>8</v>
      </c>
      <c r="RN116" s="25">
        <v>4</v>
      </c>
      <c r="RO116" s="25">
        <v>11</v>
      </c>
      <c r="RP116" s="25">
        <v>6</v>
      </c>
      <c r="RQ116" s="25">
        <v>10</v>
      </c>
      <c r="RR116" s="25">
        <v>12</v>
      </c>
      <c r="RS116" s="25">
        <v>6</v>
      </c>
      <c r="RT116" s="25">
        <v>9</v>
      </c>
      <c r="RU116" s="25">
        <v>7</v>
      </c>
      <c r="RV116" s="25">
        <v>7</v>
      </c>
      <c r="RW116" s="25">
        <v>4</v>
      </c>
      <c r="RX116" s="25">
        <v>4</v>
      </c>
      <c r="RY116" s="25">
        <v>3</v>
      </c>
      <c r="RZ116" s="25">
        <v>3</v>
      </c>
      <c r="SA116" s="25">
        <v>9</v>
      </c>
      <c r="SB116" s="25">
        <v>3</v>
      </c>
      <c r="SC116" s="25">
        <v>12</v>
      </c>
      <c r="SD116" s="25">
        <v>10</v>
      </c>
      <c r="SE116" s="25">
        <v>7</v>
      </c>
      <c r="SF116" s="25">
        <v>9</v>
      </c>
      <c r="SG116" s="25">
        <v>7</v>
      </c>
      <c r="SH116" s="25">
        <v>7</v>
      </c>
      <c r="SI116" s="25">
        <v>6</v>
      </c>
      <c r="SJ116" s="25">
        <v>5</v>
      </c>
      <c r="SK116" s="25">
        <v>3</v>
      </c>
      <c r="SL116" s="25">
        <v>3</v>
      </c>
      <c r="SM116" s="25">
        <v>9</v>
      </c>
      <c r="SN116" s="25">
        <v>3</v>
      </c>
      <c r="SO116" s="25">
        <v>8</v>
      </c>
      <c r="SP116" s="25">
        <v>9</v>
      </c>
      <c r="SQ116" s="25">
        <v>4</v>
      </c>
      <c r="SR116" s="25">
        <v>6</v>
      </c>
      <c r="SS116" s="25">
        <v>4</v>
      </c>
      <c r="ST116" s="25">
        <v>6</v>
      </c>
      <c r="SU116" s="25">
        <v>2</v>
      </c>
      <c r="SV116" s="25">
        <v>2</v>
      </c>
      <c r="SW116" s="44">
        <v>88.888888888888886</v>
      </c>
      <c r="SX116" s="44">
        <v>100</v>
      </c>
      <c r="SY116" s="44">
        <v>84.615384615384613</v>
      </c>
      <c r="SZ116" s="44">
        <v>66.666666666666657</v>
      </c>
      <c r="TA116" s="44">
        <v>62.5</v>
      </c>
      <c r="TB116" s="44">
        <v>75</v>
      </c>
      <c r="TC116" s="44">
        <v>54.54545454545454</v>
      </c>
      <c r="TD116" s="44">
        <v>50</v>
      </c>
      <c r="TE116" s="44">
        <v>50</v>
      </c>
      <c r="TF116" s="44">
        <v>70</v>
      </c>
      <c r="TG116" s="44">
        <v>40</v>
      </c>
      <c r="TH116" s="44">
        <v>50</v>
      </c>
      <c r="TI116" s="44">
        <v>33.333333333333329</v>
      </c>
      <c r="TJ116" s="44">
        <v>75</v>
      </c>
      <c r="TK116" s="44">
        <v>69.230769230769226</v>
      </c>
      <c r="TL116" s="44">
        <v>33.333333333333329</v>
      </c>
      <c r="TM116" s="44">
        <v>75</v>
      </c>
      <c r="TN116" s="44">
        <v>62.5</v>
      </c>
      <c r="TO116" s="44">
        <v>63.636363636363633</v>
      </c>
      <c r="TP116" s="44">
        <v>50</v>
      </c>
      <c r="TQ116" s="44">
        <v>50</v>
      </c>
      <c r="TR116" s="44">
        <v>70</v>
      </c>
      <c r="TS116" s="44">
        <v>60</v>
      </c>
      <c r="TT116" s="44">
        <v>62.5</v>
      </c>
      <c r="TU116" s="44">
        <v>33.333333333333329</v>
      </c>
      <c r="TV116" s="44">
        <v>75</v>
      </c>
      <c r="TW116" s="44">
        <v>69.230769230769226</v>
      </c>
      <c r="TX116" s="44">
        <v>33.333333333333329</v>
      </c>
      <c r="TY116" s="44">
        <v>50</v>
      </c>
      <c r="TZ116" s="44">
        <v>56.25</v>
      </c>
      <c r="UA116" s="44">
        <v>36.363636363636367</v>
      </c>
      <c r="UB116" s="44">
        <v>33.333333333333329</v>
      </c>
      <c r="UC116" s="44">
        <v>28.571428571428569</v>
      </c>
      <c r="UD116" s="44">
        <v>60</v>
      </c>
      <c r="UE116" s="44">
        <v>20</v>
      </c>
      <c r="UF116" s="44">
        <v>25</v>
      </c>
    </row>
    <row r="117" spans="1:552" x14ac:dyDescent="0.25">
      <c r="A117" s="2" t="str">
        <f t="shared" si="1"/>
        <v xml:space="preserve">315670 Sabará                                                                                                                                       </v>
      </c>
      <c r="B117" s="58">
        <v>315670</v>
      </c>
      <c r="C117" s="2" t="s">
        <v>161</v>
      </c>
      <c r="D117" s="56">
        <v>2</v>
      </c>
      <c r="E117" s="56">
        <v>3</v>
      </c>
      <c r="F117" s="56">
        <v>4</v>
      </c>
      <c r="G117" s="56">
        <v>4</v>
      </c>
      <c r="H117" s="56">
        <v>4</v>
      </c>
      <c r="I117" s="56">
        <v>1</v>
      </c>
      <c r="J117" s="56">
        <v>2</v>
      </c>
      <c r="K117" s="56">
        <v>4</v>
      </c>
      <c r="L117" s="56">
        <v>5</v>
      </c>
      <c r="M117" s="56">
        <v>7</v>
      </c>
      <c r="N117" s="56">
        <v>1</v>
      </c>
      <c r="O117" s="56">
        <v>5</v>
      </c>
      <c r="P117" s="59">
        <v>1</v>
      </c>
      <c r="Q117" s="59">
        <v>2</v>
      </c>
      <c r="R117" s="59">
        <v>1</v>
      </c>
      <c r="S117" s="59">
        <v>3</v>
      </c>
      <c r="T117" s="59">
        <v>4</v>
      </c>
      <c r="U117" s="59">
        <v>1</v>
      </c>
      <c r="V117" s="59">
        <v>0</v>
      </c>
      <c r="W117" s="59">
        <v>3</v>
      </c>
      <c r="X117" s="59">
        <v>3</v>
      </c>
      <c r="Y117" s="59">
        <v>3</v>
      </c>
      <c r="Z117" s="59">
        <v>1</v>
      </c>
      <c r="AA117" s="59">
        <v>0</v>
      </c>
      <c r="AB117" s="62">
        <v>50</v>
      </c>
      <c r="AC117" s="62">
        <v>66.666666666666657</v>
      </c>
      <c r="AD117" s="62">
        <v>25</v>
      </c>
      <c r="AE117" s="62">
        <v>75</v>
      </c>
      <c r="AF117" s="62">
        <v>100</v>
      </c>
      <c r="AG117" s="62">
        <v>100</v>
      </c>
      <c r="AH117" s="62">
        <v>0</v>
      </c>
      <c r="AI117" s="62">
        <v>75</v>
      </c>
      <c r="AJ117" s="62">
        <v>60</v>
      </c>
      <c r="AK117" s="62">
        <v>42.857142857142854</v>
      </c>
      <c r="AL117" s="62">
        <v>100</v>
      </c>
      <c r="AM117" s="62">
        <v>0</v>
      </c>
      <c r="AN117" s="61">
        <v>1</v>
      </c>
      <c r="AO117" s="25">
        <v>1</v>
      </c>
      <c r="AP117" s="25">
        <v>2</v>
      </c>
      <c r="AQ117" s="25">
        <v>1</v>
      </c>
      <c r="AR117" s="25">
        <v>0</v>
      </c>
      <c r="AS117" s="25">
        <v>0</v>
      </c>
      <c r="AT117" s="25">
        <v>1</v>
      </c>
      <c r="AU117" s="25">
        <v>1</v>
      </c>
      <c r="AV117" s="25">
        <v>2</v>
      </c>
      <c r="AW117" s="25">
        <v>4</v>
      </c>
      <c r="AX117" s="25">
        <v>0</v>
      </c>
      <c r="AY117" s="25">
        <v>3</v>
      </c>
      <c r="AZ117" s="39">
        <v>50</v>
      </c>
      <c r="BA117" s="39">
        <v>33.333333333333329</v>
      </c>
      <c r="BB117" s="39">
        <v>50</v>
      </c>
      <c r="BC117" s="39">
        <v>25</v>
      </c>
      <c r="BD117" s="39">
        <v>0</v>
      </c>
      <c r="BE117" s="39">
        <v>0</v>
      </c>
      <c r="BF117" s="39">
        <v>50</v>
      </c>
      <c r="BG117" s="39">
        <v>25</v>
      </c>
      <c r="BH117" s="39">
        <v>40</v>
      </c>
      <c r="BI117" s="39">
        <v>57.142857142857139</v>
      </c>
      <c r="BJ117" s="39">
        <v>0</v>
      </c>
      <c r="BK117" s="39">
        <v>60</v>
      </c>
      <c r="BL117" s="25">
        <v>0</v>
      </c>
      <c r="BM117" s="25">
        <v>0</v>
      </c>
      <c r="BN117" s="25">
        <v>1</v>
      </c>
      <c r="BO117" s="25">
        <v>0</v>
      </c>
      <c r="BP117" s="25">
        <v>0</v>
      </c>
      <c r="BQ117" s="25">
        <v>0</v>
      </c>
      <c r="BR117" s="25">
        <v>1</v>
      </c>
      <c r="BS117" s="25">
        <v>0</v>
      </c>
      <c r="BT117" s="25">
        <v>0</v>
      </c>
      <c r="BU117" s="25">
        <v>0</v>
      </c>
      <c r="BV117" s="25">
        <v>0</v>
      </c>
      <c r="BW117" s="25">
        <v>2</v>
      </c>
      <c r="BX117" s="39">
        <v>0</v>
      </c>
      <c r="BY117" s="39">
        <v>0</v>
      </c>
      <c r="BZ117" s="39">
        <v>25</v>
      </c>
      <c r="CA117" s="39">
        <v>0</v>
      </c>
      <c r="CB117" s="39">
        <v>0</v>
      </c>
      <c r="CC117" s="39">
        <v>0</v>
      </c>
      <c r="CD117" s="39">
        <v>50</v>
      </c>
      <c r="CE117" s="39">
        <v>0</v>
      </c>
      <c r="CF117" s="39">
        <v>0</v>
      </c>
      <c r="CG117" s="39">
        <v>0</v>
      </c>
      <c r="CH117" s="39">
        <v>0</v>
      </c>
      <c r="CI117" s="39">
        <v>40</v>
      </c>
      <c r="CJ117" s="63">
        <v>0</v>
      </c>
      <c r="CK117" s="63">
        <v>0</v>
      </c>
      <c r="CL117" s="63">
        <v>0</v>
      </c>
      <c r="CM117" s="63">
        <v>1</v>
      </c>
      <c r="CN117" s="63">
        <v>3</v>
      </c>
      <c r="CO117" s="63">
        <v>1</v>
      </c>
      <c r="CP117" s="63">
        <v>0</v>
      </c>
      <c r="CQ117" s="63">
        <v>2</v>
      </c>
      <c r="CR117" s="63">
        <v>3</v>
      </c>
      <c r="CS117" s="63">
        <v>2</v>
      </c>
      <c r="CT117" s="63">
        <v>0</v>
      </c>
      <c r="CU117" s="63">
        <v>0</v>
      </c>
      <c r="CV117" s="63">
        <v>0</v>
      </c>
      <c r="CW117" s="63">
        <v>0</v>
      </c>
      <c r="CX117" s="63">
        <v>0</v>
      </c>
      <c r="CY117" s="63">
        <v>0</v>
      </c>
      <c r="CZ117" s="63">
        <v>0</v>
      </c>
      <c r="DA117" s="63">
        <v>0</v>
      </c>
      <c r="DB117" s="63">
        <v>0</v>
      </c>
      <c r="DC117" s="63">
        <v>0</v>
      </c>
      <c r="DD117" s="63">
        <v>0</v>
      </c>
      <c r="DE117" s="63">
        <v>0</v>
      </c>
      <c r="DF117" s="63">
        <v>0</v>
      </c>
      <c r="DG117" s="63">
        <v>0</v>
      </c>
      <c r="DH117" s="25">
        <v>1</v>
      </c>
      <c r="DI117" s="25">
        <v>1</v>
      </c>
      <c r="DJ117" s="25">
        <v>1</v>
      </c>
      <c r="DK117" s="25">
        <v>2</v>
      </c>
      <c r="DL117" s="25">
        <v>0</v>
      </c>
      <c r="DM117" s="25">
        <v>0</v>
      </c>
      <c r="DN117" s="25">
        <v>0</v>
      </c>
      <c r="DO117" s="25">
        <v>1</v>
      </c>
      <c r="DP117" s="25">
        <v>0</v>
      </c>
      <c r="DQ117" s="25">
        <v>0</v>
      </c>
      <c r="DR117" s="25">
        <v>0</v>
      </c>
      <c r="DS117" s="25">
        <v>0</v>
      </c>
      <c r="DT117" s="34">
        <v>1</v>
      </c>
      <c r="DU117" s="34">
        <v>1</v>
      </c>
      <c r="DV117" s="34">
        <v>1</v>
      </c>
      <c r="DW117" s="34">
        <v>3</v>
      </c>
      <c r="DX117" s="34">
        <v>3</v>
      </c>
      <c r="DY117" s="34">
        <v>1</v>
      </c>
      <c r="DZ117" s="34">
        <v>0</v>
      </c>
      <c r="EA117" s="2">
        <v>3</v>
      </c>
      <c r="EB117" s="2">
        <v>3</v>
      </c>
      <c r="EC117" s="2">
        <v>2</v>
      </c>
      <c r="ED117" s="2">
        <v>0</v>
      </c>
      <c r="EE117" s="2">
        <v>0</v>
      </c>
      <c r="EF117" s="34">
        <v>0</v>
      </c>
      <c r="EG117" s="34">
        <v>0</v>
      </c>
      <c r="EH117" s="34">
        <v>0</v>
      </c>
      <c r="EI117" s="34">
        <v>33.333333333333329</v>
      </c>
      <c r="EJ117" s="34">
        <v>100</v>
      </c>
      <c r="EK117" s="34">
        <v>100</v>
      </c>
      <c r="EL117" s="34">
        <v>999999999</v>
      </c>
      <c r="EM117" s="34">
        <v>66.666666666666657</v>
      </c>
      <c r="EN117" s="34">
        <v>100</v>
      </c>
      <c r="EO117" s="34">
        <v>100</v>
      </c>
      <c r="EP117" s="34">
        <v>999999999</v>
      </c>
      <c r="EQ117" s="34">
        <v>999999999</v>
      </c>
      <c r="ER117" s="34">
        <v>0</v>
      </c>
      <c r="ES117" s="34">
        <v>0</v>
      </c>
      <c r="ET117" s="34">
        <v>0</v>
      </c>
      <c r="EU117" s="34">
        <v>0</v>
      </c>
      <c r="EV117" s="34">
        <v>0</v>
      </c>
      <c r="EW117" s="34">
        <v>0</v>
      </c>
      <c r="EX117" s="34">
        <v>999999999</v>
      </c>
      <c r="EY117" s="34">
        <v>0</v>
      </c>
      <c r="EZ117" s="34">
        <v>0</v>
      </c>
      <c r="FA117" s="34">
        <v>0</v>
      </c>
      <c r="FB117" s="34">
        <v>999999999</v>
      </c>
      <c r="FC117" s="34">
        <v>999999999</v>
      </c>
      <c r="FD117" s="42">
        <v>100</v>
      </c>
      <c r="FE117" s="42">
        <v>100</v>
      </c>
      <c r="FF117" s="42">
        <v>100</v>
      </c>
      <c r="FG117" s="42">
        <v>66.666666666666657</v>
      </c>
      <c r="FH117" s="42">
        <v>0</v>
      </c>
      <c r="FI117" s="42">
        <v>0</v>
      </c>
      <c r="FJ117" s="42">
        <v>999999999</v>
      </c>
      <c r="FK117" s="42">
        <v>33.333333333333329</v>
      </c>
      <c r="FL117" s="42">
        <v>0</v>
      </c>
      <c r="FM117" s="42">
        <v>0</v>
      </c>
      <c r="FN117" s="42">
        <v>999999999</v>
      </c>
      <c r="FO117" s="42">
        <v>999999999</v>
      </c>
      <c r="FP117" s="42">
        <v>1</v>
      </c>
      <c r="FQ117" s="2">
        <v>2</v>
      </c>
      <c r="FR117" s="2">
        <v>1</v>
      </c>
      <c r="FS117" s="2">
        <v>1</v>
      </c>
      <c r="FT117" s="2">
        <v>2</v>
      </c>
      <c r="FU117" s="2">
        <v>0</v>
      </c>
      <c r="FV117" s="2">
        <v>0</v>
      </c>
      <c r="FW117" s="2">
        <v>3</v>
      </c>
      <c r="FX117" s="2">
        <v>3</v>
      </c>
      <c r="FY117" s="2">
        <v>0</v>
      </c>
      <c r="FZ117" s="2">
        <v>1</v>
      </c>
      <c r="GA117" s="2">
        <v>0</v>
      </c>
      <c r="GB117" s="25">
        <v>0</v>
      </c>
      <c r="GC117" s="25">
        <v>0</v>
      </c>
      <c r="GD117" s="25">
        <v>0</v>
      </c>
      <c r="GE117" s="25">
        <v>1</v>
      </c>
      <c r="GF117" s="25">
        <v>1</v>
      </c>
      <c r="GG117" s="25">
        <v>0</v>
      </c>
      <c r="GH117" s="25">
        <v>0</v>
      </c>
      <c r="GI117" s="25">
        <v>0</v>
      </c>
      <c r="GJ117" s="25">
        <v>0</v>
      </c>
      <c r="GK117" s="25">
        <v>0</v>
      </c>
      <c r="GL117" s="25">
        <v>0</v>
      </c>
      <c r="GM117" s="25">
        <v>0</v>
      </c>
      <c r="GN117" s="2">
        <v>0</v>
      </c>
      <c r="GO117" s="2">
        <v>0</v>
      </c>
      <c r="GP117" s="2">
        <v>0</v>
      </c>
      <c r="GQ117" s="2">
        <v>1</v>
      </c>
      <c r="GR117" s="2">
        <v>0</v>
      </c>
      <c r="GS117" s="2">
        <v>0</v>
      </c>
      <c r="GT117" s="2">
        <v>0</v>
      </c>
      <c r="GU117" s="2">
        <v>0</v>
      </c>
      <c r="GV117" s="2">
        <v>0</v>
      </c>
      <c r="GW117" s="2">
        <v>1</v>
      </c>
      <c r="GX117" s="2">
        <v>0</v>
      </c>
      <c r="GY117" s="2">
        <v>0</v>
      </c>
      <c r="GZ117" s="2">
        <v>1</v>
      </c>
      <c r="HA117" s="2">
        <v>2</v>
      </c>
      <c r="HB117" s="2">
        <v>1</v>
      </c>
      <c r="HC117" s="2">
        <v>3</v>
      </c>
      <c r="HD117" s="2">
        <v>3</v>
      </c>
      <c r="HE117" s="2">
        <v>0</v>
      </c>
      <c r="HF117" s="2">
        <v>0</v>
      </c>
      <c r="HG117" s="2">
        <v>3</v>
      </c>
      <c r="HH117" s="2">
        <v>3</v>
      </c>
      <c r="HI117" s="2">
        <v>1</v>
      </c>
      <c r="HJ117" s="2">
        <v>1</v>
      </c>
      <c r="HK117" s="2">
        <v>0</v>
      </c>
      <c r="HL117" s="34">
        <v>100</v>
      </c>
      <c r="HM117" s="34">
        <v>100</v>
      </c>
      <c r="HN117" s="34">
        <v>100</v>
      </c>
      <c r="HO117" s="34">
        <v>33.333333333333329</v>
      </c>
      <c r="HP117" s="34">
        <v>66.666666666666657</v>
      </c>
      <c r="HQ117" s="34">
        <v>999999999</v>
      </c>
      <c r="HR117" s="34">
        <v>999999999</v>
      </c>
      <c r="HS117" s="34">
        <v>100</v>
      </c>
      <c r="HT117" s="34">
        <v>100</v>
      </c>
      <c r="HU117" s="34">
        <v>0</v>
      </c>
      <c r="HV117" s="34">
        <v>100</v>
      </c>
      <c r="HW117" s="34">
        <v>999999999</v>
      </c>
      <c r="HX117" s="39">
        <v>0</v>
      </c>
      <c r="HY117" s="39">
        <v>0</v>
      </c>
      <c r="HZ117" s="39">
        <v>0</v>
      </c>
      <c r="IA117" s="39">
        <v>33.333333333333329</v>
      </c>
      <c r="IB117" s="39">
        <v>33.333333333333329</v>
      </c>
      <c r="IC117" s="39">
        <v>999999999</v>
      </c>
      <c r="ID117" s="39">
        <v>999999999</v>
      </c>
      <c r="IE117" s="39">
        <v>0</v>
      </c>
      <c r="IF117" s="39">
        <v>0</v>
      </c>
      <c r="IG117" s="39">
        <v>0</v>
      </c>
      <c r="IH117" s="39">
        <v>0</v>
      </c>
      <c r="II117" s="39">
        <v>999999999</v>
      </c>
      <c r="IJ117" s="39">
        <v>0</v>
      </c>
      <c r="IK117" s="39">
        <v>0</v>
      </c>
      <c r="IL117" s="39">
        <v>0</v>
      </c>
      <c r="IM117" s="39">
        <v>33.333333333333329</v>
      </c>
      <c r="IN117" s="39">
        <v>0</v>
      </c>
      <c r="IO117" s="39">
        <v>999999999</v>
      </c>
      <c r="IP117" s="39">
        <v>999999999</v>
      </c>
      <c r="IQ117" s="39">
        <v>0</v>
      </c>
      <c r="IR117" s="39">
        <v>0</v>
      </c>
      <c r="IS117" s="39">
        <v>100</v>
      </c>
      <c r="IT117" s="39">
        <v>0</v>
      </c>
      <c r="IU117" s="39">
        <v>999999999</v>
      </c>
      <c r="IV117" s="39">
        <v>0</v>
      </c>
      <c r="IW117" s="39">
        <v>0</v>
      </c>
      <c r="IX117" s="39">
        <v>0</v>
      </c>
      <c r="IY117" s="39">
        <v>1</v>
      </c>
      <c r="IZ117" s="39">
        <v>0</v>
      </c>
      <c r="JA117" s="39">
        <v>0</v>
      </c>
      <c r="JB117" s="39">
        <v>0</v>
      </c>
      <c r="JC117" s="39">
        <v>1</v>
      </c>
      <c r="JD117" s="2">
        <v>2</v>
      </c>
      <c r="JE117" s="2">
        <v>3</v>
      </c>
      <c r="JF117" s="2">
        <v>0</v>
      </c>
      <c r="JG117" s="2">
        <v>3</v>
      </c>
      <c r="JH117" s="2">
        <v>1</v>
      </c>
      <c r="JI117" s="2">
        <v>0</v>
      </c>
      <c r="JJ117" s="2">
        <v>2</v>
      </c>
      <c r="JK117" s="2">
        <v>0</v>
      </c>
      <c r="JL117" s="2">
        <v>0</v>
      </c>
      <c r="JM117" s="44">
        <v>0</v>
      </c>
      <c r="JN117" s="44">
        <v>0</v>
      </c>
      <c r="JO117" s="44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2">
        <v>0</v>
      </c>
      <c r="JZ117" s="2">
        <v>1</v>
      </c>
      <c r="KA117" s="2">
        <v>0</v>
      </c>
      <c r="KB117" s="25">
        <v>0</v>
      </c>
      <c r="KC117" s="25">
        <v>1</v>
      </c>
      <c r="KD117" s="25">
        <v>0</v>
      </c>
      <c r="KE117" s="25">
        <v>0</v>
      </c>
      <c r="KF117" s="25">
        <v>1</v>
      </c>
      <c r="KG117" s="25">
        <v>0</v>
      </c>
      <c r="KH117" s="25">
        <v>2</v>
      </c>
      <c r="KI117" s="25">
        <v>1</v>
      </c>
      <c r="KJ117" s="25">
        <v>0</v>
      </c>
      <c r="KK117" s="25">
        <v>0</v>
      </c>
      <c r="KL117" s="25">
        <v>1</v>
      </c>
      <c r="KM117" s="25">
        <v>1</v>
      </c>
      <c r="KN117" s="25">
        <v>2</v>
      </c>
      <c r="KO117" s="25">
        <v>4</v>
      </c>
      <c r="KP117" s="25">
        <v>0</v>
      </c>
      <c r="KQ117" s="25">
        <v>3</v>
      </c>
      <c r="KR117" s="44">
        <v>0</v>
      </c>
      <c r="KS117" s="44">
        <v>999999999</v>
      </c>
      <c r="KT117" s="44">
        <v>0</v>
      </c>
      <c r="KU117" s="44">
        <v>100</v>
      </c>
      <c r="KV117" s="44">
        <v>999999999</v>
      </c>
      <c r="KW117" s="44">
        <v>999999999</v>
      </c>
      <c r="KX117" s="44">
        <v>0</v>
      </c>
      <c r="KY117" s="44">
        <v>100</v>
      </c>
      <c r="KZ117" s="44">
        <v>100</v>
      </c>
      <c r="LA117" s="44">
        <v>75</v>
      </c>
      <c r="LB117" s="44">
        <v>999999999</v>
      </c>
      <c r="LC117" s="44">
        <v>100</v>
      </c>
      <c r="LD117" s="44">
        <v>100</v>
      </c>
      <c r="LE117" s="44">
        <v>999999999</v>
      </c>
      <c r="LF117" s="44">
        <v>100</v>
      </c>
      <c r="LG117" s="44">
        <v>0</v>
      </c>
      <c r="LH117" s="44">
        <v>999999999</v>
      </c>
      <c r="LI117" s="44">
        <v>999999999</v>
      </c>
      <c r="LJ117" s="44">
        <v>0</v>
      </c>
      <c r="LK117" s="44">
        <v>0</v>
      </c>
      <c r="LL117" s="44">
        <v>0</v>
      </c>
      <c r="LM117" s="44">
        <v>0</v>
      </c>
      <c r="LN117" s="44">
        <v>999999999</v>
      </c>
      <c r="LO117" s="44">
        <v>0</v>
      </c>
      <c r="LP117" s="44">
        <v>0</v>
      </c>
      <c r="LQ117" s="44">
        <v>999999999</v>
      </c>
      <c r="LR117" s="44">
        <v>0</v>
      </c>
      <c r="LS117" s="44">
        <v>0</v>
      </c>
      <c r="LT117" s="44">
        <v>999999999</v>
      </c>
      <c r="LU117" s="44">
        <v>999999999</v>
      </c>
      <c r="LV117" s="44">
        <v>100</v>
      </c>
      <c r="LW117" s="44">
        <v>0</v>
      </c>
      <c r="LX117" s="44">
        <v>0</v>
      </c>
      <c r="LY117" s="44">
        <v>25</v>
      </c>
      <c r="LZ117" s="44">
        <v>999999999</v>
      </c>
      <c r="MA117" s="44">
        <v>0</v>
      </c>
      <c r="MB117" s="25">
        <v>0</v>
      </c>
      <c r="MC117" s="25">
        <v>0</v>
      </c>
      <c r="MD117" s="25">
        <v>1</v>
      </c>
      <c r="ME117" s="25">
        <v>2</v>
      </c>
      <c r="MF117" s="25">
        <v>0</v>
      </c>
      <c r="MG117" s="25">
        <v>0</v>
      </c>
      <c r="MH117" s="25">
        <v>0</v>
      </c>
      <c r="MI117" s="25">
        <v>1</v>
      </c>
      <c r="MJ117" s="25">
        <v>0</v>
      </c>
      <c r="MK117" s="25">
        <v>0</v>
      </c>
      <c r="ML117" s="25">
        <v>0</v>
      </c>
      <c r="MM117" s="25">
        <v>0</v>
      </c>
      <c r="MN117" s="25">
        <v>1</v>
      </c>
      <c r="MO117" s="25">
        <v>1</v>
      </c>
      <c r="MP117" s="25">
        <v>1</v>
      </c>
      <c r="MQ117" s="25">
        <v>3</v>
      </c>
      <c r="MR117" s="25">
        <v>3</v>
      </c>
      <c r="MS117" s="25">
        <v>0</v>
      </c>
      <c r="MT117" s="25">
        <v>0</v>
      </c>
      <c r="MU117" s="25">
        <v>1</v>
      </c>
      <c r="MV117" s="25">
        <v>2</v>
      </c>
      <c r="MW117" s="44">
        <v>0</v>
      </c>
      <c r="MX117" s="44">
        <v>0</v>
      </c>
      <c r="MY117" s="44">
        <v>0</v>
      </c>
      <c r="MZ117" s="44">
        <v>0</v>
      </c>
      <c r="NA117" s="44">
        <v>0</v>
      </c>
      <c r="NB117" s="44">
        <v>100</v>
      </c>
      <c r="NC117" s="44">
        <v>66.666666666666657</v>
      </c>
      <c r="ND117" s="44">
        <v>0</v>
      </c>
      <c r="NE117" s="44">
        <v>999999999</v>
      </c>
      <c r="NF117" s="44">
        <v>999999999</v>
      </c>
      <c r="NG117" s="44">
        <v>100</v>
      </c>
      <c r="NH117" s="44">
        <v>0</v>
      </c>
      <c r="NI117" s="44">
        <v>999999999</v>
      </c>
      <c r="NJ117" s="44">
        <v>999999999</v>
      </c>
      <c r="NK117" s="44">
        <v>999999999</v>
      </c>
      <c r="NL117" s="25">
        <v>0</v>
      </c>
      <c r="NM117" s="25">
        <v>0</v>
      </c>
      <c r="NN117" s="25">
        <v>0</v>
      </c>
      <c r="NO117" s="25">
        <v>0</v>
      </c>
      <c r="NP117" s="25">
        <v>0</v>
      </c>
      <c r="NQ117" s="25">
        <v>0</v>
      </c>
      <c r="NR117" s="25">
        <v>0</v>
      </c>
      <c r="NS117" s="25">
        <v>0</v>
      </c>
      <c r="NT117" s="25">
        <v>0</v>
      </c>
      <c r="NU117" s="25">
        <v>0</v>
      </c>
      <c r="NV117" s="25">
        <v>0</v>
      </c>
      <c r="NW117" s="25">
        <v>0</v>
      </c>
      <c r="NX117" s="25">
        <v>1</v>
      </c>
      <c r="NY117" s="25">
        <v>0</v>
      </c>
      <c r="NZ117" s="25">
        <v>0</v>
      </c>
      <c r="OA117" s="25">
        <v>0</v>
      </c>
      <c r="OB117" s="25">
        <v>0</v>
      </c>
      <c r="OC117" s="25">
        <v>0</v>
      </c>
      <c r="OD117" s="44">
        <v>1</v>
      </c>
      <c r="OE117" s="44">
        <v>0</v>
      </c>
      <c r="OF117" s="44">
        <v>0</v>
      </c>
      <c r="OG117" s="44">
        <v>0</v>
      </c>
      <c r="OH117" s="44">
        <v>0</v>
      </c>
      <c r="OI117" s="44">
        <v>0</v>
      </c>
      <c r="OJ117" s="44">
        <v>0</v>
      </c>
      <c r="OK117" s="44">
        <v>999999999</v>
      </c>
      <c r="OL117" s="44">
        <v>999999999</v>
      </c>
      <c r="OM117" s="44">
        <v>999999999</v>
      </c>
      <c r="ON117" s="44">
        <v>999999999</v>
      </c>
      <c r="OO117" s="44">
        <v>999999999</v>
      </c>
      <c r="OP117" s="44">
        <v>0</v>
      </c>
      <c r="OQ117" s="44">
        <v>999999999</v>
      </c>
      <c r="OR117" s="44">
        <v>999999999</v>
      </c>
      <c r="OS117" s="44">
        <v>999999999</v>
      </c>
      <c r="OT117" s="44">
        <v>999999999</v>
      </c>
      <c r="OU117" s="44">
        <v>999999999</v>
      </c>
      <c r="OV117" s="25">
        <v>1</v>
      </c>
      <c r="OW117" s="25">
        <v>0</v>
      </c>
      <c r="OX117" s="25">
        <v>3</v>
      </c>
      <c r="OY117" s="25">
        <v>5</v>
      </c>
      <c r="OZ117" s="25">
        <v>6</v>
      </c>
      <c r="PA117" s="25">
        <v>3</v>
      </c>
      <c r="PB117" s="25">
        <v>0</v>
      </c>
      <c r="PC117" s="25">
        <v>4</v>
      </c>
      <c r="PD117" s="25">
        <v>5</v>
      </c>
      <c r="PE117" s="25">
        <v>8</v>
      </c>
      <c r="PF117" s="25">
        <v>4</v>
      </c>
      <c r="PG117" s="25">
        <v>1</v>
      </c>
      <c r="PH117" s="25">
        <v>5</v>
      </c>
      <c r="PI117" s="25">
        <v>3</v>
      </c>
      <c r="PJ117" s="25">
        <v>4</v>
      </c>
      <c r="PK117" s="25">
        <v>5</v>
      </c>
      <c r="PL117" s="25">
        <v>6</v>
      </c>
      <c r="PM117" s="25">
        <v>3</v>
      </c>
      <c r="PN117" s="25">
        <v>1</v>
      </c>
      <c r="PO117" s="25">
        <v>4</v>
      </c>
      <c r="PP117" s="25">
        <v>6</v>
      </c>
      <c r="PQ117" s="25">
        <v>8</v>
      </c>
      <c r="PR117" s="25">
        <v>4</v>
      </c>
      <c r="PS117" s="25">
        <v>3</v>
      </c>
      <c r="PT117" s="44">
        <v>20</v>
      </c>
      <c r="PU117" s="44">
        <v>0</v>
      </c>
      <c r="PV117" s="44">
        <v>75</v>
      </c>
      <c r="PW117" s="44">
        <v>100</v>
      </c>
      <c r="PX117" s="44">
        <v>100</v>
      </c>
      <c r="PY117" s="44">
        <v>100</v>
      </c>
      <c r="PZ117" s="44">
        <v>0</v>
      </c>
      <c r="QA117" s="44">
        <v>100</v>
      </c>
      <c r="QB117" s="44">
        <v>83.333333333333343</v>
      </c>
      <c r="QC117" s="44">
        <v>100</v>
      </c>
      <c r="QD117" s="44">
        <v>100</v>
      </c>
      <c r="QE117" s="44">
        <v>33.333333333333329</v>
      </c>
      <c r="QF117" s="25">
        <v>1</v>
      </c>
      <c r="QG117" s="25">
        <v>1</v>
      </c>
      <c r="QH117" s="25">
        <v>3</v>
      </c>
      <c r="QI117" s="25">
        <v>4</v>
      </c>
      <c r="QJ117" s="25">
        <v>5</v>
      </c>
      <c r="QK117" s="25">
        <v>3</v>
      </c>
      <c r="QL117" s="25">
        <v>1</v>
      </c>
      <c r="QM117" s="25">
        <v>4</v>
      </c>
      <c r="QN117" s="25">
        <v>6</v>
      </c>
      <c r="QO117" s="25">
        <v>7</v>
      </c>
      <c r="QP117" s="25">
        <v>3</v>
      </c>
      <c r="QQ117" s="25">
        <v>5</v>
      </c>
      <c r="QR117" s="25">
        <v>3</v>
      </c>
      <c r="QS117" s="25">
        <v>4</v>
      </c>
      <c r="QT117" s="25">
        <v>5</v>
      </c>
      <c r="QU117" s="25">
        <v>6</v>
      </c>
      <c r="QV117" s="25">
        <v>3</v>
      </c>
      <c r="QW117" s="25">
        <v>1</v>
      </c>
      <c r="QX117" s="25">
        <v>4</v>
      </c>
      <c r="QY117" s="25">
        <v>6</v>
      </c>
      <c r="QZ117" s="25">
        <v>8</v>
      </c>
      <c r="RA117" s="25">
        <v>4</v>
      </c>
      <c r="RB117" s="44">
        <v>20</v>
      </c>
      <c r="RC117" s="44">
        <v>33.333333333333329</v>
      </c>
      <c r="RD117" s="44">
        <v>75</v>
      </c>
      <c r="RE117" s="44">
        <v>80</v>
      </c>
      <c r="RF117" s="44">
        <v>83.333333333333343</v>
      </c>
      <c r="RG117" s="44">
        <v>100</v>
      </c>
      <c r="RH117" s="44">
        <v>100</v>
      </c>
      <c r="RI117" s="44">
        <v>100</v>
      </c>
      <c r="RJ117" s="44">
        <v>100</v>
      </c>
      <c r="RK117" s="44">
        <v>87.5</v>
      </c>
      <c r="RL117" s="44">
        <v>75</v>
      </c>
      <c r="RM117" s="25">
        <v>2</v>
      </c>
      <c r="RN117" s="25">
        <v>2</v>
      </c>
      <c r="RO117" s="25">
        <v>3</v>
      </c>
      <c r="RP117" s="25">
        <v>4</v>
      </c>
      <c r="RQ117" s="25">
        <v>2</v>
      </c>
      <c r="RR117" s="25">
        <v>0</v>
      </c>
      <c r="RS117" s="25">
        <v>0</v>
      </c>
      <c r="RT117" s="25">
        <v>2</v>
      </c>
      <c r="RU117" s="25">
        <v>2</v>
      </c>
      <c r="RV117" s="25">
        <v>4</v>
      </c>
      <c r="RW117" s="25">
        <v>0</v>
      </c>
      <c r="RX117" s="25">
        <v>3</v>
      </c>
      <c r="RY117" s="25">
        <v>2</v>
      </c>
      <c r="RZ117" s="25">
        <v>2</v>
      </c>
      <c r="SA117" s="25">
        <v>2</v>
      </c>
      <c r="SB117" s="25">
        <v>3</v>
      </c>
      <c r="SC117" s="25">
        <v>3</v>
      </c>
      <c r="SD117" s="25">
        <v>0</v>
      </c>
      <c r="SE117" s="25">
        <v>0</v>
      </c>
      <c r="SF117" s="25">
        <v>3</v>
      </c>
      <c r="SG117" s="25">
        <v>3</v>
      </c>
      <c r="SH117" s="25">
        <v>4</v>
      </c>
      <c r="SI117" s="25">
        <v>1</v>
      </c>
      <c r="SJ117" s="25">
        <v>3</v>
      </c>
      <c r="SK117" s="25">
        <v>2</v>
      </c>
      <c r="SL117" s="25">
        <v>2</v>
      </c>
      <c r="SM117" s="25">
        <v>2</v>
      </c>
      <c r="SN117" s="25">
        <v>3</v>
      </c>
      <c r="SO117" s="25">
        <v>2</v>
      </c>
      <c r="SP117" s="25">
        <v>0</v>
      </c>
      <c r="SQ117" s="25">
        <v>0</v>
      </c>
      <c r="SR117" s="25">
        <v>2</v>
      </c>
      <c r="SS117" s="25">
        <v>2</v>
      </c>
      <c r="ST117" s="25">
        <v>4</v>
      </c>
      <c r="SU117" s="25">
        <v>0</v>
      </c>
      <c r="SV117" s="25">
        <v>3</v>
      </c>
      <c r="SW117" s="44">
        <v>100</v>
      </c>
      <c r="SX117" s="44">
        <v>66.666666666666657</v>
      </c>
      <c r="SY117" s="44">
        <v>75</v>
      </c>
      <c r="SZ117" s="44">
        <v>100</v>
      </c>
      <c r="TA117" s="44">
        <v>50</v>
      </c>
      <c r="TB117" s="44">
        <v>0</v>
      </c>
      <c r="TC117" s="44">
        <v>0</v>
      </c>
      <c r="TD117" s="44">
        <v>50</v>
      </c>
      <c r="TE117" s="44">
        <v>40</v>
      </c>
      <c r="TF117" s="44">
        <v>57.142857142857139</v>
      </c>
      <c r="TG117" s="44">
        <v>0</v>
      </c>
      <c r="TH117" s="44">
        <v>60</v>
      </c>
      <c r="TI117" s="44">
        <v>100</v>
      </c>
      <c r="TJ117" s="44">
        <v>66.666666666666657</v>
      </c>
      <c r="TK117" s="44">
        <v>50</v>
      </c>
      <c r="TL117" s="44">
        <v>75</v>
      </c>
      <c r="TM117" s="44">
        <v>75</v>
      </c>
      <c r="TN117" s="44">
        <v>0</v>
      </c>
      <c r="TO117" s="44">
        <v>0</v>
      </c>
      <c r="TP117" s="44">
        <v>75</v>
      </c>
      <c r="TQ117" s="44">
        <v>60</v>
      </c>
      <c r="TR117" s="44">
        <v>57.142857142857139</v>
      </c>
      <c r="TS117" s="44">
        <v>100</v>
      </c>
      <c r="TT117" s="44">
        <v>60</v>
      </c>
      <c r="TU117" s="44">
        <v>100</v>
      </c>
      <c r="TV117" s="44">
        <v>66.666666666666657</v>
      </c>
      <c r="TW117" s="44">
        <v>50</v>
      </c>
      <c r="TX117" s="44">
        <v>75</v>
      </c>
      <c r="TY117" s="44">
        <v>50</v>
      </c>
      <c r="TZ117" s="44">
        <v>0</v>
      </c>
      <c r="UA117" s="44">
        <v>0</v>
      </c>
      <c r="UB117" s="44">
        <v>50</v>
      </c>
      <c r="UC117" s="44">
        <v>40</v>
      </c>
      <c r="UD117" s="44">
        <v>57.142857142857139</v>
      </c>
      <c r="UE117" s="44">
        <v>0</v>
      </c>
      <c r="UF117" s="44">
        <v>60</v>
      </c>
    </row>
    <row r="118" spans="1:552" x14ac:dyDescent="0.25">
      <c r="A118" s="2" t="str">
        <f t="shared" si="1"/>
        <v xml:space="preserve">315780 Santa Luzia                                                                                                                                  </v>
      </c>
      <c r="B118" s="58">
        <v>315780</v>
      </c>
      <c r="C118" s="2" t="s">
        <v>162</v>
      </c>
      <c r="D118" s="56">
        <v>4</v>
      </c>
      <c r="E118" s="56">
        <v>11</v>
      </c>
      <c r="F118" s="56">
        <v>5</v>
      </c>
      <c r="G118" s="56">
        <v>6</v>
      </c>
      <c r="H118" s="56">
        <v>7</v>
      </c>
      <c r="I118" s="56">
        <v>5</v>
      </c>
      <c r="J118" s="56">
        <v>5</v>
      </c>
      <c r="K118" s="56">
        <v>7</v>
      </c>
      <c r="L118" s="56">
        <v>4</v>
      </c>
      <c r="M118" s="56">
        <v>3</v>
      </c>
      <c r="N118" s="56">
        <v>8</v>
      </c>
      <c r="O118" s="56">
        <v>6</v>
      </c>
      <c r="P118" s="59">
        <v>1</v>
      </c>
      <c r="Q118" s="59">
        <v>6</v>
      </c>
      <c r="R118" s="59">
        <v>3</v>
      </c>
      <c r="S118" s="59">
        <v>5</v>
      </c>
      <c r="T118" s="59">
        <v>3</v>
      </c>
      <c r="U118" s="59">
        <v>5</v>
      </c>
      <c r="V118" s="59">
        <v>4</v>
      </c>
      <c r="W118" s="59">
        <v>2</v>
      </c>
      <c r="X118" s="59">
        <v>3</v>
      </c>
      <c r="Y118" s="59">
        <v>2</v>
      </c>
      <c r="Z118" s="59">
        <v>5</v>
      </c>
      <c r="AA118" s="59">
        <v>5</v>
      </c>
      <c r="AB118" s="62">
        <v>25</v>
      </c>
      <c r="AC118" s="62">
        <v>54.54545454545454</v>
      </c>
      <c r="AD118" s="62">
        <v>60</v>
      </c>
      <c r="AE118" s="62">
        <v>83.333333333333343</v>
      </c>
      <c r="AF118" s="62">
        <v>42.857142857142854</v>
      </c>
      <c r="AG118" s="62">
        <v>100</v>
      </c>
      <c r="AH118" s="62">
        <v>80</v>
      </c>
      <c r="AI118" s="62">
        <v>28.571428571428569</v>
      </c>
      <c r="AJ118" s="62">
        <v>75</v>
      </c>
      <c r="AK118" s="62">
        <v>66.666666666666657</v>
      </c>
      <c r="AL118" s="62">
        <v>62.5</v>
      </c>
      <c r="AM118" s="62">
        <v>83.333333333333343</v>
      </c>
      <c r="AN118" s="61">
        <v>3</v>
      </c>
      <c r="AO118" s="25">
        <v>5</v>
      </c>
      <c r="AP118" s="25">
        <v>2</v>
      </c>
      <c r="AQ118" s="25">
        <v>1</v>
      </c>
      <c r="AR118" s="25">
        <v>3</v>
      </c>
      <c r="AS118" s="25">
        <v>0</v>
      </c>
      <c r="AT118" s="25">
        <v>1</v>
      </c>
      <c r="AU118" s="25">
        <v>5</v>
      </c>
      <c r="AV118" s="25">
        <v>1</v>
      </c>
      <c r="AW118" s="25">
        <v>1</v>
      </c>
      <c r="AX118" s="25">
        <v>3</v>
      </c>
      <c r="AY118" s="25">
        <v>1</v>
      </c>
      <c r="AZ118" s="39">
        <v>75</v>
      </c>
      <c r="BA118" s="39">
        <v>45.454545454545453</v>
      </c>
      <c r="BB118" s="39">
        <v>40</v>
      </c>
      <c r="BC118" s="39">
        <v>16.666666666666664</v>
      </c>
      <c r="BD118" s="39">
        <v>42.857142857142854</v>
      </c>
      <c r="BE118" s="39">
        <v>0</v>
      </c>
      <c r="BF118" s="39">
        <v>20</v>
      </c>
      <c r="BG118" s="39">
        <v>71.428571428571431</v>
      </c>
      <c r="BH118" s="39">
        <v>25</v>
      </c>
      <c r="BI118" s="39">
        <v>33.333333333333329</v>
      </c>
      <c r="BJ118" s="39">
        <v>37.5</v>
      </c>
      <c r="BK118" s="39">
        <v>16.666666666666664</v>
      </c>
      <c r="BL118" s="25">
        <v>0</v>
      </c>
      <c r="BM118" s="25">
        <v>0</v>
      </c>
      <c r="BN118" s="25">
        <v>0</v>
      </c>
      <c r="BO118" s="25">
        <v>0</v>
      </c>
      <c r="BP118" s="25">
        <v>1</v>
      </c>
      <c r="BQ118" s="25">
        <v>0</v>
      </c>
      <c r="BR118" s="25">
        <v>0</v>
      </c>
      <c r="BS118" s="25">
        <v>0</v>
      </c>
      <c r="BT118" s="25">
        <v>0</v>
      </c>
      <c r="BU118" s="25">
        <v>0</v>
      </c>
      <c r="BV118" s="25">
        <v>0</v>
      </c>
      <c r="BW118" s="25">
        <v>0</v>
      </c>
      <c r="BX118" s="39">
        <v>0</v>
      </c>
      <c r="BY118" s="39">
        <v>0</v>
      </c>
      <c r="BZ118" s="39">
        <v>0</v>
      </c>
      <c r="CA118" s="39">
        <v>0</v>
      </c>
      <c r="CB118" s="39">
        <v>14.285714285714285</v>
      </c>
      <c r="CC118" s="39">
        <v>0</v>
      </c>
      <c r="CD118" s="39">
        <v>0</v>
      </c>
      <c r="CE118" s="39">
        <v>0</v>
      </c>
      <c r="CF118" s="39">
        <v>0</v>
      </c>
      <c r="CG118" s="39">
        <v>0</v>
      </c>
      <c r="CH118" s="39">
        <v>0</v>
      </c>
      <c r="CI118" s="39">
        <v>0</v>
      </c>
      <c r="CJ118" s="63">
        <v>1</v>
      </c>
      <c r="CK118" s="63">
        <v>3</v>
      </c>
      <c r="CL118" s="63">
        <v>2</v>
      </c>
      <c r="CM118" s="63">
        <v>3</v>
      </c>
      <c r="CN118" s="63">
        <v>1</v>
      </c>
      <c r="CO118" s="63">
        <v>4</v>
      </c>
      <c r="CP118" s="63">
        <v>3</v>
      </c>
      <c r="CQ118" s="63">
        <v>1</v>
      </c>
      <c r="CR118" s="63">
        <v>2</v>
      </c>
      <c r="CS118" s="63">
        <v>1</v>
      </c>
      <c r="CT118" s="63">
        <v>2</v>
      </c>
      <c r="CU118" s="63">
        <v>2</v>
      </c>
      <c r="CV118" s="63">
        <v>0</v>
      </c>
      <c r="CW118" s="63">
        <v>0</v>
      </c>
      <c r="CX118" s="63">
        <v>0</v>
      </c>
      <c r="CY118" s="63">
        <v>1</v>
      </c>
      <c r="CZ118" s="63">
        <v>0</v>
      </c>
      <c r="DA118" s="63">
        <v>1</v>
      </c>
      <c r="DB118" s="63">
        <v>0</v>
      </c>
      <c r="DC118" s="63">
        <v>0</v>
      </c>
      <c r="DD118" s="63">
        <v>0</v>
      </c>
      <c r="DE118" s="63">
        <v>0</v>
      </c>
      <c r="DF118" s="63">
        <v>0</v>
      </c>
      <c r="DG118" s="63">
        <v>1</v>
      </c>
      <c r="DH118" s="25">
        <v>0</v>
      </c>
      <c r="DI118" s="25">
        <v>2</v>
      </c>
      <c r="DJ118" s="25">
        <v>0</v>
      </c>
      <c r="DK118" s="25">
        <v>0</v>
      </c>
      <c r="DL118" s="25">
        <v>2</v>
      </c>
      <c r="DM118" s="25">
        <v>0</v>
      </c>
      <c r="DN118" s="25">
        <v>0</v>
      </c>
      <c r="DO118" s="25">
        <v>1</v>
      </c>
      <c r="DP118" s="25">
        <v>0</v>
      </c>
      <c r="DQ118" s="25">
        <v>0</v>
      </c>
      <c r="DR118" s="25">
        <v>0</v>
      </c>
      <c r="DS118" s="25">
        <v>1</v>
      </c>
      <c r="DT118" s="34">
        <v>1</v>
      </c>
      <c r="DU118" s="34">
        <v>5</v>
      </c>
      <c r="DV118" s="34">
        <v>2</v>
      </c>
      <c r="DW118" s="34">
        <v>4</v>
      </c>
      <c r="DX118" s="34">
        <v>3</v>
      </c>
      <c r="DY118" s="34">
        <v>5</v>
      </c>
      <c r="DZ118" s="34">
        <v>3</v>
      </c>
      <c r="EA118" s="2">
        <v>2</v>
      </c>
      <c r="EB118" s="2">
        <v>2</v>
      </c>
      <c r="EC118" s="2">
        <v>1</v>
      </c>
      <c r="ED118" s="2">
        <v>2</v>
      </c>
      <c r="EE118" s="2">
        <v>4</v>
      </c>
      <c r="EF118" s="34">
        <v>100</v>
      </c>
      <c r="EG118" s="34">
        <v>60</v>
      </c>
      <c r="EH118" s="34">
        <v>100</v>
      </c>
      <c r="EI118" s="34">
        <v>75</v>
      </c>
      <c r="EJ118" s="34">
        <v>33.333333333333329</v>
      </c>
      <c r="EK118" s="34">
        <v>80</v>
      </c>
      <c r="EL118" s="34">
        <v>100</v>
      </c>
      <c r="EM118" s="34">
        <v>50</v>
      </c>
      <c r="EN118" s="34">
        <v>100</v>
      </c>
      <c r="EO118" s="34">
        <v>100</v>
      </c>
      <c r="EP118" s="34">
        <v>100</v>
      </c>
      <c r="EQ118" s="34">
        <v>50</v>
      </c>
      <c r="ER118" s="34">
        <v>0</v>
      </c>
      <c r="ES118" s="34">
        <v>0</v>
      </c>
      <c r="ET118" s="34">
        <v>0</v>
      </c>
      <c r="EU118" s="34">
        <v>25</v>
      </c>
      <c r="EV118" s="34">
        <v>0</v>
      </c>
      <c r="EW118" s="34">
        <v>20</v>
      </c>
      <c r="EX118" s="34">
        <v>0</v>
      </c>
      <c r="EY118" s="34">
        <v>0</v>
      </c>
      <c r="EZ118" s="34">
        <v>0</v>
      </c>
      <c r="FA118" s="34">
        <v>0</v>
      </c>
      <c r="FB118" s="34">
        <v>0</v>
      </c>
      <c r="FC118" s="34">
        <v>25</v>
      </c>
      <c r="FD118" s="42">
        <v>0</v>
      </c>
      <c r="FE118" s="42">
        <v>40</v>
      </c>
      <c r="FF118" s="42">
        <v>0</v>
      </c>
      <c r="FG118" s="42">
        <v>0</v>
      </c>
      <c r="FH118" s="42">
        <v>66.666666666666657</v>
      </c>
      <c r="FI118" s="42">
        <v>0</v>
      </c>
      <c r="FJ118" s="42">
        <v>0</v>
      </c>
      <c r="FK118" s="42">
        <v>50</v>
      </c>
      <c r="FL118" s="42">
        <v>0</v>
      </c>
      <c r="FM118" s="42">
        <v>0</v>
      </c>
      <c r="FN118" s="42">
        <v>0</v>
      </c>
      <c r="FO118" s="42">
        <v>25</v>
      </c>
      <c r="FP118" s="42">
        <v>1</v>
      </c>
      <c r="FQ118" s="2">
        <v>4</v>
      </c>
      <c r="FR118" s="2">
        <v>3</v>
      </c>
      <c r="FS118" s="2">
        <v>4</v>
      </c>
      <c r="FT118" s="2">
        <v>2</v>
      </c>
      <c r="FU118" s="2">
        <v>4</v>
      </c>
      <c r="FV118" s="2">
        <v>4</v>
      </c>
      <c r="FW118" s="2">
        <v>2</v>
      </c>
      <c r="FX118" s="2">
        <v>2</v>
      </c>
      <c r="FY118" s="2">
        <v>2</v>
      </c>
      <c r="FZ118" s="2">
        <v>4</v>
      </c>
      <c r="GA118" s="2">
        <v>3</v>
      </c>
      <c r="GB118" s="25">
        <v>0</v>
      </c>
      <c r="GC118" s="25">
        <v>1</v>
      </c>
      <c r="GD118" s="25">
        <v>0</v>
      </c>
      <c r="GE118" s="25">
        <v>1</v>
      </c>
      <c r="GF118" s="25">
        <v>0</v>
      </c>
      <c r="GG118" s="25">
        <v>1</v>
      </c>
      <c r="GH118" s="25">
        <v>0</v>
      </c>
      <c r="GI118" s="25">
        <v>0</v>
      </c>
      <c r="GJ118" s="25">
        <v>0</v>
      </c>
      <c r="GK118" s="25">
        <v>0</v>
      </c>
      <c r="GL118" s="25">
        <v>1</v>
      </c>
      <c r="GM118" s="25">
        <v>2</v>
      </c>
      <c r="GN118" s="2">
        <v>0</v>
      </c>
      <c r="GO118" s="2">
        <v>1</v>
      </c>
      <c r="GP118" s="2">
        <v>0</v>
      </c>
      <c r="GQ118" s="2">
        <v>0</v>
      </c>
      <c r="GR118" s="2">
        <v>0</v>
      </c>
      <c r="GS118" s="2">
        <v>0</v>
      </c>
      <c r="GT118" s="2">
        <v>0</v>
      </c>
      <c r="GU118" s="2">
        <v>0</v>
      </c>
      <c r="GV118" s="2">
        <v>0</v>
      </c>
      <c r="GW118" s="2">
        <v>0</v>
      </c>
      <c r="GX118" s="2">
        <v>0</v>
      </c>
      <c r="GY118" s="2">
        <v>0</v>
      </c>
      <c r="GZ118" s="2">
        <v>1</v>
      </c>
      <c r="HA118" s="2">
        <v>6</v>
      </c>
      <c r="HB118" s="2">
        <v>3</v>
      </c>
      <c r="HC118" s="2">
        <v>5</v>
      </c>
      <c r="HD118" s="2">
        <v>2</v>
      </c>
      <c r="HE118" s="2">
        <v>5</v>
      </c>
      <c r="HF118" s="2">
        <v>4</v>
      </c>
      <c r="HG118" s="2">
        <v>2</v>
      </c>
      <c r="HH118" s="2">
        <v>2</v>
      </c>
      <c r="HI118" s="2">
        <v>2</v>
      </c>
      <c r="HJ118" s="2">
        <v>5</v>
      </c>
      <c r="HK118" s="2">
        <v>5</v>
      </c>
      <c r="HL118" s="34">
        <v>100</v>
      </c>
      <c r="HM118" s="34">
        <v>66.666666666666657</v>
      </c>
      <c r="HN118" s="34">
        <v>100</v>
      </c>
      <c r="HO118" s="34">
        <v>80</v>
      </c>
      <c r="HP118" s="34">
        <v>100</v>
      </c>
      <c r="HQ118" s="34">
        <v>80</v>
      </c>
      <c r="HR118" s="34">
        <v>100</v>
      </c>
      <c r="HS118" s="34">
        <v>100</v>
      </c>
      <c r="HT118" s="34">
        <v>100</v>
      </c>
      <c r="HU118" s="34">
        <v>100</v>
      </c>
      <c r="HV118" s="34">
        <v>80</v>
      </c>
      <c r="HW118" s="34">
        <v>60</v>
      </c>
      <c r="HX118" s="39">
        <v>0</v>
      </c>
      <c r="HY118" s="39">
        <v>16.666666666666664</v>
      </c>
      <c r="HZ118" s="39">
        <v>0</v>
      </c>
      <c r="IA118" s="39">
        <v>20</v>
      </c>
      <c r="IB118" s="39">
        <v>0</v>
      </c>
      <c r="IC118" s="39">
        <v>20</v>
      </c>
      <c r="ID118" s="39">
        <v>0</v>
      </c>
      <c r="IE118" s="39">
        <v>0</v>
      </c>
      <c r="IF118" s="39">
        <v>0</v>
      </c>
      <c r="IG118" s="39">
        <v>0</v>
      </c>
      <c r="IH118" s="39">
        <v>20</v>
      </c>
      <c r="II118" s="39">
        <v>40</v>
      </c>
      <c r="IJ118" s="39">
        <v>0</v>
      </c>
      <c r="IK118" s="39">
        <v>16.666666666666664</v>
      </c>
      <c r="IL118" s="39">
        <v>0</v>
      </c>
      <c r="IM118" s="39">
        <v>0</v>
      </c>
      <c r="IN118" s="39">
        <v>0</v>
      </c>
      <c r="IO118" s="39">
        <v>0</v>
      </c>
      <c r="IP118" s="39">
        <v>0</v>
      </c>
      <c r="IQ118" s="39">
        <v>0</v>
      </c>
      <c r="IR118" s="39">
        <v>0</v>
      </c>
      <c r="IS118" s="39">
        <v>0</v>
      </c>
      <c r="IT118" s="39">
        <v>0</v>
      </c>
      <c r="IU118" s="39">
        <v>0</v>
      </c>
      <c r="IV118" s="39">
        <v>2</v>
      </c>
      <c r="IW118" s="39">
        <v>3</v>
      </c>
      <c r="IX118" s="39">
        <v>2</v>
      </c>
      <c r="IY118" s="39">
        <v>1</v>
      </c>
      <c r="IZ118" s="39">
        <v>3</v>
      </c>
      <c r="JA118" s="39">
        <v>0</v>
      </c>
      <c r="JB118" s="39">
        <v>0</v>
      </c>
      <c r="JC118" s="39">
        <v>4</v>
      </c>
      <c r="JD118" s="2">
        <v>1</v>
      </c>
      <c r="JE118" s="2">
        <v>1</v>
      </c>
      <c r="JF118" s="2">
        <v>1</v>
      </c>
      <c r="JG118" s="2">
        <v>1</v>
      </c>
      <c r="JH118" s="2">
        <v>0</v>
      </c>
      <c r="JI118" s="2">
        <v>1</v>
      </c>
      <c r="JJ118" s="2">
        <v>0</v>
      </c>
      <c r="JK118" s="2">
        <v>0</v>
      </c>
      <c r="JL118" s="2">
        <v>0</v>
      </c>
      <c r="JM118" s="44">
        <v>0</v>
      </c>
      <c r="JN118" s="44">
        <v>0</v>
      </c>
      <c r="JO118" s="44">
        <v>1</v>
      </c>
      <c r="JP118" s="2">
        <v>0</v>
      </c>
      <c r="JQ118" s="2">
        <v>0</v>
      </c>
      <c r="JR118" s="2">
        <v>1</v>
      </c>
      <c r="JS118" s="2">
        <v>0</v>
      </c>
      <c r="JT118" s="2">
        <v>0</v>
      </c>
      <c r="JU118" s="2">
        <v>0</v>
      </c>
      <c r="JV118" s="2">
        <v>0</v>
      </c>
      <c r="JW118" s="2">
        <v>0</v>
      </c>
      <c r="JX118" s="2">
        <v>0</v>
      </c>
      <c r="JY118" s="2">
        <v>0</v>
      </c>
      <c r="JZ118" s="2">
        <v>1</v>
      </c>
      <c r="KA118" s="2">
        <v>0</v>
      </c>
      <c r="KB118" s="25">
        <v>0</v>
      </c>
      <c r="KC118" s="25">
        <v>0</v>
      </c>
      <c r="KD118" s="25">
        <v>0</v>
      </c>
      <c r="KE118" s="25">
        <v>0</v>
      </c>
      <c r="KF118" s="25">
        <v>2</v>
      </c>
      <c r="KG118" s="25">
        <v>4</v>
      </c>
      <c r="KH118" s="25">
        <v>2</v>
      </c>
      <c r="KI118" s="25">
        <v>1</v>
      </c>
      <c r="KJ118" s="25">
        <v>3</v>
      </c>
      <c r="KK118" s="25">
        <v>0</v>
      </c>
      <c r="KL118" s="25">
        <v>1</v>
      </c>
      <c r="KM118" s="25">
        <v>5</v>
      </c>
      <c r="KN118" s="25">
        <v>1</v>
      </c>
      <c r="KO118" s="25">
        <v>1</v>
      </c>
      <c r="KP118" s="25">
        <v>2</v>
      </c>
      <c r="KQ118" s="25">
        <v>1</v>
      </c>
      <c r="KR118" s="44">
        <v>100</v>
      </c>
      <c r="KS118" s="44">
        <v>75</v>
      </c>
      <c r="KT118" s="44">
        <v>100</v>
      </c>
      <c r="KU118" s="44">
        <v>100</v>
      </c>
      <c r="KV118" s="44">
        <v>100</v>
      </c>
      <c r="KW118" s="44">
        <v>999999999</v>
      </c>
      <c r="KX118" s="44">
        <v>0</v>
      </c>
      <c r="KY118" s="44">
        <v>80</v>
      </c>
      <c r="KZ118" s="44">
        <v>100</v>
      </c>
      <c r="LA118" s="44">
        <v>100</v>
      </c>
      <c r="LB118" s="44">
        <v>50</v>
      </c>
      <c r="LC118" s="44">
        <v>100</v>
      </c>
      <c r="LD118" s="44">
        <v>0</v>
      </c>
      <c r="LE118" s="44">
        <v>25</v>
      </c>
      <c r="LF118" s="44">
        <v>0</v>
      </c>
      <c r="LG118" s="44">
        <v>0</v>
      </c>
      <c r="LH118" s="44">
        <v>0</v>
      </c>
      <c r="LI118" s="44">
        <v>999999999</v>
      </c>
      <c r="LJ118" s="44">
        <v>0</v>
      </c>
      <c r="LK118" s="44">
        <v>20</v>
      </c>
      <c r="LL118" s="44">
        <v>0</v>
      </c>
      <c r="LM118" s="44">
        <v>0</v>
      </c>
      <c r="LN118" s="44">
        <v>50</v>
      </c>
      <c r="LO118" s="44">
        <v>0</v>
      </c>
      <c r="LP118" s="44">
        <v>0</v>
      </c>
      <c r="LQ118" s="44">
        <v>0</v>
      </c>
      <c r="LR118" s="44">
        <v>0</v>
      </c>
      <c r="LS118" s="44">
        <v>0</v>
      </c>
      <c r="LT118" s="44">
        <v>0</v>
      </c>
      <c r="LU118" s="44">
        <v>999999999</v>
      </c>
      <c r="LV118" s="44">
        <v>100</v>
      </c>
      <c r="LW118" s="44">
        <v>0</v>
      </c>
      <c r="LX118" s="44">
        <v>0</v>
      </c>
      <c r="LY118" s="44">
        <v>0</v>
      </c>
      <c r="LZ118" s="44">
        <v>0</v>
      </c>
      <c r="MA118" s="44">
        <v>0</v>
      </c>
      <c r="MB118" s="25">
        <v>0</v>
      </c>
      <c r="MC118" s="25">
        <v>0</v>
      </c>
      <c r="MD118" s="25">
        <v>0</v>
      </c>
      <c r="ME118" s="25">
        <v>0</v>
      </c>
      <c r="MF118" s="25">
        <v>1</v>
      </c>
      <c r="MG118" s="25">
        <v>0</v>
      </c>
      <c r="MH118" s="25">
        <v>0</v>
      </c>
      <c r="MI118" s="25">
        <v>1</v>
      </c>
      <c r="MJ118" s="25">
        <v>0</v>
      </c>
      <c r="MK118" s="25">
        <v>0</v>
      </c>
      <c r="ML118" s="25">
        <v>0</v>
      </c>
      <c r="MM118" s="25">
        <v>0</v>
      </c>
      <c r="MN118" s="25">
        <v>1</v>
      </c>
      <c r="MO118" s="25">
        <v>5</v>
      </c>
      <c r="MP118" s="25">
        <v>2</v>
      </c>
      <c r="MQ118" s="25">
        <v>4</v>
      </c>
      <c r="MR118" s="25">
        <v>3</v>
      </c>
      <c r="MS118" s="25">
        <v>4</v>
      </c>
      <c r="MT118" s="25">
        <v>1</v>
      </c>
      <c r="MU118" s="25">
        <v>1</v>
      </c>
      <c r="MV118" s="25">
        <v>0</v>
      </c>
      <c r="MW118" s="44">
        <v>0</v>
      </c>
      <c r="MX118" s="44">
        <v>1</v>
      </c>
      <c r="MY118" s="44">
        <v>3</v>
      </c>
      <c r="MZ118" s="44">
        <v>0</v>
      </c>
      <c r="NA118" s="44">
        <v>0</v>
      </c>
      <c r="NB118" s="44">
        <v>0</v>
      </c>
      <c r="NC118" s="44">
        <v>0</v>
      </c>
      <c r="ND118" s="44">
        <v>33.333333333333329</v>
      </c>
      <c r="NE118" s="44">
        <v>0</v>
      </c>
      <c r="NF118" s="44">
        <v>0</v>
      </c>
      <c r="NG118" s="44">
        <v>100</v>
      </c>
      <c r="NH118" s="44">
        <v>999999999</v>
      </c>
      <c r="NI118" s="44">
        <v>999999999</v>
      </c>
      <c r="NJ118" s="44">
        <v>0</v>
      </c>
      <c r="NK118" s="44">
        <v>0</v>
      </c>
      <c r="NL118" s="25">
        <v>0</v>
      </c>
      <c r="NM118" s="25">
        <v>0</v>
      </c>
      <c r="NN118" s="25">
        <v>0</v>
      </c>
      <c r="NO118" s="25">
        <v>0</v>
      </c>
      <c r="NP118" s="25">
        <v>1</v>
      </c>
      <c r="NQ118" s="25">
        <v>0</v>
      </c>
      <c r="NR118" s="25">
        <v>0</v>
      </c>
      <c r="NS118" s="25">
        <v>0</v>
      </c>
      <c r="NT118" s="25">
        <v>0</v>
      </c>
      <c r="NU118" s="25">
        <v>0</v>
      </c>
      <c r="NV118" s="25">
        <v>0</v>
      </c>
      <c r="NW118" s="25">
        <v>0</v>
      </c>
      <c r="NX118" s="25">
        <v>0</v>
      </c>
      <c r="NY118" s="25">
        <v>1</v>
      </c>
      <c r="NZ118" s="25">
        <v>0</v>
      </c>
      <c r="OA118" s="25">
        <v>0</v>
      </c>
      <c r="OB118" s="25">
        <v>2</v>
      </c>
      <c r="OC118" s="25">
        <v>0</v>
      </c>
      <c r="OD118" s="44">
        <v>0</v>
      </c>
      <c r="OE118" s="44">
        <v>0</v>
      </c>
      <c r="OF118" s="44">
        <v>0</v>
      </c>
      <c r="OG118" s="44">
        <v>0</v>
      </c>
      <c r="OH118" s="44">
        <v>0</v>
      </c>
      <c r="OI118" s="44">
        <v>0</v>
      </c>
      <c r="OJ118" s="44">
        <v>999999999</v>
      </c>
      <c r="OK118" s="44">
        <v>0</v>
      </c>
      <c r="OL118" s="44">
        <v>999999999</v>
      </c>
      <c r="OM118" s="44">
        <v>999999999</v>
      </c>
      <c r="ON118" s="44">
        <v>50</v>
      </c>
      <c r="OO118" s="44">
        <v>999999999</v>
      </c>
      <c r="OP118" s="44">
        <v>999999999</v>
      </c>
      <c r="OQ118" s="44">
        <v>999999999</v>
      </c>
      <c r="OR118" s="44">
        <v>999999999</v>
      </c>
      <c r="OS118" s="44">
        <v>999999999</v>
      </c>
      <c r="OT118" s="44">
        <v>999999999</v>
      </c>
      <c r="OU118" s="44">
        <v>999999999</v>
      </c>
      <c r="OV118" s="25">
        <v>2</v>
      </c>
      <c r="OW118" s="25">
        <v>10</v>
      </c>
      <c r="OX118" s="25">
        <v>5</v>
      </c>
      <c r="OY118" s="25">
        <v>8</v>
      </c>
      <c r="OZ118" s="25">
        <v>7</v>
      </c>
      <c r="PA118" s="25">
        <v>5</v>
      </c>
      <c r="PB118" s="25">
        <v>6</v>
      </c>
      <c r="PC118" s="25">
        <v>8</v>
      </c>
      <c r="PD118" s="25">
        <v>7</v>
      </c>
      <c r="PE118" s="25">
        <v>6</v>
      </c>
      <c r="PF118" s="25">
        <v>5</v>
      </c>
      <c r="PG118" s="25">
        <v>2</v>
      </c>
      <c r="PH118" s="25">
        <v>7</v>
      </c>
      <c r="PI118" s="25">
        <v>12</v>
      </c>
      <c r="PJ118" s="25">
        <v>8</v>
      </c>
      <c r="PK118" s="25">
        <v>9</v>
      </c>
      <c r="PL118" s="25">
        <v>9</v>
      </c>
      <c r="PM118" s="25">
        <v>8</v>
      </c>
      <c r="PN118" s="25">
        <v>7</v>
      </c>
      <c r="PO118" s="25">
        <v>9</v>
      </c>
      <c r="PP118" s="25">
        <v>7</v>
      </c>
      <c r="PQ118" s="25">
        <v>6</v>
      </c>
      <c r="PR118" s="25">
        <v>8</v>
      </c>
      <c r="PS118" s="25">
        <v>6</v>
      </c>
      <c r="PT118" s="44">
        <v>28.571428571428569</v>
      </c>
      <c r="PU118" s="44">
        <v>83.333333333333343</v>
      </c>
      <c r="PV118" s="44">
        <v>62.5</v>
      </c>
      <c r="PW118" s="44">
        <v>88.888888888888886</v>
      </c>
      <c r="PX118" s="44">
        <v>77.777777777777786</v>
      </c>
      <c r="PY118" s="44">
        <v>62.5</v>
      </c>
      <c r="PZ118" s="44">
        <v>85.714285714285708</v>
      </c>
      <c r="QA118" s="44">
        <v>88.888888888888886</v>
      </c>
      <c r="QB118" s="44">
        <v>100</v>
      </c>
      <c r="QC118" s="44">
        <v>100</v>
      </c>
      <c r="QD118" s="44">
        <v>62.5</v>
      </c>
      <c r="QE118" s="44">
        <v>33.333333333333329</v>
      </c>
      <c r="QF118" s="25">
        <v>3</v>
      </c>
      <c r="QG118" s="25">
        <v>8</v>
      </c>
      <c r="QH118" s="25">
        <v>5</v>
      </c>
      <c r="QI118" s="25">
        <v>7</v>
      </c>
      <c r="QJ118" s="25">
        <v>7</v>
      </c>
      <c r="QK118" s="25">
        <v>5</v>
      </c>
      <c r="QL118" s="25">
        <v>5</v>
      </c>
      <c r="QM118" s="25">
        <v>9</v>
      </c>
      <c r="QN118" s="25">
        <v>5</v>
      </c>
      <c r="QO118" s="25">
        <v>5</v>
      </c>
      <c r="QP118" s="25">
        <v>3</v>
      </c>
      <c r="QQ118" s="25">
        <v>7</v>
      </c>
      <c r="QR118" s="25">
        <v>12</v>
      </c>
      <c r="QS118" s="25">
        <v>8</v>
      </c>
      <c r="QT118" s="25">
        <v>9</v>
      </c>
      <c r="QU118" s="25">
        <v>9</v>
      </c>
      <c r="QV118" s="25">
        <v>8</v>
      </c>
      <c r="QW118" s="25">
        <v>7</v>
      </c>
      <c r="QX118" s="25">
        <v>9</v>
      </c>
      <c r="QY118" s="25">
        <v>7</v>
      </c>
      <c r="QZ118" s="25">
        <v>6</v>
      </c>
      <c r="RA118" s="25">
        <v>8</v>
      </c>
      <c r="RB118" s="44">
        <v>42.857142857142854</v>
      </c>
      <c r="RC118" s="44">
        <v>66.666666666666657</v>
      </c>
      <c r="RD118" s="44">
        <v>62.5</v>
      </c>
      <c r="RE118" s="44">
        <v>77.777777777777786</v>
      </c>
      <c r="RF118" s="44">
        <v>77.777777777777786</v>
      </c>
      <c r="RG118" s="44">
        <v>62.5</v>
      </c>
      <c r="RH118" s="44">
        <v>71.428571428571431</v>
      </c>
      <c r="RI118" s="44">
        <v>100</v>
      </c>
      <c r="RJ118" s="44">
        <v>71.428571428571431</v>
      </c>
      <c r="RK118" s="44">
        <v>83.333333333333343</v>
      </c>
      <c r="RL118" s="44">
        <v>37.5</v>
      </c>
      <c r="RM118" s="25">
        <v>3</v>
      </c>
      <c r="RN118" s="25">
        <v>8</v>
      </c>
      <c r="RO118" s="25">
        <v>5</v>
      </c>
      <c r="RP118" s="25">
        <v>5</v>
      </c>
      <c r="RQ118" s="25">
        <v>3</v>
      </c>
      <c r="RR118" s="25">
        <v>5</v>
      </c>
      <c r="RS118" s="25">
        <v>3</v>
      </c>
      <c r="RT118" s="25">
        <v>6</v>
      </c>
      <c r="RU118" s="25">
        <v>0</v>
      </c>
      <c r="RV118" s="25">
        <v>2</v>
      </c>
      <c r="RW118" s="25">
        <v>6</v>
      </c>
      <c r="RX118" s="25">
        <v>4</v>
      </c>
      <c r="RY118" s="25">
        <v>2</v>
      </c>
      <c r="RZ118" s="25">
        <v>7</v>
      </c>
      <c r="SA118" s="25">
        <v>5</v>
      </c>
      <c r="SB118" s="25">
        <v>4</v>
      </c>
      <c r="SC118" s="25">
        <v>4</v>
      </c>
      <c r="SD118" s="25">
        <v>2</v>
      </c>
      <c r="SE118" s="25">
        <v>3</v>
      </c>
      <c r="SF118" s="25">
        <v>6</v>
      </c>
      <c r="SG118" s="25">
        <v>3</v>
      </c>
      <c r="SH118" s="25">
        <v>3</v>
      </c>
      <c r="SI118" s="25">
        <v>2</v>
      </c>
      <c r="SJ118" s="25">
        <v>4</v>
      </c>
      <c r="SK118" s="25">
        <v>2</v>
      </c>
      <c r="SL118" s="25">
        <v>7</v>
      </c>
      <c r="SM118" s="25">
        <v>5</v>
      </c>
      <c r="SN118" s="25">
        <v>3</v>
      </c>
      <c r="SO118" s="25">
        <v>3</v>
      </c>
      <c r="SP118" s="25">
        <v>2</v>
      </c>
      <c r="SQ118" s="25">
        <v>2</v>
      </c>
      <c r="SR118" s="25">
        <v>6</v>
      </c>
      <c r="SS118" s="25">
        <v>0</v>
      </c>
      <c r="ST118" s="25">
        <v>2</v>
      </c>
      <c r="SU118" s="25">
        <v>2</v>
      </c>
      <c r="SV118" s="25">
        <v>3</v>
      </c>
      <c r="SW118" s="44">
        <v>75</v>
      </c>
      <c r="SX118" s="44">
        <v>72.727272727272734</v>
      </c>
      <c r="SY118" s="44">
        <v>100</v>
      </c>
      <c r="SZ118" s="44">
        <v>83.333333333333343</v>
      </c>
      <c r="TA118" s="44">
        <v>42.857142857142854</v>
      </c>
      <c r="TB118" s="44">
        <v>100</v>
      </c>
      <c r="TC118" s="44">
        <v>60</v>
      </c>
      <c r="TD118" s="44">
        <v>85.714285714285708</v>
      </c>
      <c r="TE118" s="44">
        <v>0</v>
      </c>
      <c r="TF118" s="44">
        <v>66.666666666666657</v>
      </c>
      <c r="TG118" s="44">
        <v>75</v>
      </c>
      <c r="TH118" s="44">
        <v>66.666666666666657</v>
      </c>
      <c r="TI118" s="44">
        <v>50</v>
      </c>
      <c r="TJ118" s="44">
        <v>63.636363636363633</v>
      </c>
      <c r="TK118" s="44">
        <v>100</v>
      </c>
      <c r="TL118" s="44">
        <v>66.666666666666657</v>
      </c>
      <c r="TM118" s="44">
        <v>57.142857142857139</v>
      </c>
      <c r="TN118" s="44">
        <v>40</v>
      </c>
      <c r="TO118" s="44">
        <v>60</v>
      </c>
      <c r="TP118" s="44">
        <v>85.714285714285708</v>
      </c>
      <c r="TQ118" s="44">
        <v>75</v>
      </c>
      <c r="TR118" s="44">
        <v>100</v>
      </c>
      <c r="TS118" s="44">
        <v>25</v>
      </c>
      <c r="TT118" s="44">
        <v>66.666666666666657</v>
      </c>
      <c r="TU118" s="44">
        <v>50</v>
      </c>
      <c r="TV118" s="44">
        <v>63.636363636363633</v>
      </c>
      <c r="TW118" s="44">
        <v>100</v>
      </c>
      <c r="TX118" s="44">
        <v>50</v>
      </c>
      <c r="TY118" s="44">
        <v>42.857142857142854</v>
      </c>
      <c r="TZ118" s="44">
        <v>40</v>
      </c>
      <c r="UA118" s="44">
        <v>40</v>
      </c>
      <c r="UB118" s="44">
        <v>85.714285714285708</v>
      </c>
      <c r="UC118" s="44">
        <v>0</v>
      </c>
      <c r="UD118" s="44">
        <v>66.666666666666657</v>
      </c>
      <c r="UE118" s="44">
        <v>25</v>
      </c>
      <c r="UF118" s="44">
        <v>50</v>
      </c>
    </row>
    <row r="119" spans="1:552" x14ac:dyDescent="0.25">
      <c r="A119" s="2" t="str">
        <f t="shared" si="1"/>
        <v xml:space="preserve">316720 Sete Lagoas                                                                                                                                  </v>
      </c>
      <c r="B119" s="58">
        <v>316720</v>
      </c>
      <c r="C119" s="2" t="s">
        <v>163</v>
      </c>
      <c r="D119" s="56">
        <v>2</v>
      </c>
      <c r="E119" s="56">
        <v>3</v>
      </c>
      <c r="F119" s="56">
        <v>5</v>
      </c>
      <c r="G119" s="56">
        <v>6</v>
      </c>
      <c r="H119" s="56">
        <v>4</v>
      </c>
      <c r="I119" s="56">
        <v>4</v>
      </c>
      <c r="J119" s="56">
        <v>5</v>
      </c>
      <c r="K119" s="56">
        <v>4</v>
      </c>
      <c r="L119" s="56">
        <v>16</v>
      </c>
      <c r="M119" s="56">
        <v>2</v>
      </c>
      <c r="N119" s="56">
        <v>6</v>
      </c>
      <c r="O119" s="56">
        <v>7</v>
      </c>
      <c r="P119" s="59">
        <v>1</v>
      </c>
      <c r="Q119" s="59">
        <v>1</v>
      </c>
      <c r="R119" s="59">
        <v>3</v>
      </c>
      <c r="S119" s="59">
        <v>3</v>
      </c>
      <c r="T119" s="59">
        <v>2</v>
      </c>
      <c r="U119" s="59">
        <v>2</v>
      </c>
      <c r="V119" s="59">
        <v>5</v>
      </c>
      <c r="W119" s="59">
        <v>3</v>
      </c>
      <c r="X119" s="59">
        <v>10</v>
      </c>
      <c r="Y119" s="59">
        <v>2</v>
      </c>
      <c r="Z119" s="59">
        <v>3</v>
      </c>
      <c r="AA119" s="59">
        <v>4</v>
      </c>
      <c r="AB119" s="62">
        <v>50</v>
      </c>
      <c r="AC119" s="62">
        <v>33.333333333333329</v>
      </c>
      <c r="AD119" s="62">
        <v>60</v>
      </c>
      <c r="AE119" s="62">
        <v>50</v>
      </c>
      <c r="AF119" s="62">
        <v>50</v>
      </c>
      <c r="AG119" s="62">
        <v>50</v>
      </c>
      <c r="AH119" s="62">
        <v>100</v>
      </c>
      <c r="AI119" s="62">
        <v>75</v>
      </c>
      <c r="AJ119" s="62">
        <v>62.5</v>
      </c>
      <c r="AK119" s="62">
        <v>100</v>
      </c>
      <c r="AL119" s="62">
        <v>50</v>
      </c>
      <c r="AM119" s="62">
        <v>57.142857142857139</v>
      </c>
      <c r="AN119" s="61">
        <v>1</v>
      </c>
      <c r="AO119" s="25">
        <v>2</v>
      </c>
      <c r="AP119" s="25">
        <v>2</v>
      </c>
      <c r="AQ119" s="25">
        <v>3</v>
      </c>
      <c r="AR119" s="25">
        <v>2</v>
      </c>
      <c r="AS119" s="25">
        <v>2</v>
      </c>
      <c r="AT119" s="25">
        <v>0</v>
      </c>
      <c r="AU119" s="25">
        <v>1</v>
      </c>
      <c r="AV119" s="25">
        <v>5</v>
      </c>
      <c r="AW119" s="25">
        <v>0</v>
      </c>
      <c r="AX119" s="25">
        <v>3</v>
      </c>
      <c r="AY119" s="25">
        <v>3</v>
      </c>
      <c r="AZ119" s="39">
        <v>50</v>
      </c>
      <c r="BA119" s="39">
        <v>66.666666666666657</v>
      </c>
      <c r="BB119" s="39">
        <v>40</v>
      </c>
      <c r="BC119" s="39">
        <v>50</v>
      </c>
      <c r="BD119" s="39">
        <v>50</v>
      </c>
      <c r="BE119" s="39">
        <v>50</v>
      </c>
      <c r="BF119" s="39">
        <v>0</v>
      </c>
      <c r="BG119" s="39">
        <v>25</v>
      </c>
      <c r="BH119" s="39">
        <v>31.25</v>
      </c>
      <c r="BI119" s="39">
        <v>0</v>
      </c>
      <c r="BJ119" s="39">
        <v>50</v>
      </c>
      <c r="BK119" s="39">
        <v>42.857142857142854</v>
      </c>
      <c r="BL119" s="25">
        <v>0</v>
      </c>
      <c r="BM119" s="25">
        <v>0</v>
      </c>
      <c r="BN119" s="25">
        <v>0</v>
      </c>
      <c r="BO119" s="25">
        <v>0</v>
      </c>
      <c r="BP119" s="25">
        <v>0</v>
      </c>
      <c r="BQ119" s="25">
        <v>0</v>
      </c>
      <c r="BR119" s="25">
        <v>0</v>
      </c>
      <c r="BS119" s="25">
        <v>0</v>
      </c>
      <c r="BT119" s="25">
        <v>1</v>
      </c>
      <c r="BU119" s="25">
        <v>0</v>
      </c>
      <c r="BV119" s="25">
        <v>0</v>
      </c>
      <c r="BW119" s="25">
        <v>0</v>
      </c>
      <c r="BX119" s="39">
        <v>0</v>
      </c>
      <c r="BY119" s="39">
        <v>0</v>
      </c>
      <c r="BZ119" s="39">
        <v>0</v>
      </c>
      <c r="CA119" s="39">
        <v>0</v>
      </c>
      <c r="CB119" s="39">
        <v>0</v>
      </c>
      <c r="CC119" s="39">
        <v>0</v>
      </c>
      <c r="CD119" s="39">
        <v>0</v>
      </c>
      <c r="CE119" s="39">
        <v>0</v>
      </c>
      <c r="CF119" s="39">
        <v>6.25</v>
      </c>
      <c r="CG119" s="39">
        <v>0</v>
      </c>
      <c r="CH119" s="39">
        <v>0</v>
      </c>
      <c r="CI119" s="39">
        <v>0</v>
      </c>
      <c r="CJ119" s="63">
        <v>0</v>
      </c>
      <c r="CK119" s="63">
        <v>1</v>
      </c>
      <c r="CL119" s="63">
        <v>2</v>
      </c>
      <c r="CM119" s="63">
        <v>2</v>
      </c>
      <c r="CN119" s="63">
        <v>1</v>
      </c>
      <c r="CO119" s="63">
        <v>0</v>
      </c>
      <c r="CP119" s="63">
        <v>3</v>
      </c>
      <c r="CQ119" s="63">
        <v>2</v>
      </c>
      <c r="CR119" s="63">
        <v>7</v>
      </c>
      <c r="CS119" s="63">
        <v>0</v>
      </c>
      <c r="CT119" s="63">
        <v>1</v>
      </c>
      <c r="CU119" s="63">
        <v>3</v>
      </c>
      <c r="CV119" s="63">
        <v>1</v>
      </c>
      <c r="CW119" s="63">
        <v>0</v>
      </c>
      <c r="CX119" s="63">
        <v>1</v>
      </c>
      <c r="CY119" s="63">
        <v>1</v>
      </c>
      <c r="CZ119" s="63">
        <v>0</v>
      </c>
      <c r="DA119" s="63">
        <v>0</v>
      </c>
      <c r="DB119" s="63">
        <v>0</v>
      </c>
      <c r="DC119" s="63">
        <v>0</v>
      </c>
      <c r="DD119" s="63">
        <v>0</v>
      </c>
      <c r="DE119" s="63">
        <v>0</v>
      </c>
      <c r="DF119" s="63">
        <v>0</v>
      </c>
      <c r="DG119" s="63">
        <v>0</v>
      </c>
      <c r="DH119" s="25">
        <v>0</v>
      </c>
      <c r="DI119" s="25">
        <v>0</v>
      </c>
      <c r="DJ119" s="25">
        <v>0</v>
      </c>
      <c r="DK119" s="25">
        <v>0</v>
      </c>
      <c r="DL119" s="25">
        <v>0</v>
      </c>
      <c r="DM119" s="25">
        <v>1</v>
      </c>
      <c r="DN119" s="25">
        <v>2</v>
      </c>
      <c r="DO119" s="25">
        <v>1</v>
      </c>
      <c r="DP119" s="25">
        <v>2</v>
      </c>
      <c r="DQ119" s="25">
        <v>0</v>
      </c>
      <c r="DR119" s="25">
        <v>1</v>
      </c>
      <c r="DS119" s="25">
        <v>0</v>
      </c>
      <c r="DT119" s="34">
        <v>1</v>
      </c>
      <c r="DU119" s="34">
        <v>1</v>
      </c>
      <c r="DV119" s="34">
        <v>3</v>
      </c>
      <c r="DW119" s="34">
        <v>3</v>
      </c>
      <c r="DX119" s="34">
        <v>1</v>
      </c>
      <c r="DY119" s="34">
        <v>1</v>
      </c>
      <c r="DZ119" s="34">
        <v>5</v>
      </c>
      <c r="EA119" s="2">
        <v>3</v>
      </c>
      <c r="EB119" s="2">
        <v>9</v>
      </c>
      <c r="EC119" s="2">
        <v>0</v>
      </c>
      <c r="ED119" s="2">
        <v>2</v>
      </c>
      <c r="EE119" s="2">
        <v>3</v>
      </c>
      <c r="EF119" s="34">
        <v>0</v>
      </c>
      <c r="EG119" s="34">
        <v>100</v>
      </c>
      <c r="EH119" s="34">
        <v>66.666666666666657</v>
      </c>
      <c r="EI119" s="34">
        <v>66.666666666666657</v>
      </c>
      <c r="EJ119" s="34">
        <v>100</v>
      </c>
      <c r="EK119" s="34">
        <v>0</v>
      </c>
      <c r="EL119" s="34">
        <v>60</v>
      </c>
      <c r="EM119" s="34">
        <v>66.666666666666657</v>
      </c>
      <c r="EN119" s="34">
        <v>77.777777777777786</v>
      </c>
      <c r="EO119" s="34">
        <v>999999999</v>
      </c>
      <c r="EP119" s="34">
        <v>50</v>
      </c>
      <c r="EQ119" s="34">
        <v>100</v>
      </c>
      <c r="ER119" s="34">
        <v>100</v>
      </c>
      <c r="ES119" s="34">
        <v>0</v>
      </c>
      <c r="ET119" s="34">
        <v>33.333333333333329</v>
      </c>
      <c r="EU119" s="34">
        <v>33.333333333333329</v>
      </c>
      <c r="EV119" s="34">
        <v>0</v>
      </c>
      <c r="EW119" s="34">
        <v>0</v>
      </c>
      <c r="EX119" s="34">
        <v>0</v>
      </c>
      <c r="EY119" s="34">
        <v>0</v>
      </c>
      <c r="EZ119" s="34">
        <v>0</v>
      </c>
      <c r="FA119" s="34">
        <v>999999999</v>
      </c>
      <c r="FB119" s="34">
        <v>0</v>
      </c>
      <c r="FC119" s="34">
        <v>0</v>
      </c>
      <c r="FD119" s="42">
        <v>0</v>
      </c>
      <c r="FE119" s="42">
        <v>0</v>
      </c>
      <c r="FF119" s="42">
        <v>0</v>
      </c>
      <c r="FG119" s="42">
        <v>0</v>
      </c>
      <c r="FH119" s="42">
        <v>0</v>
      </c>
      <c r="FI119" s="42">
        <v>100</v>
      </c>
      <c r="FJ119" s="42">
        <v>40</v>
      </c>
      <c r="FK119" s="42">
        <v>33.333333333333329</v>
      </c>
      <c r="FL119" s="42">
        <v>22.222222222222221</v>
      </c>
      <c r="FM119" s="42">
        <v>999999999</v>
      </c>
      <c r="FN119" s="42">
        <v>50</v>
      </c>
      <c r="FO119" s="42">
        <v>0</v>
      </c>
      <c r="FP119" s="42">
        <v>1</v>
      </c>
      <c r="FQ119" s="2">
        <v>1</v>
      </c>
      <c r="FR119" s="2">
        <v>3</v>
      </c>
      <c r="FS119" s="2">
        <v>3</v>
      </c>
      <c r="FT119" s="2">
        <v>1</v>
      </c>
      <c r="FU119" s="2">
        <v>1</v>
      </c>
      <c r="FV119" s="2">
        <v>4</v>
      </c>
      <c r="FW119" s="2">
        <v>2</v>
      </c>
      <c r="FX119" s="2">
        <v>7</v>
      </c>
      <c r="FY119" s="2">
        <v>2</v>
      </c>
      <c r="FZ119" s="2">
        <v>2</v>
      </c>
      <c r="GA119" s="2">
        <v>2</v>
      </c>
      <c r="GB119" s="25">
        <v>0</v>
      </c>
      <c r="GC119" s="25">
        <v>0</v>
      </c>
      <c r="GD119" s="25">
        <v>0</v>
      </c>
      <c r="GE119" s="25">
        <v>0</v>
      </c>
      <c r="GF119" s="25">
        <v>0</v>
      </c>
      <c r="GG119" s="25">
        <v>0</v>
      </c>
      <c r="GH119" s="25">
        <v>0</v>
      </c>
      <c r="GI119" s="25">
        <v>0</v>
      </c>
      <c r="GJ119" s="25">
        <v>0</v>
      </c>
      <c r="GK119" s="25">
        <v>0</v>
      </c>
      <c r="GL119" s="25">
        <v>0</v>
      </c>
      <c r="GM119" s="25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1</v>
      </c>
      <c r="GT119" s="2">
        <v>0</v>
      </c>
      <c r="GU119" s="2">
        <v>1</v>
      </c>
      <c r="GV119" s="2">
        <v>0</v>
      </c>
      <c r="GW119" s="2">
        <v>0</v>
      </c>
      <c r="GX119" s="2">
        <v>1</v>
      </c>
      <c r="GY119" s="2">
        <v>0</v>
      </c>
      <c r="GZ119" s="2">
        <v>1</v>
      </c>
      <c r="HA119" s="2">
        <v>1</v>
      </c>
      <c r="HB119" s="2">
        <v>3</v>
      </c>
      <c r="HC119" s="2">
        <v>3</v>
      </c>
      <c r="HD119" s="2">
        <v>1</v>
      </c>
      <c r="HE119" s="2">
        <v>2</v>
      </c>
      <c r="HF119" s="2">
        <v>4</v>
      </c>
      <c r="HG119" s="2">
        <v>3</v>
      </c>
      <c r="HH119" s="2">
        <v>7</v>
      </c>
      <c r="HI119" s="2">
        <v>2</v>
      </c>
      <c r="HJ119" s="2">
        <v>3</v>
      </c>
      <c r="HK119" s="2">
        <v>2</v>
      </c>
      <c r="HL119" s="34">
        <v>100</v>
      </c>
      <c r="HM119" s="34">
        <v>100</v>
      </c>
      <c r="HN119" s="34">
        <v>100</v>
      </c>
      <c r="HO119" s="34">
        <v>100</v>
      </c>
      <c r="HP119" s="34">
        <v>100</v>
      </c>
      <c r="HQ119" s="34">
        <v>50</v>
      </c>
      <c r="HR119" s="34">
        <v>100</v>
      </c>
      <c r="HS119" s="34">
        <v>66.666666666666657</v>
      </c>
      <c r="HT119" s="34">
        <v>100</v>
      </c>
      <c r="HU119" s="34">
        <v>100</v>
      </c>
      <c r="HV119" s="34">
        <v>66.666666666666657</v>
      </c>
      <c r="HW119" s="34">
        <v>100</v>
      </c>
      <c r="HX119" s="39">
        <v>0</v>
      </c>
      <c r="HY119" s="39">
        <v>0</v>
      </c>
      <c r="HZ119" s="39">
        <v>0</v>
      </c>
      <c r="IA119" s="39">
        <v>0</v>
      </c>
      <c r="IB119" s="39">
        <v>0</v>
      </c>
      <c r="IC119" s="39">
        <v>0</v>
      </c>
      <c r="ID119" s="39">
        <v>0</v>
      </c>
      <c r="IE119" s="39">
        <v>0</v>
      </c>
      <c r="IF119" s="39">
        <v>0</v>
      </c>
      <c r="IG119" s="39">
        <v>0</v>
      </c>
      <c r="IH119" s="39">
        <v>0</v>
      </c>
      <c r="II119" s="39">
        <v>0</v>
      </c>
      <c r="IJ119" s="39">
        <v>0</v>
      </c>
      <c r="IK119" s="39">
        <v>0</v>
      </c>
      <c r="IL119" s="39">
        <v>0</v>
      </c>
      <c r="IM119" s="39">
        <v>0</v>
      </c>
      <c r="IN119" s="39">
        <v>0</v>
      </c>
      <c r="IO119" s="39">
        <v>50</v>
      </c>
      <c r="IP119" s="39">
        <v>0</v>
      </c>
      <c r="IQ119" s="39">
        <v>33.333333333333329</v>
      </c>
      <c r="IR119" s="39">
        <v>0</v>
      </c>
      <c r="IS119" s="39">
        <v>0</v>
      </c>
      <c r="IT119" s="39">
        <v>33.333333333333329</v>
      </c>
      <c r="IU119" s="39">
        <v>0</v>
      </c>
      <c r="IV119" s="39">
        <v>1</v>
      </c>
      <c r="IW119" s="39">
        <v>1</v>
      </c>
      <c r="IX119" s="39">
        <v>0</v>
      </c>
      <c r="IY119" s="39">
        <v>0</v>
      </c>
      <c r="IZ119" s="39">
        <v>0</v>
      </c>
      <c r="JA119" s="39">
        <v>0</v>
      </c>
      <c r="JB119" s="39">
        <v>0</v>
      </c>
      <c r="JC119" s="39">
        <v>1</v>
      </c>
      <c r="JD119" s="2">
        <v>2</v>
      </c>
      <c r="JE119" s="2">
        <v>0</v>
      </c>
      <c r="JF119" s="2">
        <v>1</v>
      </c>
      <c r="JG119" s="2">
        <v>2</v>
      </c>
      <c r="JH119" s="2">
        <v>0</v>
      </c>
      <c r="JI119" s="2">
        <v>0</v>
      </c>
      <c r="JJ119" s="2">
        <v>1</v>
      </c>
      <c r="JK119" s="2">
        <v>2</v>
      </c>
      <c r="JL119" s="2">
        <v>2</v>
      </c>
      <c r="JM119" s="44">
        <v>1</v>
      </c>
      <c r="JN119" s="44">
        <v>0</v>
      </c>
      <c r="JO119" s="44">
        <v>0</v>
      </c>
      <c r="JP119" s="2">
        <v>0</v>
      </c>
      <c r="JQ119" s="2">
        <v>0</v>
      </c>
      <c r="JR119" s="2">
        <v>2</v>
      </c>
      <c r="JS119" s="2">
        <v>0</v>
      </c>
      <c r="JT119" s="2">
        <v>0</v>
      </c>
      <c r="JU119" s="2">
        <v>1</v>
      </c>
      <c r="JV119" s="2">
        <v>1</v>
      </c>
      <c r="JW119" s="2">
        <v>0</v>
      </c>
      <c r="JX119" s="2">
        <v>0</v>
      </c>
      <c r="JY119" s="2">
        <v>0</v>
      </c>
      <c r="JZ119" s="2">
        <v>0</v>
      </c>
      <c r="KA119" s="2">
        <v>0</v>
      </c>
      <c r="KB119" s="25">
        <v>2</v>
      </c>
      <c r="KC119" s="25">
        <v>0</v>
      </c>
      <c r="KD119" s="25">
        <v>0</v>
      </c>
      <c r="KE119" s="25">
        <v>0</v>
      </c>
      <c r="KF119" s="25">
        <v>1</v>
      </c>
      <c r="KG119" s="25">
        <v>2</v>
      </c>
      <c r="KH119" s="25">
        <v>2</v>
      </c>
      <c r="KI119" s="25">
        <v>2</v>
      </c>
      <c r="KJ119" s="25">
        <v>2</v>
      </c>
      <c r="KK119" s="25">
        <v>1</v>
      </c>
      <c r="KL119" s="25">
        <v>0</v>
      </c>
      <c r="KM119" s="25">
        <v>1</v>
      </c>
      <c r="KN119" s="25">
        <v>4</v>
      </c>
      <c r="KO119" s="25">
        <v>0</v>
      </c>
      <c r="KP119" s="25">
        <v>3</v>
      </c>
      <c r="KQ119" s="25">
        <v>2</v>
      </c>
      <c r="KR119" s="44">
        <v>100</v>
      </c>
      <c r="KS119" s="44">
        <v>50</v>
      </c>
      <c r="KT119" s="44">
        <v>0</v>
      </c>
      <c r="KU119" s="44">
        <v>0</v>
      </c>
      <c r="KV119" s="44">
        <v>0</v>
      </c>
      <c r="KW119" s="44">
        <v>0</v>
      </c>
      <c r="KX119" s="44">
        <v>999999999</v>
      </c>
      <c r="KY119" s="44">
        <v>100</v>
      </c>
      <c r="KZ119" s="44">
        <v>50</v>
      </c>
      <c r="LA119" s="44">
        <v>999999999</v>
      </c>
      <c r="LB119" s="44">
        <v>33.333333333333329</v>
      </c>
      <c r="LC119" s="44">
        <v>100</v>
      </c>
      <c r="LD119" s="44">
        <v>0</v>
      </c>
      <c r="LE119" s="44">
        <v>0</v>
      </c>
      <c r="LF119" s="44">
        <v>50</v>
      </c>
      <c r="LG119" s="44">
        <v>100</v>
      </c>
      <c r="LH119" s="44">
        <v>100</v>
      </c>
      <c r="LI119" s="44">
        <v>100</v>
      </c>
      <c r="LJ119" s="44">
        <v>999999999</v>
      </c>
      <c r="LK119" s="44">
        <v>0</v>
      </c>
      <c r="LL119" s="44">
        <v>0</v>
      </c>
      <c r="LM119" s="44">
        <v>999999999</v>
      </c>
      <c r="LN119" s="44">
        <v>66.666666666666657</v>
      </c>
      <c r="LO119" s="44">
        <v>0</v>
      </c>
      <c r="LP119" s="44">
        <v>0</v>
      </c>
      <c r="LQ119" s="44">
        <v>50</v>
      </c>
      <c r="LR119" s="44">
        <v>50</v>
      </c>
      <c r="LS119" s="44">
        <v>0</v>
      </c>
      <c r="LT119" s="44">
        <v>0</v>
      </c>
      <c r="LU119" s="44">
        <v>0</v>
      </c>
      <c r="LV119" s="44">
        <v>999999999</v>
      </c>
      <c r="LW119" s="44">
        <v>0</v>
      </c>
      <c r="LX119" s="44">
        <v>50</v>
      </c>
      <c r="LY119" s="44">
        <v>999999999</v>
      </c>
      <c r="LZ119" s="44">
        <v>0</v>
      </c>
      <c r="MA119" s="44">
        <v>0</v>
      </c>
      <c r="MB119" s="25">
        <v>1</v>
      </c>
      <c r="MC119" s="25">
        <v>0</v>
      </c>
      <c r="MD119" s="25">
        <v>1</v>
      </c>
      <c r="ME119" s="25">
        <v>0</v>
      </c>
      <c r="MF119" s="25">
        <v>0</v>
      </c>
      <c r="MG119" s="25">
        <v>1</v>
      </c>
      <c r="MH119" s="25">
        <v>1</v>
      </c>
      <c r="MI119" s="25">
        <v>0</v>
      </c>
      <c r="MJ119" s="25">
        <v>4</v>
      </c>
      <c r="MK119" s="25">
        <v>0</v>
      </c>
      <c r="ML119" s="25">
        <v>0</v>
      </c>
      <c r="MM119" s="25">
        <v>0</v>
      </c>
      <c r="MN119" s="25">
        <v>1</v>
      </c>
      <c r="MO119" s="25">
        <v>1</v>
      </c>
      <c r="MP119" s="25">
        <v>3</v>
      </c>
      <c r="MQ119" s="25">
        <v>3</v>
      </c>
      <c r="MR119" s="25">
        <v>1</v>
      </c>
      <c r="MS119" s="25">
        <v>1</v>
      </c>
      <c r="MT119" s="25">
        <v>4</v>
      </c>
      <c r="MU119" s="25">
        <v>3</v>
      </c>
      <c r="MV119" s="25">
        <v>7</v>
      </c>
      <c r="MW119" s="44">
        <v>0</v>
      </c>
      <c r="MX119" s="44">
        <v>0</v>
      </c>
      <c r="MY119" s="44">
        <v>1</v>
      </c>
      <c r="MZ119" s="44">
        <v>100</v>
      </c>
      <c r="NA119" s="44">
        <v>0</v>
      </c>
      <c r="NB119" s="44">
        <v>33.333333333333329</v>
      </c>
      <c r="NC119" s="44">
        <v>0</v>
      </c>
      <c r="ND119" s="44">
        <v>0</v>
      </c>
      <c r="NE119" s="44">
        <v>100</v>
      </c>
      <c r="NF119" s="44">
        <v>25</v>
      </c>
      <c r="NG119" s="44">
        <v>0</v>
      </c>
      <c r="NH119" s="44">
        <v>57.142857142857139</v>
      </c>
      <c r="NI119" s="44">
        <v>999999999</v>
      </c>
      <c r="NJ119" s="44">
        <v>999999999</v>
      </c>
      <c r="NK119" s="44">
        <v>0</v>
      </c>
      <c r="NL119" s="25">
        <v>0</v>
      </c>
      <c r="NM119" s="25">
        <v>0</v>
      </c>
      <c r="NN119" s="25">
        <v>0</v>
      </c>
      <c r="NO119" s="25">
        <v>0</v>
      </c>
      <c r="NP119" s="25">
        <v>0</v>
      </c>
      <c r="NQ119" s="25">
        <v>0</v>
      </c>
      <c r="NR119" s="25">
        <v>0</v>
      </c>
      <c r="NS119" s="25">
        <v>0</v>
      </c>
      <c r="NT119" s="25">
        <v>0</v>
      </c>
      <c r="NU119" s="25">
        <v>0</v>
      </c>
      <c r="NV119" s="25">
        <v>0</v>
      </c>
      <c r="NW119" s="25">
        <v>0</v>
      </c>
      <c r="NX119" s="25">
        <v>0</v>
      </c>
      <c r="NY119" s="25">
        <v>0</v>
      </c>
      <c r="NZ119" s="25">
        <v>0</v>
      </c>
      <c r="OA119" s="25">
        <v>0</v>
      </c>
      <c r="OB119" s="25">
        <v>0</v>
      </c>
      <c r="OC119" s="25">
        <v>0</v>
      </c>
      <c r="OD119" s="44">
        <v>0</v>
      </c>
      <c r="OE119" s="44">
        <v>0</v>
      </c>
      <c r="OF119" s="44">
        <v>1</v>
      </c>
      <c r="OG119" s="44">
        <v>0</v>
      </c>
      <c r="OH119" s="44">
        <v>0</v>
      </c>
      <c r="OI119" s="44">
        <v>0</v>
      </c>
      <c r="OJ119" s="44">
        <v>999999999</v>
      </c>
      <c r="OK119" s="44">
        <v>999999999</v>
      </c>
      <c r="OL119" s="44">
        <v>999999999</v>
      </c>
      <c r="OM119" s="44">
        <v>999999999</v>
      </c>
      <c r="ON119" s="44">
        <v>999999999</v>
      </c>
      <c r="OO119" s="44">
        <v>999999999</v>
      </c>
      <c r="OP119" s="44">
        <v>999999999</v>
      </c>
      <c r="OQ119" s="44">
        <v>999999999</v>
      </c>
      <c r="OR119" s="44">
        <v>0</v>
      </c>
      <c r="OS119" s="44">
        <v>999999999</v>
      </c>
      <c r="OT119" s="44">
        <v>999999999</v>
      </c>
      <c r="OU119" s="44">
        <v>999999999</v>
      </c>
      <c r="OV119" s="25">
        <v>2</v>
      </c>
      <c r="OW119" s="25">
        <v>2</v>
      </c>
      <c r="OX119" s="25">
        <v>5</v>
      </c>
      <c r="OY119" s="25">
        <v>4</v>
      </c>
      <c r="OZ119" s="25">
        <v>7</v>
      </c>
      <c r="PA119" s="25">
        <v>3</v>
      </c>
      <c r="PB119" s="25">
        <v>4</v>
      </c>
      <c r="PC119" s="25">
        <v>6</v>
      </c>
      <c r="PD119" s="25">
        <v>9</v>
      </c>
      <c r="PE119" s="25">
        <v>3</v>
      </c>
      <c r="PF119" s="25">
        <v>6</v>
      </c>
      <c r="PG119" s="25">
        <v>3</v>
      </c>
      <c r="PH119" s="25">
        <v>6</v>
      </c>
      <c r="PI119" s="25">
        <v>4</v>
      </c>
      <c r="PJ119" s="25">
        <v>5</v>
      </c>
      <c r="PK119" s="25">
        <v>7</v>
      </c>
      <c r="PL119" s="25">
        <v>7</v>
      </c>
      <c r="PM119" s="25">
        <v>4</v>
      </c>
      <c r="PN119" s="25">
        <v>5</v>
      </c>
      <c r="PO119" s="25">
        <v>8</v>
      </c>
      <c r="PP119" s="25">
        <v>16</v>
      </c>
      <c r="PQ119" s="25">
        <v>6</v>
      </c>
      <c r="PR119" s="25">
        <v>7</v>
      </c>
      <c r="PS119" s="25">
        <v>8</v>
      </c>
      <c r="PT119" s="44">
        <v>33.333333333333329</v>
      </c>
      <c r="PU119" s="44">
        <v>50</v>
      </c>
      <c r="PV119" s="44">
        <v>100</v>
      </c>
      <c r="PW119" s="44">
        <v>57.142857142857139</v>
      </c>
      <c r="PX119" s="44">
        <v>100</v>
      </c>
      <c r="PY119" s="44">
        <v>75</v>
      </c>
      <c r="PZ119" s="44">
        <v>80</v>
      </c>
      <c r="QA119" s="44">
        <v>75</v>
      </c>
      <c r="QB119" s="44">
        <v>56.25</v>
      </c>
      <c r="QC119" s="44">
        <v>50</v>
      </c>
      <c r="QD119" s="44">
        <v>85.714285714285708</v>
      </c>
      <c r="QE119" s="44">
        <v>37.5</v>
      </c>
      <c r="QF119" s="25">
        <v>2</v>
      </c>
      <c r="QG119" s="25">
        <v>2</v>
      </c>
      <c r="QH119" s="25">
        <v>4</v>
      </c>
      <c r="QI119" s="25">
        <v>5</v>
      </c>
      <c r="QJ119" s="25">
        <v>7</v>
      </c>
      <c r="QK119" s="25">
        <v>3</v>
      </c>
      <c r="QL119" s="25">
        <v>5</v>
      </c>
      <c r="QM119" s="25">
        <v>6</v>
      </c>
      <c r="QN119" s="25">
        <v>11</v>
      </c>
      <c r="QO119" s="25">
        <v>4</v>
      </c>
      <c r="QP119" s="25">
        <v>3</v>
      </c>
      <c r="QQ119" s="25">
        <v>6</v>
      </c>
      <c r="QR119" s="25">
        <v>4</v>
      </c>
      <c r="QS119" s="25">
        <v>5</v>
      </c>
      <c r="QT119" s="25">
        <v>7</v>
      </c>
      <c r="QU119" s="25">
        <v>7</v>
      </c>
      <c r="QV119" s="25">
        <v>4</v>
      </c>
      <c r="QW119" s="25">
        <v>5</v>
      </c>
      <c r="QX119" s="25">
        <v>8</v>
      </c>
      <c r="QY119" s="25">
        <v>16</v>
      </c>
      <c r="QZ119" s="25">
        <v>6</v>
      </c>
      <c r="RA119" s="25">
        <v>7</v>
      </c>
      <c r="RB119" s="44">
        <v>33.333333333333329</v>
      </c>
      <c r="RC119" s="44">
        <v>50</v>
      </c>
      <c r="RD119" s="44">
        <v>80</v>
      </c>
      <c r="RE119" s="44">
        <v>71.428571428571431</v>
      </c>
      <c r="RF119" s="44">
        <v>100</v>
      </c>
      <c r="RG119" s="44">
        <v>75</v>
      </c>
      <c r="RH119" s="44">
        <v>100</v>
      </c>
      <c r="RI119" s="44">
        <v>75</v>
      </c>
      <c r="RJ119" s="44">
        <v>68.75</v>
      </c>
      <c r="RK119" s="44">
        <v>66.666666666666657</v>
      </c>
      <c r="RL119" s="44">
        <v>42.857142857142854</v>
      </c>
      <c r="RM119" s="25">
        <v>2</v>
      </c>
      <c r="RN119" s="25">
        <v>3</v>
      </c>
      <c r="RO119" s="25">
        <v>5</v>
      </c>
      <c r="RP119" s="25">
        <v>5</v>
      </c>
      <c r="RQ119" s="25">
        <v>3</v>
      </c>
      <c r="RR119" s="25">
        <v>2</v>
      </c>
      <c r="RS119" s="25">
        <v>1</v>
      </c>
      <c r="RT119" s="25">
        <v>2</v>
      </c>
      <c r="RU119" s="25">
        <v>9</v>
      </c>
      <c r="RV119" s="25">
        <v>1</v>
      </c>
      <c r="RW119" s="25">
        <v>5</v>
      </c>
      <c r="RX119" s="25">
        <v>2</v>
      </c>
      <c r="RY119" s="25">
        <v>0</v>
      </c>
      <c r="RZ119" s="25">
        <v>1</v>
      </c>
      <c r="SA119" s="25">
        <v>3</v>
      </c>
      <c r="SB119" s="25">
        <v>3</v>
      </c>
      <c r="SC119" s="25">
        <v>3</v>
      </c>
      <c r="SD119" s="25">
        <v>2</v>
      </c>
      <c r="SE119" s="25">
        <v>3</v>
      </c>
      <c r="SF119" s="25">
        <v>3</v>
      </c>
      <c r="SG119" s="25">
        <v>7</v>
      </c>
      <c r="SH119" s="25">
        <v>1</v>
      </c>
      <c r="SI119" s="25">
        <v>4</v>
      </c>
      <c r="SJ119" s="25">
        <v>4</v>
      </c>
      <c r="SK119" s="25">
        <v>0</v>
      </c>
      <c r="SL119" s="25">
        <v>1</v>
      </c>
      <c r="SM119" s="25">
        <v>3</v>
      </c>
      <c r="SN119" s="25">
        <v>3</v>
      </c>
      <c r="SO119" s="25">
        <v>2</v>
      </c>
      <c r="SP119" s="25">
        <v>1</v>
      </c>
      <c r="SQ119" s="25">
        <v>1</v>
      </c>
      <c r="SR119" s="25">
        <v>2</v>
      </c>
      <c r="SS119" s="25">
        <v>5</v>
      </c>
      <c r="ST119" s="25">
        <v>0</v>
      </c>
      <c r="SU119" s="25">
        <v>3</v>
      </c>
      <c r="SV119" s="25">
        <v>2</v>
      </c>
      <c r="SW119" s="44">
        <v>100</v>
      </c>
      <c r="SX119" s="44">
        <v>100</v>
      </c>
      <c r="SY119" s="44">
        <v>100</v>
      </c>
      <c r="SZ119" s="44">
        <v>83.333333333333343</v>
      </c>
      <c r="TA119" s="44">
        <v>75</v>
      </c>
      <c r="TB119" s="44">
        <v>50</v>
      </c>
      <c r="TC119" s="44">
        <v>20</v>
      </c>
      <c r="TD119" s="44">
        <v>50</v>
      </c>
      <c r="TE119" s="44">
        <v>56.25</v>
      </c>
      <c r="TF119" s="44">
        <v>50</v>
      </c>
      <c r="TG119" s="44">
        <v>83.333333333333343</v>
      </c>
      <c r="TH119" s="44">
        <v>28.571428571428569</v>
      </c>
      <c r="TI119" s="44">
        <v>0</v>
      </c>
      <c r="TJ119" s="44">
        <v>33.333333333333329</v>
      </c>
      <c r="TK119" s="44">
        <v>60</v>
      </c>
      <c r="TL119" s="44">
        <v>50</v>
      </c>
      <c r="TM119" s="44">
        <v>75</v>
      </c>
      <c r="TN119" s="44">
        <v>50</v>
      </c>
      <c r="TO119" s="44">
        <v>60</v>
      </c>
      <c r="TP119" s="44">
        <v>75</v>
      </c>
      <c r="TQ119" s="44">
        <v>43.75</v>
      </c>
      <c r="TR119" s="44">
        <v>50</v>
      </c>
      <c r="TS119" s="44">
        <v>66.666666666666657</v>
      </c>
      <c r="TT119" s="44">
        <v>57.142857142857139</v>
      </c>
      <c r="TU119" s="44">
        <v>0</v>
      </c>
      <c r="TV119" s="44">
        <v>33.333333333333329</v>
      </c>
      <c r="TW119" s="44">
        <v>60</v>
      </c>
      <c r="TX119" s="44">
        <v>50</v>
      </c>
      <c r="TY119" s="44">
        <v>50</v>
      </c>
      <c r="TZ119" s="44">
        <v>25</v>
      </c>
      <c r="UA119" s="44">
        <v>20</v>
      </c>
      <c r="UB119" s="44">
        <v>50</v>
      </c>
      <c r="UC119" s="44">
        <v>31.25</v>
      </c>
      <c r="UD119" s="44">
        <v>0</v>
      </c>
      <c r="UE119" s="44">
        <v>50</v>
      </c>
      <c r="UF119" s="44">
        <v>28.571428571428569</v>
      </c>
    </row>
    <row r="120" spans="1:552" x14ac:dyDescent="0.25">
      <c r="A120" s="2" t="str">
        <f t="shared" si="1"/>
        <v xml:space="preserve">316860 Teófilo Otoni                                                                                                                                </v>
      </c>
      <c r="B120" s="58">
        <v>316860</v>
      </c>
      <c r="C120" s="2" t="s">
        <v>164</v>
      </c>
      <c r="D120" s="56">
        <v>3</v>
      </c>
      <c r="E120" s="56">
        <v>3</v>
      </c>
      <c r="F120" s="56">
        <v>2</v>
      </c>
      <c r="G120" s="56">
        <v>0</v>
      </c>
      <c r="H120" s="56">
        <v>4</v>
      </c>
      <c r="I120" s="56">
        <v>3</v>
      </c>
      <c r="J120" s="56">
        <v>0</v>
      </c>
      <c r="K120" s="56">
        <v>3</v>
      </c>
      <c r="L120" s="56">
        <v>2</v>
      </c>
      <c r="M120" s="56">
        <v>2</v>
      </c>
      <c r="N120" s="56">
        <v>1</v>
      </c>
      <c r="O120" s="56">
        <v>2</v>
      </c>
      <c r="P120" s="59">
        <v>0</v>
      </c>
      <c r="Q120" s="59">
        <v>0</v>
      </c>
      <c r="R120" s="59">
        <v>1</v>
      </c>
      <c r="S120" s="59">
        <v>0</v>
      </c>
      <c r="T120" s="59">
        <v>3</v>
      </c>
      <c r="U120" s="59">
        <v>2</v>
      </c>
      <c r="V120" s="59">
        <v>0</v>
      </c>
      <c r="W120" s="59">
        <v>3</v>
      </c>
      <c r="X120" s="59">
        <v>1</v>
      </c>
      <c r="Y120" s="59">
        <v>2</v>
      </c>
      <c r="Z120" s="59">
        <v>0</v>
      </c>
      <c r="AA120" s="59">
        <v>0</v>
      </c>
      <c r="AB120" s="62">
        <v>0</v>
      </c>
      <c r="AC120" s="62">
        <v>0</v>
      </c>
      <c r="AD120" s="62">
        <v>50</v>
      </c>
      <c r="AE120" s="62">
        <v>999999999</v>
      </c>
      <c r="AF120" s="62">
        <v>75</v>
      </c>
      <c r="AG120" s="62">
        <v>66.666666666666657</v>
      </c>
      <c r="AH120" s="62">
        <v>999999999</v>
      </c>
      <c r="AI120" s="62">
        <v>100</v>
      </c>
      <c r="AJ120" s="62">
        <v>50</v>
      </c>
      <c r="AK120" s="62">
        <v>100</v>
      </c>
      <c r="AL120" s="62">
        <v>0</v>
      </c>
      <c r="AM120" s="62">
        <v>0</v>
      </c>
      <c r="AN120" s="61">
        <v>3</v>
      </c>
      <c r="AO120" s="25">
        <v>3</v>
      </c>
      <c r="AP120" s="25">
        <v>1</v>
      </c>
      <c r="AQ120" s="25">
        <v>0</v>
      </c>
      <c r="AR120" s="25">
        <v>1</v>
      </c>
      <c r="AS120" s="25">
        <v>1</v>
      </c>
      <c r="AT120" s="25">
        <v>0</v>
      </c>
      <c r="AU120" s="25">
        <v>0</v>
      </c>
      <c r="AV120" s="25">
        <v>1</v>
      </c>
      <c r="AW120" s="25">
        <v>0</v>
      </c>
      <c r="AX120" s="25">
        <v>1</v>
      </c>
      <c r="AY120" s="25">
        <v>2</v>
      </c>
      <c r="AZ120" s="39">
        <v>100</v>
      </c>
      <c r="BA120" s="39">
        <v>100</v>
      </c>
      <c r="BB120" s="39">
        <v>50</v>
      </c>
      <c r="BC120" s="39">
        <v>999999999</v>
      </c>
      <c r="BD120" s="39">
        <v>25</v>
      </c>
      <c r="BE120" s="39">
        <v>33.333333333333329</v>
      </c>
      <c r="BF120" s="39">
        <v>999999999</v>
      </c>
      <c r="BG120" s="39">
        <v>0</v>
      </c>
      <c r="BH120" s="39">
        <v>50</v>
      </c>
      <c r="BI120" s="39">
        <v>0</v>
      </c>
      <c r="BJ120" s="39">
        <v>100</v>
      </c>
      <c r="BK120" s="39">
        <v>100</v>
      </c>
      <c r="BL120" s="25">
        <v>0</v>
      </c>
      <c r="BM120" s="25">
        <v>0</v>
      </c>
      <c r="BN120" s="25">
        <v>0</v>
      </c>
      <c r="BO120" s="25">
        <v>0</v>
      </c>
      <c r="BP120" s="25">
        <v>0</v>
      </c>
      <c r="BQ120" s="25">
        <v>0</v>
      </c>
      <c r="BR120" s="25">
        <v>0</v>
      </c>
      <c r="BS120" s="25">
        <v>0</v>
      </c>
      <c r="BT120" s="25">
        <v>0</v>
      </c>
      <c r="BU120" s="25">
        <v>0</v>
      </c>
      <c r="BV120" s="25">
        <v>0</v>
      </c>
      <c r="BW120" s="25">
        <v>0</v>
      </c>
      <c r="BX120" s="39">
        <v>0</v>
      </c>
      <c r="BY120" s="39">
        <v>0</v>
      </c>
      <c r="BZ120" s="39">
        <v>0</v>
      </c>
      <c r="CA120" s="39">
        <v>999999999</v>
      </c>
      <c r="CB120" s="39">
        <v>0</v>
      </c>
      <c r="CC120" s="39">
        <v>0</v>
      </c>
      <c r="CD120" s="39">
        <v>999999999</v>
      </c>
      <c r="CE120" s="39">
        <v>0</v>
      </c>
      <c r="CF120" s="39">
        <v>0</v>
      </c>
      <c r="CG120" s="39">
        <v>0</v>
      </c>
      <c r="CH120" s="39">
        <v>0</v>
      </c>
      <c r="CI120" s="39">
        <v>0</v>
      </c>
      <c r="CJ120" s="63">
        <v>0</v>
      </c>
      <c r="CK120" s="63">
        <v>0</v>
      </c>
      <c r="CL120" s="63">
        <v>0</v>
      </c>
      <c r="CM120" s="63">
        <v>0</v>
      </c>
      <c r="CN120" s="63">
        <v>2</v>
      </c>
      <c r="CO120" s="63">
        <v>2</v>
      </c>
      <c r="CP120" s="63">
        <v>0</v>
      </c>
      <c r="CQ120" s="63">
        <v>2</v>
      </c>
      <c r="CR120" s="63">
        <v>1</v>
      </c>
      <c r="CS120" s="63">
        <v>2</v>
      </c>
      <c r="CT120" s="63">
        <v>0</v>
      </c>
      <c r="CU120" s="63">
        <v>0</v>
      </c>
      <c r="CV120" s="63">
        <v>0</v>
      </c>
      <c r="CW120" s="63">
        <v>0</v>
      </c>
      <c r="CX120" s="63">
        <v>1</v>
      </c>
      <c r="CY120" s="63">
        <v>0</v>
      </c>
      <c r="CZ120" s="63">
        <v>1</v>
      </c>
      <c r="DA120" s="63">
        <v>0</v>
      </c>
      <c r="DB120" s="63">
        <v>0</v>
      </c>
      <c r="DC120" s="63">
        <v>0</v>
      </c>
      <c r="DD120" s="63">
        <v>0</v>
      </c>
      <c r="DE120" s="63">
        <v>0</v>
      </c>
      <c r="DF120" s="63">
        <v>0</v>
      </c>
      <c r="DG120" s="63">
        <v>0</v>
      </c>
      <c r="DH120" s="25">
        <v>0</v>
      </c>
      <c r="DI120" s="25">
        <v>0</v>
      </c>
      <c r="DJ120" s="25">
        <v>0</v>
      </c>
      <c r="DK120" s="25">
        <v>0</v>
      </c>
      <c r="DL120" s="25">
        <v>0</v>
      </c>
      <c r="DM120" s="25">
        <v>0</v>
      </c>
      <c r="DN120" s="25">
        <v>0</v>
      </c>
      <c r="DO120" s="25">
        <v>0</v>
      </c>
      <c r="DP120" s="25">
        <v>0</v>
      </c>
      <c r="DQ120" s="25">
        <v>0</v>
      </c>
      <c r="DR120" s="25">
        <v>0</v>
      </c>
      <c r="DS120" s="25">
        <v>0</v>
      </c>
      <c r="DT120" s="34">
        <v>0</v>
      </c>
      <c r="DU120" s="34">
        <v>0</v>
      </c>
      <c r="DV120" s="34">
        <v>1</v>
      </c>
      <c r="DW120" s="34">
        <v>0</v>
      </c>
      <c r="DX120" s="34">
        <v>3</v>
      </c>
      <c r="DY120" s="34">
        <v>2</v>
      </c>
      <c r="DZ120" s="34">
        <v>0</v>
      </c>
      <c r="EA120" s="2">
        <v>2</v>
      </c>
      <c r="EB120" s="2">
        <v>1</v>
      </c>
      <c r="EC120" s="2">
        <v>2</v>
      </c>
      <c r="ED120" s="2">
        <v>0</v>
      </c>
      <c r="EE120" s="2">
        <v>0</v>
      </c>
      <c r="EF120" s="34">
        <v>999999999</v>
      </c>
      <c r="EG120" s="34">
        <v>999999999</v>
      </c>
      <c r="EH120" s="34">
        <v>0</v>
      </c>
      <c r="EI120" s="34">
        <v>999999999</v>
      </c>
      <c r="EJ120" s="34">
        <v>66.666666666666657</v>
      </c>
      <c r="EK120" s="34">
        <v>100</v>
      </c>
      <c r="EL120" s="34">
        <v>999999999</v>
      </c>
      <c r="EM120" s="34">
        <v>100</v>
      </c>
      <c r="EN120" s="34">
        <v>100</v>
      </c>
      <c r="EO120" s="34">
        <v>100</v>
      </c>
      <c r="EP120" s="34">
        <v>999999999</v>
      </c>
      <c r="EQ120" s="34">
        <v>999999999</v>
      </c>
      <c r="ER120" s="34">
        <v>999999999</v>
      </c>
      <c r="ES120" s="34">
        <v>999999999</v>
      </c>
      <c r="ET120" s="34">
        <v>100</v>
      </c>
      <c r="EU120" s="34">
        <v>999999999</v>
      </c>
      <c r="EV120" s="34">
        <v>33.333333333333329</v>
      </c>
      <c r="EW120" s="34">
        <v>0</v>
      </c>
      <c r="EX120" s="34">
        <v>999999999</v>
      </c>
      <c r="EY120" s="34">
        <v>0</v>
      </c>
      <c r="EZ120" s="34">
        <v>0</v>
      </c>
      <c r="FA120" s="34">
        <v>0</v>
      </c>
      <c r="FB120" s="34">
        <v>999999999</v>
      </c>
      <c r="FC120" s="34">
        <v>999999999</v>
      </c>
      <c r="FD120" s="42">
        <v>999999999</v>
      </c>
      <c r="FE120" s="42">
        <v>999999999</v>
      </c>
      <c r="FF120" s="42">
        <v>0</v>
      </c>
      <c r="FG120" s="42">
        <v>999999999</v>
      </c>
      <c r="FH120" s="42">
        <v>0</v>
      </c>
      <c r="FI120" s="42">
        <v>0</v>
      </c>
      <c r="FJ120" s="42">
        <v>999999999</v>
      </c>
      <c r="FK120" s="42">
        <v>0</v>
      </c>
      <c r="FL120" s="42">
        <v>0</v>
      </c>
      <c r="FM120" s="42">
        <v>0</v>
      </c>
      <c r="FN120" s="42">
        <v>999999999</v>
      </c>
      <c r="FO120" s="42">
        <v>999999999</v>
      </c>
      <c r="FP120" s="42">
        <v>0</v>
      </c>
      <c r="FQ120" s="2">
        <v>0</v>
      </c>
      <c r="FR120" s="2">
        <v>0</v>
      </c>
      <c r="FS120" s="2">
        <v>0</v>
      </c>
      <c r="FT120" s="2">
        <v>2</v>
      </c>
      <c r="FU120" s="2">
        <v>2</v>
      </c>
      <c r="FV120" s="2">
        <v>0</v>
      </c>
      <c r="FW120" s="2">
        <v>2</v>
      </c>
      <c r="FX120" s="2">
        <v>1</v>
      </c>
      <c r="FY120" s="2">
        <v>2</v>
      </c>
      <c r="FZ120" s="2">
        <v>0</v>
      </c>
      <c r="GA120" s="2">
        <v>0</v>
      </c>
      <c r="GB120" s="25">
        <v>0</v>
      </c>
      <c r="GC120" s="25">
        <v>0</v>
      </c>
      <c r="GD120" s="25">
        <v>1</v>
      </c>
      <c r="GE120" s="25">
        <v>0</v>
      </c>
      <c r="GF120" s="25">
        <v>1</v>
      </c>
      <c r="GG120" s="25">
        <v>0</v>
      </c>
      <c r="GH120" s="25">
        <v>0</v>
      </c>
      <c r="GI120" s="25">
        <v>1</v>
      </c>
      <c r="GJ120" s="25">
        <v>0</v>
      </c>
      <c r="GK120" s="25">
        <v>0</v>
      </c>
      <c r="GL120" s="25">
        <v>0</v>
      </c>
      <c r="GM120" s="25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1</v>
      </c>
      <c r="HC120" s="2">
        <v>0</v>
      </c>
      <c r="HD120" s="2">
        <v>3</v>
      </c>
      <c r="HE120" s="2">
        <v>2</v>
      </c>
      <c r="HF120" s="2">
        <v>0</v>
      </c>
      <c r="HG120" s="2">
        <v>3</v>
      </c>
      <c r="HH120" s="2">
        <v>1</v>
      </c>
      <c r="HI120" s="2">
        <v>2</v>
      </c>
      <c r="HJ120" s="2">
        <v>0</v>
      </c>
      <c r="HK120" s="2">
        <v>0</v>
      </c>
      <c r="HL120" s="34">
        <v>999999999</v>
      </c>
      <c r="HM120" s="34">
        <v>999999999</v>
      </c>
      <c r="HN120" s="34">
        <v>0</v>
      </c>
      <c r="HO120" s="34">
        <v>999999999</v>
      </c>
      <c r="HP120" s="34">
        <v>66.666666666666657</v>
      </c>
      <c r="HQ120" s="34">
        <v>100</v>
      </c>
      <c r="HR120" s="34">
        <v>999999999</v>
      </c>
      <c r="HS120" s="34">
        <v>66.666666666666657</v>
      </c>
      <c r="HT120" s="34">
        <v>100</v>
      </c>
      <c r="HU120" s="34">
        <v>100</v>
      </c>
      <c r="HV120" s="34">
        <v>999999999</v>
      </c>
      <c r="HW120" s="34">
        <v>999999999</v>
      </c>
      <c r="HX120" s="39">
        <v>999999999</v>
      </c>
      <c r="HY120" s="39">
        <v>999999999</v>
      </c>
      <c r="HZ120" s="39">
        <v>100</v>
      </c>
      <c r="IA120" s="39">
        <v>999999999</v>
      </c>
      <c r="IB120" s="39">
        <v>33.333333333333329</v>
      </c>
      <c r="IC120" s="39">
        <v>0</v>
      </c>
      <c r="ID120" s="39">
        <v>999999999</v>
      </c>
      <c r="IE120" s="39">
        <v>33.333333333333329</v>
      </c>
      <c r="IF120" s="39">
        <v>0</v>
      </c>
      <c r="IG120" s="39">
        <v>0</v>
      </c>
      <c r="IH120" s="39">
        <v>999999999</v>
      </c>
      <c r="II120" s="39">
        <v>999999999</v>
      </c>
      <c r="IJ120" s="39">
        <v>999999999</v>
      </c>
      <c r="IK120" s="39">
        <v>999999999</v>
      </c>
      <c r="IL120" s="39">
        <v>0</v>
      </c>
      <c r="IM120" s="39">
        <v>999999999</v>
      </c>
      <c r="IN120" s="39">
        <v>0</v>
      </c>
      <c r="IO120" s="39">
        <v>0</v>
      </c>
      <c r="IP120" s="39">
        <v>999999999</v>
      </c>
      <c r="IQ120" s="39">
        <v>0</v>
      </c>
      <c r="IR120" s="39">
        <v>0</v>
      </c>
      <c r="IS120" s="39">
        <v>0</v>
      </c>
      <c r="IT120" s="39">
        <v>999999999</v>
      </c>
      <c r="IU120" s="39">
        <v>999999999</v>
      </c>
      <c r="IV120" s="39">
        <v>0</v>
      </c>
      <c r="IW120" s="39">
        <v>1</v>
      </c>
      <c r="IX120" s="39">
        <v>0</v>
      </c>
      <c r="IY120" s="39">
        <v>0</v>
      </c>
      <c r="IZ120" s="39">
        <v>1</v>
      </c>
      <c r="JA120" s="39">
        <v>0</v>
      </c>
      <c r="JB120" s="39">
        <v>0</v>
      </c>
      <c r="JC120" s="39">
        <v>0</v>
      </c>
      <c r="JD120" s="2">
        <v>1</v>
      </c>
      <c r="JE120" s="2">
        <v>0</v>
      </c>
      <c r="JF120" s="2">
        <v>1</v>
      </c>
      <c r="JG120" s="2">
        <v>1</v>
      </c>
      <c r="JH120" s="2">
        <v>3</v>
      </c>
      <c r="JI120" s="2">
        <v>1</v>
      </c>
      <c r="JJ120" s="2">
        <v>1</v>
      </c>
      <c r="JK120" s="2">
        <v>0</v>
      </c>
      <c r="JL120" s="2">
        <v>0</v>
      </c>
      <c r="JM120" s="44">
        <v>0</v>
      </c>
      <c r="JN120" s="44">
        <v>0</v>
      </c>
      <c r="JO120" s="44">
        <v>0</v>
      </c>
      <c r="JP120" s="2">
        <v>0</v>
      </c>
      <c r="JQ120" s="2">
        <v>0</v>
      </c>
      <c r="JR120" s="2">
        <v>0</v>
      </c>
      <c r="JS120" s="2">
        <v>1</v>
      </c>
      <c r="JT120" s="2">
        <v>0</v>
      </c>
      <c r="JU120" s="2">
        <v>0</v>
      </c>
      <c r="JV120" s="2">
        <v>0</v>
      </c>
      <c r="JW120" s="2">
        <v>0</v>
      </c>
      <c r="JX120" s="2">
        <v>0</v>
      </c>
      <c r="JY120" s="2">
        <v>1</v>
      </c>
      <c r="JZ120" s="2">
        <v>0</v>
      </c>
      <c r="KA120" s="2">
        <v>0</v>
      </c>
      <c r="KB120" s="25">
        <v>0</v>
      </c>
      <c r="KC120" s="25">
        <v>0</v>
      </c>
      <c r="KD120" s="25">
        <v>0</v>
      </c>
      <c r="KE120" s="25">
        <v>0</v>
      </c>
      <c r="KF120" s="25">
        <v>3</v>
      </c>
      <c r="KG120" s="25">
        <v>2</v>
      </c>
      <c r="KH120" s="25">
        <v>1</v>
      </c>
      <c r="KI120" s="25">
        <v>0</v>
      </c>
      <c r="KJ120" s="25">
        <v>1</v>
      </c>
      <c r="KK120" s="25">
        <v>1</v>
      </c>
      <c r="KL120" s="25">
        <v>0</v>
      </c>
      <c r="KM120" s="25">
        <v>0</v>
      </c>
      <c r="KN120" s="25">
        <v>1</v>
      </c>
      <c r="KO120" s="25">
        <v>0</v>
      </c>
      <c r="KP120" s="25">
        <v>1</v>
      </c>
      <c r="KQ120" s="25">
        <v>2</v>
      </c>
      <c r="KR120" s="44">
        <v>0</v>
      </c>
      <c r="KS120" s="44">
        <v>50</v>
      </c>
      <c r="KT120" s="44">
        <v>0</v>
      </c>
      <c r="KU120" s="44">
        <v>999999999</v>
      </c>
      <c r="KV120" s="44">
        <v>100</v>
      </c>
      <c r="KW120" s="44">
        <v>0</v>
      </c>
      <c r="KX120" s="44">
        <v>999999999</v>
      </c>
      <c r="KY120" s="44">
        <v>999999999</v>
      </c>
      <c r="KZ120" s="44">
        <v>100</v>
      </c>
      <c r="LA120" s="44">
        <v>999999999</v>
      </c>
      <c r="LB120" s="44">
        <v>100</v>
      </c>
      <c r="LC120" s="44">
        <v>50</v>
      </c>
      <c r="LD120" s="44">
        <v>100</v>
      </c>
      <c r="LE120" s="44">
        <v>50</v>
      </c>
      <c r="LF120" s="44">
        <v>100</v>
      </c>
      <c r="LG120" s="44">
        <v>999999999</v>
      </c>
      <c r="LH120" s="44">
        <v>0</v>
      </c>
      <c r="LI120" s="44">
        <v>0</v>
      </c>
      <c r="LJ120" s="44">
        <v>999999999</v>
      </c>
      <c r="LK120" s="44">
        <v>999999999</v>
      </c>
      <c r="LL120" s="44">
        <v>0</v>
      </c>
      <c r="LM120" s="44">
        <v>999999999</v>
      </c>
      <c r="LN120" s="44">
        <v>0</v>
      </c>
      <c r="LO120" s="44">
        <v>50</v>
      </c>
      <c r="LP120" s="44">
        <v>0</v>
      </c>
      <c r="LQ120" s="44">
        <v>0</v>
      </c>
      <c r="LR120" s="44">
        <v>0</v>
      </c>
      <c r="LS120" s="44">
        <v>999999999</v>
      </c>
      <c r="LT120" s="44">
        <v>0</v>
      </c>
      <c r="LU120" s="44">
        <v>100</v>
      </c>
      <c r="LV120" s="44">
        <v>999999999</v>
      </c>
      <c r="LW120" s="44">
        <v>999999999</v>
      </c>
      <c r="LX120" s="44">
        <v>0</v>
      </c>
      <c r="LY120" s="44">
        <v>999999999</v>
      </c>
      <c r="LZ120" s="44">
        <v>0</v>
      </c>
      <c r="MA120" s="44">
        <v>0</v>
      </c>
      <c r="MB120" s="25">
        <v>0</v>
      </c>
      <c r="MC120" s="25">
        <v>0</v>
      </c>
      <c r="MD120" s="25">
        <v>0</v>
      </c>
      <c r="ME120" s="25">
        <v>0</v>
      </c>
      <c r="MF120" s="25">
        <v>1</v>
      </c>
      <c r="MG120" s="25">
        <v>0</v>
      </c>
      <c r="MH120" s="25">
        <v>0</v>
      </c>
      <c r="MI120" s="25">
        <v>0</v>
      </c>
      <c r="MJ120" s="25">
        <v>0</v>
      </c>
      <c r="MK120" s="25">
        <v>0</v>
      </c>
      <c r="ML120" s="25">
        <v>0</v>
      </c>
      <c r="MM120" s="25">
        <v>0</v>
      </c>
      <c r="MN120" s="25">
        <v>0</v>
      </c>
      <c r="MO120" s="25">
        <v>0</v>
      </c>
      <c r="MP120" s="25">
        <v>1</v>
      </c>
      <c r="MQ120" s="25">
        <v>0</v>
      </c>
      <c r="MR120" s="25">
        <v>3</v>
      </c>
      <c r="MS120" s="25">
        <v>2</v>
      </c>
      <c r="MT120" s="25">
        <v>0</v>
      </c>
      <c r="MU120" s="25">
        <v>0</v>
      </c>
      <c r="MV120" s="25">
        <v>1</v>
      </c>
      <c r="MW120" s="44">
        <v>1</v>
      </c>
      <c r="MX120" s="44">
        <v>0</v>
      </c>
      <c r="MY120" s="44">
        <v>0</v>
      </c>
      <c r="MZ120" s="44">
        <v>999999999</v>
      </c>
      <c r="NA120" s="44">
        <v>999999999</v>
      </c>
      <c r="NB120" s="44">
        <v>0</v>
      </c>
      <c r="NC120" s="44">
        <v>999999999</v>
      </c>
      <c r="ND120" s="44">
        <v>33.333333333333329</v>
      </c>
      <c r="NE120" s="44">
        <v>0</v>
      </c>
      <c r="NF120" s="44">
        <v>999999999</v>
      </c>
      <c r="NG120" s="44">
        <v>999999999</v>
      </c>
      <c r="NH120" s="44">
        <v>0</v>
      </c>
      <c r="NI120" s="44">
        <v>0</v>
      </c>
      <c r="NJ120" s="44">
        <v>999999999</v>
      </c>
      <c r="NK120" s="44">
        <v>999999999</v>
      </c>
      <c r="NL120" s="25">
        <v>0</v>
      </c>
      <c r="NM120" s="25">
        <v>0</v>
      </c>
      <c r="NN120" s="25">
        <v>0</v>
      </c>
      <c r="NO120" s="25">
        <v>0</v>
      </c>
      <c r="NP120" s="25">
        <v>0</v>
      </c>
      <c r="NQ120" s="25">
        <v>0</v>
      </c>
      <c r="NR120" s="25">
        <v>0</v>
      </c>
      <c r="NS120" s="25">
        <v>0</v>
      </c>
      <c r="NT120" s="25">
        <v>0</v>
      </c>
      <c r="NU120" s="25">
        <v>0</v>
      </c>
      <c r="NV120" s="25">
        <v>0</v>
      </c>
      <c r="NW120" s="25">
        <v>0</v>
      </c>
      <c r="NX120" s="25">
        <v>2</v>
      </c>
      <c r="NY120" s="25">
        <v>0</v>
      </c>
      <c r="NZ120" s="25">
        <v>0</v>
      </c>
      <c r="OA120" s="25">
        <v>0</v>
      </c>
      <c r="OB120" s="25">
        <v>0</v>
      </c>
      <c r="OC120" s="25">
        <v>0</v>
      </c>
      <c r="OD120" s="44">
        <v>0</v>
      </c>
      <c r="OE120" s="44">
        <v>0</v>
      </c>
      <c r="OF120" s="44">
        <v>0</v>
      </c>
      <c r="OG120" s="44">
        <v>0</v>
      </c>
      <c r="OH120" s="44">
        <v>0</v>
      </c>
      <c r="OI120" s="44">
        <v>0</v>
      </c>
      <c r="OJ120" s="44">
        <v>0</v>
      </c>
      <c r="OK120" s="44">
        <v>999999999</v>
      </c>
      <c r="OL120" s="44">
        <v>999999999</v>
      </c>
      <c r="OM120" s="44">
        <v>999999999</v>
      </c>
      <c r="ON120" s="44">
        <v>999999999</v>
      </c>
      <c r="OO120" s="44">
        <v>999999999</v>
      </c>
      <c r="OP120" s="44">
        <v>999999999</v>
      </c>
      <c r="OQ120" s="44">
        <v>999999999</v>
      </c>
      <c r="OR120" s="44">
        <v>999999999</v>
      </c>
      <c r="OS120" s="44">
        <v>999999999</v>
      </c>
      <c r="OT120" s="44">
        <v>999999999</v>
      </c>
      <c r="OU120" s="44">
        <v>999999999</v>
      </c>
      <c r="OV120" s="25">
        <v>0</v>
      </c>
      <c r="OW120" s="25">
        <v>1</v>
      </c>
      <c r="OX120" s="25">
        <v>1</v>
      </c>
      <c r="OY120" s="25">
        <v>1</v>
      </c>
      <c r="OZ120" s="25">
        <v>4</v>
      </c>
      <c r="PA120" s="25">
        <v>4</v>
      </c>
      <c r="PB120" s="25">
        <v>2</v>
      </c>
      <c r="PC120" s="25">
        <v>3</v>
      </c>
      <c r="PD120" s="25">
        <v>4</v>
      </c>
      <c r="PE120" s="25">
        <v>2</v>
      </c>
      <c r="PF120" s="25">
        <v>2</v>
      </c>
      <c r="PG120" s="25">
        <v>1</v>
      </c>
      <c r="PH120" s="25">
        <v>3</v>
      </c>
      <c r="PI120" s="25">
        <v>4</v>
      </c>
      <c r="PJ120" s="25">
        <v>2</v>
      </c>
      <c r="PK120" s="25">
        <v>1</v>
      </c>
      <c r="PL120" s="25">
        <v>4</v>
      </c>
      <c r="PM120" s="25">
        <v>4</v>
      </c>
      <c r="PN120" s="25">
        <v>2</v>
      </c>
      <c r="PO120" s="25">
        <v>3</v>
      </c>
      <c r="PP120" s="25">
        <v>4</v>
      </c>
      <c r="PQ120" s="25">
        <v>2</v>
      </c>
      <c r="PR120" s="25">
        <v>2</v>
      </c>
      <c r="PS120" s="25">
        <v>2</v>
      </c>
      <c r="PT120" s="44">
        <v>0</v>
      </c>
      <c r="PU120" s="44">
        <v>25</v>
      </c>
      <c r="PV120" s="44">
        <v>50</v>
      </c>
      <c r="PW120" s="44">
        <v>100</v>
      </c>
      <c r="PX120" s="44">
        <v>100</v>
      </c>
      <c r="PY120" s="44">
        <v>100</v>
      </c>
      <c r="PZ120" s="44">
        <v>100</v>
      </c>
      <c r="QA120" s="44">
        <v>100</v>
      </c>
      <c r="QB120" s="44">
        <v>100</v>
      </c>
      <c r="QC120" s="44">
        <v>100</v>
      </c>
      <c r="QD120" s="44">
        <v>100</v>
      </c>
      <c r="QE120" s="44">
        <v>50</v>
      </c>
      <c r="QF120" s="25">
        <v>1</v>
      </c>
      <c r="QG120" s="25">
        <v>2</v>
      </c>
      <c r="QH120" s="25">
        <v>2</v>
      </c>
      <c r="QI120" s="25">
        <v>1</v>
      </c>
      <c r="QJ120" s="25">
        <v>4</v>
      </c>
      <c r="QK120" s="25">
        <v>4</v>
      </c>
      <c r="QL120" s="25">
        <v>2</v>
      </c>
      <c r="QM120" s="25">
        <v>3</v>
      </c>
      <c r="QN120" s="25">
        <v>4</v>
      </c>
      <c r="QO120" s="25">
        <v>2</v>
      </c>
      <c r="QP120" s="25">
        <v>2</v>
      </c>
      <c r="QQ120" s="25">
        <v>3</v>
      </c>
      <c r="QR120" s="25">
        <v>4</v>
      </c>
      <c r="QS120" s="25">
        <v>2</v>
      </c>
      <c r="QT120" s="25">
        <v>1</v>
      </c>
      <c r="QU120" s="25">
        <v>4</v>
      </c>
      <c r="QV120" s="25">
        <v>4</v>
      </c>
      <c r="QW120" s="25">
        <v>2</v>
      </c>
      <c r="QX120" s="25">
        <v>3</v>
      </c>
      <c r="QY120" s="25">
        <v>4</v>
      </c>
      <c r="QZ120" s="25">
        <v>2</v>
      </c>
      <c r="RA120" s="25">
        <v>2</v>
      </c>
      <c r="RB120" s="44">
        <v>33.333333333333329</v>
      </c>
      <c r="RC120" s="44">
        <v>50</v>
      </c>
      <c r="RD120" s="44">
        <v>100</v>
      </c>
      <c r="RE120" s="44">
        <v>100</v>
      </c>
      <c r="RF120" s="44">
        <v>100</v>
      </c>
      <c r="RG120" s="44">
        <v>100</v>
      </c>
      <c r="RH120" s="44">
        <v>100</v>
      </c>
      <c r="RI120" s="44">
        <v>100</v>
      </c>
      <c r="RJ120" s="44">
        <v>100</v>
      </c>
      <c r="RK120" s="44">
        <v>100</v>
      </c>
      <c r="RL120" s="44">
        <v>100</v>
      </c>
      <c r="RM120" s="25">
        <v>2</v>
      </c>
      <c r="RN120" s="25">
        <v>2</v>
      </c>
      <c r="RO120" s="25">
        <v>2</v>
      </c>
      <c r="RP120" s="25">
        <v>0</v>
      </c>
      <c r="RQ120" s="25">
        <v>4</v>
      </c>
      <c r="RR120" s="25">
        <v>2</v>
      </c>
      <c r="RS120" s="25">
        <v>0</v>
      </c>
      <c r="RT120" s="25">
        <v>3</v>
      </c>
      <c r="RU120" s="25">
        <v>2</v>
      </c>
      <c r="RV120" s="25">
        <v>1</v>
      </c>
      <c r="RW120" s="25">
        <v>0</v>
      </c>
      <c r="RX120" s="25">
        <v>2</v>
      </c>
      <c r="RY120" s="25">
        <v>0</v>
      </c>
      <c r="RZ120" s="25">
        <v>1</v>
      </c>
      <c r="SA120" s="25">
        <v>1</v>
      </c>
      <c r="SB120" s="25">
        <v>0</v>
      </c>
      <c r="SC120" s="25">
        <v>3</v>
      </c>
      <c r="SD120" s="25">
        <v>0</v>
      </c>
      <c r="SE120" s="25">
        <v>0</v>
      </c>
      <c r="SF120" s="25">
        <v>2</v>
      </c>
      <c r="SG120" s="25">
        <v>1</v>
      </c>
      <c r="SH120" s="25">
        <v>1</v>
      </c>
      <c r="SI120" s="25">
        <v>1</v>
      </c>
      <c r="SJ120" s="25">
        <v>1</v>
      </c>
      <c r="SK120" s="25">
        <v>0</v>
      </c>
      <c r="SL120" s="25">
        <v>1</v>
      </c>
      <c r="SM120" s="25">
        <v>1</v>
      </c>
      <c r="SN120" s="25">
        <v>0</v>
      </c>
      <c r="SO120" s="25">
        <v>3</v>
      </c>
      <c r="SP120" s="25">
        <v>0</v>
      </c>
      <c r="SQ120" s="25">
        <v>0</v>
      </c>
      <c r="SR120" s="25">
        <v>2</v>
      </c>
      <c r="SS120" s="25">
        <v>1</v>
      </c>
      <c r="ST120" s="25">
        <v>0</v>
      </c>
      <c r="SU120" s="25">
        <v>0</v>
      </c>
      <c r="SV120" s="25">
        <v>1</v>
      </c>
      <c r="SW120" s="44">
        <v>66.666666666666657</v>
      </c>
      <c r="SX120" s="44">
        <v>66.666666666666657</v>
      </c>
      <c r="SY120" s="44">
        <v>100</v>
      </c>
      <c r="SZ120" s="44">
        <v>999999999</v>
      </c>
      <c r="TA120" s="44">
        <v>100</v>
      </c>
      <c r="TB120" s="44">
        <v>66.666666666666657</v>
      </c>
      <c r="TC120" s="44">
        <v>999999999</v>
      </c>
      <c r="TD120" s="44">
        <v>100</v>
      </c>
      <c r="TE120" s="44">
        <v>100</v>
      </c>
      <c r="TF120" s="44">
        <v>50</v>
      </c>
      <c r="TG120" s="44">
        <v>0</v>
      </c>
      <c r="TH120" s="44">
        <v>100</v>
      </c>
      <c r="TI120" s="44">
        <v>0</v>
      </c>
      <c r="TJ120" s="44">
        <v>33.333333333333329</v>
      </c>
      <c r="TK120" s="44">
        <v>50</v>
      </c>
      <c r="TL120" s="44">
        <v>999999999</v>
      </c>
      <c r="TM120" s="44">
        <v>75</v>
      </c>
      <c r="TN120" s="44">
        <v>0</v>
      </c>
      <c r="TO120" s="44">
        <v>999999999</v>
      </c>
      <c r="TP120" s="44">
        <v>66.666666666666657</v>
      </c>
      <c r="TQ120" s="44">
        <v>50</v>
      </c>
      <c r="TR120" s="44">
        <v>50</v>
      </c>
      <c r="TS120" s="44">
        <v>100</v>
      </c>
      <c r="TT120" s="44">
        <v>50</v>
      </c>
      <c r="TU120" s="44">
        <v>0</v>
      </c>
      <c r="TV120" s="44">
        <v>33.333333333333329</v>
      </c>
      <c r="TW120" s="44">
        <v>50</v>
      </c>
      <c r="TX120" s="44">
        <v>999999999</v>
      </c>
      <c r="TY120" s="44">
        <v>75</v>
      </c>
      <c r="TZ120" s="44">
        <v>0</v>
      </c>
      <c r="UA120" s="44">
        <v>999999999</v>
      </c>
      <c r="UB120" s="44">
        <v>66.666666666666657</v>
      </c>
      <c r="UC120" s="44">
        <v>50</v>
      </c>
      <c r="UD120" s="44">
        <v>0</v>
      </c>
      <c r="UE120" s="44">
        <v>0</v>
      </c>
      <c r="UF120" s="44">
        <v>50</v>
      </c>
    </row>
    <row r="121" spans="1:552" x14ac:dyDescent="0.25">
      <c r="A121" s="2" t="str">
        <f t="shared" si="1"/>
        <v xml:space="preserve">316990 Ubá                                                                                                                                          </v>
      </c>
      <c r="B121" s="58">
        <v>316990</v>
      </c>
      <c r="C121" s="2" t="s">
        <v>165</v>
      </c>
      <c r="D121" s="56">
        <v>1</v>
      </c>
      <c r="E121" s="56">
        <v>1</v>
      </c>
      <c r="F121" s="56">
        <v>2</v>
      </c>
      <c r="G121" s="56">
        <v>4</v>
      </c>
      <c r="H121" s="56">
        <v>2</v>
      </c>
      <c r="I121" s="56">
        <v>2</v>
      </c>
      <c r="J121" s="56">
        <v>1</v>
      </c>
      <c r="K121" s="56">
        <v>2</v>
      </c>
      <c r="L121" s="56">
        <v>2</v>
      </c>
      <c r="M121" s="56">
        <v>4</v>
      </c>
      <c r="N121" s="56">
        <v>6</v>
      </c>
      <c r="O121" s="56">
        <v>2</v>
      </c>
      <c r="P121" s="59">
        <v>1</v>
      </c>
      <c r="Q121" s="59">
        <v>1</v>
      </c>
      <c r="R121" s="59">
        <v>2</v>
      </c>
      <c r="S121" s="59">
        <v>1</v>
      </c>
      <c r="T121" s="59">
        <v>1</v>
      </c>
      <c r="U121" s="59">
        <v>1</v>
      </c>
      <c r="V121" s="59">
        <v>0</v>
      </c>
      <c r="W121" s="59">
        <v>2</v>
      </c>
      <c r="X121" s="59">
        <v>2</v>
      </c>
      <c r="Y121" s="59">
        <v>3</v>
      </c>
      <c r="Z121" s="59">
        <v>4</v>
      </c>
      <c r="AA121" s="59">
        <v>1</v>
      </c>
      <c r="AB121" s="62">
        <v>100</v>
      </c>
      <c r="AC121" s="62">
        <v>100</v>
      </c>
      <c r="AD121" s="62">
        <v>100</v>
      </c>
      <c r="AE121" s="62">
        <v>25</v>
      </c>
      <c r="AF121" s="62">
        <v>50</v>
      </c>
      <c r="AG121" s="62">
        <v>50</v>
      </c>
      <c r="AH121" s="62">
        <v>0</v>
      </c>
      <c r="AI121" s="62">
        <v>100</v>
      </c>
      <c r="AJ121" s="62">
        <v>100</v>
      </c>
      <c r="AK121" s="62">
        <v>75</v>
      </c>
      <c r="AL121" s="62">
        <v>66.666666666666657</v>
      </c>
      <c r="AM121" s="62">
        <v>50</v>
      </c>
      <c r="AN121" s="61">
        <v>0</v>
      </c>
      <c r="AO121" s="25">
        <v>0</v>
      </c>
      <c r="AP121" s="25">
        <v>0</v>
      </c>
      <c r="AQ121" s="25">
        <v>3</v>
      </c>
      <c r="AR121" s="25">
        <v>1</v>
      </c>
      <c r="AS121" s="25">
        <v>1</v>
      </c>
      <c r="AT121" s="25">
        <v>1</v>
      </c>
      <c r="AU121" s="25">
        <v>0</v>
      </c>
      <c r="AV121" s="25">
        <v>0</v>
      </c>
      <c r="AW121" s="25">
        <v>1</v>
      </c>
      <c r="AX121" s="25">
        <v>2</v>
      </c>
      <c r="AY121" s="25">
        <v>1</v>
      </c>
      <c r="AZ121" s="39">
        <v>0</v>
      </c>
      <c r="BA121" s="39">
        <v>0</v>
      </c>
      <c r="BB121" s="39">
        <v>0</v>
      </c>
      <c r="BC121" s="39">
        <v>75</v>
      </c>
      <c r="BD121" s="39">
        <v>50</v>
      </c>
      <c r="BE121" s="39">
        <v>50</v>
      </c>
      <c r="BF121" s="39">
        <v>100</v>
      </c>
      <c r="BG121" s="39">
        <v>0</v>
      </c>
      <c r="BH121" s="39">
        <v>0</v>
      </c>
      <c r="BI121" s="39">
        <v>25</v>
      </c>
      <c r="BJ121" s="39">
        <v>33.333333333333329</v>
      </c>
      <c r="BK121" s="39">
        <v>50</v>
      </c>
      <c r="BL121" s="25">
        <v>0</v>
      </c>
      <c r="BM121" s="25">
        <v>0</v>
      </c>
      <c r="BN121" s="25">
        <v>0</v>
      </c>
      <c r="BO121" s="25">
        <v>0</v>
      </c>
      <c r="BP121" s="25">
        <v>0</v>
      </c>
      <c r="BQ121" s="25">
        <v>0</v>
      </c>
      <c r="BR121" s="25">
        <v>0</v>
      </c>
      <c r="BS121" s="25">
        <v>0</v>
      </c>
      <c r="BT121" s="25">
        <v>0</v>
      </c>
      <c r="BU121" s="25">
        <v>0</v>
      </c>
      <c r="BV121" s="25">
        <v>0</v>
      </c>
      <c r="BW121" s="25">
        <v>0</v>
      </c>
      <c r="BX121" s="39">
        <v>0</v>
      </c>
      <c r="BY121" s="39">
        <v>0</v>
      </c>
      <c r="BZ121" s="39">
        <v>0</v>
      </c>
      <c r="CA121" s="39">
        <v>0</v>
      </c>
      <c r="CB121" s="39">
        <v>0</v>
      </c>
      <c r="CC121" s="39">
        <v>0</v>
      </c>
      <c r="CD121" s="39">
        <v>0</v>
      </c>
      <c r="CE121" s="39">
        <v>0</v>
      </c>
      <c r="CF121" s="39">
        <v>0</v>
      </c>
      <c r="CG121" s="39">
        <v>0</v>
      </c>
      <c r="CH121" s="39">
        <v>0</v>
      </c>
      <c r="CI121" s="39">
        <v>0</v>
      </c>
      <c r="CJ121" s="63">
        <v>0</v>
      </c>
      <c r="CK121" s="63">
        <v>0</v>
      </c>
      <c r="CL121" s="63">
        <v>0</v>
      </c>
      <c r="CM121" s="63">
        <v>0</v>
      </c>
      <c r="CN121" s="63">
        <v>0</v>
      </c>
      <c r="CO121" s="63">
        <v>1</v>
      </c>
      <c r="CP121" s="63">
        <v>0</v>
      </c>
      <c r="CQ121" s="63">
        <v>2</v>
      </c>
      <c r="CR121" s="63">
        <v>1</v>
      </c>
      <c r="CS121" s="63">
        <v>0</v>
      </c>
      <c r="CT121" s="63">
        <v>1</v>
      </c>
      <c r="CU121" s="63">
        <v>0</v>
      </c>
      <c r="CV121" s="63">
        <v>0</v>
      </c>
      <c r="CW121" s="63">
        <v>0</v>
      </c>
      <c r="CX121" s="63">
        <v>0</v>
      </c>
      <c r="CY121" s="63">
        <v>0</v>
      </c>
      <c r="CZ121" s="63">
        <v>0</v>
      </c>
      <c r="DA121" s="63">
        <v>0</v>
      </c>
      <c r="DB121" s="63">
        <v>0</v>
      </c>
      <c r="DC121" s="63">
        <v>0</v>
      </c>
      <c r="DD121" s="63">
        <v>0</v>
      </c>
      <c r="DE121" s="63">
        <v>0</v>
      </c>
      <c r="DF121" s="63">
        <v>0</v>
      </c>
      <c r="DG121" s="63">
        <v>0</v>
      </c>
      <c r="DH121" s="25">
        <v>0</v>
      </c>
      <c r="DI121" s="25">
        <v>0</v>
      </c>
      <c r="DJ121" s="25">
        <v>1</v>
      </c>
      <c r="DK121" s="25">
        <v>0</v>
      </c>
      <c r="DL121" s="25">
        <v>0</v>
      </c>
      <c r="DM121" s="25">
        <v>0</v>
      </c>
      <c r="DN121" s="25">
        <v>0</v>
      </c>
      <c r="DO121" s="25">
        <v>0</v>
      </c>
      <c r="DP121" s="25">
        <v>0</v>
      </c>
      <c r="DQ121" s="25">
        <v>1</v>
      </c>
      <c r="DR121" s="25">
        <v>0</v>
      </c>
      <c r="DS121" s="25">
        <v>0</v>
      </c>
      <c r="DT121" s="34">
        <v>0</v>
      </c>
      <c r="DU121" s="34">
        <v>0</v>
      </c>
      <c r="DV121" s="34">
        <v>1</v>
      </c>
      <c r="DW121" s="34">
        <v>0</v>
      </c>
      <c r="DX121" s="34">
        <v>0</v>
      </c>
      <c r="DY121" s="34">
        <v>1</v>
      </c>
      <c r="DZ121" s="34">
        <v>0</v>
      </c>
      <c r="EA121" s="2">
        <v>2</v>
      </c>
      <c r="EB121" s="2">
        <v>1</v>
      </c>
      <c r="EC121" s="2">
        <v>1</v>
      </c>
      <c r="ED121" s="2">
        <v>1</v>
      </c>
      <c r="EE121" s="2">
        <v>0</v>
      </c>
      <c r="EF121" s="34">
        <v>999999999</v>
      </c>
      <c r="EG121" s="34">
        <v>999999999</v>
      </c>
      <c r="EH121" s="34">
        <v>0</v>
      </c>
      <c r="EI121" s="34">
        <v>999999999</v>
      </c>
      <c r="EJ121" s="34">
        <v>999999999</v>
      </c>
      <c r="EK121" s="34">
        <v>100</v>
      </c>
      <c r="EL121" s="34">
        <v>999999999</v>
      </c>
      <c r="EM121" s="34">
        <v>100</v>
      </c>
      <c r="EN121" s="34">
        <v>100</v>
      </c>
      <c r="EO121" s="34">
        <v>0</v>
      </c>
      <c r="EP121" s="34">
        <v>100</v>
      </c>
      <c r="EQ121" s="34">
        <v>999999999</v>
      </c>
      <c r="ER121" s="34">
        <v>999999999</v>
      </c>
      <c r="ES121" s="34">
        <v>999999999</v>
      </c>
      <c r="ET121" s="34">
        <v>0</v>
      </c>
      <c r="EU121" s="34">
        <v>999999999</v>
      </c>
      <c r="EV121" s="34">
        <v>999999999</v>
      </c>
      <c r="EW121" s="34">
        <v>0</v>
      </c>
      <c r="EX121" s="34">
        <v>999999999</v>
      </c>
      <c r="EY121" s="34">
        <v>0</v>
      </c>
      <c r="EZ121" s="34">
        <v>0</v>
      </c>
      <c r="FA121" s="34">
        <v>0</v>
      </c>
      <c r="FB121" s="34">
        <v>0</v>
      </c>
      <c r="FC121" s="34">
        <v>999999999</v>
      </c>
      <c r="FD121" s="42">
        <v>999999999</v>
      </c>
      <c r="FE121" s="42">
        <v>999999999</v>
      </c>
      <c r="FF121" s="42">
        <v>100</v>
      </c>
      <c r="FG121" s="42">
        <v>999999999</v>
      </c>
      <c r="FH121" s="42">
        <v>999999999</v>
      </c>
      <c r="FI121" s="42">
        <v>0</v>
      </c>
      <c r="FJ121" s="42">
        <v>999999999</v>
      </c>
      <c r="FK121" s="42">
        <v>0</v>
      </c>
      <c r="FL121" s="42">
        <v>0</v>
      </c>
      <c r="FM121" s="42">
        <v>100</v>
      </c>
      <c r="FN121" s="42">
        <v>0</v>
      </c>
      <c r="FO121" s="42">
        <v>999999999</v>
      </c>
      <c r="FP121" s="42">
        <v>0</v>
      </c>
      <c r="FQ121" s="2">
        <v>0</v>
      </c>
      <c r="FR121" s="2">
        <v>0</v>
      </c>
      <c r="FS121" s="2">
        <v>1</v>
      </c>
      <c r="FT121" s="2">
        <v>0</v>
      </c>
      <c r="FU121" s="2">
        <v>1</v>
      </c>
      <c r="FV121" s="2">
        <v>0</v>
      </c>
      <c r="FW121" s="2">
        <v>2</v>
      </c>
      <c r="FX121" s="2">
        <v>1</v>
      </c>
      <c r="FY121" s="2">
        <v>1</v>
      </c>
      <c r="FZ121" s="2">
        <v>1</v>
      </c>
      <c r="GA121" s="2">
        <v>1</v>
      </c>
      <c r="GB121" s="25">
        <v>0</v>
      </c>
      <c r="GC121" s="25">
        <v>0</v>
      </c>
      <c r="GD121" s="25">
        <v>0</v>
      </c>
      <c r="GE121" s="25">
        <v>0</v>
      </c>
      <c r="GF121" s="25">
        <v>1</v>
      </c>
      <c r="GG121" s="25">
        <v>0</v>
      </c>
      <c r="GH121" s="25">
        <v>0</v>
      </c>
      <c r="GI121" s="25">
        <v>0</v>
      </c>
      <c r="GJ121" s="25">
        <v>0</v>
      </c>
      <c r="GK121" s="25">
        <v>0</v>
      </c>
      <c r="GL121" s="25">
        <v>0</v>
      </c>
      <c r="GM121" s="25">
        <v>0</v>
      </c>
      <c r="GN121" s="2">
        <v>1</v>
      </c>
      <c r="GO121" s="2">
        <v>0</v>
      </c>
      <c r="GP121" s="2">
        <v>1</v>
      </c>
      <c r="GQ121" s="2">
        <v>0</v>
      </c>
      <c r="GR121" s="2">
        <v>0</v>
      </c>
      <c r="GS121" s="2">
        <v>0</v>
      </c>
      <c r="GT121" s="2">
        <v>0</v>
      </c>
      <c r="GU121" s="2">
        <v>0</v>
      </c>
      <c r="GV121" s="2">
        <v>0</v>
      </c>
      <c r="GW121" s="2">
        <v>0</v>
      </c>
      <c r="GX121" s="2">
        <v>3</v>
      </c>
      <c r="GY121" s="2">
        <v>0</v>
      </c>
      <c r="GZ121" s="2">
        <v>1</v>
      </c>
      <c r="HA121" s="2">
        <v>0</v>
      </c>
      <c r="HB121" s="2">
        <v>1</v>
      </c>
      <c r="HC121" s="2">
        <v>1</v>
      </c>
      <c r="HD121" s="2">
        <v>1</v>
      </c>
      <c r="HE121" s="2">
        <v>1</v>
      </c>
      <c r="HF121" s="2">
        <v>0</v>
      </c>
      <c r="HG121" s="2">
        <v>2</v>
      </c>
      <c r="HH121" s="2">
        <v>1</v>
      </c>
      <c r="HI121" s="2">
        <v>1</v>
      </c>
      <c r="HJ121" s="2">
        <v>4</v>
      </c>
      <c r="HK121" s="2">
        <v>1</v>
      </c>
      <c r="HL121" s="34">
        <v>0</v>
      </c>
      <c r="HM121" s="34">
        <v>999999999</v>
      </c>
      <c r="HN121" s="34">
        <v>0</v>
      </c>
      <c r="HO121" s="34">
        <v>100</v>
      </c>
      <c r="HP121" s="34">
        <v>0</v>
      </c>
      <c r="HQ121" s="34">
        <v>100</v>
      </c>
      <c r="HR121" s="34">
        <v>999999999</v>
      </c>
      <c r="HS121" s="34">
        <v>100</v>
      </c>
      <c r="HT121" s="34">
        <v>100</v>
      </c>
      <c r="HU121" s="34">
        <v>100</v>
      </c>
      <c r="HV121" s="34">
        <v>25</v>
      </c>
      <c r="HW121" s="34">
        <v>100</v>
      </c>
      <c r="HX121" s="39">
        <v>0</v>
      </c>
      <c r="HY121" s="39">
        <v>999999999</v>
      </c>
      <c r="HZ121" s="39">
        <v>0</v>
      </c>
      <c r="IA121" s="39">
        <v>0</v>
      </c>
      <c r="IB121" s="39">
        <v>100</v>
      </c>
      <c r="IC121" s="39">
        <v>0</v>
      </c>
      <c r="ID121" s="39">
        <v>999999999</v>
      </c>
      <c r="IE121" s="39">
        <v>0</v>
      </c>
      <c r="IF121" s="39">
        <v>0</v>
      </c>
      <c r="IG121" s="39">
        <v>0</v>
      </c>
      <c r="IH121" s="39">
        <v>0</v>
      </c>
      <c r="II121" s="39">
        <v>0</v>
      </c>
      <c r="IJ121" s="39">
        <v>100</v>
      </c>
      <c r="IK121" s="39">
        <v>999999999</v>
      </c>
      <c r="IL121" s="39">
        <v>100</v>
      </c>
      <c r="IM121" s="39">
        <v>0</v>
      </c>
      <c r="IN121" s="39">
        <v>0</v>
      </c>
      <c r="IO121" s="39">
        <v>0</v>
      </c>
      <c r="IP121" s="39">
        <v>999999999</v>
      </c>
      <c r="IQ121" s="39">
        <v>0</v>
      </c>
      <c r="IR121" s="39">
        <v>0</v>
      </c>
      <c r="IS121" s="39">
        <v>0</v>
      </c>
      <c r="IT121" s="39">
        <v>75</v>
      </c>
      <c r="IU121" s="39">
        <v>0</v>
      </c>
      <c r="IV121" s="39">
        <v>0</v>
      </c>
      <c r="IW121" s="39">
        <v>0</v>
      </c>
      <c r="IX121" s="39">
        <v>0</v>
      </c>
      <c r="IY121" s="39">
        <v>1</v>
      </c>
      <c r="IZ121" s="39">
        <v>1</v>
      </c>
      <c r="JA121" s="39">
        <v>1</v>
      </c>
      <c r="JB121" s="39">
        <v>1</v>
      </c>
      <c r="JC121" s="39">
        <v>0</v>
      </c>
      <c r="JD121" s="2">
        <v>0</v>
      </c>
      <c r="JE121" s="2">
        <v>1</v>
      </c>
      <c r="JF121" s="2">
        <v>1</v>
      </c>
      <c r="JG121" s="2">
        <v>1</v>
      </c>
      <c r="JH121" s="2">
        <v>0</v>
      </c>
      <c r="JI121" s="2">
        <v>0</v>
      </c>
      <c r="JJ121" s="2">
        <v>0</v>
      </c>
      <c r="JK121" s="2">
        <v>0</v>
      </c>
      <c r="JL121" s="2">
        <v>0</v>
      </c>
      <c r="JM121" s="44">
        <v>0</v>
      </c>
      <c r="JN121" s="44">
        <v>0</v>
      </c>
      <c r="JO121" s="44">
        <v>0</v>
      </c>
      <c r="JP121" s="2">
        <v>0</v>
      </c>
      <c r="JQ121" s="2">
        <v>0</v>
      </c>
      <c r="JR121" s="2">
        <v>1</v>
      </c>
      <c r="JS121" s="2">
        <v>0</v>
      </c>
      <c r="JT121" s="2">
        <v>0</v>
      </c>
      <c r="JU121" s="2">
        <v>0</v>
      </c>
      <c r="JV121" s="2">
        <v>0</v>
      </c>
      <c r="JW121" s="2">
        <v>0</v>
      </c>
      <c r="JX121" s="2">
        <v>0</v>
      </c>
      <c r="JY121" s="2">
        <v>0</v>
      </c>
      <c r="JZ121" s="2">
        <v>0</v>
      </c>
      <c r="KA121" s="2">
        <v>0</v>
      </c>
      <c r="KB121" s="25">
        <v>0</v>
      </c>
      <c r="KC121" s="25">
        <v>0</v>
      </c>
      <c r="KD121" s="25">
        <v>0</v>
      </c>
      <c r="KE121" s="25">
        <v>0</v>
      </c>
      <c r="KF121" s="25">
        <v>0</v>
      </c>
      <c r="KG121" s="25">
        <v>0</v>
      </c>
      <c r="KH121" s="25">
        <v>0</v>
      </c>
      <c r="KI121" s="25">
        <v>1</v>
      </c>
      <c r="KJ121" s="25">
        <v>1</v>
      </c>
      <c r="KK121" s="25">
        <v>1</v>
      </c>
      <c r="KL121" s="25">
        <v>1</v>
      </c>
      <c r="KM121" s="25">
        <v>0</v>
      </c>
      <c r="KN121" s="25">
        <v>0</v>
      </c>
      <c r="KO121" s="25">
        <v>1</v>
      </c>
      <c r="KP121" s="25">
        <v>2</v>
      </c>
      <c r="KQ121" s="25">
        <v>1</v>
      </c>
      <c r="KR121" s="44">
        <v>999999999</v>
      </c>
      <c r="KS121" s="44">
        <v>999999999</v>
      </c>
      <c r="KT121" s="44">
        <v>999999999</v>
      </c>
      <c r="KU121" s="44">
        <v>100</v>
      </c>
      <c r="KV121" s="44">
        <v>100</v>
      </c>
      <c r="KW121" s="44">
        <v>100</v>
      </c>
      <c r="KX121" s="44">
        <v>100</v>
      </c>
      <c r="KY121" s="44">
        <v>999999999</v>
      </c>
      <c r="KZ121" s="44">
        <v>999999999</v>
      </c>
      <c r="LA121" s="44">
        <v>100</v>
      </c>
      <c r="LB121" s="44">
        <v>50</v>
      </c>
      <c r="LC121" s="44">
        <v>100</v>
      </c>
      <c r="LD121" s="44">
        <v>999999999</v>
      </c>
      <c r="LE121" s="44">
        <v>999999999</v>
      </c>
      <c r="LF121" s="44">
        <v>999999999</v>
      </c>
      <c r="LG121" s="44">
        <v>0</v>
      </c>
      <c r="LH121" s="44">
        <v>0</v>
      </c>
      <c r="LI121" s="44">
        <v>0</v>
      </c>
      <c r="LJ121" s="44">
        <v>0</v>
      </c>
      <c r="LK121" s="44">
        <v>999999999</v>
      </c>
      <c r="LL121" s="44">
        <v>999999999</v>
      </c>
      <c r="LM121" s="44">
        <v>0</v>
      </c>
      <c r="LN121" s="44">
        <v>50</v>
      </c>
      <c r="LO121" s="44">
        <v>0</v>
      </c>
      <c r="LP121" s="44">
        <v>999999999</v>
      </c>
      <c r="LQ121" s="44">
        <v>999999999</v>
      </c>
      <c r="LR121" s="44">
        <v>999999999</v>
      </c>
      <c r="LS121" s="44">
        <v>0</v>
      </c>
      <c r="LT121" s="44">
        <v>0</v>
      </c>
      <c r="LU121" s="44">
        <v>0</v>
      </c>
      <c r="LV121" s="44">
        <v>0</v>
      </c>
      <c r="LW121" s="44">
        <v>999999999</v>
      </c>
      <c r="LX121" s="44">
        <v>999999999</v>
      </c>
      <c r="LY121" s="44">
        <v>0</v>
      </c>
      <c r="LZ121" s="44">
        <v>0</v>
      </c>
      <c r="MA121" s="44">
        <v>0</v>
      </c>
      <c r="MB121" s="25">
        <v>0</v>
      </c>
      <c r="MC121" s="25">
        <v>0</v>
      </c>
      <c r="MD121" s="25">
        <v>0</v>
      </c>
      <c r="ME121" s="25">
        <v>0</v>
      </c>
      <c r="MF121" s="25">
        <v>0</v>
      </c>
      <c r="MG121" s="25">
        <v>0</v>
      </c>
      <c r="MH121" s="25">
        <v>0</v>
      </c>
      <c r="MI121" s="25">
        <v>0</v>
      </c>
      <c r="MJ121" s="25">
        <v>0</v>
      </c>
      <c r="MK121" s="25">
        <v>0</v>
      </c>
      <c r="ML121" s="25">
        <v>1</v>
      </c>
      <c r="MM121" s="25">
        <v>0</v>
      </c>
      <c r="MN121" s="25">
        <v>0</v>
      </c>
      <c r="MO121" s="25">
        <v>0</v>
      </c>
      <c r="MP121" s="25">
        <v>1</v>
      </c>
      <c r="MQ121" s="25">
        <v>0</v>
      </c>
      <c r="MR121" s="25">
        <v>0</v>
      </c>
      <c r="MS121" s="25">
        <v>1</v>
      </c>
      <c r="MT121" s="25">
        <v>0</v>
      </c>
      <c r="MU121" s="25">
        <v>2</v>
      </c>
      <c r="MV121" s="25">
        <v>1</v>
      </c>
      <c r="MW121" s="44">
        <v>1</v>
      </c>
      <c r="MX121" s="44">
        <v>1</v>
      </c>
      <c r="MY121" s="44">
        <v>0</v>
      </c>
      <c r="MZ121" s="44">
        <v>999999999</v>
      </c>
      <c r="NA121" s="44">
        <v>999999999</v>
      </c>
      <c r="NB121" s="44">
        <v>0</v>
      </c>
      <c r="NC121" s="44">
        <v>999999999</v>
      </c>
      <c r="ND121" s="44">
        <v>999999999</v>
      </c>
      <c r="NE121" s="44">
        <v>0</v>
      </c>
      <c r="NF121" s="44">
        <v>999999999</v>
      </c>
      <c r="NG121" s="44">
        <v>0</v>
      </c>
      <c r="NH121" s="44">
        <v>0</v>
      </c>
      <c r="NI121" s="44">
        <v>0</v>
      </c>
      <c r="NJ121" s="44">
        <v>100</v>
      </c>
      <c r="NK121" s="44">
        <v>999999999</v>
      </c>
      <c r="NL121" s="25">
        <v>0</v>
      </c>
      <c r="NM121" s="25">
        <v>0</v>
      </c>
      <c r="NN121" s="25">
        <v>0</v>
      </c>
      <c r="NO121" s="25">
        <v>0</v>
      </c>
      <c r="NP121" s="25">
        <v>0</v>
      </c>
      <c r="NQ121" s="25">
        <v>0</v>
      </c>
      <c r="NR121" s="25">
        <v>0</v>
      </c>
      <c r="NS121" s="25">
        <v>0</v>
      </c>
      <c r="NT121" s="25">
        <v>0</v>
      </c>
      <c r="NU121" s="25">
        <v>0</v>
      </c>
      <c r="NV121" s="25">
        <v>0</v>
      </c>
      <c r="NW121" s="25">
        <v>0</v>
      </c>
      <c r="NX121" s="25">
        <v>0</v>
      </c>
      <c r="NY121" s="25">
        <v>0</v>
      </c>
      <c r="NZ121" s="25">
        <v>0</v>
      </c>
      <c r="OA121" s="25">
        <v>0</v>
      </c>
      <c r="OB121" s="25">
        <v>0</v>
      </c>
      <c r="OC121" s="25">
        <v>0</v>
      </c>
      <c r="OD121" s="44">
        <v>0</v>
      </c>
      <c r="OE121" s="44">
        <v>0</v>
      </c>
      <c r="OF121" s="44">
        <v>0</v>
      </c>
      <c r="OG121" s="44">
        <v>0</v>
      </c>
      <c r="OH121" s="44">
        <v>0</v>
      </c>
      <c r="OI121" s="44">
        <v>0</v>
      </c>
      <c r="OJ121" s="44">
        <v>999999999</v>
      </c>
      <c r="OK121" s="44">
        <v>999999999</v>
      </c>
      <c r="OL121" s="44">
        <v>999999999</v>
      </c>
      <c r="OM121" s="44">
        <v>999999999</v>
      </c>
      <c r="ON121" s="44">
        <v>999999999</v>
      </c>
      <c r="OO121" s="44">
        <v>999999999</v>
      </c>
      <c r="OP121" s="44">
        <v>999999999</v>
      </c>
      <c r="OQ121" s="44">
        <v>999999999</v>
      </c>
      <c r="OR121" s="44">
        <v>999999999</v>
      </c>
      <c r="OS121" s="44">
        <v>999999999</v>
      </c>
      <c r="OT121" s="44">
        <v>999999999</v>
      </c>
      <c r="OU121" s="44">
        <v>999999999</v>
      </c>
      <c r="OV121" s="25">
        <v>0</v>
      </c>
      <c r="OW121" s="25">
        <v>0</v>
      </c>
      <c r="OX121" s="25">
        <v>1</v>
      </c>
      <c r="OY121" s="25">
        <v>4</v>
      </c>
      <c r="OZ121" s="25">
        <v>4</v>
      </c>
      <c r="PA121" s="25">
        <v>1</v>
      </c>
      <c r="PB121" s="25">
        <v>1</v>
      </c>
      <c r="PC121" s="25">
        <v>3</v>
      </c>
      <c r="PD121" s="25">
        <v>2</v>
      </c>
      <c r="PE121" s="25">
        <v>5</v>
      </c>
      <c r="PF121" s="25">
        <v>5</v>
      </c>
      <c r="PG121" s="25">
        <v>3</v>
      </c>
      <c r="PH121" s="25">
        <v>2</v>
      </c>
      <c r="PI121" s="25">
        <v>1</v>
      </c>
      <c r="PJ121" s="25">
        <v>2</v>
      </c>
      <c r="PK121" s="25">
        <v>5</v>
      </c>
      <c r="PL121" s="25">
        <v>5</v>
      </c>
      <c r="PM121" s="25">
        <v>2</v>
      </c>
      <c r="PN121" s="25">
        <v>1</v>
      </c>
      <c r="PO121" s="25">
        <v>3</v>
      </c>
      <c r="PP121" s="25">
        <v>2</v>
      </c>
      <c r="PQ121" s="25">
        <v>5</v>
      </c>
      <c r="PR121" s="25">
        <v>7</v>
      </c>
      <c r="PS121" s="25">
        <v>3</v>
      </c>
      <c r="PT121" s="44">
        <v>0</v>
      </c>
      <c r="PU121" s="44">
        <v>0</v>
      </c>
      <c r="PV121" s="44">
        <v>50</v>
      </c>
      <c r="PW121" s="44">
        <v>80</v>
      </c>
      <c r="PX121" s="44">
        <v>80</v>
      </c>
      <c r="PY121" s="44">
        <v>50</v>
      </c>
      <c r="PZ121" s="44">
        <v>100</v>
      </c>
      <c r="QA121" s="44">
        <v>100</v>
      </c>
      <c r="QB121" s="44">
        <v>100</v>
      </c>
      <c r="QC121" s="44">
        <v>100</v>
      </c>
      <c r="QD121" s="44">
        <v>71.428571428571431</v>
      </c>
      <c r="QE121" s="44">
        <v>100</v>
      </c>
      <c r="QF121" s="25">
        <v>1</v>
      </c>
      <c r="QG121" s="25">
        <v>0</v>
      </c>
      <c r="QH121" s="25">
        <v>0</v>
      </c>
      <c r="QI121" s="25">
        <v>3</v>
      </c>
      <c r="QJ121" s="25">
        <v>4</v>
      </c>
      <c r="QK121" s="25">
        <v>1</v>
      </c>
      <c r="QL121" s="25">
        <v>1</v>
      </c>
      <c r="QM121" s="25">
        <v>2</v>
      </c>
      <c r="QN121" s="25">
        <v>2</v>
      </c>
      <c r="QO121" s="25">
        <v>4</v>
      </c>
      <c r="QP121" s="25">
        <v>1</v>
      </c>
      <c r="QQ121" s="25">
        <v>2</v>
      </c>
      <c r="QR121" s="25">
        <v>1</v>
      </c>
      <c r="QS121" s="25">
        <v>2</v>
      </c>
      <c r="QT121" s="25">
        <v>5</v>
      </c>
      <c r="QU121" s="25">
        <v>5</v>
      </c>
      <c r="QV121" s="25">
        <v>2</v>
      </c>
      <c r="QW121" s="25">
        <v>1</v>
      </c>
      <c r="QX121" s="25">
        <v>3</v>
      </c>
      <c r="QY121" s="25">
        <v>2</v>
      </c>
      <c r="QZ121" s="25">
        <v>5</v>
      </c>
      <c r="RA121" s="25">
        <v>7</v>
      </c>
      <c r="RB121" s="44">
        <v>50</v>
      </c>
      <c r="RC121" s="44">
        <v>0</v>
      </c>
      <c r="RD121" s="44">
        <v>0</v>
      </c>
      <c r="RE121" s="44">
        <v>60</v>
      </c>
      <c r="RF121" s="44">
        <v>80</v>
      </c>
      <c r="RG121" s="44">
        <v>50</v>
      </c>
      <c r="RH121" s="44">
        <v>100</v>
      </c>
      <c r="RI121" s="44">
        <v>66.666666666666657</v>
      </c>
      <c r="RJ121" s="44">
        <v>100</v>
      </c>
      <c r="RK121" s="44">
        <v>80</v>
      </c>
      <c r="RL121" s="44">
        <v>14.285714285714285</v>
      </c>
      <c r="RM121" s="25">
        <v>1</v>
      </c>
      <c r="RN121" s="25">
        <v>0</v>
      </c>
      <c r="RO121" s="25">
        <v>1</v>
      </c>
      <c r="RP121" s="25">
        <v>1</v>
      </c>
      <c r="RQ121" s="25">
        <v>2</v>
      </c>
      <c r="RR121" s="25">
        <v>2</v>
      </c>
      <c r="RS121" s="25">
        <v>1</v>
      </c>
      <c r="RT121" s="25">
        <v>1</v>
      </c>
      <c r="RU121" s="25">
        <v>1</v>
      </c>
      <c r="RV121" s="25">
        <v>3</v>
      </c>
      <c r="RW121" s="25">
        <v>4</v>
      </c>
      <c r="RX121" s="25">
        <v>2</v>
      </c>
      <c r="RY121" s="25">
        <v>1</v>
      </c>
      <c r="RZ121" s="25">
        <v>0</v>
      </c>
      <c r="SA121" s="25">
        <v>0</v>
      </c>
      <c r="SB121" s="25">
        <v>1</v>
      </c>
      <c r="SC121" s="25">
        <v>2</v>
      </c>
      <c r="SD121" s="25">
        <v>1</v>
      </c>
      <c r="SE121" s="25">
        <v>0</v>
      </c>
      <c r="SF121" s="25">
        <v>0</v>
      </c>
      <c r="SG121" s="25">
        <v>0</v>
      </c>
      <c r="SH121" s="25">
        <v>2</v>
      </c>
      <c r="SI121" s="25">
        <v>4</v>
      </c>
      <c r="SJ121" s="25">
        <v>1</v>
      </c>
      <c r="SK121" s="25">
        <v>1</v>
      </c>
      <c r="SL121" s="25">
        <v>0</v>
      </c>
      <c r="SM121" s="25">
        <v>0</v>
      </c>
      <c r="SN121" s="25">
        <v>1</v>
      </c>
      <c r="SO121" s="25">
        <v>2</v>
      </c>
      <c r="SP121" s="25">
        <v>1</v>
      </c>
      <c r="SQ121" s="25">
        <v>0</v>
      </c>
      <c r="SR121" s="25">
        <v>0</v>
      </c>
      <c r="SS121" s="25">
        <v>0</v>
      </c>
      <c r="ST121" s="25">
        <v>2</v>
      </c>
      <c r="SU121" s="25">
        <v>3</v>
      </c>
      <c r="SV121" s="25">
        <v>1</v>
      </c>
      <c r="SW121" s="44">
        <v>100</v>
      </c>
      <c r="SX121" s="44">
        <v>0</v>
      </c>
      <c r="SY121" s="44">
        <v>50</v>
      </c>
      <c r="SZ121" s="44">
        <v>25</v>
      </c>
      <c r="TA121" s="44">
        <v>100</v>
      </c>
      <c r="TB121" s="44">
        <v>100</v>
      </c>
      <c r="TC121" s="44">
        <v>100</v>
      </c>
      <c r="TD121" s="44">
        <v>50</v>
      </c>
      <c r="TE121" s="44">
        <v>50</v>
      </c>
      <c r="TF121" s="44">
        <v>75</v>
      </c>
      <c r="TG121" s="44">
        <v>66.666666666666657</v>
      </c>
      <c r="TH121" s="44">
        <v>100</v>
      </c>
      <c r="TI121" s="44">
        <v>100</v>
      </c>
      <c r="TJ121" s="44">
        <v>0</v>
      </c>
      <c r="TK121" s="44">
        <v>0</v>
      </c>
      <c r="TL121" s="44">
        <v>25</v>
      </c>
      <c r="TM121" s="44">
        <v>100</v>
      </c>
      <c r="TN121" s="44">
        <v>50</v>
      </c>
      <c r="TO121" s="44">
        <v>0</v>
      </c>
      <c r="TP121" s="44">
        <v>0</v>
      </c>
      <c r="TQ121" s="44">
        <v>0</v>
      </c>
      <c r="TR121" s="44">
        <v>50</v>
      </c>
      <c r="TS121" s="44">
        <v>66.666666666666657</v>
      </c>
      <c r="TT121" s="44">
        <v>50</v>
      </c>
      <c r="TU121" s="44">
        <v>100</v>
      </c>
      <c r="TV121" s="44">
        <v>0</v>
      </c>
      <c r="TW121" s="44">
        <v>0</v>
      </c>
      <c r="TX121" s="44">
        <v>25</v>
      </c>
      <c r="TY121" s="44">
        <v>100</v>
      </c>
      <c r="TZ121" s="44">
        <v>50</v>
      </c>
      <c r="UA121" s="44">
        <v>0</v>
      </c>
      <c r="UB121" s="44">
        <v>0</v>
      </c>
      <c r="UC121" s="44">
        <v>0</v>
      </c>
      <c r="UD121" s="44">
        <v>50</v>
      </c>
      <c r="UE121" s="44">
        <v>50</v>
      </c>
      <c r="UF121" s="44">
        <v>50</v>
      </c>
    </row>
    <row r="122" spans="1:552" x14ac:dyDescent="0.25">
      <c r="A122" s="2" t="str">
        <f t="shared" si="1"/>
        <v xml:space="preserve">317010 Uberaba                                                                                                                                      </v>
      </c>
      <c r="B122" s="58">
        <v>317010</v>
      </c>
      <c r="C122" s="2" t="s">
        <v>166</v>
      </c>
      <c r="D122" s="56">
        <v>20</v>
      </c>
      <c r="E122" s="56">
        <v>32</v>
      </c>
      <c r="F122" s="56">
        <v>21</v>
      </c>
      <c r="G122" s="56">
        <v>22</v>
      </c>
      <c r="H122" s="56">
        <v>18</v>
      </c>
      <c r="I122" s="56">
        <v>20</v>
      </c>
      <c r="J122" s="56">
        <v>19</v>
      </c>
      <c r="K122" s="56">
        <v>19</v>
      </c>
      <c r="L122" s="56">
        <v>14</v>
      </c>
      <c r="M122" s="56">
        <v>23</v>
      </c>
      <c r="N122" s="56">
        <v>7</v>
      </c>
      <c r="O122" s="56">
        <v>14</v>
      </c>
      <c r="P122" s="59">
        <v>9</v>
      </c>
      <c r="Q122" s="59">
        <v>14</v>
      </c>
      <c r="R122" s="59">
        <v>16</v>
      </c>
      <c r="S122" s="59">
        <v>15</v>
      </c>
      <c r="T122" s="59">
        <v>11</v>
      </c>
      <c r="U122" s="59">
        <v>13</v>
      </c>
      <c r="V122" s="59">
        <v>6</v>
      </c>
      <c r="W122" s="59">
        <v>14</v>
      </c>
      <c r="X122" s="59">
        <v>10</v>
      </c>
      <c r="Y122" s="59">
        <v>18</v>
      </c>
      <c r="Z122" s="59">
        <v>4</v>
      </c>
      <c r="AA122" s="59">
        <v>8</v>
      </c>
      <c r="AB122" s="62">
        <v>45</v>
      </c>
      <c r="AC122" s="62">
        <v>43.75</v>
      </c>
      <c r="AD122" s="62">
        <v>76.19047619047619</v>
      </c>
      <c r="AE122" s="62">
        <v>68.181818181818173</v>
      </c>
      <c r="AF122" s="62">
        <v>61.111111111111114</v>
      </c>
      <c r="AG122" s="62">
        <v>65</v>
      </c>
      <c r="AH122" s="62">
        <v>31.578947368421051</v>
      </c>
      <c r="AI122" s="62">
        <v>73.68421052631578</v>
      </c>
      <c r="AJ122" s="62">
        <v>71.428571428571431</v>
      </c>
      <c r="AK122" s="62">
        <v>78.260869565217391</v>
      </c>
      <c r="AL122" s="62">
        <v>57.142857142857139</v>
      </c>
      <c r="AM122" s="62">
        <v>57.142857142857139</v>
      </c>
      <c r="AN122" s="61">
        <v>9</v>
      </c>
      <c r="AO122" s="25">
        <v>16</v>
      </c>
      <c r="AP122" s="25">
        <v>5</v>
      </c>
      <c r="AQ122" s="25">
        <v>7</v>
      </c>
      <c r="AR122" s="25">
        <v>6</v>
      </c>
      <c r="AS122" s="25">
        <v>6</v>
      </c>
      <c r="AT122" s="25">
        <v>12</v>
      </c>
      <c r="AU122" s="25">
        <v>4</v>
      </c>
      <c r="AV122" s="25">
        <v>3</v>
      </c>
      <c r="AW122" s="25">
        <v>5</v>
      </c>
      <c r="AX122" s="25">
        <v>3</v>
      </c>
      <c r="AY122" s="25">
        <v>6</v>
      </c>
      <c r="AZ122" s="39">
        <v>45</v>
      </c>
      <c r="BA122" s="39">
        <v>50</v>
      </c>
      <c r="BB122" s="39">
        <v>23.809523809523807</v>
      </c>
      <c r="BC122" s="39">
        <v>31.818181818181817</v>
      </c>
      <c r="BD122" s="39">
        <v>33.333333333333329</v>
      </c>
      <c r="BE122" s="39">
        <v>30</v>
      </c>
      <c r="BF122" s="39">
        <v>63.157894736842103</v>
      </c>
      <c r="BG122" s="39">
        <v>21.052631578947366</v>
      </c>
      <c r="BH122" s="39">
        <v>21.428571428571427</v>
      </c>
      <c r="BI122" s="39">
        <v>21.739130434782609</v>
      </c>
      <c r="BJ122" s="39">
        <v>42.857142857142854</v>
      </c>
      <c r="BK122" s="39">
        <v>42.857142857142854</v>
      </c>
      <c r="BL122" s="25">
        <v>2</v>
      </c>
      <c r="BM122" s="25">
        <v>2</v>
      </c>
      <c r="BN122" s="25">
        <v>0</v>
      </c>
      <c r="BO122" s="25">
        <v>0</v>
      </c>
      <c r="BP122" s="25">
        <v>1</v>
      </c>
      <c r="BQ122" s="25">
        <v>1</v>
      </c>
      <c r="BR122" s="25">
        <v>1</v>
      </c>
      <c r="BS122" s="25">
        <v>1</v>
      </c>
      <c r="BT122" s="25">
        <v>1</v>
      </c>
      <c r="BU122" s="25">
        <v>0</v>
      </c>
      <c r="BV122" s="25">
        <v>0</v>
      </c>
      <c r="BW122" s="25">
        <v>0</v>
      </c>
      <c r="BX122" s="39">
        <v>10</v>
      </c>
      <c r="BY122" s="39">
        <v>6.25</v>
      </c>
      <c r="BZ122" s="39">
        <v>0</v>
      </c>
      <c r="CA122" s="39">
        <v>0</v>
      </c>
      <c r="CB122" s="39">
        <v>5.5555555555555554</v>
      </c>
      <c r="CC122" s="39">
        <v>5</v>
      </c>
      <c r="CD122" s="39">
        <v>5.2631578947368416</v>
      </c>
      <c r="CE122" s="39">
        <v>5.2631578947368416</v>
      </c>
      <c r="CF122" s="39">
        <v>7.1428571428571423</v>
      </c>
      <c r="CG122" s="39">
        <v>0</v>
      </c>
      <c r="CH122" s="39">
        <v>0</v>
      </c>
      <c r="CI122" s="39">
        <v>0</v>
      </c>
      <c r="CJ122" s="63">
        <v>4</v>
      </c>
      <c r="CK122" s="63">
        <v>3</v>
      </c>
      <c r="CL122" s="63">
        <v>4</v>
      </c>
      <c r="CM122" s="63">
        <v>6</v>
      </c>
      <c r="CN122" s="63">
        <v>6</v>
      </c>
      <c r="CO122" s="63">
        <v>4</v>
      </c>
      <c r="CP122" s="63">
        <v>3</v>
      </c>
      <c r="CQ122" s="63">
        <v>7</v>
      </c>
      <c r="CR122" s="63">
        <v>4</v>
      </c>
      <c r="CS122" s="63">
        <v>11</v>
      </c>
      <c r="CT122" s="63">
        <v>2</v>
      </c>
      <c r="CU122" s="63">
        <v>2</v>
      </c>
      <c r="CV122" s="63">
        <v>0</v>
      </c>
      <c r="CW122" s="63">
        <v>1</v>
      </c>
      <c r="CX122" s="63">
        <v>3</v>
      </c>
      <c r="CY122" s="63">
        <v>1</v>
      </c>
      <c r="CZ122" s="63">
        <v>0</v>
      </c>
      <c r="DA122" s="63">
        <v>0</v>
      </c>
      <c r="DB122" s="63">
        <v>0</v>
      </c>
      <c r="DC122" s="63">
        <v>0</v>
      </c>
      <c r="DD122" s="63">
        <v>1</v>
      </c>
      <c r="DE122" s="63">
        <v>0</v>
      </c>
      <c r="DF122" s="63">
        <v>0</v>
      </c>
      <c r="DG122" s="63">
        <v>0</v>
      </c>
      <c r="DH122" s="25">
        <v>2</v>
      </c>
      <c r="DI122" s="25">
        <v>3</v>
      </c>
      <c r="DJ122" s="25">
        <v>3</v>
      </c>
      <c r="DK122" s="25">
        <v>3</v>
      </c>
      <c r="DL122" s="25">
        <v>0</v>
      </c>
      <c r="DM122" s="25">
        <v>2</v>
      </c>
      <c r="DN122" s="25">
        <v>1</v>
      </c>
      <c r="DO122" s="25">
        <v>1</v>
      </c>
      <c r="DP122" s="25">
        <v>0</v>
      </c>
      <c r="DQ122" s="25">
        <v>1</v>
      </c>
      <c r="DR122" s="25">
        <v>0</v>
      </c>
      <c r="DS122" s="25">
        <v>0</v>
      </c>
      <c r="DT122" s="34">
        <v>6</v>
      </c>
      <c r="DU122" s="34">
        <v>7</v>
      </c>
      <c r="DV122" s="34">
        <v>10</v>
      </c>
      <c r="DW122" s="34">
        <v>10</v>
      </c>
      <c r="DX122" s="34">
        <v>6</v>
      </c>
      <c r="DY122" s="34">
        <v>6</v>
      </c>
      <c r="DZ122" s="34">
        <v>4</v>
      </c>
      <c r="EA122" s="2">
        <v>8</v>
      </c>
      <c r="EB122" s="2">
        <v>5</v>
      </c>
      <c r="EC122" s="2">
        <v>12</v>
      </c>
      <c r="ED122" s="2">
        <v>2</v>
      </c>
      <c r="EE122" s="2">
        <v>2</v>
      </c>
      <c r="EF122" s="34">
        <v>66.666666666666657</v>
      </c>
      <c r="EG122" s="34">
        <v>42.857142857142854</v>
      </c>
      <c r="EH122" s="34">
        <v>40</v>
      </c>
      <c r="EI122" s="34">
        <v>60</v>
      </c>
      <c r="EJ122" s="34">
        <v>100</v>
      </c>
      <c r="EK122" s="34">
        <v>66.666666666666657</v>
      </c>
      <c r="EL122" s="34">
        <v>75</v>
      </c>
      <c r="EM122" s="34">
        <v>87.5</v>
      </c>
      <c r="EN122" s="34">
        <v>80</v>
      </c>
      <c r="EO122" s="34">
        <v>91.666666666666657</v>
      </c>
      <c r="EP122" s="34">
        <v>100</v>
      </c>
      <c r="EQ122" s="34">
        <v>100</v>
      </c>
      <c r="ER122" s="34">
        <v>0</v>
      </c>
      <c r="ES122" s="34">
        <v>14.285714285714285</v>
      </c>
      <c r="ET122" s="34">
        <v>30</v>
      </c>
      <c r="EU122" s="34">
        <v>10</v>
      </c>
      <c r="EV122" s="34">
        <v>0</v>
      </c>
      <c r="EW122" s="34">
        <v>0</v>
      </c>
      <c r="EX122" s="34">
        <v>0</v>
      </c>
      <c r="EY122" s="34">
        <v>0</v>
      </c>
      <c r="EZ122" s="34">
        <v>20</v>
      </c>
      <c r="FA122" s="34">
        <v>0</v>
      </c>
      <c r="FB122" s="34">
        <v>0</v>
      </c>
      <c r="FC122" s="34">
        <v>0</v>
      </c>
      <c r="FD122" s="42">
        <v>33.333333333333329</v>
      </c>
      <c r="FE122" s="42">
        <v>42.857142857142854</v>
      </c>
      <c r="FF122" s="42">
        <v>30</v>
      </c>
      <c r="FG122" s="42">
        <v>30</v>
      </c>
      <c r="FH122" s="42">
        <v>0</v>
      </c>
      <c r="FI122" s="42">
        <v>33.333333333333329</v>
      </c>
      <c r="FJ122" s="42">
        <v>25</v>
      </c>
      <c r="FK122" s="42">
        <v>12.5</v>
      </c>
      <c r="FL122" s="42">
        <v>0</v>
      </c>
      <c r="FM122" s="42">
        <v>8.3333333333333321</v>
      </c>
      <c r="FN122" s="42">
        <v>0</v>
      </c>
      <c r="FO122" s="42">
        <v>0</v>
      </c>
      <c r="FP122" s="42">
        <v>4</v>
      </c>
      <c r="FQ122" s="2">
        <v>7</v>
      </c>
      <c r="FR122" s="2">
        <v>6</v>
      </c>
      <c r="FS122" s="2">
        <v>10</v>
      </c>
      <c r="FT122" s="2">
        <v>5</v>
      </c>
      <c r="FU122" s="2">
        <v>8</v>
      </c>
      <c r="FV122" s="2">
        <v>5</v>
      </c>
      <c r="FW122" s="2">
        <v>8</v>
      </c>
      <c r="FX122" s="2">
        <v>6</v>
      </c>
      <c r="FY122" s="2">
        <v>14</v>
      </c>
      <c r="FZ122" s="2">
        <v>3</v>
      </c>
      <c r="GA122" s="2">
        <v>5</v>
      </c>
      <c r="GB122" s="25">
        <v>1</v>
      </c>
      <c r="GC122" s="25">
        <v>1</v>
      </c>
      <c r="GD122" s="25">
        <v>3</v>
      </c>
      <c r="GE122" s="25">
        <v>3</v>
      </c>
      <c r="GF122" s="25">
        <v>1</v>
      </c>
      <c r="GG122" s="25">
        <v>2</v>
      </c>
      <c r="GH122" s="25">
        <v>0</v>
      </c>
      <c r="GI122" s="25">
        <v>3</v>
      </c>
      <c r="GJ122" s="25">
        <v>1</v>
      </c>
      <c r="GK122" s="25">
        <v>2</v>
      </c>
      <c r="GL122" s="25">
        <v>0</v>
      </c>
      <c r="GM122" s="25">
        <v>0</v>
      </c>
      <c r="GN122" s="2">
        <v>4</v>
      </c>
      <c r="GO122" s="2">
        <v>3</v>
      </c>
      <c r="GP122" s="2">
        <v>6</v>
      </c>
      <c r="GQ122" s="2">
        <v>2</v>
      </c>
      <c r="GR122" s="2">
        <v>3</v>
      </c>
      <c r="GS122" s="2">
        <v>1</v>
      </c>
      <c r="GT122" s="2">
        <v>0</v>
      </c>
      <c r="GU122" s="2">
        <v>1</v>
      </c>
      <c r="GV122" s="2">
        <v>1</v>
      </c>
      <c r="GW122" s="2">
        <v>0</v>
      </c>
      <c r="GX122" s="2">
        <v>1</v>
      </c>
      <c r="GY122" s="2">
        <v>3</v>
      </c>
      <c r="GZ122" s="2">
        <v>9</v>
      </c>
      <c r="HA122" s="2">
        <v>11</v>
      </c>
      <c r="HB122" s="2">
        <v>15</v>
      </c>
      <c r="HC122" s="2">
        <v>15</v>
      </c>
      <c r="HD122" s="2">
        <v>9</v>
      </c>
      <c r="HE122" s="2">
        <v>11</v>
      </c>
      <c r="HF122" s="2">
        <v>5</v>
      </c>
      <c r="HG122" s="2">
        <v>12</v>
      </c>
      <c r="HH122" s="2">
        <v>8</v>
      </c>
      <c r="HI122" s="2">
        <v>16</v>
      </c>
      <c r="HJ122" s="2">
        <v>4</v>
      </c>
      <c r="HK122" s="2">
        <v>8</v>
      </c>
      <c r="HL122" s="34">
        <v>44.444444444444443</v>
      </c>
      <c r="HM122" s="34">
        <v>63.636363636363633</v>
      </c>
      <c r="HN122" s="34">
        <v>40</v>
      </c>
      <c r="HO122" s="34">
        <v>66.666666666666657</v>
      </c>
      <c r="HP122" s="34">
        <v>55.555555555555557</v>
      </c>
      <c r="HQ122" s="34">
        <v>72.727272727272734</v>
      </c>
      <c r="HR122" s="34">
        <v>100</v>
      </c>
      <c r="HS122" s="34">
        <v>66.666666666666657</v>
      </c>
      <c r="HT122" s="34">
        <v>75</v>
      </c>
      <c r="HU122" s="34">
        <v>87.5</v>
      </c>
      <c r="HV122" s="34">
        <v>75</v>
      </c>
      <c r="HW122" s="34">
        <v>62.5</v>
      </c>
      <c r="HX122" s="39">
        <v>11.111111111111111</v>
      </c>
      <c r="HY122" s="39">
        <v>9.0909090909090917</v>
      </c>
      <c r="HZ122" s="39">
        <v>20</v>
      </c>
      <c r="IA122" s="39">
        <v>20</v>
      </c>
      <c r="IB122" s="39">
        <v>11.111111111111111</v>
      </c>
      <c r="IC122" s="39">
        <v>18.181818181818183</v>
      </c>
      <c r="ID122" s="39">
        <v>0</v>
      </c>
      <c r="IE122" s="39">
        <v>25</v>
      </c>
      <c r="IF122" s="39">
        <v>12.5</v>
      </c>
      <c r="IG122" s="39">
        <v>12.5</v>
      </c>
      <c r="IH122" s="39">
        <v>0</v>
      </c>
      <c r="II122" s="39">
        <v>0</v>
      </c>
      <c r="IJ122" s="39">
        <v>44.444444444444443</v>
      </c>
      <c r="IK122" s="39">
        <v>27.27272727272727</v>
      </c>
      <c r="IL122" s="39">
        <v>40</v>
      </c>
      <c r="IM122" s="39">
        <v>13.333333333333334</v>
      </c>
      <c r="IN122" s="39">
        <v>33.333333333333329</v>
      </c>
      <c r="IO122" s="39">
        <v>9.0909090909090917</v>
      </c>
      <c r="IP122" s="39">
        <v>0</v>
      </c>
      <c r="IQ122" s="39">
        <v>8.3333333333333321</v>
      </c>
      <c r="IR122" s="39">
        <v>12.5</v>
      </c>
      <c r="IS122" s="39">
        <v>0</v>
      </c>
      <c r="IT122" s="39">
        <v>25</v>
      </c>
      <c r="IU122" s="39">
        <v>37.5</v>
      </c>
      <c r="IV122" s="39">
        <v>4</v>
      </c>
      <c r="IW122" s="39">
        <v>5</v>
      </c>
      <c r="IX122" s="39">
        <v>1</v>
      </c>
      <c r="IY122" s="39">
        <v>4</v>
      </c>
      <c r="IZ122" s="39">
        <v>1</v>
      </c>
      <c r="JA122" s="39">
        <v>3</v>
      </c>
      <c r="JB122" s="39">
        <v>6</v>
      </c>
      <c r="JC122" s="39">
        <v>2</v>
      </c>
      <c r="JD122" s="2">
        <v>2</v>
      </c>
      <c r="JE122" s="2">
        <v>3</v>
      </c>
      <c r="JF122" s="2">
        <v>1</v>
      </c>
      <c r="JG122" s="2">
        <v>5</v>
      </c>
      <c r="JH122" s="2">
        <v>1</v>
      </c>
      <c r="JI122" s="2">
        <v>7</v>
      </c>
      <c r="JJ122" s="2">
        <v>1</v>
      </c>
      <c r="JK122" s="2">
        <v>1</v>
      </c>
      <c r="JL122" s="2">
        <v>2</v>
      </c>
      <c r="JM122" s="44">
        <v>1</v>
      </c>
      <c r="JN122" s="44">
        <v>3</v>
      </c>
      <c r="JO122" s="44">
        <v>1</v>
      </c>
      <c r="JP122" s="2">
        <v>1</v>
      </c>
      <c r="JQ122" s="2">
        <v>1</v>
      </c>
      <c r="JR122" s="2">
        <v>0</v>
      </c>
      <c r="JS122" s="2">
        <v>0</v>
      </c>
      <c r="JT122" s="2">
        <v>4</v>
      </c>
      <c r="JU122" s="2">
        <v>4</v>
      </c>
      <c r="JV122" s="2">
        <v>2</v>
      </c>
      <c r="JW122" s="2">
        <v>2</v>
      </c>
      <c r="JX122" s="2">
        <v>1</v>
      </c>
      <c r="JY122" s="2">
        <v>1</v>
      </c>
      <c r="JZ122" s="2">
        <v>3</v>
      </c>
      <c r="KA122" s="2">
        <v>1</v>
      </c>
      <c r="KB122" s="25">
        <v>0</v>
      </c>
      <c r="KC122" s="25">
        <v>0</v>
      </c>
      <c r="KD122" s="25">
        <v>1</v>
      </c>
      <c r="KE122" s="25">
        <v>1</v>
      </c>
      <c r="KF122" s="25">
        <v>9</v>
      </c>
      <c r="KG122" s="25">
        <v>16</v>
      </c>
      <c r="KH122" s="25">
        <v>4</v>
      </c>
      <c r="KI122" s="25">
        <v>7</v>
      </c>
      <c r="KJ122" s="25">
        <v>4</v>
      </c>
      <c r="KK122" s="25">
        <v>5</v>
      </c>
      <c r="KL122" s="25">
        <v>12</v>
      </c>
      <c r="KM122" s="25">
        <v>4</v>
      </c>
      <c r="KN122" s="25">
        <v>3</v>
      </c>
      <c r="KO122" s="25">
        <v>4</v>
      </c>
      <c r="KP122" s="25">
        <v>2</v>
      </c>
      <c r="KQ122" s="25">
        <v>6</v>
      </c>
      <c r="KR122" s="44">
        <v>44.444444444444443</v>
      </c>
      <c r="KS122" s="44">
        <v>31.25</v>
      </c>
      <c r="KT122" s="44">
        <v>25</v>
      </c>
      <c r="KU122" s="44">
        <v>57.142857142857139</v>
      </c>
      <c r="KV122" s="44">
        <v>25</v>
      </c>
      <c r="KW122" s="44">
        <v>60</v>
      </c>
      <c r="KX122" s="44">
        <v>50</v>
      </c>
      <c r="KY122" s="44">
        <v>50</v>
      </c>
      <c r="KZ122" s="44">
        <v>66.666666666666657</v>
      </c>
      <c r="LA122" s="44">
        <v>75</v>
      </c>
      <c r="LB122" s="44">
        <v>50</v>
      </c>
      <c r="LC122" s="44">
        <v>83.333333333333343</v>
      </c>
      <c r="LD122" s="44">
        <v>11.111111111111111</v>
      </c>
      <c r="LE122" s="44">
        <v>43.75</v>
      </c>
      <c r="LF122" s="44">
        <v>25</v>
      </c>
      <c r="LG122" s="44">
        <v>14.285714285714285</v>
      </c>
      <c r="LH122" s="44">
        <v>50</v>
      </c>
      <c r="LI122" s="44">
        <v>20</v>
      </c>
      <c r="LJ122" s="44">
        <v>25</v>
      </c>
      <c r="LK122" s="44">
        <v>25</v>
      </c>
      <c r="LL122" s="44">
        <v>33.333333333333329</v>
      </c>
      <c r="LM122" s="44">
        <v>25</v>
      </c>
      <c r="LN122" s="44">
        <v>0</v>
      </c>
      <c r="LO122" s="44">
        <v>0</v>
      </c>
      <c r="LP122" s="44">
        <v>44.444444444444443</v>
      </c>
      <c r="LQ122" s="44">
        <v>25</v>
      </c>
      <c r="LR122" s="44">
        <v>50</v>
      </c>
      <c r="LS122" s="44">
        <v>28.571428571428569</v>
      </c>
      <c r="LT122" s="44">
        <v>25</v>
      </c>
      <c r="LU122" s="44">
        <v>20</v>
      </c>
      <c r="LV122" s="44">
        <v>25</v>
      </c>
      <c r="LW122" s="44">
        <v>25</v>
      </c>
      <c r="LX122" s="44">
        <v>0</v>
      </c>
      <c r="LY122" s="44">
        <v>0</v>
      </c>
      <c r="LZ122" s="44">
        <v>50</v>
      </c>
      <c r="MA122" s="44">
        <v>16.666666666666664</v>
      </c>
      <c r="MB122" s="25">
        <v>2</v>
      </c>
      <c r="MC122" s="25">
        <v>2</v>
      </c>
      <c r="MD122" s="25">
        <v>6</v>
      </c>
      <c r="ME122" s="25">
        <v>3</v>
      </c>
      <c r="MF122" s="25">
        <v>0</v>
      </c>
      <c r="MG122" s="25">
        <v>3</v>
      </c>
      <c r="MH122" s="25">
        <v>0</v>
      </c>
      <c r="MI122" s="25">
        <v>0</v>
      </c>
      <c r="MJ122" s="25">
        <v>1</v>
      </c>
      <c r="MK122" s="25">
        <v>0</v>
      </c>
      <c r="ML122" s="25">
        <v>0</v>
      </c>
      <c r="MM122" s="25">
        <v>0</v>
      </c>
      <c r="MN122" s="25">
        <v>6</v>
      </c>
      <c r="MO122" s="25">
        <v>7</v>
      </c>
      <c r="MP122" s="25">
        <v>10</v>
      </c>
      <c r="MQ122" s="25">
        <v>10</v>
      </c>
      <c r="MR122" s="25">
        <v>6</v>
      </c>
      <c r="MS122" s="25">
        <v>6</v>
      </c>
      <c r="MT122" s="25">
        <v>3</v>
      </c>
      <c r="MU122" s="25">
        <v>0</v>
      </c>
      <c r="MV122" s="25">
        <v>3</v>
      </c>
      <c r="MW122" s="44">
        <v>4</v>
      </c>
      <c r="MX122" s="44">
        <v>1</v>
      </c>
      <c r="MY122" s="44">
        <v>1</v>
      </c>
      <c r="MZ122" s="44">
        <v>33.333333333333329</v>
      </c>
      <c r="NA122" s="44">
        <v>28.571428571428569</v>
      </c>
      <c r="NB122" s="44">
        <v>60</v>
      </c>
      <c r="NC122" s="44">
        <v>30</v>
      </c>
      <c r="ND122" s="44">
        <v>0</v>
      </c>
      <c r="NE122" s="44">
        <v>50</v>
      </c>
      <c r="NF122" s="44">
        <v>0</v>
      </c>
      <c r="NG122" s="44">
        <v>999999999</v>
      </c>
      <c r="NH122" s="44">
        <v>33.333333333333329</v>
      </c>
      <c r="NI122" s="44">
        <v>0</v>
      </c>
      <c r="NJ122" s="44">
        <v>0</v>
      </c>
      <c r="NK122" s="44">
        <v>0</v>
      </c>
      <c r="NL122" s="25">
        <v>0</v>
      </c>
      <c r="NM122" s="25">
        <v>0</v>
      </c>
      <c r="NN122" s="25">
        <v>0</v>
      </c>
      <c r="NO122" s="25">
        <v>0</v>
      </c>
      <c r="NP122" s="25">
        <v>1</v>
      </c>
      <c r="NQ122" s="25">
        <v>0</v>
      </c>
      <c r="NR122" s="25">
        <v>0</v>
      </c>
      <c r="NS122" s="25">
        <v>1</v>
      </c>
      <c r="NT122" s="25">
        <v>0</v>
      </c>
      <c r="NU122" s="25">
        <v>1</v>
      </c>
      <c r="NV122" s="25">
        <v>0</v>
      </c>
      <c r="NW122" s="25">
        <v>0</v>
      </c>
      <c r="NX122" s="25">
        <v>0</v>
      </c>
      <c r="NY122" s="25">
        <v>1</v>
      </c>
      <c r="NZ122" s="25">
        <v>0</v>
      </c>
      <c r="OA122" s="25">
        <v>0</v>
      </c>
      <c r="OB122" s="25">
        <v>1</v>
      </c>
      <c r="OC122" s="25">
        <v>0</v>
      </c>
      <c r="OD122" s="44">
        <v>2</v>
      </c>
      <c r="OE122" s="44">
        <v>1</v>
      </c>
      <c r="OF122" s="44">
        <v>0</v>
      </c>
      <c r="OG122" s="44">
        <v>1</v>
      </c>
      <c r="OH122" s="44">
        <v>0</v>
      </c>
      <c r="OI122" s="44">
        <v>0</v>
      </c>
      <c r="OJ122" s="44">
        <v>999999999</v>
      </c>
      <c r="OK122" s="44">
        <v>0</v>
      </c>
      <c r="OL122" s="44">
        <v>999999999</v>
      </c>
      <c r="OM122" s="44">
        <v>999999999</v>
      </c>
      <c r="ON122" s="44">
        <v>100</v>
      </c>
      <c r="OO122" s="44">
        <v>999999999</v>
      </c>
      <c r="OP122" s="44">
        <v>0</v>
      </c>
      <c r="OQ122" s="44">
        <v>100</v>
      </c>
      <c r="OR122" s="44">
        <v>999999999</v>
      </c>
      <c r="OS122" s="44">
        <v>100</v>
      </c>
      <c r="OT122" s="44">
        <v>999999999</v>
      </c>
      <c r="OU122" s="44">
        <v>999999999</v>
      </c>
      <c r="OV122" s="25">
        <v>9</v>
      </c>
      <c r="OW122" s="25">
        <v>20</v>
      </c>
      <c r="OX122" s="25">
        <v>23</v>
      </c>
      <c r="OY122" s="25">
        <v>20</v>
      </c>
      <c r="OZ122" s="25">
        <v>17</v>
      </c>
      <c r="PA122" s="25">
        <v>17</v>
      </c>
      <c r="PB122" s="25">
        <v>20</v>
      </c>
      <c r="PC122" s="25">
        <v>22</v>
      </c>
      <c r="PD122" s="25">
        <v>11</v>
      </c>
      <c r="PE122" s="25">
        <v>22</v>
      </c>
      <c r="PF122" s="25">
        <v>11</v>
      </c>
      <c r="PG122" s="25">
        <v>10</v>
      </c>
      <c r="PH122" s="25">
        <v>22</v>
      </c>
      <c r="PI122" s="25">
        <v>38</v>
      </c>
      <c r="PJ122" s="25">
        <v>34</v>
      </c>
      <c r="PK122" s="25">
        <v>29</v>
      </c>
      <c r="PL122" s="25">
        <v>22</v>
      </c>
      <c r="PM122" s="25">
        <v>27</v>
      </c>
      <c r="PN122" s="25">
        <v>25</v>
      </c>
      <c r="PO122" s="25">
        <v>25</v>
      </c>
      <c r="PP122" s="25">
        <v>16</v>
      </c>
      <c r="PQ122" s="25">
        <v>29</v>
      </c>
      <c r="PR122" s="25">
        <v>13</v>
      </c>
      <c r="PS122" s="25">
        <v>16</v>
      </c>
      <c r="PT122" s="44">
        <v>40.909090909090914</v>
      </c>
      <c r="PU122" s="44">
        <v>52.631578947368418</v>
      </c>
      <c r="PV122" s="44">
        <v>67.64705882352942</v>
      </c>
      <c r="PW122" s="44">
        <v>68.965517241379317</v>
      </c>
      <c r="PX122" s="44">
        <v>77.272727272727266</v>
      </c>
      <c r="PY122" s="44">
        <v>62.962962962962962</v>
      </c>
      <c r="PZ122" s="44">
        <v>80</v>
      </c>
      <c r="QA122" s="44">
        <v>88</v>
      </c>
      <c r="QB122" s="44">
        <v>68.75</v>
      </c>
      <c r="QC122" s="44">
        <v>75.862068965517238</v>
      </c>
      <c r="QD122" s="44">
        <v>84.615384615384613</v>
      </c>
      <c r="QE122" s="44">
        <v>62.5</v>
      </c>
      <c r="QF122" s="25">
        <v>10</v>
      </c>
      <c r="QG122" s="25">
        <v>22</v>
      </c>
      <c r="QH122" s="25">
        <v>22</v>
      </c>
      <c r="QI122" s="25">
        <v>22</v>
      </c>
      <c r="QJ122" s="25">
        <v>17</v>
      </c>
      <c r="QK122" s="25">
        <v>18</v>
      </c>
      <c r="QL122" s="25">
        <v>18</v>
      </c>
      <c r="QM122" s="25">
        <v>18</v>
      </c>
      <c r="QN122" s="25">
        <v>9</v>
      </c>
      <c r="QO122" s="25">
        <v>17</v>
      </c>
      <c r="QP122" s="25">
        <v>6</v>
      </c>
      <c r="QQ122" s="25">
        <v>22</v>
      </c>
      <c r="QR122" s="25">
        <v>38</v>
      </c>
      <c r="QS122" s="25">
        <v>34</v>
      </c>
      <c r="QT122" s="25">
        <v>29</v>
      </c>
      <c r="QU122" s="25">
        <v>22</v>
      </c>
      <c r="QV122" s="25">
        <v>27</v>
      </c>
      <c r="QW122" s="25">
        <v>25</v>
      </c>
      <c r="QX122" s="25">
        <v>25</v>
      </c>
      <c r="QY122" s="25">
        <v>16</v>
      </c>
      <c r="QZ122" s="25">
        <v>29</v>
      </c>
      <c r="RA122" s="25">
        <v>13</v>
      </c>
      <c r="RB122" s="44">
        <v>45.454545454545453</v>
      </c>
      <c r="RC122" s="44">
        <v>57.894736842105267</v>
      </c>
      <c r="RD122" s="44">
        <v>64.705882352941174</v>
      </c>
      <c r="RE122" s="44">
        <v>75.862068965517238</v>
      </c>
      <c r="RF122" s="44">
        <v>77.272727272727266</v>
      </c>
      <c r="RG122" s="44">
        <v>66.666666666666657</v>
      </c>
      <c r="RH122" s="44">
        <v>72</v>
      </c>
      <c r="RI122" s="44">
        <v>72</v>
      </c>
      <c r="RJ122" s="44">
        <v>56.25</v>
      </c>
      <c r="RK122" s="44">
        <v>58.620689655172406</v>
      </c>
      <c r="RL122" s="44">
        <v>46.153846153846153</v>
      </c>
      <c r="RM122" s="25">
        <v>17</v>
      </c>
      <c r="RN122" s="25">
        <v>27</v>
      </c>
      <c r="RO122" s="25">
        <v>17</v>
      </c>
      <c r="RP122" s="25">
        <v>19</v>
      </c>
      <c r="RQ122" s="25">
        <v>13</v>
      </c>
      <c r="RR122" s="25">
        <v>13</v>
      </c>
      <c r="RS122" s="25">
        <v>14</v>
      </c>
      <c r="RT122" s="25">
        <v>12</v>
      </c>
      <c r="RU122" s="25">
        <v>7</v>
      </c>
      <c r="RV122" s="25">
        <v>14</v>
      </c>
      <c r="RW122" s="25">
        <v>5</v>
      </c>
      <c r="RX122" s="25">
        <v>11</v>
      </c>
      <c r="RY122" s="25">
        <v>14</v>
      </c>
      <c r="RZ122" s="25">
        <v>19</v>
      </c>
      <c r="SA122" s="25">
        <v>11</v>
      </c>
      <c r="SB122" s="25">
        <v>14</v>
      </c>
      <c r="SC122" s="25">
        <v>10</v>
      </c>
      <c r="SD122" s="25">
        <v>9</v>
      </c>
      <c r="SE122" s="25">
        <v>9</v>
      </c>
      <c r="SF122" s="25">
        <v>10</v>
      </c>
      <c r="SG122" s="25">
        <v>8</v>
      </c>
      <c r="SH122" s="25">
        <v>16</v>
      </c>
      <c r="SI122" s="25">
        <v>3</v>
      </c>
      <c r="SJ122" s="25">
        <v>9</v>
      </c>
      <c r="SK122" s="25">
        <v>13</v>
      </c>
      <c r="SL122" s="25">
        <v>19</v>
      </c>
      <c r="SM122" s="25">
        <v>10</v>
      </c>
      <c r="SN122" s="25">
        <v>13</v>
      </c>
      <c r="SO122" s="25">
        <v>10</v>
      </c>
      <c r="SP122" s="25">
        <v>9</v>
      </c>
      <c r="SQ122" s="25">
        <v>8</v>
      </c>
      <c r="SR122" s="25">
        <v>9</v>
      </c>
      <c r="SS122" s="25">
        <v>5</v>
      </c>
      <c r="ST122" s="25">
        <v>12</v>
      </c>
      <c r="SU122" s="25">
        <v>2</v>
      </c>
      <c r="SV122" s="25">
        <v>8</v>
      </c>
      <c r="SW122" s="44">
        <v>85</v>
      </c>
      <c r="SX122" s="44">
        <v>84.375</v>
      </c>
      <c r="SY122" s="44">
        <v>80.952380952380949</v>
      </c>
      <c r="SZ122" s="44">
        <v>86.36363636363636</v>
      </c>
      <c r="TA122" s="44">
        <v>72.222222222222214</v>
      </c>
      <c r="TB122" s="44">
        <v>65</v>
      </c>
      <c r="TC122" s="44">
        <v>73.68421052631578</v>
      </c>
      <c r="TD122" s="44">
        <v>63.157894736842103</v>
      </c>
      <c r="TE122" s="44">
        <v>50</v>
      </c>
      <c r="TF122" s="44">
        <v>60.869565217391312</v>
      </c>
      <c r="TG122" s="44">
        <v>71.428571428571431</v>
      </c>
      <c r="TH122" s="44">
        <v>78.571428571428569</v>
      </c>
      <c r="TI122" s="44">
        <v>70</v>
      </c>
      <c r="TJ122" s="44">
        <v>59.375</v>
      </c>
      <c r="TK122" s="44">
        <v>52.380952380952387</v>
      </c>
      <c r="TL122" s="44">
        <v>63.636363636363633</v>
      </c>
      <c r="TM122" s="44">
        <v>55.555555555555557</v>
      </c>
      <c r="TN122" s="44">
        <v>45</v>
      </c>
      <c r="TO122" s="44">
        <v>47.368421052631575</v>
      </c>
      <c r="TP122" s="44">
        <v>52.631578947368418</v>
      </c>
      <c r="TQ122" s="44">
        <v>57.142857142857139</v>
      </c>
      <c r="TR122" s="44">
        <v>69.565217391304344</v>
      </c>
      <c r="TS122" s="44">
        <v>42.857142857142854</v>
      </c>
      <c r="TT122" s="44">
        <v>64.285714285714292</v>
      </c>
      <c r="TU122" s="44">
        <v>65</v>
      </c>
      <c r="TV122" s="44">
        <v>59.375</v>
      </c>
      <c r="TW122" s="44">
        <v>47.619047619047613</v>
      </c>
      <c r="TX122" s="44">
        <v>59.090909090909093</v>
      </c>
      <c r="TY122" s="44">
        <v>55.555555555555557</v>
      </c>
      <c r="TZ122" s="44">
        <v>45</v>
      </c>
      <c r="UA122" s="44">
        <v>42.105263157894733</v>
      </c>
      <c r="UB122" s="44">
        <v>47.368421052631575</v>
      </c>
      <c r="UC122" s="44">
        <v>35.714285714285715</v>
      </c>
      <c r="UD122" s="44">
        <v>52.173913043478258</v>
      </c>
      <c r="UE122" s="44">
        <v>28.571428571428569</v>
      </c>
      <c r="UF122" s="44">
        <v>57.142857142857139</v>
      </c>
    </row>
    <row r="123" spans="1:552" x14ac:dyDescent="0.25">
      <c r="A123" s="2" t="str">
        <f t="shared" si="1"/>
        <v xml:space="preserve">317020 Uberlândia                                                                                                                                   </v>
      </c>
      <c r="B123" s="58">
        <v>317020</v>
      </c>
      <c r="C123" s="2" t="s">
        <v>167</v>
      </c>
      <c r="D123" s="56">
        <v>34</v>
      </c>
      <c r="E123" s="56">
        <v>28</v>
      </c>
      <c r="F123" s="56">
        <v>28</v>
      </c>
      <c r="G123" s="56">
        <v>40</v>
      </c>
      <c r="H123" s="56">
        <v>35</v>
      </c>
      <c r="I123" s="56">
        <v>26</v>
      </c>
      <c r="J123" s="56">
        <v>29</v>
      </c>
      <c r="K123" s="56">
        <v>33</v>
      </c>
      <c r="L123" s="56">
        <v>27</v>
      </c>
      <c r="M123" s="56">
        <v>30</v>
      </c>
      <c r="N123" s="56">
        <v>44</v>
      </c>
      <c r="O123" s="56">
        <v>33</v>
      </c>
      <c r="P123" s="59">
        <v>19</v>
      </c>
      <c r="Q123" s="59">
        <v>15</v>
      </c>
      <c r="R123" s="59">
        <v>13</v>
      </c>
      <c r="S123" s="59">
        <v>21</v>
      </c>
      <c r="T123" s="59">
        <v>21</v>
      </c>
      <c r="U123" s="59">
        <v>17</v>
      </c>
      <c r="V123" s="59">
        <v>19</v>
      </c>
      <c r="W123" s="59">
        <v>15</v>
      </c>
      <c r="X123" s="59">
        <v>18</v>
      </c>
      <c r="Y123" s="59">
        <v>19</v>
      </c>
      <c r="Z123" s="59">
        <v>32</v>
      </c>
      <c r="AA123" s="59">
        <v>21</v>
      </c>
      <c r="AB123" s="62">
        <v>55.882352941176471</v>
      </c>
      <c r="AC123" s="62">
        <v>53.571428571428569</v>
      </c>
      <c r="AD123" s="62">
        <v>46.428571428571431</v>
      </c>
      <c r="AE123" s="62">
        <v>52.5</v>
      </c>
      <c r="AF123" s="62">
        <v>60</v>
      </c>
      <c r="AG123" s="62">
        <v>65.384615384615387</v>
      </c>
      <c r="AH123" s="62">
        <v>65.517241379310349</v>
      </c>
      <c r="AI123" s="62">
        <v>45.454545454545453</v>
      </c>
      <c r="AJ123" s="62">
        <v>66.666666666666657</v>
      </c>
      <c r="AK123" s="62">
        <v>63.333333333333329</v>
      </c>
      <c r="AL123" s="62">
        <v>72.727272727272734</v>
      </c>
      <c r="AM123" s="62">
        <v>63.636363636363633</v>
      </c>
      <c r="AN123" s="61">
        <v>15</v>
      </c>
      <c r="AO123" s="25">
        <v>12</v>
      </c>
      <c r="AP123" s="25">
        <v>14</v>
      </c>
      <c r="AQ123" s="25">
        <v>18</v>
      </c>
      <c r="AR123" s="25">
        <v>14</v>
      </c>
      <c r="AS123" s="25">
        <v>8</v>
      </c>
      <c r="AT123" s="25">
        <v>10</v>
      </c>
      <c r="AU123" s="25">
        <v>17</v>
      </c>
      <c r="AV123" s="25">
        <v>8</v>
      </c>
      <c r="AW123" s="25">
        <v>10</v>
      </c>
      <c r="AX123" s="25">
        <v>11</v>
      </c>
      <c r="AY123" s="25">
        <v>10</v>
      </c>
      <c r="AZ123" s="39">
        <v>44.117647058823529</v>
      </c>
      <c r="BA123" s="39">
        <v>42.857142857142854</v>
      </c>
      <c r="BB123" s="39">
        <v>50</v>
      </c>
      <c r="BC123" s="39">
        <v>45</v>
      </c>
      <c r="BD123" s="39">
        <v>40</v>
      </c>
      <c r="BE123" s="39">
        <v>30.76923076923077</v>
      </c>
      <c r="BF123" s="39">
        <v>34.482758620689658</v>
      </c>
      <c r="BG123" s="39">
        <v>51.515151515151516</v>
      </c>
      <c r="BH123" s="39">
        <v>29.629629629629626</v>
      </c>
      <c r="BI123" s="39">
        <v>33.333333333333329</v>
      </c>
      <c r="BJ123" s="39">
        <v>25</v>
      </c>
      <c r="BK123" s="39">
        <v>30.303030303030305</v>
      </c>
      <c r="BL123" s="25">
        <v>0</v>
      </c>
      <c r="BM123" s="25">
        <v>1</v>
      </c>
      <c r="BN123" s="25">
        <v>1</v>
      </c>
      <c r="BO123" s="25">
        <v>1</v>
      </c>
      <c r="BP123" s="25">
        <v>0</v>
      </c>
      <c r="BQ123" s="25">
        <v>1</v>
      </c>
      <c r="BR123" s="25">
        <v>0</v>
      </c>
      <c r="BS123" s="25">
        <v>1</v>
      </c>
      <c r="BT123" s="25">
        <v>1</v>
      </c>
      <c r="BU123" s="25">
        <v>1</v>
      </c>
      <c r="BV123" s="25">
        <v>1</v>
      </c>
      <c r="BW123" s="25">
        <v>2</v>
      </c>
      <c r="BX123" s="39">
        <v>0</v>
      </c>
      <c r="BY123" s="39">
        <v>3.5714285714285712</v>
      </c>
      <c r="BZ123" s="39">
        <v>3.5714285714285712</v>
      </c>
      <c r="CA123" s="39">
        <v>2.5</v>
      </c>
      <c r="CB123" s="39">
        <v>0</v>
      </c>
      <c r="CC123" s="39">
        <v>3.8461538461538463</v>
      </c>
      <c r="CD123" s="39">
        <v>0</v>
      </c>
      <c r="CE123" s="39">
        <v>3.0303030303030303</v>
      </c>
      <c r="CF123" s="39">
        <v>3.7037037037037033</v>
      </c>
      <c r="CG123" s="39">
        <v>3.3333333333333335</v>
      </c>
      <c r="CH123" s="39">
        <v>2.2727272727272729</v>
      </c>
      <c r="CI123" s="39">
        <v>6.0606060606060606</v>
      </c>
      <c r="CJ123" s="63">
        <v>6</v>
      </c>
      <c r="CK123" s="63">
        <v>6</v>
      </c>
      <c r="CL123" s="63">
        <v>7</v>
      </c>
      <c r="CM123" s="63">
        <v>12</v>
      </c>
      <c r="CN123" s="63">
        <v>9</v>
      </c>
      <c r="CO123" s="63">
        <v>7</v>
      </c>
      <c r="CP123" s="63">
        <v>11</v>
      </c>
      <c r="CQ123" s="63">
        <v>6</v>
      </c>
      <c r="CR123" s="63">
        <v>9</v>
      </c>
      <c r="CS123" s="63">
        <v>9</v>
      </c>
      <c r="CT123" s="63">
        <v>15</v>
      </c>
      <c r="CU123" s="63">
        <v>7</v>
      </c>
      <c r="CV123" s="63">
        <v>0</v>
      </c>
      <c r="CW123" s="63">
        <v>0</v>
      </c>
      <c r="CX123" s="63">
        <v>0</v>
      </c>
      <c r="CY123" s="63">
        <v>0</v>
      </c>
      <c r="CZ123" s="63">
        <v>1</v>
      </c>
      <c r="DA123" s="63">
        <v>1</v>
      </c>
      <c r="DB123" s="63">
        <v>2</v>
      </c>
      <c r="DC123" s="63">
        <v>0</v>
      </c>
      <c r="DD123" s="63">
        <v>1</v>
      </c>
      <c r="DE123" s="63">
        <v>1</v>
      </c>
      <c r="DF123" s="63">
        <v>2</v>
      </c>
      <c r="DG123" s="63">
        <v>1</v>
      </c>
      <c r="DH123" s="25">
        <v>9</v>
      </c>
      <c r="DI123" s="25">
        <v>1</v>
      </c>
      <c r="DJ123" s="25">
        <v>3</v>
      </c>
      <c r="DK123" s="25">
        <v>3</v>
      </c>
      <c r="DL123" s="25">
        <v>6</v>
      </c>
      <c r="DM123" s="25">
        <v>1</v>
      </c>
      <c r="DN123" s="25">
        <v>1</v>
      </c>
      <c r="DO123" s="25">
        <v>1</v>
      </c>
      <c r="DP123" s="25">
        <v>1</v>
      </c>
      <c r="DQ123" s="25">
        <v>1</v>
      </c>
      <c r="DR123" s="25">
        <v>1</v>
      </c>
      <c r="DS123" s="25">
        <v>3</v>
      </c>
      <c r="DT123" s="34">
        <v>15</v>
      </c>
      <c r="DU123" s="34">
        <v>7</v>
      </c>
      <c r="DV123" s="34">
        <v>10</v>
      </c>
      <c r="DW123" s="34">
        <v>15</v>
      </c>
      <c r="DX123" s="34">
        <v>16</v>
      </c>
      <c r="DY123" s="34">
        <v>9</v>
      </c>
      <c r="DZ123" s="34">
        <v>14</v>
      </c>
      <c r="EA123" s="2">
        <v>7</v>
      </c>
      <c r="EB123" s="2">
        <v>11</v>
      </c>
      <c r="EC123" s="2">
        <v>11</v>
      </c>
      <c r="ED123" s="2">
        <v>18</v>
      </c>
      <c r="EE123" s="2">
        <v>11</v>
      </c>
      <c r="EF123" s="34">
        <v>40</v>
      </c>
      <c r="EG123" s="34">
        <v>85.714285714285708</v>
      </c>
      <c r="EH123" s="34">
        <v>70</v>
      </c>
      <c r="EI123" s="34">
        <v>80</v>
      </c>
      <c r="EJ123" s="34">
        <v>56.25</v>
      </c>
      <c r="EK123" s="34">
        <v>77.777777777777786</v>
      </c>
      <c r="EL123" s="34">
        <v>78.571428571428569</v>
      </c>
      <c r="EM123" s="34">
        <v>85.714285714285708</v>
      </c>
      <c r="EN123" s="34">
        <v>81.818181818181827</v>
      </c>
      <c r="EO123" s="34">
        <v>81.818181818181827</v>
      </c>
      <c r="EP123" s="34">
        <v>83.333333333333343</v>
      </c>
      <c r="EQ123" s="34">
        <v>63.636363636363633</v>
      </c>
      <c r="ER123" s="34">
        <v>0</v>
      </c>
      <c r="ES123" s="34">
        <v>0</v>
      </c>
      <c r="ET123" s="34">
        <v>0</v>
      </c>
      <c r="EU123" s="34">
        <v>0</v>
      </c>
      <c r="EV123" s="34">
        <v>6.25</v>
      </c>
      <c r="EW123" s="34">
        <v>11.111111111111111</v>
      </c>
      <c r="EX123" s="34">
        <v>14.285714285714285</v>
      </c>
      <c r="EY123" s="34">
        <v>0</v>
      </c>
      <c r="EZ123" s="34">
        <v>9.0909090909090917</v>
      </c>
      <c r="FA123" s="34">
        <v>9.0909090909090917</v>
      </c>
      <c r="FB123" s="34">
        <v>11.111111111111111</v>
      </c>
      <c r="FC123" s="34">
        <v>9.0909090909090917</v>
      </c>
      <c r="FD123" s="42">
        <v>60</v>
      </c>
      <c r="FE123" s="42">
        <v>14.285714285714285</v>
      </c>
      <c r="FF123" s="42">
        <v>30</v>
      </c>
      <c r="FG123" s="42">
        <v>20</v>
      </c>
      <c r="FH123" s="42">
        <v>37.5</v>
      </c>
      <c r="FI123" s="42">
        <v>11.111111111111111</v>
      </c>
      <c r="FJ123" s="42">
        <v>7.1428571428571423</v>
      </c>
      <c r="FK123" s="42">
        <v>14.285714285714285</v>
      </c>
      <c r="FL123" s="42">
        <v>9.0909090909090917</v>
      </c>
      <c r="FM123" s="42">
        <v>9.0909090909090917</v>
      </c>
      <c r="FN123" s="42">
        <v>5.5555555555555554</v>
      </c>
      <c r="FO123" s="42">
        <v>27.27272727272727</v>
      </c>
      <c r="FP123" s="42">
        <v>9</v>
      </c>
      <c r="FQ123" s="2">
        <v>9</v>
      </c>
      <c r="FR123" s="2">
        <v>8</v>
      </c>
      <c r="FS123" s="2">
        <v>12</v>
      </c>
      <c r="FT123" s="2">
        <v>13</v>
      </c>
      <c r="FU123" s="2">
        <v>8</v>
      </c>
      <c r="FV123" s="2">
        <v>16</v>
      </c>
      <c r="FW123" s="2">
        <v>10</v>
      </c>
      <c r="FX123" s="2">
        <v>15</v>
      </c>
      <c r="FY123" s="2">
        <v>13</v>
      </c>
      <c r="FZ123" s="2">
        <v>24</v>
      </c>
      <c r="GA123" s="2">
        <v>16</v>
      </c>
      <c r="GB123" s="25">
        <v>3</v>
      </c>
      <c r="GC123" s="25">
        <v>0</v>
      </c>
      <c r="GD123" s="25">
        <v>0</v>
      </c>
      <c r="GE123" s="25">
        <v>4</v>
      </c>
      <c r="GF123" s="25">
        <v>2</v>
      </c>
      <c r="GG123" s="25">
        <v>5</v>
      </c>
      <c r="GH123" s="25">
        <v>2</v>
      </c>
      <c r="GI123" s="25">
        <v>2</v>
      </c>
      <c r="GJ123" s="25">
        <v>0</v>
      </c>
      <c r="GK123" s="25">
        <v>0</v>
      </c>
      <c r="GL123" s="25">
        <v>3</v>
      </c>
      <c r="GM123" s="25">
        <v>0</v>
      </c>
      <c r="GN123" s="2">
        <v>5</v>
      </c>
      <c r="GO123" s="2">
        <v>1</v>
      </c>
      <c r="GP123" s="2">
        <v>3</v>
      </c>
      <c r="GQ123" s="2">
        <v>3</v>
      </c>
      <c r="GR123" s="2">
        <v>4</v>
      </c>
      <c r="GS123" s="2">
        <v>2</v>
      </c>
      <c r="GT123" s="2">
        <v>0</v>
      </c>
      <c r="GU123" s="2">
        <v>0</v>
      </c>
      <c r="GV123" s="2">
        <v>1</v>
      </c>
      <c r="GW123" s="2">
        <v>3</v>
      </c>
      <c r="GX123" s="2">
        <v>2</v>
      </c>
      <c r="GY123" s="2">
        <v>1</v>
      </c>
      <c r="GZ123" s="2">
        <v>17</v>
      </c>
      <c r="HA123" s="2">
        <v>10</v>
      </c>
      <c r="HB123" s="2">
        <v>11</v>
      </c>
      <c r="HC123" s="2">
        <v>19</v>
      </c>
      <c r="HD123" s="2">
        <v>19</v>
      </c>
      <c r="HE123" s="2">
        <v>15</v>
      </c>
      <c r="HF123" s="2">
        <v>18</v>
      </c>
      <c r="HG123" s="2">
        <v>12</v>
      </c>
      <c r="HH123" s="2">
        <v>16</v>
      </c>
      <c r="HI123" s="2">
        <v>16</v>
      </c>
      <c r="HJ123" s="2">
        <v>29</v>
      </c>
      <c r="HK123" s="2">
        <v>17</v>
      </c>
      <c r="HL123" s="34">
        <v>52.941176470588239</v>
      </c>
      <c r="HM123" s="34">
        <v>90</v>
      </c>
      <c r="HN123" s="34">
        <v>72.727272727272734</v>
      </c>
      <c r="HO123" s="34">
        <v>63.157894736842103</v>
      </c>
      <c r="HP123" s="34">
        <v>68.421052631578945</v>
      </c>
      <c r="HQ123" s="34">
        <v>53.333333333333336</v>
      </c>
      <c r="HR123" s="34">
        <v>88.888888888888886</v>
      </c>
      <c r="HS123" s="34">
        <v>83.333333333333343</v>
      </c>
      <c r="HT123" s="34">
        <v>93.75</v>
      </c>
      <c r="HU123" s="34">
        <v>81.25</v>
      </c>
      <c r="HV123" s="34">
        <v>82.758620689655174</v>
      </c>
      <c r="HW123" s="34">
        <v>94.117647058823522</v>
      </c>
      <c r="HX123" s="39">
        <v>17.647058823529413</v>
      </c>
      <c r="HY123" s="39">
        <v>0</v>
      </c>
      <c r="HZ123" s="39">
        <v>0</v>
      </c>
      <c r="IA123" s="39">
        <v>21.052631578947366</v>
      </c>
      <c r="IB123" s="39">
        <v>10.526315789473683</v>
      </c>
      <c r="IC123" s="39">
        <v>33.333333333333329</v>
      </c>
      <c r="ID123" s="39">
        <v>11.111111111111111</v>
      </c>
      <c r="IE123" s="39">
        <v>16.666666666666664</v>
      </c>
      <c r="IF123" s="39">
        <v>0</v>
      </c>
      <c r="IG123" s="39">
        <v>0</v>
      </c>
      <c r="IH123" s="39">
        <v>10.344827586206897</v>
      </c>
      <c r="II123" s="39">
        <v>0</v>
      </c>
      <c r="IJ123" s="39">
        <v>29.411764705882355</v>
      </c>
      <c r="IK123" s="39">
        <v>10</v>
      </c>
      <c r="IL123" s="39">
        <v>27.27272727272727</v>
      </c>
      <c r="IM123" s="39">
        <v>15.789473684210526</v>
      </c>
      <c r="IN123" s="39">
        <v>21.052631578947366</v>
      </c>
      <c r="IO123" s="39">
        <v>13.333333333333334</v>
      </c>
      <c r="IP123" s="39">
        <v>0</v>
      </c>
      <c r="IQ123" s="39">
        <v>0</v>
      </c>
      <c r="IR123" s="39">
        <v>6.25</v>
      </c>
      <c r="IS123" s="39">
        <v>18.75</v>
      </c>
      <c r="IT123" s="39">
        <v>6.8965517241379306</v>
      </c>
      <c r="IU123" s="39">
        <v>5.8823529411764701</v>
      </c>
      <c r="IV123" s="39">
        <v>5</v>
      </c>
      <c r="IW123" s="39">
        <v>3</v>
      </c>
      <c r="IX123" s="39">
        <v>6</v>
      </c>
      <c r="IY123" s="39">
        <v>8</v>
      </c>
      <c r="IZ123" s="39">
        <v>8</v>
      </c>
      <c r="JA123" s="39">
        <v>4</v>
      </c>
      <c r="JB123" s="39">
        <v>5</v>
      </c>
      <c r="JC123" s="39">
        <v>10</v>
      </c>
      <c r="JD123" s="2">
        <v>7</v>
      </c>
      <c r="JE123" s="2">
        <v>7</v>
      </c>
      <c r="JF123" s="2">
        <v>11</v>
      </c>
      <c r="JG123" s="2">
        <v>6</v>
      </c>
      <c r="JH123" s="2">
        <v>3</v>
      </c>
      <c r="JI123" s="2">
        <v>2</v>
      </c>
      <c r="JJ123" s="2">
        <v>5</v>
      </c>
      <c r="JK123" s="2">
        <v>3</v>
      </c>
      <c r="JL123" s="2">
        <v>3</v>
      </c>
      <c r="JM123" s="44">
        <v>0</v>
      </c>
      <c r="JN123" s="44">
        <v>3</v>
      </c>
      <c r="JO123" s="44">
        <v>2</v>
      </c>
      <c r="JP123" s="2">
        <v>0</v>
      </c>
      <c r="JQ123" s="2">
        <v>1</v>
      </c>
      <c r="JR123" s="2">
        <v>0</v>
      </c>
      <c r="JS123" s="2">
        <v>3</v>
      </c>
      <c r="JT123" s="2">
        <v>5</v>
      </c>
      <c r="JU123" s="2">
        <v>6</v>
      </c>
      <c r="JV123" s="2">
        <v>3</v>
      </c>
      <c r="JW123" s="2">
        <v>4</v>
      </c>
      <c r="JX123" s="2">
        <v>1</v>
      </c>
      <c r="JY123" s="2">
        <v>3</v>
      </c>
      <c r="JZ123" s="2">
        <v>0</v>
      </c>
      <c r="KA123" s="2">
        <v>2</v>
      </c>
      <c r="KB123" s="25">
        <v>1</v>
      </c>
      <c r="KC123" s="25">
        <v>0</v>
      </c>
      <c r="KD123" s="25">
        <v>0</v>
      </c>
      <c r="KE123" s="25">
        <v>1</v>
      </c>
      <c r="KF123" s="25">
        <v>13</v>
      </c>
      <c r="KG123" s="25">
        <v>11</v>
      </c>
      <c r="KH123" s="25">
        <v>14</v>
      </c>
      <c r="KI123" s="25">
        <v>15</v>
      </c>
      <c r="KJ123" s="25">
        <v>12</v>
      </c>
      <c r="KK123" s="25">
        <v>7</v>
      </c>
      <c r="KL123" s="25">
        <v>8</v>
      </c>
      <c r="KM123" s="25">
        <v>14</v>
      </c>
      <c r="KN123" s="25">
        <v>8</v>
      </c>
      <c r="KO123" s="25">
        <v>8</v>
      </c>
      <c r="KP123" s="25">
        <v>11</v>
      </c>
      <c r="KQ123" s="25">
        <v>10</v>
      </c>
      <c r="KR123" s="44">
        <v>38.461538461538467</v>
      </c>
      <c r="KS123" s="44">
        <v>27.27272727272727</v>
      </c>
      <c r="KT123" s="44">
        <v>42.857142857142854</v>
      </c>
      <c r="KU123" s="44">
        <v>53.333333333333336</v>
      </c>
      <c r="KV123" s="44">
        <v>66.666666666666657</v>
      </c>
      <c r="KW123" s="44">
        <v>57.142857142857139</v>
      </c>
      <c r="KX123" s="44">
        <v>62.5</v>
      </c>
      <c r="KY123" s="44">
        <v>71.428571428571431</v>
      </c>
      <c r="KZ123" s="44">
        <v>87.5</v>
      </c>
      <c r="LA123" s="44">
        <v>87.5</v>
      </c>
      <c r="LB123" s="44">
        <v>100</v>
      </c>
      <c r="LC123" s="44">
        <v>60</v>
      </c>
      <c r="LD123" s="44">
        <v>23.076923076923077</v>
      </c>
      <c r="LE123" s="44">
        <v>18.181818181818183</v>
      </c>
      <c r="LF123" s="44">
        <v>35.714285714285715</v>
      </c>
      <c r="LG123" s="44">
        <v>20</v>
      </c>
      <c r="LH123" s="44">
        <v>25</v>
      </c>
      <c r="LI123" s="44">
        <v>0</v>
      </c>
      <c r="LJ123" s="44">
        <v>37.5</v>
      </c>
      <c r="LK123" s="44">
        <v>14.285714285714285</v>
      </c>
      <c r="LL123" s="44">
        <v>0</v>
      </c>
      <c r="LM123" s="44">
        <v>12.5</v>
      </c>
      <c r="LN123" s="44">
        <v>0</v>
      </c>
      <c r="LO123" s="44">
        <v>30</v>
      </c>
      <c r="LP123" s="44">
        <v>38.461538461538467</v>
      </c>
      <c r="LQ123" s="44">
        <v>54.54545454545454</v>
      </c>
      <c r="LR123" s="44">
        <v>21.428571428571427</v>
      </c>
      <c r="LS123" s="44">
        <v>26.666666666666668</v>
      </c>
      <c r="LT123" s="44">
        <v>8.3333333333333321</v>
      </c>
      <c r="LU123" s="44">
        <v>42.857142857142854</v>
      </c>
      <c r="LV123" s="44">
        <v>0</v>
      </c>
      <c r="LW123" s="44">
        <v>14.285714285714285</v>
      </c>
      <c r="LX123" s="44">
        <v>12.5</v>
      </c>
      <c r="LY123" s="44">
        <v>0</v>
      </c>
      <c r="LZ123" s="44">
        <v>0</v>
      </c>
      <c r="MA123" s="44">
        <v>10</v>
      </c>
      <c r="MB123" s="25">
        <v>3</v>
      </c>
      <c r="MC123" s="25">
        <v>1</v>
      </c>
      <c r="MD123" s="25">
        <v>3</v>
      </c>
      <c r="ME123" s="25">
        <v>3</v>
      </c>
      <c r="MF123" s="25">
        <v>3</v>
      </c>
      <c r="MG123" s="25">
        <v>1</v>
      </c>
      <c r="MH123" s="25">
        <v>5</v>
      </c>
      <c r="MI123" s="25">
        <v>1</v>
      </c>
      <c r="MJ123" s="25">
        <v>2</v>
      </c>
      <c r="MK123" s="25">
        <v>1</v>
      </c>
      <c r="ML123" s="25">
        <v>2</v>
      </c>
      <c r="MM123" s="25">
        <v>1</v>
      </c>
      <c r="MN123" s="25">
        <v>15</v>
      </c>
      <c r="MO123" s="25">
        <v>7</v>
      </c>
      <c r="MP123" s="25">
        <v>10</v>
      </c>
      <c r="MQ123" s="25">
        <v>15</v>
      </c>
      <c r="MR123" s="25">
        <v>16</v>
      </c>
      <c r="MS123" s="25">
        <v>9</v>
      </c>
      <c r="MT123" s="25">
        <v>7</v>
      </c>
      <c r="MU123" s="25">
        <v>1</v>
      </c>
      <c r="MV123" s="25">
        <v>3</v>
      </c>
      <c r="MW123" s="44">
        <v>2</v>
      </c>
      <c r="MX123" s="44">
        <v>6</v>
      </c>
      <c r="MY123" s="44">
        <v>4</v>
      </c>
      <c r="MZ123" s="44">
        <v>20</v>
      </c>
      <c r="NA123" s="44">
        <v>14.285714285714285</v>
      </c>
      <c r="NB123" s="44">
        <v>30</v>
      </c>
      <c r="NC123" s="44">
        <v>20</v>
      </c>
      <c r="ND123" s="44">
        <v>18.75</v>
      </c>
      <c r="NE123" s="44">
        <v>11.111111111111111</v>
      </c>
      <c r="NF123" s="44">
        <v>71.428571428571431</v>
      </c>
      <c r="NG123" s="44">
        <v>100</v>
      </c>
      <c r="NH123" s="44">
        <v>66.666666666666657</v>
      </c>
      <c r="NI123" s="44">
        <v>50</v>
      </c>
      <c r="NJ123" s="44">
        <v>33.333333333333329</v>
      </c>
      <c r="NK123" s="44">
        <v>25</v>
      </c>
      <c r="NL123" s="25">
        <v>0</v>
      </c>
      <c r="NM123" s="25">
        <v>0</v>
      </c>
      <c r="NN123" s="25">
        <v>1</v>
      </c>
      <c r="NO123" s="25">
        <v>1</v>
      </c>
      <c r="NP123" s="25">
        <v>0</v>
      </c>
      <c r="NQ123" s="25">
        <v>0</v>
      </c>
      <c r="NR123" s="25">
        <v>0</v>
      </c>
      <c r="NS123" s="25">
        <v>0</v>
      </c>
      <c r="NT123" s="25">
        <v>0</v>
      </c>
      <c r="NU123" s="25">
        <v>1</v>
      </c>
      <c r="NV123" s="25">
        <v>0</v>
      </c>
      <c r="NW123" s="25">
        <v>0</v>
      </c>
      <c r="NX123" s="25">
        <v>1</v>
      </c>
      <c r="NY123" s="25">
        <v>1</v>
      </c>
      <c r="NZ123" s="25">
        <v>2</v>
      </c>
      <c r="OA123" s="25">
        <v>2</v>
      </c>
      <c r="OB123" s="25">
        <v>2</v>
      </c>
      <c r="OC123" s="25">
        <v>2</v>
      </c>
      <c r="OD123" s="44">
        <v>1</v>
      </c>
      <c r="OE123" s="44">
        <v>0</v>
      </c>
      <c r="OF123" s="44">
        <v>0</v>
      </c>
      <c r="OG123" s="44">
        <v>2</v>
      </c>
      <c r="OH123" s="44">
        <v>1</v>
      </c>
      <c r="OI123" s="44">
        <v>0</v>
      </c>
      <c r="OJ123" s="44">
        <v>0</v>
      </c>
      <c r="OK123" s="44">
        <v>0</v>
      </c>
      <c r="OL123" s="44">
        <v>50</v>
      </c>
      <c r="OM123" s="44">
        <v>50</v>
      </c>
      <c r="ON123" s="44">
        <v>0</v>
      </c>
      <c r="OO123" s="44">
        <v>0</v>
      </c>
      <c r="OP123" s="44">
        <v>0</v>
      </c>
      <c r="OQ123" s="44">
        <v>999999999</v>
      </c>
      <c r="OR123" s="44">
        <v>999999999</v>
      </c>
      <c r="OS123" s="44">
        <v>50</v>
      </c>
      <c r="OT123" s="44">
        <v>0</v>
      </c>
      <c r="OU123" s="44">
        <v>999999999</v>
      </c>
      <c r="OV123" s="25">
        <v>19</v>
      </c>
      <c r="OW123" s="25">
        <v>20</v>
      </c>
      <c r="OX123" s="25">
        <v>22</v>
      </c>
      <c r="OY123" s="25">
        <v>36</v>
      </c>
      <c r="OZ123" s="25">
        <v>35</v>
      </c>
      <c r="PA123" s="25">
        <v>33</v>
      </c>
      <c r="PB123" s="25">
        <v>37</v>
      </c>
      <c r="PC123" s="25">
        <v>34</v>
      </c>
      <c r="PD123" s="25">
        <v>32</v>
      </c>
      <c r="PE123" s="25">
        <v>33</v>
      </c>
      <c r="PF123" s="25">
        <v>39</v>
      </c>
      <c r="PG123" s="25">
        <v>25</v>
      </c>
      <c r="PH123" s="25">
        <v>46</v>
      </c>
      <c r="PI123" s="25">
        <v>40</v>
      </c>
      <c r="PJ123" s="25">
        <v>40</v>
      </c>
      <c r="PK123" s="25">
        <v>52</v>
      </c>
      <c r="PL123" s="25">
        <v>42</v>
      </c>
      <c r="PM123" s="25">
        <v>41</v>
      </c>
      <c r="PN123" s="25">
        <v>40</v>
      </c>
      <c r="PO123" s="25">
        <v>39</v>
      </c>
      <c r="PP123" s="25">
        <v>39</v>
      </c>
      <c r="PQ123" s="25">
        <v>37</v>
      </c>
      <c r="PR123" s="25">
        <v>51</v>
      </c>
      <c r="PS123" s="25">
        <v>52</v>
      </c>
      <c r="PT123" s="44">
        <v>41.304347826086953</v>
      </c>
      <c r="PU123" s="44">
        <v>50</v>
      </c>
      <c r="PV123" s="44">
        <v>55.000000000000007</v>
      </c>
      <c r="PW123" s="44">
        <v>69.230769230769226</v>
      </c>
      <c r="PX123" s="44">
        <v>83.333333333333343</v>
      </c>
      <c r="PY123" s="44">
        <v>80.487804878048792</v>
      </c>
      <c r="PZ123" s="44">
        <v>92.5</v>
      </c>
      <c r="QA123" s="44">
        <v>87.179487179487182</v>
      </c>
      <c r="QB123" s="44">
        <v>82.051282051282044</v>
      </c>
      <c r="QC123" s="44">
        <v>89.189189189189193</v>
      </c>
      <c r="QD123" s="44">
        <v>76.470588235294116</v>
      </c>
      <c r="QE123" s="44">
        <v>48.07692307692308</v>
      </c>
      <c r="QF123" s="25">
        <v>23</v>
      </c>
      <c r="QG123" s="25">
        <v>24</v>
      </c>
      <c r="QH123" s="25">
        <v>25</v>
      </c>
      <c r="QI123" s="25">
        <v>34</v>
      </c>
      <c r="QJ123" s="25">
        <v>33</v>
      </c>
      <c r="QK123" s="25">
        <v>31</v>
      </c>
      <c r="QL123" s="25">
        <v>35</v>
      </c>
      <c r="QM123" s="25">
        <v>33</v>
      </c>
      <c r="QN123" s="25">
        <v>26</v>
      </c>
      <c r="QO123" s="25">
        <v>25</v>
      </c>
      <c r="QP123" s="25">
        <v>16</v>
      </c>
      <c r="QQ123" s="25">
        <v>46</v>
      </c>
      <c r="QR123" s="25">
        <v>40</v>
      </c>
      <c r="QS123" s="25">
        <v>40</v>
      </c>
      <c r="QT123" s="25">
        <v>52</v>
      </c>
      <c r="QU123" s="25">
        <v>42</v>
      </c>
      <c r="QV123" s="25">
        <v>41</v>
      </c>
      <c r="QW123" s="25">
        <v>40</v>
      </c>
      <c r="QX123" s="25">
        <v>39</v>
      </c>
      <c r="QY123" s="25">
        <v>39</v>
      </c>
      <c r="QZ123" s="25">
        <v>37</v>
      </c>
      <c r="RA123" s="25">
        <v>51</v>
      </c>
      <c r="RB123" s="44">
        <v>50</v>
      </c>
      <c r="RC123" s="44">
        <v>60</v>
      </c>
      <c r="RD123" s="44">
        <v>62.5</v>
      </c>
      <c r="RE123" s="44">
        <v>65.384615384615387</v>
      </c>
      <c r="RF123" s="44">
        <v>78.571428571428569</v>
      </c>
      <c r="RG123" s="44">
        <v>75.609756097560975</v>
      </c>
      <c r="RH123" s="44">
        <v>87.5</v>
      </c>
      <c r="RI123" s="44">
        <v>84.615384615384613</v>
      </c>
      <c r="RJ123" s="44">
        <v>66.666666666666657</v>
      </c>
      <c r="RK123" s="44">
        <v>67.567567567567565</v>
      </c>
      <c r="RL123" s="44">
        <v>31.372549019607842</v>
      </c>
      <c r="RM123" s="25">
        <v>27</v>
      </c>
      <c r="RN123" s="25">
        <v>20</v>
      </c>
      <c r="RO123" s="25">
        <v>22</v>
      </c>
      <c r="RP123" s="25">
        <v>29</v>
      </c>
      <c r="RQ123" s="25">
        <v>27</v>
      </c>
      <c r="RR123" s="25">
        <v>22</v>
      </c>
      <c r="RS123" s="25">
        <v>18</v>
      </c>
      <c r="RT123" s="25">
        <v>16</v>
      </c>
      <c r="RU123" s="25">
        <v>14</v>
      </c>
      <c r="RV123" s="25">
        <v>15</v>
      </c>
      <c r="RW123" s="25">
        <v>14</v>
      </c>
      <c r="RX123" s="25">
        <v>17</v>
      </c>
      <c r="RY123" s="25">
        <v>16</v>
      </c>
      <c r="RZ123" s="25">
        <v>14</v>
      </c>
      <c r="SA123" s="25">
        <v>19</v>
      </c>
      <c r="SB123" s="25">
        <v>22</v>
      </c>
      <c r="SC123" s="25">
        <v>23</v>
      </c>
      <c r="SD123" s="25">
        <v>12</v>
      </c>
      <c r="SE123" s="25">
        <v>17</v>
      </c>
      <c r="SF123" s="25">
        <v>15</v>
      </c>
      <c r="SG123" s="25">
        <v>13</v>
      </c>
      <c r="SH123" s="25">
        <v>17</v>
      </c>
      <c r="SI123" s="25">
        <v>27</v>
      </c>
      <c r="SJ123" s="25">
        <v>18</v>
      </c>
      <c r="SK123" s="25">
        <v>16</v>
      </c>
      <c r="SL123" s="25">
        <v>13</v>
      </c>
      <c r="SM123" s="25">
        <v>15</v>
      </c>
      <c r="SN123" s="25">
        <v>18</v>
      </c>
      <c r="SO123" s="25">
        <v>19</v>
      </c>
      <c r="SP123" s="25">
        <v>12</v>
      </c>
      <c r="SQ123" s="25">
        <v>9</v>
      </c>
      <c r="SR123" s="25">
        <v>10</v>
      </c>
      <c r="SS123" s="25">
        <v>8</v>
      </c>
      <c r="ST123" s="25">
        <v>10</v>
      </c>
      <c r="SU123" s="25">
        <v>9</v>
      </c>
      <c r="SV123" s="25">
        <v>11</v>
      </c>
      <c r="SW123" s="44">
        <v>79.411764705882348</v>
      </c>
      <c r="SX123" s="44">
        <v>71.428571428571431</v>
      </c>
      <c r="SY123" s="44">
        <v>78.571428571428569</v>
      </c>
      <c r="SZ123" s="44">
        <v>72.5</v>
      </c>
      <c r="TA123" s="44">
        <v>77.142857142857153</v>
      </c>
      <c r="TB123" s="44">
        <v>84.615384615384613</v>
      </c>
      <c r="TC123" s="44">
        <v>62.068965517241381</v>
      </c>
      <c r="TD123" s="44">
        <v>48.484848484848484</v>
      </c>
      <c r="TE123" s="44">
        <v>51.851851851851848</v>
      </c>
      <c r="TF123" s="44">
        <v>50</v>
      </c>
      <c r="TG123" s="44">
        <v>31.818181818181817</v>
      </c>
      <c r="TH123" s="44">
        <v>51.515151515151516</v>
      </c>
      <c r="TI123" s="44">
        <v>47.058823529411761</v>
      </c>
      <c r="TJ123" s="44">
        <v>50</v>
      </c>
      <c r="TK123" s="44">
        <v>67.857142857142861</v>
      </c>
      <c r="TL123" s="44">
        <v>55.000000000000007</v>
      </c>
      <c r="TM123" s="44">
        <v>65.714285714285708</v>
      </c>
      <c r="TN123" s="44">
        <v>46.153846153846153</v>
      </c>
      <c r="TO123" s="44">
        <v>58.620689655172406</v>
      </c>
      <c r="TP123" s="44">
        <v>45.454545454545453</v>
      </c>
      <c r="TQ123" s="44">
        <v>48.148148148148145</v>
      </c>
      <c r="TR123" s="44">
        <v>56.666666666666664</v>
      </c>
      <c r="TS123" s="44">
        <v>61.363636363636367</v>
      </c>
      <c r="TT123" s="44">
        <v>54.54545454545454</v>
      </c>
      <c r="TU123" s="44">
        <v>47.058823529411761</v>
      </c>
      <c r="TV123" s="44">
        <v>46.428571428571431</v>
      </c>
      <c r="TW123" s="44">
        <v>53.571428571428569</v>
      </c>
      <c r="TX123" s="44">
        <v>45</v>
      </c>
      <c r="TY123" s="44">
        <v>54.285714285714285</v>
      </c>
      <c r="TZ123" s="44">
        <v>46.153846153846153</v>
      </c>
      <c r="UA123" s="44">
        <v>31.03448275862069</v>
      </c>
      <c r="UB123" s="44">
        <v>30.303030303030305</v>
      </c>
      <c r="UC123" s="44">
        <v>29.629629629629626</v>
      </c>
      <c r="UD123" s="44">
        <v>33.333333333333329</v>
      </c>
      <c r="UE123" s="44">
        <v>20.454545454545457</v>
      </c>
      <c r="UF123" s="44">
        <v>33.333333333333329</v>
      </c>
    </row>
    <row r="124" spans="1:552" x14ac:dyDescent="0.25">
      <c r="A124" s="2" t="str">
        <f t="shared" si="1"/>
        <v xml:space="preserve">317070 Varginha                                                                                                                                     </v>
      </c>
      <c r="B124" s="58">
        <v>317070</v>
      </c>
      <c r="C124" s="2" t="s">
        <v>168</v>
      </c>
      <c r="D124" s="56">
        <v>1</v>
      </c>
      <c r="E124" s="56">
        <v>2</v>
      </c>
      <c r="F124" s="56">
        <v>1</v>
      </c>
      <c r="G124" s="56">
        <v>4</v>
      </c>
      <c r="H124" s="56">
        <v>3</v>
      </c>
      <c r="I124" s="56">
        <v>4</v>
      </c>
      <c r="J124" s="56">
        <v>3</v>
      </c>
      <c r="K124" s="56">
        <v>3</v>
      </c>
      <c r="L124" s="56">
        <v>4</v>
      </c>
      <c r="M124" s="56">
        <v>4</v>
      </c>
      <c r="N124" s="56">
        <v>2</v>
      </c>
      <c r="O124" s="56">
        <v>1</v>
      </c>
      <c r="P124" s="59">
        <v>0</v>
      </c>
      <c r="Q124" s="59">
        <v>1</v>
      </c>
      <c r="R124" s="59">
        <v>1</v>
      </c>
      <c r="S124" s="59">
        <v>1</v>
      </c>
      <c r="T124" s="59">
        <v>1</v>
      </c>
      <c r="U124" s="59">
        <v>1</v>
      </c>
      <c r="V124" s="59">
        <v>2</v>
      </c>
      <c r="W124" s="59">
        <v>2</v>
      </c>
      <c r="X124" s="59">
        <v>4</v>
      </c>
      <c r="Y124" s="59">
        <v>4</v>
      </c>
      <c r="Z124" s="59">
        <v>1</v>
      </c>
      <c r="AA124" s="59">
        <v>0</v>
      </c>
      <c r="AB124" s="62">
        <v>0</v>
      </c>
      <c r="AC124" s="62">
        <v>50</v>
      </c>
      <c r="AD124" s="62">
        <v>100</v>
      </c>
      <c r="AE124" s="62">
        <v>25</v>
      </c>
      <c r="AF124" s="62">
        <v>33.333333333333329</v>
      </c>
      <c r="AG124" s="62">
        <v>25</v>
      </c>
      <c r="AH124" s="62">
        <v>66.666666666666657</v>
      </c>
      <c r="AI124" s="62">
        <v>66.666666666666657</v>
      </c>
      <c r="AJ124" s="62">
        <v>100</v>
      </c>
      <c r="AK124" s="62">
        <v>100</v>
      </c>
      <c r="AL124" s="62">
        <v>50</v>
      </c>
      <c r="AM124" s="62">
        <v>0</v>
      </c>
      <c r="AN124" s="61">
        <v>1</v>
      </c>
      <c r="AO124" s="25">
        <v>1</v>
      </c>
      <c r="AP124" s="25">
        <v>0</v>
      </c>
      <c r="AQ124" s="25">
        <v>3</v>
      </c>
      <c r="AR124" s="25">
        <v>2</v>
      </c>
      <c r="AS124" s="25">
        <v>3</v>
      </c>
      <c r="AT124" s="25">
        <v>1</v>
      </c>
      <c r="AU124" s="25">
        <v>1</v>
      </c>
      <c r="AV124" s="25">
        <v>0</v>
      </c>
      <c r="AW124" s="25">
        <v>0</v>
      </c>
      <c r="AX124" s="25">
        <v>1</v>
      </c>
      <c r="AY124" s="25">
        <v>1</v>
      </c>
      <c r="AZ124" s="39">
        <v>100</v>
      </c>
      <c r="BA124" s="39">
        <v>50</v>
      </c>
      <c r="BB124" s="39">
        <v>0</v>
      </c>
      <c r="BC124" s="39">
        <v>75</v>
      </c>
      <c r="BD124" s="39">
        <v>66.666666666666657</v>
      </c>
      <c r="BE124" s="39">
        <v>75</v>
      </c>
      <c r="BF124" s="39">
        <v>33.333333333333329</v>
      </c>
      <c r="BG124" s="39">
        <v>33.333333333333329</v>
      </c>
      <c r="BH124" s="39">
        <v>0</v>
      </c>
      <c r="BI124" s="39">
        <v>0</v>
      </c>
      <c r="BJ124" s="39">
        <v>50</v>
      </c>
      <c r="BK124" s="39">
        <v>100</v>
      </c>
      <c r="BL124" s="25">
        <v>0</v>
      </c>
      <c r="BM124" s="25">
        <v>0</v>
      </c>
      <c r="BN124" s="25">
        <v>0</v>
      </c>
      <c r="BO124" s="25">
        <v>0</v>
      </c>
      <c r="BP124" s="25">
        <v>0</v>
      </c>
      <c r="BQ124" s="25">
        <v>0</v>
      </c>
      <c r="BR124" s="25">
        <v>0</v>
      </c>
      <c r="BS124" s="25">
        <v>0</v>
      </c>
      <c r="BT124" s="25">
        <v>0</v>
      </c>
      <c r="BU124" s="25">
        <v>0</v>
      </c>
      <c r="BV124" s="25">
        <v>0</v>
      </c>
      <c r="BW124" s="25">
        <v>0</v>
      </c>
      <c r="BX124" s="39">
        <v>0</v>
      </c>
      <c r="BY124" s="39">
        <v>0</v>
      </c>
      <c r="BZ124" s="39">
        <v>0</v>
      </c>
      <c r="CA124" s="39">
        <v>0</v>
      </c>
      <c r="CB124" s="39">
        <v>0</v>
      </c>
      <c r="CC124" s="39">
        <v>0</v>
      </c>
      <c r="CD124" s="39">
        <v>0</v>
      </c>
      <c r="CE124" s="39">
        <v>0</v>
      </c>
      <c r="CF124" s="39">
        <v>0</v>
      </c>
      <c r="CG124" s="39">
        <v>0</v>
      </c>
      <c r="CH124" s="39">
        <v>0</v>
      </c>
      <c r="CI124" s="39">
        <v>0</v>
      </c>
      <c r="CJ124" s="63">
        <v>0</v>
      </c>
      <c r="CK124" s="63">
        <v>1</v>
      </c>
      <c r="CL124" s="63">
        <v>0</v>
      </c>
      <c r="CM124" s="63">
        <v>0</v>
      </c>
      <c r="CN124" s="63">
        <v>0</v>
      </c>
      <c r="CO124" s="63">
        <v>1</v>
      </c>
      <c r="CP124" s="63">
        <v>0</v>
      </c>
      <c r="CQ124" s="63">
        <v>0</v>
      </c>
      <c r="CR124" s="63">
        <v>4</v>
      </c>
      <c r="CS124" s="63">
        <v>2</v>
      </c>
      <c r="CT124" s="63">
        <v>1</v>
      </c>
      <c r="CU124" s="63">
        <v>0</v>
      </c>
      <c r="CV124" s="63">
        <v>0</v>
      </c>
      <c r="CW124" s="63">
        <v>0</v>
      </c>
      <c r="CX124" s="63">
        <v>0</v>
      </c>
      <c r="CY124" s="63">
        <v>0</v>
      </c>
      <c r="CZ124" s="63">
        <v>1</v>
      </c>
      <c r="DA124" s="63">
        <v>0</v>
      </c>
      <c r="DB124" s="63">
        <v>0</v>
      </c>
      <c r="DC124" s="63">
        <v>0</v>
      </c>
      <c r="DD124" s="63">
        <v>0</v>
      </c>
      <c r="DE124" s="63">
        <v>1</v>
      </c>
      <c r="DF124" s="63">
        <v>0</v>
      </c>
      <c r="DG124" s="63">
        <v>0</v>
      </c>
      <c r="DH124" s="25">
        <v>0</v>
      </c>
      <c r="DI124" s="25">
        <v>0</v>
      </c>
      <c r="DJ124" s="25">
        <v>0</v>
      </c>
      <c r="DK124" s="25">
        <v>0</v>
      </c>
      <c r="DL124" s="25">
        <v>0</v>
      </c>
      <c r="DM124" s="25">
        <v>0</v>
      </c>
      <c r="DN124" s="25">
        <v>1</v>
      </c>
      <c r="DO124" s="25">
        <v>0</v>
      </c>
      <c r="DP124" s="25">
        <v>0</v>
      </c>
      <c r="DQ124" s="25">
        <v>1</v>
      </c>
      <c r="DR124" s="25">
        <v>0</v>
      </c>
      <c r="DS124" s="25">
        <v>0</v>
      </c>
      <c r="DT124" s="34">
        <v>0</v>
      </c>
      <c r="DU124" s="34">
        <v>1</v>
      </c>
      <c r="DV124" s="34">
        <v>0</v>
      </c>
      <c r="DW124" s="34">
        <v>0</v>
      </c>
      <c r="DX124" s="34">
        <v>1</v>
      </c>
      <c r="DY124" s="34">
        <v>1</v>
      </c>
      <c r="DZ124" s="34">
        <v>1</v>
      </c>
      <c r="EA124" s="2">
        <v>0</v>
      </c>
      <c r="EB124" s="2">
        <v>4</v>
      </c>
      <c r="EC124" s="2">
        <v>4</v>
      </c>
      <c r="ED124" s="2">
        <v>1</v>
      </c>
      <c r="EE124" s="2">
        <v>0</v>
      </c>
      <c r="EF124" s="34">
        <v>999999999</v>
      </c>
      <c r="EG124" s="34">
        <v>100</v>
      </c>
      <c r="EH124" s="34">
        <v>999999999</v>
      </c>
      <c r="EI124" s="34">
        <v>999999999</v>
      </c>
      <c r="EJ124" s="34">
        <v>0</v>
      </c>
      <c r="EK124" s="34">
        <v>100</v>
      </c>
      <c r="EL124" s="34">
        <v>0</v>
      </c>
      <c r="EM124" s="34">
        <v>999999999</v>
      </c>
      <c r="EN124" s="34">
        <v>100</v>
      </c>
      <c r="EO124" s="34">
        <v>50</v>
      </c>
      <c r="EP124" s="34">
        <v>100</v>
      </c>
      <c r="EQ124" s="34">
        <v>999999999</v>
      </c>
      <c r="ER124" s="34">
        <v>999999999</v>
      </c>
      <c r="ES124" s="34">
        <v>0</v>
      </c>
      <c r="ET124" s="34">
        <v>999999999</v>
      </c>
      <c r="EU124" s="34">
        <v>999999999</v>
      </c>
      <c r="EV124" s="34">
        <v>100</v>
      </c>
      <c r="EW124" s="34">
        <v>0</v>
      </c>
      <c r="EX124" s="34">
        <v>0</v>
      </c>
      <c r="EY124" s="34">
        <v>999999999</v>
      </c>
      <c r="EZ124" s="34">
        <v>0</v>
      </c>
      <c r="FA124" s="34">
        <v>25</v>
      </c>
      <c r="FB124" s="34">
        <v>0</v>
      </c>
      <c r="FC124" s="34">
        <v>999999999</v>
      </c>
      <c r="FD124" s="42">
        <v>999999999</v>
      </c>
      <c r="FE124" s="42">
        <v>0</v>
      </c>
      <c r="FF124" s="42">
        <v>999999999</v>
      </c>
      <c r="FG124" s="42">
        <v>999999999</v>
      </c>
      <c r="FH124" s="42">
        <v>0</v>
      </c>
      <c r="FI124" s="42">
        <v>0</v>
      </c>
      <c r="FJ124" s="42">
        <v>100</v>
      </c>
      <c r="FK124" s="42">
        <v>999999999</v>
      </c>
      <c r="FL124" s="42">
        <v>0</v>
      </c>
      <c r="FM124" s="42">
        <v>25</v>
      </c>
      <c r="FN124" s="42">
        <v>0</v>
      </c>
      <c r="FO124" s="42">
        <v>999999999</v>
      </c>
      <c r="FP124" s="42">
        <v>0</v>
      </c>
      <c r="FQ124" s="2">
        <v>0</v>
      </c>
      <c r="FR124" s="2">
        <v>1</v>
      </c>
      <c r="FS124" s="2">
        <v>1</v>
      </c>
      <c r="FT124" s="2">
        <v>0</v>
      </c>
      <c r="FU124" s="2">
        <v>1</v>
      </c>
      <c r="FV124" s="2">
        <v>1</v>
      </c>
      <c r="FW124" s="2">
        <v>2</v>
      </c>
      <c r="FX124" s="2">
        <v>3</v>
      </c>
      <c r="FY124" s="2">
        <v>3</v>
      </c>
      <c r="FZ124" s="2">
        <v>1</v>
      </c>
      <c r="GA124" s="2">
        <v>0</v>
      </c>
      <c r="GB124" s="25">
        <v>0</v>
      </c>
      <c r="GC124" s="25">
        <v>1</v>
      </c>
      <c r="GD124" s="25">
        <v>0</v>
      </c>
      <c r="GE124" s="25">
        <v>0</v>
      </c>
      <c r="GF124" s="25">
        <v>0</v>
      </c>
      <c r="GG124" s="25">
        <v>0</v>
      </c>
      <c r="GH124" s="25">
        <v>0</v>
      </c>
      <c r="GI124" s="25">
        <v>0</v>
      </c>
      <c r="GJ124" s="25">
        <v>1</v>
      </c>
      <c r="GK124" s="25">
        <v>1</v>
      </c>
      <c r="GL124" s="25">
        <v>0</v>
      </c>
      <c r="GM124" s="25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1</v>
      </c>
      <c r="GS124" s="2">
        <v>0</v>
      </c>
      <c r="GT124" s="2">
        <v>1</v>
      </c>
      <c r="GU124" s="2">
        <v>0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1</v>
      </c>
      <c r="HB124" s="2">
        <v>1</v>
      </c>
      <c r="HC124" s="2">
        <v>1</v>
      </c>
      <c r="HD124" s="2">
        <v>1</v>
      </c>
      <c r="HE124" s="2">
        <v>1</v>
      </c>
      <c r="HF124" s="2">
        <v>2</v>
      </c>
      <c r="HG124" s="2">
        <v>2</v>
      </c>
      <c r="HH124" s="2">
        <v>4</v>
      </c>
      <c r="HI124" s="2">
        <v>4</v>
      </c>
      <c r="HJ124" s="2">
        <v>1</v>
      </c>
      <c r="HK124" s="2">
        <v>0</v>
      </c>
      <c r="HL124" s="34">
        <v>999999999</v>
      </c>
      <c r="HM124" s="34">
        <v>0</v>
      </c>
      <c r="HN124" s="34">
        <v>100</v>
      </c>
      <c r="HO124" s="34">
        <v>100</v>
      </c>
      <c r="HP124" s="34">
        <v>0</v>
      </c>
      <c r="HQ124" s="34">
        <v>100</v>
      </c>
      <c r="HR124" s="34">
        <v>50</v>
      </c>
      <c r="HS124" s="34">
        <v>100</v>
      </c>
      <c r="HT124" s="34">
        <v>75</v>
      </c>
      <c r="HU124" s="34">
        <v>75</v>
      </c>
      <c r="HV124" s="34">
        <v>100</v>
      </c>
      <c r="HW124" s="34">
        <v>999999999</v>
      </c>
      <c r="HX124" s="39">
        <v>999999999</v>
      </c>
      <c r="HY124" s="39">
        <v>100</v>
      </c>
      <c r="HZ124" s="39">
        <v>0</v>
      </c>
      <c r="IA124" s="39">
        <v>0</v>
      </c>
      <c r="IB124" s="39">
        <v>0</v>
      </c>
      <c r="IC124" s="39">
        <v>0</v>
      </c>
      <c r="ID124" s="39">
        <v>0</v>
      </c>
      <c r="IE124" s="39">
        <v>0</v>
      </c>
      <c r="IF124" s="39">
        <v>25</v>
      </c>
      <c r="IG124" s="39">
        <v>25</v>
      </c>
      <c r="IH124" s="39">
        <v>0</v>
      </c>
      <c r="II124" s="39">
        <v>999999999</v>
      </c>
      <c r="IJ124" s="39">
        <v>999999999</v>
      </c>
      <c r="IK124" s="39">
        <v>0</v>
      </c>
      <c r="IL124" s="39">
        <v>0</v>
      </c>
      <c r="IM124" s="39">
        <v>0</v>
      </c>
      <c r="IN124" s="39">
        <v>100</v>
      </c>
      <c r="IO124" s="39">
        <v>0</v>
      </c>
      <c r="IP124" s="39">
        <v>50</v>
      </c>
      <c r="IQ124" s="39">
        <v>0</v>
      </c>
      <c r="IR124" s="39">
        <v>0</v>
      </c>
      <c r="IS124" s="39">
        <v>0</v>
      </c>
      <c r="IT124" s="39">
        <v>0</v>
      </c>
      <c r="IU124" s="39">
        <v>999999999</v>
      </c>
      <c r="IV124" s="39">
        <v>1</v>
      </c>
      <c r="IW124" s="39">
        <v>0</v>
      </c>
      <c r="IX124" s="39">
        <v>0</v>
      </c>
      <c r="IY124" s="39">
        <v>0</v>
      </c>
      <c r="IZ124" s="39">
        <v>1</v>
      </c>
      <c r="JA124" s="39">
        <v>1</v>
      </c>
      <c r="JB124" s="39">
        <v>0</v>
      </c>
      <c r="JC124" s="39">
        <v>1</v>
      </c>
      <c r="JD124" s="2">
        <v>0</v>
      </c>
      <c r="JE124" s="2">
        <v>0</v>
      </c>
      <c r="JF124" s="2">
        <v>1</v>
      </c>
      <c r="JG124" s="2">
        <v>0</v>
      </c>
      <c r="JH124" s="2">
        <v>0</v>
      </c>
      <c r="JI124" s="2">
        <v>0</v>
      </c>
      <c r="JJ124" s="2">
        <v>0</v>
      </c>
      <c r="JK124" s="2">
        <v>2</v>
      </c>
      <c r="JL124" s="2">
        <v>1</v>
      </c>
      <c r="JM124" s="44">
        <v>2</v>
      </c>
      <c r="JN124" s="44">
        <v>0</v>
      </c>
      <c r="JO124" s="44">
        <v>0</v>
      </c>
      <c r="JP124" s="2">
        <v>0</v>
      </c>
      <c r="JQ124" s="2">
        <v>0</v>
      </c>
      <c r="JR124" s="2">
        <v>0</v>
      </c>
      <c r="JS124" s="2">
        <v>1</v>
      </c>
      <c r="JT124" s="2">
        <v>0</v>
      </c>
      <c r="JU124" s="2">
        <v>0</v>
      </c>
      <c r="JV124" s="2">
        <v>0</v>
      </c>
      <c r="JW124" s="2">
        <v>1</v>
      </c>
      <c r="JX124" s="2">
        <v>0</v>
      </c>
      <c r="JY124" s="2">
        <v>0</v>
      </c>
      <c r="JZ124" s="2">
        <v>0</v>
      </c>
      <c r="KA124" s="2">
        <v>0</v>
      </c>
      <c r="KB124" s="25">
        <v>0</v>
      </c>
      <c r="KC124" s="25">
        <v>0</v>
      </c>
      <c r="KD124" s="25">
        <v>0</v>
      </c>
      <c r="KE124" s="25">
        <v>0</v>
      </c>
      <c r="KF124" s="25">
        <v>1</v>
      </c>
      <c r="KG124" s="25">
        <v>0</v>
      </c>
      <c r="KH124" s="25">
        <v>0</v>
      </c>
      <c r="KI124" s="25">
        <v>3</v>
      </c>
      <c r="KJ124" s="25">
        <v>2</v>
      </c>
      <c r="KK124" s="25">
        <v>3</v>
      </c>
      <c r="KL124" s="25">
        <v>0</v>
      </c>
      <c r="KM124" s="25">
        <v>1</v>
      </c>
      <c r="KN124" s="25">
        <v>0</v>
      </c>
      <c r="KO124" s="25">
        <v>0</v>
      </c>
      <c r="KP124" s="25">
        <v>1</v>
      </c>
      <c r="KQ124" s="25">
        <v>1</v>
      </c>
      <c r="KR124" s="44">
        <v>100</v>
      </c>
      <c r="KS124" s="44">
        <v>999999999</v>
      </c>
      <c r="KT124" s="44">
        <v>999999999</v>
      </c>
      <c r="KU124" s="44">
        <v>0</v>
      </c>
      <c r="KV124" s="44">
        <v>50</v>
      </c>
      <c r="KW124" s="44">
        <v>33.333333333333329</v>
      </c>
      <c r="KX124" s="44">
        <v>999999999</v>
      </c>
      <c r="KY124" s="44">
        <v>100</v>
      </c>
      <c r="KZ124" s="44">
        <v>999999999</v>
      </c>
      <c r="LA124" s="44">
        <v>999999999</v>
      </c>
      <c r="LB124" s="44">
        <v>100</v>
      </c>
      <c r="LC124" s="44">
        <v>0</v>
      </c>
      <c r="LD124" s="44">
        <v>0</v>
      </c>
      <c r="LE124" s="44">
        <v>999999999</v>
      </c>
      <c r="LF124" s="44">
        <v>999999999</v>
      </c>
      <c r="LG124" s="44">
        <v>66.666666666666657</v>
      </c>
      <c r="LH124" s="44">
        <v>50</v>
      </c>
      <c r="LI124" s="44">
        <v>66.666666666666657</v>
      </c>
      <c r="LJ124" s="44">
        <v>999999999</v>
      </c>
      <c r="LK124" s="44">
        <v>0</v>
      </c>
      <c r="LL124" s="44">
        <v>999999999</v>
      </c>
      <c r="LM124" s="44">
        <v>999999999</v>
      </c>
      <c r="LN124" s="44">
        <v>0</v>
      </c>
      <c r="LO124" s="44">
        <v>100</v>
      </c>
      <c r="LP124" s="44">
        <v>0</v>
      </c>
      <c r="LQ124" s="44">
        <v>999999999</v>
      </c>
      <c r="LR124" s="44">
        <v>999999999</v>
      </c>
      <c r="LS124" s="44">
        <v>33.333333333333329</v>
      </c>
      <c r="LT124" s="44">
        <v>0</v>
      </c>
      <c r="LU124" s="44">
        <v>0</v>
      </c>
      <c r="LV124" s="44">
        <v>999999999</v>
      </c>
      <c r="LW124" s="44">
        <v>0</v>
      </c>
      <c r="LX124" s="44">
        <v>999999999</v>
      </c>
      <c r="LY124" s="44">
        <v>999999999</v>
      </c>
      <c r="LZ124" s="44">
        <v>0</v>
      </c>
      <c r="MA124" s="44">
        <v>0</v>
      </c>
      <c r="MB124" s="25">
        <v>0</v>
      </c>
      <c r="MC124" s="25">
        <v>1</v>
      </c>
      <c r="MD124" s="25">
        <v>0</v>
      </c>
      <c r="ME124" s="25">
        <v>0</v>
      </c>
      <c r="MF124" s="25">
        <v>0</v>
      </c>
      <c r="MG124" s="25">
        <v>1</v>
      </c>
      <c r="MH124" s="25">
        <v>1</v>
      </c>
      <c r="MI124" s="25">
        <v>0</v>
      </c>
      <c r="MJ124" s="25">
        <v>1</v>
      </c>
      <c r="MK124" s="25">
        <v>0</v>
      </c>
      <c r="ML124" s="25">
        <v>0</v>
      </c>
      <c r="MM124" s="25">
        <v>0</v>
      </c>
      <c r="MN124" s="25">
        <v>0</v>
      </c>
      <c r="MO124" s="25">
        <v>1</v>
      </c>
      <c r="MP124" s="25">
        <v>0</v>
      </c>
      <c r="MQ124" s="25">
        <v>0</v>
      </c>
      <c r="MR124" s="25">
        <v>1</v>
      </c>
      <c r="MS124" s="25">
        <v>1</v>
      </c>
      <c r="MT124" s="25">
        <v>1</v>
      </c>
      <c r="MU124" s="25">
        <v>0</v>
      </c>
      <c r="MV124" s="25">
        <v>2</v>
      </c>
      <c r="MW124" s="44">
        <v>1</v>
      </c>
      <c r="MX124" s="44">
        <v>0</v>
      </c>
      <c r="MY124" s="44">
        <v>0</v>
      </c>
      <c r="MZ124" s="44">
        <v>999999999</v>
      </c>
      <c r="NA124" s="44">
        <v>100</v>
      </c>
      <c r="NB124" s="44">
        <v>999999999</v>
      </c>
      <c r="NC124" s="44">
        <v>999999999</v>
      </c>
      <c r="ND124" s="44">
        <v>0</v>
      </c>
      <c r="NE124" s="44">
        <v>100</v>
      </c>
      <c r="NF124" s="44">
        <v>100</v>
      </c>
      <c r="NG124" s="44">
        <v>999999999</v>
      </c>
      <c r="NH124" s="44">
        <v>50</v>
      </c>
      <c r="NI124" s="44">
        <v>0</v>
      </c>
      <c r="NJ124" s="44">
        <v>999999999</v>
      </c>
      <c r="NK124" s="44">
        <v>999999999</v>
      </c>
      <c r="NL124" s="25">
        <v>0</v>
      </c>
      <c r="NM124" s="25">
        <v>0</v>
      </c>
      <c r="NN124" s="25">
        <v>0</v>
      </c>
      <c r="NO124" s="25">
        <v>0</v>
      </c>
      <c r="NP124" s="25">
        <v>0</v>
      </c>
      <c r="NQ124" s="25">
        <v>0</v>
      </c>
      <c r="NR124" s="25">
        <v>0</v>
      </c>
      <c r="NS124" s="25">
        <v>0</v>
      </c>
      <c r="NT124" s="25">
        <v>0</v>
      </c>
      <c r="NU124" s="25">
        <v>0</v>
      </c>
      <c r="NV124" s="25">
        <v>0</v>
      </c>
      <c r="NW124" s="25">
        <v>0</v>
      </c>
      <c r="NX124" s="25">
        <v>0</v>
      </c>
      <c r="NY124" s="25">
        <v>0</v>
      </c>
      <c r="NZ124" s="25">
        <v>0</v>
      </c>
      <c r="OA124" s="25">
        <v>0</v>
      </c>
      <c r="OB124" s="25">
        <v>0</v>
      </c>
      <c r="OC124" s="25">
        <v>0</v>
      </c>
      <c r="OD124" s="44">
        <v>0</v>
      </c>
      <c r="OE124" s="44">
        <v>0</v>
      </c>
      <c r="OF124" s="44">
        <v>0</v>
      </c>
      <c r="OG124" s="44">
        <v>0</v>
      </c>
      <c r="OH124" s="44">
        <v>0</v>
      </c>
      <c r="OI124" s="44">
        <v>0</v>
      </c>
      <c r="OJ124" s="44">
        <v>999999999</v>
      </c>
      <c r="OK124" s="44">
        <v>999999999</v>
      </c>
      <c r="OL124" s="44">
        <v>999999999</v>
      </c>
      <c r="OM124" s="44">
        <v>999999999</v>
      </c>
      <c r="ON124" s="44">
        <v>999999999</v>
      </c>
      <c r="OO124" s="44">
        <v>999999999</v>
      </c>
      <c r="OP124" s="44">
        <v>999999999</v>
      </c>
      <c r="OQ124" s="44">
        <v>999999999</v>
      </c>
      <c r="OR124" s="44">
        <v>999999999</v>
      </c>
      <c r="OS124" s="44">
        <v>999999999</v>
      </c>
      <c r="OT124" s="44">
        <v>999999999</v>
      </c>
      <c r="OU124" s="44">
        <v>999999999</v>
      </c>
      <c r="OV124" s="25">
        <v>0</v>
      </c>
      <c r="OW124" s="25">
        <v>1</v>
      </c>
      <c r="OX124" s="25">
        <v>2</v>
      </c>
      <c r="OY124" s="25">
        <v>3</v>
      </c>
      <c r="OZ124" s="25">
        <v>4</v>
      </c>
      <c r="PA124" s="25">
        <v>4</v>
      </c>
      <c r="PB124" s="25">
        <v>4</v>
      </c>
      <c r="PC124" s="25">
        <v>3</v>
      </c>
      <c r="PD124" s="25">
        <v>6</v>
      </c>
      <c r="PE124" s="25">
        <v>6</v>
      </c>
      <c r="PF124" s="25">
        <v>1</v>
      </c>
      <c r="PG124" s="25">
        <v>1</v>
      </c>
      <c r="PH124" s="25">
        <v>1</v>
      </c>
      <c r="PI124" s="25">
        <v>2</v>
      </c>
      <c r="PJ124" s="25">
        <v>3</v>
      </c>
      <c r="PK124" s="25">
        <v>4</v>
      </c>
      <c r="PL124" s="25">
        <v>5</v>
      </c>
      <c r="PM124" s="25">
        <v>5</v>
      </c>
      <c r="PN124" s="25">
        <v>4</v>
      </c>
      <c r="PO124" s="25">
        <v>4</v>
      </c>
      <c r="PP124" s="25">
        <v>6</v>
      </c>
      <c r="PQ124" s="25">
        <v>6</v>
      </c>
      <c r="PR124" s="25">
        <v>2</v>
      </c>
      <c r="PS124" s="25">
        <v>3</v>
      </c>
      <c r="PT124" s="44">
        <v>0</v>
      </c>
      <c r="PU124" s="44">
        <v>50</v>
      </c>
      <c r="PV124" s="44">
        <v>66.666666666666657</v>
      </c>
      <c r="PW124" s="44">
        <v>75</v>
      </c>
      <c r="PX124" s="44">
        <v>80</v>
      </c>
      <c r="PY124" s="44">
        <v>80</v>
      </c>
      <c r="PZ124" s="44">
        <v>100</v>
      </c>
      <c r="QA124" s="44">
        <v>75</v>
      </c>
      <c r="QB124" s="44">
        <v>100</v>
      </c>
      <c r="QC124" s="44">
        <v>100</v>
      </c>
      <c r="QD124" s="44">
        <v>50</v>
      </c>
      <c r="QE124" s="44">
        <v>33.333333333333329</v>
      </c>
      <c r="QF124" s="25">
        <v>1</v>
      </c>
      <c r="QG124" s="25">
        <v>2</v>
      </c>
      <c r="QH124" s="25">
        <v>3</v>
      </c>
      <c r="QI124" s="25">
        <v>3</v>
      </c>
      <c r="QJ124" s="25">
        <v>5</v>
      </c>
      <c r="QK124" s="25">
        <v>5</v>
      </c>
      <c r="QL124" s="25">
        <v>3</v>
      </c>
      <c r="QM124" s="25">
        <v>2</v>
      </c>
      <c r="QN124" s="25">
        <v>6</v>
      </c>
      <c r="QO124" s="25">
        <v>6</v>
      </c>
      <c r="QP124" s="25">
        <v>0</v>
      </c>
      <c r="QQ124" s="25">
        <v>1</v>
      </c>
      <c r="QR124" s="25">
        <v>2</v>
      </c>
      <c r="QS124" s="25">
        <v>3</v>
      </c>
      <c r="QT124" s="25">
        <v>4</v>
      </c>
      <c r="QU124" s="25">
        <v>5</v>
      </c>
      <c r="QV124" s="25">
        <v>5</v>
      </c>
      <c r="QW124" s="25">
        <v>4</v>
      </c>
      <c r="QX124" s="25">
        <v>4</v>
      </c>
      <c r="QY124" s="25">
        <v>6</v>
      </c>
      <c r="QZ124" s="25">
        <v>6</v>
      </c>
      <c r="RA124" s="25">
        <v>2</v>
      </c>
      <c r="RB124" s="44">
        <v>100</v>
      </c>
      <c r="RC124" s="44">
        <v>100</v>
      </c>
      <c r="RD124" s="44">
        <v>100</v>
      </c>
      <c r="RE124" s="44">
        <v>75</v>
      </c>
      <c r="RF124" s="44">
        <v>100</v>
      </c>
      <c r="RG124" s="44">
        <v>100</v>
      </c>
      <c r="RH124" s="44">
        <v>75</v>
      </c>
      <c r="RI124" s="44">
        <v>50</v>
      </c>
      <c r="RJ124" s="44">
        <v>100</v>
      </c>
      <c r="RK124" s="44">
        <v>100</v>
      </c>
      <c r="RL124" s="44">
        <v>0</v>
      </c>
      <c r="RM124" s="25">
        <v>1</v>
      </c>
      <c r="RN124" s="25">
        <v>1</v>
      </c>
      <c r="RO124" s="25">
        <v>1</v>
      </c>
      <c r="RP124" s="25">
        <v>4</v>
      </c>
      <c r="RQ124" s="25">
        <v>2</v>
      </c>
      <c r="RR124" s="25">
        <v>3</v>
      </c>
      <c r="RS124" s="25">
        <v>1</v>
      </c>
      <c r="RT124" s="25">
        <v>3</v>
      </c>
      <c r="RU124" s="25">
        <v>3</v>
      </c>
      <c r="RV124" s="25">
        <v>4</v>
      </c>
      <c r="RW124" s="25">
        <v>1</v>
      </c>
      <c r="RX124" s="25">
        <v>1</v>
      </c>
      <c r="RY124" s="25">
        <v>1</v>
      </c>
      <c r="RZ124" s="25">
        <v>0</v>
      </c>
      <c r="SA124" s="25">
        <v>0</v>
      </c>
      <c r="SB124" s="25">
        <v>1</v>
      </c>
      <c r="SC124" s="25">
        <v>2</v>
      </c>
      <c r="SD124" s="25">
        <v>3</v>
      </c>
      <c r="SE124" s="25">
        <v>1</v>
      </c>
      <c r="SF124" s="25">
        <v>0</v>
      </c>
      <c r="SG124" s="25">
        <v>3</v>
      </c>
      <c r="SH124" s="25">
        <v>0</v>
      </c>
      <c r="SI124" s="25">
        <v>0</v>
      </c>
      <c r="SJ124" s="25">
        <v>1</v>
      </c>
      <c r="SK124" s="25">
        <v>1</v>
      </c>
      <c r="SL124" s="25">
        <v>0</v>
      </c>
      <c r="SM124" s="25">
        <v>0</v>
      </c>
      <c r="SN124" s="25">
        <v>1</v>
      </c>
      <c r="SO124" s="25">
        <v>1</v>
      </c>
      <c r="SP124" s="25">
        <v>2</v>
      </c>
      <c r="SQ124" s="25">
        <v>1</v>
      </c>
      <c r="SR124" s="25">
        <v>0</v>
      </c>
      <c r="SS124" s="25">
        <v>2</v>
      </c>
      <c r="ST124" s="25">
        <v>0</v>
      </c>
      <c r="SU124" s="25">
        <v>0</v>
      </c>
      <c r="SV124" s="25">
        <v>1</v>
      </c>
      <c r="SW124" s="44">
        <v>100</v>
      </c>
      <c r="SX124" s="44">
        <v>50</v>
      </c>
      <c r="SY124" s="44">
        <v>100</v>
      </c>
      <c r="SZ124" s="44">
        <v>100</v>
      </c>
      <c r="TA124" s="44">
        <v>66.666666666666657</v>
      </c>
      <c r="TB124" s="44">
        <v>75</v>
      </c>
      <c r="TC124" s="44">
        <v>33.333333333333329</v>
      </c>
      <c r="TD124" s="44">
        <v>100</v>
      </c>
      <c r="TE124" s="44">
        <v>75</v>
      </c>
      <c r="TF124" s="44">
        <v>100</v>
      </c>
      <c r="TG124" s="44">
        <v>50</v>
      </c>
      <c r="TH124" s="44">
        <v>100</v>
      </c>
      <c r="TI124" s="44">
        <v>100</v>
      </c>
      <c r="TJ124" s="44">
        <v>0</v>
      </c>
      <c r="TK124" s="44">
        <v>0</v>
      </c>
      <c r="TL124" s="44">
        <v>25</v>
      </c>
      <c r="TM124" s="44">
        <v>66.666666666666657</v>
      </c>
      <c r="TN124" s="44">
        <v>75</v>
      </c>
      <c r="TO124" s="44">
        <v>33.333333333333329</v>
      </c>
      <c r="TP124" s="44">
        <v>0</v>
      </c>
      <c r="TQ124" s="44">
        <v>75</v>
      </c>
      <c r="TR124" s="44">
        <v>0</v>
      </c>
      <c r="TS124" s="44">
        <v>0</v>
      </c>
      <c r="TT124" s="44">
        <v>100</v>
      </c>
      <c r="TU124" s="44">
        <v>100</v>
      </c>
      <c r="TV124" s="44">
        <v>0</v>
      </c>
      <c r="TW124" s="44">
        <v>0</v>
      </c>
      <c r="TX124" s="44">
        <v>25</v>
      </c>
      <c r="TY124" s="44">
        <v>33.333333333333329</v>
      </c>
      <c r="TZ124" s="44">
        <v>50</v>
      </c>
      <c r="UA124" s="44">
        <v>33.333333333333329</v>
      </c>
      <c r="UB124" s="44">
        <v>0</v>
      </c>
      <c r="UC124" s="44">
        <v>50</v>
      </c>
      <c r="UD124" s="44">
        <v>0</v>
      </c>
      <c r="UE124" s="44">
        <v>0</v>
      </c>
      <c r="UF124" s="44">
        <v>100</v>
      </c>
    </row>
    <row r="125" spans="1:552" x14ac:dyDescent="0.25">
      <c r="A125" s="2" t="str">
        <f t="shared" si="1"/>
        <v xml:space="preserve">317120 Vespasiano                                                                                                                                   </v>
      </c>
      <c r="B125" s="58">
        <v>317120</v>
      </c>
      <c r="C125" s="2" t="s">
        <v>169</v>
      </c>
      <c r="D125" s="56">
        <v>6</v>
      </c>
      <c r="E125" s="56">
        <v>8</v>
      </c>
      <c r="F125" s="56">
        <v>4</v>
      </c>
      <c r="G125" s="56">
        <v>4</v>
      </c>
      <c r="H125" s="56">
        <v>17</v>
      </c>
      <c r="I125" s="56">
        <v>6</v>
      </c>
      <c r="J125" s="56">
        <v>6</v>
      </c>
      <c r="K125" s="56">
        <v>9</v>
      </c>
      <c r="L125" s="56">
        <v>4</v>
      </c>
      <c r="M125" s="56">
        <v>8</v>
      </c>
      <c r="N125" s="56">
        <v>9</v>
      </c>
      <c r="O125" s="56">
        <v>5</v>
      </c>
      <c r="P125" s="59">
        <v>1</v>
      </c>
      <c r="Q125" s="59">
        <v>2</v>
      </c>
      <c r="R125" s="59">
        <v>3</v>
      </c>
      <c r="S125" s="59">
        <v>3</v>
      </c>
      <c r="T125" s="59">
        <v>12</v>
      </c>
      <c r="U125" s="59">
        <v>5</v>
      </c>
      <c r="V125" s="59">
        <v>4</v>
      </c>
      <c r="W125" s="59">
        <v>6</v>
      </c>
      <c r="X125" s="59">
        <v>3</v>
      </c>
      <c r="Y125" s="59">
        <v>6</v>
      </c>
      <c r="Z125" s="59">
        <v>6</v>
      </c>
      <c r="AA125" s="59">
        <v>3</v>
      </c>
      <c r="AB125" s="62">
        <v>16.666666666666664</v>
      </c>
      <c r="AC125" s="62">
        <v>25</v>
      </c>
      <c r="AD125" s="62">
        <v>75</v>
      </c>
      <c r="AE125" s="62">
        <v>75</v>
      </c>
      <c r="AF125" s="62">
        <v>70.588235294117652</v>
      </c>
      <c r="AG125" s="62">
        <v>83.333333333333343</v>
      </c>
      <c r="AH125" s="62">
        <v>66.666666666666657</v>
      </c>
      <c r="AI125" s="62">
        <v>66.666666666666657</v>
      </c>
      <c r="AJ125" s="62">
        <v>75</v>
      </c>
      <c r="AK125" s="62">
        <v>75</v>
      </c>
      <c r="AL125" s="62">
        <v>66.666666666666657</v>
      </c>
      <c r="AM125" s="62">
        <v>60</v>
      </c>
      <c r="AN125" s="61">
        <v>4</v>
      </c>
      <c r="AO125" s="25">
        <v>6</v>
      </c>
      <c r="AP125" s="25">
        <v>1</v>
      </c>
      <c r="AQ125" s="25">
        <v>1</v>
      </c>
      <c r="AR125" s="25">
        <v>4</v>
      </c>
      <c r="AS125" s="25">
        <v>1</v>
      </c>
      <c r="AT125" s="25">
        <v>2</v>
      </c>
      <c r="AU125" s="25">
        <v>3</v>
      </c>
      <c r="AV125" s="25">
        <v>1</v>
      </c>
      <c r="AW125" s="25">
        <v>2</v>
      </c>
      <c r="AX125" s="25">
        <v>3</v>
      </c>
      <c r="AY125" s="25">
        <v>2</v>
      </c>
      <c r="AZ125" s="39">
        <v>66.666666666666657</v>
      </c>
      <c r="BA125" s="39">
        <v>75</v>
      </c>
      <c r="BB125" s="39">
        <v>25</v>
      </c>
      <c r="BC125" s="39">
        <v>25</v>
      </c>
      <c r="BD125" s="39">
        <v>23.52941176470588</v>
      </c>
      <c r="BE125" s="39">
        <v>16.666666666666664</v>
      </c>
      <c r="BF125" s="39">
        <v>33.333333333333329</v>
      </c>
      <c r="BG125" s="39">
        <v>33.333333333333329</v>
      </c>
      <c r="BH125" s="39">
        <v>25</v>
      </c>
      <c r="BI125" s="39">
        <v>25</v>
      </c>
      <c r="BJ125" s="39">
        <v>33.333333333333329</v>
      </c>
      <c r="BK125" s="39">
        <v>40</v>
      </c>
      <c r="BL125" s="25">
        <v>1</v>
      </c>
      <c r="BM125" s="25">
        <v>0</v>
      </c>
      <c r="BN125" s="25">
        <v>0</v>
      </c>
      <c r="BO125" s="25">
        <v>0</v>
      </c>
      <c r="BP125" s="25">
        <v>1</v>
      </c>
      <c r="BQ125" s="25">
        <v>0</v>
      </c>
      <c r="BR125" s="25">
        <v>0</v>
      </c>
      <c r="BS125" s="25">
        <v>0</v>
      </c>
      <c r="BT125" s="25">
        <v>0</v>
      </c>
      <c r="BU125" s="25">
        <v>0</v>
      </c>
      <c r="BV125" s="25">
        <v>0</v>
      </c>
      <c r="BW125" s="25">
        <v>0</v>
      </c>
      <c r="BX125" s="39">
        <v>16.666666666666664</v>
      </c>
      <c r="BY125" s="39">
        <v>0</v>
      </c>
      <c r="BZ125" s="39">
        <v>0</v>
      </c>
      <c r="CA125" s="39">
        <v>0</v>
      </c>
      <c r="CB125" s="39">
        <v>5.8823529411764701</v>
      </c>
      <c r="CC125" s="39">
        <v>0</v>
      </c>
      <c r="CD125" s="39">
        <v>0</v>
      </c>
      <c r="CE125" s="39">
        <v>0</v>
      </c>
      <c r="CF125" s="39">
        <v>0</v>
      </c>
      <c r="CG125" s="39">
        <v>0</v>
      </c>
      <c r="CH125" s="39">
        <v>0</v>
      </c>
      <c r="CI125" s="39">
        <v>0</v>
      </c>
      <c r="CJ125" s="63">
        <v>0</v>
      </c>
      <c r="CK125" s="63">
        <v>0</v>
      </c>
      <c r="CL125" s="63">
        <v>1</v>
      </c>
      <c r="CM125" s="63">
        <v>0</v>
      </c>
      <c r="CN125" s="63">
        <v>5</v>
      </c>
      <c r="CO125" s="63">
        <v>2</v>
      </c>
      <c r="CP125" s="63">
        <v>0</v>
      </c>
      <c r="CQ125" s="63">
        <v>0</v>
      </c>
      <c r="CR125" s="63">
        <v>2</v>
      </c>
      <c r="CS125" s="63">
        <v>3</v>
      </c>
      <c r="CT125" s="63">
        <v>4</v>
      </c>
      <c r="CU125" s="63">
        <v>2</v>
      </c>
      <c r="CV125" s="63">
        <v>0</v>
      </c>
      <c r="CW125" s="63">
        <v>0</v>
      </c>
      <c r="CX125" s="63">
        <v>0</v>
      </c>
      <c r="CY125" s="63">
        <v>0</v>
      </c>
      <c r="CZ125" s="63">
        <v>1</v>
      </c>
      <c r="DA125" s="63">
        <v>1</v>
      </c>
      <c r="DB125" s="63">
        <v>1</v>
      </c>
      <c r="DC125" s="63">
        <v>0</v>
      </c>
      <c r="DD125" s="63">
        <v>0</v>
      </c>
      <c r="DE125" s="63">
        <v>0</v>
      </c>
      <c r="DF125" s="63">
        <v>0</v>
      </c>
      <c r="DG125" s="63">
        <v>0</v>
      </c>
      <c r="DH125" s="25">
        <v>0</v>
      </c>
      <c r="DI125" s="25">
        <v>2</v>
      </c>
      <c r="DJ125" s="25">
        <v>1</v>
      </c>
      <c r="DK125" s="25">
        <v>1</v>
      </c>
      <c r="DL125" s="25">
        <v>1</v>
      </c>
      <c r="DM125" s="25">
        <v>1</v>
      </c>
      <c r="DN125" s="25">
        <v>0</v>
      </c>
      <c r="DO125" s="25">
        <v>1</v>
      </c>
      <c r="DP125" s="25">
        <v>0</v>
      </c>
      <c r="DQ125" s="25">
        <v>0</v>
      </c>
      <c r="DR125" s="25">
        <v>1</v>
      </c>
      <c r="DS125" s="25">
        <v>0</v>
      </c>
      <c r="DT125" s="34">
        <v>0</v>
      </c>
      <c r="DU125" s="34">
        <v>2</v>
      </c>
      <c r="DV125" s="34">
        <v>2</v>
      </c>
      <c r="DW125" s="34">
        <v>1</v>
      </c>
      <c r="DX125" s="34">
        <v>7</v>
      </c>
      <c r="DY125" s="34">
        <v>4</v>
      </c>
      <c r="DZ125" s="34">
        <v>1</v>
      </c>
      <c r="EA125" s="2">
        <v>1</v>
      </c>
      <c r="EB125" s="2">
        <v>2</v>
      </c>
      <c r="EC125" s="2">
        <v>3</v>
      </c>
      <c r="ED125" s="2">
        <v>5</v>
      </c>
      <c r="EE125" s="2">
        <v>2</v>
      </c>
      <c r="EF125" s="34">
        <v>999999999</v>
      </c>
      <c r="EG125" s="34">
        <v>0</v>
      </c>
      <c r="EH125" s="34">
        <v>50</v>
      </c>
      <c r="EI125" s="34">
        <v>0</v>
      </c>
      <c r="EJ125" s="34">
        <v>71.428571428571431</v>
      </c>
      <c r="EK125" s="34">
        <v>50</v>
      </c>
      <c r="EL125" s="34">
        <v>0</v>
      </c>
      <c r="EM125" s="34">
        <v>0</v>
      </c>
      <c r="EN125" s="34">
        <v>100</v>
      </c>
      <c r="EO125" s="34">
        <v>100</v>
      </c>
      <c r="EP125" s="34">
        <v>80</v>
      </c>
      <c r="EQ125" s="34">
        <v>100</v>
      </c>
      <c r="ER125" s="34">
        <v>999999999</v>
      </c>
      <c r="ES125" s="34">
        <v>0</v>
      </c>
      <c r="ET125" s="34">
        <v>0</v>
      </c>
      <c r="EU125" s="34">
        <v>0</v>
      </c>
      <c r="EV125" s="34">
        <v>14.285714285714285</v>
      </c>
      <c r="EW125" s="34">
        <v>25</v>
      </c>
      <c r="EX125" s="34">
        <v>100</v>
      </c>
      <c r="EY125" s="34">
        <v>0</v>
      </c>
      <c r="EZ125" s="34">
        <v>0</v>
      </c>
      <c r="FA125" s="34">
        <v>0</v>
      </c>
      <c r="FB125" s="34">
        <v>0</v>
      </c>
      <c r="FC125" s="34">
        <v>0</v>
      </c>
      <c r="FD125" s="42">
        <v>999999999</v>
      </c>
      <c r="FE125" s="42">
        <v>100</v>
      </c>
      <c r="FF125" s="42">
        <v>50</v>
      </c>
      <c r="FG125" s="42">
        <v>100</v>
      </c>
      <c r="FH125" s="42">
        <v>14.285714285714285</v>
      </c>
      <c r="FI125" s="42">
        <v>25</v>
      </c>
      <c r="FJ125" s="42">
        <v>0</v>
      </c>
      <c r="FK125" s="42">
        <v>100</v>
      </c>
      <c r="FL125" s="42">
        <v>0</v>
      </c>
      <c r="FM125" s="42">
        <v>0</v>
      </c>
      <c r="FN125" s="42">
        <v>20</v>
      </c>
      <c r="FO125" s="42">
        <v>0</v>
      </c>
      <c r="FP125" s="42">
        <v>1</v>
      </c>
      <c r="FQ125" s="2">
        <v>1</v>
      </c>
      <c r="FR125" s="2">
        <v>2</v>
      </c>
      <c r="FS125" s="2">
        <v>2</v>
      </c>
      <c r="FT125" s="2">
        <v>6</v>
      </c>
      <c r="FU125" s="2">
        <v>2</v>
      </c>
      <c r="FV125" s="2">
        <v>3</v>
      </c>
      <c r="FW125" s="2">
        <v>4</v>
      </c>
      <c r="FX125" s="2">
        <v>2</v>
      </c>
      <c r="FY125" s="2">
        <v>3</v>
      </c>
      <c r="FZ125" s="2">
        <v>4</v>
      </c>
      <c r="GA125" s="2">
        <v>2</v>
      </c>
      <c r="GB125" s="25">
        <v>0</v>
      </c>
      <c r="GC125" s="25">
        <v>0</v>
      </c>
      <c r="GD125" s="25">
        <v>1</v>
      </c>
      <c r="GE125" s="25">
        <v>0</v>
      </c>
      <c r="GF125" s="25">
        <v>4</v>
      </c>
      <c r="GG125" s="25">
        <v>1</v>
      </c>
      <c r="GH125" s="25">
        <v>0</v>
      </c>
      <c r="GI125" s="25">
        <v>1</v>
      </c>
      <c r="GJ125" s="25">
        <v>0</v>
      </c>
      <c r="GK125" s="25">
        <v>2</v>
      </c>
      <c r="GL125" s="25">
        <v>2</v>
      </c>
      <c r="GM125" s="25">
        <v>0</v>
      </c>
      <c r="GN125" s="2">
        <v>0</v>
      </c>
      <c r="GO125" s="2">
        <v>1</v>
      </c>
      <c r="GP125" s="2">
        <v>0</v>
      </c>
      <c r="GQ125" s="2">
        <v>1</v>
      </c>
      <c r="GR125" s="2">
        <v>0</v>
      </c>
      <c r="GS125" s="2">
        <v>0</v>
      </c>
      <c r="GT125" s="2">
        <v>0</v>
      </c>
      <c r="GU125" s="2">
        <v>0</v>
      </c>
      <c r="GV125" s="2">
        <v>0</v>
      </c>
      <c r="GW125" s="2">
        <v>1</v>
      </c>
      <c r="GX125" s="2">
        <v>0</v>
      </c>
      <c r="GY125" s="2">
        <v>1</v>
      </c>
      <c r="GZ125" s="2">
        <v>1</v>
      </c>
      <c r="HA125" s="2">
        <v>2</v>
      </c>
      <c r="HB125" s="2">
        <v>3</v>
      </c>
      <c r="HC125" s="2">
        <v>3</v>
      </c>
      <c r="HD125" s="2">
        <v>10</v>
      </c>
      <c r="HE125" s="2">
        <v>3</v>
      </c>
      <c r="HF125" s="2">
        <v>3</v>
      </c>
      <c r="HG125" s="2">
        <v>5</v>
      </c>
      <c r="HH125" s="2">
        <v>2</v>
      </c>
      <c r="HI125" s="2">
        <v>6</v>
      </c>
      <c r="HJ125" s="2">
        <v>6</v>
      </c>
      <c r="HK125" s="2">
        <v>3</v>
      </c>
      <c r="HL125" s="34">
        <v>100</v>
      </c>
      <c r="HM125" s="34">
        <v>50</v>
      </c>
      <c r="HN125" s="34">
        <v>66.666666666666657</v>
      </c>
      <c r="HO125" s="34">
        <v>66.666666666666657</v>
      </c>
      <c r="HP125" s="34">
        <v>60</v>
      </c>
      <c r="HQ125" s="34">
        <v>66.666666666666657</v>
      </c>
      <c r="HR125" s="34">
        <v>100</v>
      </c>
      <c r="HS125" s="34">
        <v>80</v>
      </c>
      <c r="HT125" s="34">
        <v>100</v>
      </c>
      <c r="HU125" s="34">
        <v>50</v>
      </c>
      <c r="HV125" s="34">
        <v>66.666666666666657</v>
      </c>
      <c r="HW125" s="34">
        <v>66.666666666666657</v>
      </c>
      <c r="HX125" s="39">
        <v>0</v>
      </c>
      <c r="HY125" s="39">
        <v>0</v>
      </c>
      <c r="HZ125" s="39">
        <v>33.333333333333329</v>
      </c>
      <c r="IA125" s="39">
        <v>0</v>
      </c>
      <c r="IB125" s="39">
        <v>40</v>
      </c>
      <c r="IC125" s="39">
        <v>33.333333333333329</v>
      </c>
      <c r="ID125" s="39">
        <v>0</v>
      </c>
      <c r="IE125" s="39">
        <v>20</v>
      </c>
      <c r="IF125" s="39">
        <v>0</v>
      </c>
      <c r="IG125" s="39">
        <v>33.333333333333329</v>
      </c>
      <c r="IH125" s="39">
        <v>33.333333333333329</v>
      </c>
      <c r="II125" s="39">
        <v>0</v>
      </c>
      <c r="IJ125" s="39">
        <v>0</v>
      </c>
      <c r="IK125" s="39">
        <v>50</v>
      </c>
      <c r="IL125" s="39">
        <v>0</v>
      </c>
      <c r="IM125" s="39">
        <v>33.333333333333329</v>
      </c>
      <c r="IN125" s="39">
        <v>0</v>
      </c>
      <c r="IO125" s="39">
        <v>0</v>
      </c>
      <c r="IP125" s="39">
        <v>0</v>
      </c>
      <c r="IQ125" s="39">
        <v>0</v>
      </c>
      <c r="IR125" s="39">
        <v>0</v>
      </c>
      <c r="IS125" s="39">
        <v>16.666666666666664</v>
      </c>
      <c r="IT125" s="39">
        <v>0</v>
      </c>
      <c r="IU125" s="39">
        <v>33.333333333333329</v>
      </c>
      <c r="IV125" s="39">
        <v>1</v>
      </c>
      <c r="IW125" s="39">
        <v>3</v>
      </c>
      <c r="IX125" s="39">
        <v>0</v>
      </c>
      <c r="IY125" s="39">
        <v>1</v>
      </c>
      <c r="IZ125" s="39">
        <v>3</v>
      </c>
      <c r="JA125" s="39">
        <v>0</v>
      </c>
      <c r="JB125" s="39">
        <v>1</v>
      </c>
      <c r="JC125" s="39">
        <v>3</v>
      </c>
      <c r="JD125" s="2">
        <v>1</v>
      </c>
      <c r="JE125" s="2">
        <v>1</v>
      </c>
      <c r="JF125" s="2">
        <v>3</v>
      </c>
      <c r="JG125" s="2">
        <v>1</v>
      </c>
      <c r="JH125" s="2">
        <v>2</v>
      </c>
      <c r="JI125" s="2">
        <v>3</v>
      </c>
      <c r="JJ125" s="2">
        <v>0</v>
      </c>
      <c r="JK125" s="2">
        <v>0</v>
      </c>
      <c r="JL125" s="2">
        <v>0</v>
      </c>
      <c r="JM125" s="44">
        <v>1</v>
      </c>
      <c r="JN125" s="44">
        <v>1</v>
      </c>
      <c r="JO125" s="44">
        <v>0</v>
      </c>
      <c r="JP125" s="2">
        <v>0</v>
      </c>
      <c r="JQ125" s="2">
        <v>0</v>
      </c>
      <c r="JR125" s="2">
        <v>0</v>
      </c>
      <c r="JS125" s="2">
        <v>1</v>
      </c>
      <c r="JT125" s="2">
        <v>1</v>
      </c>
      <c r="JU125" s="2">
        <v>0</v>
      </c>
      <c r="JV125" s="2">
        <v>1</v>
      </c>
      <c r="JW125" s="2">
        <v>0</v>
      </c>
      <c r="JX125" s="2">
        <v>0</v>
      </c>
      <c r="JY125" s="2">
        <v>0</v>
      </c>
      <c r="JZ125" s="2">
        <v>0</v>
      </c>
      <c r="KA125" s="2">
        <v>0</v>
      </c>
      <c r="KB125" s="25">
        <v>0</v>
      </c>
      <c r="KC125" s="25">
        <v>1</v>
      </c>
      <c r="KD125" s="25">
        <v>0</v>
      </c>
      <c r="KE125" s="25">
        <v>0</v>
      </c>
      <c r="KF125" s="25">
        <v>4</v>
      </c>
      <c r="KG125" s="25">
        <v>6</v>
      </c>
      <c r="KH125" s="25">
        <v>1</v>
      </c>
      <c r="KI125" s="25">
        <v>1</v>
      </c>
      <c r="KJ125" s="25">
        <v>3</v>
      </c>
      <c r="KK125" s="25">
        <v>1</v>
      </c>
      <c r="KL125" s="25">
        <v>2</v>
      </c>
      <c r="KM125" s="25">
        <v>3</v>
      </c>
      <c r="KN125" s="25">
        <v>1</v>
      </c>
      <c r="KO125" s="25">
        <v>2</v>
      </c>
      <c r="KP125" s="25">
        <v>3</v>
      </c>
      <c r="KQ125" s="25">
        <v>2</v>
      </c>
      <c r="KR125" s="44">
        <v>25</v>
      </c>
      <c r="KS125" s="44">
        <v>50</v>
      </c>
      <c r="KT125" s="44">
        <v>0</v>
      </c>
      <c r="KU125" s="44">
        <v>100</v>
      </c>
      <c r="KV125" s="44">
        <v>100</v>
      </c>
      <c r="KW125" s="44">
        <v>0</v>
      </c>
      <c r="KX125" s="44">
        <v>50</v>
      </c>
      <c r="KY125" s="44">
        <v>100</v>
      </c>
      <c r="KZ125" s="44">
        <v>100</v>
      </c>
      <c r="LA125" s="44">
        <v>50</v>
      </c>
      <c r="LB125" s="44">
        <v>100</v>
      </c>
      <c r="LC125" s="44">
        <v>50</v>
      </c>
      <c r="LD125" s="44">
        <v>50</v>
      </c>
      <c r="LE125" s="44">
        <v>50</v>
      </c>
      <c r="LF125" s="44">
        <v>0</v>
      </c>
      <c r="LG125" s="44">
        <v>0</v>
      </c>
      <c r="LH125" s="44">
        <v>0</v>
      </c>
      <c r="LI125" s="44">
        <v>100</v>
      </c>
      <c r="LJ125" s="44">
        <v>50</v>
      </c>
      <c r="LK125" s="44">
        <v>0</v>
      </c>
      <c r="LL125" s="44">
        <v>0</v>
      </c>
      <c r="LM125" s="44">
        <v>0</v>
      </c>
      <c r="LN125" s="44">
        <v>0</v>
      </c>
      <c r="LO125" s="44">
        <v>50</v>
      </c>
      <c r="LP125" s="44">
        <v>25</v>
      </c>
      <c r="LQ125" s="44">
        <v>0</v>
      </c>
      <c r="LR125" s="44">
        <v>100</v>
      </c>
      <c r="LS125" s="44">
        <v>0</v>
      </c>
      <c r="LT125" s="44">
        <v>0</v>
      </c>
      <c r="LU125" s="44">
        <v>0</v>
      </c>
      <c r="LV125" s="44">
        <v>0</v>
      </c>
      <c r="LW125" s="44">
        <v>0</v>
      </c>
      <c r="LX125" s="44">
        <v>0</v>
      </c>
      <c r="LY125" s="44">
        <v>50</v>
      </c>
      <c r="LZ125" s="44">
        <v>0</v>
      </c>
      <c r="MA125" s="44">
        <v>0</v>
      </c>
      <c r="MB125" s="25">
        <v>0</v>
      </c>
      <c r="MC125" s="25">
        <v>1</v>
      </c>
      <c r="MD125" s="25">
        <v>0</v>
      </c>
      <c r="ME125" s="25">
        <v>0</v>
      </c>
      <c r="MF125" s="25">
        <v>1</v>
      </c>
      <c r="MG125" s="25">
        <v>0</v>
      </c>
      <c r="MH125" s="25">
        <v>1</v>
      </c>
      <c r="MI125" s="25">
        <v>0</v>
      </c>
      <c r="MJ125" s="25">
        <v>0</v>
      </c>
      <c r="MK125" s="25">
        <v>1</v>
      </c>
      <c r="ML125" s="25">
        <v>0</v>
      </c>
      <c r="MM125" s="25">
        <v>0</v>
      </c>
      <c r="MN125" s="25">
        <v>0</v>
      </c>
      <c r="MO125" s="25">
        <v>2</v>
      </c>
      <c r="MP125" s="25">
        <v>2</v>
      </c>
      <c r="MQ125" s="25">
        <v>1</v>
      </c>
      <c r="MR125" s="25">
        <v>7</v>
      </c>
      <c r="MS125" s="25">
        <v>4</v>
      </c>
      <c r="MT125" s="25">
        <v>1</v>
      </c>
      <c r="MU125" s="25">
        <v>1</v>
      </c>
      <c r="MV125" s="25">
        <v>1</v>
      </c>
      <c r="MW125" s="44">
        <v>1</v>
      </c>
      <c r="MX125" s="44">
        <v>4</v>
      </c>
      <c r="MY125" s="44">
        <v>0</v>
      </c>
      <c r="MZ125" s="44">
        <v>999999999</v>
      </c>
      <c r="NA125" s="44">
        <v>50</v>
      </c>
      <c r="NB125" s="44">
        <v>0</v>
      </c>
      <c r="NC125" s="44">
        <v>0</v>
      </c>
      <c r="ND125" s="44">
        <v>14.285714285714285</v>
      </c>
      <c r="NE125" s="44">
        <v>0</v>
      </c>
      <c r="NF125" s="44">
        <v>100</v>
      </c>
      <c r="NG125" s="44">
        <v>0</v>
      </c>
      <c r="NH125" s="44">
        <v>0</v>
      </c>
      <c r="NI125" s="44">
        <v>100</v>
      </c>
      <c r="NJ125" s="44">
        <v>0</v>
      </c>
      <c r="NK125" s="44">
        <v>999999999</v>
      </c>
      <c r="NL125" s="25">
        <v>0</v>
      </c>
      <c r="NM125" s="25">
        <v>0</v>
      </c>
      <c r="NN125" s="25">
        <v>0</v>
      </c>
      <c r="NO125" s="25">
        <v>0</v>
      </c>
      <c r="NP125" s="25">
        <v>0</v>
      </c>
      <c r="NQ125" s="25">
        <v>0</v>
      </c>
      <c r="NR125" s="25">
        <v>0</v>
      </c>
      <c r="NS125" s="25">
        <v>0</v>
      </c>
      <c r="NT125" s="25">
        <v>0</v>
      </c>
      <c r="NU125" s="25">
        <v>0</v>
      </c>
      <c r="NV125" s="25">
        <v>0</v>
      </c>
      <c r="NW125" s="25">
        <v>0</v>
      </c>
      <c r="NX125" s="25">
        <v>0</v>
      </c>
      <c r="NY125" s="25">
        <v>1</v>
      </c>
      <c r="NZ125" s="25">
        <v>0</v>
      </c>
      <c r="OA125" s="25">
        <v>0</v>
      </c>
      <c r="OB125" s="25">
        <v>0</v>
      </c>
      <c r="OC125" s="25">
        <v>0</v>
      </c>
      <c r="OD125" s="44">
        <v>0</v>
      </c>
      <c r="OE125" s="44">
        <v>0</v>
      </c>
      <c r="OF125" s="44">
        <v>0</v>
      </c>
      <c r="OG125" s="44">
        <v>0</v>
      </c>
      <c r="OH125" s="44">
        <v>0</v>
      </c>
      <c r="OI125" s="44">
        <v>0</v>
      </c>
      <c r="OJ125" s="44">
        <v>999999999</v>
      </c>
      <c r="OK125" s="44">
        <v>0</v>
      </c>
      <c r="OL125" s="44">
        <v>999999999</v>
      </c>
      <c r="OM125" s="44">
        <v>999999999</v>
      </c>
      <c r="ON125" s="44">
        <v>999999999</v>
      </c>
      <c r="OO125" s="44">
        <v>999999999</v>
      </c>
      <c r="OP125" s="44">
        <v>999999999</v>
      </c>
      <c r="OQ125" s="44">
        <v>999999999</v>
      </c>
      <c r="OR125" s="44">
        <v>999999999</v>
      </c>
      <c r="OS125" s="44">
        <v>999999999</v>
      </c>
      <c r="OT125" s="44">
        <v>999999999</v>
      </c>
      <c r="OU125" s="44">
        <v>999999999</v>
      </c>
      <c r="OV125" s="25">
        <v>5</v>
      </c>
      <c r="OW125" s="25">
        <v>5</v>
      </c>
      <c r="OX125" s="25">
        <v>6</v>
      </c>
      <c r="OY125" s="25">
        <v>3</v>
      </c>
      <c r="OZ125" s="25">
        <v>16</v>
      </c>
      <c r="PA125" s="25">
        <v>8</v>
      </c>
      <c r="PB125" s="25">
        <v>6</v>
      </c>
      <c r="PC125" s="25">
        <v>9</v>
      </c>
      <c r="PD125" s="25">
        <v>5</v>
      </c>
      <c r="PE125" s="25">
        <v>8</v>
      </c>
      <c r="PF125" s="25">
        <v>8</v>
      </c>
      <c r="PG125" s="25">
        <v>3</v>
      </c>
      <c r="PH125" s="25">
        <v>7</v>
      </c>
      <c r="PI125" s="25">
        <v>10</v>
      </c>
      <c r="PJ125" s="25">
        <v>7</v>
      </c>
      <c r="PK125" s="25">
        <v>4</v>
      </c>
      <c r="PL125" s="25">
        <v>17</v>
      </c>
      <c r="PM125" s="25">
        <v>10</v>
      </c>
      <c r="PN125" s="25">
        <v>9</v>
      </c>
      <c r="PO125" s="25">
        <v>12</v>
      </c>
      <c r="PP125" s="25">
        <v>6</v>
      </c>
      <c r="PQ125" s="25">
        <v>9</v>
      </c>
      <c r="PR125" s="25">
        <v>10</v>
      </c>
      <c r="PS125" s="25">
        <v>7</v>
      </c>
      <c r="PT125" s="44">
        <v>71.428571428571431</v>
      </c>
      <c r="PU125" s="44">
        <v>50</v>
      </c>
      <c r="PV125" s="44">
        <v>85.714285714285708</v>
      </c>
      <c r="PW125" s="44">
        <v>75</v>
      </c>
      <c r="PX125" s="44">
        <v>94.117647058823522</v>
      </c>
      <c r="PY125" s="44">
        <v>80</v>
      </c>
      <c r="PZ125" s="44">
        <v>66.666666666666657</v>
      </c>
      <c r="QA125" s="44">
        <v>75</v>
      </c>
      <c r="QB125" s="44">
        <v>83.333333333333343</v>
      </c>
      <c r="QC125" s="44">
        <v>88.888888888888886</v>
      </c>
      <c r="QD125" s="44">
        <v>80</v>
      </c>
      <c r="QE125" s="44">
        <v>42.857142857142854</v>
      </c>
      <c r="QF125" s="25">
        <v>4</v>
      </c>
      <c r="QG125" s="25">
        <v>6</v>
      </c>
      <c r="QH125" s="25">
        <v>7</v>
      </c>
      <c r="QI125" s="25">
        <v>3</v>
      </c>
      <c r="QJ125" s="25">
        <v>15</v>
      </c>
      <c r="QK125" s="25">
        <v>8</v>
      </c>
      <c r="QL125" s="25">
        <v>5</v>
      </c>
      <c r="QM125" s="25">
        <v>7</v>
      </c>
      <c r="QN125" s="25">
        <v>5</v>
      </c>
      <c r="QO125" s="25">
        <v>9</v>
      </c>
      <c r="QP125" s="25">
        <v>6</v>
      </c>
      <c r="QQ125" s="25">
        <v>7</v>
      </c>
      <c r="QR125" s="25">
        <v>10</v>
      </c>
      <c r="QS125" s="25">
        <v>7</v>
      </c>
      <c r="QT125" s="25">
        <v>4</v>
      </c>
      <c r="QU125" s="25">
        <v>17</v>
      </c>
      <c r="QV125" s="25">
        <v>10</v>
      </c>
      <c r="QW125" s="25">
        <v>9</v>
      </c>
      <c r="QX125" s="25">
        <v>12</v>
      </c>
      <c r="QY125" s="25">
        <v>6</v>
      </c>
      <c r="QZ125" s="25">
        <v>9</v>
      </c>
      <c r="RA125" s="25">
        <v>10</v>
      </c>
      <c r="RB125" s="44">
        <v>57.142857142857139</v>
      </c>
      <c r="RC125" s="44">
        <v>60</v>
      </c>
      <c r="RD125" s="44">
        <v>100</v>
      </c>
      <c r="RE125" s="44">
        <v>75</v>
      </c>
      <c r="RF125" s="44">
        <v>88.235294117647058</v>
      </c>
      <c r="RG125" s="44">
        <v>80</v>
      </c>
      <c r="RH125" s="44">
        <v>55.555555555555557</v>
      </c>
      <c r="RI125" s="44">
        <v>58.333333333333336</v>
      </c>
      <c r="RJ125" s="44">
        <v>83.333333333333343</v>
      </c>
      <c r="RK125" s="44">
        <v>100</v>
      </c>
      <c r="RL125" s="44">
        <v>60</v>
      </c>
      <c r="RM125" s="25">
        <v>4</v>
      </c>
      <c r="RN125" s="25">
        <v>8</v>
      </c>
      <c r="RO125" s="25">
        <v>4</v>
      </c>
      <c r="RP125" s="25">
        <v>4</v>
      </c>
      <c r="RQ125" s="25">
        <v>13</v>
      </c>
      <c r="RR125" s="25">
        <v>6</v>
      </c>
      <c r="RS125" s="25">
        <v>4</v>
      </c>
      <c r="RT125" s="25">
        <v>6</v>
      </c>
      <c r="RU125" s="25">
        <v>3</v>
      </c>
      <c r="RV125" s="25">
        <v>7</v>
      </c>
      <c r="RW125" s="25">
        <v>6</v>
      </c>
      <c r="RX125" s="25">
        <v>3</v>
      </c>
      <c r="RY125" s="25">
        <v>4</v>
      </c>
      <c r="RZ125" s="25">
        <v>8</v>
      </c>
      <c r="SA125" s="25">
        <v>3</v>
      </c>
      <c r="SB125" s="25">
        <v>2</v>
      </c>
      <c r="SC125" s="25">
        <v>8</v>
      </c>
      <c r="SD125" s="25">
        <v>4</v>
      </c>
      <c r="SE125" s="25">
        <v>4</v>
      </c>
      <c r="SF125" s="25">
        <v>4</v>
      </c>
      <c r="SG125" s="25">
        <v>3</v>
      </c>
      <c r="SH125" s="25">
        <v>3</v>
      </c>
      <c r="SI125" s="25">
        <v>6</v>
      </c>
      <c r="SJ125" s="25">
        <v>2</v>
      </c>
      <c r="SK125" s="25">
        <v>3</v>
      </c>
      <c r="SL125" s="25">
        <v>8</v>
      </c>
      <c r="SM125" s="25">
        <v>3</v>
      </c>
      <c r="SN125" s="25">
        <v>2</v>
      </c>
      <c r="SO125" s="25">
        <v>8</v>
      </c>
      <c r="SP125" s="25">
        <v>4</v>
      </c>
      <c r="SQ125" s="25">
        <v>3</v>
      </c>
      <c r="SR125" s="25">
        <v>4</v>
      </c>
      <c r="SS125" s="25">
        <v>2</v>
      </c>
      <c r="ST125" s="25">
        <v>3</v>
      </c>
      <c r="SU125" s="25">
        <v>5</v>
      </c>
      <c r="SV125" s="25">
        <v>0</v>
      </c>
      <c r="SW125" s="44">
        <v>66.666666666666657</v>
      </c>
      <c r="SX125" s="44">
        <v>100</v>
      </c>
      <c r="SY125" s="44">
        <v>100</v>
      </c>
      <c r="SZ125" s="44">
        <v>100</v>
      </c>
      <c r="TA125" s="44">
        <v>76.470588235294116</v>
      </c>
      <c r="TB125" s="44">
        <v>100</v>
      </c>
      <c r="TC125" s="44">
        <v>66.666666666666657</v>
      </c>
      <c r="TD125" s="44">
        <v>66.666666666666657</v>
      </c>
      <c r="TE125" s="44">
        <v>75</v>
      </c>
      <c r="TF125" s="44">
        <v>87.5</v>
      </c>
      <c r="TG125" s="44">
        <v>66.666666666666657</v>
      </c>
      <c r="TH125" s="44">
        <v>60</v>
      </c>
      <c r="TI125" s="44">
        <v>66.666666666666657</v>
      </c>
      <c r="TJ125" s="44">
        <v>100</v>
      </c>
      <c r="TK125" s="44">
        <v>75</v>
      </c>
      <c r="TL125" s="44">
        <v>50</v>
      </c>
      <c r="TM125" s="44">
        <v>47.058823529411761</v>
      </c>
      <c r="TN125" s="44">
        <v>66.666666666666657</v>
      </c>
      <c r="TO125" s="44">
        <v>66.666666666666657</v>
      </c>
      <c r="TP125" s="44">
        <v>44.444444444444443</v>
      </c>
      <c r="TQ125" s="44">
        <v>75</v>
      </c>
      <c r="TR125" s="44">
        <v>37.5</v>
      </c>
      <c r="TS125" s="44">
        <v>66.666666666666657</v>
      </c>
      <c r="TT125" s="44">
        <v>40</v>
      </c>
      <c r="TU125" s="44">
        <v>50</v>
      </c>
      <c r="TV125" s="44">
        <v>100</v>
      </c>
      <c r="TW125" s="44">
        <v>75</v>
      </c>
      <c r="TX125" s="44">
        <v>50</v>
      </c>
      <c r="TY125" s="44">
        <v>47.058823529411761</v>
      </c>
      <c r="TZ125" s="44">
        <v>66.666666666666657</v>
      </c>
      <c r="UA125" s="44">
        <v>50</v>
      </c>
      <c r="UB125" s="44">
        <v>44.444444444444443</v>
      </c>
      <c r="UC125" s="44">
        <v>50</v>
      </c>
      <c r="UD125" s="44">
        <v>37.5</v>
      </c>
      <c r="UE125" s="44">
        <v>55.555555555555557</v>
      </c>
      <c r="UF125" s="44">
        <v>0</v>
      </c>
    </row>
    <row r="126" spans="1:552" x14ac:dyDescent="0.25">
      <c r="A126" s="2" t="str">
        <f t="shared" si="1"/>
        <v xml:space="preserve">320120 Cachoeiro de Itapemirim                                                                                                                      </v>
      </c>
      <c r="B126" s="58">
        <v>320120</v>
      </c>
      <c r="C126" s="2" t="s">
        <v>170</v>
      </c>
      <c r="D126" s="56">
        <v>8</v>
      </c>
      <c r="E126" s="56">
        <v>9</v>
      </c>
      <c r="F126" s="56">
        <v>9</v>
      </c>
      <c r="G126" s="56">
        <v>6</v>
      </c>
      <c r="H126" s="56">
        <v>12</v>
      </c>
      <c r="I126" s="56">
        <v>4</v>
      </c>
      <c r="J126" s="56">
        <v>6</v>
      </c>
      <c r="K126" s="56">
        <v>8</v>
      </c>
      <c r="L126" s="56">
        <v>3</v>
      </c>
      <c r="M126" s="56">
        <v>3</v>
      </c>
      <c r="N126" s="56">
        <v>5</v>
      </c>
      <c r="O126" s="56">
        <v>6</v>
      </c>
      <c r="P126" s="59">
        <v>3</v>
      </c>
      <c r="Q126" s="59">
        <v>2</v>
      </c>
      <c r="R126" s="59">
        <v>2</v>
      </c>
      <c r="S126" s="59">
        <v>3</v>
      </c>
      <c r="T126" s="59">
        <v>7</v>
      </c>
      <c r="U126" s="59">
        <v>2</v>
      </c>
      <c r="V126" s="59">
        <v>5</v>
      </c>
      <c r="W126" s="59">
        <v>5</v>
      </c>
      <c r="X126" s="59">
        <v>2</v>
      </c>
      <c r="Y126" s="59">
        <v>2</v>
      </c>
      <c r="Z126" s="59">
        <v>5</v>
      </c>
      <c r="AA126" s="59">
        <v>3</v>
      </c>
      <c r="AB126" s="62">
        <v>37.5</v>
      </c>
      <c r="AC126" s="62">
        <v>22.222222222222221</v>
      </c>
      <c r="AD126" s="62">
        <v>22.222222222222221</v>
      </c>
      <c r="AE126" s="62">
        <v>50</v>
      </c>
      <c r="AF126" s="62">
        <v>58.333333333333336</v>
      </c>
      <c r="AG126" s="62">
        <v>50</v>
      </c>
      <c r="AH126" s="62">
        <v>83.333333333333343</v>
      </c>
      <c r="AI126" s="62">
        <v>62.5</v>
      </c>
      <c r="AJ126" s="62">
        <v>66.666666666666657</v>
      </c>
      <c r="AK126" s="62">
        <v>66.666666666666657</v>
      </c>
      <c r="AL126" s="62">
        <v>100</v>
      </c>
      <c r="AM126" s="62">
        <v>50</v>
      </c>
      <c r="AN126" s="61">
        <v>5</v>
      </c>
      <c r="AO126" s="25">
        <v>7</v>
      </c>
      <c r="AP126" s="25">
        <v>6</v>
      </c>
      <c r="AQ126" s="25">
        <v>2</v>
      </c>
      <c r="AR126" s="25">
        <v>4</v>
      </c>
      <c r="AS126" s="25">
        <v>2</v>
      </c>
      <c r="AT126" s="25">
        <v>1</v>
      </c>
      <c r="AU126" s="25">
        <v>3</v>
      </c>
      <c r="AV126" s="25">
        <v>1</v>
      </c>
      <c r="AW126" s="25">
        <v>1</v>
      </c>
      <c r="AX126" s="25">
        <v>0</v>
      </c>
      <c r="AY126" s="25">
        <v>0</v>
      </c>
      <c r="AZ126" s="39">
        <v>62.5</v>
      </c>
      <c r="BA126" s="39">
        <v>77.777777777777786</v>
      </c>
      <c r="BB126" s="39">
        <v>66.666666666666657</v>
      </c>
      <c r="BC126" s="39">
        <v>33.333333333333329</v>
      </c>
      <c r="BD126" s="39">
        <v>33.333333333333329</v>
      </c>
      <c r="BE126" s="39">
        <v>50</v>
      </c>
      <c r="BF126" s="39">
        <v>16.666666666666664</v>
      </c>
      <c r="BG126" s="39">
        <v>37.5</v>
      </c>
      <c r="BH126" s="39">
        <v>33.333333333333329</v>
      </c>
      <c r="BI126" s="39">
        <v>33.333333333333329</v>
      </c>
      <c r="BJ126" s="39">
        <v>0</v>
      </c>
      <c r="BK126" s="39">
        <v>0</v>
      </c>
      <c r="BL126" s="25">
        <v>0</v>
      </c>
      <c r="BM126" s="25">
        <v>0</v>
      </c>
      <c r="BN126" s="25">
        <v>1</v>
      </c>
      <c r="BO126" s="25">
        <v>1</v>
      </c>
      <c r="BP126" s="25">
        <v>1</v>
      </c>
      <c r="BQ126" s="25">
        <v>0</v>
      </c>
      <c r="BR126" s="25">
        <v>0</v>
      </c>
      <c r="BS126" s="25">
        <v>0</v>
      </c>
      <c r="BT126" s="25">
        <v>0</v>
      </c>
      <c r="BU126" s="25">
        <v>0</v>
      </c>
      <c r="BV126" s="25">
        <v>0</v>
      </c>
      <c r="BW126" s="25">
        <v>3</v>
      </c>
      <c r="BX126" s="39">
        <v>0</v>
      </c>
      <c r="BY126" s="39">
        <v>0</v>
      </c>
      <c r="BZ126" s="39">
        <v>11.111111111111111</v>
      </c>
      <c r="CA126" s="39">
        <v>16.666666666666664</v>
      </c>
      <c r="CB126" s="39">
        <v>8.3333333333333321</v>
      </c>
      <c r="CC126" s="39">
        <v>0</v>
      </c>
      <c r="CD126" s="39">
        <v>0</v>
      </c>
      <c r="CE126" s="39">
        <v>0</v>
      </c>
      <c r="CF126" s="39">
        <v>0</v>
      </c>
      <c r="CG126" s="39">
        <v>0</v>
      </c>
      <c r="CH126" s="39">
        <v>0</v>
      </c>
      <c r="CI126" s="39">
        <v>50</v>
      </c>
      <c r="CJ126" s="63">
        <v>0</v>
      </c>
      <c r="CK126" s="63">
        <v>0</v>
      </c>
      <c r="CL126" s="63">
        <v>1</v>
      </c>
      <c r="CM126" s="63">
        <v>0</v>
      </c>
      <c r="CN126" s="63">
        <v>3</v>
      </c>
      <c r="CO126" s="63">
        <v>1</v>
      </c>
      <c r="CP126" s="63">
        <v>3</v>
      </c>
      <c r="CQ126" s="63">
        <v>0</v>
      </c>
      <c r="CR126" s="63">
        <v>0</v>
      </c>
      <c r="CS126" s="63">
        <v>1</v>
      </c>
      <c r="CT126" s="63">
        <v>2</v>
      </c>
      <c r="CU126" s="63">
        <v>2</v>
      </c>
      <c r="CV126" s="63">
        <v>1</v>
      </c>
      <c r="CW126" s="63">
        <v>0</v>
      </c>
      <c r="CX126" s="63">
        <v>0</v>
      </c>
      <c r="CY126" s="63">
        <v>0</v>
      </c>
      <c r="CZ126" s="63">
        <v>0</v>
      </c>
      <c r="DA126" s="63">
        <v>0</v>
      </c>
      <c r="DB126" s="63">
        <v>0</v>
      </c>
      <c r="DC126" s="63">
        <v>2</v>
      </c>
      <c r="DD126" s="63">
        <v>0</v>
      </c>
      <c r="DE126" s="63">
        <v>0</v>
      </c>
      <c r="DF126" s="63">
        <v>0</v>
      </c>
      <c r="DG126" s="63">
        <v>0</v>
      </c>
      <c r="DH126" s="25">
        <v>1</v>
      </c>
      <c r="DI126" s="25">
        <v>0</v>
      </c>
      <c r="DJ126" s="25">
        <v>0</v>
      </c>
      <c r="DK126" s="25">
        <v>0</v>
      </c>
      <c r="DL126" s="25">
        <v>1</v>
      </c>
      <c r="DM126" s="25">
        <v>1</v>
      </c>
      <c r="DN126" s="25">
        <v>0</v>
      </c>
      <c r="DO126" s="25">
        <v>1</v>
      </c>
      <c r="DP126" s="25">
        <v>0</v>
      </c>
      <c r="DQ126" s="25">
        <v>0</v>
      </c>
      <c r="DR126" s="25">
        <v>1</v>
      </c>
      <c r="DS126" s="25">
        <v>0</v>
      </c>
      <c r="DT126" s="34">
        <v>2</v>
      </c>
      <c r="DU126" s="34">
        <v>0</v>
      </c>
      <c r="DV126" s="34">
        <v>1</v>
      </c>
      <c r="DW126" s="34">
        <v>0</v>
      </c>
      <c r="DX126" s="34">
        <v>4</v>
      </c>
      <c r="DY126" s="34">
        <v>2</v>
      </c>
      <c r="DZ126" s="34">
        <v>3</v>
      </c>
      <c r="EA126" s="2">
        <v>3</v>
      </c>
      <c r="EB126" s="2">
        <v>0</v>
      </c>
      <c r="EC126" s="2">
        <v>1</v>
      </c>
      <c r="ED126" s="2">
        <v>3</v>
      </c>
      <c r="EE126" s="2">
        <v>2</v>
      </c>
      <c r="EF126" s="34">
        <v>0</v>
      </c>
      <c r="EG126" s="34">
        <v>999999999</v>
      </c>
      <c r="EH126" s="34">
        <v>100</v>
      </c>
      <c r="EI126" s="34">
        <v>999999999</v>
      </c>
      <c r="EJ126" s="34">
        <v>75</v>
      </c>
      <c r="EK126" s="34">
        <v>50</v>
      </c>
      <c r="EL126" s="34">
        <v>100</v>
      </c>
      <c r="EM126" s="34">
        <v>0</v>
      </c>
      <c r="EN126" s="34">
        <v>999999999</v>
      </c>
      <c r="EO126" s="34">
        <v>100</v>
      </c>
      <c r="EP126" s="34">
        <v>66.666666666666657</v>
      </c>
      <c r="EQ126" s="34">
        <v>100</v>
      </c>
      <c r="ER126" s="34">
        <v>50</v>
      </c>
      <c r="ES126" s="34">
        <v>999999999</v>
      </c>
      <c r="ET126" s="34">
        <v>0</v>
      </c>
      <c r="EU126" s="34">
        <v>999999999</v>
      </c>
      <c r="EV126" s="34">
        <v>0</v>
      </c>
      <c r="EW126" s="34">
        <v>0</v>
      </c>
      <c r="EX126" s="34">
        <v>0</v>
      </c>
      <c r="EY126" s="34">
        <v>66.666666666666657</v>
      </c>
      <c r="EZ126" s="34">
        <v>999999999</v>
      </c>
      <c r="FA126" s="34">
        <v>0</v>
      </c>
      <c r="FB126" s="34">
        <v>0</v>
      </c>
      <c r="FC126" s="34">
        <v>0</v>
      </c>
      <c r="FD126" s="42">
        <v>50</v>
      </c>
      <c r="FE126" s="42">
        <v>999999999</v>
      </c>
      <c r="FF126" s="42">
        <v>0</v>
      </c>
      <c r="FG126" s="42">
        <v>999999999</v>
      </c>
      <c r="FH126" s="42">
        <v>25</v>
      </c>
      <c r="FI126" s="42">
        <v>50</v>
      </c>
      <c r="FJ126" s="42">
        <v>0</v>
      </c>
      <c r="FK126" s="42">
        <v>33.333333333333329</v>
      </c>
      <c r="FL126" s="42">
        <v>999999999</v>
      </c>
      <c r="FM126" s="42">
        <v>0</v>
      </c>
      <c r="FN126" s="42">
        <v>33.333333333333329</v>
      </c>
      <c r="FO126" s="42">
        <v>0</v>
      </c>
      <c r="FP126" s="42">
        <v>0</v>
      </c>
      <c r="FQ126" s="2">
        <v>1</v>
      </c>
      <c r="FR126" s="2">
        <v>1</v>
      </c>
      <c r="FS126" s="2">
        <v>2</v>
      </c>
      <c r="FT126" s="2">
        <v>6</v>
      </c>
      <c r="FU126" s="2">
        <v>2</v>
      </c>
      <c r="FV126" s="2">
        <v>2</v>
      </c>
      <c r="FW126" s="2">
        <v>2</v>
      </c>
      <c r="FX126" s="2">
        <v>2</v>
      </c>
      <c r="FY126" s="2">
        <v>2</v>
      </c>
      <c r="FZ126" s="2">
        <v>3</v>
      </c>
      <c r="GA126" s="2">
        <v>1</v>
      </c>
      <c r="GB126" s="25">
        <v>1</v>
      </c>
      <c r="GC126" s="25">
        <v>0</v>
      </c>
      <c r="GD126" s="25">
        <v>0</v>
      </c>
      <c r="GE126" s="25">
        <v>0</v>
      </c>
      <c r="GF126" s="25">
        <v>0</v>
      </c>
      <c r="GG126" s="25">
        <v>0</v>
      </c>
      <c r="GH126" s="25">
        <v>0</v>
      </c>
      <c r="GI126" s="25">
        <v>0</v>
      </c>
      <c r="GJ126" s="25">
        <v>0</v>
      </c>
      <c r="GK126" s="25">
        <v>0</v>
      </c>
      <c r="GL126" s="25">
        <v>2</v>
      </c>
      <c r="GM126" s="25">
        <v>0</v>
      </c>
      <c r="GN126" s="2">
        <v>0</v>
      </c>
      <c r="GO126" s="2">
        <v>1</v>
      </c>
      <c r="GP126" s="2">
        <v>1</v>
      </c>
      <c r="GQ126" s="2">
        <v>1</v>
      </c>
      <c r="GR126" s="2">
        <v>0</v>
      </c>
      <c r="GS126" s="2">
        <v>0</v>
      </c>
      <c r="GT126" s="2">
        <v>1</v>
      </c>
      <c r="GU126" s="2">
        <v>1</v>
      </c>
      <c r="GV126" s="2">
        <v>0</v>
      </c>
      <c r="GW126" s="2">
        <v>0</v>
      </c>
      <c r="GX126" s="2">
        <v>0</v>
      </c>
      <c r="GY126" s="2">
        <v>0</v>
      </c>
      <c r="GZ126" s="2">
        <v>1</v>
      </c>
      <c r="HA126" s="2">
        <v>2</v>
      </c>
      <c r="HB126" s="2">
        <v>2</v>
      </c>
      <c r="HC126" s="2">
        <v>3</v>
      </c>
      <c r="HD126" s="2">
        <v>6</v>
      </c>
      <c r="HE126" s="2">
        <v>2</v>
      </c>
      <c r="HF126" s="2">
        <v>3</v>
      </c>
      <c r="HG126" s="2">
        <v>3</v>
      </c>
      <c r="HH126" s="2">
        <v>2</v>
      </c>
      <c r="HI126" s="2">
        <v>2</v>
      </c>
      <c r="HJ126" s="2">
        <v>5</v>
      </c>
      <c r="HK126" s="2">
        <v>1</v>
      </c>
      <c r="HL126" s="34">
        <v>0</v>
      </c>
      <c r="HM126" s="34">
        <v>50</v>
      </c>
      <c r="HN126" s="34">
        <v>50</v>
      </c>
      <c r="HO126" s="34">
        <v>66.666666666666657</v>
      </c>
      <c r="HP126" s="34">
        <v>100</v>
      </c>
      <c r="HQ126" s="34">
        <v>100</v>
      </c>
      <c r="HR126" s="34">
        <v>66.666666666666657</v>
      </c>
      <c r="HS126" s="34">
        <v>66.666666666666657</v>
      </c>
      <c r="HT126" s="34">
        <v>100</v>
      </c>
      <c r="HU126" s="34">
        <v>100</v>
      </c>
      <c r="HV126" s="34">
        <v>60</v>
      </c>
      <c r="HW126" s="34">
        <v>100</v>
      </c>
      <c r="HX126" s="39">
        <v>100</v>
      </c>
      <c r="HY126" s="39">
        <v>0</v>
      </c>
      <c r="HZ126" s="39">
        <v>0</v>
      </c>
      <c r="IA126" s="39">
        <v>0</v>
      </c>
      <c r="IB126" s="39">
        <v>0</v>
      </c>
      <c r="IC126" s="39">
        <v>0</v>
      </c>
      <c r="ID126" s="39">
        <v>0</v>
      </c>
      <c r="IE126" s="39">
        <v>0</v>
      </c>
      <c r="IF126" s="39">
        <v>0</v>
      </c>
      <c r="IG126" s="39">
        <v>0</v>
      </c>
      <c r="IH126" s="39">
        <v>40</v>
      </c>
      <c r="II126" s="39">
        <v>0</v>
      </c>
      <c r="IJ126" s="39">
        <v>0</v>
      </c>
      <c r="IK126" s="39">
        <v>50</v>
      </c>
      <c r="IL126" s="39">
        <v>50</v>
      </c>
      <c r="IM126" s="39">
        <v>33.333333333333329</v>
      </c>
      <c r="IN126" s="39">
        <v>0</v>
      </c>
      <c r="IO126" s="39">
        <v>0</v>
      </c>
      <c r="IP126" s="39">
        <v>33.333333333333329</v>
      </c>
      <c r="IQ126" s="39">
        <v>33.333333333333329</v>
      </c>
      <c r="IR126" s="39">
        <v>0</v>
      </c>
      <c r="IS126" s="39">
        <v>0</v>
      </c>
      <c r="IT126" s="39">
        <v>0</v>
      </c>
      <c r="IU126" s="39">
        <v>0</v>
      </c>
      <c r="IV126" s="39">
        <v>3</v>
      </c>
      <c r="IW126" s="39">
        <v>3</v>
      </c>
      <c r="IX126" s="39">
        <v>3</v>
      </c>
      <c r="IY126" s="39">
        <v>0</v>
      </c>
      <c r="IZ126" s="39">
        <v>4</v>
      </c>
      <c r="JA126" s="39">
        <v>0</v>
      </c>
      <c r="JB126" s="39">
        <v>0</v>
      </c>
      <c r="JC126" s="39">
        <v>2</v>
      </c>
      <c r="JD126" s="2">
        <v>1</v>
      </c>
      <c r="JE126" s="2">
        <v>1</v>
      </c>
      <c r="JF126" s="2">
        <v>0</v>
      </c>
      <c r="JG126" s="2">
        <v>0</v>
      </c>
      <c r="JH126" s="2">
        <v>0</v>
      </c>
      <c r="JI126" s="2">
        <v>1</v>
      </c>
      <c r="JJ126" s="2">
        <v>1</v>
      </c>
      <c r="JK126" s="2">
        <v>0</v>
      </c>
      <c r="JL126" s="2">
        <v>0</v>
      </c>
      <c r="JM126" s="44">
        <v>1</v>
      </c>
      <c r="JN126" s="44">
        <v>1</v>
      </c>
      <c r="JO126" s="44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1</v>
      </c>
      <c r="JU126" s="2">
        <v>2</v>
      </c>
      <c r="JV126" s="2">
        <v>2</v>
      </c>
      <c r="JW126" s="2">
        <v>1</v>
      </c>
      <c r="JX126" s="2">
        <v>0</v>
      </c>
      <c r="JY126" s="2">
        <v>1</v>
      </c>
      <c r="JZ126" s="2">
        <v>0</v>
      </c>
      <c r="KA126" s="2">
        <v>1</v>
      </c>
      <c r="KB126" s="25">
        <v>0</v>
      </c>
      <c r="KC126" s="25">
        <v>0</v>
      </c>
      <c r="KD126" s="25">
        <v>0</v>
      </c>
      <c r="KE126" s="25">
        <v>0</v>
      </c>
      <c r="KF126" s="25">
        <v>4</v>
      </c>
      <c r="KG126" s="25">
        <v>6</v>
      </c>
      <c r="KH126" s="25">
        <v>6</v>
      </c>
      <c r="KI126" s="25">
        <v>1</v>
      </c>
      <c r="KJ126" s="25">
        <v>4</v>
      </c>
      <c r="KK126" s="25">
        <v>2</v>
      </c>
      <c r="KL126" s="25">
        <v>1</v>
      </c>
      <c r="KM126" s="25">
        <v>3</v>
      </c>
      <c r="KN126" s="25">
        <v>1</v>
      </c>
      <c r="KO126" s="25">
        <v>1</v>
      </c>
      <c r="KP126" s="25">
        <v>0</v>
      </c>
      <c r="KQ126" s="25">
        <v>0</v>
      </c>
      <c r="KR126" s="44">
        <v>75</v>
      </c>
      <c r="KS126" s="44">
        <v>50</v>
      </c>
      <c r="KT126" s="44">
        <v>50</v>
      </c>
      <c r="KU126" s="44">
        <v>0</v>
      </c>
      <c r="KV126" s="44">
        <v>100</v>
      </c>
      <c r="KW126" s="44">
        <v>0</v>
      </c>
      <c r="KX126" s="44">
        <v>0</v>
      </c>
      <c r="KY126" s="44">
        <v>66.666666666666657</v>
      </c>
      <c r="KZ126" s="44">
        <v>100</v>
      </c>
      <c r="LA126" s="44">
        <v>100</v>
      </c>
      <c r="LB126" s="44">
        <v>999999999</v>
      </c>
      <c r="LC126" s="44">
        <v>999999999</v>
      </c>
      <c r="LD126" s="44">
        <v>0</v>
      </c>
      <c r="LE126" s="44">
        <v>16.666666666666664</v>
      </c>
      <c r="LF126" s="44">
        <v>16.666666666666664</v>
      </c>
      <c r="LG126" s="44">
        <v>0</v>
      </c>
      <c r="LH126" s="44">
        <v>0</v>
      </c>
      <c r="LI126" s="44">
        <v>50</v>
      </c>
      <c r="LJ126" s="44">
        <v>100</v>
      </c>
      <c r="LK126" s="44">
        <v>0</v>
      </c>
      <c r="LL126" s="44">
        <v>0</v>
      </c>
      <c r="LM126" s="44">
        <v>0</v>
      </c>
      <c r="LN126" s="44">
        <v>999999999</v>
      </c>
      <c r="LO126" s="44">
        <v>999999999</v>
      </c>
      <c r="LP126" s="44">
        <v>25</v>
      </c>
      <c r="LQ126" s="44">
        <v>33.333333333333329</v>
      </c>
      <c r="LR126" s="44">
        <v>33.333333333333329</v>
      </c>
      <c r="LS126" s="44">
        <v>100</v>
      </c>
      <c r="LT126" s="44">
        <v>0</v>
      </c>
      <c r="LU126" s="44">
        <v>50</v>
      </c>
      <c r="LV126" s="44">
        <v>0</v>
      </c>
      <c r="LW126" s="44">
        <v>33.333333333333329</v>
      </c>
      <c r="LX126" s="44">
        <v>0</v>
      </c>
      <c r="LY126" s="44">
        <v>0</v>
      </c>
      <c r="LZ126" s="44">
        <v>999999999</v>
      </c>
      <c r="MA126" s="44">
        <v>999999999</v>
      </c>
      <c r="MB126" s="25">
        <v>0</v>
      </c>
      <c r="MC126" s="25">
        <v>0</v>
      </c>
      <c r="MD126" s="25">
        <v>0</v>
      </c>
      <c r="ME126" s="25">
        <v>0</v>
      </c>
      <c r="MF126" s="25">
        <v>1</v>
      </c>
      <c r="MG126" s="25">
        <v>2</v>
      </c>
      <c r="MH126" s="25">
        <v>0</v>
      </c>
      <c r="MI126" s="25">
        <v>1</v>
      </c>
      <c r="MJ126" s="25">
        <v>0</v>
      </c>
      <c r="MK126" s="25">
        <v>0</v>
      </c>
      <c r="ML126" s="25">
        <v>1</v>
      </c>
      <c r="MM126" s="25">
        <v>0</v>
      </c>
      <c r="MN126" s="25">
        <v>2</v>
      </c>
      <c r="MO126" s="25">
        <v>0</v>
      </c>
      <c r="MP126" s="25">
        <v>1</v>
      </c>
      <c r="MQ126" s="25">
        <v>0</v>
      </c>
      <c r="MR126" s="25">
        <v>4</v>
      </c>
      <c r="MS126" s="25">
        <v>2</v>
      </c>
      <c r="MT126" s="25">
        <v>3</v>
      </c>
      <c r="MU126" s="25">
        <v>2</v>
      </c>
      <c r="MV126" s="25">
        <v>0</v>
      </c>
      <c r="MW126" s="44">
        <v>1</v>
      </c>
      <c r="MX126" s="44">
        <v>2</v>
      </c>
      <c r="MY126" s="44">
        <v>1</v>
      </c>
      <c r="MZ126" s="44">
        <v>0</v>
      </c>
      <c r="NA126" s="44">
        <v>999999999</v>
      </c>
      <c r="NB126" s="44">
        <v>0</v>
      </c>
      <c r="NC126" s="44">
        <v>999999999</v>
      </c>
      <c r="ND126" s="44">
        <v>25</v>
      </c>
      <c r="NE126" s="44">
        <v>100</v>
      </c>
      <c r="NF126" s="44">
        <v>0</v>
      </c>
      <c r="NG126" s="44">
        <v>50</v>
      </c>
      <c r="NH126" s="44">
        <v>999999999</v>
      </c>
      <c r="NI126" s="44">
        <v>0</v>
      </c>
      <c r="NJ126" s="44">
        <v>50</v>
      </c>
      <c r="NK126" s="44">
        <v>0</v>
      </c>
      <c r="NL126" s="25">
        <v>0</v>
      </c>
      <c r="NM126" s="25">
        <v>0</v>
      </c>
      <c r="NN126" s="25">
        <v>0</v>
      </c>
      <c r="NO126" s="25">
        <v>0</v>
      </c>
      <c r="NP126" s="25">
        <v>0</v>
      </c>
      <c r="NQ126" s="25">
        <v>0</v>
      </c>
      <c r="NR126" s="25">
        <v>0</v>
      </c>
      <c r="NS126" s="25">
        <v>0</v>
      </c>
      <c r="NT126" s="25">
        <v>0</v>
      </c>
      <c r="NU126" s="25">
        <v>0</v>
      </c>
      <c r="NV126" s="25">
        <v>0</v>
      </c>
      <c r="NW126" s="25">
        <v>0</v>
      </c>
      <c r="NX126" s="25">
        <v>1</v>
      </c>
      <c r="NY126" s="25">
        <v>2</v>
      </c>
      <c r="NZ126" s="25">
        <v>0</v>
      </c>
      <c r="OA126" s="25">
        <v>0</v>
      </c>
      <c r="OB126" s="25">
        <v>0</v>
      </c>
      <c r="OC126" s="25">
        <v>0</v>
      </c>
      <c r="OD126" s="44">
        <v>0</v>
      </c>
      <c r="OE126" s="44">
        <v>0</v>
      </c>
      <c r="OF126" s="44">
        <v>1</v>
      </c>
      <c r="OG126" s="44">
        <v>0</v>
      </c>
      <c r="OH126" s="44">
        <v>0</v>
      </c>
      <c r="OI126" s="44">
        <v>0</v>
      </c>
      <c r="OJ126" s="44">
        <v>0</v>
      </c>
      <c r="OK126" s="44">
        <v>0</v>
      </c>
      <c r="OL126" s="44">
        <v>999999999</v>
      </c>
      <c r="OM126" s="44">
        <v>999999999</v>
      </c>
      <c r="ON126" s="44">
        <v>999999999</v>
      </c>
      <c r="OO126" s="44">
        <v>999999999</v>
      </c>
      <c r="OP126" s="44">
        <v>999999999</v>
      </c>
      <c r="OQ126" s="44">
        <v>999999999</v>
      </c>
      <c r="OR126" s="44">
        <v>0</v>
      </c>
      <c r="OS126" s="44">
        <v>999999999</v>
      </c>
      <c r="OT126" s="44">
        <v>999999999</v>
      </c>
      <c r="OU126" s="44">
        <v>999999999</v>
      </c>
      <c r="OV126" s="25">
        <v>1</v>
      </c>
      <c r="OW126" s="25">
        <v>2</v>
      </c>
      <c r="OX126" s="25">
        <v>5</v>
      </c>
      <c r="OY126" s="25">
        <v>4</v>
      </c>
      <c r="OZ126" s="25">
        <v>8</v>
      </c>
      <c r="PA126" s="25">
        <v>7</v>
      </c>
      <c r="PB126" s="25">
        <v>6</v>
      </c>
      <c r="PC126" s="25">
        <v>4</v>
      </c>
      <c r="PD126" s="25">
        <v>4</v>
      </c>
      <c r="PE126" s="25">
        <v>3</v>
      </c>
      <c r="PF126" s="25">
        <v>5</v>
      </c>
      <c r="PG126" s="25">
        <v>2</v>
      </c>
      <c r="PH126" s="25">
        <v>10</v>
      </c>
      <c r="PI126" s="25">
        <v>12</v>
      </c>
      <c r="PJ126" s="25">
        <v>11</v>
      </c>
      <c r="PK126" s="25">
        <v>6</v>
      </c>
      <c r="PL126" s="25">
        <v>12</v>
      </c>
      <c r="PM126" s="25">
        <v>9</v>
      </c>
      <c r="PN126" s="25">
        <v>7</v>
      </c>
      <c r="PO126" s="25">
        <v>8</v>
      </c>
      <c r="PP126" s="25">
        <v>6</v>
      </c>
      <c r="PQ126" s="25">
        <v>3</v>
      </c>
      <c r="PR126" s="25">
        <v>6</v>
      </c>
      <c r="PS126" s="25">
        <v>4</v>
      </c>
      <c r="PT126" s="44">
        <v>10</v>
      </c>
      <c r="PU126" s="44">
        <v>16.666666666666664</v>
      </c>
      <c r="PV126" s="44">
        <v>45.454545454545453</v>
      </c>
      <c r="PW126" s="44">
        <v>66.666666666666657</v>
      </c>
      <c r="PX126" s="44">
        <v>66.666666666666657</v>
      </c>
      <c r="PY126" s="44">
        <v>77.777777777777786</v>
      </c>
      <c r="PZ126" s="44">
        <v>85.714285714285708</v>
      </c>
      <c r="QA126" s="44">
        <v>50</v>
      </c>
      <c r="QB126" s="44">
        <v>66.666666666666657</v>
      </c>
      <c r="QC126" s="44">
        <v>100</v>
      </c>
      <c r="QD126" s="44">
        <v>83.333333333333343</v>
      </c>
      <c r="QE126" s="44">
        <v>50</v>
      </c>
      <c r="QF126" s="25">
        <v>0</v>
      </c>
      <c r="QG126" s="25">
        <v>3</v>
      </c>
      <c r="QH126" s="25">
        <v>5</v>
      </c>
      <c r="QI126" s="25">
        <v>4</v>
      </c>
      <c r="QJ126" s="25">
        <v>7</v>
      </c>
      <c r="QK126" s="25">
        <v>7</v>
      </c>
      <c r="QL126" s="25">
        <v>7</v>
      </c>
      <c r="QM126" s="25">
        <v>4</v>
      </c>
      <c r="QN126" s="25">
        <v>3</v>
      </c>
      <c r="QO126" s="25">
        <v>3</v>
      </c>
      <c r="QP126" s="25">
        <v>2</v>
      </c>
      <c r="QQ126" s="25">
        <v>10</v>
      </c>
      <c r="QR126" s="25">
        <v>12</v>
      </c>
      <c r="QS126" s="25">
        <v>11</v>
      </c>
      <c r="QT126" s="25">
        <v>6</v>
      </c>
      <c r="QU126" s="25">
        <v>12</v>
      </c>
      <c r="QV126" s="25">
        <v>9</v>
      </c>
      <c r="QW126" s="25">
        <v>7</v>
      </c>
      <c r="QX126" s="25">
        <v>8</v>
      </c>
      <c r="QY126" s="25">
        <v>6</v>
      </c>
      <c r="QZ126" s="25">
        <v>3</v>
      </c>
      <c r="RA126" s="25">
        <v>6</v>
      </c>
      <c r="RB126" s="44">
        <v>0</v>
      </c>
      <c r="RC126" s="44">
        <v>25</v>
      </c>
      <c r="RD126" s="44">
        <v>45.454545454545453</v>
      </c>
      <c r="RE126" s="44">
        <v>66.666666666666657</v>
      </c>
      <c r="RF126" s="44">
        <v>58.333333333333336</v>
      </c>
      <c r="RG126" s="44">
        <v>77.777777777777786</v>
      </c>
      <c r="RH126" s="44">
        <v>100</v>
      </c>
      <c r="RI126" s="44">
        <v>50</v>
      </c>
      <c r="RJ126" s="44">
        <v>50</v>
      </c>
      <c r="RK126" s="44">
        <v>100</v>
      </c>
      <c r="RL126" s="44">
        <v>33.333333333333329</v>
      </c>
      <c r="RM126" s="25">
        <v>5</v>
      </c>
      <c r="RN126" s="25">
        <v>6</v>
      </c>
      <c r="RO126" s="25">
        <v>6</v>
      </c>
      <c r="RP126" s="25">
        <v>3</v>
      </c>
      <c r="RQ126" s="25">
        <v>7</v>
      </c>
      <c r="RR126" s="25">
        <v>4</v>
      </c>
      <c r="RS126" s="25">
        <v>4</v>
      </c>
      <c r="RT126" s="25">
        <v>6</v>
      </c>
      <c r="RU126" s="25">
        <v>2</v>
      </c>
      <c r="RV126" s="25">
        <v>2</v>
      </c>
      <c r="RW126" s="25">
        <v>5</v>
      </c>
      <c r="RX126" s="25">
        <v>1</v>
      </c>
      <c r="RY126" s="25">
        <v>4</v>
      </c>
      <c r="RZ126" s="25">
        <v>4</v>
      </c>
      <c r="SA126" s="25">
        <v>3</v>
      </c>
      <c r="SB126" s="25">
        <v>2</v>
      </c>
      <c r="SC126" s="25">
        <v>7</v>
      </c>
      <c r="SD126" s="25">
        <v>2</v>
      </c>
      <c r="SE126" s="25">
        <v>2</v>
      </c>
      <c r="SF126" s="25">
        <v>4</v>
      </c>
      <c r="SG126" s="25">
        <v>3</v>
      </c>
      <c r="SH126" s="25">
        <v>2</v>
      </c>
      <c r="SI126" s="25">
        <v>3</v>
      </c>
      <c r="SJ126" s="25">
        <v>1</v>
      </c>
      <c r="SK126" s="25">
        <v>3</v>
      </c>
      <c r="SL126" s="25">
        <v>4</v>
      </c>
      <c r="SM126" s="25">
        <v>2</v>
      </c>
      <c r="SN126" s="25">
        <v>2</v>
      </c>
      <c r="SO126" s="25">
        <v>4</v>
      </c>
      <c r="SP126" s="25">
        <v>2</v>
      </c>
      <c r="SQ126" s="25">
        <v>1</v>
      </c>
      <c r="SR126" s="25">
        <v>4</v>
      </c>
      <c r="SS126" s="25">
        <v>2</v>
      </c>
      <c r="ST126" s="25">
        <v>2</v>
      </c>
      <c r="SU126" s="25">
        <v>3</v>
      </c>
      <c r="SV126" s="25">
        <v>1</v>
      </c>
      <c r="SW126" s="44">
        <v>62.5</v>
      </c>
      <c r="SX126" s="44">
        <v>66.666666666666657</v>
      </c>
      <c r="SY126" s="44">
        <v>66.666666666666657</v>
      </c>
      <c r="SZ126" s="44">
        <v>50</v>
      </c>
      <c r="TA126" s="44">
        <v>58.333333333333336</v>
      </c>
      <c r="TB126" s="44">
        <v>100</v>
      </c>
      <c r="TC126" s="44">
        <v>66.666666666666657</v>
      </c>
      <c r="TD126" s="44">
        <v>75</v>
      </c>
      <c r="TE126" s="44">
        <v>66.666666666666657</v>
      </c>
      <c r="TF126" s="44">
        <v>66.666666666666657</v>
      </c>
      <c r="TG126" s="44">
        <v>100</v>
      </c>
      <c r="TH126" s="44">
        <v>16.666666666666664</v>
      </c>
      <c r="TI126" s="44">
        <v>50</v>
      </c>
      <c r="TJ126" s="44">
        <v>44.444444444444443</v>
      </c>
      <c r="TK126" s="44">
        <v>33.333333333333329</v>
      </c>
      <c r="TL126" s="44">
        <v>33.333333333333329</v>
      </c>
      <c r="TM126" s="44">
        <v>58.333333333333336</v>
      </c>
      <c r="TN126" s="44">
        <v>50</v>
      </c>
      <c r="TO126" s="44">
        <v>33.333333333333329</v>
      </c>
      <c r="TP126" s="44">
        <v>50</v>
      </c>
      <c r="TQ126" s="44">
        <v>100</v>
      </c>
      <c r="TR126" s="44">
        <v>66.666666666666657</v>
      </c>
      <c r="TS126" s="44">
        <v>60</v>
      </c>
      <c r="TT126" s="44">
        <v>16.666666666666664</v>
      </c>
      <c r="TU126" s="44">
        <v>37.5</v>
      </c>
      <c r="TV126" s="44">
        <v>44.444444444444443</v>
      </c>
      <c r="TW126" s="44">
        <v>22.222222222222221</v>
      </c>
      <c r="TX126" s="44">
        <v>33.333333333333329</v>
      </c>
      <c r="TY126" s="44">
        <v>33.333333333333329</v>
      </c>
      <c r="TZ126" s="44">
        <v>50</v>
      </c>
      <c r="UA126" s="44">
        <v>16.666666666666664</v>
      </c>
      <c r="UB126" s="44">
        <v>50</v>
      </c>
      <c r="UC126" s="44">
        <v>66.666666666666657</v>
      </c>
      <c r="UD126" s="44">
        <v>66.666666666666657</v>
      </c>
      <c r="UE126" s="44">
        <v>60</v>
      </c>
      <c r="UF126" s="44">
        <v>16.666666666666664</v>
      </c>
    </row>
    <row r="127" spans="1:552" x14ac:dyDescent="0.25">
      <c r="A127" s="2" t="str">
        <f t="shared" si="1"/>
        <v xml:space="preserve">320130 Cariacica                                                                                                                                    </v>
      </c>
      <c r="B127" s="58">
        <v>320130</v>
      </c>
      <c r="C127" s="2" t="s">
        <v>171</v>
      </c>
      <c r="D127" s="56">
        <v>16</v>
      </c>
      <c r="E127" s="56">
        <v>13</v>
      </c>
      <c r="F127" s="56">
        <v>8</v>
      </c>
      <c r="G127" s="56">
        <v>15</v>
      </c>
      <c r="H127" s="56">
        <v>10</v>
      </c>
      <c r="I127" s="56">
        <v>15</v>
      </c>
      <c r="J127" s="56">
        <v>4</v>
      </c>
      <c r="K127" s="56">
        <v>20</v>
      </c>
      <c r="L127" s="56">
        <v>17</v>
      </c>
      <c r="M127" s="56">
        <v>16</v>
      </c>
      <c r="N127" s="56">
        <v>10</v>
      </c>
      <c r="O127" s="56">
        <v>17</v>
      </c>
      <c r="P127" s="59">
        <v>10</v>
      </c>
      <c r="Q127" s="59">
        <v>9</v>
      </c>
      <c r="R127" s="59">
        <v>3</v>
      </c>
      <c r="S127" s="59">
        <v>7</v>
      </c>
      <c r="T127" s="59">
        <v>3</v>
      </c>
      <c r="U127" s="59">
        <v>6</v>
      </c>
      <c r="V127" s="59">
        <v>3</v>
      </c>
      <c r="W127" s="59">
        <v>11</v>
      </c>
      <c r="X127" s="59">
        <v>10</v>
      </c>
      <c r="Y127" s="59">
        <v>12</v>
      </c>
      <c r="Z127" s="59">
        <v>6</v>
      </c>
      <c r="AA127" s="59">
        <v>10</v>
      </c>
      <c r="AB127" s="62">
        <v>62.5</v>
      </c>
      <c r="AC127" s="62">
        <v>69.230769230769226</v>
      </c>
      <c r="AD127" s="62">
        <v>37.5</v>
      </c>
      <c r="AE127" s="62">
        <v>46.666666666666664</v>
      </c>
      <c r="AF127" s="62">
        <v>30</v>
      </c>
      <c r="AG127" s="62">
        <v>40</v>
      </c>
      <c r="AH127" s="62">
        <v>75</v>
      </c>
      <c r="AI127" s="62">
        <v>55.000000000000007</v>
      </c>
      <c r="AJ127" s="62">
        <v>58.82352941176471</v>
      </c>
      <c r="AK127" s="62">
        <v>75</v>
      </c>
      <c r="AL127" s="62">
        <v>60</v>
      </c>
      <c r="AM127" s="62">
        <v>58.82352941176471</v>
      </c>
      <c r="AN127" s="61">
        <v>6</v>
      </c>
      <c r="AO127" s="25">
        <v>4</v>
      </c>
      <c r="AP127" s="25">
        <v>4</v>
      </c>
      <c r="AQ127" s="25">
        <v>3</v>
      </c>
      <c r="AR127" s="25">
        <v>5</v>
      </c>
      <c r="AS127" s="25">
        <v>8</v>
      </c>
      <c r="AT127" s="25">
        <v>1</v>
      </c>
      <c r="AU127" s="25">
        <v>8</v>
      </c>
      <c r="AV127" s="25">
        <v>4</v>
      </c>
      <c r="AW127" s="25">
        <v>4</v>
      </c>
      <c r="AX127" s="25">
        <v>2</v>
      </c>
      <c r="AY127" s="25">
        <v>7</v>
      </c>
      <c r="AZ127" s="39">
        <v>37.5</v>
      </c>
      <c r="BA127" s="39">
        <v>30.76923076923077</v>
      </c>
      <c r="BB127" s="39">
        <v>50</v>
      </c>
      <c r="BC127" s="39">
        <v>20</v>
      </c>
      <c r="BD127" s="39">
        <v>50</v>
      </c>
      <c r="BE127" s="39">
        <v>53.333333333333336</v>
      </c>
      <c r="BF127" s="39">
        <v>25</v>
      </c>
      <c r="BG127" s="39">
        <v>40</v>
      </c>
      <c r="BH127" s="39">
        <v>23.52941176470588</v>
      </c>
      <c r="BI127" s="39">
        <v>25</v>
      </c>
      <c r="BJ127" s="39">
        <v>20</v>
      </c>
      <c r="BK127" s="39">
        <v>41.17647058823529</v>
      </c>
      <c r="BL127" s="25">
        <v>0</v>
      </c>
      <c r="BM127" s="25">
        <v>0</v>
      </c>
      <c r="BN127" s="25">
        <v>1</v>
      </c>
      <c r="BO127" s="25">
        <v>5</v>
      </c>
      <c r="BP127" s="25">
        <v>2</v>
      </c>
      <c r="BQ127" s="25">
        <v>1</v>
      </c>
      <c r="BR127" s="25">
        <v>0</v>
      </c>
      <c r="BS127" s="25">
        <v>1</v>
      </c>
      <c r="BT127" s="25">
        <v>3</v>
      </c>
      <c r="BU127" s="25">
        <v>0</v>
      </c>
      <c r="BV127" s="25">
        <v>2</v>
      </c>
      <c r="BW127" s="25">
        <v>0</v>
      </c>
      <c r="BX127" s="39">
        <v>0</v>
      </c>
      <c r="BY127" s="39">
        <v>0</v>
      </c>
      <c r="BZ127" s="39">
        <v>12.5</v>
      </c>
      <c r="CA127" s="39">
        <v>33.333333333333329</v>
      </c>
      <c r="CB127" s="39">
        <v>20</v>
      </c>
      <c r="CC127" s="39">
        <v>6.666666666666667</v>
      </c>
      <c r="CD127" s="39">
        <v>0</v>
      </c>
      <c r="CE127" s="39">
        <v>5</v>
      </c>
      <c r="CF127" s="39">
        <v>17.647058823529413</v>
      </c>
      <c r="CG127" s="39">
        <v>0</v>
      </c>
      <c r="CH127" s="39">
        <v>20</v>
      </c>
      <c r="CI127" s="39">
        <v>0</v>
      </c>
      <c r="CJ127" s="63">
        <v>0</v>
      </c>
      <c r="CK127" s="63">
        <v>2</v>
      </c>
      <c r="CL127" s="63">
        <v>0</v>
      </c>
      <c r="CM127" s="63">
        <v>0</v>
      </c>
      <c r="CN127" s="63">
        <v>1</v>
      </c>
      <c r="CO127" s="63">
        <v>2</v>
      </c>
      <c r="CP127" s="63">
        <v>3</v>
      </c>
      <c r="CQ127" s="63">
        <v>5</v>
      </c>
      <c r="CR127" s="63">
        <v>4</v>
      </c>
      <c r="CS127" s="63">
        <v>7</v>
      </c>
      <c r="CT127" s="63">
        <v>0</v>
      </c>
      <c r="CU127" s="63">
        <v>5</v>
      </c>
      <c r="CV127" s="63">
        <v>0</v>
      </c>
      <c r="CW127" s="63">
        <v>0</v>
      </c>
      <c r="CX127" s="63">
        <v>1</v>
      </c>
      <c r="CY127" s="63">
        <v>2</v>
      </c>
      <c r="CZ127" s="63">
        <v>1</v>
      </c>
      <c r="DA127" s="63">
        <v>0</v>
      </c>
      <c r="DB127" s="63">
        <v>0</v>
      </c>
      <c r="DC127" s="63">
        <v>1</v>
      </c>
      <c r="DD127" s="63">
        <v>1</v>
      </c>
      <c r="DE127" s="63">
        <v>0</v>
      </c>
      <c r="DF127" s="63">
        <v>0</v>
      </c>
      <c r="DG127" s="63">
        <v>0</v>
      </c>
      <c r="DH127" s="25">
        <v>0</v>
      </c>
      <c r="DI127" s="25">
        <v>1</v>
      </c>
      <c r="DJ127" s="25">
        <v>1</v>
      </c>
      <c r="DK127" s="25">
        <v>3</v>
      </c>
      <c r="DL127" s="25">
        <v>0</v>
      </c>
      <c r="DM127" s="25">
        <v>1</v>
      </c>
      <c r="DN127" s="25">
        <v>0</v>
      </c>
      <c r="DO127" s="25">
        <v>2</v>
      </c>
      <c r="DP127" s="25">
        <v>0</v>
      </c>
      <c r="DQ127" s="25">
        <v>0</v>
      </c>
      <c r="DR127" s="25">
        <v>1</v>
      </c>
      <c r="DS127" s="25">
        <v>1</v>
      </c>
      <c r="DT127" s="34">
        <v>0</v>
      </c>
      <c r="DU127" s="34">
        <v>3</v>
      </c>
      <c r="DV127" s="34">
        <v>2</v>
      </c>
      <c r="DW127" s="34">
        <v>5</v>
      </c>
      <c r="DX127" s="34">
        <v>2</v>
      </c>
      <c r="DY127" s="34">
        <v>3</v>
      </c>
      <c r="DZ127" s="34">
        <v>3</v>
      </c>
      <c r="EA127" s="2">
        <v>8</v>
      </c>
      <c r="EB127" s="2">
        <v>5</v>
      </c>
      <c r="EC127" s="2">
        <v>7</v>
      </c>
      <c r="ED127" s="2">
        <v>1</v>
      </c>
      <c r="EE127" s="2">
        <v>6</v>
      </c>
      <c r="EF127" s="34">
        <v>999999999</v>
      </c>
      <c r="EG127" s="34">
        <v>66.666666666666657</v>
      </c>
      <c r="EH127" s="34">
        <v>0</v>
      </c>
      <c r="EI127" s="34">
        <v>0</v>
      </c>
      <c r="EJ127" s="34">
        <v>50</v>
      </c>
      <c r="EK127" s="34">
        <v>66.666666666666657</v>
      </c>
      <c r="EL127" s="34">
        <v>100</v>
      </c>
      <c r="EM127" s="34">
        <v>62.5</v>
      </c>
      <c r="EN127" s="34">
        <v>80</v>
      </c>
      <c r="EO127" s="34">
        <v>100</v>
      </c>
      <c r="EP127" s="34">
        <v>0</v>
      </c>
      <c r="EQ127" s="34">
        <v>83.333333333333343</v>
      </c>
      <c r="ER127" s="34">
        <v>999999999</v>
      </c>
      <c r="ES127" s="34">
        <v>0</v>
      </c>
      <c r="ET127" s="34">
        <v>50</v>
      </c>
      <c r="EU127" s="34">
        <v>40</v>
      </c>
      <c r="EV127" s="34">
        <v>50</v>
      </c>
      <c r="EW127" s="34">
        <v>0</v>
      </c>
      <c r="EX127" s="34">
        <v>0</v>
      </c>
      <c r="EY127" s="34">
        <v>12.5</v>
      </c>
      <c r="EZ127" s="34">
        <v>20</v>
      </c>
      <c r="FA127" s="34">
        <v>0</v>
      </c>
      <c r="FB127" s="34">
        <v>0</v>
      </c>
      <c r="FC127" s="34">
        <v>0</v>
      </c>
      <c r="FD127" s="42">
        <v>999999999</v>
      </c>
      <c r="FE127" s="42">
        <v>33.333333333333329</v>
      </c>
      <c r="FF127" s="42">
        <v>50</v>
      </c>
      <c r="FG127" s="42">
        <v>60</v>
      </c>
      <c r="FH127" s="42">
        <v>0</v>
      </c>
      <c r="FI127" s="42">
        <v>33.333333333333329</v>
      </c>
      <c r="FJ127" s="42">
        <v>0</v>
      </c>
      <c r="FK127" s="42">
        <v>25</v>
      </c>
      <c r="FL127" s="42">
        <v>0</v>
      </c>
      <c r="FM127" s="42">
        <v>0</v>
      </c>
      <c r="FN127" s="42">
        <v>100</v>
      </c>
      <c r="FO127" s="42">
        <v>16.666666666666664</v>
      </c>
      <c r="FP127" s="42">
        <v>2</v>
      </c>
      <c r="FQ127" s="2">
        <v>4</v>
      </c>
      <c r="FR127" s="2">
        <v>0</v>
      </c>
      <c r="FS127" s="2">
        <v>2</v>
      </c>
      <c r="FT127" s="2">
        <v>1</v>
      </c>
      <c r="FU127" s="2">
        <v>3</v>
      </c>
      <c r="FV127" s="2">
        <v>3</v>
      </c>
      <c r="FW127" s="2">
        <v>6</v>
      </c>
      <c r="FX127" s="2">
        <v>5</v>
      </c>
      <c r="FY127" s="2">
        <v>7</v>
      </c>
      <c r="FZ127" s="2">
        <v>4</v>
      </c>
      <c r="GA127" s="2">
        <v>7</v>
      </c>
      <c r="GB127" s="25">
        <v>1</v>
      </c>
      <c r="GC127" s="25">
        <v>1</v>
      </c>
      <c r="GD127" s="25">
        <v>0</v>
      </c>
      <c r="GE127" s="25">
        <v>1</v>
      </c>
      <c r="GF127" s="25">
        <v>0</v>
      </c>
      <c r="GG127" s="25">
        <v>0</v>
      </c>
      <c r="GH127" s="25">
        <v>0</v>
      </c>
      <c r="GI127" s="25">
        <v>0</v>
      </c>
      <c r="GJ127" s="25">
        <v>2</v>
      </c>
      <c r="GK127" s="25">
        <v>1</v>
      </c>
      <c r="GL127" s="25">
        <v>0</v>
      </c>
      <c r="GM127" s="25">
        <v>2</v>
      </c>
      <c r="GN127" s="2">
        <v>2</v>
      </c>
      <c r="GO127" s="2">
        <v>1</v>
      </c>
      <c r="GP127" s="2">
        <v>2</v>
      </c>
      <c r="GQ127" s="2">
        <v>1</v>
      </c>
      <c r="GR127" s="2">
        <v>1</v>
      </c>
      <c r="GS127" s="2">
        <v>2</v>
      </c>
      <c r="GT127" s="2">
        <v>0</v>
      </c>
      <c r="GU127" s="2">
        <v>2</v>
      </c>
      <c r="GV127" s="2">
        <v>1</v>
      </c>
      <c r="GW127" s="2">
        <v>0</v>
      </c>
      <c r="GX127" s="2">
        <v>1</v>
      </c>
      <c r="GY127" s="2">
        <v>0</v>
      </c>
      <c r="GZ127" s="2">
        <v>5</v>
      </c>
      <c r="HA127" s="2">
        <v>6</v>
      </c>
      <c r="HB127" s="2">
        <v>2</v>
      </c>
      <c r="HC127" s="2">
        <v>4</v>
      </c>
      <c r="HD127" s="2">
        <v>2</v>
      </c>
      <c r="HE127" s="2">
        <v>5</v>
      </c>
      <c r="HF127" s="2">
        <v>3</v>
      </c>
      <c r="HG127" s="2">
        <v>8</v>
      </c>
      <c r="HH127" s="2">
        <v>8</v>
      </c>
      <c r="HI127" s="2">
        <v>8</v>
      </c>
      <c r="HJ127" s="2">
        <v>5</v>
      </c>
      <c r="HK127" s="2">
        <v>9</v>
      </c>
      <c r="HL127" s="34">
        <v>40</v>
      </c>
      <c r="HM127" s="34">
        <v>66.666666666666657</v>
      </c>
      <c r="HN127" s="34">
        <v>0</v>
      </c>
      <c r="HO127" s="34">
        <v>50</v>
      </c>
      <c r="HP127" s="34">
        <v>50</v>
      </c>
      <c r="HQ127" s="34">
        <v>60</v>
      </c>
      <c r="HR127" s="34">
        <v>100</v>
      </c>
      <c r="HS127" s="34">
        <v>75</v>
      </c>
      <c r="HT127" s="34">
        <v>62.5</v>
      </c>
      <c r="HU127" s="34">
        <v>87.5</v>
      </c>
      <c r="HV127" s="34">
        <v>80</v>
      </c>
      <c r="HW127" s="34">
        <v>77.777777777777786</v>
      </c>
      <c r="HX127" s="39">
        <v>20</v>
      </c>
      <c r="HY127" s="39">
        <v>16.666666666666664</v>
      </c>
      <c r="HZ127" s="39">
        <v>0</v>
      </c>
      <c r="IA127" s="39">
        <v>25</v>
      </c>
      <c r="IB127" s="39">
        <v>0</v>
      </c>
      <c r="IC127" s="39">
        <v>0</v>
      </c>
      <c r="ID127" s="39">
        <v>0</v>
      </c>
      <c r="IE127" s="39">
        <v>0</v>
      </c>
      <c r="IF127" s="39">
        <v>25</v>
      </c>
      <c r="IG127" s="39">
        <v>12.5</v>
      </c>
      <c r="IH127" s="39">
        <v>0</v>
      </c>
      <c r="II127" s="39">
        <v>22.222222222222221</v>
      </c>
      <c r="IJ127" s="39">
        <v>40</v>
      </c>
      <c r="IK127" s="39">
        <v>16.666666666666664</v>
      </c>
      <c r="IL127" s="39">
        <v>100</v>
      </c>
      <c r="IM127" s="39">
        <v>25</v>
      </c>
      <c r="IN127" s="39">
        <v>50</v>
      </c>
      <c r="IO127" s="39">
        <v>40</v>
      </c>
      <c r="IP127" s="39">
        <v>0</v>
      </c>
      <c r="IQ127" s="39">
        <v>25</v>
      </c>
      <c r="IR127" s="39">
        <v>12.5</v>
      </c>
      <c r="IS127" s="39">
        <v>0</v>
      </c>
      <c r="IT127" s="39">
        <v>20</v>
      </c>
      <c r="IU127" s="39">
        <v>0</v>
      </c>
      <c r="IV127" s="39">
        <v>3</v>
      </c>
      <c r="IW127" s="39">
        <v>1</v>
      </c>
      <c r="IX127" s="39">
        <v>4</v>
      </c>
      <c r="IY127" s="39">
        <v>0</v>
      </c>
      <c r="IZ127" s="39">
        <v>0</v>
      </c>
      <c r="JA127" s="39">
        <v>3</v>
      </c>
      <c r="JB127" s="39">
        <v>1</v>
      </c>
      <c r="JC127" s="39">
        <v>2</v>
      </c>
      <c r="JD127" s="2">
        <v>1</v>
      </c>
      <c r="JE127" s="2">
        <v>2</v>
      </c>
      <c r="JF127" s="2">
        <v>2</v>
      </c>
      <c r="JG127" s="2">
        <v>4</v>
      </c>
      <c r="JH127" s="2">
        <v>2</v>
      </c>
      <c r="JI127" s="2">
        <v>1</v>
      </c>
      <c r="JJ127" s="2">
        <v>0</v>
      </c>
      <c r="JK127" s="2">
        <v>0</v>
      </c>
      <c r="JL127" s="2">
        <v>0</v>
      </c>
      <c r="JM127" s="44">
        <v>0</v>
      </c>
      <c r="JN127" s="44">
        <v>0</v>
      </c>
      <c r="JO127" s="44">
        <v>0</v>
      </c>
      <c r="JP127" s="2">
        <v>0</v>
      </c>
      <c r="JQ127" s="2">
        <v>1</v>
      </c>
      <c r="JR127" s="2">
        <v>0</v>
      </c>
      <c r="JS127" s="2">
        <v>0</v>
      </c>
      <c r="JT127" s="2">
        <v>1</v>
      </c>
      <c r="JU127" s="2">
        <v>1</v>
      </c>
      <c r="JV127" s="2">
        <v>0</v>
      </c>
      <c r="JW127" s="2">
        <v>1</v>
      </c>
      <c r="JX127" s="2">
        <v>0</v>
      </c>
      <c r="JY127" s="2">
        <v>1</v>
      </c>
      <c r="JZ127" s="2">
        <v>0</v>
      </c>
      <c r="KA127" s="2">
        <v>3</v>
      </c>
      <c r="KB127" s="25">
        <v>1</v>
      </c>
      <c r="KC127" s="25">
        <v>1</v>
      </c>
      <c r="KD127" s="25">
        <v>0</v>
      </c>
      <c r="KE127" s="25">
        <v>3</v>
      </c>
      <c r="KF127" s="25">
        <v>6</v>
      </c>
      <c r="KG127" s="25">
        <v>3</v>
      </c>
      <c r="KH127" s="25">
        <v>4</v>
      </c>
      <c r="KI127" s="25">
        <v>1</v>
      </c>
      <c r="KJ127" s="25">
        <v>0</v>
      </c>
      <c r="KK127" s="25">
        <v>4</v>
      </c>
      <c r="KL127" s="25">
        <v>1</v>
      </c>
      <c r="KM127" s="25">
        <v>5</v>
      </c>
      <c r="KN127" s="25">
        <v>2</v>
      </c>
      <c r="KO127" s="25">
        <v>4</v>
      </c>
      <c r="KP127" s="25">
        <v>2</v>
      </c>
      <c r="KQ127" s="25">
        <v>7</v>
      </c>
      <c r="KR127" s="44">
        <v>50</v>
      </c>
      <c r="KS127" s="44">
        <v>33.333333333333329</v>
      </c>
      <c r="KT127" s="44">
        <v>100</v>
      </c>
      <c r="KU127" s="44">
        <v>0</v>
      </c>
      <c r="KV127" s="44">
        <v>999999999</v>
      </c>
      <c r="KW127" s="44">
        <v>75</v>
      </c>
      <c r="KX127" s="44">
        <v>100</v>
      </c>
      <c r="KY127" s="44">
        <v>40</v>
      </c>
      <c r="KZ127" s="44">
        <v>50</v>
      </c>
      <c r="LA127" s="44">
        <v>50</v>
      </c>
      <c r="LB127" s="44">
        <v>100</v>
      </c>
      <c r="LC127" s="44">
        <v>57.142857142857139</v>
      </c>
      <c r="LD127" s="44">
        <v>33.333333333333329</v>
      </c>
      <c r="LE127" s="44">
        <v>33.333333333333329</v>
      </c>
      <c r="LF127" s="44">
        <v>0</v>
      </c>
      <c r="LG127" s="44">
        <v>0</v>
      </c>
      <c r="LH127" s="44">
        <v>999999999</v>
      </c>
      <c r="LI127" s="44">
        <v>0</v>
      </c>
      <c r="LJ127" s="44">
        <v>0</v>
      </c>
      <c r="LK127" s="44">
        <v>0</v>
      </c>
      <c r="LL127" s="44">
        <v>0</v>
      </c>
      <c r="LM127" s="44">
        <v>25</v>
      </c>
      <c r="LN127" s="44">
        <v>0</v>
      </c>
      <c r="LO127" s="44">
        <v>0</v>
      </c>
      <c r="LP127" s="44">
        <v>16.666666666666664</v>
      </c>
      <c r="LQ127" s="44">
        <v>33.333333333333329</v>
      </c>
      <c r="LR127" s="44">
        <v>0</v>
      </c>
      <c r="LS127" s="44">
        <v>100</v>
      </c>
      <c r="LT127" s="44">
        <v>999999999</v>
      </c>
      <c r="LU127" s="44">
        <v>25</v>
      </c>
      <c r="LV127" s="44">
        <v>0</v>
      </c>
      <c r="LW127" s="44">
        <v>60</v>
      </c>
      <c r="LX127" s="44">
        <v>50</v>
      </c>
      <c r="LY127" s="44">
        <v>25</v>
      </c>
      <c r="LZ127" s="44">
        <v>0</v>
      </c>
      <c r="MA127" s="44">
        <v>42.857142857142854</v>
      </c>
      <c r="MB127" s="25">
        <v>0</v>
      </c>
      <c r="MC127" s="25">
        <v>0</v>
      </c>
      <c r="MD127" s="25">
        <v>1</v>
      </c>
      <c r="ME127" s="25">
        <v>2</v>
      </c>
      <c r="MF127" s="25">
        <v>0</v>
      </c>
      <c r="MG127" s="25">
        <v>1</v>
      </c>
      <c r="MH127" s="25">
        <v>0</v>
      </c>
      <c r="MI127" s="25">
        <v>2</v>
      </c>
      <c r="MJ127" s="25">
        <v>0</v>
      </c>
      <c r="MK127" s="25">
        <v>2</v>
      </c>
      <c r="ML127" s="25">
        <v>1</v>
      </c>
      <c r="MM127" s="25">
        <v>1</v>
      </c>
      <c r="MN127" s="25">
        <v>0</v>
      </c>
      <c r="MO127" s="25">
        <v>3</v>
      </c>
      <c r="MP127" s="25">
        <v>2</v>
      </c>
      <c r="MQ127" s="25">
        <v>5</v>
      </c>
      <c r="MR127" s="25">
        <v>2</v>
      </c>
      <c r="MS127" s="25">
        <v>3</v>
      </c>
      <c r="MT127" s="25">
        <v>3</v>
      </c>
      <c r="MU127" s="25">
        <v>5</v>
      </c>
      <c r="MV127" s="25">
        <v>5</v>
      </c>
      <c r="MW127" s="44">
        <v>5</v>
      </c>
      <c r="MX127" s="44">
        <v>1</v>
      </c>
      <c r="MY127" s="44">
        <v>2</v>
      </c>
      <c r="MZ127" s="44">
        <v>999999999</v>
      </c>
      <c r="NA127" s="44">
        <v>0</v>
      </c>
      <c r="NB127" s="44">
        <v>50</v>
      </c>
      <c r="NC127" s="44">
        <v>40</v>
      </c>
      <c r="ND127" s="44">
        <v>0</v>
      </c>
      <c r="NE127" s="44">
        <v>33.333333333333329</v>
      </c>
      <c r="NF127" s="44">
        <v>0</v>
      </c>
      <c r="NG127" s="44">
        <v>40</v>
      </c>
      <c r="NH127" s="44">
        <v>0</v>
      </c>
      <c r="NI127" s="44">
        <v>40</v>
      </c>
      <c r="NJ127" s="44">
        <v>100</v>
      </c>
      <c r="NK127" s="44">
        <v>50</v>
      </c>
      <c r="NL127" s="25">
        <v>2</v>
      </c>
      <c r="NM127" s="25">
        <v>0</v>
      </c>
      <c r="NN127" s="25">
        <v>0</v>
      </c>
      <c r="NO127" s="25">
        <v>0</v>
      </c>
      <c r="NP127" s="25">
        <v>0</v>
      </c>
      <c r="NQ127" s="25">
        <v>0</v>
      </c>
      <c r="NR127" s="25">
        <v>0</v>
      </c>
      <c r="NS127" s="25">
        <v>0</v>
      </c>
      <c r="NT127" s="25">
        <v>0</v>
      </c>
      <c r="NU127" s="25">
        <v>0</v>
      </c>
      <c r="NV127" s="25">
        <v>0</v>
      </c>
      <c r="NW127" s="25">
        <v>0</v>
      </c>
      <c r="NX127" s="25">
        <v>3</v>
      </c>
      <c r="NY127" s="25">
        <v>0</v>
      </c>
      <c r="NZ127" s="25">
        <v>1</v>
      </c>
      <c r="OA127" s="25">
        <v>0</v>
      </c>
      <c r="OB127" s="25">
        <v>0</v>
      </c>
      <c r="OC127" s="25">
        <v>1</v>
      </c>
      <c r="OD127" s="44">
        <v>0</v>
      </c>
      <c r="OE127" s="44">
        <v>1</v>
      </c>
      <c r="OF127" s="44">
        <v>1</v>
      </c>
      <c r="OG127" s="44">
        <v>0</v>
      </c>
      <c r="OH127" s="44">
        <v>0</v>
      </c>
      <c r="OI127" s="44">
        <v>0</v>
      </c>
      <c r="OJ127" s="44">
        <v>66.666666666666657</v>
      </c>
      <c r="OK127" s="44">
        <v>999999999</v>
      </c>
      <c r="OL127" s="44">
        <v>0</v>
      </c>
      <c r="OM127" s="44">
        <v>999999999</v>
      </c>
      <c r="ON127" s="44">
        <v>999999999</v>
      </c>
      <c r="OO127" s="44">
        <v>0</v>
      </c>
      <c r="OP127" s="44">
        <v>999999999</v>
      </c>
      <c r="OQ127" s="44">
        <v>0</v>
      </c>
      <c r="OR127" s="44">
        <v>0</v>
      </c>
      <c r="OS127" s="44">
        <v>999999999</v>
      </c>
      <c r="OT127" s="44">
        <v>999999999</v>
      </c>
      <c r="OU127" s="44">
        <v>999999999</v>
      </c>
      <c r="OV127" s="25">
        <v>11</v>
      </c>
      <c r="OW127" s="25">
        <v>11</v>
      </c>
      <c r="OX127" s="25">
        <v>8</v>
      </c>
      <c r="OY127" s="25">
        <v>6</v>
      </c>
      <c r="OZ127" s="25">
        <v>5</v>
      </c>
      <c r="PA127" s="25">
        <v>6</v>
      </c>
      <c r="PB127" s="25">
        <v>7</v>
      </c>
      <c r="PC127" s="25">
        <v>11</v>
      </c>
      <c r="PD127" s="25">
        <v>10</v>
      </c>
      <c r="PE127" s="25">
        <v>14</v>
      </c>
      <c r="PF127" s="25">
        <v>12</v>
      </c>
      <c r="PG127" s="25">
        <v>3</v>
      </c>
      <c r="PH127" s="25">
        <v>26</v>
      </c>
      <c r="PI127" s="25">
        <v>21</v>
      </c>
      <c r="PJ127" s="25">
        <v>12</v>
      </c>
      <c r="PK127" s="25">
        <v>14</v>
      </c>
      <c r="PL127" s="25">
        <v>10</v>
      </c>
      <c r="PM127" s="25">
        <v>15</v>
      </c>
      <c r="PN127" s="25">
        <v>14</v>
      </c>
      <c r="PO127" s="25">
        <v>20</v>
      </c>
      <c r="PP127" s="25">
        <v>19</v>
      </c>
      <c r="PQ127" s="25">
        <v>20</v>
      </c>
      <c r="PR127" s="25">
        <v>14</v>
      </c>
      <c r="PS127" s="25">
        <v>19</v>
      </c>
      <c r="PT127" s="44">
        <v>42.307692307692307</v>
      </c>
      <c r="PU127" s="44">
        <v>52.380952380952387</v>
      </c>
      <c r="PV127" s="44">
        <v>66.666666666666657</v>
      </c>
      <c r="PW127" s="44">
        <v>42.857142857142854</v>
      </c>
      <c r="PX127" s="44">
        <v>50</v>
      </c>
      <c r="PY127" s="44">
        <v>40</v>
      </c>
      <c r="PZ127" s="44">
        <v>50</v>
      </c>
      <c r="QA127" s="44">
        <v>55.000000000000007</v>
      </c>
      <c r="QB127" s="44">
        <v>52.631578947368418</v>
      </c>
      <c r="QC127" s="44">
        <v>70</v>
      </c>
      <c r="QD127" s="44">
        <v>85.714285714285708</v>
      </c>
      <c r="QE127" s="44">
        <v>15.789473684210526</v>
      </c>
      <c r="QF127" s="25">
        <v>12</v>
      </c>
      <c r="QG127" s="25">
        <v>12</v>
      </c>
      <c r="QH127" s="25">
        <v>9</v>
      </c>
      <c r="QI127" s="25">
        <v>9</v>
      </c>
      <c r="QJ127" s="25">
        <v>6</v>
      </c>
      <c r="QK127" s="25">
        <v>10</v>
      </c>
      <c r="QL127" s="25">
        <v>10</v>
      </c>
      <c r="QM127" s="25">
        <v>12</v>
      </c>
      <c r="QN127" s="25">
        <v>10</v>
      </c>
      <c r="QO127" s="25">
        <v>14</v>
      </c>
      <c r="QP127" s="25">
        <v>7</v>
      </c>
      <c r="QQ127" s="25">
        <v>26</v>
      </c>
      <c r="QR127" s="25">
        <v>21</v>
      </c>
      <c r="QS127" s="25">
        <v>12</v>
      </c>
      <c r="QT127" s="25">
        <v>14</v>
      </c>
      <c r="QU127" s="25">
        <v>10</v>
      </c>
      <c r="QV127" s="25">
        <v>15</v>
      </c>
      <c r="QW127" s="25">
        <v>14</v>
      </c>
      <c r="QX127" s="25">
        <v>20</v>
      </c>
      <c r="QY127" s="25">
        <v>19</v>
      </c>
      <c r="QZ127" s="25">
        <v>20</v>
      </c>
      <c r="RA127" s="25">
        <v>14</v>
      </c>
      <c r="RB127" s="44">
        <v>46.153846153846153</v>
      </c>
      <c r="RC127" s="44">
        <v>57.142857142857139</v>
      </c>
      <c r="RD127" s="44">
        <v>75</v>
      </c>
      <c r="RE127" s="44">
        <v>64.285714285714292</v>
      </c>
      <c r="RF127" s="44">
        <v>60</v>
      </c>
      <c r="RG127" s="44">
        <v>66.666666666666657</v>
      </c>
      <c r="RH127" s="44">
        <v>71.428571428571431</v>
      </c>
      <c r="RI127" s="44">
        <v>60</v>
      </c>
      <c r="RJ127" s="44">
        <v>52.631578947368418</v>
      </c>
      <c r="RK127" s="44">
        <v>70</v>
      </c>
      <c r="RL127" s="44">
        <v>50</v>
      </c>
      <c r="RM127" s="25">
        <v>10</v>
      </c>
      <c r="RN127" s="25">
        <v>9</v>
      </c>
      <c r="RO127" s="25">
        <v>4</v>
      </c>
      <c r="RP127" s="25">
        <v>5</v>
      </c>
      <c r="RQ127" s="25">
        <v>3</v>
      </c>
      <c r="RR127" s="25">
        <v>6</v>
      </c>
      <c r="RS127" s="25">
        <v>2</v>
      </c>
      <c r="RT127" s="25">
        <v>11</v>
      </c>
      <c r="RU127" s="25">
        <v>8</v>
      </c>
      <c r="RV127" s="25">
        <v>10</v>
      </c>
      <c r="RW127" s="25">
        <v>7</v>
      </c>
      <c r="RX127" s="25">
        <v>13</v>
      </c>
      <c r="RY127" s="25">
        <v>6</v>
      </c>
      <c r="RZ127" s="25">
        <v>6</v>
      </c>
      <c r="SA127" s="25">
        <v>4</v>
      </c>
      <c r="SB127" s="25">
        <v>3</v>
      </c>
      <c r="SC127" s="25">
        <v>0</v>
      </c>
      <c r="SD127" s="25">
        <v>5</v>
      </c>
      <c r="SE127" s="25">
        <v>3</v>
      </c>
      <c r="SF127" s="25">
        <v>8</v>
      </c>
      <c r="SG127" s="25">
        <v>3</v>
      </c>
      <c r="SH127" s="25">
        <v>7</v>
      </c>
      <c r="SI127" s="25">
        <v>3</v>
      </c>
      <c r="SJ127" s="25">
        <v>7</v>
      </c>
      <c r="SK127" s="25">
        <v>6</v>
      </c>
      <c r="SL127" s="25">
        <v>6</v>
      </c>
      <c r="SM127" s="25">
        <v>3</v>
      </c>
      <c r="SN127" s="25">
        <v>1</v>
      </c>
      <c r="SO127" s="25">
        <v>0</v>
      </c>
      <c r="SP127" s="25">
        <v>3</v>
      </c>
      <c r="SQ127" s="25">
        <v>1</v>
      </c>
      <c r="SR127" s="25">
        <v>5</v>
      </c>
      <c r="SS127" s="25">
        <v>2</v>
      </c>
      <c r="ST127" s="25">
        <v>5</v>
      </c>
      <c r="SU127" s="25">
        <v>3</v>
      </c>
      <c r="SV127" s="25">
        <v>6</v>
      </c>
      <c r="SW127" s="44">
        <v>62.5</v>
      </c>
      <c r="SX127" s="44">
        <v>69.230769230769226</v>
      </c>
      <c r="SY127" s="44">
        <v>50</v>
      </c>
      <c r="SZ127" s="44">
        <v>33.333333333333329</v>
      </c>
      <c r="TA127" s="44">
        <v>30</v>
      </c>
      <c r="TB127" s="44">
        <v>40</v>
      </c>
      <c r="TC127" s="44">
        <v>50</v>
      </c>
      <c r="TD127" s="44">
        <v>55.000000000000007</v>
      </c>
      <c r="TE127" s="44">
        <v>47.058823529411761</v>
      </c>
      <c r="TF127" s="44">
        <v>62.5</v>
      </c>
      <c r="TG127" s="44">
        <v>70</v>
      </c>
      <c r="TH127" s="44">
        <v>76.470588235294116</v>
      </c>
      <c r="TI127" s="44">
        <v>37.5</v>
      </c>
      <c r="TJ127" s="44">
        <v>46.153846153846153</v>
      </c>
      <c r="TK127" s="44">
        <v>50</v>
      </c>
      <c r="TL127" s="44">
        <v>20</v>
      </c>
      <c r="TM127" s="44">
        <v>0</v>
      </c>
      <c r="TN127" s="44">
        <v>33.333333333333329</v>
      </c>
      <c r="TO127" s="44">
        <v>75</v>
      </c>
      <c r="TP127" s="44">
        <v>40</v>
      </c>
      <c r="TQ127" s="44">
        <v>17.647058823529413</v>
      </c>
      <c r="TR127" s="44">
        <v>43.75</v>
      </c>
      <c r="TS127" s="44">
        <v>30</v>
      </c>
      <c r="TT127" s="44">
        <v>41.17647058823529</v>
      </c>
      <c r="TU127" s="44">
        <v>37.5</v>
      </c>
      <c r="TV127" s="44">
        <v>46.153846153846153</v>
      </c>
      <c r="TW127" s="44">
        <v>37.5</v>
      </c>
      <c r="TX127" s="44">
        <v>6.666666666666667</v>
      </c>
      <c r="TY127" s="44">
        <v>0</v>
      </c>
      <c r="TZ127" s="44">
        <v>20</v>
      </c>
      <c r="UA127" s="44">
        <v>25</v>
      </c>
      <c r="UB127" s="44">
        <v>25</v>
      </c>
      <c r="UC127" s="44">
        <v>11.76470588235294</v>
      </c>
      <c r="UD127" s="44">
        <v>31.25</v>
      </c>
      <c r="UE127" s="44">
        <v>30</v>
      </c>
      <c r="UF127" s="44">
        <v>35.294117647058826</v>
      </c>
    </row>
    <row r="128" spans="1:552" x14ac:dyDescent="0.25">
      <c r="A128" s="2" t="str">
        <f t="shared" si="1"/>
        <v xml:space="preserve">320150 Colatina                                                                                                                                     </v>
      </c>
      <c r="B128" s="58">
        <v>320150</v>
      </c>
      <c r="C128" s="2" t="s">
        <v>172</v>
      </c>
      <c r="D128" s="56">
        <v>3</v>
      </c>
      <c r="E128" s="56">
        <v>5</v>
      </c>
      <c r="F128" s="56">
        <v>3</v>
      </c>
      <c r="G128" s="56">
        <v>5</v>
      </c>
      <c r="H128" s="56">
        <v>2</v>
      </c>
      <c r="I128" s="56">
        <v>6</v>
      </c>
      <c r="J128" s="56">
        <v>2</v>
      </c>
      <c r="K128" s="56">
        <v>4</v>
      </c>
      <c r="L128" s="56">
        <v>3</v>
      </c>
      <c r="M128" s="56">
        <v>3</v>
      </c>
      <c r="N128" s="56">
        <v>1</v>
      </c>
      <c r="O128" s="56">
        <v>2</v>
      </c>
      <c r="P128" s="59">
        <v>0</v>
      </c>
      <c r="Q128" s="59">
        <v>4</v>
      </c>
      <c r="R128" s="59">
        <v>1</v>
      </c>
      <c r="S128" s="59">
        <v>2</v>
      </c>
      <c r="T128" s="59">
        <v>0</v>
      </c>
      <c r="U128" s="59">
        <v>2</v>
      </c>
      <c r="V128" s="59">
        <v>2</v>
      </c>
      <c r="W128" s="59">
        <v>1</v>
      </c>
      <c r="X128" s="59">
        <v>2</v>
      </c>
      <c r="Y128" s="59">
        <v>2</v>
      </c>
      <c r="Z128" s="59">
        <v>1</v>
      </c>
      <c r="AA128" s="59">
        <v>2</v>
      </c>
      <c r="AB128" s="62">
        <v>0</v>
      </c>
      <c r="AC128" s="62">
        <v>80</v>
      </c>
      <c r="AD128" s="62">
        <v>33.333333333333329</v>
      </c>
      <c r="AE128" s="62">
        <v>40</v>
      </c>
      <c r="AF128" s="62">
        <v>0</v>
      </c>
      <c r="AG128" s="62">
        <v>33.333333333333329</v>
      </c>
      <c r="AH128" s="62">
        <v>100</v>
      </c>
      <c r="AI128" s="62">
        <v>25</v>
      </c>
      <c r="AJ128" s="62">
        <v>66.666666666666657</v>
      </c>
      <c r="AK128" s="62">
        <v>66.666666666666657</v>
      </c>
      <c r="AL128" s="62">
        <v>100</v>
      </c>
      <c r="AM128" s="62">
        <v>100</v>
      </c>
      <c r="AN128" s="61">
        <v>2</v>
      </c>
      <c r="AO128" s="25">
        <v>1</v>
      </c>
      <c r="AP128" s="25">
        <v>2</v>
      </c>
      <c r="AQ128" s="25">
        <v>3</v>
      </c>
      <c r="AR128" s="25">
        <v>1</v>
      </c>
      <c r="AS128" s="25">
        <v>3</v>
      </c>
      <c r="AT128" s="25">
        <v>0</v>
      </c>
      <c r="AU128" s="25">
        <v>2</v>
      </c>
      <c r="AV128" s="25">
        <v>1</v>
      </c>
      <c r="AW128" s="25">
        <v>1</v>
      </c>
      <c r="AX128" s="25">
        <v>0</v>
      </c>
      <c r="AY128" s="25">
        <v>0</v>
      </c>
      <c r="AZ128" s="39">
        <v>66.666666666666657</v>
      </c>
      <c r="BA128" s="39">
        <v>20</v>
      </c>
      <c r="BB128" s="39">
        <v>66.666666666666657</v>
      </c>
      <c r="BC128" s="39">
        <v>60</v>
      </c>
      <c r="BD128" s="39">
        <v>50</v>
      </c>
      <c r="BE128" s="39">
        <v>50</v>
      </c>
      <c r="BF128" s="39">
        <v>0</v>
      </c>
      <c r="BG128" s="39">
        <v>50</v>
      </c>
      <c r="BH128" s="39">
        <v>33.333333333333329</v>
      </c>
      <c r="BI128" s="39">
        <v>33.333333333333329</v>
      </c>
      <c r="BJ128" s="39">
        <v>0</v>
      </c>
      <c r="BK128" s="39">
        <v>0</v>
      </c>
      <c r="BL128" s="25">
        <v>1</v>
      </c>
      <c r="BM128" s="25">
        <v>0</v>
      </c>
      <c r="BN128" s="25">
        <v>0</v>
      </c>
      <c r="BO128" s="25">
        <v>0</v>
      </c>
      <c r="BP128" s="25">
        <v>1</v>
      </c>
      <c r="BQ128" s="25">
        <v>1</v>
      </c>
      <c r="BR128" s="25">
        <v>0</v>
      </c>
      <c r="BS128" s="25">
        <v>1</v>
      </c>
      <c r="BT128" s="25">
        <v>0</v>
      </c>
      <c r="BU128" s="25">
        <v>0</v>
      </c>
      <c r="BV128" s="25">
        <v>0</v>
      </c>
      <c r="BW128" s="25">
        <v>0</v>
      </c>
      <c r="BX128" s="39">
        <v>33.333333333333329</v>
      </c>
      <c r="BY128" s="39">
        <v>0</v>
      </c>
      <c r="BZ128" s="39">
        <v>0</v>
      </c>
      <c r="CA128" s="39">
        <v>0</v>
      </c>
      <c r="CB128" s="39">
        <v>50</v>
      </c>
      <c r="CC128" s="39">
        <v>16.666666666666664</v>
      </c>
      <c r="CD128" s="39">
        <v>0</v>
      </c>
      <c r="CE128" s="39">
        <v>25</v>
      </c>
      <c r="CF128" s="39">
        <v>0</v>
      </c>
      <c r="CG128" s="39">
        <v>0</v>
      </c>
      <c r="CH128" s="39">
        <v>0</v>
      </c>
      <c r="CI128" s="39">
        <v>0</v>
      </c>
      <c r="CJ128" s="63">
        <v>0</v>
      </c>
      <c r="CK128" s="63">
        <v>0</v>
      </c>
      <c r="CL128" s="63">
        <v>0</v>
      </c>
      <c r="CM128" s="63">
        <v>1</v>
      </c>
      <c r="CN128" s="63">
        <v>0</v>
      </c>
      <c r="CO128" s="63">
        <v>1</v>
      </c>
      <c r="CP128" s="63">
        <v>1</v>
      </c>
      <c r="CQ128" s="63">
        <v>1</v>
      </c>
      <c r="CR128" s="63">
        <v>1</v>
      </c>
      <c r="CS128" s="63">
        <v>1</v>
      </c>
      <c r="CT128" s="63">
        <v>0</v>
      </c>
      <c r="CU128" s="63">
        <v>1</v>
      </c>
      <c r="CV128" s="63">
        <v>0</v>
      </c>
      <c r="CW128" s="63">
        <v>0</v>
      </c>
      <c r="CX128" s="63">
        <v>0</v>
      </c>
      <c r="CY128" s="63">
        <v>0</v>
      </c>
      <c r="CZ128" s="63">
        <v>0</v>
      </c>
      <c r="DA128" s="63">
        <v>0</v>
      </c>
      <c r="DB128" s="63">
        <v>0</v>
      </c>
      <c r="DC128" s="63">
        <v>0</v>
      </c>
      <c r="DD128" s="63">
        <v>0</v>
      </c>
      <c r="DE128" s="63">
        <v>1</v>
      </c>
      <c r="DF128" s="63">
        <v>0</v>
      </c>
      <c r="DG128" s="63">
        <v>0</v>
      </c>
      <c r="DH128" s="25">
        <v>0</v>
      </c>
      <c r="DI128" s="25">
        <v>1</v>
      </c>
      <c r="DJ128" s="25">
        <v>0</v>
      </c>
      <c r="DK128" s="25">
        <v>0</v>
      </c>
      <c r="DL128" s="25">
        <v>0</v>
      </c>
      <c r="DM128" s="25">
        <v>0</v>
      </c>
      <c r="DN128" s="25">
        <v>1</v>
      </c>
      <c r="DO128" s="25">
        <v>0</v>
      </c>
      <c r="DP128" s="25">
        <v>0</v>
      </c>
      <c r="DQ128" s="25">
        <v>0</v>
      </c>
      <c r="DR128" s="25">
        <v>0</v>
      </c>
      <c r="DS128" s="25">
        <v>0</v>
      </c>
      <c r="DT128" s="34">
        <v>0</v>
      </c>
      <c r="DU128" s="34">
        <v>1</v>
      </c>
      <c r="DV128" s="34">
        <v>0</v>
      </c>
      <c r="DW128" s="34">
        <v>1</v>
      </c>
      <c r="DX128" s="34">
        <v>0</v>
      </c>
      <c r="DY128" s="34">
        <v>1</v>
      </c>
      <c r="DZ128" s="34">
        <v>2</v>
      </c>
      <c r="EA128" s="2">
        <v>1</v>
      </c>
      <c r="EB128" s="2">
        <v>1</v>
      </c>
      <c r="EC128" s="2">
        <v>2</v>
      </c>
      <c r="ED128" s="2">
        <v>0</v>
      </c>
      <c r="EE128" s="2">
        <v>1</v>
      </c>
      <c r="EF128" s="34">
        <v>999999999</v>
      </c>
      <c r="EG128" s="34">
        <v>0</v>
      </c>
      <c r="EH128" s="34">
        <v>999999999</v>
      </c>
      <c r="EI128" s="34">
        <v>100</v>
      </c>
      <c r="EJ128" s="34">
        <v>999999999</v>
      </c>
      <c r="EK128" s="34">
        <v>100</v>
      </c>
      <c r="EL128" s="34">
        <v>50</v>
      </c>
      <c r="EM128" s="34">
        <v>100</v>
      </c>
      <c r="EN128" s="34">
        <v>100</v>
      </c>
      <c r="EO128" s="34">
        <v>50</v>
      </c>
      <c r="EP128" s="34">
        <v>999999999</v>
      </c>
      <c r="EQ128" s="34">
        <v>100</v>
      </c>
      <c r="ER128" s="34">
        <v>999999999</v>
      </c>
      <c r="ES128" s="34">
        <v>0</v>
      </c>
      <c r="ET128" s="34">
        <v>999999999</v>
      </c>
      <c r="EU128" s="34">
        <v>0</v>
      </c>
      <c r="EV128" s="34">
        <v>999999999</v>
      </c>
      <c r="EW128" s="34">
        <v>0</v>
      </c>
      <c r="EX128" s="34">
        <v>0</v>
      </c>
      <c r="EY128" s="34">
        <v>0</v>
      </c>
      <c r="EZ128" s="34">
        <v>0</v>
      </c>
      <c r="FA128" s="34">
        <v>50</v>
      </c>
      <c r="FB128" s="34">
        <v>999999999</v>
      </c>
      <c r="FC128" s="34">
        <v>0</v>
      </c>
      <c r="FD128" s="42">
        <v>999999999</v>
      </c>
      <c r="FE128" s="42">
        <v>100</v>
      </c>
      <c r="FF128" s="42">
        <v>999999999</v>
      </c>
      <c r="FG128" s="42">
        <v>0</v>
      </c>
      <c r="FH128" s="42">
        <v>999999999</v>
      </c>
      <c r="FI128" s="42">
        <v>0</v>
      </c>
      <c r="FJ128" s="42">
        <v>50</v>
      </c>
      <c r="FK128" s="42">
        <v>0</v>
      </c>
      <c r="FL128" s="42">
        <v>0</v>
      </c>
      <c r="FM128" s="42">
        <v>0</v>
      </c>
      <c r="FN128" s="42">
        <v>999999999</v>
      </c>
      <c r="FO128" s="42">
        <v>0</v>
      </c>
      <c r="FP128" s="42">
        <v>0</v>
      </c>
      <c r="FQ128" s="2">
        <v>2</v>
      </c>
      <c r="FR128" s="2">
        <v>0</v>
      </c>
      <c r="FS128" s="2">
        <v>1</v>
      </c>
      <c r="FT128" s="2">
        <v>0</v>
      </c>
      <c r="FU128" s="2">
        <v>1</v>
      </c>
      <c r="FV128" s="2">
        <v>0</v>
      </c>
      <c r="FW128" s="2">
        <v>1</v>
      </c>
      <c r="FX128" s="2">
        <v>2</v>
      </c>
      <c r="FY128" s="2">
        <v>1</v>
      </c>
      <c r="FZ128" s="2">
        <v>0</v>
      </c>
      <c r="GA128" s="2">
        <v>2</v>
      </c>
      <c r="GB128" s="25">
        <v>0</v>
      </c>
      <c r="GC128" s="25">
        <v>1</v>
      </c>
      <c r="GD128" s="25">
        <v>0</v>
      </c>
      <c r="GE128" s="25">
        <v>0</v>
      </c>
      <c r="GF128" s="25">
        <v>0</v>
      </c>
      <c r="GG128" s="25">
        <v>1</v>
      </c>
      <c r="GH128" s="25">
        <v>2</v>
      </c>
      <c r="GI128" s="25">
        <v>0</v>
      </c>
      <c r="GJ128" s="25">
        <v>0</v>
      </c>
      <c r="GK128" s="25">
        <v>0</v>
      </c>
      <c r="GL128" s="25">
        <v>1</v>
      </c>
      <c r="GM128" s="25">
        <v>0</v>
      </c>
      <c r="GN128" s="2">
        <v>0</v>
      </c>
      <c r="GO128" s="2">
        <v>1</v>
      </c>
      <c r="GP128" s="2">
        <v>0</v>
      </c>
      <c r="GQ128" s="2">
        <v>0</v>
      </c>
      <c r="GR128" s="2">
        <v>0</v>
      </c>
      <c r="GS128" s="2">
        <v>0</v>
      </c>
      <c r="GT128" s="2">
        <v>0</v>
      </c>
      <c r="GU128" s="2">
        <v>0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4</v>
      </c>
      <c r="HB128" s="2">
        <v>0</v>
      </c>
      <c r="HC128" s="2">
        <v>1</v>
      </c>
      <c r="HD128" s="2">
        <v>0</v>
      </c>
      <c r="HE128" s="2">
        <v>2</v>
      </c>
      <c r="HF128" s="2">
        <v>2</v>
      </c>
      <c r="HG128" s="2">
        <v>1</v>
      </c>
      <c r="HH128" s="2">
        <v>2</v>
      </c>
      <c r="HI128" s="2">
        <v>1</v>
      </c>
      <c r="HJ128" s="2">
        <v>1</v>
      </c>
      <c r="HK128" s="2">
        <v>2</v>
      </c>
      <c r="HL128" s="34">
        <v>999999999</v>
      </c>
      <c r="HM128" s="34">
        <v>50</v>
      </c>
      <c r="HN128" s="34">
        <v>999999999</v>
      </c>
      <c r="HO128" s="34">
        <v>100</v>
      </c>
      <c r="HP128" s="34">
        <v>999999999</v>
      </c>
      <c r="HQ128" s="34">
        <v>50</v>
      </c>
      <c r="HR128" s="34">
        <v>0</v>
      </c>
      <c r="HS128" s="34">
        <v>100</v>
      </c>
      <c r="HT128" s="34">
        <v>100</v>
      </c>
      <c r="HU128" s="34">
        <v>100</v>
      </c>
      <c r="HV128" s="34">
        <v>0</v>
      </c>
      <c r="HW128" s="34">
        <v>100</v>
      </c>
      <c r="HX128" s="39">
        <v>999999999</v>
      </c>
      <c r="HY128" s="39">
        <v>25</v>
      </c>
      <c r="HZ128" s="39">
        <v>999999999</v>
      </c>
      <c r="IA128" s="39">
        <v>0</v>
      </c>
      <c r="IB128" s="39">
        <v>999999999</v>
      </c>
      <c r="IC128" s="39">
        <v>50</v>
      </c>
      <c r="ID128" s="39">
        <v>100</v>
      </c>
      <c r="IE128" s="39">
        <v>0</v>
      </c>
      <c r="IF128" s="39">
        <v>0</v>
      </c>
      <c r="IG128" s="39">
        <v>0</v>
      </c>
      <c r="IH128" s="39">
        <v>100</v>
      </c>
      <c r="II128" s="39">
        <v>0</v>
      </c>
      <c r="IJ128" s="39">
        <v>999999999</v>
      </c>
      <c r="IK128" s="39">
        <v>25</v>
      </c>
      <c r="IL128" s="39">
        <v>999999999</v>
      </c>
      <c r="IM128" s="39">
        <v>0</v>
      </c>
      <c r="IN128" s="39">
        <v>999999999</v>
      </c>
      <c r="IO128" s="39">
        <v>0</v>
      </c>
      <c r="IP128" s="39">
        <v>0</v>
      </c>
      <c r="IQ128" s="39">
        <v>0</v>
      </c>
      <c r="IR128" s="39">
        <v>0</v>
      </c>
      <c r="IS128" s="39">
        <v>0</v>
      </c>
      <c r="IT128" s="39">
        <v>0</v>
      </c>
      <c r="IU128" s="39">
        <v>0</v>
      </c>
      <c r="IV128" s="39">
        <v>0</v>
      </c>
      <c r="IW128" s="39">
        <v>0</v>
      </c>
      <c r="IX128" s="39">
        <v>0</v>
      </c>
      <c r="IY128" s="39">
        <v>3</v>
      </c>
      <c r="IZ128" s="39">
        <v>0</v>
      </c>
      <c r="JA128" s="39">
        <v>1</v>
      </c>
      <c r="JB128" s="39">
        <v>0</v>
      </c>
      <c r="JC128" s="39">
        <v>0</v>
      </c>
      <c r="JD128" s="2">
        <v>1</v>
      </c>
      <c r="JE128" s="2">
        <v>1</v>
      </c>
      <c r="JF128" s="2">
        <v>0</v>
      </c>
      <c r="JG128" s="2">
        <v>0</v>
      </c>
      <c r="JH128" s="2">
        <v>1</v>
      </c>
      <c r="JI128" s="2">
        <v>0</v>
      </c>
      <c r="JJ128" s="2">
        <v>1</v>
      </c>
      <c r="JK128" s="2">
        <v>0</v>
      </c>
      <c r="JL128" s="2">
        <v>1</v>
      </c>
      <c r="JM128" s="44">
        <v>1</v>
      </c>
      <c r="JN128" s="44">
        <v>0</v>
      </c>
      <c r="JO128" s="44">
        <v>2</v>
      </c>
      <c r="JP128" s="2">
        <v>0</v>
      </c>
      <c r="JQ128" s="2">
        <v>0</v>
      </c>
      <c r="JR128" s="2">
        <v>0</v>
      </c>
      <c r="JS128" s="2">
        <v>0</v>
      </c>
      <c r="JT128" s="2">
        <v>0</v>
      </c>
      <c r="JU128" s="2">
        <v>1</v>
      </c>
      <c r="JV128" s="2">
        <v>0</v>
      </c>
      <c r="JW128" s="2">
        <v>0</v>
      </c>
      <c r="JX128" s="2">
        <v>0</v>
      </c>
      <c r="JY128" s="2">
        <v>0</v>
      </c>
      <c r="JZ128" s="2">
        <v>0</v>
      </c>
      <c r="KA128" s="2">
        <v>0</v>
      </c>
      <c r="KB128" s="25">
        <v>0</v>
      </c>
      <c r="KC128" s="25">
        <v>0</v>
      </c>
      <c r="KD128" s="25">
        <v>0</v>
      </c>
      <c r="KE128" s="25">
        <v>0</v>
      </c>
      <c r="KF128" s="25">
        <v>1</v>
      </c>
      <c r="KG128" s="25">
        <v>1</v>
      </c>
      <c r="KH128" s="25">
        <v>1</v>
      </c>
      <c r="KI128" s="25">
        <v>3</v>
      </c>
      <c r="KJ128" s="25">
        <v>1</v>
      </c>
      <c r="KK128" s="25">
        <v>2</v>
      </c>
      <c r="KL128" s="25">
        <v>0</v>
      </c>
      <c r="KM128" s="25">
        <v>2</v>
      </c>
      <c r="KN128" s="25">
        <v>1</v>
      </c>
      <c r="KO128" s="25">
        <v>1</v>
      </c>
      <c r="KP128" s="25">
        <v>0</v>
      </c>
      <c r="KQ128" s="25">
        <v>0</v>
      </c>
      <c r="KR128" s="44">
        <v>0</v>
      </c>
      <c r="KS128" s="44">
        <v>0</v>
      </c>
      <c r="KT128" s="44">
        <v>0</v>
      </c>
      <c r="KU128" s="44">
        <v>100</v>
      </c>
      <c r="KV128" s="44">
        <v>0</v>
      </c>
      <c r="KW128" s="44">
        <v>50</v>
      </c>
      <c r="KX128" s="44">
        <v>999999999</v>
      </c>
      <c r="KY128" s="44">
        <v>0</v>
      </c>
      <c r="KZ128" s="44">
        <v>100</v>
      </c>
      <c r="LA128" s="44">
        <v>100</v>
      </c>
      <c r="LB128" s="44">
        <v>999999999</v>
      </c>
      <c r="LC128" s="44">
        <v>999999999</v>
      </c>
      <c r="LD128" s="44">
        <v>100</v>
      </c>
      <c r="LE128" s="44">
        <v>0</v>
      </c>
      <c r="LF128" s="44">
        <v>100</v>
      </c>
      <c r="LG128" s="44">
        <v>0</v>
      </c>
      <c r="LH128" s="44">
        <v>100</v>
      </c>
      <c r="LI128" s="44">
        <v>50</v>
      </c>
      <c r="LJ128" s="44">
        <v>999999999</v>
      </c>
      <c r="LK128" s="44">
        <v>100</v>
      </c>
      <c r="LL128" s="44">
        <v>0</v>
      </c>
      <c r="LM128" s="44">
        <v>0</v>
      </c>
      <c r="LN128" s="44">
        <v>999999999</v>
      </c>
      <c r="LO128" s="44">
        <v>999999999</v>
      </c>
      <c r="LP128" s="44">
        <v>0</v>
      </c>
      <c r="LQ128" s="44">
        <v>100</v>
      </c>
      <c r="LR128" s="44">
        <v>0</v>
      </c>
      <c r="LS128" s="44">
        <v>0</v>
      </c>
      <c r="LT128" s="44">
        <v>0</v>
      </c>
      <c r="LU128" s="44">
        <v>0</v>
      </c>
      <c r="LV128" s="44">
        <v>999999999</v>
      </c>
      <c r="LW128" s="44">
        <v>0</v>
      </c>
      <c r="LX128" s="44">
        <v>0</v>
      </c>
      <c r="LY128" s="44">
        <v>0</v>
      </c>
      <c r="LZ128" s="44">
        <v>999999999</v>
      </c>
      <c r="MA128" s="44">
        <v>999999999</v>
      </c>
      <c r="MB128" s="25">
        <v>0</v>
      </c>
      <c r="MC128" s="25">
        <v>0</v>
      </c>
      <c r="MD128" s="25">
        <v>0</v>
      </c>
      <c r="ME128" s="25">
        <v>0</v>
      </c>
      <c r="MF128" s="25">
        <v>0</v>
      </c>
      <c r="MG128" s="25">
        <v>0</v>
      </c>
      <c r="MH128" s="25">
        <v>0</v>
      </c>
      <c r="MI128" s="25">
        <v>0</v>
      </c>
      <c r="MJ128" s="25">
        <v>1</v>
      </c>
      <c r="MK128" s="25">
        <v>0</v>
      </c>
      <c r="ML128" s="25">
        <v>0</v>
      </c>
      <c r="MM128" s="25">
        <v>0</v>
      </c>
      <c r="MN128" s="25">
        <v>0</v>
      </c>
      <c r="MO128" s="25">
        <v>1</v>
      </c>
      <c r="MP128" s="25">
        <v>0</v>
      </c>
      <c r="MQ128" s="25">
        <v>1</v>
      </c>
      <c r="MR128" s="25">
        <v>0</v>
      </c>
      <c r="MS128" s="25">
        <v>1</v>
      </c>
      <c r="MT128" s="25">
        <v>2</v>
      </c>
      <c r="MU128" s="25">
        <v>0</v>
      </c>
      <c r="MV128" s="25">
        <v>1</v>
      </c>
      <c r="MW128" s="44">
        <v>0</v>
      </c>
      <c r="MX128" s="44">
        <v>0</v>
      </c>
      <c r="MY128" s="44">
        <v>0</v>
      </c>
      <c r="MZ128" s="44">
        <v>999999999</v>
      </c>
      <c r="NA128" s="44">
        <v>0</v>
      </c>
      <c r="NB128" s="44">
        <v>999999999</v>
      </c>
      <c r="NC128" s="44">
        <v>0</v>
      </c>
      <c r="ND128" s="44">
        <v>999999999</v>
      </c>
      <c r="NE128" s="44">
        <v>0</v>
      </c>
      <c r="NF128" s="44">
        <v>0</v>
      </c>
      <c r="NG128" s="44">
        <v>999999999</v>
      </c>
      <c r="NH128" s="44">
        <v>100</v>
      </c>
      <c r="NI128" s="44">
        <v>999999999</v>
      </c>
      <c r="NJ128" s="44">
        <v>999999999</v>
      </c>
      <c r="NK128" s="44">
        <v>999999999</v>
      </c>
      <c r="NL128" s="25">
        <v>0</v>
      </c>
      <c r="NM128" s="25">
        <v>0</v>
      </c>
      <c r="NN128" s="25">
        <v>0</v>
      </c>
      <c r="NO128" s="25">
        <v>0</v>
      </c>
      <c r="NP128" s="25">
        <v>0</v>
      </c>
      <c r="NQ128" s="25">
        <v>0</v>
      </c>
      <c r="NR128" s="25">
        <v>0</v>
      </c>
      <c r="NS128" s="25">
        <v>0</v>
      </c>
      <c r="NT128" s="25">
        <v>0</v>
      </c>
      <c r="NU128" s="25">
        <v>0</v>
      </c>
      <c r="NV128" s="25">
        <v>0</v>
      </c>
      <c r="NW128" s="25">
        <v>0</v>
      </c>
      <c r="NX128" s="25">
        <v>0</v>
      </c>
      <c r="NY128" s="25">
        <v>1</v>
      </c>
      <c r="NZ128" s="25">
        <v>1</v>
      </c>
      <c r="OA128" s="25">
        <v>1</v>
      </c>
      <c r="OB128" s="25">
        <v>0</v>
      </c>
      <c r="OC128" s="25">
        <v>0</v>
      </c>
      <c r="OD128" s="44">
        <v>0</v>
      </c>
      <c r="OE128" s="44">
        <v>0</v>
      </c>
      <c r="OF128" s="44">
        <v>0</v>
      </c>
      <c r="OG128" s="44">
        <v>0</v>
      </c>
      <c r="OH128" s="44">
        <v>0</v>
      </c>
      <c r="OI128" s="44">
        <v>0</v>
      </c>
      <c r="OJ128" s="44">
        <v>999999999</v>
      </c>
      <c r="OK128" s="44">
        <v>0</v>
      </c>
      <c r="OL128" s="44">
        <v>0</v>
      </c>
      <c r="OM128" s="44">
        <v>0</v>
      </c>
      <c r="ON128" s="44">
        <v>999999999</v>
      </c>
      <c r="OO128" s="44">
        <v>999999999</v>
      </c>
      <c r="OP128" s="44">
        <v>999999999</v>
      </c>
      <c r="OQ128" s="44">
        <v>999999999</v>
      </c>
      <c r="OR128" s="44">
        <v>999999999</v>
      </c>
      <c r="OS128" s="44">
        <v>999999999</v>
      </c>
      <c r="OT128" s="44">
        <v>999999999</v>
      </c>
      <c r="OU128" s="44">
        <v>999999999</v>
      </c>
      <c r="OV128" s="25">
        <v>1</v>
      </c>
      <c r="OW128" s="25">
        <v>2</v>
      </c>
      <c r="OX128" s="25">
        <v>0</v>
      </c>
      <c r="OY128" s="25">
        <v>4</v>
      </c>
      <c r="OZ128" s="25">
        <v>2</v>
      </c>
      <c r="PA128" s="25">
        <v>3</v>
      </c>
      <c r="PB128" s="25">
        <v>2</v>
      </c>
      <c r="PC128" s="25">
        <v>4</v>
      </c>
      <c r="PD128" s="25">
        <v>4</v>
      </c>
      <c r="PE128" s="25">
        <v>4</v>
      </c>
      <c r="PF128" s="25">
        <v>1</v>
      </c>
      <c r="PG128" s="25">
        <v>2</v>
      </c>
      <c r="PH128" s="25">
        <v>3</v>
      </c>
      <c r="PI128" s="25">
        <v>6</v>
      </c>
      <c r="PJ128" s="25">
        <v>3</v>
      </c>
      <c r="PK128" s="25">
        <v>6</v>
      </c>
      <c r="PL128" s="25">
        <v>4</v>
      </c>
      <c r="PM128" s="25">
        <v>5</v>
      </c>
      <c r="PN128" s="25">
        <v>3</v>
      </c>
      <c r="PO128" s="25">
        <v>4</v>
      </c>
      <c r="PP128" s="25">
        <v>4</v>
      </c>
      <c r="PQ128" s="25">
        <v>4</v>
      </c>
      <c r="PR128" s="25">
        <v>2</v>
      </c>
      <c r="PS128" s="25">
        <v>2</v>
      </c>
      <c r="PT128" s="44">
        <v>33.333333333333329</v>
      </c>
      <c r="PU128" s="44">
        <v>33.333333333333329</v>
      </c>
      <c r="PV128" s="44">
        <v>0</v>
      </c>
      <c r="PW128" s="44">
        <v>66.666666666666657</v>
      </c>
      <c r="PX128" s="44">
        <v>50</v>
      </c>
      <c r="PY128" s="44">
        <v>60</v>
      </c>
      <c r="PZ128" s="44">
        <v>66.666666666666657</v>
      </c>
      <c r="QA128" s="44">
        <v>100</v>
      </c>
      <c r="QB128" s="44">
        <v>100</v>
      </c>
      <c r="QC128" s="44">
        <v>100</v>
      </c>
      <c r="QD128" s="44">
        <v>50</v>
      </c>
      <c r="QE128" s="44">
        <v>100</v>
      </c>
      <c r="QF128" s="25">
        <v>1</v>
      </c>
      <c r="QG128" s="25">
        <v>4</v>
      </c>
      <c r="QH128" s="25">
        <v>2</v>
      </c>
      <c r="QI128" s="25">
        <v>4</v>
      </c>
      <c r="QJ128" s="25">
        <v>3</v>
      </c>
      <c r="QK128" s="25">
        <v>4</v>
      </c>
      <c r="QL128" s="25">
        <v>2</v>
      </c>
      <c r="QM128" s="25">
        <v>3</v>
      </c>
      <c r="QN128" s="25">
        <v>2</v>
      </c>
      <c r="QO128" s="25">
        <v>2</v>
      </c>
      <c r="QP128" s="25">
        <v>0</v>
      </c>
      <c r="QQ128" s="25">
        <v>3</v>
      </c>
      <c r="QR128" s="25">
        <v>6</v>
      </c>
      <c r="QS128" s="25">
        <v>3</v>
      </c>
      <c r="QT128" s="25">
        <v>6</v>
      </c>
      <c r="QU128" s="25">
        <v>4</v>
      </c>
      <c r="QV128" s="25">
        <v>5</v>
      </c>
      <c r="QW128" s="25">
        <v>3</v>
      </c>
      <c r="QX128" s="25">
        <v>4</v>
      </c>
      <c r="QY128" s="25">
        <v>4</v>
      </c>
      <c r="QZ128" s="25">
        <v>4</v>
      </c>
      <c r="RA128" s="25">
        <v>2</v>
      </c>
      <c r="RB128" s="44">
        <v>33.333333333333329</v>
      </c>
      <c r="RC128" s="44">
        <v>66.666666666666657</v>
      </c>
      <c r="RD128" s="44">
        <v>66.666666666666657</v>
      </c>
      <c r="RE128" s="44">
        <v>66.666666666666657</v>
      </c>
      <c r="RF128" s="44">
        <v>75</v>
      </c>
      <c r="RG128" s="44">
        <v>80</v>
      </c>
      <c r="RH128" s="44">
        <v>66.666666666666657</v>
      </c>
      <c r="RI128" s="44">
        <v>75</v>
      </c>
      <c r="RJ128" s="44">
        <v>50</v>
      </c>
      <c r="RK128" s="44">
        <v>50</v>
      </c>
      <c r="RL128" s="44">
        <v>0</v>
      </c>
      <c r="RM128" s="25">
        <v>1</v>
      </c>
      <c r="RN128" s="25">
        <v>5</v>
      </c>
      <c r="RO128" s="25">
        <v>1</v>
      </c>
      <c r="RP128" s="25">
        <v>4</v>
      </c>
      <c r="RQ128" s="25">
        <v>0</v>
      </c>
      <c r="RR128" s="25">
        <v>4</v>
      </c>
      <c r="RS128" s="25">
        <v>1</v>
      </c>
      <c r="RT128" s="25">
        <v>3</v>
      </c>
      <c r="RU128" s="25">
        <v>2</v>
      </c>
      <c r="RV128" s="25">
        <v>2</v>
      </c>
      <c r="RW128" s="25">
        <v>1</v>
      </c>
      <c r="RX128" s="25">
        <v>2</v>
      </c>
      <c r="RY128" s="25">
        <v>1</v>
      </c>
      <c r="RZ128" s="25">
        <v>3</v>
      </c>
      <c r="SA128" s="25">
        <v>0</v>
      </c>
      <c r="SB128" s="25">
        <v>2</v>
      </c>
      <c r="SC128" s="25">
        <v>0</v>
      </c>
      <c r="SD128" s="25">
        <v>2</v>
      </c>
      <c r="SE128" s="25">
        <v>1</v>
      </c>
      <c r="SF128" s="25">
        <v>1</v>
      </c>
      <c r="SG128" s="25">
        <v>2</v>
      </c>
      <c r="SH128" s="25">
        <v>1</v>
      </c>
      <c r="SI128" s="25">
        <v>1</v>
      </c>
      <c r="SJ128" s="25">
        <v>2</v>
      </c>
      <c r="SK128" s="25">
        <v>1</v>
      </c>
      <c r="SL128" s="25">
        <v>3</v>
      </c>
      <c r="SM128" s="25">
        <v>0</v>
      </c>
      <c r="SN128" s="25">
        <v>2</v>
      </c>
      <c r="SO128" s="25">
        <v>0</v>
      </c>
      <c r="SP128" s="25">
        <v>2</v>
      </c>
      <c r="SQ128" s="25">
        <v>0</v>
      </c>
      <c r="SR128" s="25">
        <v>1</v>
      </c>
      <c r="SS128" s="25">
        <v>2</v>
      </c>
      <c r="ST128" s="25">
        <v>1</v>
      </c>
      <c r="SU128" s="25">
        <v>1</v>
      </c>
      <c r="SV128" s="25">
        <v>2</v>
      </c>
      <c r="SW128" s="44">
        <v>33.333333333333329</v>
      </c>
      <c r="SX128" s="44">
        <v>100</v>
      </c>
      <c r="SY128" s="44">
        <v>33.333333333333329</v>
      </c>
      <c r="SZ128" s="44">
        <v>80</v>
      </c>
      <c r="TA128" s="44">
        <v>0</v>
      </c>
      <c r="TB128" s="44">
        <v>66.666666666666657</v>
      </c>
      <c r="TC128" s="44">
        <v>50</v>
      </c>
      <c r="TD128" s="44">
        <v>75</v>
      </c>
      <c r="TE128" s="44">
        <v>66.666666666666657</v>
      </c>
      <c r="TF128" s="44">
        <v>66.666666666666657</v>
      </c>
      <c r="TG128" s="44">
        <v>100</v>
      </c>
      <c r="TH128" s="44">
        <v>100</v>
      </c>
      <c r="TI128" s="44">
        <v>33.333333333333329</v>
      </c>
      <c r="TJ128" s="44">
        <v>60</v>
      </c>
      <c r="TK128" s="44">
        <v>0</v>
      </c>
      <c r="TL128" s="44">
        <v>40</v>
      </c>
      <c r="TM128" s="44">
        <v>0</v>
      </c>
      <c r="TN128" s="44">
        <v>33.333333333333329</v>
      </c>
      <c r="TO128" s="44">
        <v>50</v>
      </c>
      <c r="TP128" s="44">
        <v>25</v>
      </c>
      <c r="TQ128" s="44">
        <v>66.666666666666657</v>
      </c>
      <c r="TR128" s="44">
        <v>33.333333333333329</v>
      </c>
      <c r="TS128" s="44">
        <v>100</v>
      </c>
      <c r="TT128" s="44">
        <v>100</v>
      </c>
      <c r="TU128" s="44">
        <v>33.333333333333329</v>
      </c>
      <c r="TV128" s="44">
        <v>60</v>
      </c>
      <c r="TW128" s="44">
        <v>0</v>
      </c>
      <c r="TX128" s="44">
        <v>40</v>
      </c>
      <c r="TY128" s="44">
        <v>0</v>
      </c>
      <c r="TZ128" s="44">
        <v>33.333333333333329</v>
      </c>
      <c r="UA128" s="44">
        <v>0</v>
      </c>
      <c r="UB128" s="44">
        <v>25</v>
      </c>
      <c r="UC128" s="44">
        <v>66.666666666666657</v>
      </c>
      <c r="UD128" s="44">
        <v>33.333333333333329</v>
      </c>
      <c r="UE128" s="44">
        <v>100</v>
      </c>
      <c r="UF128" s="44">
        <v>100</v>
      </c>
    </row>
    <row r="129" spans="1:552" x14ac:dyDescent="0.25">
      <c r="A129" s="2" t="str">
        <f t="shared" si="1"/>
        <v xml:space="preserve">320240 Guarapari                                                                                                                                    </v>
      </c>
      <c r="B129" s="58">
        <v>320240</v>
      </c>
      <c r="C129" s="2" t="s">
        <v>173</v>
      </c>
      <c r="D129" s="56">
        <v>4</v>
      </c>
      <c r="E129" s="56">
        <v>5</v>
      </c>
      <c r="F129" s="56">
        <v>4</v>
      </c>
      <c r="G129" s="56">
        <v>4</v>
      </c>
      <c r="H129" s="56">
        <v>8</v>
      </c>
      <c r="I129" s="56">
        <v>11</v>
      </c>
      <c r="J129" s="56">
        <v>5</v>
      </c>
      <c r="K129" s="56">
        <v>3</v>
      </c>
      <c r="L129" s="56">
        <v>6</v>
      </c>
      <c r="M129" s="56">
        <v>4</v>
      </c>
      <c r="N129" s="56">
        <v>7</v>
      </c>
      <c r="O129" s="56">
        <v>5</v>
      </c>
      <c r="P129" s="59">
        <v>2</v>
      </c>
      <c r="Q129" s="59">
        <v>4</v>
      </c>
      <c r="R129" s="59">
        <v>1</v>
      </c>
      <c r="S129" s="59">
        <v>2</v>
      </c>
      <c r="T129" s="59">
        <v>1</v>
      </c>
      <c r="U129" s="59">
        <v>4</v>
      </c>
      <c r="V129" s="59">
        <v>2</v>
      </c>
      <c r="W129" s="59">
        <v>1</v>
      </c>
      <c r="X129" s="59">
        <v>3</v>
      </c>
      <c r="Y129" s="59">
        <v>2</v>
      </c>
      <c r="Z129" s="59">
        <v>3</v>
      </c>
      <c r="AA129" s="59">
        <v>3</v>
      </c>
      <c r="AB129" s="62">
        <v>50</v>
      </c>
      <c r="AC129" s="62">
        <v>80</v>
      </c>
      <c r="AD129" s="62">
        <v>25</v>
      </c>
      <c r="AE129" s="62">
        <v>50</v>
      </c>
      <c r="AF129" s="62">
        <v>12.5</v>
      </c>
      <c r="AG129" s="62">
        <v>36.363636363636367</v>
      </c>
      <c r="AH129" s="62">
        <v>40</v>
      </c>
      <c r="AI129" s="62">
        <v>33.333333333333329</v>
      </c>
      <c r="AJ129" s="62">
        <v>50</v>
      </c>
      <c r="AK129" s="62">
        <v>50</v>
      </c>
      <c r="AL129" s="62">
        <v>42.857142857142854</v>
      </c>
      <c r="AM129" s="62">
        <v>60</v>
      </c>
      <c r="AN129" s="61">
        <v>2</v>
      </c>
      <c r="AO129" s="25">
        <v>1</v>
      </c>
      <c r="AP129" s="25">
        <v>3</v>
      </c>
      <c r="AQ129" s="25">
        <v>1</v>
      </c>
      <c r="AR129" s="25">
        <v>6</v>
      </c>
      <c r="AS129" s="25">
        <v>5</v>
      </c>
      <c r="AT129" s="25">
        <v>3</v>
      </c>
      <c r="AU129" s="25">
        <v>1</v>
      </c>
      <c r="AV129" s="25">
        <v>3</v>
      </c>
      <c r="AW129" s="25">
        <v>1</v>
      </c>
      <c r="AX129" s="25">
        <v>3</v>
      </c>
      <c r="AY129" s="25">
        <v>0</v>
      </c>
      <c r="AZ129" s="39">
        <v>50</v>
      </c>
      <c r="BA129" s="39">
        <v>20</v>
      </c>
      <c r="BB129" s="39">
        <v>75</v>
      </c>
      <c r="BC129" s="39">
        <v>25</v>
      </c>
      <c r="BD129" s="39">
        <v>75</v>
      </c>
      <c r="BE129" s="39">
        <v>45.454545454545453</v>
      </c>
      <c r="BF129" s="39">
        <v>60</v>
      </c>
      <c r="BG129" s="39">
        <v>33.333333333333329</v>
      </c>
      <c r="BH129" s="39">
        <v>50</v>
      </c>
      <c r="BI129" s="39">
        <v>25</v>
      </c>
      <c r="BJ129" s="39">
        <v>42.857142857142854</v>
      </c>
      <c r="BK129" s="39">
        <v>0</v>
      </c>
      <c r="BL129" s="25">
        <v>0</v>
      </c>
      <c r="BM129" s="25">
        <v>0</v>
      </c>
      <c r="BN129" s="25">
        <v>0</v>
      </c>
      <c r="BO129" s="25">
        <v>1</v>
      </c>
      <c r="BP129" s="25">
        <v>1</v>
      </c>
      <c r="BQ129" s="25">
        <v>2</v>
      </c>
      <c r="BR129" s="25">
        <v>0</v>
      </c>
      <c r="BS129" s="25">
        <v>1</v>
      </c>
      <c r="BT129" s="25">
        <v>0</v>
      </c>
      <c r="BU129" s="25">
        <v>1</v>
      </c>
      <c r="BV129" s="25">
        <v>1</v>
      </c>
      <c r="BW129" s="25">
        <v>2</v>
      </c>
      <c r="BX129" s="39">
        <v>0</v>
      </c>
      <c r="BY129" s="39">
        <v>0</v>
      </c>
      <c r="BZ129" s="39">
        <v>0</v>
      </c>
      <c r="CA129" s="39">
        <v>25</v>
      </c>
      <c r="CB129" s="39">
        <v>12.5</v>
      </c>
      <c r="CC129" s="39">
        <v>18.181818181818183</v>
      </c>
      <c r="CD129" s="39">
        <v>0</v>
      </c>
      <c r="CE129" s="39">
        <v>33.333333333333329</v>
      </c>
      <c r="CF129" s="39">
        <v>0</v>
      </c>
      <c r="CG129" s="39">
        <v>25</v>
      </c>
      <c r="CH129" s="39">
        <v>14.285714285714285</v>
      </c>
      <c r="CI129" s="39">
        <v>40</v>
      </c>
      <c r="CJ129" s="63">
        <v>1</v>
      </c>
      <c r="CK129" s="63">
        <v>1</v>
      </c>
      <c r="CL129" s="63">
        <v>0</v>
      </c>
      <c r="CM129" s="63">
        <v>1</v>
      </c>
      <c r="CN129" s="63">
        <v>1</v>
      </c>
      <c r="CO129" s="63">
        <v>1</v>
      </c>
      <c r="CP129" s="63">
        <v>0</v>
      </c>
      <c r="CQ129" s="63">
        <v>1</v>
      </c>
      <c r="CR129" s="63">
        <v>2</v>
      </c>
      <c r="CS129" s="63">
        <v>0</v>
      </c>
      <c r="CT129" s="63">
        <v>0</v>
      </c>
      <c r="CU129" s="63">
        <v>0</v>
      </c>
      <c r="CV129" s="63">
        <v>0</v>
      </c>
      <c r="CW129" s="63">
        <v>1</v>
      </c>
      <c r="CX129" s="63">
        <v>0</v>
      </c>
      <c r="CY129" s="63">
        <v>0</v>
      </c>
      <c r="CZ129" s="63">
        <v>0</v>
      </c>
      <c r="DA129" s="63">
        <v>0</v>
      </c>
      <c r="DB129" s="63">
        <v>1</v>
      </c>
      <c r="DC129" s="63">
        <v>0</v>
      </c>
      <c r="DD129" s="63">
        <v>1</v>
      </c>
      <c r="DE129" s="63">
        <v>0</v>
      </c>
      <c r="DF129" s="63">
        <v>0</v>
      </c>
      <c r="DG129" s="63">
        <v>1</v>
      </c>
      <c r="DH129" s="25">
        <v>1</v>
      </c>
      <c r="DI129" s="25">
        <v>1</v>
      </c>
      <c r="DJ129" s="25">
        <v>0</v>
      </c>
      <c r="DK129" s="25">
        <v>1</v>
      </c>
      <c r="DL129" s="25">
        <v>0</v>
      </c>
      <c r="DM129" s="25">
        <v>1</v>
      </c>
      <c r="DN129" s="25">
        <v>0</v>
      </c>
      <c r="DO129" s="25">
        <v>0</v>
      </c>
      <c r="DP129" s="25">
        <v>0</v>
      </c>
      <c r="DQ129" s="25">
        <v>0</v>
      </c>
      <c r="DR129" s="25">
        <v>0</v>
      </c>
      <c r="DS129" s="25">
        <v>0</v>
      </c>
      <c r="DT129" s="34">
        <v>2</v>
      </c>
      <c r="DU129" s="34">
        <v>3</v>
      </c>
      <c r="DV129" s="34">
        <v>0</v>
      </c>
      <c r="DW129" s="34">
        <v>2</v>
      </c>
      <c r="DX129" s="34">
        <v>1</v>
      </c>
      <c r="DY129" s="34">
        <v>2</v>
      </c>
      <c r="DZ129" s="34">
        <v>1</v>
      </c>
      <c r="EA129" s="2">
        <v>1</v>
      </c>
      <c r="EB129" s="2">
        <v>3</v>
      </c>
      <c r="EC129" s="2">
        <v>0</v>
      </c>
      <c r="ED129" s="2">
        <v>0</v>
      </c>
      <c r="EE129" s="2">
        <v>1</v>
      </c>
      <c r="EF129" s="34">
        <v>50</v>
      </c>
      <c r="EG129" s="34">
        <v>33.333333333333329</v>
      </c>
      <c r="EH129" s="34">
        <v>999999999</v>
      </c>
      <c r="EI129" s="34">
        <v>50</v>
      </c>
      <c r="EJ129" s="34">
        <v>100</v>
      </c>
      <c r="EK129" s="34">
        <v>50</v>
      </c>
      <c r="EL129" s="34">
        <v>0</v>
      </c>
      <c r="EM129" s="34">
        <v>100</v>
      </c>
      <c r="EN129" s="34">
        <v>66.666666666666657</v>
      </c>
      <c r="EO129" s="34">
        <v>999999999</v>
      </c>
      <c r="EP129" s="34">
        <v>999999999</v>
      </c>
      <c r="EQ129" s="34">
        <v>0</v>
      </c>
      <c r="ER129" s="34">
        <v>0</v>
      </c>
      <c r="ES129" s="34">
        <v>33.333333333333329</v>
      </c>
      <c r="ET129" s="34">
        <v>999999999</v>
      </c>
      <c r="EU129" s="34">
        <v>0</v>
      </c>
      <c r="EV129" s="34">
        <v>0</v>
      </c>
      <c r="EW129" s="34">
        <v>0</v>
      </c>
      <c r="EX129" s="34">
        <v>100</v>
      </c>
      <c r="EY129" s="34">
        <v>0</v>
      </c>
      <c r="EZ129" s="34">
        <v>33.333333333333329</v>
      </c>
      <c r="FA129" s="34">
        <v>999999999</v>
      </c>
      <c r="FB129" s="34">
        <v>999999999</v>
      </c>
      <c r="FC129" s="34">
        <v>100</v>
      </c>
      <c r="FD129" s="42">
        <v>50</v>
      </c>
      <c r="FE129" s="42">
        <v>33.333333333333329</v>
      </c>
      <c r="FF129" s="42">
        <v>999999999</v>
      </c>
      <c r="FG129" s="42">
        <v>50</v>
      </c>
      <c r="FH129" s="42">
        <v>0</v>
      </c>
      <c r="FI129" s="42">
        <v>50</v>
      </c>
      <c r="FJ129" s="42">
        <v>0</v>
      </c>
      <c r="FK129" s="42">
        <v>0</v>
      </c>
      <c r="FL129" s="42">
        <v>0</v>
      </c>
      <c r="FM129" s="42">
        <v>999999999</v>
      </c>
      <c r="FN129" s="42">
        <v>999999999</v>
      </c>
      <c r="FO129" s="42">
        <v>0</v>
      </c>
      <c r="FP129" s="42">
        <v>0</v>
      </c>
      <c r="FQ129" s="2">
        <v>3</v>
      </c>
      <c r="FR129" s="2">
        <v>0</v>
      </c>
      <c r="FS129" s="2">
        <v>1</v>
      </c>
      <c r="FT129" s="2">
        <v>1</v>
      </c>
      <c r="FU129" s="2">
        <v>2</v>
      </c>
      <c r="FV129" s="2">
        <v>2</v>
      </c>
      <c r="FW129" s="2">
        <v>1</v>
      </c>
      <c r="FX129" s="2">
        <v>2</v>
      </c>
      <c r="FY129" s="2">
        <v>0</v>
      </c>
      <c r="FZ129" s="2">
        <v>2</v>
      </c>
      <c r="GA129" s="2">
        <v>0</v>
      </c>
      <c r="GB129" s="25">
        <v>1</v>
      </c>
      <c r="GC129" s="25">
        <v>1</v>
      </c>
      <c r="GD129" s="25">
        <v>0</v>
      </c>
      <c r="GE129" s="25">
        <v>0</v>
      </c>
      <c r="GF129" s="25">
        <v>0</v>
      </c>
      <c r="GG129" s="25">
        <v>0</v>
      </c>
      <c r="GH129" s="25">
        <v>0</v>
      </c>
      <c r="GI129" s="25">
        <v>0</v>
      </c>
      <c r="GJ129" s="25">
        <v>0</v>
      </c>
      <c r="GK129" s="25">
        <v>0</v>
      </c>
      <c r="GL129" s="25">
        <v>0</v>
      </c>
      <c r="GM129" s="25">
        <v>0</v>
      </c>
      <c r="GN129" s="2">
        <v>1</v>
      </c>
      <c r="GO129" s="2">
        <v>0</v>
      </c>
      <c r="GP129" s="2">
        <v>0</v>
      </c>
      <c r="GQ129" s="2">
        <v>1</v>
      </c>
      <c r="GR129" s="2">
        <v>0</v>
      </c>
      <c r="GS129" s="2">
        <v>1</v>
      </c>
      <c r="GT129" s="2">
        <v>0</v>
      </c>
      <c r="GU129" s="2">
        <v>0</v>
      </c>
      <c r="GV129" s="2">
        <v>1</v>
      </c>
      <c r="GW129" s="2">
        <v>1</v>
      </c>
      <c r="GX129" s="2">
        <v>0</v>
      </c>
      <c r="GY129" s="2">
        <v>0</v>
      </c>
      <c r="GZ129" s="2">
        <v>2</v>
      </c>
      <c r="HA129" s="2">
        <v>4</v>
      </c>
      <c r="HB129" s="2">
        <v>0</v>
      </c>
      <c r="HC129" s="2">
        <v>2</v>
      </c>
      <c r="HD129" s="2">
        <v>1</v>
      </c>
      <c r="HE129" s="2">
        <v>3</v>
      </c>
      <c r="HF129" s="2">
        <v>2</v>
      </c>
      <c r="HG129" s="2">
        <v>1</v>
      </c>
      <c r="HH129" s="2">
        <v>3</v>
      </c>
      <c r="HI129" s="2">
        <v>1</v>
      </c>
      <c r="HJ129" s="2">
        <v>2</v>
      </c>
      <c r="HK129" s="2">
        <v>0</v>
      </c>
      <c r="HL129" s="34">
        <v>0</v>
      </c>
      <c r="HM129" s="34">
        <v>75</v>
      </c>
      <c r="HN129" s="34">
        <v>999999999</v>
      </c>
      <c r="HO129" s="34">
        <v>50</v>
      </c>
      <c r="HP129" s="34">
        <v>100</v>
      </c>
      <c r="HQ129" s="34">
        <v>66.666666666666657</v>
      </c>
      <c r="HR129" s="34">
        <v>100</v>
      </c>
      <c r="HS129" s="34">
        <v>100</v>
      </c>
      <c r="HT129" s="34">
        <v>66.666666666666657</v>
      </c>
      <c r="HU129" s="34">
        <v>0</v>
      </c>
      <c r="HV129" s="34">
        <v>100</v>
      </c>
      <c r="HW129" s="34">
        <v>999999999</v>
      </c>
      <c r="HX129" s="39">
        <v>50</v>
      </c>
      <c r="HY129" s="39">
        <v>25</v>
      </c>
      <c r="HZ129" s="39">
        <v>999999999</v>
      </c>
      <c r="IA129" s="39">
        <v>0</v>
      </c>
      <c r="IB129" s="39">
        <v>0</v>
      </c>
      <c r="IC129" s="39">
        <v>0</v>
      </c>
      <c r="ID129" s="39">
        <v>0</v>
      </c>
      <c r="IE129" s="39">
        <v>0</v>
      </c>
      <c r="IF129" s="39">
        <v>0</v>
      </c>
      <c r="IG129" s="39">
        <v>0</v>
      </c>
      <c r="IH129" s="39">
        <v>0</v>
      </c>
      <c r="II129" s="39">
        <v>999999999</v>
      </c>
      <c r="IJ129" s="39">
        <v>50</v>
      </c>
      <c r="IK129" s="39">
        <v>0</v>
      </c>
      <c r="IL129" s="39">
        <v>999999999</v>
      </c>
      <c r="IM129" s="39">
        <v>50</v>
      </c>
      <c r="IN129" s="39">
        <v>0</v>
      </c>
      <c r="IO129" s="39">
        <v>33.333333333333329</v>
      </c>
      <c r="IP129" s="39">
        <v>0</v>
      </c>
      <c r="IQ129" s="39">
        <v>0</v>
      </c>
      <c r="IR129" s="39">
        <v>33.333333333333329</v>
      </c>
      <c r="IS129" s="39">
        <v>100</v>
      </c>
      <c r="IT129" s="39">
        <v>0</v>
      </c>
      <c r="IU129" s="39">
        <v>999999999</v>
      </c>
      <c r="IV129" s="39">
        <v>2</v>
      </c>
      <c r="IW129" s="39">
        <v>0</v>
      </c>
      <c r="IX129" s="39">
        <v>2</v>
      </c>
      <c r="IY129" s="39">
        <v>1</v>
      </c>
      <c r="IZ129" s="39">
        <v>2</v>
      </c>
      <c r="JA129" s="39">
        <v>2</v>
      </c>
      <c r="JB129" s="39">
        <v>1</v>
      </c>
      <c r="JC129" s="39">
        <v>0</v>
      </c>
      <c r="JD129" s="2">
        <v>2</v>
      </c>
      <c r="JE129" s="2">
        <v>0</v>
      </c>
      <c r="JF129" s="2">
        <v>2</v>
      </c>
      <c r="JG129" s="2">
        <v>0</v>
      </c>
      <c r="JH129" s="2">
        <v>0</v>
      </c>
      <c r="JI129" s="2">
        <v>0</v>
      </c>
      <c r="JJ129" s="2">
        <v>1</v>
      </c>
      <c r="JK129" s="2">
        <v>0</v>
      </c>
      <c r="JL129" s="2">
        <v>1</v>
      </c>
      <c r="JM129" s="44">
        <v>1</v>
      </c>
      <c r="JN129" s="44">
        <v>2</v>
      </c>
      <c r="JO129" s="44">
        <v>0</v>
      </c>
      <c r="JP129" s="2">
        <v>1</v>
      </c>
      <c r="JQ129" s="2">
        <v>0</v>
      </c>
      <c r="JR129" s="2">
        <v>1</v>
      </c>
      <c r="JS129" s="2">
        <v>0</v>
      </c>
      <c r="JT129" s="2">
        <v>0</v>
      </c>
      <c r="JU129" s="2">
        <v>0</v>
      </c>
      <c r="JV129" s="2">
        <v>0</v>
      </c>
      <c r="JW129" s="2">
        <v>0</v>
      </c>
      <c r="JX129" s="2">
        <v>1</v>
      </c>
      <c r="JY129" s="2">
        <v>2</v>
      </c>
      <c r="JZ129" s="2">
        <v>0</v>
      </c>
      <c r="KA129" s="2">
        <v>0</v>
      </c>
      <c r="KB129" s="25">
        <v>0</v>
      </c>
      <c r="KC129" s="25">
        <v>1</v>
      </c>
      <c r="KD129" s="25">
        <v>0</v>
      </c>
      <c r="KE129" s="25">
        <v>0</v>
      </c>
      <c r="KF129" s="25">
        <v>2</v>
      </c>
      <c r="KG129" s="25">
        <v>0</v>
      </c>
      <c r="KH129" s="25">
        <v>3</v>
      </c>
      <c r="KI129" s="25">
        <v>1</v>
      </c>
      <c r="KJ129" s="25">
        <v>4</v>
      </c>
      <c r="KK129" s="25">
        <v>5</v>
      </c>
      <c r="KL129" s="25">
        <v>3</v>
      </c>
      <c r="KM129" s="25">
        <v>0</v>
      </c>
      <c r="KN129" s="25">
        <v>3</v>
      </c>
      <c r="KO129" s="25">
        <v>1</v>
      </c>
      <c r="KP129" s="25">
        <v>3</v>
      </c>
      <c r="KQ129" s="25">
        <v>0</v>
      </c>
      <c r="KR129" s="44">
        <v>100</v>
      </c>
      <c r="KS129" s="44">
        <v>999999999</v>
      </c>
      <c r="KT129" s="44">
        <v>66.666666666666657</v>
      </c>
      <c r="KU129" s="44">
        <v>100</v>
      </c>
      <c r="KV129" s="44">
        <v>50</v>
      </c>
      <c r="KW129" s="44">
        <v>40</v>
      </c>
      <c r="KX129" s="44">
        <v>33.333333333333329</v>
      </c>
      <c r="KY129" s="44">
        <v>999999999</v>
      </c>
      <c r="KZ129" s="44">
        <v>66.666666666666657</v>
      </c>
      <c r="LA129" s="44">
        <v>0</v>
      </c>
      <c r="LB129" s="44">
        <v>66.666666666666657</v>
      </c>
      <c r="LC129" s="44">
        <v>999999999</v>
      </c>
      <c r="LD129" s="44">
        <v>0</v>
      </c>
      <c r="LE129" s="44">
        <v>999999999</v>
      </c>
      <c r="LF129" s="44">
        <v>33.333333333333329</v>
      </c>
      <c r="LG129" s="44">
        <v>0</v>
      </c>
      <c r="LH129" s="44">
        <v>25</v>
      </c>
      <c r="LI129" s="44">
        <v>20</v>
      </c>
      <c r="LJ129" s="44">
        <v>66.666666666666657</v>
      </c>
      <c r="LK129" s="44">
        <v>999999999</v>
      </c>
      <c r="LL129" s="44">
        <v>33.333333333333329</v>
      </c>
      <c r="LM129" s="44">
        <v>0</v>
      </c>
      <c r="LN129" s="44">
        <v>33.333333333333329</v>
      </c>
      <c r="LO129" s="44">
        <v>999999999</v>
      </c>
      <c r="LP129" s="44">
        <v>0</v>
      </c>
      <c r="LQ129" s="44">
        <v>999999999</v>
      </c>
      <c r="LR129" s="44">
        <v>0</v>
      </c>
      <c r="LS129" s="44">
        <v>0</v>
      </c>
      <c r="LT129" s="44">
        <v>25</v>
      </c>
      <c r="LU129" s="44">
        <v>40</v>
      </c>
      <c r="LV129" s="44">
        <v>0</v>
      </c>
      <c r="LW129" s="44">
        <v>999999999</v>
      </c>
      <c r="LX129" s="44">
        <v>0</v>
      </c>
      <c r="LY129" s="44">
        <v>100</v>
      </c>
      <c r="LZ129" s="44">
        <v>0</v>
      </c>
      <c r="MA129" s="44">
        <v>999999999</v>
      </c>
      <c r="MB129" s="25">
        <v>1</v>
      </c>
      <c r="MC129" s="25">
        <v>0</v>
      </c>
      <c r="MD129" s="25">
        <v>0</v>
      </c>
      <c r="ME129" s="25">
        <v>0</v>
      </c>
      <c r="MF129" s="25">
        <v>0</v>
      </c>
      <c r="MG129" s="25">
        <v>0</v>
      </c>
      <c r="MH129" s="25">
        <v>0</v>
      </c>
      <c r="MI129" s="25">
        <v>0</v>
      </c>
      <c r="MJ129" s="25">
        <v>0</v>
      </c>
      <c r="MK129" s="25">
        <v>0</v>
      </c>
      <c r="ML129" s="25">
        <v>0</v>
      </c>
      <c r="MM129" s="25">
        <v>0</v>
      </c>
      <c r="MN129" s="25">
        <v>2</v>
      </c>
      <c r="MO129" s="25">
        <v>3</v>
      </c>
      <c r="MP129" s="25">
        <v>0</v>
      </c>
      <c r="MQ129" s="25">
        <v>2</v>
      </c>
      <c r="MR129" s="25">
        <v>1</v>
      </c>
      <c r="MS129" s="25">
        <v>2</v>
      </c>
      <c r="MT129" s="25">
        <v>1</v>
      </c>
      <c r="MU129" s="25">
        <v>1</v>
      </c>
      <c r="MV129" s="25">
        <v>2</v>
      </c>
      <c r="MW129" s="44">
        <v>0</v>
      </c>
      <c r="MX129" s="44">
        <v>0</v>
      </c>
      <c r="MY129" s="44">
        <v>1</v>
      </c>
      <c r="MZ129" s="44">
        <v>50</v>
      </c>
      <c r="NA129" s="44">
        <v>0</v>
      </c>
      <c r="NB129" s="44">
        <v>999999999</v>
      </c>
      <c r="NC129" s="44">
        <v>0</v>
      </c>
      <c r="ND129" s="44">
        <v>0</v>
      </c>
      <c r="NE129" s="44">
        <v>0</v>
      </c>
      <c r="NF129" s="44">
        <v>0</v>
      </c>
      <c r="NG129" s="44">
        <v>0</v>
      </c>
      <c r="NH129" s="44">
        <v>0</v>
      </c>
      <c r="NI129" s="44">
        <v>999999999</v>
      </c>
      <c r="NJ129" s="44">
        <v>999999999</v>
      </c>
      <c r="NK129" s="44">
        <v>0</v>
      </c>
      <c r="NL129" s="25">
        <v>0</v>
      </c>
      <c r="NM129" s="25">
        <v>0</v>
      </c>
      <c r="NN129" s="25">
        <v>0</v>
      </c>
      <c r="NO129" s="25">
        <v>0</v>
      </c>
      <c r="NP129" s="25">
        <v>0</v>
      </c>
      <c r="NQ129" s="25">
        <v>0</v>
      </c>
      <c r="NR129" s="25">
        <v>0</v>
      </c>
      <c r="NS129" s="25">
        <v>0</v>
      </c>
      <c r="NT129" s="25">
        <v>0</v>
      </c>
      <c r="NU129" s="25">
        <v>0</v>
      </c>
      <c r="NV129" s="25">
        <v>0</v>
      </c>
      <c r="NW129" s="25">
        <v>0</v>
      </c>
      <c r="NX129" s="25">
        <v>0</v>
      </c>
      <c r="NY129" s="25">
        <v>0</v>
      </c>
      <c r="NZ129" s="25">
        <v>1</v>
      </c>
      <c r="OA129" s="25">
        <v>0</v>
      </c>
      <c r="OB129" s="25">
        <v>1</v>
      </c>
      <c r="OC129" s="25">
        <v>1</v>
      </c>
      <c r="OD129" s="44">
        <v>0</v>
      </c>
      <c r="OE129" s="44">
        <v>0</v>
      </c>
      <c r="OF129" s="44">
        <v>0</v>
      </c>
      <c r="OG129" s="44">
        <v>0</v>
      </c>
      <c r="OH129" s="44">
        <v>0</v>
      </c>
      <c r="OI129" s="44">
        <v>0</v>
      </c>
      <c r="OJ129" s="44">
        <v>999999999</v>
      </c>
      <c r="OK129" s="44">
        <v>999999999</v>
      </c>
      <c r="OL129" s="44">
        <v>0</v>
      </c>
      <c r="OM129" s="44">
        <v>999999999</v>
      </c>
      <c r="ON129" s="44">
        <v>0</v>
      </c>
      <c r="OO129" s="44">
        <v>0</v>
      </c>
      <c r="OP129" s="44">
        <v>999999999</v>
      </c>
      <c r="OQ129" s="44">
        <v>999999999</v>
      </c>
      <c r="OR129" s="44">
        <v>999999999</v>
      </c>
      <c r="OS129" s="44">
        <v>999999999</v>
      </c>
      <c r="OT129" s="44">
        <v>999999999</v>
      </c>
      <c r="OU129" s="44">
        <v>999999999</v>
      </c>
      <c r="OV129" s="25">
        <v>2</v>
      </c>
      <c r="OW129" s="25">
        <v>4</v>
      </c>
      <c r="OX129" s="25">
        <v>3</v>
      </c>
      <c r="OY129" s="25">
        <v>4</v>
      </c>
      <c r="OZ129" s="25">
        <v>7</v>
      </c>
      <c r="PA129" s="25">
        <v>9</v>
      </c>
      <c r="PB129" s="25">
        <v>8</v>
      </c>
      <c r="PC129" s="25">
        <v>3</v>
      </c>
      <c r="PD129" s="25">
        <v>6</v>
      </c>
      <c r="PE129" s="25">
        <v>4</v>
      </c>
      <c r="PF129" s="25">
        <v>6</v>
      </c>
      <c r="PG129" s="25">
        <v>4</v>
      </c>
      <c r="PH129" s="25">
        <v>5</v>
      </c>
      <c r="PI129" s="25">
        <v>6</v>
      </c>
      <c r="PJ129" s="25">
        <v>7</v>
      </c>
      <c r="PK129" s="25">
        <v>5</v>
      </c>
      <c r="PL129" s="25">
        <v>8</v>
      </c>
      <c r="PM129" s="25">
        <v>10</v>
      </c>
      <c r="PN129" s="25">
        <v>8</v>
      </c>
      <c r="PO129" s="25">
        <v>4</v>
      </c>
      <c r="PP129" s="25">
        <v>6</v>
      </c>
      <c r="PQ129" s="25">
        <v>5</v>
      </c>
      <c r="PR129" s="25">
        <v>8</v>
      </c>
      <c r="PS129" s="25">
        <v>6</v>
      </c>
      <c r="PT129" s="44">
        <v>40</v>
      </c>
      <c r="PU129" s="44">
        <v>66.666666666666657</v>
      </c>
      <c r="PV129" s="44">
        <v>42.857142857142854</v>
      </c>
      <c r="PW129" s="44">
        <v>80</v>
      </c>
      <c r="PX129" s="44">
        <v>87.5</v>
      </c>
      <c r="PY129" s="44">
        <v>90</v>
      </c>
      <c r="PZ129" s="44">
        <v>100</v>
      </c>
      <c r="QA129" s="44">
        <v>75</v>
      </c>
      <c r="QB129" s="44">
        <v>100</v>
      </c>
      <c r="QC129" s="44">
        <v>80</v>
      </c>
      <c r="QD129" s="44">
        <v>75</v>
      </c>
      <c r="QE129" s="44">
        <v>66.666666666666657</v>
      </c>
      <c r="QF129" s="25">
        <v>1</v>
      </c>
      <c r="QG129" s="25">
        <v>5</v>
      </c>
      <c r="QH129" s="25">
        <v>5</v>
      </c>
      <c r="QI129" s="25">
        <v>4</v>
      </c>
      <c r="QJ129" s="25">
        <v>6</v>
      </c>
      <c r="QK129" s="25">
        <v>8</v>
      </c>
      <c r="QL129" s="25">
        <v>8</v>
      </c>
      <c r="QM129" s="25">
        <v>4</v>
      </c>
      <c r="QN129" s="25">
        <v>5</v>
      </c>
      <c r="QO129" s="25">
        <v>2</v>
      </c>
      <c r="QP129" s="25">
        <v>2</v>
      </c>
      <c r="QQ129" s="25">
        <v>5</v>
      </c>
      <c r="QR129" s="25">
        <v>6</v>
      </c>
      <c r="QS129" s="25">
        <v>7</v>
      </c>
      <c r="QT129" s="25">
        <v>5</v>
      </c>
      <c r="QU129" s="25">
        <v>8</v>
      </c>
      <c r="QV129" s="25">
        <v>10</v>
      </c>
      <c r="QW129" s="25">
        <v>8</v>
      </c>
      <c r="QX129" s="25">
        <v>4</v>
      </c>
      <c r="QY129" s="25">
        <v>6</v>
      </c>
      <c r="QZ129" s="25">
        <v>5</v>
      </c>
      <c r="RA129" s="25">
        <v>8</v>
      </c>
      <c r="RB129" s="44">
        <v>20</v>
      </c>
      <c r="RC129" s="44">
        <v>83.333333333333343</v>
      </c>
      <c r="RD129" s="44">
        <v>71.428571428571431</v>
      </c>
      <c r="RE129" s="44">
        <v>80</v>
      </c>
      <c r="RF129" s="44">
        <v>75</v>
      </c>
      <c r="RG129" s="44">
        <v>80</v>
      </c>
      <c r="RH129" s="44">
        <v>100</v>
      </c>
      <c r="RI129" s="44">
        <v>100</v>
      </c>
      <c r="RJ129" s="44">
        <v>83.333333333333343</v>
      </c>
      <c r="RK129" s="44">
        <v>40</v>
      </c>
      <c r="RL129" s="44">
        <v>25</v>
      </c>
      <c r="RM129" s="25">
        <v>4</v>
      </c>
      <c r="RN129" s="25">
        <v>4</v>
      </c>
      <c r="RO129" s="25">
        <v>4</v>
      </c>
      <c r="RP129" s="25">
        <v>2</v>
      </c>
      <c r="RQ129" s="25">
        <v>3</v>
      </c>
      <c r="RR129" s="25">
        <v>7</v>
      </c>
      <c r="RS129" s="25">
        <v>5</v>
      </c>
      <c r="RT129" s="25">
        <v>1</v>
      </c>
      <c r="RU129" s="25">
        <v>5</v>
      </c>
      <c r="RV129" s="25">
        <v>2</v>
      </c>
      <c r="RW129" s="25">
        <v>4</v>
      </c>
      <c r="RX129" s="25">
        <v>1</v>
      </c>
      <c r="RY129" s="25">
        <v>1</v>
      </c>
      <c r="RZ129" s="25">
        <v>4</v>
      </c>
      <c r="SA129" s="25">
        <v>1</v>
      </c>
      <c r="SB129" s="25">
        <v>2</v>
      </c>
      <c r="SC129" s="25">
        <v>3</v>
      </c>
      <c r="SD129" s="25">
        <v>4</v>
      </c>
      <c r="SE129" s="25">
        <v>4</v>
      </c>
      <c r="SF129" s="25">
        <v>1</v>
      </c>
      <c r="SG129" s="25">
        <v>1</v>
      </c>
      <c r="SH129" s="25">
        <v>2</v>
      </c>
      <c r="SI129" s="25">
        <v>3</v>
      </c>
      <c r="SJ129" s="25">
        <v>0</v>
      </c>
      <c r="SK129" s="25">
        <v>1</v>
      </c>
      <c r="SL129" s="25">
        <v>4</v>
      </c>
      <c r="SM129" s="25">
        <v>1</v>
      </c>
      <c r="SN129" s="25">
        <v>2</v>
      </c>
      <c r="SO129" s="25">
        <v>2</v>
      </c>
      <c r="SP129" s="25">
        <v>4</v>
      </c>
      <c r="SQ129" s="25">
        <v>4</v>
      </c>
      <c r="SR129" s="25">
        <v>1</v>
      </c>
      <c r="SS129" s="25">
        <v>1</v>
      </c>
      <c r="ST129" s="25">
        <v>2</v>
      </c>
      <c r="SU129" s="25">
        <v>2</v>
      </c>
      <c r="SV129" s="25">
        <v>0</v>
      </c>
      <c r="SW129" s="44">
        <v>100</v>
      </c>
      <c r="SX129" s="44">
        <v>80</v>
      </c>
      <c r="SY129" s="44">
        <v>100</v>
      </c>
      <c r="SZ129" s="44">
        <v>50</v>
      </c>
      <c r="TA129" s="44">
        <v>37.5</v>
      </c>
      <c r="TB129" s="44">
        <v>63.636363636363633</v>
      </c>
      <c r="TC129" s="44">
        <v>100</v>
      </c>
      <c r="TD129" s="44">
        <v>33.333333333333329</v>
      </c>
      <c r="TE129" s="44">
        <v>83.333333333333343</v>
      </c>
      <c r="TF129" s="44">
        <v>50</v>
      </c>
      <c r="TG129" s="44">
        <v>57.142857142857139</v>
      </c>
      <c r="TH129" s="44">
        <v>20</v>
      </c>
      <c r="TI129" s="44">
        <v>25</v>
      </c>
      <c r="TJ129" s="44">
        <v>80</v>
      </c>
      <c r="TK129" s="44">
        <v>25</v>
      </c>
      <c r="TL129" s="44">
        <v>50</v>
      </c>
      <c r="TM129" s="44">
        <v>37.5</v>
      </c>
      <c r="TN129" s="44">
        <v>36.363636363636367</v>
      </c>
      <c r="TO129" s="44">
        <v>80</v>
      </c>
      <c r="TP129" s="44">
        <v>33.333333333333329</v>
      </c>
      <c r="TQ129" s="44">
        <v>16.666666666666664</v>
      </c>
      <c r="TR129" s="44">
        <v>50</v>
      </c>
      <c r="TS129" s="44">
        <v>42.857142857142854</v>
      </c>
      <c r="TT129" s="44">
        <v>0</v>
      </c>
      <c r="TU129" s="44">
        <v>25</v>
      </c>
      <c r="TV129" s="44">
        <v>80</v>
      </c>
      <c r="TW129" s="44">
        <v>25</v>
      </c>
      <c r="TX129" s="44">
        <v>50</v>
      </c>
      <c r="TY129" s="44">
        <v>25</v>
      </c>
      <c r="TZ129" s="44">
        <v>36.363636363636367</v>
      </c>
      <c r="UA129" s="44">
        <v>80</v>
      </c>
      <c r="UB129" s="44">
        <v>33.333333333333329</v>
      </c>
      <c r="UC129" s="44">
        <v>16.666666666666664</v>
      </c>
      <c r="UD129" s="44">
        <v>50</v>
      </c>
      <c r="UE129" s="44">
        <v>28.571428571428569</v>
      </c>
      <c r="UF129" s="44">
        <v>0</v>
      </c>
    </row>
    <row r="130" spans="1:552" x14ac:dyDescent="0.25">
      <c r="A130" s="2" t="str">
        <f t="shared" si="1"/>
        <v xml:space="preserve">320320 Linhares                                                                                                                                     </v>
      </c>
      <c r="B130" s="58">
        <v>320320</v>
      </c>
      <c r="C130" s="2" t="s">
        <v>174</v>
      </c>
      <c r="D130" s="56">
        <v>8</v>
      </c>
      <c r="E130" s="56">
        <v>5</v>
      </c>
      <c r="F130" s="56">
        <v>6</v>
      </c>
      <c r="G130" s="56">
        <v>9</v>
      </c>
      <c r="H130" s="56">
        <v>7</v>
      </c>
      <c r="I130" s="56">
        <v>6</v>
      </c>
      <c r="J130" s="56">
        <v>6</v>
      </c>
      <c r="K130" s="56">
        <v>9</v>
      </c>
      <c r="L130" s="56">
        <v>4</v>
      </c>
      <c r="M130" s="56">
        <v>6</v>
      </c>
      <c r="N130" s="56">
        <v>5</v>
      </c>
      <c r="O130" s="56">
        <v>12</v>
      </c>
      <c r="P130" s="59">
        <v>1</v>
      </c>
      <c r="Q130" s="59">
        <v>3</v>
      </c>
      <c r="R130" s="59">
        <v>3</v>
      </c>
      <c r="S130" s="59">
        <v>5</v>
      </c>
      <c r="T130" s="59">
        <v>5</v>
      </c>
      <c r="U130" s="59">
        <v>5</v>
      </c>
      <c r="V130" s="59">
        <v>4</v>
      </c>
      <c r="W130" s="59">
        <v>9</v>
      </c>
      <c r="X130" s="59">
        <v>2</v>
      </c>
      <c r="Y130" s="59">
        <v>2</v>
      </c>
      <c r="Z130" s="59">
        <v>3</v>
      </c>
      <c r="AA130" s="59">
        <v>7</v>
      </c>
      <c r="AB130" s="62">
        <v>12.5</v>
      </c>
      <c r="AC130" s="62">
        <v>60</v>
      </c>
      <c r="AD130" s="62">
        <v>50</v>
      </c>
      <c r="AE130" s="62">
        <v>55.555555555555557</v>
      </c>
      <c r="AF130" s="62">
        <v>71.428571428571431</v>
      </c>
      <c r="AG130" s="62">
        <v>83.333333333333343</v>
      </c>
      <c r="AH130" s="62">
        <v>66.666666666666657</v>
      </c>
      <c r="AI130" s="62">
        <v>100</v>
      </c>
      <c r="AJ130" s="62">
        <v>50</v>
      </c>
      <c r="AK130" s="62">
        <v>33.333333333333329</v>
      </c>
      <c r="AL130" s="62">
        <v>60</v>
      </c>
      <c r="AM130" s="62">
        <v>58.333333333333336</v>
      </c>
      <c r="AN130" s="61">
        <v>7</v>
      </c>
      <c r="AO130" s="25">
        <v>2</v>
      </c>
      <c r="AP130" s="25">
        <v>3</v>
      </c>
      <c r="AQ130" s="25">
        <v>4</v>
      </c>
      <c r="AR130" s="25">
        <v>2</v>
      </c>
      <c r="AS130" s="25">
        <v>0</v>
      </c>
      <c r="AT130" s="25">
        <v>2</v>
      </c>
      <c r="AU130" s="25">
        <v>0</v>
      </c>
      <c r="AV130" s="25">
        <v>2</v>
      </c>
      <c r="AW130" s="25">
        <v>4</v>
      </c>
      <c r="AX130" s="25">
        <v>2</v>
      </c>
      <c r="AY130" s="25">
        <v>5</v>
      </c>
      <c r="AZ130" s="39">
        <v>87.5</v>
      </c>
      <c r="BA130" s="39">
        <v>40</v>
      </c>
      <c r="BB130" s="39">
        <v>50</v>
      </c>
      <c r="BC130" s="39">
        <v>44.444444444444443</v>
      </c>
      <c r="BD130" s="39">
        <v>28.571428571428569</v>
      </c>
      <c r="BE130" s="39">
        <v>0</v>
      </c>
      <c r="BF130" s="39">
        <v>33.333333333333329</v>
      </c>
      <c r="BG130" s="39">
        <v>0</v>
      </c>
      <c r="BH130" s="39">
        <v>50</v>
      </c>
      <c r="BI130" s="39">
        <v>66.666666666666657</v>
      </c>
      <c r="BJ130" s="39">
        <v>40</v>
      </c>
      <c r="BK130" s="39">
        <v>41.666666666666671</v>
      </c>
      <c r="BL130" s="25">
        <v>0</v>
      </c>
      <c r="BM130" s="25">
        <v>0</v>
      </c>
      <c r="BN130" s="25">
        <v>0</v>
      </c>
      <c r="BO130" s="25">
        <v>0</v>
      </c>
      <c r="BP130" s="25">
        <v>0</v>
      </c>
      <c r="BQ130" s="25">
        <v>1</v>
      </c>
      <c r="BR130" s="25">
        <v>0</v>
      </c>
      <c r="BS130" s="25">
        <v>0</v>
      </c>
      <c r="BT130" s="25">
        <v>0</v>
      </c>
      <c r="BU130" s="25">
        <v>0</v>
      </c>
      <c r="BV130" s="25">
        <v>0</v>
      </c>
      <c r="BW130" s="25">
        <v>0</v>
      </c>
      <c r="BX130" s="39">
        <v>0</v>
      </c>
      <c r="BY130" s="39">
        <v>0</v>
      </c>
      <c r="BZ130" s="39">
        <v>0</v>
      </c>
      <c r="CA130" s="39">
        <v>0</v>
      </c>
      <c r="CB130" s="39">
        <v>0</v>
      </c>
      <c r="CC130" s="39">
        <v>16.666666666666664</v>
      </c>
      <c r="CD130" s="39">
        <v>0</v>
      </c>
      <c r="CE130" s="39">
        <v>0</v>
      </c>
      <c r="CF130" s="39">
        <v>0</v>
      </c>
      <c r="CG130" s="39">
        <v>0</v>
      </c>
      <c r="CH130" s="39">
        <v>0</v>
      </c>
      <c r="CI130" s="39">
        <v>0</v>
      </c>
      <c r="CJ130" s="63">
        <v>0</v>
      </c>
      <c r="CK130" s="63">
        <v>2</v>
      </c>
      <c r="CL130" s="63">
        <v>1</v>
      </c>
      <c r="CM130" s="63">
        <v>2</v>
      </c>
      <c r="CN130" s="63">
        <v>1</v>
      </c>
      <c r="CO130" s="63">
        <v>2</v>
      </c>
      <c r="CP130" s="63">
        <v>0</v>
      </c>
      <c r="CQ130" s="63">
        <v>1</v>
      </c>
      <c r="CR130" s="63">
        <v>1</v>
      </c>
      <c r="CS130" s="63">
        <v>1</v>
      </c>
      <c r="CT130" s="63">
        <v>0</v>
      </c>
      <c r="CU130" s="63">
        <v>2</v>
      </c>
      <c r="CV130" s="63">
        <v>0</v>
      </c>
      <c r="CW130" s="63">
        <v>0</v>
      </c>
      <c r="CX130" s="63">
        <v>0</v>
      </c>
      <c r="CY130" s="63">
        <v>0</v>
      </c>
      <c r="CZ130" s="63">
        <v>0</v>
      </c>
      <c r="DA130" s="63">
        <v>1</v>
      </c>
      <c r="DB130" s="63">
        <v>0</v>
      </c>
      <c r="DC130" s="63">
        <v>0</v>
      </c>
      <c r="DD130" s="63">
        <v>0</v>
      </c>
      <c r="DE130" s="63">
        <v>0</v>
      </c>
      <c r="DF130" s="63">
        <v>0</v>
      </c>
      <c r="DG130" s="63">
        <v>0</v>
      </c>
      <c r="DH130" s="25">
        <v>0</v>
      </c>
      <c r="DI130" s="25">
        <v>0</v>
      </c>
      <c r="DJ130" s="25">
        <v>2</v>
      </c>
      <c r="DK130" s="25">
        <v>0</v>
      </c>
      <c r="DL130" s="25">
        <v>1</v>
      </c>
      <c r="DM130" s="25">
        <v>1</v>
      </c>
      <c r="DN130" s="25">
        <v>1</v>
      </c>
      <c r="DO130" s="25">
        <v>3</v>
      </c>
      <c r="DP130" s="25">
        <v>0</v>
      </c>
      <c r="DQ130" s="25">
        <v>0</v>
      </c>
      <c r="DR130" s="25">
        <v>0</v>
      </c>
      <c r="DS130" s="25">
        <v>3</v>
      </c>
      <c r="DT130" s="34">
        <v>0</v>
      </c>
      <c r="DU130" s="34">
        <v>2</v>
      </c>
      <c r="DV130" s="34">
        <v>3</v>
      </c>
      <c r="DW130" s="34">
        <v>2</v>
      </c>
      <c r="DX130" s="34">
        <v>2</v>
      </c>
      <c r="DY130" s="34">
        <v>4</v>
      </c>
      <c r="DZ130" s="34">
        <v>1</v>
      </c>
      <c r="EA130" s="2">
        <v>4</v>
      </c>
      <c r="EB130" s="2">
        <v>1</v>
      </c>
      <c r="EC130" s="2">
        <v>1</v>
      </c>
      <c r="ED130" s="2">
        <v>0</v>
      </c>
      <c r="EE130" s="2">
        <v>5</v>
      </c>
      <c r="EF130" s="34">
        <v>999999999</v>
      </c>
      <c r="EG130" s="34">
        <v>100</v>
      </c>
      <c r="EH130" s="34">
        <v>33.333333333333329</v>
      </c>
      <c r="EI130" s="34">
        <v>100</v>
      </c>
      <c r="EJ130" s="34">
        <v>50</v>
      </c>
      <c r="EK130" s="34">
        <v>50</v>
      </c>
      <c r="EL130" s="34">
        <v>0</v>
      </c>
      <c r="EM130" s="34">
        <v>25</v>
      </c>
      <c r="EN130" s="34">
        <v>100</v>
      </c>
      <c r="EO130" s="34">
        <v>100</v>
      </c>
      <c r="EP130" s="34">
        <v>999999999</v>
      </c>
      <c r="EQ130" s="34">
        <v>40</v>
      </c>
      <c r="ER130" s="34">
        <v>999999999</v>
      </c>
      <c r="ES130" s="34">
        <v>0</v>
      </c>
      <c r="ET130" s="34">
        <v>0</v>
      </c>
      <c r="EU130" s="34">
        <v>0</v>
      </c>
      <c r="EV130" s="34">
        <v>0</v>
      </c>
      <c r="EW130" s="34">
        <v>25</v>
      </c>
      <c r="EX130" s="34">
        <v>0</v>
      </c>
      <c r="EY130" s="34">
        <v>0</v>
      </c>
      <c r="EZ130" s="34">
        <v>0</v>
      </c>
      <c r="FA130" s="34">
        <v>0</v>
      </c>
      <c r="FB130" s="34">
        <v>999999999</v>
      </c>
      <c r="FC130" s="34">
        <v>0</v>
      </c>
      <c r="FD130" s="42">
        <v>999999999</v>
      </c>
      <c r="FE130" s="42">
        <v>0</v>
      </c>
      <c r="FF130" s="42">
        <v>66.666666666666657</v>
      </c>
      <c r="FG130" s="42">
        <v>0</v>
      </c>
      <c r="FH130" s="42">
        <v>50</v>
      </c>
      <c r="FI130" s="42">
        <v>25</v>
      </c>
      <c r="FJ130" s="42">
        <v>100</v>
      </c>
      <c r="FK130" s="42">
        <v>75</v>
      </c>
      <c r="FL130" s="42">
        <v>0</v>
      </c>
      <c r="FM130" s="42">
        <v>0</v>
      </c>
      <c r="FN130" s="42">
        <v>999999999</v>
      </c>
      <c r="FO130" s="42">
        <v>60</v>
      </c>
      <c r="FP130" s="42">
        <v>0</v>
      </c>
      <c r="FQ130" s="2">
        <v>2</v>
      </c>
      <c r="FR130" s="2">
        <v>1</v>
      </c>
      <c r="FS130" s="2">
        <v>3</v>
      </c>
      <c r="FT130" s="2">
        <v>2</v>
      </c>
      <c r="FU130" s="2">
        <v>4</v>
      </c>
      <c r="FV130" s="2">
        <v>2</v>
      </c>
      <c r="FW130" s="2">
        <v>6</v>
      </c>
      <c r="FX130" s="2">
        <v>2</v>
      </c>
      <c r="FY130" s="2">
        <v>2</v>
      </c>
      <c r="FZ130" s="2">
        <v>1</v>
      </c>
      <c r="GA130" s="2">
        <v>5</v>
      </c>
      <c r="GB130" s="25">
        <v>0</v>
      </c>
      <c r="GC130" s="25">
        <v>0</v>
      </c>
      <c r="GD130" s="25">
        <v>0</v>
      </c>
      <c r="GE130" s="25">
        <v>1</v>
      </c>
      <c r="GF130" s="25">
        <v>1</v>
      </c>
      <c r="GG130" s="25">
        <v>0</v>
      </c>
      <c r="GH130" s="25">
        <v>1</v>
      </c>
      <c r="GI130" s="25">
        <v>1</v>
      </c>
      <c r="GJ130" s="25">
        <v>0</v>
      </c>
      <c r="GK130" s="25">
        <v>0</v>
      </c>
      <c r="GL130" s="25">
        <v>2</v>
      </c>
      <c r="GM130" s="25">
        <v>0</v>
      </c>
      <c r="GN130" s="2">
        <v>1</v>
      </c>
      <c r="GO130" s="2">
        <v>0</v>
      </c>
      <c r="GP130" s="2">
        <v>1</v>
      </c>
      <c r="GQ130" s="2">
        <v>0</v>
      </c>
      <c r="GR130" s="2">
        <v>1</v>
      </c>
      <c r="GS130" s="2">
        <v>1</v>
      </c>
      <c r="GT130" s="2">
        <v>0</v>
      </c>
      <c r="GU130" s="2">
        <v>1</v>
      </c>
      <c r="GV130" s="2">
        <v>0</v>
      </c>
      <c r="GW130" s="2">
        <v>0</v>
      </c>
      <c r="GX130" s="2">
        <v>0</v>
      </c>
      <c r="GY130" s="2">
        <v>1</v>
      </c>
      <c r="GZ130" s="2">
        <v>1</v>
      </c>
      <c r="HA130" s="2">
        <v>2</v>
      </c>
      <c r="HB130" s="2">
        <v>2</v>
      </c>
      <c r="HC130" s="2">
        <v>4</v>
      </c>
      <c r="HD130" s="2">
        <v>4</v>
      </c>
      <c r="HE130" s="2">
        <v>5</v>
      </c>
      <c r="HF130" s="2">
        <v>3</v>
      </c>
      <c r="HG130" s="2">
        <v>8</v>
      </c>
      <c r="HH130" s="2">
        <v>2</v>
      </c>
      <c r="HI130" s="2">
        <v>2</v>
      </c>
      <c r="HJ130" s="2">
        <v>3</v>
      </c>
      <c r="HK130" s="2">
        <v>6</v>
      </c>
      <c r="HL130" s="34">
        <v>0</v>
      </c>
      <c r="HM130" s="34">
        <v>100</v>
      </c>
      <c r="HN130" s="34">
        <v>50</v>
      </c>
      <c r="HO130" s="34">
        <v>75</v>
      </c>
      <c r="HP130" s="34">
        <v>50</v>
      </c>
      <c r="HQ130" s="34">
        <v>80</v>
      </c>
      <c r="HR130" s="34">
        <v>66.666666666666657</v>
      </c>
      <c r="HS130" s="34">
        <v>75</v>
      </c>
      <c r="HT130" s="34">
        <v>100</v>
      </c>
      <c r="HU130" s="34">
        <v>100</v>
      </c>
      <c r="HV130" s="34">
        <v>33.333333333333329</v>
      </c>
      <c r="HW130" s="34">
        <v>83.333333333333343</v>
      </c>
      <c r="HX130" s="39">
        <v>0</v>
      </c>
      <c r="HY130" s="39">
        <v>0</v>
      </c>
      <c r="HZ130" s="39">
        <v>0</v>
      </c>
      <c r="IA130" s="39">
        <v>25</v>
      </c>
      <c r="IB130" s="39">
        <v>25</v>
      </c>
      <c r="IC130" s="39">
        <v>0</v>
      </c>
      <c r="ID130" s="39">
        <v>33.333333333333329</v>
      </c>
      <c r="IE130" s="39">
        <v>12.5</v>
      </c>
      <c r="IF130" s="39">
        <v>0</v>
      </c>
      <c r="IG130" s="39">
        <v>0</v>
      </c>
      <c r="IH130" s="39">
        <v>66.666666666666657</v>
      </c>
      <c r="II130" s="39">
        <v>0</v>
      </c>
      <c r="IJ130" s="39">
        <v>100</v>
      </c>
      <c r="IK130" s="39">
        <v>0</v>
      </c>
      <c r="IL130" s="39">
        <v>50</v>
      </c>
      <c r="IM130" s="39">
        <v>0</v>
      </c>
      <c r="IN130" s="39">
        <v>25</v>
      </c>
      <c r="IO130" s="39">
        <v>20</v>
      </c>
      <c r="IP130" s="39">
        <v>0</v>
      </c>
      <c r="IQ130" s="39">
        <v>12.5</v>
      </c>
      <c r="IR130" s="39">
        <v>0</v>
      </c>
      <c r="IS130" s="39">
        <v>0</v>
      </c>
      <c r="IT130" s="39">
        <v>0</v>
      </c>
      <c r="IU130" s="39">
        <v>16.666666666666664</v>
      </c>
      <c r="IV130" s="39">
        <v>1</v>
      </c>
      <c r="IW130" s="39">
        <v>0</v>
      </c>
      <c r="IX130" s="39">
        <v>1</v>
      </c>
      <c r="IY130" s="39">
        <v>1</v>
      </c>
      <c r="IZ130" s="39">
        <v>0</v>
      </c>
      <c r="JA130" s="39">
        <v>0</v>
      </c>
      <c r="JB130" s="39">
        <v>1</v>
      </c>
      <c r="JC130" s="39">
        <v>0</v>
      </c>
      <c r="JD130" s="2">
        <v>1</v>
      </c>
      <c r="JE130" s="2">
        <v>2</v>
      </c>
      <c r="JF130" s="2">
        <v>2</v>
      </c>
      <c r="JG130" s="2">
        <v>5</v>
      </c>
      <c r="JH130" s="2">
        <v>3</v>
      </c>
      <c r="JI130" s="2">
        <v>1</v>
      </c>
      <c r="JJ130" s="2">
        <v>0</v>
      </c>
      <c r="JK130" s="2">
        <v>1</v>
      </c>
      <c r="JL130" s="2">
        <v>1</v>
      </c>
      <c r="JM130" s="44">
        <v>0</v>
      </c>
      <c r="JN130" s="44">
        <v>0</v>
      </c>
      <c r="JO130" s="44">
        <v>0</v>
      </c>
      <c r="JP130" s="2">
        <v>0</v>
      </c>
      <c r="JQ130" s="2">
        <v>2</v>
      </c>
      <c r="JR130" s="2">
        <v>0</v>
      </c>
      <c r="JS130" s="2">
        <v>0</v>
      </c>
      <c r="JT130" s="2">
        <v>2</v>
      </c>
      <c r="JU130" s="2">
        <v>1</v>
      </c>
      <c r="JV130" s="2">
        <v>2</v>
      </c>
      <c r="JW130" s="2">
        <v>1</v>
      </c>
      <c r="JX130" s="2">
        <v>0</v>
      </c>
      <c r="JY130" s="2">
        <v>0</v>
      </c>
      <c r="JZ130" s="2">
        <v>1</v>
      </c>
      <c r="KA130" s="2">
        <v>0</v>
      </c>
      <c r="KB130" s="25">
        <v>1</v>
      </c>
      <c r="KC130" s="25">
        <v>0</v>
      </c>
      <c r="KD130" s="25">
        <v>0</v>
      </c>
      <c r="KE130" s="25">
        <v>0</v>
      </c>
      <c r="KF130" s="25">
        <v>6</v>
      </c>
      <c r="KG130" s="25">
        <v>2</v>
      </c>
      <c r="KH130" s="25">
        <v>3</v>
      </c>
      <c r="KI130" s="25">
        <v>3</v>
      </c>
      <c r="KJ130" s="25">
        <v>1</v>
      </c>
      <c r="KK130" s="25">
        <v>0</v>
      </c>
      <c r="KL130" s="25">
        <v>2</v>
      </c>
      <c r="KM130" s="25">
        <v>0</v>
      </c>
      <c r="KN130" s="25">
        <v>2</v>
      </c>
      <c r="KO130" s="25">
        <v>4</v>
      </c>
      <c r="KP130" s="25">
        <v>2</v>
      </c>
      <c r="KQ130" s="25">
        <v>5</v>
      </c>
      <c r="KR130" s="44">
        <v>16.666666666666664</v>
      </c>
      <c r="KS130" s="44">
        <v>0</v>
      </c>
      <c r="KT130" s="44">
        <v>33.333333333333329</v>
      </c>
      <c r="KU130" s="44">
        <v>33.333333333333329</v>
      </c>
      <c r="KV130" s="44">
        <v>0</v>
      </c>
      <c r="KW130" s="44">
        <v>999999999</v>
      </c>
      <c r="KX130" s="44">
        <v>50</v>
      </c>
      <c r="KY130" s="44">
        <v>999999999</v>
      </c>
      <c r="KZ130" s="44">
        <v>50</v>
      </c>
      <c r="LA130" s="44">
        <v>50</v>
      </c>
      <c r="LB130" s="44">
        <v>100</v>
      </c>
      <c r="LC130" s="44">
        <v>100</v>
      </c>
      <c r="LD130" s="44">
        <v>50</v>
      </c>
      <c r="LE130" s="44">
        <v>50</v>
      </c>
      <c r="LF130" s="44">
        <v>0</v>
      </c>
      <c r="LG130" s="44">
        <v>33.333333333333329</v>
      </c>
      <c r="LH130" s="44">
        <v>100</v>
      </c>
      <c r="LI130" s="44">
        <v>999999999</v>
      </c>
      <c r="LJ130" s="44">
        <v>0</v>
      </c>
      <c r="LK130" s="44">
        <v>999999999</v>
      </c>
      <c r="LL130" s="44">
        <v>0</v>
      </c>
      <c r="LM130" s="44">
        <v>50</v>
      </c>
      <c r="LN130" s="44">
        <v>0</v>
      </c>
      <c r="LO130" s="44">
        <v>0</v>
      </c>
      <c r="LP130" s="44">
        <v>33.333333333333329</v>
      </c>
      <c r="LQ130" s="44">
        <v>50</v>
      </c>
      <c r="LR130" s="44">
        <v>66.666666666666657</v>
      </c>
      <c r="LS130" s="44">
        <v>33.333333333333329</v>
      </c>
      <c r="LT130" s="44">
        <v>0</v>
      </c>
      <c r="LU130" s="44">
        <v>999999999</v>
      </c>
      <c r="LV130" s="44">
        <v>50</v>
      </c>
      <c r="LW130" s="44">
        <v>999999999</v>
      </c>
      <c r="LX130" s="44">
        <v>50</v>
      </c>
      <c r="LY130" s="44">
        <v>0</v>
      </c>
      <c r="LZ130" s="44">
        <v>0</v>
      </c>
      <c r="MA130" s="44">
        <v>0</v>
      </c>
      <c r="MB130" s="25">
        <v>0</v>
      </c>
      <c r="MC130" s="25">
        <v>0</v>
      </c>
      <c r="MD130" s="25">
        <v>1</v>
      </c>
      <c r="ME130" s="25">
        <v>0</v>
      </c>
      <c r="MF130" s="25">
        <v>0</v>
      </c>
      <c r="MG130" s="25">
        <v>1</v>
      </c>
      <c r="MH130" s="25">
        <v>0</v>
      </c>
      <c r="MI130" s="25">
        <v>1</v>
      </c>
      <c r="MJ130" s="25">
        <v>0</v>
      </c>
      <c r="MK130" s="25">
        <v>0</v>
      </c>
      <c r="ML130" s="25">
        <v>0</v>
      </c>
      <c r="MM130" s="25">
        <v>1</v>
      </c>
      <c r="MN130" s="25">
        <v>0</v>
      </c>
      <c r="MO130" s="25">
        <v>2</v>
      </c>
      <c r="MP130" s="25">
        <v>3</v>
      </c>
      <c r="MQ130" s="25">
        <v>2</v>
      </c>
      <c r="MR130" s="25">
        <v>2</v>
      </c>
      <c r="MS130" s="25">
        <v>4</v>
      </c>
      <c r="MT130" s="25">
        <v>1</v>
      </c>
      <c r="MU130" s="25">
        <v>3</v>
      </c>
      <c r="MV130" s="25">
        <v>0</v>
      </c>
      <c r="MW130" s="44">
        <v>0</v>
      </c>
      <c r="MX130" s="44">
        <v>0</v>
      </c>
      <c r="MY130" s="44">
        <v>5</v>
      </c>
      <c r="MZ130" s="44">
        <v>999999999</v>
      </c>
      <c r="NA130" s="44">
        <v>0</v>
      </c>
      <c r="NB130" s="44">
        <v>33.333333333333329</v>
      </c>
      <c r="NC130" s="44">
        <v>0</v>
      </c>
      <c r="ND130" s="44">
        <v>0</v>
      </c>
      <c r="NE130" s="44">
        <v>25</v>
      </c>
      <c r="NF130" s="44">
        <v>0</v>
      </c>
      <c r="NG130" s="44">
        <v>33.333333333333329</v>
      </c>
      <c r="NH130" s="44">
        <v>999999999</v>
      </c>
      <c r="NI130" s="44">
        <v>999999999</v>
      </c>
      <c r="NJ130" s="44">
        <v>999999999</v>
      </c>
      <c r="NK130" s="44">
        <v>20</v>
      </c>
      <c r="NL130" s="25">
        <v>0</v>
      </c>
      <c r="NM130" s="25">
        <v>0</v>
      </c>
      <c r="NN130" s="25">
        <v>0</v>
      </c>
      <c r="NO130" s="25">
        <v>1</v>
      </c>
      <c r="NP130" s="25">
        <v>0</v>
      </c>
      <c r="NQ130" s="25">
        <v>0</v>
      </c>
      <c r="NR130" s="25">
        <v>0</v>
      </c>
      <c r="NS130" s="25">
        <v>0</v>
      </c>
      <c r="NT130" s="25">
        <v>0</v>
      </c>
      <c r="NU130" s="25">
        <v>0</v>
      </c>
      <c r="NV130" s="25">
        <v>0</v>
      </c>
      <c r="NW130" s="25">
        <v>0</v>
      </c>
      <c r="NX130" s="25">
        <v>1</v>
      </c>
      <c r="NY130" s="25">
        <v>0</v>
      </c>
      <c r="NZ130" s="25">
        <v>1</v>
      </c>
      <c r="OA130" s="25">
        <v>1</v>
      </c>
      <c r="OB130" s="25">
        <v>0</v>
      </c>
      <c r="OC130" s="25">
        <v>0</v>
      </c>
      <c r="OD130" s="44">
        <v>0</v>
      </c>
      <c r="OE130" s="44">
        <v>0</v>
      </c>
      <c r="OF130" s="44">
        <v>0</v>
      </c>
      <c r="OG130" s="44">
        <v>0</v>
      </c>
      <c r="OH130" s="44">
        <v>0</v>
      </c>
      <c r="OI130" s="44">
        <v>0</v>
      </c>
      <c r="OJ130" s="44">
        <v>0</v>
      </c>
      <c r="OK130" s="44">
        <v>999999999</v>
      </c>
      <c r="OL130" s="44">
        <v>0</v>
      </c>
      <c r="OM130" s="44">
        <v>100</v>
      </c>
      <c r="ON130" s="44">
        <v>999999999</v>
      </c>
      <c r="OO130" s="44">
        <v>999999999</v>
      </c>
      <c r="OP130" s="44">
        <v>999999999</v>
      </c>
      <c r="OQ130" s="44">
        <v>999999999</v>
      </c>
      <c r="OR130" s="44">
        <v>999999999</v>
      </c>
      <c r="OS130" s="44">
        <v>999999999</v>
      </c>
      <c r="OT130" s="44">
        <v>999999999</v>
      </c>
      <c r="OU130" s="44">
        <v>999999999</v>
      </c>
      <c r="OV130" s="25">
        <v>4</v>
      </c>
      <c r="OW130" s="25">
        <v>2</v>
      </c>
      <c r="OX130" s="25">
        <v>5</v>
      </c>
      <c r="OY130" s="25">
        <v>10</v>
      </c>
      <c r="OZ130" s="25">
        <v>9</v>
      </c>
      <c r="PA130" s="25">
        <v>7</v>
      </c>
      <c r="PB130" s="25">
        <v>6</v>
      </c>
      <c r="PC130" s="25">
        <v>6</v>
      </c>
      <c r="PD130" s="25">
        <v>5</v>
      </c>
      <c r="PE130" s="25">
        <v>7</v>
      </c>
      <c r="PF130" s="25">
        <v>6</v>
      </c>
      <c r="PG130" s="25">
        <v>6</v>
      </c>
      <c r="PH130" s="25">
        <v>13</v>
      </c>
      <c r="PI130" s="25">
        <v>7</v>
      </c>
      <c r="PJ130" s="25">
        <v>8</v>
      </c>
      <c r="PK130" s="25">
        <v>11</v>
      </c>
      <c r="PL130" s="25">
        <v>11</v>
      </c>
      <c r="PM130" s="25">
        <v>9</v>
      </c>
      <c r="PN130" s="25">
        <v>8</v>
      </c>
      <c r="PO130" s="25">
        <v>10</v>
      </c>
      <c r="PP130" s="25">
        <v>8</v>
      </c>
      <c r="PQ130" s="25">
        <v>9</v>
      </c>
      <c r="PR130" s="25">
        <v>8</v>
      </c>
      <c r="PS130" s="25">
        <v>14</v>
      </c>
      <c r="PT130" s="44">
        <v>30.76923076923077</v>
      </c>
      <c r="PU130" s="44">
        <v>28.571428571428569</v>
      </c>
      <c r="PV130" s="44">
        <v>62.5</v>
      </c>
      <c r="PW130" s="44">
        <v>90.909090909090907</v>
      </c>
      <c r="PX130" s="44">
        <v>81.818181818181827</v>
      </c>
      <c r="PY130" s="44">
        <v>77.777777777777786</v>
      </c>
      <c r="PZ130" s="44">
        <v>75</v>
      </c>
      <c r="QA130" s="44">
        <v>60</v>
      </c>
      <c r="QB130" s="44">
        <v>62.5</v>
      </c>
      <c r="QC130" s="44">
        <v>77.777777777777786</v>
      </c>
      <c r="QD130" s="44">
        <v>75</v>
      </c>
      <c r="QE130" s="44">
        <v>42.857142857142854</v>
      </c>
      <c r="QF130" s="25">
        <v>3</v>
      </c>
      <c r="QG130" s="25">
        <v>3</v>
      </c>
      <c r="QH130" s="25">
        <v>6</v>
      </c>
      <c r="QI130" s="25">
        <v>9</v>
      </c>
      <c r="QJ130" s="25">
        <v>8</v>
      </c>
      <c r="QK130" s="25">
        <v>7</v>
      </c>
      <c r="QL130" s="25">
        <v>4</v>
      </c>
      <c r="QM130" s="25">
        <v>7</v>
      </c>
      <c r="QN130" s="25">
        <v>6</v>
      </c>
      <c r="QO130" s="25">
        <v>8</v>
      </c>
      <c r="QP130" s="25">
        <v>5</v>
      </c>
      <c r="QQ130" s="25">
        <v>13</v>
      </c>
      <c r="QR130" s="25">
        <v>7</v>
      </c>
      <c r="QS130" s="25">
        <v>8</v>
      </c>
      <c r="QT130" s="25">
        <v>11</v>
      </c>
      <c r="QU130" s="25">
        <v>11</v>
      </c>
      <c r="QV130" s="25">
        <v>9</v>
      </c>
      <c r="QW130" s="25">
        <v>8</v>
      </c>
      <c r="QX130" s="25">
        <v>10</v>
      </c>
      <c r="QY130" s="25">
        <v>8</v>
      </c>
      <c r="QZ130" s="25">
        <v>9</v>
      </c>
      <c r="RA130" s="25">
        <v>8</v>
      </c>
      <c r="RB130" s="44">
        <v>23.076923076923077</v>
      </c>
      <c r="RC130" s="44">
        <v>42.857142857142854</v>
      </c>
      <c r="RD130" s="44">
        <v>75</v>
      </c>
      <c r="RE130" s="44">
        <v>81.818181818181827</v>
      </c>
      <c r="RF130" s="44">
        <v>72.727272727272734</v>
      </c>
      <c r="RG130" s="44">
        <v>77.777777777777786</v>
      </c>
      <c r="RH130" s="44">
        <v>50</v>
      </c>
      <c r="RI130" s="44">
        <v>70</v>
      </c>
      <c r="RJ130" s="44">
        <v>75</v>
      </c>
      <c r="RK130" s="44">
        <v>88.888888888888886</v>
      </c>
      <c r="RL130" s="44">
        <v>62.5</v>
      </c>
      <c r="RM130" s="25">
        <v>5</v>
      </c>
      <c r="RN130" s="25">
        <v>5</v>
      </c>
      <c r="RO130" s="25">
        <v>5</v>
      </c>
      <c r="RP130" s="25">
        <v>8</v>
      </c>
      <c r="RQ130" s="25">
        <v>5</v>
      </c>
      <c r="RR130" s="25">
        <v>3</v>
      </c>
      <c r="RS130" s="25">
        <v>5</v>
      </c>
      <c r="RT130" s="25">
        <v>4</v>
      </c>
      <c r="RU130" s="25">
        <v>4</v>
      </c>
      <c r="RV130" s="25">
        <v>6</v>
      </c>
      <c r="RW130" s="25">
        <v>3</v>
      </c>
      <c r="RX130" s="25">
        <v>10</v>
      </c>
      <c r="RY130" s="25">
        <v>1</v>
      </c>
      <c r="RZ130" s="25">
        <v>1</v>
      </c>
      <c r="SA130" s="25">
        <v>1</v>
      </c>
      <c r="SB130" s="25">
        <v>3</v>
      </c>
      <c r="SC130" s="25">
        <v>4</v>
      </c>
      <c r="SD130" s="25">
        <v>4</v>
      </c>
      <c r="SE130" s="25">
        <v>4</v>
      </c>
      <c r="SF130" s="25">
        <v>6</v>
      </c>
      <c r="SG130" s="25">
        <v>3</v>
      </c>
      <c r="SH130" s="25">
        <v>4</v>
      </c>
      <c r="SI130" s="25">
        <v>2</v>
      </c>
      <c r="SJ130" s="25">
        <v>11</v>
      </c>
      <c r="SK130" s="25">
        <v>0</v>
      </c>
      <c r="SL130" s="25">
        <v>1</v>
      </c>
      <c r="SM130" s="25">
        <v>1</v>
      </c>
      <c r="SN130" s="25">
        <v>3</v>
      </c>
      <c r="SO130" s="25">
        <v>4</v>
      </c>
      <c r="SP130" s="25">
        <v>2</v>
      </c>
      <c r="SQ130" s="25">
        <v>4</v>
      </c>
      <c r="SR130" s="25">
        <v>3</v>
      </c>
      <c r="SS130" s="25">
        <v>3</v>
      </c>
      <c r="ST130" s="25">
        <v>4</v>
      </c>
      <c r="SU130" s="25">
        <v>1</v>
      </c>
      <c r="SV130" s="25">
        <v>10</v>
      </c>
      <c r="SW130" s="44">
        <v>62.5</v>
      </c>
      <c r="SX130" s="44">
        <v>100</v>
      </c>
      <c r="SY130" s="44">
        <v>83.333333333333343</v>
      </c>
      <c r="SZ130" s="44">
        <v>88.888888888888886</v>
      </c>
      <c r="TA130" s="44">
        <v>71.428571428571431</v>
      </c>
      <c r="TB130" s="44">
        <v>50</v>
      </c>
      <c r="TC130" s="44">
        <v>83.333333333333343</v>
      </c>
      <c r="TD130" s="44">
        <v>44.444444444444443</v>
      </c>
      <c r="TE130" s="44">
        <v>100</v>
      </c>
      <c r="TF130" s="44">
        <v>100</v>
      </c>
      <c r="TG130" s="44">
        <v>60</v>
      </c>
      <c r="TH130" s="44">
        <v>83.333333333333343</v>
      </c>
      <c r="TI130" s="44">
        <v>12.5</v>
      </c>
      <c r="TJ130" s="44">
        <v>20</v>
      </c>
      <c r="TK130" s="44">
        <v>16.666666666666664</v>
      </c>
      <c r="TL130" s="44">
        <v>33.333333333333329</v>
      </c>
      <c r="TM130" s="44">
        <v>57.142857142857139</v>
      </c>
      <c r="TN130" s="44">
        <v>66.666666666666657</v>
      </c>
      <c r="TO130" s="44">
        <v>66.666666666666657</v>
      </c>
      <c r="TP130" s="44">
        <v>66.666666666666657</v>
      </c>
      <c r="TQ130" s="44">
        <v>75</v>
      </c>
      <c r="TR130" s="44">
        <v>66.666666666666657</v>
      </c>
      <c r="TS130" s="44">
        <v>40</v>
      </c>
      <c r="TT130" s="44">
        <v>91.666666666666657</v>
      </c>
      <c r="TU130" s="44">
        <v>0</v>
      </c>
      <c r="TV130" s="44">
        <v>20</v>
      </c>
      <c r="TW130" s="44">
        <v>16.666666666666664</v>
      </c>
      <c r="TX130" s="44">
        <v>33.333333333333329</v>
      </c>
      <c r="TY130" s="44">
        <v>57.142857142857139</v>
      </c>
      <c r="TZ130" s="44">
        <v>33.333333333333329</v>
      </c>
      <c r="UA130" s="44">
        <v>66.666666666666657</v>
      </c>
      <c r="UB130" s="44">
        <v>33.333333333333329</v>
      </c>
      <c r="UC130" s="44">
        <v>75</v>
      </c>
      <c r="UD130" s="44">
        <v>66.666666666666657</v>
      </c>
      <c r="UE130" s="44">
        <v>20</v>
      </c>
      <c r="UF130" s="44">
        <v>83.333333333333343</v>
      </c>
    </row>
    <row r="131" spans="1:552" x14ac:dyDescent="0.25">
      <c r="A131" s="2" t="str">
        <f t="shared" ref="A131:A194" si="2">CONCATENATE(B131," ",C131)</f>
        <v xml:space="preserve">320490 São Mateus                                                                                                                                   </v>
      </c>
      <c r="B131" s="58">
        <v>320490</v>
      </c>
      <c r="C131" s="2" t="s">
        <v>175</v>
      </c>
      <c r="D131" s="56">
        <v>4</v>
      </c>
      <c r="E131" s="56">
        <v>8</v>
      </c>
      <c r="F131" s="56">
        <v>5</v>
      </c>
      <c r="G131" s="56">
        <v>5</v>
      </c>
      <c r="H131" s="56">
        <v>7</v>
      </c>
      <c r="I131" s="56">
        <v>5</v>
      </c>
      <c r="J131" s="56">
        <v>0</v>
      </c>
      <c r="K131" s="56">
        <v>4</v>
      </c>
      <c r="L131" s="56">
        <v>6</v>
      </c>
      <c r="M131" s="56">
        <v>5</v>
      </c>
      <c r="N131" s="56">
        <v>5</v>
      </c>
      <c r="O131" s="56">
        <v>10</v>
      </c>
      <c r="P131" s="59">
        <v>2</v>
      </c>
      <c r="Q131" s="59">
        <v>3</v>
      </c>
      <c r="R131" s="59">
        <v>3</v>
      </c>
      <c r="S131" s="59">
        <v>2</v>
      </c>
      <c r="T131" s="59">
        <v>2</v>
      </c>
      <c r="U131" s="59">
        <v>1</v>
      </c>
      <c r="V131" s="59">
        <v>0</v>
      </c>
      <c r="W131" s="59">
        <v>3</v>
      </c>
      <c r="X131" s="59">
        <v>3</v>
      </c>
      <c r="Y131" s="59">
        <v>3</v>
      </c>
      <c r="Z131" s="59">
        <v>4</v>
      </c>
      <c r="AA131" s="59">
        <v>2</v>
      </c>
      <c r="AB131" s="62">
        <v>50</v>
      </c>
      <c r="AC131" s="62">
        <v>37.5</v>
      </c>
      <c r="AD131" s="62">
        <v>60</v>
      </c>
      <c r="AE131" s="62">
        <v>40</v>
      </c>
      <c r="AF131" s="62">
        <v>28.571428571428569</v>
      </c>
      <c r="AG131" s="62">
        <v>20</v>
      </c>
      <c r="AH131" s="62">
        <v>999999999</v>
      </c>
      <c r="AI131" s="62">
        <v>75</v>
      </c>
      <c r="AJ131" s="62">
        <v>50</v>
      </c>
      <c r="AK131" s="62">
        <v>60</v>
      </c>
      <c r="AL131" s="62">
        <v>80</v>
      </c>
      <c r="AM131" s="62">
        <v>20</v>
      </c>
      <c r="AN131" s="61">
        <v>2</v>
      </c>
      <c r="AO131" s="25">
        <v>5</v>
      </c>
      <c r="AP131" s="25">
        <v>2</v>
      </c>
      <c r="AQ131" s="25">
        <v>3</v>
      </c>
      <c r="AR131" s="25">
        <v>5</v>
      </c>
      <c r="AS131" s="25">
        <v>4</v>
      </c>
      <c r="AT131" s="25">
        <v>0</v>
      </c>
      <c r="AU131" s="25">
        <v>1</v>
      </c>
      <c r="AV131" s="25">
        <v>3</v>
      </c>
      <c r="AW131" s="25">
        <v>2</v>
      </c>
      <c r="AX131" s="25">
        <v>1</v>
      </c>
      <c r="AY131" s="25">
        <v>7</v>
      </c>
      <c r="AZ131" s="39">
        <v>50</v>
      </c>
      <c r="BA131" s="39">
        <v>62.5</v>
      </c>
      <c r="BB131" s="39">
        <v>40</v>
      </c>
      <c r="BC131" s="39">
        <v>60</v>
      </c>
      <c r="BD131" s="39">
        <v>71.428571428571431</v>
      </c>
      <c r="BE131" s="39">
        <v>80</v>
      </c>
      <c r="BF131" s="39">
        <v>999999999</v>
      </c>
      <c r="BG131" s="39">
        <v>25</v>
      </c>
      <c r="BH131" s="39">
        <v>50</v>
      </c>
      <c r="BI131" s="39">
        <v>40</v>
      </c>
      <c r="BJ131" s="39">
        <v>20</v>
      </c>
      <c r="BK131" s="39">
        <v>70</v>
      </c>
      <c r="BL131" s="25">
        <v>0</v>
      </c>
      <c r="BM131" s="25">
        <v>0</v>
      </c>
      <c r="BN131" s="25">
        <v>0</v>
      </c>
      <c r="BO131" s="25">
        <v>0</v>
      </c>
      <c r="BP131" s="25">
        <v>0</v>
      </c>
      <c r="BQ131" s="25">
        <v>0</v>
      </c>
      <c r="BR131" s="25">
        <v>0</v>
      </c>
      <c r="BS131" s="25">
        <v>0</v>
      </c>
      <c r="BT131" s="25">
        <v>0</v>
      </c>
      <c r="BU131" s="25">
        <v>0</v>
      </c>
      <c r="BV131" s="25">
        <v>0</v>
      </c>
      <c r="BW131" s="25">
        <v>1</v>
      </c>
      <c r="BX131" s="39">
        <v>0</v>
      </c>
      <c r="BY131" s="39">
        <v>0</v>
      </c>
      <c r="BZ131" s="39">
        <v>0</v>
      </c>
      <c r="CA131" s="39">
        <v>0</v>
      </c>
      <c r="CB131" s="39">
        <v>0</v>
      </c>
      <c r="CC131" s="39">
        <v>0</v>
      </c>
      <c r="CD131" s="39">
        <v>999999999</v>
      </c>
      <c r="CE131" s="39">
        <v>0</v>
      </c>
      <c r="CF131" s="39">
        <v>0</v>
      </c>
      <c r="CG131" s="39">
        <v>0</v>
      </c>
      <c r="CH131" s="39">
        <v>0</v>
      </c>
      <c r="CI131" s="39">
        <v>10</v>
      </c>
      <c r="CJ131" s="63">
        <v>1</v>
      </c>
      <c r="CK131" s="63">
        <v>0</v>
      </c>
      <c r="CL131" s="63">
        <v>1</v>
      </c>
      <c r="CM131" s="63">
        <v>0</v>
      </c>
      <c r="CN131" s="63">
        <v>1</v>
      </c>
      <c r="CO131" s="63">
        <v>0</v>
      </c>
      <c r="CP131" s="63">
        <v>0</v>
      </c>
      <c r="CQ131" s="63">
        <v>1</v>
      </c>
      <c r="CR131" s="63">
        <v>0</v>
      </c>
      <c r="CS131" s="63">
        <v>1</v>
      </c>
      <c r="CT131" s="63">
        <v>3</v>
      </c>
      <c r="CU131" s="63">
        <v>0</v>
      </c>
      <c r="CV131" s="63">
        <v>1</v>
      </c>
      <c r="CW131" s="63">
        <v>1</v>
      </c>
      <c r="CX131" s="63">
        <v>0</v>
      </c>
      <c r="CY131" s="63">
        <v>0</v>
      </c>
      <c r="CZ131" s="63">
        <v>0</v>
      </c>
      <c r="DA131" s="63">
        <v>0</v>
      </c>
      <c r="DB131" s="63">
        <v>0</v>
      </c>
      <c r="DC131" s="63">
        <v>1</v>
      </c>
      <c r="DD131" s="63">
        <v>0</v>
      </c>
      <c r="DE131" s="63">
        <v>0</v>
      </c>
      <c r="DF131" s="63">
        <v>0</v>
      </c>
      <c r="DG131" s="63">
        <v>0</v>
      </c>
      <c r="DH131" s="25">
        <v>0</v>
      </c>
      <c r="DI131" s="25">
        <v>1</v>
      </c>
      <c r="DJ131" s="25">
        <v>0</v>
      </c>
      <c r="DK131" s="25">
        <v>2</v>
      </c>
      <c r="DL131" s="25">
        <v>0</v>
      </c>
      <c r="DM131" s="25">
        <v>1</v>
      </c>
      <c r="DN131" s="25">
        <v>0</v>
      </c>
      <c r="DO131" s="25">
        <v>0</v>
      </c>
      <c r="DP131" s="25">
        <v>1</v>
      </c>
      <c r="DQ131" s="25">
        <v>1</v>
      </c>
      <c r="DR131" s="25">
        <v>0</v>
      </c>
      <c r="DS131" s="25">
        <v>1</v>
      </c>
      <c r="DT131" s="34">
        <v>2</v>
      </c>
      <c r="DU131" s="34">
        <v>2</v>
      </c>
      <c r="DV131" s="34">
        <v>1</v>
      </c>
      <c r="DW131" s="34">
        <v>2</v>
      </c>
      <c r="DX131" s="34">
        <v>1</v>
      </c>
      <c r="DY131" s="34">
        <v>1</v>
      </c>
      <c r="DZ131" s="34">
        <v>0</v>
      </c>
      <c r="EA131" s="2">
        <v>2</v>
      </c>
      <c r="EB131" s="2">
        <v>1</v>
      </c>
      <c r="EC131" s="2">
        <v>2</v>
      </c>
      <c r="ED131" s="2">
        <v>3</v>
      </c>
      <c r="EE131" s="2">
        <v>1</v>
      </c>
      <c r="EF131" s="34">
        <v>50</v>
      </c>
      <c r="EG131" s="34">
        <v>0</v>
      </c>
      <c r="EH131" s="34">
        <v>100</v>
      </c>
      <c r="EI131" s="34">
        <v>0</v>
      </c>
      <c r="EJ131" s="34">
        <v>100</v>
      </c>
      <c r="EK131" s="34">
        <v>0</v>
      </c>
      <c r="EL131" s="34">
        <v>999999999</v>
      </c>
      <c r="EM131" s="34">
        <v>50</v>
      </c>
      <c r="EN131" s="34">
        <v>0</v>
      </c>
      <c r="EO131" s="34">
        <v>50</v>
      </c>
      <c r="EP131" s="34">
        <v>100</v>
      </c>
      <c r="EQ131" s="34">
        <v>0</v>
      </c>
      <c r="ER131" s="34">
        <v>50</v>
      </c>
      <c r="ES131" s="34">
        <v>50</v>
      </c>
      <c r="ET131" s="34">
        <v>0</v>
      </c>
      <c r="EU131" s="34">
        <v>0</v>
      </c>
      <c r="EV131" s="34">
        <v>0</v>
      </c>
      <c r="EW131" s="34">
        <v>0</v>
      </c>
      <c r="EX131" s="34">
        <v>999999999</v>
      </c>
      <c r="EY131" s="34">
        <v>50</v>
      </c>
      <c r="EZ131" s="34">
        <v>0</v>
      </c>
      <c r="FA131" s="34">
        <v>0</v>
      </c>
      <c r="FB131" s="34">
        <v>0</v>
      </c>
      <c r="FC131" s="34">
        <v>0</v>
      </c>
      <c r="FD131" s="42">
        <v>0</v>
      </c>
      <c r="FE131" s="42">
        <v>50</v>
      </c>
      <c r="FF131" s="42">
        <v>0</v>
      </c>
      <c r="FG131" s="42">
        <v>100</v>
      </c>
      <c r="FH131" s="42">
        <v>0</v>
      </c>
      <c r="FI131" s="42">
        <v>100</v>
      </c>
      <c r="FJ131" s="42">
        <v>999999999</v>
      </c>
      <c r="FK131" s="42">
        <v>0</v>
      </c>
      <c r="FL131" s="42">
        <v>100</v>
      </c>
      <c r="FM131" s="42">
        <v>50</v>
      </c>
      <c r="FN131" s="42">
        <v>0</v>
      </c>
      <c r="FO131" s="42">
        <v>100</v>
      </c>
      <c r="FP131" s="42">
        <v>0</v>
      </c>
      <c r="FQ131" s="2">
        <v>1</v>
      </c>
      <c r="FR131" s="2">
        <v>1</v>
      </c>
      <c r="FS131" s="2">
        <v>1</v>
      </c>
      <c r="FT131" s="2">
        <v>0</v>
      </c>
      <c r="FU131" s="2">
        <v>0</v>
      </c>
      <c r="FV131" s="2">
        <v>0</v>
      </c>
      <c r="FW131" s="2">
        <v>3</v>
      </c>
      <c r="FX131" s="2">
        <v>2</v>
      </c>
      <c r="FY131" s="2">
        <v>1</v>
      </c>
      <c r="FZ131" s="2">
        <v>4</v>
      </c>
      <c r="GA131" s="2">
        <v>0</v>
      </c>
      <c r="GB131" s="25">
        <v>1</v>
      </c>
      <c r="GC131" s="25">
        <v>0</v>
      </c>
      <c r="GD131" s="25">
        <v>0</v>
      </c>
      <c r="GE131" s="25">
        <v>0</v>
      </c>
      <c r="GF131" s="25">
        <v>0</v>
      </c>
      <c r="GG131" s="25">
        <v>0</v>
      </c>
      <c r="GH131" s="25">
        <v>0</v>
      </c>
      <c r="GI131" s="25">
        <v>0</v>
      </c>
      <c r="GJ131" s="25">
        <v>0</v>
      </c>
      <c r="GK131" s="25">
        <v>1</v>
      </c>
      <c r="GL131" s="25">
        <v>0</v>
      </c>
      <c r="GM131" s="25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1</v>
      </c>
      <c r="GS131" s="2">
        <v>1</v>
      </c>
      <c r="GT131" s="2">
        <v>0</v>
      </c>
      <c r="GU131" s="2">
        <v>0</v>
      </c>
      <c r="GV131" s="2">
        <v>1</v>
      </c>
      <c r="GW131" s="2">
        <v>1</v>
      </c>
      <c r="GX131" s="2">
        <v>0</v>
      </c>
      <c r="GY131" s="2">
        <v>1</v>
      </c>
      <c r="GZ131" s="2">
        <v>1</v>
      </c>
      <c r="HA131" s="2">
        <v>1</v>
      </c>
      <c r="HB131" s="2">
        <v>1</v>
      </c>
      <c r="HC131" s="2">
        <v>1</v>
      </c>
      <c r="HD131" s="2">
        <v>1</v>
      </c>
      <c r="HE131" s="2">
        <v>1</v>
      </c>
      <c r="HF131" s="2">
        <v>0</v>
      </c>
      <c r="HG131" s="2">
        <v>3</v>
      </c>
      <c r="HH131" s="2">
        <v>3</v>
      </c>
      <c r="HI131" s="2">
        <v>3</v>
      </c>
      <c r="HJ131" s="2">
        <v>4</v>
      </c>
      <c r="HK131" s="2">
        <v>1</v>
      </c>
      <c r="HL131" s="34">
        <v>0</v>
      </c>
      <c r="HM131" s="34">
        <v>100</v>
      </c>
      <c r="HN131" s="34">
        <v>100</v>
      </c>
      <c r="HO131" s="34">
        <v>100</v>
      </c>
      <c r="HP131" s="34">
        <v>0</v>
      </c>
      <c r="HQ131" s="34">
        <v>0</v>
      </c>
      <c r="HR131" s="34">
        <v>999999999</v>
      </c>
      <c r="HS131" s="34">
        <v>100</v>
      </c>
      <c r="HT131" s="34">
        <v>66.666666666666657</v>
      </c>
      <c r="HU131" s="34">
        <v>33.333333333333329</v>
      </c>
      <c r="HV131" s="34">
        <v>100</v>
      </c>
      <c r="HW131" s="34">
        <v>0</v>
      </c>
      <c r="HX131" s="39">
        <v>100</v>
      </c>
      <c r="HY131" s="39">
        <v>0</v>
      </c>
      <c r="HZ131" s="39">
        <v>0</v>
      </c>
      <c r="IA131" s="39">
        <v>0</v>
      </c>
      <c r="IB131" s="39">
        <v>0</v>
      </c>
      <c r="IC131" s="39">
        <v>0</v>
      </c>
      <c r="ID131" s="39">
        <v>999999999</v>
      </c>
      <c r="IE131" s="39">
        <v>0</v>
      </c>
      <c r="IF131" s="39">
        <v>0</v>
      </c>
      <c r="IG131" s="39">
        <v>33.333333333333329</v>
      </c>
      <c r="IH131" s="39">
        <v>0</v>
      </c>
      <c r="II131" s="39">
        <v>0</v>
      </c>
      <c r="IJ131" s="39">
        <v>0</v>
      </c>
      <c r="IK131" s="39">
        <v>0</v>
      </c>
      <c r="IL131" s="39">
        <v>0</v>
      </c>
      <c r="IM131" s="39">
        <v>0</v>
      </c>
      <c r="IN131" s="39">
        <v>100</v>
      </c>
      <c r="IO131" s="39">
        <v>100</v>
      </c>
      <c r="IP131" s="39">
        <v>999999999</v>
      </c>
      <c r="IQ131" s="39">
        <v>0</v>
      </c>
      <c r="IR131" s="39">
        <v>33.333333333333329</v>
      </c>
      <c r="IS131" s="39">
        <v>33.333333333333329</v>
      </c>
      <c r="IT131" s="39">
        <v>0</v>
      </c>
      <c r="IU131" s="39">
        <v>100</v>
      </c>
      <c r="IV131" s="39">
        <v>0</v>
      </c>
      <c r="IW131" s="39">
        <v>4</v>
      </c>
      <c r="IX131" s="39">
        <v>1</v>
      </c>
      <c r="IY131" s="39">
        <v>0</v>
      </c>
      <c r="IZ131" s="39">
        <v>1</v>
      </c>
      <c r="JA131" s="39">
        <v>3</v>
      </c>
      <c r="JB131" s="39">
        <v>0</v>
      </c>
      <c r="JC131" s="39">
        <v>0</v>
      </c>
      <c r="JD131" s="2">
        <v>3</v>
      </c>
      <c r="JE131" s="2">
        <v>1</v>
      </c>
      <c r="JF131" s="2">
        <v>0</v>
      </c>
      <c r="JG131" s="2">
        <v>4</v>
      </c>
      <c r="JH131" s="2">
        <v>0</v>
      </c>
      <c r="JI131" s="2">
        <v>0</v>
      </c>
      <c r="JJ131" s="2">
        <v>1</v>
      </c>
      <c r="JK131" s="2">
        <v>2</v>
      </c>
      <c r="JL131" s="2">
        <v>0</v>
      </c>
      <c r="JM131" s="44">
        <v>0</v>
      </c>
      <c r="JN131" s="44">
        <v>0</v>
      </c>
      <c r="JO131" s="44">
        <v>0</v>
      </c>
      <c r="JP131" s="2">
        <v>0</v>
      </c>
      <c r="JQ131" s="2">
        <v>1</v>
      </c>
      <c r="JR131" s="2">
        <v>1</v>
      </c>
      <c r="JS131" s="2">
        <v>1</v>
      </c>
      <c r="JT131" s="2">
        <v>1</v>
      </c>
      <c r="JU131" s="2">
        <v>0</v>
      </c>
      <c r="JV131" s="2">
        <v>0</v>
      </c>
      <c r="JW131" s="2">
        <v>1</v>
      </c>
      <c r="JX131" s="2">
        <v>4</v>
      </c>
      <c r="JY131" s="2">
        <v>1</v>
      </c>
      <c r="JZ131" s="2">
        <v>0</v>
      </c>
      <c r="KA131" s="2">
        <v>1</v>
      </c>
      <c r="KB131" s="25">
        <v>0</v>
      </c>
      <c r="KC131" s="25">
        <v>0</v>
      </c>
      <c r="KD131" s="25">
        <v>0</v>
      </c>
      <c r="KE131" s="25">
        <v>2</v>
      </c>
      <c r="KF131" s="25">
        <v>1</v>
      </c>
      <c r="KG131" s="25">
        <v>4</v>
      </c>
      <c r="KH131" s="25">
        <v>2</v>
      </c>
      <c r="KI131" s="25">
        <v>3</v>
      </c>
      <c r="KJ131" s="25">
        <v>5</v>
      </c>
      <c r="KK131" s="25">
        <v>4</v>
      </c>
      <c r="KL131" s="25">
        <v>0</v>
      </c>
      <c r="KM131" s="25">
        <v>1</v>
      </c>
      <c r="KN131" s="25">
        <v>3</v>
      </c>
      <c r="KO131" s="25">
        <v>2</v>
      </c>
      <c r="KP131" s="25">
        <v>1</v>
      </c>
      <c r="KQ131" s="25">
        <v>7</v>
      </c>
      <c r="KR131" s="44">
        <v>0</v>
      </c>
      <c r="KS131" s="44">
        <v>100</v>
      </c>
      <c r="KT131" s="44">
        <v>50</v>
      </c>
      <c r="KU131" s="44">
        <v>0</v>
      </c>
      <c r="KV131" s="44">
        <v>20</v>
      </c>
      <c r="KW131" s="44">
        <v>75</v>
      </c>
      <c r="KX131" s="44">
        <v>999999999</v>
      </c>
      <c r="KY131" s="44">
        <v>0</v>
      </c>
      <c r="KZ131" s="44">
        <v>100</v>
      </c>
      <c r="LA131" s="44">
        <v>50</v>
      </c>
      <c r="LB131" s="44">
        <v>0</v>
      </c>
      <c r="LC131" s="44">
        <v>57.142857142857139</v>
      </c>
      <c r="LD131" s="44">
        <v>0</v>
      </c>
      <c r="LE131" s="44">
        <v>0</v>
      </c>
      <c r="LF131" s="44">
        <v>50</v>
      </c>
      <c r="LG131" s="44">
        <v>66.666666666666657</v>
      </c>
      <c r="LH131" s="44">
        <v>0</v>
      </c>
      <c r="LI131" s="44">
        <v>0</v>
      </c>
      <c r="LJ131" s="44">
        <v>999999999</v>
      </c>
      <c r="LK131" s="44">
        <v>0</v>
      </c>
      <c r="LL131" s="44">
        <v>0</v>
      </c>
      <c r="LM131" s="44">
        <v>50</v>
      </c>
      <c r="LN131" s="44">
        <v>100</v>
      </c>
      <c r="LO131" s="44">
        <v>14.285714285714285</v>
      </c>
      <c r="LP131" s="44">
        <v>100</v>
      </c>
      <c r="LQ131" s="44">
        <v>0</v>
      </c>
      <c r="LR131" s="44">
        <v>0</v>
      </c>
      <c r="LS131" s="44">
        <v>33.333333333333329</v>
      </c>
      <c r="LT131" s="44">
        <v>80</v>
      </c>
      <c r="LU131" s="44">
        <v>25</v>
      </c>
      <c r="LV131" s="44">
        <v>999999999</v>
      </c>
      <c r="LW131" s="44">
        <v>100</v>
      </c>
      <c r="LX131" s="44">
        <v>0</v>
      </c>
      <c r="LY131" s="44">
        <v>0</v>
      </c>
      <c r="LZ131" s="44">
        <v>0</v>
      </c>
      <c r="MA131" s="44">
        <v>28.571428571428569</v>
      </c>
      <c r="MB131" s="25">
        <v>0</v>
      </c>
      <c r="MC131" s="25">
        <v>1</v>
      </c>
      <c r="MD131" s="25">
        <v>0</v>
      </c>
      <c r="ME131" s="25">
        <v>1</v>
      </c>
      <c r="MF131" s="25">
        <v>0</v>
      </c>
      <c r="MG131" s="25">
        <v>0</v>
      </c>
      <c r="MH131" s="25">
        <v>0</v>
      </c>
      <c r="MI131" s="25">
        <v>1</v>
      </c>
      <c r="MJ131" s="25">
        <v>1</v>
      </c>
      <c r="MK131" s="25">
        <v>1</v>
      </c>
      <c r="ML131" s="25">
        <v>0</v>
      </c>
      <c r="MM131" s="25">
        <v>1</v>
      </c>
      <c r="MN131" s="25">
        <v>2</v>
      </c>
      <c r="MO131" s="25">
        <v>2</v>
      </c>
      <c r="MP131" s="25">
        <v>1</v>
      </c>
      <c r="MQ131" s="25">
        <v>2</v>
      </c>
      <c r="MR131" s="25">
        <v>1</v>
      </c>
      <c r="MS131" s="25">
        <v>1</v>
      </c>
      <c r="MT131" s="25">
        <v>0</v>
      </c>
      <c r="MU131" s="25">
        <v>1</v>
      </c>
      <c r="MV131" s="25">
        <v>1</v>
      </c>
      <c r="MW131" s="44">
        <v>1</v>
      </c>
      <c r="MX131" s="44">
        <v>1</v>
      </c>
      <c r="MY131" s="44">
        <v>1</v>
      </c>
      <c r="MZ131" s="44">
        <v>0</v>
      </c>
      <c r="NA131" s="44">
        <v>50</v>
      </c>
      <c r="NB131" s="44">
        <v>0</v>
      </c>
      <c r="NC131" s="44">
        <v>50</v>
      </c>
      <c r="ND131" s="44">
        <v>0</v>
      </c>
      <c r="NE131" s="44">
        <v>0</v>
      </c>
      <c r="NF131" s="44">
        <v>999999999</v>
      </c>
      <c r="NG131" s="44">
        <v>100</v>
      </c>
      <c r="NH131" s="44">
        <v>100</v>
      </c>
      <c r="NI131" s="44">
        <v>100</v>
      </c>
      <c r="NJ131" s="44">
        <v>0</v>
      </c>
      <c r="NK131" s="44">
        <v>100</v>
      </c>
      <c r="NL131" s="25">
        <v>0</v>
      </c>
      <c r="NM131" s="25">
        <v>0</v>
      </c>
      <c r="NN131" s="25">
        <v>0</v>
      </c>
      <c r="NO131" s="25">
        <v>0</v>
      </c>
      <c r="NP131" s="25">
        <v>0</v>
      </c>
      <c r="NQ131" s="25">
        <v>0</v>
      </c>
      <c r="NR131" s="25">
        <v>0</v>
      </c>
      <c r="NS131" s="25">
        <v>0</v>
      </c>
      <c r="NT131" s="25">
        <v>0</v>
      </c>
      <c r="NU131" s="25">
        <v>0</v>
      </c>
      <c r="NV131" s="25">
        <v>0</v>
      </c>
      <c r="NW131" s="25">
        <v>0</v>
      </c>
      <c r="NX131" s="25">
        <v>0</v>
      </c>
      <c r="NY131" s="25">
        <v>2</v>
      </c>
      <c r="NZ131" s="25">
        <v>0</v>
      </c>
      <c r="OA131" s="25">
        <v>0</v>
      </c>
      <c r="OB131" s="25">
        <v>0</v>
      </c>
      <c r="OC131" s="25">
        <v>0</v>
      </c>
      <c r="OD131" s="44">
        <v>0</v>
      </c>
      <c r="OE131" s="44">
        <v>0</v>
      </c>
      <c r="OF131" s="44">
        <v>0</v>
      </c>
      <c r="OG131" s="44">
        <v>0</v>
      </c>
      <c r="OH131" s="44">
        <v>0</v>
      </c>
      <c r="OI131" s="44">
        <v>1</v>
      </c>
      <c r="OJ131" s="44">
        <v>999999999</v>
      </c>
      <c r="OK131" s="44">
        <v>0</v>
      </c>
      <c r="OL131" s="44">
        <v>999999999</v>
      </c>
      <c r="OM131" s="44">
        <v>999999999</v>
      </c>
      <c r="ON131" s="44">
        <v>999999999</v>
      </c>
      <c r="OO131" s="44">
        <v>999999999</v>
      </c>
      <c r="OP131" s="44">
        <v>999999999</v>
      </c>
      <c r="OQ131" s="44">
        <v>999999999</v>
      </c>
      <c r="OR131" s="44">
        <v>999999999</v>
      </c>
      <c r="OS131" s="44">
        <v>999999999</v>
      </c>
      <c r="OT131" s="44">
        <v>999999999</v>
      </c>
      <c r="OU131" s="44">
        <v>0</v>
      </c>
      <c r="OV131" s="25">
        <v>3</v>
      </c>
      <c r="OW131" s="25">
        <v>1</v>
      </c>
      <c r="OX131" s="25">
        <v>3</v>
      </c>
      <c r="OY131" s="25">
        <v>5</v>
      </c>
      <c r="OZ131" s="25">
        <v>3</v>
      </c>
      <c r="PA131" s="25">
        <v>4</v>
      </c>
      <c r="PB131" s="25">
        <v>3</v>
      </c>
      <c r="PC131" s="25">
        <v>4</v>
      </c>
      <c r="PD131" s="25">
        <v>4</v>
      </c>
      <c r="PE131" s="25">
        <v>7</v>
      </c>
      <c r="PF131" s="25">
        <v>6</v>
      </c>
      <c r="PG131" s="25">
        <v>5</v>
      </c>
      <c r="PH131" s="25">
        <v>6</v>
      </c>
      <c r="PI131" s="25">
        <v>8</v>
      </c>
      <c r="PJ131" s="25">
        <v>7</v>
      </c>
      <c r="PK131" s="25">
        <v>8</v>
      </c>
      <c r="PL131" s="25">
        <v>9</v>
      </c>
      <c r="PM131" s="25">
        <v>8</v>
      </c>
      <c r="PN131" s="25">
        <v>4</v>
      </c>
      <c r="PO131" s="25">
        <v>4</v>
      </c>
      <c r="PP131" s="25">
        <v>6</v>
      </c>
      <c r="PQ131" s="25">
        <v>8</v>
      </c>
      <c r="PR131" s="25">
        <v>7</v>
      </c>
      <c r="PS131" s="25">
        <v>12</v>
      </c>
      <c r="PT131" s="44">
        <v>50</v>
      </c>
      <c r="PU131" s="44">
        <v>12.5</v>
      </c>
      <c r="PV131" s="44">
        <v>42.857142857142854</v>
      </c>
      <c r="PW131" s="44">
        <v>62.5</v>
      </c>
      <c r="PX131" s="44">
        <v>33.333333333333329</v>
      </c>
      <c r="PY131" s="44">
        <v>50</v>
      </c>
      <c r="PZ131" s="44">
        <v>75</v>
      </c>
      <c r="QA131" s="44">
        <v>100</v>
      </c>
      <c r="QB131" s="44">
        <v>66.666666666666657</v>
      </c>
      <c r="QC131" s="44">
        <v>87.5</v>
      </c>
      <c r="QD131" s="44">
        <v>85.714285714285708</v>
      </c>
      <c r="QE131" s="44">
        <v>41.666666666666671</v>
      </c>
      <c r="QF131" s="25">
        <v>2</v>
      </c>
      <c r="QG131" s="25">
        <v>2</v>
      </c>
      <c r="QH131" s="25">
        <v>3</v>
      </c>
      <c r="QI131" s="25">
        <v>6</v>
      </c>
      <c r="QJ131" s="25">
        <v>3</v>
      </c>
      <c r="QK131" s="25">
        <v>4</v>
      </c>
      <c r="QL131" s="25">
        <v>3</v>
      </c>
      <c r="QM131" s="25">
        <v>4</v>
      </c>
      <c r="QN131" s="25">
        <v>5</v>
      </c>
      <c r="QO131" s="25">
        <v>7</v>
      </c>
      <c r="QP131" s="25">
        <v>2</v>
      </c>
      <c r="QQ131" s="25">
        <v>6</v>
      </c>
      <c r="QR131" s="25">
        <v>8</v>
      </c>
      <c r="QS131" s="25">
        <v>7</v>
      </c>
      <c r="QT131" s="25">
        <v>8</v>
      </c>
      <c r="QU131" s="25">
        <v>9</v>
      </c>
      <c r="QV131" s="25">
        <v>8</v>
      </c>
      <c r="QW131" s="25">
        <v>4</v>
      </c>
      <c r="QX131" s="25">
        <v>4</v>
      </c>
      <c r="QY131" s="25">
        <v>6</v>
      </c>
      <c r="QZ131" s="25">
        <v>8</v>
      </c>
      <c r="RA131" s="25">
        <v>7</v>
      </c>
      <c r="RB131" s="44">
        <v>33.333333333333329</v>
      </c>
      <c r="RC131" s="44">
        <v>25</v>
      </c>
      <c r="RD131" s="44">
        <v>42.857142857142854</v>
      </c>
      <c r="RE131" s="44">
        <v>75</v>
      </c>
      <c r="RF131" s="44">
        <v>33.333333333333329</v>
      </c>
      <c r="RG131" s="44">
        <v>50</v>
      </c>
      <c r="RH131" s="44">
        <v>75</v>
      </c>
      <c r="RI131" s="44">
        <v>100</v>
      </c>
      <c r="RJ131" s="44">
        <v>83.333333333333343</v>
      </c>
      <c r="RK131" s="44">
        <v>87.5</v>
      </c>
      <c r="RL131" s="44">
        <v>28.571428571428569</v>
      </c>
      <c r="RM131" s="25">
        <v>2</v>
      </c>
      <c r="RN131" s="25">
        <v>6</v>
      </c>
      <c r="RO131" s="25">
        <v>5</v>
      </c>
      <c r="RP131" s="25">
        <v>3</v>
      </c>
      <c r="RQ131" s="25">
        <v>7</v>
      </c>
      <c r="RR131" s="25">
        <v>5</v>
      </c>
      <c r="RS131" s="25">
        <v>0</v>
      </c>
      <c r="RT131" s="25">
        <v>4</v>
      </c>
      <c r="RU131" s="25">
        <v>6</v>
      </c>
      <c r="RV131" s="25">
        <v>4</v>
      </c>
      <c r="RW131" s="25">
        <v>5</v>
      </c>
      <c r="RX131" s="25">
        <v>8</v>
      </c>
      <c r="RY131" s="25">
        <v>1</v>
      </c>
      <c r="RZ131" s="25">
        <v>3</v>
      </c>
      <c r="SA131" s="25">
        <v>3</v>
      </c>
      <c r="SB131" s="25">
        <v>2</v>
      </c>
      <c r="SC131" s="25">
        <v>2</v>
      </c>
      <c r="SD131" s="25">
        <v>3</v>
      </c>
      <c r="SE131" s="25">
        <v>0</v>
      </c>
      <c r="SF131" s="25">
        <v>2</v>
      </c>
      <c r="SG131" s="25">
        <v>4</v>
      </c>
      <c r="SH131" s="25">
        <v>4</v>
      </c>
      <c r="SI131" s="25">
        <v>3</v>
      </c>
      <c r="SJ131" s="25">
        <v>4</v>
      </c>
      <c r="SK131" s="25">
        <v>1</v>
      </c>
      <c r="SL131" s="25">
        <v>2</v>
      </c>
      <c r="SM131" s="25">
        <v>3</v>
      </c>
      <c r="SN131" s="25">
        <v>1</v>
      </c>
      <c r="SO131" s="25">
        <v>2</v>
      </c>
      <c r="SP131" s="25">
        <v>3</v>
      </c>
      <c r="SQ131" s="25">
        <v>0</v>
      </c>
      <c r="SR131" s="25">
        <v>2</v>
      </c>
      <c r="SS131" s="25">
        <v>4</v>
      </c>
      <c r="ST131" s="25">
        <v>3</v>
      </c>
      <c r="SU131" s="25">
        <v>3</v>
      </c>
      <c r="SV131" s="25">
        <v>4</v>
      </c>
      <c r="SW131" s="44">
        <v>50</v>
      </c>
      <c r="SX131" s="44">
        <v>75</v>
      </c>
      <c r="SY131" s="44">
        <v>100</v>
      </c>
      <c r="SZ131" s="44">
        <v>60</v>
      </c>
      <c r="TA131" s="44">
        <v>100</v>
      </c>
      <c r="TB131" s="44">
        <v>100</v>
      </c>
      <c r="TC131" s="44">
        <v>999999999</v>
      </c>
      <c r="TD131" s="44">
        <v>100</v>
      </c>
      <c r="TE131" s="44">
        <v>100</v>
      </c>
      <c r="TF131" s="44">
        <v>80</v>
      </c>
      <c r="TG131" s="44">
        <v>100</v>
      </c>
      <c r="TH131" s="44">
        <v>80</v>
      </c>
      <c r="TI131" s="44">
        <v>25</v>
      </c>
      <c r="TJ131" s="44">
        <v>37.5</v>
      </c>
      <c r="TK131" s="44">
        <v>60</v>
      </c>
      <c r="TL131" s="44">
        <v>40</v>
      </c>
      <c r="TM131" s="44">
        <v>28.571428571428569</v>
      </c>
      <c r="TN131" s="44">
        <v>60</v>
      </c>
      <c r="TO131" s="44">
        <v>999999999</v>
      </c>
      <c r="TP131" s="44">
        <v>50</v>
      </c>
      <c r="TQ131" s="44">
        <v>66.666666666666657</v>
      </c>
      <c r="TR131" s="44">
        <v>80</v>
      </c>
      <c r="TS131" s="44">
        <v>60</v>
      </c>
      <c r="TT131" s="44">
        <v>40</v>
      </c>
      <c r="TU131" s="44">
        <v>25</v>
      </c>
      <c r="TV131" s="44">
        <v>25</v>
      </c>
      <c r="TW131" s="44">
        <v>60</v>
      </c>
      <c r="TX131" s="44">
        <v>20</v>
      </c>
      <c r="TY131" s="44">
        <v>28.571428571428569</v>
      </c>
      <c r="TZ131" s="44">
        <v>60</v>
      </c>
      <c r="UA131" s="44">
        <v>999999999</v>
      </c>
      <c r="UB131" s="44">
        <v>50</v>
      </c>
      <c r="UC131" s="44">
        <v>66.666666666666657</v>
      </c>
      <c r="UD131" s="44">
        <v>60</v>
      </c>
      <c r="UE131" s="44">
        <v>60</v>
      </c>
      <c r="UF131" s="44">
        <v>40</v>
      </c>
    </row>
    <row r="132" spans="1:552" x14ac:dyDescent="0.25">
      <c r="A132" s="2" t="str">
        <f t="shared" si="2"/>
        <v xml:space="preserve">320500 Serra                                                                                                                                        </v>
      </c>
      <c r="B132" s="58">
        <v>320500</v>
      </c>
      <c r="C132" s="2" t="s">
        <v>176</v>
      </c>
      <c r="D132" s="56">
        <v>23</v>
      </c>
      <c r="E132" s="56">
        <v>23</v>
      </c>
      <c r="F132" s="56">
        <v>20</v>
      </c>
      <c r="G132" s="56">
        <v>29</v>
      </c>
      <c r="H132" s="56">
        <v>19</v>
      </c>
      <c r="I132" s="56">
        <v>21</v>
      </c>
      <c r="J132" s="56">
        <v>17</v>
      </c>
      <c r="K132" s="56">
        <v>33</v>
      </c>
      <c r="L132" s="56">
        <v>34</v>
      </c>
      <c r="M132" s="56">
        <v>22</v>
      </c>
      <c r="N132" s="56">
        <v>24</v>
      </c>
      <c r="O132" s="56">
        <v>24</v>
      </c>
      <c r="P132" s="59">
        <v>10</v>
      </c>
      <c r="Q132" s="59">
        <v>12</v>
      </c>
      <c r="R132" s="59">
        <v>9</v>
      </c>
      <c r="S132" s="59">
        <v>16</v>
      </c>
      <c r="T132" s="59">
        <v>6</v>
      </c>
      <c r="U132" s="59">
        <v>13</v>
      </c>
      <c r="V132" s="59">
        <v>10</v>
      </c>
      <c r="W132" s="59">
        <v>23</v>
      </c>
      <c r="X132" s="59">
        <v>17</v>
      </c>
      <c r="Y132" s="59">
        <v>16</v>
      </c>
      <c r="Z132" s="59">
        <v>14</v>
      </c>
      <c r="AA132" s="59">
        <v>16</v>
      </c>
      <c r="AB132" s="62">
        <v>43.478260869565219</v>
      </c>
      <c r="AC132" s="62">
        <v>52.173913043478258</v>
      </c>
      <c r="AD132" s="62">
        <v>45</v>
      </c>
      <c r="AE132" s="62">
        <v>55.172413793103445</v>
      </c>
      <c r="AF132" s="62">
        <v>31.578947368421051</v>
      </c>
      <c r="AG132" s="62">
        <v>61.904761904761905</v>
      </c>
      <c r="AH132" s="62">
        <v>58.82352941176471</v>
      </c>
      <c r="AI132" s="62">
        <v>69.696969696969703</v>
      </c>
      <c r="AJ132" s="62">
        <v>50</v>
      </c>
      <c r="AK132" s="62">
        <v>72.727272727272734</v>
      </c>
      <c r="AL132" s="62">
        <v>58.333333333333336</v>
      </c>
      <c r="AM132" s="62">
        <v>66.666666666666657</v>
      </c>
      <c r="AN132" s="61">
        <v>12</v>
      </c>
      <c r="AO132" s="25">
        <v>10</v>
      </c>
      <c r="AP132" s="25">
        <v>11</v>
      </c>
      <c r="AQ132" s="25">
        <v>12</v>
      </c>
      <c r="AR132" s="25">
        <v>9</v>
      </c>
      <c r="AS132" s="25">
        <v>7</v>
      </c>
      <c r="AT132" s="25">
        <v>7</v>
      </c>
      <c r="AU132" s="25">
        <v>10</v>
      </c>
      <c r="AV132" s="25">
        <v>16</v>
      </c>
      <c r="AW132" s="25">
        <v>6</v>
      </c>
      <c r="AX132" s="25">
        <v>8</v>
      </c>
      <c r="AY132" s="25">
        <v>8</v>
      </c>
      <c r="AZ132" s="39">
        <v>52.173913043478258</v>
      </c>
      <c r="BA132" s="39">
        <v>43.478260869565219</v>
      </c>
      <c r="BB132" s="39">
        <v>55.000000000000007</v>
      </c>
      <c r="BC132" s="39">
        <v>41.379310344827587</v>
      </c>
      <c r="BD132" s="39">
        <v>47.368421052631575</v>
      </c>
      <c r="BE132" s="39">
        <v>33.333333333333329</v>
      </c>
      <c r="BF132" s="39">
        <v>41.17647058823529</v>
      </c>
      <c r="BG132" s="39">
        <v>30.303030303030305</v>
      </c>
      <c r="BH132" s="39">
        <v>47.058823529411761</v>
      </c>
      <c r="BI132" s="39">
        <v>27.27272727272727</v>
      </c>
      <c r="BJ132" s="39">
        <v>33.333333333333329</v>
      </c>
      <c r="BK132" s="39">
        <v>33.333333333333329</v>
      </c>
      <c r="BL132" s="25">
        <v>1</v>
      </c>
      <c r="BM132" s="25">
        <v>1</v>
      </c>
      <c r="BN132" s="25">
        <v>0</v>
      </c>
      <c r="BO132" s="25">
        <v>1</v>
      </c>
      <c r="BP132" s="25">
        <v>4</v>
      </c>
      <c r="BQ132" s="25">
        <v>1</v>
      </c>
      <c r="BR132" s="25">
        <v>0</v>
      </c>
      <c r="BS132" s="25">
        <v>0</v>
      </c>
      <c r="BT132" s="25">
        <v>1</v>
      </c>
      <c r="BU132" s="25">
        <v>0</v>
      </c>
      <c r="BV132" s="25">
        <v>2</v>
      </c>
      <c r="BW132" s="25">
        <v>0</v>
      </c>
      <c r="BX132" s="39">
        <v>4.3478260869565215</v>
      </c>
      <c r="BY132" s="39">
        <v>4.3478260869565215</v>
      </c>
      <c r="BZ132" s="39">
        <v>0</v>
      </c>
      <c r="CA132" s="39">
        <v>3.4482758620689653</v>
      </c>
      <c r="CB132" s="39">
        <v>21.052631578947366</v>
      </c>
      <c r="CC132" s="39">
        <v>4.7619047619047619</v>
      </c>
      <c r="CD132" s="39">
        <v>0</v>
      </c>
      <c r="CE132" s="39">
        <v>0</v>
      </c>
      <c r="CF132" s="39">
        <v>2.9411764705882351</v>
      </c>
      <c r="CG132" s="39">
        <v>0</v>
      </c>
      <c r="CH132" s="39">
        <v>8.3333333333333321</v>
      </c>
      <c r="CI132" s="39">
        <v>0</v>
      </c>
      <c r="CJ132" s="63">
        <v>0</v>
      </c>
      <c r="CK132" s="63">
        <v>4</v>
      </c>
      <c r="CL132" s="63">
        <v>6</v>
      </c>
      <c r="CM132" s="63">
        <v>7</v>
      </c>
      <c r="CN132" s="63">
        <v>1</v>
      </c>
      <c r="CO132" s="63">
        <v>5</v>
      </c>
      <c r="CP132" s="63">
        <v>3</v>
      </c>
      <c r="CQ132" s="63">
        <v>6</v>
      </c>
      <c r="CR132" s="63">
        <v>9</v>
      </c>
      <c r="CS132" s="63">
        <v>5</v>
      </c>
      <c r="CT132" s="63">
        <v>5</v>
      </c>
      <c r="CU132" s="63">
        <v>4</v>
      </c>
      <c r="CV132" s="63">
        <v>1</v>
      </c>
      <c r="CW132" s="63">
        <v>3</v>
      </c>
      <c r="CX132" s="63">
        <v>0</v>
      </c>
      <c r="CY132" s="63">
        <v>2</v>
      </c>
      <c r="CZ132" s="63">
        <v>1</v>
      </c>
      <c r="DA132" s="63">
        <v>1</v>
      </c>
      <c r="DB132" s="63">
        <v>1</v>
      </c>
      <c r="DC132" s="63">
        <v>2</v>
      </c>
      <c r="DD132" s="63">
        <v>1</v>
      </c>
      <c r="DE132" s="63">
        <v>0</v>
      </c>
      <c r="DF132" s="63">
        <v>0</v>
      </c>
      <c r="DG132" s="63">
        <v>2</v>
      </c>
      <c r="DH132" s="25">
        <v>2</v>
      </c>
      <c r="DI132" s="25">
        <v>3</v>
      </c>
      <c r="DJ132" s="25">
        <v>1</v>
      </c>
      <c r="DK132" s="25">
        <v>3</v>
      </c>
      <c r="DL132" s="25">
        <v>0</v>
      </c>
      <c r="DM132" s="25">
        <v>2</v>
      </c>
      <c r="DN132" s="25">
        <v>2</v>
      </c>
      <c r="DO132" s="25">
        <v>3</v>
      </c>
      <c r="DP132" s="25">
        <v>1</v>
      </c>
      <c r="DQ132" s="25">
        <v>2</v>
      </c>
      <c r="DR132" s="25">
        <v>1</v>
      </c>
      <c r="DS132" s="25">
        <v>0</v>
      </c>
      <c r="DT132" s="34">
        <v>3</v>
      </c>
      <c r="DU132" s="34">
        <v>10</v>
      </c>
      <c r="DV132" s="34">
        <v>7</v>
      </c>
      <c r="DW132" s="34">
        <v>12</v>
      </c>
      <c r="DX132" s="34">
        <v>2</v>
      </c>
      <c r="DY132" s="34">
        <v>8</v>
      </c>
      <c r="DZ132" s="34">
        <v>6</v>
      </c>
      <c r="EA132" s="2">
        <v>11</v>
      </c>
      <c r="EB132" s="2">
        <v>11</v>
      </c>
      <c r="EC132" s="2">
        <v>7</v>
      </c>
      <c r="ED132" s="2">
        <v>6</v>
      </c>
      <c r="EE132" s="2">
        <v>6</v>
      </c>
      <c r="EF132" s="34">
        <v>0</v>
      </c>
      <c r="EG132" s="34">
        <v>40</v>
      </c>
      <c r="EH132" s="34">
        <v>85.714285714285708</v>
      </c>
      <c r="EI132" s="34">
        <v>58.333333333333336</v>
      </c>
      <c r="EJ132" s="34">
        <v>50</v>
      </c>
      <c r="EK132" s="34">
        <v>62.5</v>
      </c>
      <c r="EL132" s="34">
        <v>50</v>
      </c>
      <c r="EM132" s="34">
        <v>54.54545454545454</v>
      </c>
      <c r="EN132" s="34">
        <v>81.818181818181827</v>
      </c>
      <c r="EO132" s="34">
        <v>71.428571428571431</v>
      </c>
      <c r="EP132" s="34">
        <v>83.333333333333343</v>
      </c>
      <c r="EQ132" s="34">
        <v>66.666666666666657</v>
      </c>
      <c r="ER132" s="34">
        <v>33.333333333333329</v>
      </c>
      <c r="ES132" s="34">
        <v>30</v>
      </c>
      <c r="ET132" s="34">
        <v>0</v>
      </c>
      <c r="EU132" s="34">
        <v>16.666666666666664</v>
      </c>
      <c r="EV132" s="34">
        <v>50</v>
      </c>
      <c r="EW132" s="34">
        <v>12.5</v>
      </c>
      <c r="EX132" s="34">
        <v>16.666666666666664</v>
      </c>
      <c r="EY132" s="34">
        <v>18.181818181818183</v>
      </c>
      <c r="EZ132" s="34">
        <v>9.0909090909090917</v>
      </c>
      <c r="FA132" s="34">
        <v>0</v>
      </c>
      <c r="FB132" s="34">
        <v>0</v>
      </c>
      <c r="FC132" s="34">
        <v>33.333333333333329</v>
      </c>
      <c r="FD132" s="42">
        <v>66.666666666666657</v>
      </c>
      <c r="FE132" s="42">
        <v>30</v>
      </c>
      <c r="FF132" s="42">
        <v>14.285714285714285</v>
      </c>
      <c r="FG132" s="42">
        <v>25</v>
      </c>
      <c r="FH132" s="42">
        <v>0</v>
      </c>
      <c r="FI132" s="42">
        <v>25</v>
      </c>
      <c r="FJ132" s="42">
        <v>33.333333333333329</v>
      </c>
      <c r="FK132" s="42">
        <v>27.27272727272727</v>
      </c>
      <c r="FL132" s="42">
        <v>9.0909090909090917</v>
      </c>
      <c r="FM132" s="42">
        <v>28.571428571428569</v>
      </c>
      <c r="FN132" s="42">
        <v>16.666666666666664</v>
      </c>
      <c r="FO132" s="42">
        <v>0</v>
      </c>
      <c r="FP132" s="42">
        <v>0</v>
      </c>
      <c r="FQ132" s="2">
        <v>5</v>
      </c>
      <c r="FR132" s="2">
        <v>6</v>
      </c>
      <c r="FS132" s="2">
        <v>10</v>
      </c>
      <c r="FT132" s="2">
        <v>3</v>
      </c>
      <c r="FU132" s="2">
        <v>9</v>
      </c>
      <c r="FV132" s="2">
        <v>4</v>
      </c>
      <c r="FW132" s="2">
        <v>11</v>
      </c>
      <c r="FX132" s="2">
        <v>12</v>
      </c>
      <c r="FY132" s="2">
        <v>3</v>
      </c>
      <c r="FZ132" s="2">
        <v>9</v>
      </c>
      <c r="GA132" s="2">
        <v>10</v>
      </c>
      <c r="GB132" s="25">
        <v>2</v>
      </c>
      <c r="GC132" s="25">
        <v>4</v>
      </c>
      <c r="GD132" s="25">
        <v>1</v>
      </c>
      <c r="GE132" s="25">
        <v>3</v>
      </c>
      <c r="GF132" s="25">
        <v>2</v>
      </c>
      <c r="GG132" s="25">
        <v>0</v>
      </c>
      <c r="GH132" s="25">
        <v>0</v>
      </c>
      <c r="GI132" s="25">
        <v>2</v>
      </c>
      <c r="GJ132" s="25">
        <v>0</v>
      </c>
      <c r="GK132" s="25">
        <v>3</v>
      </c>
      <c r="GL132" s="25">
        <v>3</v>
      </c>
      <c r="GM132" s="25">
        <v>2</v>
      </c>
      <c r="GN132" s="2">
        <v>7</v>
      </c>
      <c r="GO132" s="2">
        <v>3</v>
      </c>
      <c r="GP132" s="2">
        <v>1</v>
      </c>
      <c r="GQ132" s="2">
        <v>2</v>
      </c>
      <c r="GR132" s="2">
        <v>1</v>
      </c>
      <c r="GS132" s="2">
        <v>2</v>
      </c>
      <c r="GT132" s="2">
        <v>3</v>
      </c>
      <c r="GU132" s="2">
        <v>5</v>
      </c>
      <c r="GV132" s="2">
        <v>4</v>
      </c>
      <c r="GW132" s="2">
        <v>3</v>
      </c>
      <c r="GX132" s="2">
        <v>1</v>
      </c>
      <c r="GY132" s="2">
        <v>2</v>
      </c>
      <c r="GZ132" s="2">
        <v>9</v>
      </c>
      <c r="HA132" s="2">
        <v>12</v>
      </c>
      <c r="HB132" s="2">
        <v>8</v>
      </c>
      <c r="HC132" s="2">
        <v>15</v>
      </c>
      <c r="HD132" s="2">
        <v>6</v>
      </c>
      <c r="HE132" s="2">
        <v>11</v>
      </c>
      <c r="HF132" s="2">
        <v>7</v>
      </c>
      <c r="HG132" s="2">
        <v>18</v>
      </c>
      <c r="HH132" s="2">
        <v>16</v>
      </c>
      <c r="HI132" s="2">
        <v>9</v>
      </c>
      <c r="HJ132" s="2">
        <v>13</v>
      </c>
      <c r="HK132" s="2">
        <v>14</v>
      </c>
      <c r="HL132" s="34">
        <v>0</v>
      </c>
      <c r="HM132" s="34">
        <v>41.666666666666671</v>
      </c>
      <c r="HN132" s="34">
        <v>75</v>
      </c>
      <c r="HO132" s="34">
        <v>66.666666666666657</v>
      </c>
      <c r="HP132" s="34">
        <v>50</v>
      </c>
      <c r="HQ132" s="34">
        <v>81.818181818181827</v>
      </c>
      <c r="HR132" s="34">
        <v>57.142857142857139</v>
      </c>
      <c r="HS132" s="34">
        <v>61.111111111111114</v>
      </c>
      <c r="HT132" s="34">
        <v>75</v>
      </c>
      <c r="HU132" s="34">
        <v>33.333333333333329</v>
      </c>
      <c r="HV132" s="34">
        <v>69.230769230769226</v>
      </c>
      <c r="HW132" s="34">
        <v>71.428571428571431</v>
      </c>
      <c r="HX132" s="39">
        <v>22.222222222222221</v>
      </c>
      <c r="HY132" s="39">
        <v>33.333333333333329</v>
      </c>
      <c r="HZ132" s="39">
        <v>12.5</v>
      </c>
      <c r="IA132" s="39">
        <v>20</v>
      </c>
      <c r="IB132" s="39">
        <v>33.333333333333329</v>
      </c>
      <c r="IC132" s="39">
        <v>0</v>
      </c>
      <c r="ID132" s="39">
        <v>0</v>
      </c>
      <c r="IE132" s="39">
        <v>11.111111111111111</v>
      </c>
      <c r="IF132" s="39">
        <v>0</v>
      </c>
      <c r="IG132" s="39">
        <v>33.333333333333329</v>
      </c>
      <c r="IH132" s="39">
        <v>23.076923076923077</v>
      </c>
      <c r="II132" s="39">
        <v>14.285714285714285</v>
      </c>
      <c r="IJ132" s="39">
        <v>77.777777777777786</v>
      </c>
      <c r="IK132" s="39">
        <v>25</v>
      </c>
      <c r="IL132" s="39">
        <v>12.5</v>
      </c>
      <c r="IM132" s="39">
        <v>13.333333333333334</v>
      </c>
      <c r="IN132" s="39">
        <v>16.666666666666664</v>
      </c>
      <c r="IO132" s="39">
        <v>18.181818181818183</v>
      </c>
      <c r="IP132" s="39">
        <v>42.857142857142854</v>
      </c>
      <c r="IQ132" s="39">
        <v>27.777777777777779</v>
      </c>
      <c r="IR132" s="39">
        <v>25</v>
      </c>
      <c r="IS132" s="39">
        <v>33.333333333333329</v>
      </c>
      <c r="IT132" s="39">
        <v>7.6923076923076925</v>
      </c>
      <c r="IU132" s="39">
        <v>14.285714285714285</v>
      </c>
      <c r="IV132" s="39">
        <v>3</v>
      </c>
      <c r="IW132" s="39">
        <v>2</v>
      </c>
      <c r="IX132" s="39">
        <v>7</v>
      </c>
      <c r="IY132" s="39">
        <v>6</v>
      </c>
      <c r="IZ132" s="39">
        <v>5</v>
      </c>
      <c r="JA132" s="39">
        <v>2</v>
      </c>
      <c r="JB132" s="39">
        <v>4</v>
      </c>
      <c r="JC132" s="39">
        <v>5</v>
      </c>
      <c r="JD132" s="2">
        <v>6</v>
      </c>
      <c r="JE132" s="2">
        <v>4</v>
      </c>
      <c r="JF132" s="2">
        <v>6</v>
      </c>
      <c r="JG132" s="2">
        <v>6</v>
      </c>
      <c r="JH132" s="2">
        <v>5</v>
      </c>
      <c r="JI132" s="2">
        <v>3</v>
      </c>
      <c r="JJ132" s="2">
        <v>2</v>
      </c>
      <c r="JK132" s="2">
        <v>3</v>
      </c>
      <c r="JL132" s="2">
        <v>3</v>
      </c>
      <c r="JM132" s="44">
        <v>1</v>
      </c>
      <c r="JN132" s="44">
        <v>1</v>
      </c>
      <c r="JO132" s="44">
        <v>1</v>
      </c>
      <c r="JP132" s="2">
        <v>3</v>
      </c>
      <c r="JQ132" s="2">
        <v>1</v>
      </c>
      <c r="JR132" s="2">
        <v>2</v>
      </c>
      <c r="JS132" s="2">
        <v>2</v>
      </c>
      <c r="JT132" s="2">
        <v>3</v>
      </c>
      <c r="JU132" s="2">
        <v>3</v>
      </c>
      <c r="JV132" s="2">
        <v>0</v>
      </c>
      <c r="JW132" s="2">
        <v>1</v>
      </c>
      <c r="JX132" s="2">
        <v>1</v>
      </c>
      <c r="JY132" s="2">
        <v>4</v>
      </c>
      <c r="JZ132" s="2">
        <v>2</v>
      </c>
      <c r="KA132" s="2">
        <v>1</v>
      </c>
      <c r="KB132" s="25">
        <v>5</v>
      </c>
      <c r="KC132" s="25">
        <v>1</v>
      </c>
      <c r="KD132" s="25">
        <v>0</v>
      </c>
      <c r="KE132" s="25">
        <v>0</v>
      </c>
      <c r="KF132" s="25">
        <v>11</v>
      </c>
      <c r="KG132" s="25">
        <v>8</v>
      </c>
      <c r="KH132" s="25">
        <v>9</v>
      </c>
      <c r="KI132" s="25">
        <v>10</v>
      </c>
      <c r="KJ132" s="25">
        <v>9</v>
      </c>
      <c r="KK132" s="25">
        <v>7</v>
      </c>
      <c r="KL132" s="25">
        <v>7</v>
      </c>
      <c r="KM132" s="25">
        <v>7</v>
      </c>
      <c r="KN132" s="25">
        <v>14</v>
      </c>
      <c r="KO132" s="25">
        <v>6</v>
      </c>
      <c r="KP132" s="25">
        <v>8</v>
      </c>
      <c r="KQ132" s="25">
        <v>8</v>
      </c>
      <c r="KR132" s="44">
        <v>27.27272727272727</v>
      </c>
      <c r="KS132" s="44">
        <v>25</v>
      </c>
      <c r="KT132" s="44">
        <v>77.777777777777786</v>
      </c>
      <c r="KU132" s="44">
        <v>60</v>
      </c>
      <c r="KV132" s="44">
        <v>55.555555555555557</v>
      </c>
      <c r="KW132" s="44">
        <v>28.571428571428569</v>
      </c>
      <c r="KX132" s="44">
        <v>57.142857142857139</v>
      </c>
      <c r="KY132" s="44">
        <v>71.428571428571431</v>
      </c>
      <c r="KZ132" s="44">
        <v>42.857142857142854</v>
      </c>
      <c r="LA132" s="44">
        <v>66.666666666666657</v>
      </c>
      <c r="LB132" s="44">
        <v>75</v>
      </c>
      <c r="LC132" s="44">
        <v>75</v>
      </c>
      <c r="LD132" s="44">
        <v>45.454545454545453</v>
      </c>
      <c r="LE132" s="44">
        <v>37.5</v>
      </c>
      <c r="LF132" s="44">
        <v>22.222222222222221</v>
      </c>
      <c r="LG132" s="44">
        <v>30</v>
      </c>
      <c r="LH132" s="44">
        <v>33.333333333333329</v>
      </c>
      <c r="LI132" s="44">
        <v>14.285714285714285</v>
      </c>
      <c r="LJ132" s="44">
        <v>14.285714285714285</v>
      </c>
      <c r="LK132" s="44">
        <v>14.285714285714285</v>
      </c>
      <c r="LL132" s="44">
        <v>21.428571428571427</v>
      </c>
      <c r="LM132" s="44">
        <v>16.666666666666664</v>
      </c>
      <c r="LN132" s="44">
        <v>25</v>
      </c>
      <c r="LO132" s="44">
        <v>25</v>
      </c>
      <c r="LP132" s="44">
        <v>27.27272727272727</v>
      </c>
      <c r="LQ132" s="44">
        <v>37.5</v>
      </c>
      <c r="LR132" s="44">
        <v>0</v>
      </c>
      <c r="LS132" s="44">
        <v>10</v>
      </c>
      <c r="LT132" s="44">
        <v>11.111111111111111</v>
      </c>
      <c r="LU132" s="44">
        <v>57.142857142857139</v>
      </c>
      <c r="LV132" s="44">
        <v>28.571428571428569</v>
      </c>
      <c r="LW132" s="44">
        <v>14.285714285714285</v>
      </c>
      <c r="LX132" s="44">
        <v>35.714285714285715</v>
      </c>
      <c r="LY132" s="44">
        <v>16.666666666666664</v>
      </c>
      <c r="LZ132" s="44">
        <v>0</v>
      </c>
      <c r="MA132" s="44">
        <v>0</v>
      </c>
      <c r="MB132" s="25">
        <v>1</v>
      </c>
      <c r="MC132" s="25">
        <v>2</v>
      </c>
      <c r="MD132" s="25">
        <v>1</v>
      </c>
      <c r="ME132" s="25">
        <v>1</v>
      </c>
      <c r="MF132" s="25">
        <v>1</v>
      </c>
      <c r="MG132" s="25">
        <v>3</v>
      </c>
      <c r="MH132" s="25">
        <v>0</v>
      </c>
      <c r="MI132" s="25">
        <v>1</v>
      </c>
      <c r="MJ132" s="25">
        <v>2</v>
      </c>
      <c r="MK132" s="25">
        <v>2</v>
      </c>
      <c r="ML132" s="25">
        <v>0</v>
      </c>
      <c r="MM132" s="25">
        <v>1</v>
      </c>
      <c r="MN132" s="25">
        <v>3</v>
      </c>
      <c r="MO132" s="25">
        <v>10</v>
      </c>
      <c r="MP132" s="25">
        <v>7</v>
      </c>
      <c r="MQ132" s="25">
        <v>12</v>
      </c>
      <c r="MR132" s="25">
        <v>2</v>
      </c>
      <c r="MS132" s="25">
        <v>8</v>
      </c>
      <c r="MT132" s="25">
        <v>4</v>
      </c>
      <c r="MU132" s="25">
        <v>5</v>
      </c>
      <c r="MV132" s="25">
        <v>6</v>
      </c>
      <c r="MW132" s="44">
        <v>3</v>
      </c>
      <c r="MX132" s="44">
        <v>3</v>
      </c>
      <c r="MY132" s="44">
        <v>1</v>
      </c>
      <c r="MZ132" s="44">
        <v>33.333333333333329</v>
      </c>
      <c r="NA132" s="44">
        <v>20</v>
      </c>
      <c r="NB132" s="44">
        <v>14.285714285714285</v>
      </c>
      <c r="NC132" s="44">
        <v>8.3333333333333321</v>
      </c>
      <c r="ND132" s="44">
        <v>50</v>
      </c>
      <c r="NE132" s="44">
        <v>37.5</v>
      </c>
      <c r="NF132" s="44">
        <v>0</v>
      </c>
      <c r="NG132" s="44">
        <v>20</v>
      </c>
      <c r="NH132" s="44">
        <v>33.333333333333329</v>
      </c>
      <c r="NI132" s="44">
        <v>66.666666666666657</v>
      </c>
      <c r="NJ132" s="44">
        <v>0</v>
      </c>
      <c r="NK132" s="44">
        <v>100</v>
      </c>
      <c r="NL132" s="25">
        <v>0</v>
      </c>
      <c r="NM132" s="25">
        <v>0</v>
      </c>
      <c r="NN132" s="25">
        <v>1</v>
      </c>
      <c r="NO132" s="25">
        <v>0</v>
      </c>
      <c r="NP132" s="25">
        <v>0</v>
      </c>
      <c r="NQ132" s="25">
        <v>0</v>
      </c>
      <c r="NR132" s="25">
        <v>0</v>
      </c>
      <c r="NS132" s="25">
        <v>0</v>
      </c>
      <c r="NT132" s="25">
        <v>0</v>
      </c>
      <c r="NU132" s="25">
        <v>0</v>
      </c>
      <c r="NV132" s="25">
        <v>0</v>
      </c>
      <c r="NW132" s="25">
        <v>0</v>
      </c>
      <c r="NX132" s="25">
        <v>2</v>
      </c>
      <c r="NY132" s="25">
        <v>1</v>
      </c>
      <c r="NZ132" s="25">
        <v>2</v>
      </c>
      <c r="OA132" s="25">
        <v>3</v>
      </c>
      <c r="OB132" s="25">
        <v>1</v>
      </c>
      <c r="OC132" s="25">
        <v>1</v>
      </c>
      <c r="OD132" s="44">
        <v>0</v>
      </c>
      <c r="OE132" s="44">
        <v>0</v>
      </c>
      <c r="OF132" s="44">
        <v>0</v>
      </c>
      <c r="OG132" s="44">
        <v>1</v>
      </c>
      <c r="OH132" s="44">
        <v>0</v>
      </c>
      <c r="OI132" s="44">
        <v>1</v>
      </c>
      <c r="OJ132" s="44">
        <v>0</v>
      </c>
      <c r="OK132" s="44">
        <v>0</v>
      </c>
      <c r="OL132" s="44">
        <v>50</v>
      </c>
      <c r="OM132" s="44">
        <v>0</v>
      </c>
      <c r="ON132" s="44">
        <v>0</v>
      </c>
      <c r="OO132" s="44">
        <v>0</v>
      </c>
      <c r="OP132" s="44">
        <v>999999999</v>
      </c>
      <c r="OQ132" s="44">
        <v>999999999</v>
      </c>
      <c r="OR132" s="44">
        <v>999999999</v>
      </c>
      <c r="OS132" s="44">
        <v>0</v>
      </c>
      <c r="OT132" s="44">
        <v>999999999</v>
      </c>
      <c r="OU132" s="44">
        <v>0</v>
      </c>
      <c r="OV132" s="25">
        <v>11</v>
      </c>
      <c r="OW132" s="25">
        <v>15</v>
      </c>
      <c r="OX132" s="25">
        <v>20</v>
      </c>
      <c r="OY132" s="25">
        <v>28</v>
      </c>
      <c r="OZ132" s="25">
        <v>19</v>
      </c>
      <c r="PA132" s="25">
        <v>18</v>
      </c>
      <c r="PB132" s="25">
        <v>17</v>
      </c>
      <c r="PC132" s="25">
        <v>31</v>
      </c>
      <c r="PD132" s="25">
        <v>39</v>
      </c>
      <c r="PE132" s="25">
        <v>20</v>
      </c>
      <c r="PF132" s="25">
        <v>21</v>
      </c>
      <c r="PG132" s="25">
        <v>12</v>
      </c>
      <c r="PH132" s="25">
        <v>28</v>
      </c>
      <c r="PI132" s="25">
        <v>28</v>
      </c>
      <c r="PJ132" s="25">
        <v>29</v>
      </c>
      <c r="PK132" s="25">
        <v>36</v>
      </c>
      <c r="PL132" s="25">
        <v>23</v>
      </c>
      <c r="PM132" s="25">
        <v>25</v>
      </c>
      <c r="PN132" s="25">
        <v>22</v>
      </c>
      <c r="PO132" s="25">
        <v>40</v>
      </c>
      <c r="PP132" s="25">
        <v>49</v>
      </c>
      <c r="PQ132" s="25">
        <v>32</v>
      </c>
      <c r="PR132" s="25">
        <v>32</v>
      </c>
      <c r="PS132" s="25">
        <v>30</v>
      </c>
      <c r="PT132" s="44">
        <v>39.285714285714285</v>
      </c>
      <c r="PU132" s="44">
        <v>53.571428571428569</v>
      </c>
      <c r="PV132" s="44">
        <v>68.965517241379317</v>
      </c>
      <c r="PW132" s="44">
        <v>77.777777777777786</v>
      </c>
      <c r="PX132" s="44">
        <v>82.608695652173907</v>
      </c>
      <c r="PY132" s="44">
        <v>72</v>
      </c>
      <c r="PZ132" s="44">
        <v>77.272727272727266</v>
      </c>
      <c r="QA132" s="44">
        <v>77.5</v>
      </c>
      <c r="QB132" s="44">
        <v>79.591836734693871</v>
      </c>
      <c r="QC132" s="44">
        <v>62.5</v>
      </c>
      <c r="QD132" s="44">
        <v>65.625</v>
      </c>
      <c r="QE132" s="44">
        <v>40</v>
      </c>
      <c r="QF132" s="25">
        <v>11</v>
      </c>
      <c r="QG132" s="25">
        <v>10</v>
      </c>
      <c r="QH132" s="25">
        <v>20</v>
      </c>
      <c r="QI132" s="25">
        <v>28</v>
      </c>
      <c r="QJ132" s="25">
        <v>18</v>
      </c>
      <c r="QK132" s="25">
        <v>18</v>
      </c>
      <c r="QL132" s="25">
        <v>15</v>
      </c>
      <c r="QM132" s="25">
        <v>29</v>
      </c>
      <c r="QN132" s="25">
        <v>37</v>
      </c>
      <c r="QO132" s="25">
        <v>18</v>
      </c>
      <c r="QP132" s="25">
        <v>16</v>
      </c>
      <c r="QQ132" s="25">
        <v>28</v>
      </c>
      <c r="QR132" s="25">
        <v>28</v>
      </c>
      <c r="QS132" s="25">
        <v>29</v>
      </c>
      <c r="QT132" s="25">
        <v>36</v>
      </c>
      <c r="QU132" s="25">
        <v>23</v>
      </c>
      <c r="QV132" s="25">
        <v>25</v>
      </c>
      <c r="QW132" s="25">
        <v>22</v>
      </c>
      <c r="QX132" s="25">
        <v>40</v>
      </c>
      <c r="QY132" s="25">
        <v>49</v>
      </c>
      <c r="QZ132" s="25">
        <v>32</v>
      </c>
      <c r="RA132" s="25">
        <v>32</v>
      </c>
      <c r="RB132" s="44">
        <v>39.285714285714285</v>
      </c>
      <c r="RC132" s="44">
        <v>35.714285714285715</v>
      </c>
      <c r="RD132" s="44">
        <v>68.965517241379317</v>
      </c>
      <c r="RE132" s="44">
        <v>77.777777777777786</v>
      </c>
      <c r="RF132" s="44">
        <v>78.260869565217391</v>
      </c>
      <c r="RG132" s="44">
        <v>72</v>
      </c>
      <c r="RH132" s="44">
        <v>68.181818181818173</v>
      </c>
      <c r="RI132" s="44">
        <v>72.5</v>
      </c>
      <c r="RJ132" s="44">
        <v>75.510204081632651</v>
      </c>
      <c r="RK132" s="44">
        <v>56.25</v>
      </c>
      <c r="RL132" s="44">
        <v>50</v>
      </c>
      <c r="RM132" s="25">
        <v>16</v>
      </c>
      <c r="RN132" s="25">
        <v>16</v>
      </c>
      <c r="RO132" s="25">
        <v>15</v>
      </c>
      <c r="RP132" s="25">
        <v>25</v>
      </c>
      <c r="RQ132" s="25">
        <v>13</v>
      </c>
      <c r="RR132" s="25">
        <v>15</v>
      </c>
      <c r="RS132" s="25">
        <v>12</v>
      </c>
      <c r="RT132" s="25">
        <v>15</v>
      </c>
      <c r="RU132" s="25">
        <v>23</v>
      </c>
      <c r="RV132" s="25">
        <v>13</v>
      </c>
      <c r="RW132" s="25">
        <v>16</v>
      </c>
      <c r="RX132" s="25">
        <v>17</v>
      </c>
      <c r="RY132" s="25">
        <v>9</v>
      </c>
      <c r="RZ132" s="25">
        <v>12</v>
      </c>
      <c r="SA132" s="25">
        <v>15</v>
      </c>
      <c r="SB132" s="25">
        <v>15</v>
      </c>
      <c r="SC132" s="25">
        <v>11</v>
      </c>
      <c r="SD132" s="25">
        <v>10</v>
      </c>
      <c r="SE132" s="25">
        <v>10</v>
      </c>
      <c r="SF132" s="25">
        <v>17</v>
      </c>
      <c r="SG132" s="25">
        <v>15</v>
      </c>
      <c r="SH132" s="25">
        <v>9</v>
      </c>
      <c r="SI132" s="25">
        <v>15</v>
      </c>
      <c r="SJ132" s="25">
        <v>17</v>
      </c>
      <c r="SK132" s="25">
        <v>8</v>
      </c>
      <c r="SL132" s="25">
        <v>10</v>
      </c>
      <c r="SM132" s="25">
        <v>14</v>
      </c>
      <c r="SN132" s="25">
        <v>15</v>
      </c>
      <c r="SO132" s="25">
        <v>10</v>
      </c>
      <c r="SP132" s="25">
        <v>9</v>
      </c>
      <c r="SQ132" s="25">
        <v>8</v>
      </c>
      <c r="SR132" s="25">
        <v>9</v>
      </c>
      <c r="SS132" s="25">
        <v>14</v>
      </c>
      <c r="ST132" s="25">
        <v>8</v>
      </c>
      <c r="SU132" s="25">
        <v>13</v>
      </c>
      <c r="SV132" s="25">
        <v>13</v>
      </c>
      <c r="SW132" s="44">
        <v>69.565217391304344</v>
      </c>
      <c r="SX132" s="44">
        <v>69.565217391304344</v>
      </c>
      <c r="SY132" s="44">
        <v>75</v>
      </c>
      <c r="SZ132" s="44">
        <v>86.206896551724128</v>
      </c>
      <c r="TA132" s="44">
        <v>68.421052631578945</v>
      </c>
      <c r="TB132" s="44">
        <v>71.428571428571431</v>
      </c>
      <c r="TC132" s="44">
        <v>70.588235294117652</v>
      </c>
      <c r="TD132" s="44">
        <v>45.454545454545453</v>
      </c>
      <c r="TE132" s="44">
        <v>67.64705882352942</v>
      </c>
      <c r="TF132" s="44">
        <v>59.090909090909093</v>
      </c>
      <c r="TG132" s="44">
        <v>66.666666666666657</v>
      </c>
      <c r="TH132" s="44">
        <v>70.833333333333343</v>
      </c>
      <c r="TI132" s="44">
        <v>39.130434782608695</v>
      </c>
      <c r="TJ132" s="44">
        <v>52.173913043478258</v>
      </c>
      <c r="TK132" s="44">
        <v>75</v>
      </c>
      <c r="TL132" s="44">
        <v>51.724137931034484</v>
      </c>
      <c r="TM132" s="44">
        <v>57.894736842105267</v>
      </c>
      <c r="TN132" s="44">
        <v>47.619047619047613</v>
      </c>
      <c r="TO132" s="44">
        <v>58.82352941176471</v>
      </c>
      <c r="TP132" s="44">
        <v>51.515151515151516</v>
      </c>
      <c r="TQ132" s="44">
        <v>44.117647058823529</v>
      </c>
      <c r="TR132" s="44">
        <v>40.909090909090914</v>
      </c>
      <c r="TS132" s="44">
        <v>62.5</v>
      </c>
      <c r="TT132" s="44">
        <v>70.833333333333343</v>
      </c>
      <c r="TU132" s="44">
        <v>34.782608695652172</v>
      </c>
      <c r="TV132" s="44">
        <v>43.478260869565219</v>
      </c>
      <c r="TW132" s="44">
        <v>70</v>
      </c>
      <c r="TX132" s="44">
        <v>51.724137931034484</v>
      </c>
      <c r="TY132" s="44">
        <v>52.631578947368418</v>
      </c>
      <c r="TZ132" s="44">
        <v>42.857142857142854</v>
      </c>
      <c r="UA132" s="44">
        <v>47.058823529411761</v>
      </c>
      <c r="UB132" s="44">
        <v>27.27272727272727</v>
      </c>
      <c r="UC132" s="44">
        <v>41.17647058823529</v>
      </c>
      <c r="UD132" s="44">
        <v>36.363636363636367</v>
      </c>
      <c r="UE132" s="44">
        <v>54.166666666666664</v>
      </c>
      <c r="UF132" s="44">
        <v>54.166666666666664</v>
      </c>
    </row>
    <row r="133" spans="1:552" x14ac:dyDescent="0.25">
      <c r="A133" s="2" t="str">
        <f t="shared" si="2"/>
        <v xml:space="preserve">320520 Vila Velha                                                                                                                                   </v>
      </c>
      <c r="B133" s="58">
        <v>320520</v>
      </c>
      <c r="C133" s="2" t="s">
        <v>177</v>
      </c>
      <c r="D133" s="56">
        <v>13</v>
      </c>
      <c r="E133" s="56">
        <v>14</v>
      </c>
      <c r="F133" s="56">
        <v>15</v>
      </c>
      <c r="G133" s="56">
        <v>19</v>
      </c>
      <c r="H133" s="56">
        <v>15</v>
      </c>
      <c r="I133" s="56">
        <v>9</v>
      </c>
      <c r="J133" s="56">
        <v>21</v>
      </c>
      <c r="K133" s="56">
        <v>27</v>
      </c>
      <c r="L133" s="56">
        <v>23</v>
      </c>
      <c r="M133" s="56">
        <v>16</v>
      </c>
      <c r="N133" s="56">
        <v>12</v>
      </c>
      <c r="O133" s="56">
        <v>20</v>
      </c>
      <c r="P133" s="59">
        <v>8</v>
      </c>
      <c r="Q133" s="59">
        <v>5</v>
      </c>
      <c r="R133" s="59">
        <v>6</v>
      </c>
      <c r="S133" s="59">
        <v>5</v>
      </c>
      <c r="T133" s="59">
        <v>7</v>
      </c>
      <c r="U133" s="59">
        <v>6</v>
      </c>
      <c r="V133" s="59">
        <v>11</v>
      </c>
      <c r="W133" s="59">
        <v>21</v>
      </c>
      <c r="X133" s="59">
        <v>16</v>
      </c>
      <c r="Y133" s="59">
        <v>8</v>
      </c>
      <c r="Z133" s="59">
        <v>8</v>
      </c>
      <c r="AA133" s="59">
        <v>9</v>
      </c>
      <c r="AB133" s="62">
        <v>61.53846153846154</v>
      </c>
      <c r="AC133" s="62">
        <v>35.714285714285715</v>
      </c>
      <c r="AD133" s="62">
        <v>40</v>
      </c>
      <c r="AE133" s="62">
        <v>26.315789473684209</v>
      </c>
      <c r="AF133" s="62">
        <v>46.666666666666664</v>
      </c>
      <c r="AG133" s="62">
        <v>66.666666666666657</v>
      </c>
      <c r="AH133" s="62">
        <v>52.380952380952387</v>
      </c>
      <c r="AI133" s="62">
        <v>77.777777777777786</v>
      </c>
      <c r="AJ133" s="62">
        <v>69.565217391304344</v>
      </c>
      <c r="AK133" s="62">
        <v>50</v>
      </c>
      <c r="AL133" s="62">
        <v>66.666666666666657</v>
      </c>
      <c r="AM133" s="62">
        <v>45</v>
      </c>
      <c r="AN133" s="61">
        <v>5</v>
      </c>
      <c r="AO133" s="25">
        <v>9</v>
      </c>
      <c r="AP133" s="25">
        <v>6</v>
      </c>
      <c r="AQ133" s="25">
        <v>13</v>
      </c>
      <c r="AR133" s="25">
        <v>6</v>
      </c>
      <c r="AS133" s="25">
        <v>3</v>
      </c>
      <c r="AT133" s="25">
        <v>9</v>
      </c>
      <c r="AU133" s="25">
        <v>6</v>
      </c>
      <c r="AV133" s="25">
        <v>7</v>
      </c>
      <c r="AW133" s="25">
        <v>5</v>
      </c>
      <c r="AX133" s="25">
        <v>4</v>
      </c>
      <c r="AY133" s="25">
        <v>10</v>
      </c>
      <c r="AZ133" s="39">
        <v>38.461538461538467</v>
      </c>
      <c r="BA133" s="39">
        <v>64.285714285714292</v>
      </c>
      <c r="BB133" s="39">
        <v>40</v>
      </c>
      <c r="BC133" s="39">
        <v>68.421052631578945</v>
      </c>
      <c r="BD133" s="39">
        <v>40</v>
      </c>
      <c r="BE133" s="39">
        <v>33.333333333333329</v>
      </c>
      <c r="BF133" s="39">
        <v>42.857142857142854</v>
      </c>
      <c r="BG133" s="39">
        <v>22.222222222222221</v>
      </c>
      <c r="BH133" s="39">
        <v>30.434782608695656</v>
      </c>
      <c r="BI133" s="39">
        <v>31.25</v>
      </c>
      <c r="BJ133" s="39">
        <v>33.333333333333329</v>
      </c>
      <c r="BK133" s="39">
        <v>50</v>
      </c>
      <c r="BL133" s="25">
        <v>0</v>
      </c>
      <c r="BM133" s="25">
        <v>0</v>
      </c>
      <c r="BN133" s="25">
        <v>3</v>
      </c>
      <c r="BO133" s="25">
        <v>1</v>
      </c>
      <c r="BP133" s="25">
        <v>2</v>
      </c>
      <c r="BQ133" s="25">
        <v>0</v>
      </c>
      <c r="BR133" s="25">
        <v>1</v>
      </c>
      <c r="BS133" s="25">
        <v>0</v>
      </c>
      <c r="BT133" s="25">
        <v>0</v>
      </c>
      <c r="BU133" s="25">
        <v>3</v>
      </c>
      <c r="BV133" s="25">
        <v>0</v>
      </c>
      <c r="BW133" s="25">
        <v>1</v>
      </c>
      <c r="BX133" s="39">
        <v>0</v>
      </c>
      <c r="BY133" s="39">
        <v>0</v>
      </c>
      <c r="BZ133" s="39">
        <v>20</v>
      </c>
      <c r="CA133" s="39">
        <v>5.2631578947368416</v>
      </c>
      <c r="CB133" s="39">
        <v>13.333333333333334</v>
      </c>
      <c r="CC133" s="39">
        <v>0</v>
      </c>
      <c r="CD133" s="39">
        <v>4.7619047619047619</v>
      </c>
      <c r="CE133" s="39">
        <v>0</v>
      </c>
      <c r="CF133" s="39">
        <v>0</v>
      </c>
      <c r="CG133" s="39">
        <v>18.75</v>
      </c>
      <c r="CH133" s="39">
        <v>0</v>
      </c>
      <c r="CI133" s="39">
        <v>5</v>
      </c>
      <c r="CJ133" s="63">
        <v>1</v>
      </c>
      <c r="CK133" s="63">
        <v>0</v>
      </c>
      <c r="CL133" s="63">
        <v>1</v>
      </c>
      <c r="CM133" s="63">
        <v>2</v>
      </c>
      <c r="CN133" s="63">
        <v>2</v>
      </c>
      <c r="CO133" s="63">
        <v>4</v>
      </c>
      <c r="CP133" s="63">
        <v>3</v>
      </c>
      <c r="CQ133" s="63">
        <v>4</v>
      </c>
      <c r="CR133" s="63">
        <v>8</v>
      </c>
      <c r="CS133" s="63">
        <v>5</v>
      </c>
      <c r="CT133" s="63">
        <v>2</v>
      </c>
      <c r="CU133" s="63">
        <v>3</v>
      </c>
      <c r="CV133" s="63">
        <v>2</v>
      </c>
      <c r="CW133" s="63">
        <v>1</v>
      </c>
      <c r="CX133" s="63">
        <v>1</v>
      </c>
      <c r="CY133" s="63">
        <v>1</v>
      </c>
      <c r="CZ133" s="63">
        <v>0</v>
      </c>
      <c r="DA133" s="63">
        <v>0</v>
      </c>
      <c r="DB133" s="63">
        <v>1</v>
      </c>
      <c r="DC133" s="63">
        <v>5</v>
      </c>
      <c r="DD133" s="63">
        <v>2</v>
      </c>
      <c r="DE133" s="63">
        <v>0</v>
      </c>
      <c r="DF133" s="63">
        <v>0</v>
      </c>
      <c r="DG133" s="63">
        <v>0</v>
      </c>
      <c r="DH133" s="25">
        <v>2</v>
      </c>
      <c r="DI133" s="25">
        <v>1</v>
      </c>
      <c r="DJ133" s="25">
        <v>0</v>
      </c>
      <c r="DK133" s="25">
        <v>0</v>
      </c>
      <c r="DL133" s="25">
        <v>1</v>
      </c>
      <c r="DM133" s="25">
        <v>1</v>
      </c>
      <c r="DN133" s="25">
        <v>2</v>
      </c>
      <c r="DO133" s="25">
        <v>1</v>
      </c>
      <c r="DP133" s="25">
        <v>0</v>
      </c>
      <c r="DQ133" s="25">
        <v>1</v>
      </c>
      <c r="DR133" s="25">
        <v>1</v>
      </c>
      <c r="DS133" s="25">
        <v>1</v>
      </c>
      <c r="DT133" s="34">
        <v>5</v>
      </c>
      <c r="DU133" s="34">
        <v>2</v>
      </c>
      <c r="DV133" s="34">
        <v>2</v>
      </c>
      <c r="DW133" s="34">
        <v>3</v>
      </c>
      <c r="DX133" s="34">
        <v>3</v>
      </c>
      <c r="DY133" s="34">
        <v>5</v>
      </c>
      <c r="DZ133" s="34">
        <v>6</v>
      </c>
      <c r="EA133" s="2">
        <v>10</v>
      </c>
      <c r="EB133" s="2">
        <v>10</v>
      </c>
      <c r="EC133" s="2">
        <v>6</v>
      </c>
      <c r="ED133" s="2">
        <v>3</v>
      </c>
      <c r="EE133" s="2">
        <v>4</v>
      </c>
      <c r="EF133" s="34">
        <v>20</v>
      </c>
      <c r="EG133" s="34">
        <v>0</v>
      </c>
      <c r="EH133" s="34">
        <v>50</v>
      </c>
      <c r="EI133" s="34">
        <v>66.666666666666657</v>
      </c>
      <c r="EJ133" s="34">
        <v>66.666666666666657</v>
      </c>
      <c r="EK133" s="34">
        <v>80</v>
      </c>
      <c r="EL133" s="34">
        <v>50</v>
      </c>
      <c r="EM133" s="34">
        <v>40</v>
      </c>
      <c r="EN133" s="34">
        <v>80</v>
      </c>
      <c r="EO133" s="34">
        <v>83.333333333333343</v>
      </c>
      <c r="EP133" s="34">
        <v>66.666666666666657</v>
      </c>
      <c r="EQ133" s="34">
        <v>75</v>
      </c>
      <c r="ER133" s="34">
        <v>40</v>
      </c>
      <c r="ES133" s="34">
        <v>50</v>
      </c>
      <c r="ET133" s="34">
        <v>50</v>
      </c>
      <c r="EU133" s="34">
        <v>33.333333333333329</v>
      </c>
      <c r="EV133" s="34">
        <v>0</v>
      </c>
      <c r="EW133" s="34">
        <v>0</v>
      </c>
      <c r="EX133" s="34">
        <v>16.666666666666664</v>
      </c>
      <c r="EY133" s="34">
        <v>50</v>
      </c>
      <c r="EZ133" s="34">
        <v>20</v>
      </c>
      <c r="FA133" s="34">
        <v>0</v>
      </c>
      <c r="FB133" s="34">
        <v>0</v>
      </c>
      <c r="FC133" s="34">
        <v>0</v>
      </c>
      <c r="FD133" s="42">
        <v>40</v>
      </c>
      <c r="FE133" s="42">
        <v>50</v>
      </c>
      <c r="FF133" s="42">
        <v>0</v>
      </c>
      <c r="FG133" s="42">
        <v>0</v>
      </c>
      <c r="FH133" s="42">
        <v>33.333333333333329</v>
      </c>
      <c r="FI133" s="42">
        <v>20</v>
      </c>
      <c r="FJ133" s="42">
        <v>33.333333333333329</v>
      </c>
      <c r="FK133" s="42">
        <v>10</v>
      </c>
      <c r="FL133" s="42">
        <v>0</v>
      </c>
      <c r="FM133" s="42">
        <v>16.666666666666664</v>
      </c>
      <c r="FN133" s="42">
        <v>33.333333333333329</v>
      </c>
      <c r="FO133" s="42">
        <v>25</v>
      </c>
      <c r="FP133" s="42">
        <v>3</v>
      </c>
      <c r="FQ133" s="2">
        <v>2</v>
      </c>
      <c r="FR133" s="2">
        <v>1</v>
      </c>
      <c r="FS133" s="2">
        <v>2</v>
      </c>
      <c r="FT133" s="2">
        <v>2</v>
      </c>
      <c r="FU133" s="2">
        <v>5</v>
      </c>
      <c r="FV133" s="2">
        <v>5</v>
      </c>
      <c r="FW133" s="2">
        <v>16</v>
      </c>
      <c r="FX133" s="2">
        <v>11</v>
      </c>
      <c r="FY133" s="2">
        <v>5</v>
      </c>
      <c r="FZ133" s="2">
        <v>3</v>
      </c>
      <c r="GA133" s="2">
        <v>9</v>
      </c>
      <c r="GB133" s="25">
        <v>2</v>
      </c>
      <c r="GC133" s="25">
        <v>0</v>
      </c>
      <c r="GD133" s="25">
        <v>1</v>
      </c>
      <c r="GE133" s="25">
        <v>2</v>
      </c>
      <c r="GF133" s="25">
        <v>1</v>
      </c>
      <c r="GG133" s="25">
        <v>0</v>
      </c>
      <c r="GH133" s="25">
        <v>2</v>
      </c>
      <c r="GI133" s="25">
        <v>1</v>
      </c>
      <c r="GJ133" s="25">
        <v>1</v>
      </c>
      <c r="GK133" s="25">
        <v>0</v>
      </c>
      <c r="GL133" s="25">
        <v>1</v>
      </c>
      <c r="GM133" s="25">
        <v>0</v>
      </c>
      <c r="GN133" s="2">
        <v>3</v>
      </c>
      <c r="GO133" s="2">
        <v>0</v>
      </c>
      <c r="GP133" s="2">
        <v>1</v>
      </c>
      <c r="GQ133" s="2">
        <v>0</v>
      </c>
      <c r="GR133" s="2">
        <v>2</v>
      </c>
      <c r="GS133" s="2">
        <v>1</v>
      </c>
      <c r="GT133" s="2">
        <v>0</v>
      </c>
      <c r="GU133" s="2">
        <v>0</v>
      </c>
      <c r="GV133" s="2">
        <v>3</v>
      </c>
      <c r="GW133" s="2">
        <v>1</v>
      </c>
      <c r="GX133" s="2">
        <v>0</v>
      </c>
      <c r="GY133" s="2">
        <v>0</v>
      </c>
      <c r="GZ133" s="2">
        <v>8</v>
      </c>
      <c r="HA133" s="2">
        <v>2</v>
      </c>
      <c r="HB133" s="2">
        <v>3</v>
      </c>
      <c r="HC133" s="2">
        <v>4</v>
      </c>
      <c r="HD133" s="2">
        <v>5</v>
      </c>
      <c r="HE133" s="2">
        <v>6</v>
      </c>
      <c r="HF133" s="2">
        <v>7</v>
      </c>
      <c r="HG133" s="2">
        <v>17</v>
      </c>
      <c r="HH133" s="2">
        <v>15</v>
      </c>
      <c r="HI133" s="2">
        <v>6</v>
      </c>
      <c r="HJ133" s="2">
        <v>4</v>
      </c>
      <c r="HK133" s="2">
        <v>9</v>
      </c>
      <c r="HL133" s="34">
        <v>37.5</v>
      </c>
      <c r="HM133" s="34">
        <v>100</v>
      </c>
      <c r="HN133" s="34">
        <v>33.333333333333329</v>
      </c>
      <c r="HO133" s="34">
        <v>50</v>
      </c>
      <c r="HP133" s="34">
        <v>40</v>
      </c>
      <c r="HQ133" s="34">
        <v>83.333333333333343</v>
      </c>
      <c r="HR133" s="34">
        <v>71.428571428571431</v>
      </c>
      <c r="HS133" s="34">
        <v>94.117647058823522</v>
      </c>
      <c r="HT133" s="34">
        <v>73.333333333333329</v>
      </c>
      <c r="HU133" s="34">
        <v>83.333333333333343</v>
      </c>
      <c r="HV133" s="34">
        <v>75</v>
      </c>
      <c r="HW133" s="34">
        <v>100</v>
      </c>
      <c r="HX133" s="39">
        <v>25</v>
      </c>
      <c r="HY133" s="39">
        <v>0</v>
      </c>
      <c r="HZ133" s="39">
        <v>33.333333333333329</v>
      </c>
      <c r="IA133" s="39">
        <v>50</v>
      </c>
      <c r="IB133" s="39">
        <v>20</v>
      </c>
      <c r="IC133" s="39">
        <v>0</v>
      </c>
      <c r="ID133" s="39">
        <v>28.571428571428569</v>
      </c>
      <c r="IE133" s="39">
        <v>5.8823529411764701</v>
      </c>
      <c r="IF133" s="39">
        <v>6.666666666666667</v>
      </c>
      <c r="IG133" s="39">
        <v>0</v>
      </c>
      <c r="IH133" s="39">
        <v>25</v>
      </c>
      <c r="II133" s="39">
        <v>0</v>
      </c>
      <c r="IJ133" s="39">
        <v>37.5</v>
      </c>
      <c r="IK133" s="39">
        <v>0</v>
      </c>
      <c r="IL133" s="39">
        <v>33.333333333333329</v>
      </c>
      <c r="IM133" s="39">
        <v>0</v>
      </c>
      <c r="IN133" s="39">
        <v>40</v>
      </c>
      <c r="IO133" s="39">
        <v>16.666666666666664</v>
      </c>
      <c r="IP133" s="39">
        <v>0</v>
      </c>
      <c r="IQ133" s="39">
        <v>0</v>
      </c>
      <c r="IR133" s="39">
        <v>20</v>
      </c>
      <c r="IS133" s="39">
        <v>16.666666666666664</v>
      </c>
      <c r="IT133" s="39">
        <v>0</v>
      </c>
      <c r="IU133" s="39">
        <v>0</v>
      </c>
      <c r="IV133" s="39">
        <v>0</v>
      </c>
      <c r="IW133" s="39">
        <v>4</v>
      </c>
      <c r="IX133" s="39">
        <v>1</v>
      </c>
      <c r="IY133" s="39">
        <v>4</v>
      </c>
      <c r="IZ133" s="39">
        <v>3</v>
      </c>
      <c r="JA133" s="39">
        <v>1</v>
      </c>
      <c r="JB133" s="39">
        <v>3</v>
      </c>
      <c r="JC133" s="39">
        <v>4</v>
      </c>
      <c r="JD133" s="2">
        <v>5</v>
      </c>
      <c r="JE133" s="2">
        <v>3</v>
      </c>
      <c r="JF133" s="2">
        <v>3</v>
      </c>
      <c r="JG133" s="2">
        <v>7</v>
      </c>
      <c r="JH133" s="2">
        <v>2</v>
      </c>
      <c r="JI133" s="2">
        <v>1</v>
      </c>
      <c r="JJ133" s="2">
        <v>2</v>
      </c>
      <c r="JK133" s="2">
        <v>4</v>
      </c>
      <c r="JL133" s="2">
        <v>1</v>
      </c>
      <c r="JM133" s="44">
        <v>0</v>
      </c>
      <c r="JN133" s="44">
        <v>1</v>
      </c>
      <c r="JO133" s="44">
        <v>0</v>
      </c>
      <c r="JP133" s="2">
        <v>1</v>
      </c>
      <c r="JQ133" s="2">
        <v>0</v>
      </c>
      <c r="JR133" s="2">
        <v>0</v>
      </c>
      <c r="JS133" s="2">
        <v>1</v>
      </c>
      <c r="JT133" s="2">
        <v>3</v>
      </c>
      <c r="JU133" s="2">
        <v>3</v>
      </c>
      <c r="JV133" s="2">
        <v>0</v>
      </c>
      <c r="JW133" s="2">
        <v>3</v>
      </c>
      <c r="JX133" s="2">
        <v>1</v>
      </c>
      <c r="JY133" s="2">
        <v>0</v>
      </c>
      <c r="JZ133" s="2">
        <v>3</v>
      </c>
      <c r="KA133" s="2">
        <v>1</v>
      </c>
      <c r="KB133" s="25">
        <v>1</v>
      </c>
      <c r="KC133" s="25">
        <v>1</v>
      </c>
      <c r="KD133" s="25">
        <v>0</v>
      </c>
      <c r="KE133" s="25">
        <v>2</v>
      </c>
      <c r="KF133" s="25">
        <v>5</v>
      </c>
      <c r="KG133" s="25">
        <v>8</v>
      </c>
      <c r="KH133" s="25">
        <v>3</v>
      </c>
      <c r="KI133" s="25">
        <v>11</v>
      </c>
      <c r="KJ133" s="25">
        <v>5</v>
      </c>
      <c r="KK133" s="25">
        <v>1</v>
      </c>
      <c r="KL133" s="25">
        <v>7</v>
      </c>
      <c r="KM133" s="25">
        <v>5</v>
      </c>
      <c r="KN133" s="25">
        <v>7</v>
      </c>
      <c r="KO133" s="25">
        <v>4</v>
      </c>
      <c r="KP133" s="25">
        <v>3</v>
      </c>
      <c r="KQ133" s="25">
        <v>10</v>
      </c>
      <c r="KR133" s="44">
        <v>0</v>
      </c>
      <c r="KS133" s="44">
        <v>50</v>
      </c>
      <c r="KT133" s="44">
        <v>33.333333333333329</v>
      </c>
      <c r="KU133" s="44">
        <v>36.363636363636367</v>
      </c>
      <c r="KV133" s="44">
        <v>60</v>
      </c>
      <c r="KW133" s="44">
        <v>100</v>
      </c>
      <c r="KX133" s="44">
        <v>42.857142857142854</v>
      </c>
      <c r="KY133" s="44">
        <v>80</v>
      </c>
      <c r="KZ133" s="44">
        <v>71.428571428571431</v>
      </c>
      <c r="LA133" s="44">
        <v>75</v>
      </c>
      <c r="LB133" s="44">
        <v>100</v>
      </c>
      <c r="LC133" s="44">
        <v>70</v>
      </c>
      <c r="LD133" s="44">
        <v>40</v>
      </c>
      <c r="LE133" s="44">
        <v>12.5</v>
      </c>
      <c r="LF133" s="44">
        <v>66.666666666666657</v>
      </c>
      <c r="LG133" s="44">
        <v>36.363636363636367</v>
      </c>
      <c r="LH133" s="44">
        <v>20</v>
      </c>
      <c r="LI133" s="44">
        <v>0</v>
      </c>
      <c r="LJ133" s="44">
        <v>14.285714285714285</v>
      </c>
      <c r="LK133" s="44">
        <v>0</v>
      </c>
      <c r="LL133" s="44">
        <v>14.285714285714285</v>
      </c>
      <c r="LM133" s="44">
        <v>0</v>
      </c>
      <c r="LN133" s="44">
        <v>0</v>
      </c>
      <c r="LO133" s="44">
        <v>10</v>
      </c>
      <c r="LP133" s="44">
        <v>60</v>
      </c>
      <c r="LQ133" s="44">
        <v>37.5</v>
      </c>
      <c r="LR133" s="44">
        <v>0</v>
      </c>
      <c r="LS133" s="44">
        <v>27.27272727272727</v>
      </c>
      <c r="LT133" s="44">
        <v>20</v>
      </c>
      <c r="LU133" s="44">
        <v>0</v>
      </c>
      <c r="LV133" s="44">
        <v>42.857142857142854</v>
      </c>
      <c r="LW133" s="44">
        <v>20</v>
      </c>
      <c r="LX133" s="44">
        <v>14.285714285714285</v>
      </c>
      <c r="LY133" s="44">
        <v>25</v>
      </c>
      <c r="LZ133" s="44">
        <v>0</v>
      </c>
      <c r="MA133" s="44">
        <v>20</v>
      </c>
      <c r="MB133" s="25">
        <v>3</v>
      </c>
      <c r="MC133" s="25">
        <v>2</v>
      </c>
      <c r="MD133" s="25">
        <v>0</v>
      </c>
      <c r="ME133" s="25">
        <v>0</v>
      </c>
      <c r="MF133" s="25">
        <v>0</v>
      </c>
      <c r="MG133" s="25">
        <v>1</v>
      </c>
      <c r="MH133" s="25">
        <v>0</v>
      </c>
      <c r="MI133" s="25">
        <v>1</v>
      </c>
      <c r="MJ133" s="25">
        <v>0</v>
      </c>
      <c r="MK133" s="25">
        <v>3</v>
      </c>
      <c r="ML133" s="25">
        <v>1</v>
      </c>
      <c r="MM133" s="25">
        <v>1</v>
      </c>
      <c r="MN133" s="25">
        <v>5</v>
      </c>
      <c r="MO133" s="25">
        <v>2</v>
      </c>
      <c r="MP133" s="25">
        <v>3</v>
      </c>
      <c r="MQ133" s="25">
        <v>3</v>
      </c>
      <c r="MR133" s="25">
        <v>3</v>
      </c>
      <c r="MS133" s="25">
        <v>5</v>
      </c>
      <c r="MT133" s="25">
        <v>3</v>
      </c>
      <c r="MU133" s="25">
        <v>7</v>
      </c>
      <c r="MV133" s="25">
        <v>7</v>
      </c>
      <c r="MW133" s="44">
        <v>5</v>
      </c>
      <c r="MX133" s="44">
        <v>3</v>
      </c>
      <c r="MY133" s="44">
        <v>3</v>
      </c>
      <c r="MZ133" s="44">
        <v>60</v>
      </c>
      <c r="NA133" s="44">
        <v>100</v>
      </c>
      <c r="NB133" s="44">
        <v>0</v>
      </c>
      <c r="NC133" s="44">
        <v>0</v>
      </c>
      <c r="ND133" s="44">
        <v>0</v>
      </c>
      <c r="NE133" s="44">
        <v>20</v>
      </c>
      <c r="NF133" s="44">
        <v>0</v>
      </c>
      <c r="NG133" s="44">
        <v>14.285714285714285</v>
      </c>
      <c r="NH133" s="44">
        <v>0</v>
      </c>
      <c r="NI133" s="44">
        <v>60</v>
      </c>
      <c r="NJ133" s="44">
        <v>33.333333333333329</v>
      </c>
      <c r="NK133" s="44">
        <v>33.333333333333329</v>
      </c>
      <c r="NL133" s="25">
        <v>1</v>
      </c>
      <c r="NM133" s="25">
        <v>1</v>
      </c>
      <c r="NN133" s="25">
        <v>1</v>
      </c>
      <c r="NO133" s="25">
        <v>0</v>
      </c>
      <c r="NP133" s="25">
        <v>0</v>
      </c>
      <c r="NQ133" s="25">
        <v>0</v>
      </c>
      <c r="NR133" s="25">
        <v>0</v>
      </c>
      <c r="NS133" s="25">
        <v>0</v>
      </c>
      <c r="NT133" s="25">
        <v>0</v>
      </c>
      <c r="NU133" s="25">
        <v>0</v>
      </c>
      <c r="NV133" s="25">
        <v>0</v>
      </c>
      <c r="NW133" s="25">
        <v>0</v>
      </c>
      <c r="NX133" s="25">
        <v>1</v>
      </c>
      <c r="NY133" s="25">
        <v>2</v>
      </c>
      <c r="NZ133" s="25">
        <v>1</v>
      </c>
      <c r="OA133" s="25">
        <v>1</v>
      </c>
      <c r="OB133" s="25">
        <v>2</v>
      </c>
      <c r="OC133" s="25">
        <v>0</v>
      </c>
      <c r="OD133" s="44">
        <v>0</v>
      </c>
      <c r="OE133" s="44">
        <v>0</v>
      </c>
      <c r="OF133" s="44">
        <v>1</v>
      </c>
      <c r="OG133" s="44">
        <v>0</v>
      </c>
      <c r="OH133" s="44">
        <v>0</v>
      </c>
      <c r="OI133" s="44">
        <v>0</v>
      </c>
      <c r="OJ133" s="44">
        <v>100</v>
      </c>
      <c r="OK133" s="44">
        <v>50</v>
      </c>
      <c r="OL133" s="44">
        <v>100</v>
      </c>
      <c r="OM133" s="44">
        <v>0</v>
      </c>
      <c r="ON133" s="44">
        <v>0</v>
      </c>
      <c r="OO133" s="44">
        <v>999999999</v>
      </c>
      <c r="OP133" s="44">
        <v>999999999</v>
      </c>
      <c r="OQ133" s="44">
        <v>999999999</v>
      </c>
      <c r="OR133" s="44">
        <v>0</v>
      </c>
      <c r="OS133" s="44">
        <v>999999999</v>
      </c>
      <c r="OT133" s="44">
        <v>999999999</v>
      </c>
      <c r="OU133" s="44">
        <v>999999999</v>
      </c>
      <c r="OV133" s="25">
        <v>9</v>
      </c>
      <c r="OW133" s="25">
        <v>7</v>
      </c>
      <c r="OX133" s="25">
        <v>9</v>
      </c>
      <c r="OY133" s="25">
        <v>20</v>
      </c>
      <c r="OZ133" s="25">
        <v>16</v>
      </c>
      <c r="PA133" s="25">
        <v>10</v>
      </c>
      <c r="PB133" s="25">
        <v>16</v>
      </c>
      <c r="PC133" s="25">
        <v>25</v>
      </c>
      <c r="PD133" s="25">
        <v>24</v>
      </c>
      <c r="PE133" s="25">
        <v>19</v>
      </c>
      <c r="PF133" s="25">
        <v>16</v>
      </c>
      <c r="PG133" s="25">
        <v>11</v>
      </c>
      <c r="PH133" s="25">
        <v>22</v>
      </c>
      <c r="PI133" s="25">
        <v>21</v>
      </c>
      <c r="PJ133" s="25">
        <v>15</v>
      </c>
      <c r="PK133" s="25">
        <v>24</v>
      </c>
      <c r="PL133" s="25">
        <v>20</v>
      </c>
      <c r="PM133" s="25">
        <v>14</v>
      </c>
      <c r="PN133" s="25">
        <v>22</v>
      </c>
      <c r="PO133" s="25">
        <v>32</v>
      </c>
      <c r="PP133" s="25">
        <v>30</v>
      </c>
      <c r="PQ133" s="25">
        <v>22</v>
      </c>
      <c r="PR133" s="25">
        <v>18</v>
      </c>
      <c r="PS133" s="25">
        <v>25</v>
      </c>
      <c r="PT133" s="44">
        <v>40.909090909090914</v>
      </c>
      <c r="PU133" s="44">
        <v>33.333333333333329</v>
      </c>
      <c r="PV133" s="44">
        <v>60</v>
      </c>
      <c r="PW133" s="44">
        <v>83.333333333333343</v>
      </c>
      <c r="PX133" s="44">
        <v>80</v>
      </c>
      <c r="PY133" s="44">
        <v>71.428571428571431</v>
      </c>
      <c r="PZ133" s="44">
        <v>72.727272727272734</v>
      </c>
      <c r="QA133" s="44">
        <v>78.125</v>
      </c>
      <c r="QB133" s="44">
        <v>80</v>
      </c>
      <c r="QC133" s="44">
        <v>86.36363636363636</v>
      </c>
      <c r="QD133" s="44">
        <v>88.888888888888886</v>
      </c>
      <c r="QE133" s="44">
        <v>44</v>
      </c>
      <c r="QF133" s="25">
        <v>8</v>
      </c>
      <c r="QG133" s="25">
        <v>9</v>
      </c>
      <c r="QH133" s="25">
        <v>9</v>
      </c>
      <c r="QI133" s="25">
        <v>16</v>
      </c>
      <c r="QJ133" s="25">
        <v>15</v>
      </c>
      <c r="QK133" s="25">
        <v>9</v>
      </c>
      <c r="QL133" s="25">
        <v>14</v>
      </c>
      <c r="QM133" s="25">
        <v>23</v>
      </c>
      <c r="QN133" s="25">
        <v>20</v>
      </c>
      <c r="QO133" s="25">
        <v>17</v>
      </c>
      <c r="QP133" s="25">
        <v>8</v>
      </c>
      <c r="QQ133" s="25">
        <v>22</v>
      </c>
      <c r="QR133" s="25">
        <v>21</v>
      </c>
      <c r="QS133" s="25">
        <v>15</v>
      </c>
      <c r="QT133" s="25">
        <v>24</v>
      </c>
      <c r="QU133" s="25">
        <v>20</v>
      </c>
      <c r="QV133" s="25">
        <v>14</v>
      </c>
      <c r="QW133" s="25">
        <v>22</v>
      </c>
      <c r="QX133" s="25">
        <v>32</v>
      </c>
      <c r="QY133" s="25">
        <v>30</v>
      </c>
      <c r="QZ133" s="25">
        <v>22</v>
      </c>
      <c r="RA133" s="25">
        <v>18</v>
      </c>
      <c r="RB133" s="44">
        <v>36.363636363636367</v>
      </c>
      <c r="RC133" s="44">
        <v>42.857142857142854</v>
      </c>
      <c r="RD133" s="44">
        <v>60</v>
      </c>
      <c r="RE133" s="44">
        <v>66.666666666666657</v>
      </c>
      <c r="RF133" s="44">
        <v>75</v>
      </c>
      <c r="RG133" s="44">
        <v>64.285714285714292</v>
      </c>
      <c r="RH133" s="44">
        <v>63.636363636363633</v>
      </c>
      <c r="RI133" s="44">
        <v>71.875</v>
      </c>
      <c r="RJ133" s="44">
        <v>66.666666666666657</v>
      </c>
      <c r="RK133" s="44">
        <v>77.272727272727266</v>
      </c>
      <c r="RL133" s="44">
        <v>44.444444444444443</v>
      </c>
      <c r="RM133" s="25">
        <v>9</v>
      </c>
      <c r="RN133" s="25">
        <v>9</v>
      </c>
      <c r="RO133" s="25">
        <v>7</v>
      </c>
      <c r="RP133" s="25">
        <v>12</v>
      </c>
      <c r="RQ133" s="25">
        <v>6</v>
      </c>
      <c r="RR133" s="25">
        <v>6</v>
      </c>
      <c r="RS133" s="25">
        <v>13</v>
      </c>
      <c r="RT133" s="25">
        <v>16</v>
      </c>
      <c r="RU133" s="25">
        <v>19</v>
      </c>
      <c r="RV133" s="25">
        <v>8</v>
      </c>
      <c r="RW133" s="25">
        <v>7</v>
      </c>
      <c r="RX133" s="25">
        <v>19</v>
      </c>
      <c r="RY133" s="25">
        <v>7</v>
      </c>
      <c r="RZ133" s="25">
        <v>4</v>
      </c>
      <c r="SA133" s="25">
        <v>4</v>
      </c>
      <c r="SB133" s="25">
        <v>7</v>
      </c>
      <c r="SC133" s="25">
        <v>6</v>
      </c>
      <c r="SD133" s="25">
        <v>4</v>
      </c>
      <c r="SE133" s="25">
        <v>4</v>
      </c>
      <c r="SF133" s="25">
        <v>16</v>
      </c>
      <c r="SG133" s="25">
        <v>17</v>
      </c>
      <c r="SH133" s="25">
        <v>8</v>
      </c>
      <c r="SI133" s="25">
        <v>7</v>
      </c>
      <c r="SJ133" s="25">
        <v>13</v>
      </c>
      <c r="SK133" s="25">
        <v>3</v>
      </c>
      <c r="SL133" s="25">
        <v>4</v>
      </c>
      <c r="SM133" s="25">
        <v>3</v>
      </c>
      <c r="SN133" s="25">
        <v>6</v>
      </c>
      <c r="SO133" s="25">
        <v>4</v>
      </c>
      <c r="SP133" s="25">
        <v>2</v>
      </c>
      <c r="SQ133" s="25">
        <v>4</v>
      </c>
      <c r="SR133" s="25">
        <v>12</v>
      </c>
      <c r="SS133" s="25">
        <v>15</v>
      </c>
      <c r="ST133" s="25">
        <v>7</v>
      </c>
      <c r="SU133" s="25">
        <v>7</v>
      </c>
      <c r="SV133" s="25">
        <v>13</v>
      </c>
      <c r="SW133" s="44">
        <v>69.230769230769226</v>
      </c>
      <c r="SX133" s="44">
        <v>64.285714285714292</v>
      </c>
      <c r="SY133" s="44">
        <v>46.666666666666664</v>
      </c>
      <c r="SZ133" s="44">
        <v>63.157894736842103</v>
      </c>
      <c r="TA133" s="44">
        <v>40</v>
      </c>
      <c r="TB133" s="44">
        <v>66.666666666666657</v>
      </c>
      <c r="TC133" s="44">
        <v>61.904761904761905</v>
      </c>
      <c r="TD133" s="44">
        <v>59.259259259259252</v>
      </c>
      <c r="TE133" s="44">
        <v>82.608695652173907</v>
      </c>
      <c r="TF133" s="44">
        <v>50</v>
      </c>
      <c r="TG133" s="44">
        <v>58.333333333333336</v>
      </c>
      <c r="TH133" s="44">
        <v>95</v>
      </c>
      <c r="TI133" s="44">
        <v>53.846153846153847</v>
      </c>
      <c r="TJ133" s="44">
        <v>28.571428571428569</v>
      </c>
      <c r="TK133" s="44">
        <v>26.666666666666668</v>
      </c>
      <c r="TL133" s="44">
        <v>36.84210526315789</v>
      </c>
      <c r="TM133" s="44">
        <v>40</v>
      </c>
      <c r="TN133" s="44">
        <v>44.444444444444443</v>
      </c>
      <c r="TO133" s="44">
        <v>19.047619047619047</v>
      </c>
      <c r="TP133" s="44">
        <v>59.259259259259252</v>
      </c>
      <c r="TQ133" s="44">
        <v>73.91304347826086</v>
      </c>
      <c r="TR133" s="44">
        <v>50</v>
      </c>
      <c r="TS133" s="44">
        <v>58.333333333333336</v>
      </c>
      <c r="TT133" s="44">
        <v>65</v>
      </c>
      <c r="TU133" s="44">
        <v>23.076923076923077</v>
      </c>
      <c r="TV133" s="44">
        <v>28.571428571428569</v>
      </c>
      <c r="TW133" s="44">
        <v>20</v>
      </c>
      <c r="TX133" s="44">
        <v>31.578947368421051</v>
      </c>
      <c r="TY133" s="44">
        <v>26.666666666666668</v>
      </c>
      <c r="TZ133" s="44">
        <v>22.222222222222221</v>
      </c>
      <c r="UA133" s="44">
        <v>19.047619047619047</v>
      </c>
      <c r="UB133" s="44">
        <v>44.444444444444443</v>
      </c>
      <c r="UC133" s="44">
        <v>65.217391304347828</v>
      </c>
      <c r="UD133" s="44">
        <v>43.75</v>
      </c>
      <c r="UE133" s="44">
        <v>58.333333333333336</v>
      </c>
      <c r="UF133" s="44">
        <v>65</v>
      </c>
    </row>
    <row r="134" spans="1:552" x14ac:dyDescent="0.25">
      <c r="A134" s="2" t="str">
        <f t="shared" si="2"/>
        <v xml:space="preserve">320530 Vitória                                                                                                                                      </v>
      </c>
      <c r="B134" s="58">
        <v>320530</v>
      </c>
      <c r="C134" s="2" t="s">
        <v>178</v>
      </c>
      <c r="D134" s="56">
        <v>17</v>
      </c>
      <c r="E134" s="56">
        <v>17</v>
      </c>
      <c r="F134" s="56">
        <v>16</v>
      </c>
      <c r="G134" s="56">
        <v>10</v>
      </c>
      <c r="H134" s="56">
        <v>7</v>
      </c>
      <c r="I134" s="56">
        <v>18</v>
      </c>
      <c r="J134" s="56">
        <v>9</v>
      </c>
      <c r="K134" s="56">
        <v>15</v>
      </c>
      <c r="L134" s="56">
        <v>15</v>
      </c>
      <c r="M134" s="56">
        <v>11</v>
      </c>
      <c r="N134" s="56">
        <v>12</v>
      </c>
      <c r="O134" s="56">
        <v>14</v>
      </c>
      <c r="P134" s="59">
        <v>7</v>
      </c>
      <c r="Q134" s="59">
        <v>9</v>
      </c>
      <c r="R134" s="59">
        <v>8</v>
      </c>
      <c r="S134" s="59">
        <v>7</v>
      </c>
      <c r="T134" s="59">
        <v>3</v>
      </c>
      <c r="U134" s="59">
        <v>8</v>
      </c>
      <c r="V134" s="59">
        <v>5</v>
      </c>
      <c r="W134" s="59">
        <v>10</v>
      </c>
      <c r="X134" s="59">
        <v>6</v>
      </c>
      <c r="Y134" s="59">
        <v>8</v>
      </c>
      <c r="Z134" s="59">
        <v>5</v>
      </c>
      <c r="AA134" s="59">
        <v>8</v>
      </c>
      <c r="AB134" s="62">
        <v>41.17647058823529</v>
      </c>
      <c r="AC134" s="62">
        <v>52.941176470588239</v>
      </c>
      <c r="AD134" s="62">
        <v>50</v>
      </c>
      <c r="AE134" s="62">
        <v>70</v>
      </c>
      <c r="AF134" s="62">
        <v>42.857142857142854</v>
      </c>
      <c r="AG134" s="62">
        <v>44.444444444444443</v>
      </c>
      <c r="AH134" s="62">
        <v>55.555555555555557</v>
      </c>
      <c r="AI134" s="62">
        <v>66.666666666666657</v>
      </c>
      <c r="AJ134" s="62">
        <v>40</v>
      </c>
      <c r="AK134" s="62">
        <v>72.727272727272734</v>
      </c>
      <c r="AL134" s="62">
        <v>41.666666666666671</v>
      </c>
      <c r="AM134" s="62">
        <v>57.142857142857139</v>
      </c>
      <c r="AN134" s="61">
        <v>10</v>
      </c>
      <c r="AO134" s="25">
        <v>7</v>
      </c>
      <c r="AP134" s="25">
        <v>6</v>
      </c>
      <c r="AQ134" s="25">
        <v>3</v>
      </c>
      <c r="AR134" s="25">
        <v>3</v>
      </c>
      <c r="AS134" s="25">
        <v>10</v>
      </c>
      <c r="AT134" s="25">
        <v>4</v>
      </c>
      <c r="AU134" s="25">
        <v>4</v>
      </c>
      <c r="AV134" s="25">
        <v>9</v>
      </c>
      <c r="AW134" s="25">
        <v>3</v>
      </c>
      <c r="AX134" s="25">
        <v>5</v>
      </c>
      <c r="AY134" s="25">
        <v>5</v>
      </c>
      <c r="AZ134" s="39">
        <v>58.82352941176471</v>
      </c>
      <c r="BA134" s="39">
        <v>41.17647058823529</v>
      </c>
      <c r="BB134" s="39">
        <v>37.5</v>
      </c>
      <c r="BC134" s="39">
        <v>30</v>
      </c>
      <c r="BD134" s="39">
        <v>42.857142857142854</v>
      </c>
      <c r="BE134" s="39">
        <v>55.555555555555557</v>
      </c>
      <c r="BF134" s="39">
        <v>44.444444444444443</v>
      </c>
      <c r="BG134" s="39">
        <v>26.666666666666668</v>
      </c>
      <c r="BH134" s="39">
        <v>60</v>
      </c>
      <c r="BI134" s="39">
        <v>27.27272727272727</v>
      </c>
      <c r="BJ134" s="39">
        <v>41.666666666666671</v>
      </c>
      <c r="BK134" s="39">
        <v>35.714285714285715</v>
      </c>
      <c r="BL134" s="25">
        <v>0</v>
      </c>
      <c r="BM134" s="25">
        <v>1</v>
      </c>
      <c r="BN134" s="25">
        <v>2</v>
      </c>
      <c r="BO134" s="25">
        <v>0</v>
      </c>
      <c r="BP134" s="25">
        <v>1</v>
      </c>
      <c r="BQ134" s="25">
        <v>0</v>
      </c>
      <c r="BR134" s="25">
        <v>0</v>
      </c>
      <c r="BS134" s="25">
        <v>1</v>
      </c>
      <c r="BT134" s="25">
        <v>0</v>
      </c>
      <c r="BU134" s="25">
        <v>0</v>
      </c>
      <c r="BV134" s="25">
        <v>2</v>
      </c>
      <c r="BW134" s="25">
        <v>1</v>
      </c>
      <c r="BX134" s="39">
        <v>0</v>
      </c>
      <c r="BY134" s="39">
        <v>5.8823529411764701</v>
      </c>
      <c r="BZ134" s="39">
        <v>12.5</v>
      </c>
      <c r="CA134" s="39">
        <v>0</v>
      </c>
      <c r="CB134" s="39">
        <v>14.285714285714285</v>
      </c>
      <c r="CC134" s="39">
        <v>0</v>
      </c>
      <c r="CD134" s="39">
        <v>0</v>
      </c>
      <c r="CE134" s="39">
        <v>6.666666666666667</v>
      </c>
      <c r="CF134" s="39">
        <v>0</v>
      </c>
      <c r="CG134" s="39">
        <v>0</v>
      </c>
      <c r="CH134" s="39">
        <v>16.666666666666664</v>
      </c>
      <c r="CI134" s="39">
        <v>7.1428571428571423</v>
      </c>
      <c r="CJ134" s="63">
        <v>3</v>
      </c>
      <c r="CK134" s="63">
        <v>3</v>
      </c>
      <c r="CL134" s="63">
        <v>3</v>
      </c>
      <c r="CM134" s="63">
        <v>1</v>
      </c>
      <c r="CN134" s="63">
        <v>1</v>
      </c>
      <c r="CO134" s="63">
        <v>2</v>
      </c>
      <c r="CP134" s="63">
        <v>4</v>
      </c>
      <c r="CQ134" s="63">
        <v>3</v>
      </c>
      <c r="CR134" s="63">
        <v>5</v>
      </c>
      <c r="CS134" s="63">
        <v>2</v>
      </c>
      <c r="CT134" s="63">
        <v>1</v>
      </c>
      <c r="CU134" s="63">
        <v>1</v>
      </c>
      <c r="CV134" s="63">
        <v>0</v>
      </c>
      <c r="CW134" s="63">
        <v>1</v>
      </c>
      <c r="CX134" s="63">
        <v>1</v>
      </c>
      <c r="CY134" s="63">
        <v>1</v>
      </c>
      <c r="CZ134" s="63">
        <v>0</v>
      </c>
      <c r="DA134" s="63">
        <v>0</v>
      </c>
      <c r="DB134" s="63">
        <v>0</v>
      </c>
      <c r="DC134" s="63">
        <v>0</v>
      </c>
      <c r="DD134" s="63">
        <v>0</v>
      </c>
      <c r="DE134" s="63">
        <v>1</v>
      </c>
      <c r="DF134" s="63">
        <v>0</v>
      </c>
      <c r="DG134" s="63">
        <v>0</v>
      </c>
      <c r="DH134" s="25">
        <v>2</v>
      </c>
      <c r="DI134" s="25">
        <v>3</v>
      </c>
      <c r="DJ134" s="25">
        <v>0</v>
      </c>
      <c r="DK134" s="25">
        <v>2</v>
      </c>
      <c r="DL134" s="25">
        <v>0</v>
      </c>
      <c r="DM134" s="25">
        <v>1</v>
      </c>
      <c r="DN134" s="25">
        <v>0</v>
      </c>
      <c r="DO134" s="25">
        <v>1</v>
      </c>
      <c r="DP134" s="25">
        <v>0</v>
      </c>
      <c r="DQ134" s="25">
        <v>1</v>
      </c>
      <c r="DR134" s="25">
        <v>0</v>
      </c>
      <c r="DS134" s="25">
        <v>1</v>
      </c>
      <c r="DT134" s="34">
        <v>5</v>
      </c>
      <c r="DU134" s="34">
        <v>7</v>
      </c>
      <c r="DV134" s="34">
        <v>4</v>
      </c>
      <c r="DW134" s="34">
        <v>4</v>
      </c>
      <c r="DX134" s="34">
        <v>1</v>
      </c>
      <c r="DY134" s="34">
        <v>3</v>
      </c>
      <c r="DZ134" s="34">
        <v>4</v>
      </c>
      <c r="EA134" s="2">
        <v>4</v>
      </c>
      <c r="EB134" s="2">
        <v>5</v>
      </c>
      <c r="EC134" s="2">
        <v>4</v>
      </c>
      <c r="ED134" s="2">
        <v>1</v>
      </c>
      <c r="EE134" s="2">
        <v>2</v>
      </c>
      <c r="EF134" s="34">
        <v>60</v>
      </c>
      <c r="EG134" s="34">
        <v>42.857142857142854</v>
      </c>
      <c r="EH134" s="34">
        <v>75</v>
      </c>
      <c r="EI134" s="34">
        <v>25</v>
      </c>
      <c r="EJ134" s="34">
        <v>100</v>
      </c>
      <c r="EK134" s="34">
        <v>66.666666666666657</v>
      </c>
      <c r="EL134" s="34">
        <v>100</v>
      </c>
      <c r="EM134" s="34">
        <v>75</v>
      </c>
      <c r="EN134" s="34">
        <v>100</v>
      </c>
      <c r="EO134" s="34">
        <v>50</v>
      </c>
      <c r="EP134" s="34">
        <v>100</v>
      </c>
      <c r="EQ134" s="34">
        <v>50</v>
      </c>
      <c r="ER134" s="34">
        <v>0</v>
      </c>
      <c r="ES134" s="34">
        <v>14.285714285714285</v>
      </c>
      <c r="ET134" s="34">
        <v>25</v>
      </c>
      <c r="EU134" s="34">
        <v>25</v>
      </c>
      <c r="EV134" s="34">
        <v>0</v>
      </c>
      <c r="EW134" s="34">
        <v>0</v>
      </c>
      <c r="EX134" s="34">
        <v>0</v>
      </c>
      <c r="EY134" s="34">
        <v>0</v>
      </c>
      <c r="EZ134" s="34">
        <v>0</v>
      </c>
      <c r="FA134" s="34">
        <v>25</v>
      </c>
      <c r="FB134" s="34">
        <v>0</v>
      </c>
      <c r="FC134" s="34">
        <v>0</v>
      </c>
      <c r="FD134" s="42">
        <v>40</v>
      </c>
      <c r="FE134" s="42">
        <v>42.857142857142854</v>
      </c>
      <c r="FF134" s="42">
        <v>0</v>
      </c>
      <c r="FG134" s="42">
        <v>50</v>
      </c>
      <c r="FH134" s="42">
        <v>0</v>
      </c>
      <c r="FI134" s="42">
        <v>33.333333333333329</v>
      </c>
      <c r="FJ134" s="42">
        <v>0</v>
      </c>
      <c r="FK134" s="42">
        <v>25</v>
      </c>
      <c r="FL134" s="42">
        <v>0</v>
      </c>
      <c r="FM134" s="42">
        <v>25</v>
      </c>
      <c r="FN134" s="42">
        <v>0</v>
      </c>
      <c r="FO134" s="42">
        <v>50</v>
      </c>
      <c r="FP134" s="42">
        <v>1</v>
      </c>
      <c r="FQ134" s="2">
        <v>6</v>
      </c>
      <c r="FR134" s="2">
        <v>5</v>
      </c>
      <c r="FS134" s="2">
        <v>2</v>
      </c>
      <c r="FT134" s="2">
        <v>1</v>
      </c>
      <c r="FU134" s="2">
        <v>3</v>
      </c>
      <c r="FV134" s="2">
        <v>5</v>
      </c>
      <c r="FW134" s="2">
        <v>5</v>
      </c>
      <c r="FX134" s="2">
        <v>5</v>
      </c>
      <c r="FY134" s="2">
        <v>7</v>
      </c>
      <c r="FZ134" s="2">
        <v>4</v>
      </c>
      <c r="GA134" s="2">
        <v>6</v>
      </c>
      <c r="GB134" s="25">
        <v>4</v>
      </c>
      <c r="GC134" s="25">
        <v>1</v>
      </c>
      <c r="GD134" s="25">
        <v>2</v>
      </c>
      <c r="GE134" s="25">
        <v>3</v>
      </c>
      <c r="GF134" s="25">
        <v>1</v>
      </c>
      <c r="GG134" s="25">
        <v>1</v>
      </c>
      <c r="GH134" s="25">
        <v>0</v>
      </c>
      <c r="GI134" s="25">
        <v>2</v>
      </c>
      <c r="GJ134" s="25">
        <v>0</v>
      </c>
      <c r="GK134" s="25">
        <v>0</v>
      </c>
      <c r="GL134" s="25">
        <v>1</v>
      </c>
      <c r="GM134" s="25">
        <v>0</v>
      </c>
      <c r="GN134" s="2">
        <v>2</v>
      </c>
      <c r="GO134" s="2">
        <v>1</v>
      </c>
      <c r="GP134" s="2">
        <v>0</v>
      </c>
      <c r="GQ134" s="2">
        <v>0</v>
      </c>
      <c r="GR134" s="2">
        <v>1</v>
      </c>
      <c r="GS134" s="2">
        <v>3</v>
      </c>
      <c r="GT134" s="2">
        <v>0</v>
      </c>
      <c r="GU134" s="2">
        <v>3</v>
      </c>
      <c r="GV134" s="2">
        <v>1</v>
      </c>
      <c r="GW134" s="2">
        <v>1</v>
      </c>
      <c r="GX134" s="2">
        <v>0</v>
      </c>
      <c r="GY134" s="2">
        <v>2</v>
      </c>
      <c r="GZ134" s="2">
        <v>7</v>
      </c>
      <c r="HA134" s="2">
        <v>8</v>
      </c>
      <c r="HB134" s="2">
        <v>7</v>
      </c>
      <c r="HC134" s="2">
        <v>5</v>
      </c>
      <c r="HD134" s="2">
        <v>3</v>
      </c>
      <c r="HE134" s="2">
        <v>7</v>
      </c>
      <c r="HF134" s="2">
        <v>5</v>
      </c>
      <c r="HG134" s="2">
        <v>10</v>
      </c>
      <c r="HH134" s="2">
        <v>6</v>
      </c>
      <c r="HI134" s="2">
        <v>8</v>
      </c>
      <c r="HJ134" s="2">
        <v>5</v>
      </c>
      <c r="HK134" s="2">
        <v>8</v>
      </c>
      <c r="HL134" s="34">
        <v>14.285714285714285</v>
      </c>
      <c r="HM134" s="34">
        <v>75</v>
      </c>
      <c r="HN134" s="34">
        <v>71.428571428571431</v>
      </c>
      <c r="HO134" s="34">
        <v>40</v>
      </c>
      <c r="HP134" s="34">
        <v>33.333333333333329</v>
      </c>
      <c r="HQ134" s="34">
        <v>42.857142857142854</v>
      </c>
      <c r="HR134" s="34">
        <v>100</v>
      </c>
      <c r="HS134" s="34">
        <v>50</v>
      </c>
      <c r="HT134" s="34">
        <v>83.333333333333343</v>
      </c>
      <c r="HU134" s="34">
        <v>87.5</v>
      </c>
      <c r="HV134" s="34">
        <v>80</v>
      </c>
      <c r="HW134" s="34">
        <v>75</v>
      </c>
      <c r="HX134" s="39">
        <v>57.142857142857139</v>
      </c>
      <c r="HY134" s="39">
        <v>12.5</v>
      </c>
      <c r="HZ134" s="39">
        <v>28.571428571428569</v>
      </c>
      <c r="IA134" s="39">
        <v>60</v>
      </c>
      <c r="IB134" s="39">
        <v>33.333333333333329</v>
      </c>
      <c r="IC134" s="39">
        <v>14.285714285714285</v>
      </c>
      <c r="ID134" s="39">
        <v>0</v>
      </c>
      <c r="IE134" s="39">
        <v>20</v>
      </c>
      <c r="IF134" s="39">
        <v>0</v>
      </c>
      <c r="IG134" s="39">
        <v>0</v>
      </c>
      <c r="IH134" s="39">
        <v>20</v>
      </c>
      <c r="II134" s="39">
        <v>0</v>
      </c>
      <c r="IJ134" s="39">
        <v>28.571428571428569</v>
      </c>
      <c r="IK134" s="39">
        <v>12.5</v>
      </c>
      <c r="IL134" s="39">
        <v>0</v>
      </c>
      <c r="IM134" s="39">
        <v>0</v>
      </c>
      <c r="IN134" s="39">
        <v>33.333333333333329</v>
      </c>
      <c r="IO134" s="39">
        <v>42.857142857142854</v>
      </c>
      <c r="IP134" s="39">
        <v>0</v>
      </c>
      <c r="IQ134" s="39">
        <v>30</v>
      </c>
      <c r="IR134" s="39">
        <v>16.666666666666664</v>
      </c>
      <c r="IS134" s="39">
        <v>12.5</v>
      </c>
      <c r="IT134" s="39">
        <v>0</v>
      </c>
      <c r="IU134" s="39">
        <v>25</v>
      </c>
      <c r="IV134" s="39">
        <v>1</v>
      </c>
      <c r="IW134" s="39">
        <v>2</v>
      </c>
      <c r="IX134" s="39">
        <v>3</v>
      </c>
      <c r="IY134" s="39">
        <v>2</v>
      </c>
      <c r="IZ134" s="39">
        <v>0</v>
      </c>
      <c r="JA134" s="39">
        <v>5</v>
      </c>
      <c r="JB134" s="39">
        <v>0</v>
      </c>
      <c r="JC134" s="39">
        <v>1</v>
      </c>
      <c r="JD134" s="2">
        <v>7</v>
      </c>
      <c r="JE134" s="2">
        <v>1</v>
      </c>
      <c r="JF134" s="2">
        <v>4</v>
      </c>
      <c r="JG134" s="2">
        <v>5</v>
      </c>
      <c r="JH134" s="2">
        <v>7</v>
      </c>
      <c r="JI134" s="2">
        <v>1</v>
      </c>
      <c r="JJ134" s="2">
        <v>1</v>
      </c>
      <c r="JK134" s="2">
        <v>1</v>
      </c>
      <c r="JL134" s="2">
        <v>1</v>
      </c>
      <c r="JM134" s="44">
        <v>0</v>
      </c>
      <c r="JN134" s="44">
        <v>2</v>
      </c>
      <c r="JO134" s="44">
        <v>2</v>
      </c>
      <c r="JP134" s="2">
        <v>2</v>
      </c>
      <c r="JQ134" s="2">
        <v>0</v>
      </c>
      <c r="JR134" s="2">
        <v>1</v>
      </c>
      <c r="JS134" s="2">
        <v>0</v>
      </c>
      <c r="JT134" s="2">
        <v>2</v>
      </c>
      <c r="JU134" s="2">
        <v>2</v>
      </c>
      <c r="JV134" s="2">
        <v>1</v>
      </c>
      <c r="JW134" s="2">
        <v>0</v>
      </c>
      <c r="JX134" s="2">
        <v>1</v>
      </c>
      <c r="JY134" s="2">
        <v>3</v>
      </c>
      <c r="JZ134" s="2">
        <v>1</v>
      </c>
      <c r="KA134" s="2">
        <v>0</v>
      </c>
      <c r="KB134" s="25">
        <v>0</v>
      </c>
      <c r="KC134" s="25">
        <v>2</v>
      </c>
      <c r="KD134" s="25">
        <v>0</v>
      </c>
      <c r="KE134" s="25">
        <v>0</v>
      </c>
      <c r="KF134" s="25">
        <v>10</v>
      </c>
      <c r="KG134" s="25">
        <v>5</v>
      </c>
      <c r="KH134" s="25">
        <v>5</v>
      </c>
      <c r="KI134" s="25">
        <v>3</v>
      </c>
      <c r="KJ134" s="25">
        <v>2</v>
      </c>
      <c r="KK134" s="25">
        <v>8</v>
      </c>
      <c r="KL134" s="25">
        <v>3</v>
      </c>
      <c r="KM134" s="25">
        <v>3</v>
      </c>
      <c r="KN134" s="25">
        <v>9</v>
      </c>
      <c r="KO134" s="25">
        <v>3</v>
      </c>
      <c r="KP134" s="25">
        <v>5</v>
      </c>
      <c r="KQ134" s="25">
        <v>5</v>
      </c>
      <c r="KR134" s="44">
        <v>10</v>
      </c>
      <c r="KS134" s="44">
        <v>40</v>
      </c>
      <c r="KT134" s="44">
        <v>60</v>
      </c>
      <c r="KU134" s="44">
        <v>66.666666666666657</v>
      </c>
      <c r="KV134" s="44">
        <v>0</v>
      </c>
      <c r="KW134" s="44">
        <v>62.5</v>
      </c>
      <c r="KX134" s="44">
        <v>0</v>
      </c>
      <c r="KY134" s="44">
        <v>33.333333333333329</v>
      </c>
      <c r="KZ134" s="44">
        <v>77.777777777777786</v>
      </c>
      <c r="LA134" s="44">
        <v>33.333333333333329</v>
      </c>
      <c r="LB134" s="44">
        <v>80</v>
      </c>
      <c r="LC134" s="44">
        <v>100</v>
      </c>
      <c r="LD134" s="44">
        <v>70</v>
      </c>
      <c r="LE134" s="44">
        <v>20</v>
      </c>
      <c r="LF134" s="44">
        <v>20</v>
      </c>
      <c r="LG134" s="44">
        <v>33.333333333333329</v>
      </c>
      <c r="LH134" s="44">
        <v>50</v>
      </c>
      <c r="LI134" s="44">
        <v>0</v>
      </c>
      <c r="LJ134" s="44">
        <v>66.666666666666657</v>
      </c>
      <c r="LK134" s="44">
        <v>66.666666666666657</v>
      </c>
      <c r="LL134" s="44">
        <v>22.222222222222221</v>
      </c>
      <c r="LM134" s="44">
        <v>0</v>
      </c>
      <c r="LN134" s="44">
        <v>20</v>
      </c>
      <c r="LO134" s="44">
        <v>0</v>
      </c>
      <c r="LP134" s="44">
        <v>20</v>
      </c>
      <c r="LQ134" s="44">
        <v>40</v>
      </c>
      <c r="LR134" s="44">
        <v>20</v>
      </c>
      <c r="LS134" s="44">
        <v>0</v>
      </c>
      <c r="LT134" s="44">
        <v>50</v>
      </c>
      <c r="LU134" s="44">
        <v>37.5</v>
      </c>
      <c r="LV134" s="44">
        <v>33.333333333333329</v>
      </c>
      <c r="LW134" s="44">
        <v>0</v>
      </c>
      <c r="LX134" s="44">
        <v>0</v>
      </c>
      <c r="LY134" s="44">
        <v>66.666666666666657</v>
      </c>
      <c r="LZ134" s="44">
        <v>0</v>
      </c>
      <c r="MA134" s="44">
        <v>0</v>
      </c>
      <c r="MB134" s="25">
        <v>0</v>
      </c>
      <c r="MC134" s="25">
        <v>2</v>
      </c>
      <c r="MD134" s="25">
        <v>0</v>
      </c>
      <c r="ME134" s="25">
        <v>0</v>
      </c>
      <c r="MF134" s="25">
        <v>0</v>
      </c>
      <c r="MG134" s="25">
        <v>0</v>
      </c>
      <c r="MH134" s="25">
        <v>0</v>
      </c>
      <c r="MI134" s="25">
        <v>0</v>
      </c>
      <c r="MJ134" s="25">
        <v>0</v>
      </c>
      <c r="MK134" s="25">
        <v>0</v>
      </c>
      <c r="ML134" s="25">
        <v>0</v>
      </c>
      <c r="MM134" s="25">
        <v>0</v>
      </c>
      <c r="MN134" s="25">
        <v>5</v>
      </c>
      <c r="MO134" s="25">
        <v>7</v>
      </c>
      <c r="MP134" s="25">
        <v>4</v>
      </c>
      <c r="MQ134" s="25">
        <v>4</v>
      </c>
      <c r="MR134" s="25">
        <v>1</v>
      </c>
      <c r="MS134" s="25">
        <v>3</v>
      </c>
      <c r="MT134" s="25">
        <v>4</v>
      </c>
      <c r="MU134" s="25">
        <v>2</v>
      </c>
      <c r="MV134" s="25">
        <v>3</v>
      </c>
      <c r="MW134" s="44">
        <v>3</v>
      </c>
      <c r="MX134" s="44">
        <v>1</v>
      </c>
      <c r="MY134" s="44">
        <v>1</v>
      </c>
      <c r="MZ134" s="44">
        <v>0</v>
      </c>
      <c r="NA134" s="44">
        <v>28.571428571428569</v>
      </c>
      <c r="NB134" s="44">
        <v>0</v>
      </c>
      <c r="NC134" s="44">
        <v>0</v>
      </c>
      <c r="ND134" s="44">
        <v>0</v>
      </c>
      <c r="NE134" s="44">
        <v>0</v>
      </c>
      <c r="NF134" s="44">
        <v>0</v>
      </c>
      <c r="NG134" s="44">
        <v>0</v>
      </c>
      <c r="NH134" s="44">
        <v>0</v>
      </c>
      <c r="NI134" s="44">
        <v>0</v>
      </c>
      <c r="NJ134" s="44">
        <v>0</v>
      </c>
      <c r="NK134" s="44">
        <v>0</v>
      </c>
      <c r="NL134" s="25">
        <v>0</v>
      </c>
      <c r="NM134" s="25">
        <v>1</v>
      </c>
      <c r="NN134" s="25">
        <v>1</v>
      </c>
      <c r="NO134" s="25">
        <v>0</v>
      </c>
      <c r="NP134" s="25">
        <v>0</v>
      </c>
      <c r="NQ134" s="25">
        <v>0</v>
      </c>
      <c r="NR134" s="25">
        <v>0</v>
      </c>
      <c r="NS134" s="25">
        <v>1</v>
      </c>
      <c r="NT134" s="25">
        <v>0</v>
      </c>
      <c r="NU134" s="25">
        <v>0</v>
      </c>
      <c r="NV134" s="25">
        <v>0</v>
      </c>
      <c r="NW134" s="25">
        <v>0</v>
      </c>
      <c r="NX134" s="25">
        <v>1</v>
      </c>
      <c r="NY134" s="25">
        <v>1</v>
      </c>
      <c r="NZ134" s="25">
        <v>1</v>
      </c>
      <c r="OA134" s="25">
        <v>0</v>
      </c>
      <c r="OB134" s="25">
        <v>0</v>
      </c>
      <c r="OC134" s="25">
        <v>2</v>
      </c>
      <c r="OD134" s="44">
        <v>1</v>
      </c>
      <c r="OE134" s="44">
        <v>1</v>
      </c>
      <c r="OF134" s="44">
        <v>1</v>
      </c>
      <c r="OG134" s="44">
        <v>0</v>
      </c>
      <c r="OH134" s="44">
        <v>0</v>
      </c>
      <c r="OI134" s="44">
        <v>0</v>
      </c>
      <c r="OJ134" s="44">
        <v>0</v>
      </c>
      <c r="OK134" s="44">
        <v>100</v>
      </c>
      <c r="OL134" s="44">
        <v>100</v>
      </c>
      <c r="OM134" s="44">
        <v>999999999</v>
      </c>
      <c r="ON134" s="44">
        <v>999999999</v>
      </c>
      <c r="OO134" s="44">
        <v>0</v>
      </c>
      <c r="OP134" s="44">
        <v>0</v>
      </c>
      <c r="OQ134" s="44">
        <v>100</v>
      </c>
      <c r="OR134" s="44">
        <v>0</v>
      </c>
      <c r="OS134" s="44">
        <v>999999999</v>
      </c>
      <c r="OT134" s="44">
        <v>999999999</v>
      </c>
      <c r="OU134" s="44">
        <v>999999999</v>
      </c>
      <c r="OV134" s="25">
        <v>4</v>
      </c>
      <c r="OW134" s="25">
        <v>11</v>
      </c>
      <c r="OX134" s="25">
        <v>13</v>
      </c>
      <c r="OY134" s="25">
        <v>12</v>
      </c>
      <c r="OZ134" s="25">
        <v>9</v>
      </c>
      <c r="PA134" s="25">
        <v>12</v>
      </c>
      <c r="PB134" s="25">
        <v>11</v>
      </c>
      <c r="PC134" s="25">
        <v>12</v>
      </c>
      <c r="PD134" s="25">
        <v>18</v>
      </c>
      <c r="PE134" s="25">
        <v>11</v>
      </c>
      <c r="PF134" s="25">
        <v>12</v>
      </c>
      <c r="PG134" s="25">
        <v>10</v>
      </c>
      <c r="PH134" s="25">
        <v>20</v>
      </c>
      <c r="PI134" s="25">
        <v>23</v>
      </c>
      <c r="PJ134" s="25">
        <v>22</v>
      </c>
      <c r="PK134" s="25">
        <v>14</v>
      </c>
      <c r="PL134" s="25">
        <v>11</v>
      </c>
      <c r="PM134" s="25">
        <v>19</v>
      </c>
      <c r="PN134" s="25">
        <v>16</v>
      </c>
      <c r="PO134" s="25">
        <v>16</v>
      </c>
      <c r="PP134" s="25">
        <v>23</v>
      </c>
      <c r="PQ134" s="25">
        <v>18</v>
      </c>
      <c r="PR134" s="25">
        <v>15</v>
      </c>
      <c r="PS134" s="25">
        <v>21</v>
      </c>
      <c r="PT134" s="44">
        <v>20</v>
      </c>
      <c r="PU134" s="44">
        <v>47.826086956521742</v>
      </c>
      <c r="PV134" s="44">
        <v>59.090909090909093</v>
      </c>
      <c r="PW134" s="44">
        <v>85.714285714285708</v>
      </c>
      <c r="PX134" s="44">
        <v>81.818181818181827</v>
      </c>
      <c r="PY134" s="44">
        <v>63.157894736842103</v>
      </c>
      <c r="PZ134" s="44">
        <v>68.75</v>
      </c>
      <c r="QA134" s="44">
        <v>75</v>
      </c>
      <c r="QB134" s="44">
        <v>78.260869565217391</v>
      </c>
      <c r="QC134" s="44">
        <v>61.111111111111114</v>
      </c>
      <c r="QD134" s="44">
        <v>80</v>
      </c>
      <c r="QE134" s="44">
        <v>47.619047619047613</v>
      </c>
      <c r="QF134" s="25">
        <v>8</v>
      </c>
      <c r="QG134" s="25">
        <v>13</v>
      </c>
      <c r="QH134" s="25">
        <v>16</v>
      </c>
      <c r="QI134" s="25">
        <v>10</v>
      </c>
      <c r="QJ134" s="25">
        <v>9</v>
      </c>
      <c r="QK134" s="25">
        <v>14</v>
      </c>
      <c r="QL134" s="25">
        <v>10</v>
      </c>
      <c r="QM134" s="25">
        <v>10</v>
      </c>
      <c r="QN134" s="25">
        <v>16</v>
      </c>
      <c r="QO134" s="25">
        <v>11</v>
      </c>
      <c r="QP134" s="25">
        <v>4</v>
      </c>
      <c r="QQ134" s="25">
        <v>20</v>
      </c>
      <c r="QR134" s="25">
        <v>23</v>
      </c>
      <c r="QS134" s="25">
        <v>22</v>
      </c>
      <c r="QT134" s="25">
        <v>14</v>
      </c>
      <c r="QU134" s="25">
        <v>11</v>
      </c>
      <c r="QV134" s="25">
        <v>19</v>
      </c>
      <c r="QW134" s="25">
        <v>16</v>
      </c>
      <c r="QX134" s="25">
        <v>16</v>
      </c>
      <c r="QY134" s="25">
        <v>23</v>
      </c>
      <c r="QZ134" s="25">
        <v>18</v>
      </c>
      <c r="RA134" s="25">
        <v>15</v>
      </c>
      <c r="RB134" s="44">
        <v>40</v>
      </c>
      <c r="RC134" s="44">
        <v>56.521739130434781</v>
      </c>
      <c r="RD134" s="44">
        <v>72.727272727272734</v>
      </c>
      <c r="RE134" s="44">
        <v>71.428571428571431</v>
      </c>
      <c r="RF134" s="44">
        <v>81.818181818181827</v>
      </c>
      <c r="RG134" s="44">
        <v>73.68421052631578</v>
      </c>
      <c r="RH134" s="44">
        <v>62.5</v>
      </c>
      <c r="RI134" s="44">
        <v>62.5</v>
      </c>
      <c r="RJ134" s="44">
        <v>69.565217391304344</v>
      </c>
      <c r="RK134" s="44">
        <v>61.111111111111114</v>
      </c>
      <c r="RL134" s="44">
        <v>26.666666666666668</v>
      </c>
      <c r="RM134" s="25">
        <v>13</v>
      </c>
      <c r="RN134" s="25">
        <v>14</v>
      </c>
      <c r="RO134" s="25">
        <v>12</v>
      </c>
      <c r="RP134" s="25">
        <v>8</v>
      </c>
      <c r="RQ134" s="25">
        <v>4</v>
      </c>
      <c r="RR134" s="25">
        <v>13</v>
      </c>
      <c r="RS134" s="25">
        <v>6</v>
      </c>
      <c r="RT134" s="25">
        <v>10</v>
      </c>
      <c r="RU134" s="25">
        <v>9</v>
      </c>
      <c r="RV134" s="25">
        <v>9</v>
      </c>
      <c r="RW134" s="25">
        <v>8</v>
      </c>
      <c r="RX134" s="25">
        <v>12</v>
      </c>
      <c r="RY134" s="25">
        <v>7</v>
      </c>
      <c r="RZ134" s="25">
        <v>8</v>
      </c>
      <c r="SA134" s="25">
        <v>7</v>
      </c>
      <c r="SB134" s="25">
        <v>7</v>
      </c>
      <c r="SC134" s="25">
        <v>3</v>
      </c>
      <c r="SD134" s="25">
        <v>11</v>
      </c>
      <c r="SE134" s="25">
        <v>7</v>
      </c>
      <c r="SF134" s="25">
        <v>8</v>
      </c>
      <c r="SG134" s="25">
        <v>11</v>
      </c>
      <c r="SH134" s="25">
        <v>7</v>
      </c>
      <c r="SI134" s="25">
        <v>9</v>
      </c>
      <c r="SJ134" s="25">
        <v>8</v>
      </c>
      <c r="SK134" s="25">
        <v>5</v>
      </c>
      <c r="SL134" s="25">
        <v>8</v>
      </c>
      <c r="SM134" s="25">
        <v>7</v>
      </c>
      <c r="SN134" s="25">
        <v>6</v>
      </c>
      <c r="SO134" s="25">
        <v>2</v>
      </c>
      <c r="SP134" s="25">
        <v>9</v>
      </c>
      <c r="SQ134" s="25">
        <v>4</v>
      </c>
      <c r="SR134" s="25">
        <v>7</v>
      </c>
      <c r="SS134" s="25">
        <v>6</v>
      </c>
      <c r="ST134" s="25">
        <v>6</v>
      </c>
      <c r="SU134" s="25">
        <v>7</v>
      </c>
      <c r="SV134" s="25">
        <v>8</v>
      </c>
      <c r="SW134" s="44">
        <v>76.470588235294116</v>
      </c>
      <c r="SX134" s="44">
        <v>82.35294117647058</v>
      </c>
      <c r="SY134" s="44">
        <v>75</v>
      </c>
      <c r="SZ134" s="44">
        <v>80</v>
      </c>
      <c r="TA134" s="44">
        <v>57.142857142857139</v>
      </c>
      <c r="TB134" s="44">
        <v>72.222222222222214</v>
      </c>
      <c r="TC134" s="44">
        <v>66.666666666666657</v>
      </c>
      <c r="TD134" s="44">
        <v>66.666666666666657</v>
      </c>
      <c r="TE134" s="44">
        <v>60</v>
      </c>
      <c r="TF134" s="44">
        <v>81.818181818181827</v>
      </c>
      <c r="TG134" s="44">
        <v>66.666666666666657</v>
      </c>
      <c r="TH134" s="44">
        <v>85.714285714285708</v>
      </c>
      <c r="TI134" s="44">
        <v>41.17647058823529</v>
      </c>
      <c r="TJ134" s="44">
        <v>47.058823529411761</v>
      </c>
      <c r="TK134" s="44">
        <v>43.75</v>
      </c>
      <c r="TL134" s="44">
        <v>70</v>
      </c>
      <c r="TM134" s="44">
        <v>42.857142857142854</v>
      </c>
      <c r="TN134" s="44">
        <v>61.111111111111114</v>
      </c>
      <c r="TO134" s="44">
        <v>77.777777777777786</v>
      </c>
      <c r="TP134" s="44">
        <v>53.333333333333336</v>
      </c>
      <c r="TQ134" s="44">
        <v>73.333333333333329</v>
      </c>
      <c r="TR134" s="44">
        <v>63.636363636363633</v>
      </c>
      <c r="TS134" s="44">
        <v>75</v>
      </c>
      <c r="TT134" s="44">
        <v>57.142857142857139</v>
      </c>
      <c r="TU134" s="44">
        <v>29.411764705882355</v>
      </c>
      <c r="TV134" s="44">
        <v>47.058823529411761</v>
      </c>
      <c r="TW134" s="44">
        <v>43.75</v>
      </c>
      <c r="TX134" s="44">
        <v>60</v>
      </c>
      <c r="TY134" s="44">
        <v>28.571428571428569</v>
      </c>
      <c r="TZ134" s="44">
        <v>50</v>
      </c>
      <c r="UA134" s="44">
        <v>44.444444444444443</v>
      </c>
      <c r="UB134" s="44">
        <v>46.666666666666664</v>
      </c>
      <c r="UC134" s="44">
        <v>40</v>
      </c>
      <c r="UD134" s="44">
        <v>54.54545454545454</v>
      </c>
      <c r="UE134" s="44">
        <v>58.333333333333336</v>
      </c>
      <c r="UF134" s="44">
        <v>57.142857142857139</v>
      </c>
    </row>
    <row r="135" spans="1:552" x14ac:dyDescent="0.25">
      <c r="A135" s="2" t="str">
        <f t="shared" si="2"/>
        <v xml:space="preserve">330010 Angra dos Reis                                                                                                                               </v>
      </c>
      <c r="B135" s="58">
        <v>330010</v>
      </c>
      <c r="C135" s="2" t="s">
        <v>179</v>
      </c>
      <c r="D135" s="56">
        <v>5</v>
      </c>
      <c r="E135" s="56">
        <v>7</v>
      </c>
      <c r="F135" s="56">
        <v>6</v>
      </c>
      <c r="G135" s="56">
        <v>2</v>
      </c>
      <c r="H135" s="56">
        <v>7</v>
      </c>
      <c r="I135" s="56">
        <v>8</v>
      </c>
      <c r="J135" s="56">
        <v>7</v>
      </c>
      <c r="K135" s="56">
        <v>6</v>
      </c>
      <c r="L135" s="56">
        <v>10</v>
      </c>
      <c r="M135" s="56">
        <v>7</v>
      </c>
      <c r="N135" s="56">
        <v>11</v>
      </c>
      <c r="O135" s="56">
        <v>8</v>
      </c>
      <c r="P135" s="59">
        <v>2</v>
      </c>
      <c r="Q135" s="59">
        <v>3</v>
      </c>
      <c r="R135" s="59">
        <v>3</v>
      </c>
      <c r="S135" s="59">
        <v>0</v>
      </c>
      <c r="T135" s="59">
        <v>4</v>
      </c>
      <c r="U135" s="59">
        <v>3</v>
      </c>
      <c r="V135" s="59">
        <v>2</v>
      </c>
      <c r="W135" s="59">
        <v>2</v>
      </c>
      <c r="X135" s="59">
        <v>5</v>
      </c>
      <c r="Y135" s="59">
        <v>5</v>
      </c>
      <c r="Z135" s="59">
        <v>9</v>
      </c>
      <c r="AA135" s="59">
        <v>6</v>
      </c>
      <c r="AB135" s="62">
        <v>40</v>
      </c>
      <c r="AC135" s="62">
        <v>42.857142857142854</v>
      </c>
      <c r="AD135" s="62">
        <v>50</v>
      </c>
      <c r="AE135" s="62">
        <v>0</v>
      </c>
      <c r="AF135" s="62">
        <v>57.142857142857139</v>
      </c>
      <c r="AG135" s="62">
        <v>37.5</v>
      </c>
      <c r="AH135" s="62">
        <v>28.571428571428569</v>
      </c>
      <c r="AI135" s="62">
        <v>33.333333333333329</v>
      </c>
      <c r="AJ135" s="62">
        <v>50</v>
      </c>
      <c r="AK135" s="62">
        <v>71.428571428571431</v>
      </c>
      <c r="AL135" s="62">
        <v>81.818181818181827</v>
      </c>
      <c r="AM135" s="62">
        <v>75</v>
      </c>
      <c r="AN135" s="61">
        <v>3</v>
      </c>
      <c r="AO135" s="25">
        <v>4</v>
      </c>
      <c r="AP135" s="25">
        <v>3</v>
      </c>
      <c r="AQ135" s="25">
        <v>2</v>
      </c>
      <c r="AR135" s="25">
        <v>3</v>
      </c>
      <c r="AS135" s="25">
        <v>5</v>
      </c>
      <c r="AT135" s="25">
        <v>5</v>
      </c>
      <c r="AU135" s="25">
        <v>4</v>
      </c>
      <c r="AV135" s="25">
        <v>4</v>
      </c>
      <c r="AW135" s="25">
        <v>2</v>
      </c>
      <c r="AX135" s="25">
        <v>1</v>
      </c>
      <c r="AY135" s="25">
        <v>2</v>
      </c>
      <c r="AZ135" s="39">
        <v>60</v>
      </c>
      <c r="BA135" s="39">
        <v>57.142857142857139</v>
      </c>
      <c r="BB135" s="39">
        <v>50</v>
      </c>
      <c r="BC135" s="39">
        <v>100</v>
      </c>
      <c r="BD135" s="39">
        <v>42.857142857142854</v>
      </c>
      <c r="BE135" s="39">
        <v>62.5</v>
      </c>
      <c r="BF135" s="39">
        <v>71.428571428571431</v>
      </c>
      <c r="BG135" s="39">
        <v>66.666666666666657</v>
      </c>
      <c r="BH135" s="39">
        <v>40</v>
      </c>
      <c r="BI135" s="39">
        <v>28.571428571428569</v>
      </c>
      <c r="BJ135" s="39">
        <v>9.0909090909090917</v>
      </c>
      <c r="BK135" s="39">
        <v>25</v>
      </c>
      <c r="BL135" s="25">
        <v>0</v>
      </c>
      <c r="BM135" s="25">
        <v>0</v>
      </c>
      <c r="BN135" s="25">
        <v>0</v>
      </c>
      <c r="BO135" s="25">
        <v>0</v>
      </c>
      <c r="BP135" s="25">
        <v>0</v>
      </c>
      <c r="BQ135" s="25">
        <v>0</v>
      </c>
      <c r="BR135" s="25">
        <v>0</v>
      </c>
      <c r="BS135" s="25">
        <v>0</v>
      </c>
      <c r="BT135" s="25">
        <v>1</v>
      </c>
      <c r="BU135" s="25">
        <v>0</v>
      </c>
      <c r="BV135" s="25">
        <v>1</v>
      </c>
      <c r="BW135" s="25">
        <v>0</v>
      </c>
      <c r="BX135" s="39">
        <v>0</v>
      </c>
      <c r="BY135" s="39">
        <v>0</v>
      </c>
      <c r="BZ135" s="39">
        <v>0</v>
      </c>
      <c r="CA135" s="39">
        <v>0</v>
      </c>
      <c r="CB135" s="39">
        <v>0</v>
      </c>
      <c r="CC135" s="39">
        <v>0</v>
      </c>
      <c r="CD135" s="39">
        <v>0</v>
      </c>
      <c r="CE135" s="39">
        <v>0</v>
      </c>
      <c r="CF135" s="39">
        <v>10</v>
      </c>
      <c r="CG135" s="39">
        <v>0</v>
      </c>
      <c r="CH135" s="39">
        <v>9.0909090909090917</v>
      </c>
      <c r="CI135" s="39">
        <v>0</v>
      </c>
      <c r="CJ135" s="63">
        <v>0</v>
      </c>
      <c r="CK135" s="63">
        <v>1</v>
      </c>
      <c r="CL135" s="63">
        <v>2</v>
      </c>
      <c r="CM135" s="63">
        <v>0</v>
      </c>
      <c r="CN135" s="63">
        <v>0</v>
      </c>
      <c r="CO135" s="63">
        <v>1</v>
      </c>
      <c r="CP135" s="63">
        <v>1</v>
      </c>
      <c r="CQ135" s="63">
        <v>0</v>
      </c>
      <c r="CR135" s="63">
        <v>4</v>
      </c>
      <c r="CS135" s="63">
        <v>2</v>
      </c>
      <c r="CT135" s="63">
        <v>3</v>
      </c>
      <c r="CU135" s="63">
        <v>3</v>
      </c>
      <c r="CV135" s="63">
        <v>0</v>
      </c>
      <c r="CW135" s="63">
        <v>0</v>
      </c>
      <c r="CX135" s="63">
        <v>0</v>
      </c>
      <c r="CY135" s="63">
        <v>0</v>
      </c>
      <c r="CZ135" s="63">
        <v>0</v>
      </c>
      <c r="DA135" s="63">
        <v>1</v>
      </c>
      <c r="DB135" s="63">
        <v>0</v>
      </c>
      <c r="DC135" s="63">
        <v>1</v>
      </c>
      <c r="DD135" s="63">
        <v>0</v>
      </c>
      <c r="DE135" s="63">
        <v>0</v>
      </c>
      <c r="DF135" s="63">
        <v>0</v>
      </c>
      <c r="DG135" s="63">
        <v>0</v>
      </c>
      <c r="DH135" s="25">
        <v>0</v>
      </c>
      <c r="DI135" s="25">
        <v>1</v>
      </c>
      <c r="DJ135" s="25">
        <v>0</v>
      </c>
      <c r="DK135" s="25">
        <v>0</v>
      </c>
      <c r="DL135" s="25">
        <v>2</v>
      </c>
      <c r="DM135" s="25">
        <v>0</v>
      </c>
      <c r="DN135" s="25">
        <v>0</v>
      </c>
      <c r="DO135" s="25">
        <v>0</v>
      </c>
      <c r="DP135" s="25">
        <v>0</v>
      </c>
      <c r="DQ135" s="25">
        <v>1</v>
      </c>
      <c r="DR135" s="25">
        <v>0</v>
      </c>
      <c r="DS135" s="25">
        <v>0</v>
      </c>
      <c r="DT135" s="34">
        <v>0</v>
      </c>
      <c r="DU135" s="34">
        <v>2</v>
      </c>
      <c r="DV135" s="34">
        <v>2</v>
      </c>
      <c r="DW135" s="34">
        <v>0</v>
      </c>
      <c r="DX135" s="34">
        <v>2</v>
      </c>
      <c r="DY135" s="34">
        <v>2</v>
      </c>
      <c r="DZ135" s="34">
        <v>1</v>
      </c>
      <c r="EA135" s="2">
        <v>1</v>
      </c>
      <c r="EB135" s="2">
        <v>4</v>
      </c>
      <c r="EC135" s="2">
        <v>3</v>
      </c>
      <c r="ED135" s="2">
        <v>3</v>
      </c>
      <c r="EE135" s="2">
        <v>3</v>
      </c>
      <c r="EF135" s="34">
        <v>999999999</v>
      </c>
      <c r="EG135" s="34">
        <v>50</v>
      </c>
      <c r="EH135" s="34">
        <v>100</v>
      </c>
      <c r="EI135" s="34">
        <v>999999999</v>
      </c>
      <c r="EJ135" s="34">
        <v>0</v>
      </c>
      <c r="EK135" s="34">
        <v>50</v>
      </c>
      <c r="EL135" s="34">
        <v>100</v>
      </c>
      <c r="EM135" s="34">
        <v>0</v>
      </c>
      <c r="EN135" s="34">
        <v>100</v>
      </c>
      <c r="EO135" s="34">
        <v>66.666666666666657</v>
      </c>
      <c r="EP135" s="34">
        <v>100</v>
      </c>
      <c r="EQ135" s="34">
        <v>100</v>
      </c>
      <c r="ER135" s="34">
        <v>999999999</v>
      </c>
      <c r="ES135" s="34">
        <v>0</v>
      </c>
      <c r="ET135" s="34">
        <v>0</v>
      </c>
      <c r="EU135" s="34">
        <v>999999999</v>
      </c>
      <c r="EV135" s="34">
        <v>0</v>
      </c>
      <c r="EW135" s="34">
        <v>50</v>
      </c>
      <c r="EX135" s="34">
        <v>0</v>
      </c>
      <c r="EY135" s="34">
        <v>100</v>
      </c>
      <c r="EZ135" s="34">
        <v>0</v>
      </c>
      <c r="FA135" s="34">
        <v>0</v>
      </c>
      <c r="FB135" s="34">
        <v>0</v>
      </c>
      <c r="FC135" s="34">
        <v>0</v>
      </c>
      <c r="FD135" s="42">
        <v>999999999</v>
      </c>
      <c r="FE135" s="42">
        <v>50</v>
      </c>
      <c r="FF135" s="42">
        <v>0</v>
      </c>
      <c r="FG135" s="42">
        <v>999999999</v>
      </c>
      <c r="FH135" s="42">
        <v>100</v>
      </c>
      <c r="FI135" s="42">
        <v>0</v>
      </c>
      <c r="FJ135" s="42">
        <v>0</v>
      </c>
      <c r="FK135" s="42">
        <v>0</v>
      </c>
      <c r="FL135" s="42">
        <v>0</v>
      </c>
      <c r="FM135" s="42">
        <v>33.333333333333329</v>
      </c>
      <c r="FN135" s="42">
        <v>0</v>
      </c>
      <c r="FO135" s="42">
        <v>0</v>
      </c>
      <c r="FP135" s="42">
        <v>2</v>
      </c>
      <c r="FQ135" s="2">
        <v>3</v>
      </c>
      <c r="FR135" s="2">
        <v>3</v>
      </c>
      <c r="FS135" s="2">
        <v>0</v>
      </c>
      <c r="FT135" s="2">
        <v>2</v>
      </c>
      <c r="FU135" s="2">
        <v>2</v>
      </c>
      <c r="FV135" s="2">
        <v>2</v>
      </c>
      <c r="FW135" s="2">
        <v>1</v>
      </c>
      <c r="FX135" s="2">
        <v>4</v>
      </c>
      <c r="FY135" s="2">
        <v>5</v>
      </c>
      <c r="FZ135" s="2">
        <v>7</v>
      </c>
      <c r="GA135" s="2">
        <v>5</v>
      </c>
      <c r="GB135" s="25">
        <v>0</v>
      </c>
      <c r="GC135" s="25">
        <v>0</v>
      </c>
      <c r="GD135" s="25">
        <v>0</v>
      </c>
      <c r="GE135" s="25">
        <v>0</v>
      </c>
      <c r="GF135" s="25">
        <v>1</v>
      </c>
      <c r="GG135" s="25">
        <v>0</v>
      </c>
      <c r="GH135" s="25">
        <v>0</v>
      </c>
      <c r="GI135" s="25">
        <v>1</v>
      </c>
      <c r="GJ135" s="25">
        <v>0</v>
      </c>
      <c r="GK135" s="25">
        <v>0</v>
      </c>
      <c r="GL135" s="25">
        <v>0</v>
      </c>
      <c r="GM135" s="25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1</v>
      </c>
      <c r="GS135" s="2">
        <v>1</v>
      </c>
      <c r="GT135" s="2">
        <v>0</v>
      </c>
      <c r="GU135" s="2">
        <v>0</v>
      </c>
      <c r="GV135" s="2">
        <v>0</v>
      </c>
      <c r="GW135" s="2">
        <v>0</v>
      </c>
      <c r="GX135" s="2">
        <v>1</v>
      </c>
      <c r="GY135" s="2">
        <v>1</v>
      </c>
      <c r="GZ135" s="2">
        <v>2</v>
      </c>
      <c r="HA135" s="2">
        <v>3</v>
      </c>
      <c r="HB135" s="2">
        <v>3</v>
      </c>
      <c r="HC135" s="2">
        <v>0</v>
      </c>
      <c r="HD135" s="2">
        <v>4</v>
      </c>
      <c r="HE135" s="2">
        <v>3</v>
      </c>
      <c r="HF135" s="2">
        <v>2</v>
      </c>
      <c r="HG135" s="2">
        <v>2</v>
      </c>
      <c r="HH135" s="2">
        <v>4</v>
      </c>
      <c r="HI135" s="2">
        <v>5</v>
      </c>
      <c r="HJ135" s="2">
        <v>8</v>
      </c>
      <c r="HK135" s="2">
        <v>6</v>
      </c>
      <c r="HL135" s="34">
        <v>100</v>
      </c>
      <c r="HM135" s="34">
        <v>100</v>
      </c>
      <c r="HN135" s="34">
        <v>100</v>
      </c>
      <c r="HO135" s="34">
        <v>999999999</v>
      </c>
      <c r="HP135" s="34">
        <v>50</v>
      </c>
      <c r="HQ135" s="34">
        <v>66.666666666666657</v>
      </c>
      <c r="HR135" s="34">
        <v>100</v>
      </c>
      <c r="HS135" s="34">
        <v>50</v>
      </c>
      <c r="HT135" s="34">
        <v>100</v>
      </c>
      <c r="HU135" s="34">
        <v>100</v>
      </c>
      <c r="HV135" s="34">
        <v>87.5</v>
      </c>
      <c r="HW135" s="34">
        <v>83.333333333333343</v>
      </c>
      <c r="HX135" s="39">
        <v>0</v>
      </c>
      <c r="HY135" s="39">
        <v>0</v>
      </c>
      <c r="HZ135" s="39">
        <v>0</v>
      </c>
      <c r="IA135" s="39">
        <v>999999999</v>
      </c>
      <c r="IB135" s="39">
        <v>25</v>
      </c>
      <c r="IC135" s="39">
        <v>0</v>
      </c>
      <c r="ID135" s="39">
        <v>0</v>
      </c>
      <c r="IE135" s="39">
        <v>50</v>
      </c>
      <c r="IF135" s="39">
        <v>0</v>
      </c>
      <c r="IG135" s="39">
        <v>0</v>
      </c>
      <c r="IH135" s="39">
        <v>0</v>
      </c>
      <c r="II135" s="39">
        <v>0</v>
      </c>
      <c r="IJ135" s="39">
        <v>0</v>
      </c>
      <c r="IK135" s="39">
        <v>0</v>
      </c>
      <c r="IL135" s="39">
        <v>0</v>
      </c>
      <c r="IM135" s="39">
        <v>999999999</v>
      </c>
      <c r="IN135" s="39">
        <v>25</v>
      </c>
      <c r="IO135" s="39">
        <v>33.333333333333329</v>
      </c>
      <c r="IP135" s="39">
        <v>0</v>
      </c>
      <c r="IQ135" s="39">
        <v>0</v>
      </c>
      <c r="IR135" s="39">
        <v>0</v>
      </c>
      <c r="IS135" s="39">
        <v>0</v>
      </c>
      <c r="IT135" s="39">
        <v>12.5</v>
      </c>
      <c r="IU135" s="39">
        <v>16.666666666666664</v>
      </c>
      <c r="IV135" s="39">
        <v>2</v>
      </c>
      <c r="IW135" s="39">
        <v>1</v>
      </c>
      <c r="IX135" s="39">
        <v>3</v>
      </c>
      <c r="IY135" s="39">
        <v>2</v>
      </c>
      <c r="IZ135" s="39">
        <v>1</v>
      </c>
      <c r="JA135" s="39">
        <v>2</v>
      </c>
      <c r="JB135" s="39">
        <v>2</v>
      </c>
      <c r="JC135" s="39">
        <v>1</v>
      </c>
      <c r="JD135" s="2">
        <v>3</v>
      </c>
      <c r="JE135" s="2">
        <v>2</v>
      </c>
      <c r="JF135" s="2">
        <v>0</v>
      </c>
      <c r="JG135" s="2">
        <v>2</v>
      </c>
      <c r="JH135" s="2">
        <v>0</v>
      </c>
      <c r="JI135" s="2">
        <v>3</v>
      </c>
      <c r="JJ135" s="2">
        <v>0</v>
      </c>
      <c r="JK135" s="2">
        <v>0</v>
      </c>
      <c r="JL135" s="2">
        <v>0</v>
      </c>
      <c r="JM135" s="44">
        <v>0</v>
      </c>
      <c r="JN135" s="44">
        <v>1</v>
      </c>
      <c r="JO135" s="44">
        <v>1</v>
      </c>
      <c r="JP135" s="2">
        <v>1</v>
      </c>
      <c r="JQ135" s="2">
        <v>0</v>
      </c>
      <c r="JR135" s="2">
        <v>1</v>
      </c>
      <c r="JS135" s="2">
        <v>0</v>
      </c>
      <c r="JT135" s="2">
        <v>1</v>
      </c>
      <c r="JU135" s="2">
        <v>0</v>
      </c>
      <c r="JV135" s="2">
        <v>0</v>
      </c>
      <c r="JW135" s="2">
        <v>0</v>
      </c>
      <c r="JX135" s="2">
        <v>2</v>
      </c>
      <c r="JY135" s="2">
        <v>1</v>
      </c>
      <c r="JZ135" s="2">
        <v>1</v>
      </c>
      <c r="KA135" s="2">
        <v>0</v>
      </c>
      <c r="KB135" s="25">
        <v>0</v>
      </c>
      <c r="KC135" s="25">
        <v>0</v>
      </c>
      <c r="KD135" s="25">
        <v>0</v>
      </c>
      <c r="KE135" s="25">
        <v>0</v>
      </c>
      <c r="KF135" s="25">
        <v>3</v>
      </c>
      <c r="KG135" s="25">
        <v>4</v>
      </c>
      <c r="KH135" s="25">
        <v>3</v>
      </c>
      <c r="KI135" s="25">
        <v>2</v>
      </c>
      <c r="KJ135" s="25">
        <v>3</v>
      </c>
      <c r="KK135" s="25">
        <v>3</v>
      </c>
      <c r="KL135" s="25">
        <v>4</v>
      </c>
      <c r="KM135" s="25">
        <v>2</v>
      </c>
      <c r="KN135" s="25">
        <v>4</v>
      </c>
      <c r="KO135" s="25">
        <v>2</v>
      </c>
      <c r="KP135" s="25">
        <v>1</v>
      </c>
      <c r="KQ135" s="25">
        <v>2</v>
      </c>
      <c r="KR135" s="44">
        <v>66.666666666666657</v>
      </c>
      <c r="KS135" s="44">
        <v>25</v>
      </c>
      <c r="KT135" s="44">
        <v>100</v>
      </c>
      <c r="KU135" s="44">
        <v>100</v>
      </c>
      <c r="KV135" s="44">
        <v>33.333333333333329</v>
      </c>
      <c r="KW135" s="44">
        <v>66.666666666666657</v>
      </c>
      <c r="KX135" s="44">
        <v>50</v>
      </c>
      <c r="KY135" s="44">
        <v>50</v>
      </c>
      <c r="KZ135" s="44">
        <v>75</v>
      </c>
      <c r="LA135" s="44">
        <v>100</v>
      </c>
      <c r="LB135" s="44">
        <v>0</v>
      </c>
      <c r="LC135" s="44">
        <v>100</v>
      </c>
      <c r="LD135" s="44">
        <v>0</v>
      </c>
      <c r="LE135" s="44">
        <v>75</v>
      </c>
      <c r="LF135" s="44">
        <v>0</v>
      </c>
      <c r="LG135" s="44">
        <v>0</v>
      </c>
      <c r="LH135" s="44">
        <v>0</v>
      </c>
      <c r="LI135" s="44">
        <v>0</v>
      </c>
      <c r="LJ135" s="44">
        <v>25</v>
      </c>
      <c r="LK135" s="44">
        <v>50</v>
      </c>
      <c r="LL135" s="44">
        <v>25</v>
      </c>
      <c r="LM135" s="44">
        <v>0</v>
      </c>
      <c r="LN135" s="44">
        <v>100</v>
      </c>
      <c r="LO135" s="44">
        <v>0</v>
      </c>
      <c r="LP135" s="44">
        <v>33.333333333333329</v>
      </c>
      <c r="LQ135" s="44">
        <v>0</v>
      </c>
      <c r="LR135" s="44">
        <v>0</v>
      </c>
      <c r="LS135" s="44">
        <v>0</v>
      </c>
      <c r="LT135" s="44">
        <v>66.666666666666657</v>
      </c>
      <c r="LU135" s="44">
        <v>33.333333333333329</v>
      </c>
      <c r="LV135" s="44">
        <v>25</v>
      </c>
      <c r="LW135" s="44">
        <v>0</v>
      </c>
      <c r="LX135" s="44">
        <v>0</v>
      </c>
      <c r="LY135" s="44">
        <v>0</v>
      </c>
      <c r="LZ135" s="44">
        <v>0</v>
      </c>
      <c r="MA135" s="44">
        <v>0</v>
      </c>
      <c r="MB135" s="25">
        <v>0</v>
      </c>
      <c r="MC135" s="25">
        <v>0</v>
      </c>
      <c r="MD135" s="25">
        <v>0</v>
      </c>
      <c r="ME135" s="25">
        <v>0</v>
      </c>
      <c r="MF135" s="25">
        <v>2</v>
      </c>
      <c r="MG135" s="25">
        <v>0</v>
      </c>
      <c r="MH135" s="25">
        <v>0</v>
      </c>
      <c r="MI135" s="25">
        <v>0</v>
      </c>
      <c r="MJ135" s="25">
        <v>1</v>
      </c>
      <c r="MK135" s="25">
        <v>0</v>
      </c>
      <c r="ML135" s="25">
        <v>0</v>
      </c>
      <c r="MM135" s="25">
        <v>1</v>
      </c>
      <c r="MN135" s="25">
        <v>0</v>
      </c>
      <c r="MO135" s="25">
        <v>2</v>
      </c>
      <c r="MP135" s="25">
        <v>2</v>
      </c>
      <c r="MQ135" s="25">
        <v>0</v>
      </c>
      <c r="MR135" s="25">
        <v>2</v>
      </c>
      <c r="MS135" s="25">
        <v>2</v>
      </c>
      <c r="MT135" s="25">
        <v>0</v>
      </c>
      <c r="MU135" s="25">
        <v>1</v>
      </c>
      <c r="MV135" s="25">
        <v>1</v>
      </c>
      <c r="MW135" s="44">
        <v>2</v>
      </c>
      <c r="MX135" s="44">
        <v>2</v>
      </c>
      <c r="MY135" s="44">
        <v>1</v>
      </c>
      <c r="MZ135" s="44">
        <v>999999999</v>
      </c>
      <c r="NA135" s="44">
        <v>0</v>
      </c>
      <c r="NB135" s="44">
        <v>0</v>
      </c>
      <c r="NC135" s="44">
        <v>999999999</v>
      </c>
      <c r="ND135" s="44">
        <v>100</v>
      </c>
      <c r="NE135" s="44">
        <v>0</v>
      </c>
      <c r="NF135" s="44">
        <v>999999999</v>
      </c>
      <c r="NG135" s="44">
        <v>0</v>
      </c>
      <c r="NH135" s="44">
        <v>100</v>
      </c>
      <c r="NI135" s="44">
        <v>0</v>
      </c>
      <c r="NJ135" s="44">
        <v>0</v>
      </c>
      <c r="NK135" s="44">
        <v>100</v>
      </c>
      <c r="NL135" s="25">
        <v>0</v>
      </c>
      <c r="NM135" s="25">
        <v>0</v>
      </c>
      <c r="NN135" s="25">
        <v>0</v>
      </c>
      <c r="NO135" s="25">
        <v>0</v>
      </c>
      <c r="NP135" s="25">
        <v>0</v>
      </c>
      <c r="NQ135" s="25">
        <v>0</v>
      </c>
      <c r="NR135" s="25">
        <v>0</v>
      </c>
      <c r="NS135" s="25">
        <v>0</v>
      </c>
      <c r="NT135" s="25">
        <v>0</v>
      </c>
      <c r="NU135" s="25">
        <v>0</v>
      </c>
      <c r="NV135" s="25">
        <v>0</v>
      </c>
      <c r="NW135" s="25">
        <v>0</v>
      </c>
      <c r="NX135" s="25">
        <v>0</v>
      </c>
      <c r="NY135" s="25">
        <v>0</v>
      </c>
      <c r="NZ135" s="25">
        <v>0</v>
      </c>
      <c r="OA135" s="25">
        <v>0</v>
      </c>
      <c r="OB135" s="25">
        <v>1</v>
      </c>
      <c r="OC135" s="25">
        <v>0</v>
      </c>
      <c r="OD135" s="44">
        <v>1</v>
      </c>
      <c r="OE135" s="44">
        <v>0</v>
      </c>
      <c r="OF135" s="44">
        <v>0</v>
      </c>
      <c r="OG135" s="44">
        <v>0</v>
      </c>
      <c r="OH135" s="44">
        <v>0</v>
      </c>
      <c r="OI135" s="44">
        <v>0</v>
      </c>
      <c r="OJ135" s="44">
        <v>999999999</v>
      </c>
      <c r="OK135" s="44">
        <v>999999999</v>
      </c>
      <c r="OL135" s="44">
        <v>999999999</v>
      </c>
      <c r="OM135" s="44">
        <v>999999999</v>
      </c>
      <c r="ON135" s="44">
        <v>0</v>
      </c>
      <c r="OO135" s="44">
        <v>999999999</v>
      </c>
      <c r="OP135" s="44">
        <v>0</v>
      </c>
      <c r="OQ135" s="44">
        <v>999999999</v>
      </c>
      <c r="OR135" s="44">
        <v>999999999</v>
      </c>
      <c r="OS135" s="44">
        <v>999999999</v>
      </c>
      <c r="OT135" s="44">
        <v>999999999</v>
      </c>
      <c r="OU135" s="44">
        <v>999999999</v>
      </c>
      <c r="OV135" s="25">
        <v>4</v>
      </c>
      <c r="OW135" s="25">
        <v>3</v>
      </c>
      <c r="OX135" s="25">
        <v>4</v>
      </c>
      <c r="OY135" s="25">
        <v>2</v>
      </c>
      <c r="OZ135" s="25">
        <v>6</v>
      </c>
      <c r="PA135" s="25">
        <v>4</v>
      </c>
      <c r="PB135" s="25">
        <v>6</v>
      </c>
      <c r="PC135" s="25">
        <v>7</v>
      </c>
      <c r="PD135" s="25">
        <v>9</v>
      </c>
      <c r="PE135" s="25">
        <v>6</v>
      </c>
      <c r="PF135" s="25">
        <v>11</v>
      </c>
      <c r="PG135" s="25">
        <v>5</v>
      </c>
      <c r="PH135" s="25">
        <v>6</v>
      </c>
      <c r="PI135" s="25">
        <v>10</v>
      </c>
      <c r="PJ135" s="25">
        <v>9</v>
      </c>
      <c r="PK135" s="25">
        <v>3</v>
      </c>
      <c r="PL135" s="25">
        <v>7</v>
      </c>
      <c r="PM135" s="25">
        <v>10</v>
      </c>
      <c r="PN135" s="25">
        <v>7</v>
      </c>
      <c r="PO135" s="25">
        <v>11</v>
      </c>
      <c r="PP135" s="25">
        <v>10</v>
      </c>
      <c r="PQ135" s="25">
        <v>8</v>
      </c>
      <c r="PR135" s="25">
        <v>14</v>
      </c>
      <c r="PS135" s="25">
        <v>10</v>
      </c>
      <c r="PT135" s="44">
        <v>66.666666666666657</v>
      </c>
      <c r="PU135" s="44">
        <v>30</v>
      </c>
      <c r="PV135" s="44">
        <v>44.444444444444443</v>
      </c>
      <c r="PW135" s="44">
        <v>66.666666666666657</v>
      </c>
      <c r="PX135" s="44">
        <v>85.714285714285708</v>
      </c>
      <c r="PY135" s="44">
        <v>40</v>
      </c>
      <c r="PZ135" s="44">
        <v>85.714285714285708</v>
      </c>
      <c r="QA135" s="44">
        <v>63.636363636363633</v>
      </c>
      <c r="QB135" s="44">
        <v>90</v>
      </c>
      <c r="QC135" s="44">
        <v>75</v>
      </c>
      <c r="QD135" s="44">
        <v>78.571428571428569</v>
      </c>
      <c r="QE135" s="44">
        <v>50</v>
      </c>
      <c r="QF135" s="25">
        <v>2</v>
      </c>
      <c r="QG135" s="25">
        <v>3</v>
      </c>
      <c r="QH135" s="25">
        <v>4</v>
      </c>
      <c r="QI135" s="25">
        <v>2</v>
      </c>
      <c r="QJ135" s="25">
        <v>4</v>
      </c>
      <c r="QK135" s="25">
        <v>6</v>
      </c>
      <c r="QL135" s="25">
        <v>6</v>
      </c>
      <c r="QM135" s="25">
        <v>8</v>
      </c>
      <c r="QN135" s="25">
        <v>7</v>
      </c>
      <c r="QO135" s="25">
        <v>6</v>
      </c>
      <c r="QP135" s="25">
        <v>9</v>
      </c>
      <c r="QQ135" s="25">
        <v>6</v>
      </c>
      <c r="QR135" s="25">
        <v>10</v>
      </c>
      <c r="QS135" s="25">
        <v>9</v>
      </c>
      <c r="QT135" s="25">
        <v>3</v>
      </c>
      <c r="QU135" s="25">
        <v>7</v>
      </c>
      <c r="QV135" s="25">
        <v>10</v>
      </c>
      <c r="QW135" s="25">
        <v>7</v>
      </c>
      <c r="QX135" s="25">
        <v>11</v>
      </c>
      <c r="QY135" s="25">
        <v>10</v>
      </c>
      <c r="QZ135" s="25">
        <v>8</v>
      </c>
      <c r="RA135" s="25">
        <v>14</v>
      </c>
      <c r="RB135" s="44">
        <v>33.333333333333329</v>
      </c>
      <c r="RC135" s="44">
        <v>30</v>
      </c>
      <c r="RD135" s="44">
        <v>44.444444444444443</v>
      </c>
      <c r="RE135" s="44">
        <v>66.666666666666657</v>
      </c>
      <c r="RF135" s="44">
        <v>57.142857142857139</v>
      </c>
      <c r="RG135" s="44">
        <v>60</v>
      </c>
      <c r="RH135" s="44">
        <v>85.714285714285708</v>
      </c>
      <c r="RI135" s="44">
        <v>72.727272727272734</v>
      </c>
      <c r="RJ135" s="44">
        <v>70</v>
      </c>
      <c r="RK135" s="44">
        <v>75</v>
      </c>
      <c r="RL135" s="44">
        <v>64.285714285714292</v>
      </c>
      <c r="RM135" s="25">
        <v>4</v>
      </c>
      <c r="RN135" s="25">
        <v>7</v>
      </c>
      <c r="RO135" s="25">
        <v>5</v>
      </c>
      <c r="RP135" s="25">
        <v>2</v>
      </c>
      <c r="RQ135" s="25">
        <v>3</v>
      </c>
      <c r="RR135" s="25">
        <v>4</v>
      </c>
      <c r="RS135" s="25">
        <v>1</v>
      </c>
      <c r="RT135" s="25">
        <v>4</v>
      </c>
      <c r="RU135" s="25">
        <v>6</v>
      </c>
      <c r="RV135" s="25">
        <v>6</v>
      </c>
      <c r="RW135" s="25">
        <v>5</v>
      </c>
      <c r="RX135" s="25">
        <v>3</v>
      </c>
      <c r="RY135" s="25">
        <v>4</v>
      </c>
      <c r="RZ135" s="25">
        <v>4</v>
      </c>
      <c r="SA135" s="25">
        <v>4</v>
      </c>
      <c r="SB135" s="25">
        <v>1</v>
      </c>
      <c r="SC135" s="25">
        <v>4</v>
      </c>
      <c r="SD135" s="25">
        <v>5</v>
      </c>
      <c r="SE135" s="25">
        <v>5</v>
      </c>
      <c r="SF135" s="25">
        <v>4</v>
      </c>
      <c r="SG135" s="25">
        <v>6</v>
      </c>
      <c r="SH135" s="25">
        <v>3</v>
      </c>
      <c r="SI135" s="25">
        <v>9</v>
      </c>
      <c r="SJ135" s="25">
        <v>6</v>
      </c>
      <c r="SK135" s="25">
        <v>4</v>
      </c>
      <c r="SL135" s="25">
        <v>4</v>
      </c>
      <c r="SM135" s="25">
        <v>3</v>
      </c>
      <c r="SN135" s="25">
        <v>1</v>
      </c>
      <c r="SO135" s="25">
        <v>3</v>
      </c>
      <c r="SP135" s="25">
        <v>4</v>
      </c>
      <c r="SQ135" s="25">
        <v>1</v>
      </c>
      <c r="SR135" s="25">
        <v>3</v>
      </c>
      <c r="SS135" s="25">
        <v>5</v>
      </c>
      <c r="ST135" s="25">
        <v>3</v>
      </c>
      <c r="SU135" s="25">
        <v>5</v>
      </c>
      <c r="SV135" s="25">
        <v>2</v>
      </c>
      <c r="SW135" s="44">
        <v>80</v>
      </c>
      <c r="SX135" s="44">
        <v>100</v>
      </c>
      <c r="SY135" s="44">
        <v>83.333333333333343</v>
      </c>
      <c r="SZ135" s="44">
        <v>100</v>
      </c>
      <c r="TA135" s="44">
        <v>42.857142857142854</v>
      </c>
      <c r="TB135" s="44">
        <v>50</v>
      </c>
      <c r="TC135" s="44">
        <v>14.285714285714285</v>
      </c>
      <c r="TD135" s="44">
        <v>66.666666666666657</v>
      </c>
      <c r="TE135" s="44">
        <v>60</v>
      </c>
      <c r="TF135" s="44">
        <v>85.714285714285708</v>
      </c>
      <c r="TG135" s="44">
        <v>45.454545454545453</v>
      </c>
      <c r="TH135" s="44">
        <v>37.5</v>
      </c>
      <c r="TI135" s="44">
        <v>80</v>
      </c>
      <c r="TJ135" s="44">
        <v>57.142857142857139</v>
      </c>
      <c r="TK135" s="44">
        <v>66.666666666666657</v>
      </c>
      <c r="TL135" s="44">
        <v>50</v>
      </c>
      <c r="TM135" s="44">
        <v>57.142857142857139</v>
      </c>
      <c r="TN135" s="44">
        <v>62.5</v>
      </c>
      <c r="TO135" s="44">
        <v>71.428571428571431</v>
      </c>
      <c r="TP135" s="44">
        <v>66.666666666666657</v>
      </c>
      <c r="TQ135" s="44">
        <v>60</v>
      </c>
      <c r="TR135" s="44">
        <v>42.857142857142854</v>
      </c>
      <c r="TS135" s="44">
        <v>81.818181818181827</v>
      </c>
      <c r="TT135" s="44">
        <v>75</v>
      </c>
      <c r="TU135" s="44">
        <v>80</v>
      </c>
      <c r="TV135" s="44">
        <v>57.142857142857139</v>
      </c>
      <c r="TW135" s="44">
        <v>50</v>
      </c>
      <c r="TX135" s="44">
        <v>50</v>
      </c>
      <c r="TY135" s="44">
        <v>42.857142857142854</v>
      </c>
      <c r="TZ135" s="44">
        <v>50</v>
      </c>
      <c r="UA135" s="44">
        <v>14.285714285714285</v>
      </c>
      <c r="UB135" s="44">
        <v>50</v>
      </c>
      <c r="UC135" s="44">
        <v>50</v>
      </c>
      <c r="UD135" s="44">
        <v>42.857142857142854</v>
      </c>
      <c r="UE135" s="44">
        <v>45.454545454545453</v>
      </c>
      <c r="UF135" s="44">
        <v>25</v>
      </c>
    </row>
    <row r="136" spans="1:552" x14ac:dyDescent="0.25">
      <c r="A136" s="2" t="str">
        <f t="shared" si="2"/>
        <v xml:space="preserve">330020 Araruama                                                                                                                                     </v>
      </c>
      <c r="B136" s="58">
        <v>330020</v>
      </c>
      <c r="C136" s="2" t="s">
        <v>180</v>
      </c>
      <c r="D136" s="56">
        <v>7</v>
      </c>
      <c r="E136" s="56">
        <v>8</v>
      </c>
      <c r="F136" s="56">
        <v>6</v>
      </c>
      <c r="G136" s="56">
        <v>5</v>
      </c>
      <c r="H136" s="56">
        <v>6</v>
      </c>
      <c r="I136" s="56">
        <v>5</v>
      </c>
      <c r="J136" s="56">
        <v>2</v>
      </c>
      <c r="K136" s="56">
        <v>13</v>
      </c>
      <c r="L136" s="56">
        <v>10</v>
      </c>
      <c r="M136" s="56">
        <v>7</v>
      </c>
      <c r="N136" s="56">
        <v>4</v>
      </c>
      <c r="O136" s="56">
        <v>4</v>
      </c>
      <c r="P136" s="59">
        <v>1</v>
      </c>
      <c r="Q136" s="59">
        <v>2</v>
      </c>
      <c r="R136" s="59">
        <v>3</v>
      </c>
      <c r="S136" s="59">
        <v>2</v>
      </c>
      <c r="T136" s="59">
        <v>4</v>
      </c>
      <c r="U136" s="59">
        <v>1</v>
      </c>
      <c r="V136" s="59">
        <v>1</v>
      </c>
      <c r="W136" s="59">
        <v>11</v>
      </c>
      <c r="X136" s="59">
        <v>7</v>
      </c>
      <c r="Y136" s="59">
        <v>3</v>
      </c>
      <c r="Z136" s="59">
        <v>2</v>
      </c>
      <c r="AA136" s="59">
        <v>4</v>
      </c>
      <c r="AB136" s="62">
        <v>14.285714285714285</v>
      </c>
      <c r="AC136" s="62">
        <v>25</v>
      </c>
      <c r="AD136" s="62">
        <v>50</v>
      </c>
      <c r="AE136" s="62">
        <v>40</v>
      </c>
      <c r="AF136" s="62">
        <v>66.666666666666657</v>
      </c>
      <c r="AG136" s="62">
        <v>20</v>
      </c>
      <c r="AH136" s="62">
        <v>50</v>
      </c>
      <c r="AI136" s="62">
        <v>84.615384615384613</v>
      </c>
      <c r="AJ136" s="62">
        <v>70</v>
      </c>
      <c r="AK136" s="62">
        <v>42.857142857142854</v>
      </c>
      <c r="AL136" s="62">
        <v>50</v>
      </c>
      <c r="AM136" s="62">
        <v>100</v>
      </c>
      <c r="AN136" s="61">
        <v>6</v>
      </c>
      <c r="AO136" s="25">
        <v>5</v>
      </c>
      <c r="AP136" s="25">
        <v>3</v>
      </c>
      <c r="AQ136" s="25">
        <v>3</v>
      </c>
      <c r="AR136" s="25">
        <v>2</v>
      </c>
      <c r="AS136" s="25">
        <v>4</v>
      </c>
      <c r="AT136" s="25">
        <v>1</v>
      </c>
      <c r="AU136" s="25">
        <v>1</v>
      </c>
      <c r="AV136" s="25">
        <v>3</v>
      </c>
      <c r="AW136" s="25">
        <v>3</v>
      </c>
      <c r="AX136" s="25">
        <v>1</v>
      </c>
      <c r="AY136" s="25">
        <v>0</v>
      </c>
      <c r="AZ136" s="39">
        <v>85.714285714285708</v>
      </c>
      <c r="BA136" s="39">
        <v>62.5</v>
      </c>
      <c r="BB136" s="39">
        <v>50</v>
      </c>
      <c r="BC136" s="39">
        <v>60</v>
      </c>
      <c r="BD136" s="39">
        <v>33.333333333333329</v>
      </c>
      <c r="BE136" s="39">
        <v>80</v>
      </c>
      <c r="BF136" s="39">
        <v>50</v>
      </c>
      <c r="BG136" s="39">
        <v>7.6923076923076925</v>
      </c>
      <c r="BH136" s="39">
        <v>30</v>
      </c>
      <c r="BI136" s="39">
        <v>42.857142857142854</v>
      </c>
      <c r="BJ136" s="39">
        <v>25</v>
      </c>
      <c r="BK136" s="39">
        <v>0</v>
      </c>
      <c r="BL136" s="25">
        <v>0</v>
      </c>
      <c r="BM136" s="25">
        <v>1</v>
      </c>
      <c r="BN136" s="25">
        <v>0</v>
      </c>
      <c r="BO136" s="25">
        <v>0</v>
      </c>
      <c r="BP136" s="25">
        <v>0</v>
      </c>
      <c r="BQ136" s="25">
        <v>0</v>
      </c>
      <c r="BR136" s="25">
        <v>0</v>
      </c>
      <c r="BS136" s="25">
        <v>1</v>
      </c>
      <c r="BT136" s="25">
        <v>0</v>
      </c>
      <c r="BU136" s="25">
        <v>1</v>
      </c>
      <c r="BV136" s="25">
        <v>1</v>
      </c>
      <c r="BW136" s="25">
        <v>0</v>
      </c>
      <c r="BX136" s="39">
        <v>0</v>
      </c>
      <c r="BY136" s="39">
        <v>12.5</v>
      </c>
      <c r="BZ136" s="39">
        <v>0</v>
      </c>
      <c r="CA136" s="39">
        <v>0</v>
      </c>
      <c r="CB136" s="39">
        <v>0</v>
      </c>
      <c r="CC136" s="39">
        <v>0</v>
      </c>
      <c r="CD136" s="39">
        <v>0</v>
      </c>
      <c r="CE136" s="39">
        <v>7.6923076923076925</v>
      </c>
      <c r="CF136" s="39">
        <v>0</v>
      </c>
      <c r="CG136" s="39">
        <v>14.285714285714285</v>
      </c>
      <c r="CH136" s="39">
        <v>25</v>
      </c>
      <c r="CI136" s="39">
        <v>0</v>
      </c>
      <c r="CJ136" s="63">
        <v>1</v>
      </c>
      <c r="CK136" s="63">
        <v>2</v>
      </c>
      <c r="CL136" s="63">
        <v>0</v>
      </c>
      <c r="CM136" s="63">
        <v>1</v>
      </c>
      <c r="CN136" s="63">
        <v>1</v>
      </c>
      <c r="CO136" s="63">
        <v>1</v>
      </c>
      <c r="CP136" s="63">
        <v>0</v>
      </c>
      <c r="CQ136" s="63">
        <v>5</v>
      </c>
      <c r="CR136" s="63">
        <v>3</v>
      </c>
      <c r="CS136" s="63">
        <v>1</v>
      </c>
      <c r="CT136" s="63">
        <v>2</v>
      </c>
      <c r="CU136" s="63">
        <v>3</v>
      </c>
      <c r="CV136" s="63">
        <v>0</v>
      </c>
      <c r="CW136" s="63">
        <v>0</v>
      </c>
      <c r="CX136" s="63">
        <v>0</v>
      </c>
      <c r="CY136" s="63">
        <v>0</v>
      </c>
      <c r="CZ136" s="63">
        <v>0</v>
      </c>
      <c r="DA136" s="63">
        <v>0</v>
      </c>
      <c r="DB136" s="63">
        <v>1</v>
      </c>
      <c r="DC136" s="63">
        <v>2</v>
      </c>
      <c r="DD136" s="63">
        <v>0</v>
      </c>
      <c r="DE136" s="63">
        <v>1</v>
      </c>
      <c r="DF136" s="63">
        <v>0</v>
      </c>
      <c r="DG136" s="63">
        <v>0</v>
      </c>
      <c r="DH136" s="25">
        <v>0</v>
      </c>
      <c r="DI136" s="25">
        <v>0</v>
      </c>
      <c r="DJ136" s="25">
        <v>1</v>
      </c>
      <c r="DK136" s="25">
        <v>0</v>
      </c>
      <c r="DL136" s="25">
        <v>0</v>
      </c>
      <c r="DM136" s="25">
        <v>0</v>
      </c>
      <c r="DN136" s="25">
        <v>0</v>
      </c>
      <c r="DO136" s="25">
        <v>0</v>
      </c>
      <c r="DP136" s="25">
        <v>1</v>
      </c>
      <c r="DQ136" s="25">
        <v>0</v>
      </c>
      <c r="DR136" s="25">
        <v>0</v>
      </c>
      <c r="DS136" s="25">
        <v>0</v>
      </c>
      <c r="DT136" s="34">
        <v>1</v>
      </c>
      <c r="DU136" s="34">
        <v>2</v>
      </c>
      <c r="DV136" s="34">
        <v>1</v>
      </c>
      <c r="DW136" s="34">
        <v>1</v>
      </c>
      <c r="DX136" s="34">
        <v>1</v>
      </c>
      <c r="DY136" s="34">
        <v>1</v>
      </c>
      <c r="DZ136" s="34">
        <v>1</v>
      </c>
      <c r="EA136" s="2">
        <v>7</v>
      </c>
      <c r="EB136" s="2">
        <v>4</v>
      </c>
      <c r="EC136" s="2">
        <v>2</v>
      </c>
      <c r="ED136" s="2">
        <v>2</v>
      </c>
      <c r="EE136" s="2">
        <v>3</v>
      </c>
      <c r="EF136" s="34">
        <v>100</v>
      </c>
      <c r="EG136" s="34">
        <v>100</v>
      </c>
      <c r="EH136" s="34">
        <v>0</v>
      </c>
      <c r="EI136" s="34">
        <v>100</v>
      </c>
      <c r="EJ136" s="34">
        <v>100</v>
      </c>
      <c r="EK136" s="34">
        <v>100</v>
      </c>
      <c r="EL136" s="34">
        <v>0</v>
      </c>
      <c r="EM136" s="34">
        <v>71.428571428571431</v>
      </c>
      <c r="EN136" s="34">
        <v>75</v>
      </c>
      <c r="EO136" s="34">
        <v>50</v>
      </c>
      <c r="EP136" s="34">
        <v>100</v>
      </c>
      <c r="EQ136" s="34">
        <v>100</v>
      </c>
      <c r="ER136" s="34">
        <v>0</v>
      </c>
      <c r="ES136" s="34">
        <v>0</v>
      </c>
      <c r="ET136" s="34">
        <v>0</v>
      </c>
      <c r="EU136" s="34">
        <v>0</v>
      </c>
      <c r="EV136" s="34">
        <v>0</v>
      </c>
      <c r="EW136" s="34">
        <v>0</v>
      </c>
      <c r="EX136" s="34">
        <v>100</v>
      </c>
      <c r="EY136" s="34">
        <v>28.571428571428569</v>
      </c>
      <c r="EZ136" s="34">
        <v>0</v>
      </c>
      <c r="FA136" s="34">
        <v>50</v>
      </c>
      <c r="FB136" s="34">
        <v>0</v>
      </c>
      <c r="FC136" s="34">
        <v>0</v>
      </c>
      <c r="FD136" s="42">
        <v>0</v>
      </c>
      <c r="FE136" s="42">
        <v>0</v>
      </c>
      <c r="FF136" s="42">
        <v>100</v>
      </c>
      <c r="FG136" s="42">
        <v>0</v>
      </c>
      <c r="FH136" s="42">
        <v>0</v>
      </c>
      <c r="FI136" s="42">
        <v>0</v>
      </c>
      <c r="FJ136" s="42">
        <v>0</v>
      </c>
      <c r="FK136" s="42">
        <v>0</v>
      </c>
      <c r="FL136" s="42">
        <v>25</v>
      </c>
      <c r="FM136" s="42">
        <v>0</v>
      </c>
      <c r="FN136" s="42">
        <v>0</v>
      </c>
      <c r="FO136" s="42">
        <v>0</v>
      </c>
      <c r="FP136" s="42">
        <v>1</v>
      </c>
      <c r="FQ136" s="2">
        <v>2</v>
      </c>
      <c r="FR136" s="2">
        <v>0</v>
      </c>
      <c r="FS136" s="2">
        <v>1</v>
      </c>
      <c r="FT136" s="2">
        <v>0</v>
      </c>
      <c r="FU136" s="2">
        <v>0</v>
      </c>
      <c r="FV136" s="2">
        <v>1</v>
      </c>
      <c r="FW136" s="2">
        <v>6</v>
      </c>
      <c r="FX136" s="2">
        <v>5</v>
      </c>
      <c r="FY136" s="2">
        <v>2</v>
      </c>
      <c r="FZ136" s="2">
        <v>2</v>
      </c>
      <c r="GA136" s="2">
        <v>3</v>
      </c>
      <c r="GB136" s="25">
        <v>0</v>
      </c>
      <c r="GC136" s="25">
        <v>0</v>
      </c>
      <c r="GD136" s="25">
        <v>1</v>
      </c>
      <c r="GE136" s="25">
        <v>0</v>
      </c>
      <c r="GF136" s="25">
        <v>0</v>
      </c>
      <c r="GG136" s="25">
        <v>1</v>
      </c>
      <c r="GH136" s="25">
        <v>0</v>
      </c>
      <c r="GI136" s="25">
        <v>1</v>
      </c>
      <c r="GJ136" s="25">
        <v>0</v>
      </c>
      <c r="GK136" s="25">
        <v>0</v>
      </c>
      <c r="GL136" s="25">
        <v>0</v>
      </c>
      <c r="GM136" s="25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2</v>
      </c>
      <c r="GS136" s="2">
        <v>0</v>
      </c>
      <c r="GT136" s="2">
        <v>0</v>
      </c>
      <c r="GU136" s="2">
        <v>0</v>
      </c>
      <c r="GV136" s="2">
        <v>0</v>
      </c>
      <c r="GW136" s="2">
        <v>1</v>
      </c>
      <c r="GX136" s="2">
        <v>0</v>
      </c>
      <c r="GY136" s="2">
        <v>0</v>
      </c>
      <c r="GZ136" s="2">
        <v>1</v>
      </c>
      <c r="HA136" s="2">
        <v>2</v>
      </c>
      <c r="HB136" s="2">
        <v>1</v>
      </c>
      <c r="HC136" s="2">
        <v>1</v>
      </c>
      <c r="HD136" s="2">
        <v>2</v>
      </c>
      <c r="HE136" s="2">
        <v>1</v>
      </c>
      <c r="HF136" s="2">
        <v>1</v>
      </c>
      <c r="HG136" s="2">
        <v>7</v>
      </c>
      <c r="HH136" s="2">
        <v>5</v>
      </c>
      <c r="HI136" s="2">
        <v>3</v>
      </c>
      <c r="HJ136" s="2">
        <v>2</v>
      </c>
      <c r="HK136" s="2">
        <v>3</v>
      </c>
      <c r="HL136" s="34">
        <v>100</v>
      </c>
      <c r="HM136" s="34">
        <v>100</v>
      </c>
      <c r="HN136" s="34">
        <v>0</v>
      </c>
      <c r="HO136" s="34">
        <v>100</v>
      </c>
      <c r="HP136" s="34">
        <v>0</v>
      </c>
      <c r="HQ136" s="34">
        <v>0</v>
      </c>
      <c r="HR136" s="34">
        <v>100</v>
      </c>
      <c r="HS136" s="34">
        <v>85.714285714285708</v>
      </c>
      <c r="HT136" s="34">
        <v>100</v>
      </c>
      <c r="HU136" s="34">
        <v>66.666666666666657</v>
      </c>
      <c r="HV136" s="34">
        <v>100</v>
      </c>
      <c r="HW136" s="34">
        <v>100</v>
      </c>
      <c r="HX136" s="39">
        <v>0</v>
      </c>
      <c r="HY136" s="39">
        <v>0</v>
      </c>
      <c r="HZ136" s="39">
        <v>100</v>
      </c>
      <c r="IA136" s="39">
        <v>0</v>
      </c>
      <c r="IB136" s="39">
        <v>0</v>
      </c>
      <c r="IC136" s="39">
        <v>100</v>
      </c>
      <c r="ID136" s="39">
        <v>0</v>
      </c>
      <c r="IE136" s="39">
        <v>14.285714285714285</v>
      </c>
      <c r="IF136" s="39">
        <v>0</v>
      </c>
      <c r="IG136" s="39">
        <v>0</v>
      </c>
      <c r="IH136" s="39">
        <v>0</v>
      </c>
      <c r="II136" s="39">
        <v>0</v>
      </c>
      <c r="IJ136" s="39">
        <v>0</v>
      </c>
      <c r="IK136" s="39">
        <v>0</v>
      </c>
      <c r="IL136" s="39">
        <v>0</v>
      </c>
      <c r="IM136" s="39">
        <v>0</v>
      </c>
      <c r="IN136" s="39">
        <v>100</v>
      </c>
      <c r="IO136" s="39">
        <v>0</v>
      </c>
      <c r="IP136" s="39">
        <v>0</v>
      </c>
      <c r="IQ136" s="39">
        <v>0</v>
      </c>
      <c r="IR136" s="39">
        <v>0</v>
      </c>
      <c r="IS136" s="39">
        <v>33.333333333333329</v>
      </c>
      <c r="IT136" s="39">
        <v>0</v>
      </c>
      <c r="IU136" s="39">
        <v>0</v>
      </c>
      <c r="IV136" s="39">
        <v>1</v>
      </c>
      <c r="IW136" s="39">
        <v>0</v>
      </c>
      <c r="IX136" s="39">
        <v>1</v>
      </c>
      <c r="IY136" s="39">
        <v>0</v>
      </c>
      <c r="IZ136" s="39">
        <v>1</v>
      </c>
      <c r="JA136" s="39">
        <v>2</v>
      </c>
      <c r="JB136" s="39">
        <v>1</v>
      </c>
      <c r="JC136" s="39">
        <v>1</v>
      </c>
      <c r="JD136" s="2">
        <v>2</v>
      </c>
      <c r="JE136" s="2">
        <v>3</v>
      </c>
      <c r="JF136" s="2">
        <v>0</v>
      </c>
      <c r="JG136" s="2">
        <v>0</v>
      </c>
      <c r="JH136" s="2">
        <v>1</v>
      </c>
      <c r="JI136" s="2">
        <v>1</v>
      </c>
      <c r="JJ136" s="2">
        <v>0</v>
      </c>
      <c r="JK136" s="2">
        <v>0</v>
      </c>
      <c r="JL136" s="2">
        <v>1</v>
      </c>
      <c r="JM136" s="44">
        <v>0</v>
      </c>
      <c r="JN136" s="44">
        <v>0</v>
      </c>
      <c r="JO136" s="44">
        <v>0</v>
      </c>
      <c r="JP136" s="2">
        <v>1</v>
      </c>
      <c r="JQ136" s="2">
        <v>0</v>
      </c>
      <c r="JR136" s="2">
        <v>1</v>
      </c>
      <c r="JS136" s="2">
        <v>0</v>
      </c>
      <c r="JT136" s="2">
        <v>1</v>
      </c>
      <c r="JU136" s="2">
        <v>2</v>
      </c>
      <c r="JV136" s="2">
        <v>1</v>
      </c>
      <c r="JW136" s="2">
        <v>3</v>
      </c>
      <c r="JX136" s="2">
        <v>0</v>
      </c>
      <c r="JY136" s="2">
        <v>1</v>
      </c>
      <c r="JZ136" s="2">
        <v>0</v>
      </c>
      <c r="KA136" s="2">
        <v>0</v>
      </c>
      <c r="KB136" s="25">
        <v>0</v>
      </c>
      <c r="KC136" s="25">
        <v>0</v>
      </c>
      <c r="KD136" s="25">
        <v>0</v>
      </c>
      <c r="KE136" s="25">
        <v>0</v>
      </c>
      <c r="KF136" s="25">
        <v>3</v>
      </c>
      <c r="KG136" s="25">
        <v>3</v>
      </c>
      <c r="KH136" s="25">
        <v>2</v>
      </c>
      <c r="KI136" s="25">
        <v>3</v>
      </c>
      <c r="KJ136" s="25">
        <v>2</v>
      </c>
      <c r="KK136" s="25">
        <v>3</v>
      </c>
      <c r="KL136" s="25">
        <v>1</v>
      </c>
      <c r="KM136" s="25">
        <v>1</v>
      </c>
      <c r="KN136" s="25">
        <v>3</v>
      </c>
      <c r="KO136" s="25">
        <v>3</v>
      </c>
      <c r="KP136" s="25">
        <v>1</v>
      </c>
      <c r="KQ136" s="25">
        <v>0</v>
      </c>
      <c r="KR136" s="44">
        <v>33.333333333333329</v>
      </c>
      <c r="KS136" s="44">
        <v>0</v>
      </c>
      <c r="KT136" s="44">
        <v>50</v>
      </c>
      <c r="KU136" s="44">
        <v>0</v>
      </c>
      <c r="KV136" s="44">
        <v>50</v>
      </c>
      <c r="KW136" s="44">
        <v>66.666666666666657</v>
      </c>
      <c r="KX136" s="44">
        <v>100</v>
      </c>
      <c r="KY136" s="44">
        <v>100</v>
      </c>
      <c r="KZ136" s="44">
        <v>66.666666666666657</v>
      </c>
      <c r="LA136" s="44">
        <v>100</v>
      </c>
      <c r="LB136" s="44">
        <v>0</v>
      </c>
      <c r="LC136" s="44">
        <v>999999999</v>
      </c>
      <c r="LD136" s="44">
        <v>33.333333333333329</v>
      </c>
      <c r="LE136" s="44">
        <v>33.333333333333329</v>
      </c>
      <c r="LF136" s="44">
        <v>0</v>
      </c>
      <c r="LG136" s="44">
        <v>0</v>
      </c>
      <c r="LH136" s="44">
        <v>50</v>
      </c>
      <c r="LI136" s="44">
        <v>0</v>
      </c>
      <c r="LJ136" s="44">
        <v>0</v>
      </c>
      <c r="LK136" s="44">
        <v>0</v>
      </c>
      <c r="LL136" s="44">
        <v>33.333333333333329</v>
      </c>
      <c r="LM136" s="44">
        <v>0</v>
      </c>
      <c r="LN136" s="44">
        <v>100</v>
      </c>
      <c r="LO136" s="44">
        <v>999999999</v>
      </c>
      <c r="LP136" s="44">
        <v>33.333333333333329</v>
      </c>
      <c r="LQ136" s="44">
        <v>66.666666666666657</v>
      </c>
      <c r="LR136" s="44">
        <v>50</v>
      </c>
      <c r="LS136" s="44">
        <v>100</v>
      </c>
      <c r="LT136" s="44">
        <v>0</v>
      </c>
      <c r="LU136" s="44">
        <v>33.333333333333329</v>
      </c>
      <c r="LV136" s="44">
        <v>0</v>
      </c>
      <c r="LW136" s="44">
        <v>0</v>
      </c>
      <c r="LX136" s="44">
        <v>0</v>
      </c>
      <c r="LY136" s="44">
        <v>0</v>
      </c>
      <c r="LZ136" s="44">
        <v>0</v>
      </c>
      <c r="MA136" s="44">
        <v>999999999</v>
      </c>
      <c r="MB136" s="25">
        <v>0</v>
      </c>
      <c r="MC136" s="25">
        <v>0</v>
      </c>
      <c r="MD136" s="25">
        <v>0</v>
      </c>
      <c r="ME136" s="25">
        <v>0</v>
      </c>
      <c r="MF136" s="25">
        <v>0</v>
      </c>
      <c r="MG136" s="25">
        <v>1</v>
      </c>
      <c r="MH136" s="25">
        <v>0</v>
      </c>
      <c r="MI136" s="25">
        <v>1</v>
      </c>
      <c r="MJ136" s="25">
        <v>1</v>
      </c>
      <c r="MK136" s="25">
        <v>0</v>
      </c>
      <c r="ML136" s="25">
        <v>0</v>
      </c>
      <c r="MM136" s="25">
        <v>0</v>
      </c>
      <c r="MN136" s="25">
        <v>1</v>
      </c>
      <c r="MO136" s="25">
        <v>2</v>
      </c>
      <c r="MP136" s="25">
        <v>1</v>
      </c>
      <c r="MQ136" s="25">
        <v>1</v>
      </c>
      <c r="MR136" s="25">
        <v>1</v>
      </c>
      <c r="MS136" s="25">
        <v>1</v>
      </c>
      <c r="MT136" s="25">
        <v>1</v>
      </c>
      <c r="MU136" s="25">
        <v>3</v>
      </c>
      <c r="MV136" s="25">
        <v>3</v>
      </c>
      <c r="MW136" s="44">
        <v>2</v>
      </c>
      <c r="MX136" s="44">
        <v>0</v>
      </c>
      <c r="MY136" s="44">
        <v>0</v>
      </c>
      <c r="MZ136" s="44">
        <v>0</v>
      </c>
      <c r="NA136" s="44">
        <v>0</v>
      </c>
      <c r="NB136" s="44">
        <v>0</v>
      </c>
      <c r="NC136" s="44">
        <v>0</v>
      </c>
      <c r="ND136" s="44">
        <v>0</v>
      </c>
      <c r="NE136" s="44">
        <v>100</v>
      </c>
      <c r="NF136" s="44">
        <v>0</v>
      </c>
      <c r="NG136" s="44">
        <v>33.333333333333329</v>
      </c>
      <c r="NH136" s="44">
        <v>33.333333333333329</v>
      </c>
      <c r="NI136" s="44">
        <v>0</v>
      </c>
      <c r="NJ136" s="44">
        <v>999999999</v>
      </c>
      <c r="NK136" s="44">
        <v>999999999</v>
      </c>
      <c r="NL136" s="25">
        <v>0</v>
      </c>
      <c r="NM136" s="25">
        <v>1</v>
      </c>
      <c r="NN136" s="25">
        <v>0</v>
      </c>
      <c r="NO136" s="25">
        <v>0</v>
      </c>
      <c r="NP136" s="25">
        <v>0</v>
      </c>
      <c r="NQ136" s="25">
        <v>0</v>
      </c>
      <c r="NR136" s="25">
        <v>0</v>
      </c>
      <c r="NS136" s="25">
        <v>0</v>
      </c>
      <c r="NT136" s="25">
        <v>0</v>
      </c>
      <c r="NU136" s="25">
        <v>0</v>
      </c>
      <c r="NV136" s="25">
        <v>0</v>
      </c>
      <c r="NW136" s="25">
        <v>0</v>
      </c>
      <c r="NX136" s="25">
        <v>0</v>
      </c>
      <c r="NY136" s="25">
        <v>1</v>
      </c>
      <c r="NZ136" s="25">
        <v>0</v>
      </c>
      <c r="OA136" s="25">
        <v>0</v>
      </c>
      <c r="OB136" s="25">
        <v>0</v>
      </c>
      <c r="OC136" s="25">
        <v>0</v>
      </c>
      <c r="OD136" s="44">
        <v>0</v>
      </c>
      <c r="OE136" s="44">
        <v>0</v>
      </c>
      <c r="OF136" s="44">
        <v>1</v>
      </c>
      <c r="OG136" s="44">
        <v>0</v>
      </c>
      <c r="OH136" s="44">
        <v>0</v>
      </c>
      <c r="OI136" s="44">
        <v>0</v>
      </c>
      <c r="OJ136" s="44">
        <v>999999999</v>
      </c>
      <c r="OK136" s="44">
        <v>100</v>
      </c>
      <c r="OL136" s="44">
        <v>999999999</v>
      </c>
      <c r="OM136" s="44">
        <v>999999999</v>
      </c>
      <c r="ON136" s="44">
        <v>999999999</v>
      </c>
      <c r="OO136" s="44">
        <v>999999999</v>
      </c>
      <c r="OP136" s="44">
        <v>999999999</v>
      </c>
      <c r="OQ136" s="44">
        <v>999999999</v>
      </c>
      <c r="OR136" s="44">
        <v>0</v>
      </c>
      <c r="OS136" s="44">
        <v>999999999</v>
      </c>
      <c r="OT136" s="44">
        <v>999999999</v>
      </c>
      <c r="OU136" s="44">
        <v>999999999</v>
      </c>
      <c r="OV136" s="25">
        <v>4</v>
      </c>
      <c r="OW136" s="25">
        <v>3</v>
      </c>
      <c r="OX136" s="25">
        <v>3</v>
      </c>
      <c r="OY136" s="25">
        <v>5</v>
      </c>
      <c r="OZ136" s="25">
        <v>6</v>
      </c>
      <c r="PA136" s="25">
        <v>4</v>
      </c>
      <c r="PB136" s="25">
        <v>4</v>
      </c>
      <c r="PC136" s="25">
        <v>11</v>
      </c>
      <c r="PD136" s="25">
        <v>13</v>
      </c>
      <c r="PE136" s="25">
        <v>13</v>
      </c>
      <c r="PF136" s="25">
        <v>5</v>
      </c>
      <c r="PG136" s="25">
        <v>1</v>
      </c>
      <c r="PH136" s="25">
        <v>9</v>
      </c>
      <c r="PI136" s="25">
        <v>8</v>
      </c>
      <c r="PJ136" s="25">
        <v>8</v>
      </c>
      <c r="PK136" s="25">
        <v>7</v>
      </c>
      <c r="PL136" s="25">
        <v>7</v>
      </c>
      <c r="PM136" s="25">
        <v>6</v>
      </c>
      <c r="PN136" s="25">
        <v>5</v>
      </c>
      <c r="PO136" s="25">
        <v>12</v>
      </c>
      <c r="PP136" s="25">
        <v>14</v>
      </c>
      <c r="PQ136" s="25">
        <v>13</v>
      </c>
      <c r="PR136" s="25">
        <v>5</v>
      </c>
      <c r="PS136" s="25">
        <v>5</v>
      </c>
      <c r="PT136" s="44">
        <v>44.444444444444443</v>
      </c>
      <c r="PU136" s="44">
        <v>37.5</v>
      </c>
      <c r="PV136" s="44">
        <v>37.5</v>
      </c>
      <c r="PW136" s="44">
        <v>71.428571428571431</v>
      </c>
      <c r="PX136" s="44">
        <v>85.714285714285708</v>
      </c>
      <c r="PY136" s="44">
        <v>66.666666666666657</v>
      </c>
      <c r="PZ136" s="44">
        <v>80</v>
      </c>
      <c r="QA136" s="44">
        <v>91.666666666666657</v>
      </c>
      <c r="QB136" s="44">
        <v>92.857142857142861</v>
      </c>
      <c r="QC136" s="44">
        <v>100</v>
      </c>
      <c r="QD136" s="44">
        <v>100</v>
      </c>
      <c r="QE136" s="44">
        <v>20</v>
      </c>
      <c r="QF136" s="25">
        <v>5</v>
      </c>
      <c r="QG136" s="25">
        <v>4</v>
      </c>
      <c r="QH136" s="25">
        <v>5</v>
      </c>
      <c r="QI136" s="25">
        <v>2</v>
      </c>
      <c r="QJ136" s="25">
        <v>5</v>
      </c>
      <c r="QK136" s="25">
        <v>5</v>
      </c>
      <c r="QL136" s="25">
        <v>4</v>
      </c>
      <c r="QM136" s="25">
        <v>11</v>
      </c>
      <c r="QN136" s="25">
        <v>12</v>
      </c>
      <c r="QO136" s="25">
        <v>13</v>
      </c>
      <c r="QP136" s="25">
        <v>4</v>
      </c>
      <c r="QQ136" s="25">
        <v>9</v>
      </c>
      <c r="QR136" s="25">
        <v>8</v>
      </c>
      <c r="QS136" s="25">
        <v>8</v>
      </c>
      <c r="QT136" s="25">
        <v>7</v>
      </c>
      <c r="QU136" s="25">
        <v>7</v>
      </c>
      <c r="QV136" s="25">
        <v>6</v>
      </c>
      <c r="QW136" s="25">
        <v>5</v>
      </c>
      <c r="QX136" s="25">
        <v>12</v>
      </c>
      <c r="QY136" s="25">
        <v>14</v>
      </c>
      <c r="QZ136" s="25">
        <v>13</v>
      </c>
      <c r="RA136" s="25">
        <v>5</v>
      </c>
      <c r="RB136" s="44">
        <v>55.555555555555557</v>
      </c>
      <c r="RC136" s="44">
        <v>50</v>
      </c>
      <c r="RD136" s="44">
        <v>62.5</v>
      </c>
      <c r="RE136" s="44">
        <v>28.571428571428569</v>
      </c>
      <c r="RF136" s="44">
        <v>71.428571428571431</v>
      </c>
      <c r="RG136" s="44">
        <v>83.333333333333343</v>
      </c>
      <c r="RH136" s="44">
        <v>80</v>
      </c>
      <c r="RI136" s="44">
        <v>91.666666666666657</v>
      </c>
      <c r="RJ136" s="44">
        <v>85.714285714285708</v>
      </c>
      <c r="RK136" s="44">
        <v>100</v>
      </c>
      <c r="RL136" s="44">
        <v>80</v>
      </c>
      <c r="RM136" s="25">
        <v>1</v>
      </c>
      <c r="RN136" s="25">
        <v>6</v>
      </c>
      <c r="RO136" s="25">
        <v>3</v>
      </c>
      <c r="RP136" s="25">
        <v>4</v>
      </c>
      <c r="RQ136" s="25">
        <v>5</v>
      </c>
      <c r="RR136" s="25">
        <v>2</v>
      </c>
      <c r="RS136" s="25">
        <v>2</v>
      </c>
      <c r="RT136" s="25">
        <v>6</v>
      </c>
      <c r="RU136" s="25">
        <v>4</v>
      </c>
      <c r="RV136" s="25">
        <v>4</v>
      </c>
      <c r="RW136" s="25">
        <v>1</v>
      </c>
      <c r="RX136" s="25">
        <v>2</v>
      </c>
      <c r="RY136" s="25">
        <v>2</v>
      </c>
      <c r="RZ136" s="25">
        <v>2</v>
      </c>
      <c r="SA136" s="25">
        <v>3</v>
      </c>
      <c r="SB136" s="25">
        <v>2</v>
      </c>
      <c r="SC136" s="25">
        <v>2</v>
      </c>
      <c r="SD136" s="25">
        <v>1</v>
      </c>
      <c r="SE136" s="25">
        <v>2</v>
      </c>
      <c r="SF136" s="25">
        <v>7</v>
      </c>
      <c r="SG136" s="25">
        <v>4</v>
      </c>
      <c r="SH136" s="25">
        <v>4</v>
      </c>
      <c r="SI136" s="25">
        <v>2</v>
      </c>
      <c r="SJ136" s="25">
        <v>2</v>
      </c>
      <c r="SK136" s="25">
        <v>1</v>
      </c>
      <c r="SL136" s="25">
        <v>2</v>
      </c>
      <c r="SM136" s="25">
        <v>3</v>
      </c>
      <c r="SN136" s="25">
        <v>2</v>
      </c>
      <c r="SO136" s="25">
        <v>2</v>
      </c>
      <c r="SP136" s="25">
        <v>0</v>
      </c>
      <c r="SQ136" s="25">
        <v>2</v>
      </c>
      <c r="SR136" s="25">
        <v>5</v>
      </c>
      <c r="SS136" s="25">
        <v>2</v>
      </c>
      <c r="ST136" s="25">
        <v>3</v>
      </c>
      <c r="SU136" s="25">
        <v>1</v>
      </c>
      <c r="SV136" s="25">
        <v>1</v>
      </c>
      <c r="SW136" s="44">
        <v>14.285714285714285</v>
      </c>
      <c r="SX136" s="44">
        <v>75</v>
      </c>
      <c r="SY136" s="44">
        <v>50</v>
      </c>
      <c r="SZ136" s="44">
        <v>80</v>
      </c>
      <c r="TA136" s="44">
        <v>83.333333333333343</v>
      </c>
      <c r="TB136" s="44">
        <v>40</v>
      </c>
      <c r="TC136" s="44">
        <v>100</v>
      </c>
      <c r="TD136" s="44">
        <v>46.153846153846153</v>
      </c>
      <c r="TE136" s="44">
        <v>40</v>
      </c>
      <c r="TF136" s="44">
        <v>57.142857142857139</v>
      </c>
      <c r="TG136" s="44">
        <v>25</v>
      </c>
      <c r="TH136" s="44">
        <v>50</v>
      </c>
      <c r="TI136" s="44">
        <v>28.571428571428569</v>
      </c>
      <c r="TJ136" s="44">
        <v>25</v>
      </c>
      <c r="TK136" s="44">
        <v>50</v>
      </c>
      <c r="TL136" s="44">
        <v>40</v>
      </c>
      <c r="TM136" s="44">
        <v>33.333333333333329</v>
      </c>
      <c r="TN136" s="44">
        <v>20</v>
      </c>
      <c r="TO136" s="44">
        <v>100</v>
      </c>
      <c r="TP136" s="44">
        <v>53.846153846153847</v>
      </c>
      <c r="TQ136" s="44">
        <v>40</v>
      </c>
      <c r="TR136" s="44">
        <v>57.142857142857139</v>
      </c>
      <c r="TS136" s="44">
        <v>50</v>
      </c>
      <c r="TT136" s="44">
        <v>50</v>
      </c>
      <c r="TU136" s="44">
        <v>14.285714285714285</v>
      </c>
      <c r="TV136" s="44">
        <v>25</v>
      </c>
      <c r="TW136" s="44">
        <v>50</v>
      </c>
      <c r="TX136" s="44">
        <v>40</v>
      </c>
      <c r="TY136" s="44">
        <v>33.333333333333329</v>
      </c>
      <c r="TZ136" s="44">
        <v>0</v>
      </c>
      <c r="UA136" s="44">
        <v>100</v>
      </c>
      <c r="UB136" s="44">
        <v>38.461538461538467</v>
      </c>
      <c r="UC136" s="44">
        <v>20</v>
      </c>
      <c r="UD136" s="44">
        <v>42.857142857142854</v>
      </c>
      <c r="UE136" s="44">
        <v>25</v>
      </c>
      <c r="UF136" s="44">
        <v>25</v>
      </c>
    </row>
    <row r="137" spans="1:552" x14ac:dyDescent="0.25">
      <c r="A137" s="2" t="str">
        <f t="shared" si="2"/>
        <v xml:space="preserve">330040 Barra Mansa                                                                                                                                  </v>
      </c>
      <c r="B137" s="58">
        <v>330040</v>
      </c>
      <c r="C137" s="2" t="s">
        <v>181</v>
      </c>
      <c r="D137" s="56">
        <v>1</v>
      </c>
      <c r="E137" s="56">
        <v>4</v>
      </c>
      <c r="F137" s="56">
        <v>1</v>
      </c>
      <c r="G137" s="56">
        <v>2</v>
      </c>
      <c r="H137" s="56">
        <v>6</v>
      </c>
      <c r="I137" s="56">
        <v>4</v>
      </c>
      <c r="J137" s="56">
        <v>5</v>
      </c>
      <c r="K137" s="56">
        <v>4</v>
      </c>
      <c r="L137" s="56">
        <v>9</v>
      </c>
      <c r="M137" s="56">
        <v>6</v>
      </c>
      <c r="N137" s="56">
        <v>6</v>
      </c>
      <c r="O137" s="56">
        <v>3</v>
      </c>
      <c r="P137" s="59">
        <v>0</v>
      </c>
      <c r="Q137" s="59">
        <v>1</v>
      </c>
      <c r="R137" s="59">
        <v>0</v>
      </c>
      <c r="S137" s="59">
        <v>1</v>
      </c>
      <c r="T137" s="59">
        <v>0</v>
      </c>
      <c r="U137" s="59">
        <v>1</v>
      </c>
      <c r="V137" s="59">
        <v>2</v>
      </c>
      <c r="W137" s="59">
        <v>2</v>
      </c>
      <c r="X137" s="59">
        <v>3</v>
      </c>
      <c r="Y137" s="59">
        <v>4</v>
      </c>
      <c r="Z137" s="59">
        <v>6</v>
      </c>
      <c r="AA137" s="59">
        <v>1</v>
      </c>
      <c r="AB137" s="62">
        <v>0</v>
      </c>
      <c r="AC137" s="62">
        <v>25</v>
      </c>
      <c r="AD137" s="62">
        <v>0</v>
      </c>
      <c r="AE137" s="62">
        <v>50</v>
      </c>
      <c r="AF137" s="62">
        <v>0</v>
      </c>
      <c r="AG137" s="62">
        <v>25</v>
      </c>
      <c r="AH137" s="62">
        <v>40</v>
      </c>
      <c r="AI137" s="62">
        <v>50</v>
      </c>
      <c r="AJ137" s="62">
        <v>33.333333333333329</v>
      </c>
      <c r="AK137" s="62">
        <v>66.666666666666657</v>
      </c>
      <c r="AL137" s="62">
        <v>100</v>
      </c>
      <c r="AM137" s="62">
        <v>33.333333333333329</v>
      </c>
      <c r="AN137" s="61">
        <v>0</v>
      </c>
      <c r="AO137" s="25">
        <v>3</v>
      </c>
      <c r="AP137" s="25">
        <v>0</v>
      </c>
      <c r="AQ137" s="25">
        <v>1</v>
      </c>
      <c r="AR137" s="25">
        <v>4</v>
      </c>
      <c r="AS137" s="25">
        <v>3</v>
      </c>
      <c r="AT137" s="25">
        <v>2</v>
      </c>
      <c r="AU137" s="25">
        <v>1</v>
      </c>
      <c r="AV137" s="25">
        <v>6</v>
      </c>
      <c r="AW137" s="25">
        <v>2</v>
      </c>
      <c r="AX137" s="25">
        <v>0</v>
      </c>
      <c r="AY137" s="25">
        <v>1</v>
      </c>
      <c r="AZ137" s="39">
        <v>0</v>
      </c>
      <c r="BA137" s="39">
        <v>75</v>
      </c>
      <c r="BB137" s="39">
        <v>0</v>
      </c>
      <c r="BC137" s="39">
        <v>50</v>
      </c>
      <c r="BD137" s="39">
        <v>66.666666666666657</v>
      </c>
      <c r="BE137" s="39">
        <v>75</v>
      </c>
      <c r="BF137" s="39">
        <v>40</v>
      </c>
      <c r="BG137" s="39">
        <v>25</v>
      </c>
      <c r="BH137" s="39">
        <v>66.666666666666657</v>
      </c>
      <c r="BI137" s="39">
        <v>33.333333333333329</v>
      </c>
      <c r="BJ137" s="39">
        <v>0</v>
      </c>
      <c r="BK137" s="39">
        <v>33.333333333333329</v>
      </c>
      <c r="BL137" s="25">
        <v>1</v>
      </c>
      <c r="BM137" s="25">
        <v>0</v>
      </c>
      <c r="BN137" s="25">
        <v>1</v>
      </c>
      <c r="BO137" s="25">
        <v>0</v>
      </c>
      <c r="BP137" s="25">
        <v>2</v>
      </c>
      <c r="BQ137" s="25">
        <v>0</v>
      </c>
      <c r="BR137" s="25">
        <v>1</v>
      </c>
      <c r="BS137" s="25">
        <v>1</v>
      </c>
      <c r="BT137" s="25">
        <v>0</v>
      </c>
      <c r="BU137" s="25">
        <v>0</v>
      </c>
      <c r="BV137" s="25">
        <v>0</v>
      </c>
      <c r="BW137" s="25">
        <v>1</v>
      </c>
      <c r="BX137" s="39">
        <v>100</v>
      </c>
      <c r="BY137" s="39">
        <v>0</v>
      </c>
      <c r="BZ137" s="39">
        <v>100</v>
      </c>
      <c r="CA137" s="39">
        <v>0</v>
      </c>
      <c r="CB137" s="39">
        <v>33.333333333333329</v>
      </c>
      <c r="CC137" s="39">
        <v>0</v>
      </c>
      <c r="CD137" s="39">
        <v>20</v>
      </c>
      <c r="CE137" s="39">
        <v>25</v>
      </c>
      <c r="CF137" s="39">
        <v>0</v>
      </c>
      <c r="CG137" s="39">
        <v>0</v>
      </c>
      <c r="CH137" s="39">
        <v>0</v>
      </c>
      <c r="CI137" s="39">
        <v>33.333333333333329</v>
      </c>
      <c r="CJ137" s="63">
        <v>0</v>
      </c>
      <c r="CK137" s="63">
        <v>0</v>
      </c>
      <c r="CL137" s="63">
        <v>0</v>
      </c>
      <c r="CM137" s="63">
        <v>0</v>
      </c>
      <c r="CN137" s="63">
        <v>0</v>
      </c>
      <c r="CO137" s="63">
        <v>0</v>
      </c>
      <c r="CP137" s="63">
        <v>0</v>
      </c>
      <c r="CQ137" s="63">
        <v>0</v>
      </c>
      <c r="CR137" s="63">
        <v>1</v>
      </c>
      <c r="CS137" s="63">
        <v>2</v>
      </c>
      <c r="CT137" s="63">
        <v>1</v>
      </c>
      <c r="CU137" s="63">
        <v>1</v>
      </c>
      <c r="CV137" s="63">
        <v>0</v>
      </c>
      <c r="CW137" s="63">
        <v>0</v>
      </c>
      <c r="CX137" s="63">
        <v>0</v>
      </c>
      <c r="CY137" s="63">
        <v>0</v>
      </c>
      <c r="CZ137" s="63">
        <v>0</v>
      </c>
      <c r="DA137" s="63">
        <v>0</v>
      </c>
      <c r="DB137" s="63">
        <v>0</v>
      </c>
      <c r="DC137" s="63">
        <v>0</v>
      </c>
      <c r="DD137" s="63">
        <v>0</v>
      </c>
      <c r="DE137" s="63">
        <v>0</v>
      </c>
      <c r="DF137" s="63">
        <v>1</v>
      </c>
      <c r="DG137" s="63">
        <v>0</v>
      </c>
      <c r="DH137" s="25">
        <v>0</v>
      </c>
      <c r="DI137" s="25">
        <v>1</v>
      </c>
      <c r="DJ137" s="25">
        <v>0</v>
      </c>
      <c r="DK137" s="25">
        <v>0</v>
      </c>
      <c r="DL137" s="25">
        <v>0</v>
      </c>
      <c r="DM137" s="25">
        <v>0</v>
      </c>
      <c r="DN137" s="25">
        <v>0</v>
      </c>
      <c r="DO137" s="25">
        <v>1</v>
      </c>
      <c r="DP137" s="25">
        <v>0</v>
      </c>
      <c r="DQ137" s="25">
        <v>0</v>
      </c>
      <c r="DR137" s="25">
        <v>1</v>
      </c>
      <c r="DS137" s="25">
        <v>0</v>
      </c>
      <c r="DT137" s="34">
        <v>0</v>
      </c>
      <c r="DU137" s="34">
        <v>1</v>
      </c>
      <c r="DV137" s="34">
        <v>0</v>
      </c>
      <c r="DW137" s="34">
        <v>0</v>
      </c>
      <c r="DX137" s="34">
        <v>0</v>
      </c>
      <c r="DY137" s="34">
        <v>0</v>
      </c>
      <c r="DZ137" s="34">
        <v>0</v>
      </c>
      <c r="EA137" s="2">
        <v>1</v>
      </c>
      <c r="EB137" s="2">
        <v>1</v>
      </c>
      <c r="EC137" s="2">
        <v>2</v>
      </c>
      <c r="ED137" s="2">
        <v>3</v>
      </c>
      <c r="EE137" s="2">
        <v>1</v>
      </c>
      <c r="EF137" s="34">
        <v>999999999</v>
      </c>
      <c r="EG137" s="34">
        <v>0</v>
      </c>
      <c r="EH137" s="34">
        <v>999999999</v>
      </c>
      <c r="EI137" s="34">
        <v>999999999</v>
      </c>
      <c r="EJ137" s="34">
        <v>999999999</v>
      </c>
      <c r="EK137" s="34">
        <v>999999999</v>
      </c>
      <c r="EL137" s="34">
        <v>999999999</v>
      </c>
      <c r="EM137" s="34">
        <v>0</v>
      </c>
      <c r="EN137" s="34">
        <v>100</v>
      </c>
      <c r="EO137" s="34">
        <v>100</v>
      </c>
      <c r="EP137" s="34">
        <v>33.333333333333329</v>
      </c>
      <c r="EQ137" s="34">
        <v>100</v>
      </c>
      <c r="ER137" s="34">
        <v>999999999</v>
      </c>
      <c r="ES137" s="34">
        <v>0</v>
      </c>
      <c r="ET137" s="34">
        <v>999999999</v>
      </c>
      <c r="EU137" s="34">
        <v>999999999</v>
      </c>
      <c r="EV137" s="34">
        <v>999999999</v>
      </c>
      <c r="EW137" s="34">
        <v>999999999</v>
      </c>
      <c r="EX137" s="34">
        <v>999999999</v>
      </c>
      <c r="EY137" s="34">
        <v>0</v>
      </c>
      <c r="EZ137" s="34">
        <v>0</v>
      </c>
      <c r="FA137" s="34">
        <v>0</v>
      </c>
      <c r="FB137" s="34">
        <v>33.333333333333329</v>
      </c>
      <c r="FC137" s="34">
        <v>0</v>
      </c>
      <c r="FD137" s="42">
        <v>999999999</v>
      </c>
      <c r="FE137" s="42">
        <v>100</v>
      </c>
      <c r="FF137" s="42">
        <v>999999999</v>
      </c>
      <c r="FG137" s="42">
        <v>999999999</v>
      </c>
      <c r="FH137" s="42">
        <v>999999999</v>
      </c>
      <c r="FI137" s="42">
        <v>999999999</v>
      </c>
      <c r="FJ137" s="42">
        <v>999999999</v>
      </c>
      <c r="FK137" s="42">
        <v>100</v>
      </c>
      <c r="FL137" s="42">
        <v>0</v>
      </c>
      <c r="FM137" s="42">
        <v>0</v>
      </c>
      <c r="FN137" s="42">
        <v>33.333333333333329</v>
      </c>
      <c r="FO137" s="42">
        <v>0</v>
      </c>
      <c r="FP137" s="42">
        <v>0</v>
      </c>
      <c r="FQ137" s="2">
        <v>0</v>
      </c>
      <c r="FR137" s="2">
        <v>0</v>
      </c>
      <c r="FS137" s="2">
        <v>1</v>
      </c>
      <c r="FT137" s="2">
        <v>0</v>
      </c>
      <c r="FU137" s="2">
        <v>1</v>
      </c>
      <c r="FV137" s="2">
        <v>0</v>
      </c>
      <c r="FW137" s="2">
        <v>2</v>
      </c>
      <c r="FX137" s="2">
        <v>1</v>
      </c>
      <c r="FY137" s="2">
        <v>2</v>
      </c>
      <c r="FZ137" s="2">
        <v>4</v>
      </c>
      <c r="GA137" s="2">
        <v>1</v>
      </c>
      <c r="GB137" s="25">
        <v>0</v>
      </c>
      <c r="GC137" s="25">
        <v>1</v>
      </c>
      <c r="GD137" s="25">
        <v>0</v>
      </c>
      <c r="GE137" s="25">
        <v>0</v>
      </c>
      <c r="GF137" s="25">
        <v>0</v>
      </c>
      <c r="GG137" s="25">
        <v>0</v>
      </c>
      <c r="GH137" s="25">
        <v>0</v>
      </c>
      <c r="GI137" s="25">
        <v>0</v>
      </c>
      <c r="GJ137" s="25">
        <v>0</v>
      </c>
      <c r="GK137" s="25">
        <v>0</v>
      </c>
      <c r="GL137" s="25">
        <v>1</v>
      </c>
      <c r="GM137" s="25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2">
        <v>1</v>
      </c>
      <c r="GU137" s="2">
        <v>0</v>
      </c>
      <c r="GV137" s="2">
        <v>1</v>
      </c>
      <c r="GW137" s="2">
        <v>0</v>
      </c>
      <c r="GX137" s="2">
        <v>0</v>
      </c>
      <c r="GY137" s="2">
        <v>0</v>
      </c>
      <c r="GZ137" s="2">
        <v>0</v>
      </c>
      <c r="HA137" s="2">
        <v>1</v>
      </c>
      <c r="HB137" s="2">
        <v>0</v>
      </c>
      <c r="HC137" s="2">
        <v>1</v>
      </c>
      <c r="HD137" s="2">
        <v>0</v>
      </c>
      <c r="HE137" s="2">
        <v>1</v>
      </c>
      <c r="HF137" s="2">
        <v>1</v>
      </c>
      <c r="HG137" s="2">
        <v>2</v>
      </c>
      <c r="HH137" s="2">
        <v>2</v>
      </c>
      <c r="HI137" s="2">
        <v>2</v>
      </c>
      <c r="HJ137" s="2">
        <v>5</v>
      </c>
      <c r="HK137" s="2">
        <v>1</v>
      </c>
      <c r="HL137" s="34">
        <v>999999999</v>
      </c>
      <c r="HM137" s="34">
        <v>0</v>
      </c>
      <c r="HN137" s="34">
        <v>999999999</v>
      </c>
      <c r="HO137" s="34">
        <v>100</v>
      </c>
      <c r="HP137" s="34">
        <v>999999999</v>
      </c>
      <c r="HQ137" s="34">
        <v>100</v>
      </c>
      <c r="HR137" s="34">
        <v>0</v>
      </c>
      <c r="HS137" s="34">
        <v>100</v>
      </c>
      <c r="HT137" s="34">
        <v>50</v>
      </c>
      <c r="HU137" s="34">
        <v>100</v>
      </c>
      <c r="HV137" s="34">
        <v>80</v>
      </c>
      <c r="HW137" s="34">
        <v>100</v>
      </c>
      <c r="HX137" s="39">
        <v>999999999</v>
      </c>
      <c r="HY137" s="39">
        <v>100</v>
      </c>
      <c r="HZ137" s="39">
        <v>999999999</v>
      </c>
      <c r="IA137" s="39">
        <v>0</v>
      </c>
      <c r="IB137" s="39">
        <v>999999999</v>
      </c>
      <c r="IC137" s="39">
        <v>0</v>
      </c>
      <c r="ID137" s="39">
        <v>0</v>
      </c>
      <c r="IE137" s="39">
        <v>0</v>
      </c>
      <c r="IF137" s="39">
        <v>0</v>
      </c>
      <c r="IG137" s="39">
        <v>0</v>
      </c>
      <c r="IH137" s="39">
        <v>20</v>
      </c>
      <c r="II137" s="39">
        <v>0</v>
      </c>
      <c r="IJ137" s="39">
        <v>999999999</v>
      </c>
      <c r="IK137" s="39">
        <v>0</v>
      </c>
      <c r="IL137" s="39">
        <v>999999999</v>
      </c>
      <c r="IM137" s="39">
        <v>0</v>
      </c>
      <c r="IN137" s="39">
        <v>999999999</v>
      </c>
      <c r="IO137" s="39">
        <v>0</v>
      </c>
      <c r="IP137" s="39">
        <v>100</v>
      </c>
      <c r="IQ137" s="39">
        <v>0</v>
      </c>
      <c r="IR137" s="39">
        <v>50</v>
      </c>
      <c r="IS137" s="39">
        <v>0</v>
      </c>
      <c r="IT137" s="39">
        <v>0</v>
      </c>
      <c r="IU137" s="39">
        <v>0</v>
      </c>
      <c r="IV137" s="39">
        <v>0</v>
      </c>
      <c r="IW137" s="39">
        <v>0</v>
      </c>
      <c r="IX137" s="39">
        <v>0</v>
      </c>
      <c r="IY137" s="39">
        <v>0</v>
      </c>
      <c r="IZ137" s="39">
        <v>2</v>
      </c>
      <c r="JA137" s="39">
        <v>0</v>
      </c>
      <c r="JB137" s="39">
        <v>0</v>
      </c>
      <c r="JC137" s="39">
        <v>0</v>
      </c>
      <c r="JD137" s="2">
        <v>2</v>
      </c>
      <c r="JE137" s="2">
        <v>1</v>
      </c>
      <c r="JF137" s="2">
        <v>0</v>
      </c>
      <c r="JG137" s="2">
        <v>1</v>
      </c>
      <c r="JH137" s="2">
        <v>0</v>
      </c>
      <c r="JI137" s="2">
        <v>2</v>
      </c>
      <c r="JJ137" s="2">
        <v>0</v>
      </c>
      <c r="JK137" s="2">
        <v>0</v>
      </c>
      <c r="JL137" s="2">
        <v>2</v>
      </c>
      <c r="JM137" s="44">
        <v>2</v>
      </c>
      <c r="JN137" s="44">
        <v>1</v>
      </c>
      <c r="JO137" s="44">
        <v>1</v>
      </c>
      <c r="JP137" s="2">
        <v>0</v>
      </c>
      <c r="JQ137" s="2">
        <v>0</v>
      </c>
      <c r="JR137" s="2">
        <v>0</v>
      </c>
      <c r="JS137" s="2">
        <v>0</v>
      </c>
      <c r="JT137" s="2">
        <v>0</v>
      </c>
      <c r="JU137" s="2">
        <v>1</v>
      </c>
      <c r="JV137" s="2">
        <v>0</v>
      </c>
      <c r="JW137" s="2">
        <v>1</v>
      </c>
      <c r="JX137" s="2">
        <v>0</v>
      </c>
      <c r="JY137" s="2">
        <v>1</v>
      </c>
      <c r="JZ137" s="2">
        <v>1</v>
      </c>
      <c r="KA137" s="2">
        <v>0</v>
      </c>
      <c r="KB137" s="25">
        <v>2</v>
      </c>
      <c r="KC137" s="25">
        <v>0</v>
      </c>
      <c r="KD137" s="25">
        <v>0</v>
      </c>
      <c r="KE137" s="25">
        <v>0</v>
      </c>
      <c r="KF137" s="25">
        <v>0</v>
      </c>
      <c r="KG137" s="25">
        <v>3</v>
      </c>
      <c r="KH137" s="25">
        <v>0</v>
      </c>
      <c r="KI137" s="25">
        <v>1</v>
      </c>
      <c r="KJ137" s="25">
        <v>4</v>
      </c>
      <c r="KK137" s="25">
        <v>3</v>
      </c>
      <c r="KL137" s="25">
        <v>2</v>
      </c>
      <c r="KM137" s="25">
        <v>1</v>
      </c>
      <c r="KN137" s="25">
        <v>4</v>
      </c>
      <c r="KO137" s="25">
        <v>1</v>
      </c>
      <c r="KP137" s="25">
        <v>0</v>
      </c>
      <c r="KQ137" s="25">
        <v>1</v>
      </c>
      <c r="KR137" s="44">
        <v>999999999</v>
      </c>
      <c r="KS137" s="44">
        <v>0</v>
      </c>
      <c r="KT137" s="44">
        <v>999999999</v>
      </c>
      <c r="KU137" s="44">
        <v>0</v>
      </c>
      <c r="KV137" s="44">
        <v>50</v>
      </c>
      <c r="KW137" s="44">
        <v>0</v>
      </c>
      <c r="KX137" s="44">
        <v>0</v>
      </c>
      <c r="KY137" s="44">
        <v>0</v>
      </c>
      <c r="KZ137" s="44">
        <v>50</v>
      </c>
      <c r="LA137" s="44">
        <v>100</v>
      </c>
      <c r="LB137" s="44">
        <v>999999999</v>
      </c>
      <c r="LC137" s="44">
        <v>100</v>
      </c>
      <c r="LD137" s="44">
        <v>999999999</v>
      </c>
      <c r="LE137" s="44">
        <v>66.666666666666657</v>
      </c>
      <c r="LF137" s="44">
        <v>999999999</v>
      </c>
      <c r="LG137" s="44">
        <v>0</v>
      </c>
      <c r="LH137" s="44">
        <v>50</v>
      </c>
      <c r="LI137" s="44">
        <v>66.666666666666657</v>
      </c>
      <c r="LJ137" s="44">
        <v>50</v>
      </c>
      <c r="LK137" s="44">
        <v>100</v>
      </c>
      <c r="LL137" s="44">
        <v>0</v>
      </c>
      <c r="LM137" s="44">
        <v>0</v>
      </c>
      <c r="LN137" s="44">
        <v>999999999</v>
      </c>
      <c r="LO137" s="44">
        <v>0</v>
      </c>
      <c r="LP137" s="44">
        <v>999999999</v>
      </c>
      <c r="LQ137" s="44">
        <v>33.333333333333329</v>
      </c>
      <c r="LR137" s="44">
        <v>999999999</v>
      </c>
      <c r="LS137" s="44">
        <v>100</v>
      </c>
      <c r="LT137" s="44">
        <v>0</v>
      </c>
      <c r="LU137" s="44">
        <v>33.333333333333329</v>
      </c>
      <c r="LV137" s="44">
        <v>50</v>
      </c>
      <c r="LW137" s="44">
        <v>0</v>
      </c>
      <c r="LX137" s="44">
        <v>50</v>
      </c>
      <c r="LY137" s="44">
        <v>0</v>
      </c>
      <c r="LZ137" s="44">
        <v>999999999</v>
      </c>
      <c r="MA137" s="44">
        <v>0</v>
      </c>
      <c r="MB137" s="25">
        <v>0</v>
      </c>
      <c r="MC137" s="25">
        <v>0</v>
      </c>
      <c r="MD137" s="25">
        <v>0</v>
      </c>
      <c r="ME137" s="25">
        <v>0</v>
      </c>
      <c r="MF137" s="25">
        <v>0</v>
      </c>
      <c r="MG137" s="25">
        <v>0</v>
      </c>
      <c r="MH137" s="25">
        <v>0</v>
      </c>
      <c r="MI137" s="25">
        <v>1</v>
      </c>
      <c r="MJ137" s="25">
        <v>0</v>
      </c>
      <c r="MK137" s="25">
        <v>0</v>
      </c>
      <c r="ML137" s="25">
        <v>1</v>
      </c>
      <c r="MM137" s="25">
        <v>0</v>
      </c>
      <c r="MN137" s="25">
        <v>0</v>
      </c>
      <c r="MO137" s="25">
        <v>1</v>
      </c>
      <c r="MP137" s="25">
        <v>0</v>
      </c>
      <c r="MQ137" s="25">
        <v>1</v>
      </c>
      <c r="MR137" s="25">
        <v>0</v>
      </c>
      <c r="MS137" s="25">
        <v>0</v>
      </c>
      <c r="MT137" s="25">
        <v>0</v>
      </c>
      <c r="MU137" s="25">
        <v>1</v>
      </c>
      <c r="MV137" s="25">
        <v>1</v>
      </c>
      <c r="MW137" s="44">
        <v>0</v>
      </c>
      <c r="MX137" s="44">
        <v>3</v>
      </c>
      <c r="MY137" s="44">
        <v>0</v>
      </c>
      <c r="MZ137" s="44">
        <v>999999999</v>
      </c>
      <c r="NA137" s="44">
        <v>0</v>
      </c>
      <c r="NB137" s="44">
        <v>999999999</v>
      </c>
      <c r="NC137" s="44">
        <v>0</v>
      </c>
      <c r="ND137" s="44">
        <v>999999999</v>
      </c>
      <c r="NE137" s="44">
        <v>999999999</v>
      </c>
      <c r="NF137" s="44">
        <v>999999999</v>
      </c>
      <c r="NG137" s="44">
        <v>100</v>
      </c>
      <c r="NH137" s="44">
        <v>0</v>
      </c>
      <c r="NI137" s="44">
        <v>999999999</v>
      </c>
      <c r="NJ137" s="44">
        <v>33.333333333333329</v>
      </c>
      <c r="NK137" s="44">
        <v>999999999</v>
      </c>
      <c r="NL137" s="25">
        <v>0</v>
      </c>
      <c r="NM137" s="25">
        <v>0</v>
      </c>
      <c r="NN137" s="25">
        <v>0</v>
      </c>
      <c r="NO137" s="25">
        <v>0</v>
      </c>
      <c r="NP137" s="25">
        <v>0</v>
      </c>
      <c r="NQ137" s="25">
        <v>0</v>
      </c>
      <c r="NR137" s="25">
        <v>0</v>
      </c>
      <c r="NS137" s="25">
        <v>0</v>
      </c>
      <c r="NT137" s="25">
        <v>0</v>
      </c>
      <c r="NU137" s="25">
        <v>0</v>
      </c>
      <c r="NV137" s="25">
        <v>0</v>
      </c>
      <c r="NW137" s="25">
        <v>0</v>
      </c>
      <c r="NX137" s="25">
        <v>0</v>
      </c>
      <c r="NY137" s="25">
        <v>0</v>
      </c>
      <c r="NZ137" s="25">
        <v>0</v>
      </c>
      <c r="OA137" s="25">
        <v>0</v>
      </c>
      <c r="OB137" s="25">
        <v>0</v>
      </c>
      <c r="OC137" s="25">
        <v>0</v>
      </c>
      <c r="OD137" s="44">
        <v>1</v>
      </c>
      <c r="OE137" s="44">
        <v>0</v>
      </c>
      <c r="OF137" s="44">
        <v>0</v>
      </c>
      <c r="OG137" s="44">
        <v>0</v>
      </c>
      <c r="OH137" s="44">
        <v>0</v>
      </c>
      <c r="OI137" s="44">
        <v>0</v>
      </c>
      <c r="OJ137" s="44">
        <v>999999999</v>
      </c>
      <c r="OK137" s="44">
        <v>999999999</v>
      </c>
      <c r="OL137" s="44">
        <v>999999999</v>
      </c>
      <c r="OM137" s="44">
        <v>999999999</v>
      </c>
      <c r="ON137" s="44">
        <v>999999999</v>
      </c>
      <c r="OO137" s="44">
        <v>999999999</v>
      </c>
      <c r="OP137" s="44">
        <v>0</v>
      </c>
      <c r="OQ137" s="44">
        <v>999999999</v>
      </c>
      <c r="OR137" s="44">
        <v>999999999</v>
      </c>
      <c r="OS137" s="44">
        <v>999999999</v>
      </c>
      <c r="OT137" s="44">
        <v>999999999</v>
      </c>
      <c r="OU137" s="44">
        <v>999999999</v>
      </c>
      <c r="OV137" s="25">
        <v>0</v>
      </c>
      <c r="OW137" s="25">
        <v>2</v>
      </c>
      <c r="OX137" s="25">
        <v>0</v>
      </c>
      <c r="OY137" s="25">
        <v>1</v>
      </c>
      <c r="OZ137" s="25">
        <v>3</v>
      </c>
      <c r="PA137" s="25">
        <v>4</v>
      </c>
      <c r="PB137" s="25">
        <v>7</v>
      </c>
      <c r="PC137" s="25">
        <v>5</v>
      </c>
      <c r="PD137" s="25">
        <v>8</v>
      </c>
      <c r="PE137" s="25">
        <v>5</v>
      </c>
      <c r="PF137" s="25">
        <v>5</v>
      </c>
      <c r="PG137" s="25">
        <v>2</v>
      </c>
      <c r="PH137" s="25">
        <v>0</v>
      </c>
      <c r="PI137" s="25">
        <v>4</v>
      </c>
      <c r="PJ137" s="25">
        <v>0</v>
      </c>
      <c r="PK137" s="25">
        <v>2</v>
      </c>
      <c r="PL137" s="25">
        <v>5</v>
      </c>
      <c r="PM137" s="25">
        <v>4</v>
      </c>
      <c r="PN137" s="25">
        <v>7</v>
      </c>
      <c r="PO137" s="25">
        <v>5</v>
      </c>
      <c r="PP137" s="25">
        <v>10</v>
      </c>
      <c r="PQ137" s="25">
        <v>7</v>
      </c>
      <c r="PR137" s="25">
        <v>7</v>
      </c>
      <c r="PS137" s="25">
        <v>3</v>
      </c>
      <c r="PT137" s="44">
        <v>999999999</v>
      </c>
      <c r="PU137" s="44">
        <v>50</v>
      </c>
      <c r="PV137" s="44">
        <v>999999999</v>
      </c>
      <c r="PW137" s="44">
        <v>50</v>
      </c>
      <c r="PX137" s="44">
        <v>60</v>
      </c>
      <c r="PY137" s="44">
        <v>100</v>
      </c>
      <c r="PZ137" s="44">
        <v>100</v>
      </c>
      <c r="QA137" s="44">
        <v>100</v>
      </c>
      <c r="QB137" s="44">
        <v>80</v>
      </c>
      <c r="QC137" s="44">
        <v>71.428571428571431</v>
      </c>
      <c r="QD137" s="44">
        <v>71.428571428571431</v>
      </c>
      <c r="QE137" s="44">
        <v>66.666666666666657</v>
      </c>
      <c r="QF137" s="25">
        <v>0</v>
      </c>
      <c r="QG137" s="25">
        <v>3</v>
      </c>
      <c r="QH137" s="25">
        <v>0</v>
      </c>
      <c r="QI137" s="25">
        <v>2</v>
      </c>
      <c r="QJ137" s="25">
        <v>3</v>
      </c>
      <c r="QK137" s="25">
        <v>3</v>
      </c>
      <c r="QL137" s="25">
        <v>5</v>
      </c>
      <c r="QM137" s="25">
        <v>4</v>
      </c>
      <c r="QN137" s="25">
        <v>9</v>
      </c>
      <c r="QO137" s="25">
        <v>3</v>
      </c>
      <c r="QP137" s="25">
        <v>0</v>
      </c>
      <c r="QQ137" s="25">
        <v>0</v>
      </c>
      <c r="QR137" s="25">
        <v>4</v>
      </c>
      <c r="QS137" s="25">
        <v>0</v>
      </c>
      <c r="QT137" s="25">
        <v>2</v>
      </c>
      <c r="QU137" s="25">
        <v>5</v>
      </c>
      <c r="QV137" s="25">
        <v>4</v>
      </c>
      <c r="QW137" s="25">
        <v>7</v>
      </c>
      <c r="QX137" s="25">
        <v>5</v>
      </c>
      <c r="QY137" s="25">
        <v>10</v>
      </c>
      <c r="QZ137" s="25">
        <v>7</v>
      </c>
      <c r="RA137" s="25">
        <v>7</v>
      </c>
      <c r="RB137" s="44">
        <v>999999999</v>
      </c>
      <c r="RC137" s="44">
        <v>75</v>
      </c>
      <c r="RD137" s="44">
        <v>999999999</v>
      </c>
      <c r="RE137" s="44">
        <v>100</v>
      </c>
      <c r="RF137" s="44">
        <v>60</v>
      </c>
      <c r="RG137" s="44">
        <v>75</v>
      </c>
      <c r="RH137" s="44">
        <v>71.428571428571431</v>
      </c>
      <c r="RI137" s="44">
        <v>80</v>
      </c>
      <c r="RJ137" s="44">
        <v>90</v>
      </c>
      <c r="RK137" s="44">
        <v>42.857142857142854</v>
      </c>
      <c r="RL137" s="44">
        <v>0</v>
      </c>
      <c r="RM137" s="25">
        <v>0</v>
      </c>
      <c r="RN137" s="25">
        <v>3</v>
      </c>
      <c r="RO137" s="25">
        <v>0</v>
      </c>
      <c r="RP137" s="25">
        <v>1</v>
      </c>
      <c r="RQ137" s="25">
        <v>0</v>
      </c>
      <c r="RR137" s="25">
        <v>2</v>
      </c>
      <c r="RS137" s="25">
        <v>2</v>
      </c>
      <c r="RT137" s="25">
        <v>2</v>
      </c>
      <c r="RU137" s="25">
        <v>3</v>
      </c>
      <c r="RV137" s="25">
        <v>4</v>
      </c>
      <c r="RW137" s="25">
        <v>4</v>
      </c>
      <c r="RX137" s="25">
        <v>1</v>
      </c>
      <c r="RY137" s="25">
        <v>0</v>
      </c>
      <c r="RZ137" s="25">
        <v>2</v>
      </c>
      <c r="SA137" s="25">
        <v>0</v>
      </c>
      <c r="SB137" s="25">
        <v>0</v>
      </c>
      <c r="SC137" s="25">
        <v>0</v>
      </c>
      <c r="SD137" s="25">
        <v>0</v>
      </c>
      <c r="SE137" s="25">
        <v>0</v>
      </c>
      <c r="SF137" s="25">
        <v>0</v>
      </c>
      <c r="SG137" s="25">
        <v>0</v>
      </c>
      <c r="SH137" s="25">
        <v>2</v>
      </c>
      <c r="SI137" s="25">
        <v>1</v>
      </c>
      <c r="SJ137" s="25">
        <v>1</v>
      </c>
      <c r="SK137" s="25">
        <v>0</v>
      </c>
      <c r="SL137" s="25">
        <v>1</v>
      </c>
      <c r="SM137" s="25">
        <v>0</v>
      </c>
      <c r="SN137" s="25">
        <v>0</v>
      </c>
      <c r="SO137" s="25">
        <v>0</v>
      </c>
      <c r="SP137" s="25">
        <v>0</v>
      </c>
      <c r="SQ137" s="25">
        <v>0</v>
      </c>
      <c r="SR137" s="25">
        <v>0</v>
      </c>
      <c r="SS137" s="25">
        <v>0</v>
      </c>
      <c r="ST137" s="25">
        <v>2</v>
      </c>
      <c r="SU137" s="25">
        <v>1</v>
      </c>
      <c r="SV137" s="25">
        <v>1</v>
      </c>
      <c r="SW137" s="44">
        <v>0</v>
      </c>
      <c r="SX137" s="44">
        <v>75</v>
      </c>
      <c r="SY137" s="44">
        <v>0</v>
      </c>
      <c r="SZ137" s="44">
        <v>50</v>
      </c>
      <c r="TA137" s="44">
        <v>0</v>
      </c>
      <c r="TB137" s="44">
        <v>50</v>
      </c>
      <c r="TC137" s="44">
        <v>40</v>
      </c>
      <c r="TD137" s="44">
        <v>50</v>
      </c>
      <c r="TE137" s="44">
        <v>33.333333333333329</v>
      </c>
      <c r="TF137" s="44">
        <v>66.666666666666657</v>
      </c>
      <c r="TG137" s="44">
        <v>66.666666666666657</v>
      </c>
      <c r="TH137" s="44">
        <v>33.333333333333329</v>
      </c>
      <c r="TI137" s="44">
        <v>0</v>
      </c>
      <c r="TJ137" s="44">
        <v>50</v>
      </c>
      <c r="TK137" s="44">
        <v>0</v>
      </c>
      <c r="TL137" s="44">
        <v>0</v>
      </c>
      <c r="TM137" s="44">
        <v>0</v>
      </c>
      <c r="TN137" s="44">
        <v>0</v>
      </c>
      <c r="TO137" s="44">
        <v>0</v>
      </c>
      <c r="TP137" s="44">
        <v>0</v>
      </c>
      <c r="TQ137" s="44">
        <v>0</v>
      </c>
      <c r="TR137" s="44">
        <v>33.333333333333329</v>
      </c>
      <c r="TS137" s="44">
        <v>16.666666666666664</v>
      </c>
      <c r="TT137" s="44">
        <v>33.333333333333329</v>
      </c>
      <c r="TU137" s="44">
        <v>0</v>
      </c>
      <c r="TV137" s="44">
        <v>25</v>
      </c>
      <c r="TW137" s="44">
        <v>0</v>
      </c>
      <c r="TX137" s="44">
        <v>0</v>
      </c>
      <c r="TY137" s="44">
        <v>0</v>
      </c>
      <c r="TZ137" s="44">
        <v>0</v>
      </c>
      <c r="UA137" s="44">
        <v>0</v>
      </c>
      <c r="UB137" s="44">
        <v>0</v>
      </c>
      <c r="UC137" s="44">
        <v>0</v>
      </c>
      <c r="UD137" s="44">
        <v>33.333333333333329</v>
      </c>
      <c r="UE137" s="44">
        <v>16.666666666666664</v>
      </c>
      <c r="UF137" s="44">
        <v>33.333333333333329</v>
      </c>
    </row>
    <row r="138" spans="1:552" x14ac:dyDescent="0.25">
      <c r="A138" s="2" t="str">
        <f t="shared" si="2"/>
        <v xml:space="preserve">330045 Belford Roxo                                                                                                                                 </v>
      </c>
      <c r="B138" s="58">
        <v>330045</v>
      </c>
      <c r="C138" s="2" t="s">
        <v>182</v>
      </c>
      <c r="D138" s="56">
        <v>16</v>
      </c>
      <c r="E138" s="56">
        <v>17</v>
      </c>
      <c r="F138" s="56">
        <v>15</v>
      </c>
      <c r="G138" s="56">
        <v>29</v>
      </c>
      <c r="H138" s="56">
        <v>39</v>
      </c>
      <c r="I138" s="56">
        <v>24</v>
      </c>
      <c r="J138" s="56">
        <v>23</v>
      </c>
      <c r="K138" s="56">
        <v>30</v>
      </c>
      <c r="L138" s="56">
        <v>34</v>
      </c>
      <c r="M138" s="56">
        <v>38</v>
      </c>
      <c r="N138" s="56">
        <v>36</v>
      </c>
      <c r="O138" s="56">
        <v>36</v>
      </c>
      <c r="P138" s="59">
        <v>3</v>
      </c>
      <c r="Q138" s="59">
        <v>5</v>
      </c>
      <c r="R138" s="59">
        <v>6</v>
      </c>
      <c r="S138" s="59">
        <v>14</v>
      </c>
      <c r="T138" s="59">
        <v>17</v>
      </c>
      <c r="U138" s="59">
        <v>9</v>
      </c>
      <c r="V138" s="59">
        <v>12</v>
      </c>
      <c r="W138" s="59">
        <v>18</v>
      </c>
      <c r="X138" s="59">
        <v>15</v>
      </c>
      <c r="Y138" s="59">
        <v>28</v>
      </c>
      <c r="Z138" s="59">
        <v>22</v>
      </c>
      <c r="AA138" s="59">
        <v>21</v>
      </c>
      <c r="AB138" s="62">
        <v>18.75</v>
      </c>
      <c r="AC138" s="62">
        <v>29.411764705882355</v>
      </c>
      <c r="AD138" s="62">
        <v>40</v>
      </c>
      <c r="AE138" s="62">
        <v>48.275862068965516</v>
      </c>
      <c r="AF138" s="62">
        <v>43.589743589743591</v>
      </c>
      <c r="AG138" s="62">
        <v>37.5</v>
      </c>
      <c r="AH138" s="62">
        <v>52.173913043478258</v>
      </c>
      <c r="AI138" s="62">
        <v>60</v>
      </c>
      <c r="AJ138" s="62">
        <v>44.117647058823529</v>
      </c>
      <c r="AK138" s="62">
        <v>73.68421052631578</v>
      </c>
      <c r="AL138" s="62">
        <v>61.111111111111114</v>
      </c>
      <c r="AM138" s="62">
        <v>58.333333333333336</v>
      </c>
      <c r="AN138" s="61">
        <v>11</v>
      </c>
      <c r="AO138" s="25">
        <v>11</v>
      </c>
      <c r="AP138" s="25">
        <v>9</v>
      </c>
      <c r="AQ138" s="25">
        <v>14</v>
      </c>
      <c r="AR138" s="25">
        <v>17</v>
      </c>
      <c r="AS138" s="25">
        <v>12</v>
      </c>
      <c r="AT138" s="25">
        <v>9</v>
      </c>
      <c r="AU138" s="25">
        <v>9</v>
      </c>
      <c r="AV138" s="25">
        <v>16</v>
      </c>
      <c r="AW138" s="25">
        <v>9</v>
      </c>
      <c r="AX138" s="25">
        <v>14</v>
      </c>
      <c r="AY138" s="25">
        <v>14</v>
      </c>
      <c r="AZ138" s="39">
        <v>68.75</v>
      </c>
      <c r="BA138" s="39">
        <v>64.705882352941174</v>
      </c>
      <c r="BB138" s="39">
        <v>60</v>
      </c>
      <c r="BC138" s="39">
        <v>48.275862068965516</v>
      </c>
      <c r="BD138" s="39">
        <v>43.589743589743591</v>
      </c>
      <c r="BE138" s="39">
        <v>50</v>
      </c>
      <c r="BF138" s="39">
        <v>39.130434782608695</v>
      </c>
      <c r="BG138" s="39">
        <v>30</v>
      </c>
      <c r="BH138" s="39">
        <v>47.058823529411761</v>
      </c>
      <c r="BI138" s="39">
        <v>23.684210526315788</v>
      </c>
      <c r="BJ138" s="39">
        <v>38.888888888888893</v>
      </c>
      <c r="BK138" s="39">
        <v>38.888888888888893</v>
      </c>
      <c r="BL138" s="25">
        <v>2</v>
      </c>
      <c r="BM138" s="25">
        <v>1</v>
      </c>
      <c r="BN138" s="25">
        <v>0</v>
      </c>
      <c r="BO138" s="25">
        <v>1</v>
      </c>
      <c r="BP138" s="25">
        <v>5</v>
      </c>
      <c r="BQ138" s="25">
        <v>3</v>
      </c>
      <c r="BR138" s="25">
        <v>2</v>
      </c>
      <c r="BS138" s="25">
        <v>3</v>
      </c>
      <c r="BT138" s="25">
        <v>3</v>
      </c>
      <c r="BU138" s="25">
        <v>1</v>
      </c>
      <c r="BV138" s="25">
        <v>0</v>
      </c>
      <c r="BW138" s="25">
        <v>1</v>
      </c>
      <c r="BX138" s="39">
        <v>12.5</v>
      </c>
      <c r="BY138" s="39">
        <v>5.8823529411764701</v>
      </c>
      <c r="BZ138" s="39">
        <v>0</v>
      </c>
      <c r="CA138" s="39">
        <v>3.4482758620689653</v>
      </c>
      <c r="CB138" s="39">
        <v>12.820512820512819</v>
      </c>
      <c r="CC138" s="39">
        <v>12.5</v>
      </c>
      <c r="CD138" s="39">
        <v>8.695652173913043</v>
      </c>
      <c r="CE138" s="39">
        <v>10</v>
      </c>
      <c r="CF138" s="39">
        <v>8.8235294117647065</v>
      </c>
      <c r="CG138" s="39">
        <v>2.6315789473684208</v>
      </c>
      <c r="CH138" s="39">
        <v>0</v>
      </c>
      <c r="CI138" s="39">
        <v>2.7777777777777777</v>
      </c>
      <c r="CJ138" s="63">
        <v>2</v>
      </c>
      <c r="CK138" s="63">
        <v>2</v>
      </c>
      <c r="CL138" s="63">
        <v>3</v>
      </c>
      <c r="CM138" s="63">
        <v>4</v>
      </c>
      <c r="CN138" s="63">
        <v>1</v>
      </c>
      <c r="CO138" s="63">
        <v>3</v>
      </c>
      <c r="CP138" s="63">
        <v>8</v>
      </c>
      <c r="CQ138" s="63">
        <v>4</v>
      </c>
      <c r="CR138" s="63">
        <v>5</v>
      </c>
      <c r="CS138" s="63">
        <v>6</v>
      </c>
      <c r="CT138" s="63">
        <v>8</v>
      </c>
      <c r="CU138" s="63">
        <v>10</v>
      </c>
      <c r="CV138" s="63">
        <v>0</v>
      </c>
      <c r="CW138" s="63">
        <v>1</v>
      </c>
      <c r="CX138" s="63">
        <v>0</v>
      </c>
      <c r="CY138" s="63">
        <v>2</v>
      </c>
      <c r="CZ138" s="63">
        <v>0</v>
      </c>
      <c r="DA138" s="63">
        <v>0</v>
      </c>
      <c r="DB138" s="63">
        <v>0</v>
      </c>
      <c r="DC138" s="63">
        <v>1</v>
      </c>
      <c r="DD138" s="63">
        <v>1</v>
      </c>
      <c r="DE138" s="63">
        <v>0</v>
      </c>
      <c r="DF138" s="63">
        <v>0</v>
      </c>
      <c r="DG138" s="63">
        <v>2</v>
      </c>
      <c r="DH138" s="25">
        <v>1</v>
      </c>
      <c r="DI138" s="25">
        <v>2</v>
      </c>
      <c r="DJ138" s="25">
        <v>1</v>
      </c>
      <c r="DK138" s="25">
        <v>1</v>
      </c>
      <c r="DL138" s="25">
        <v>3</v>
      </c>
      <c r="DM138" s="25">
        <v>3</v>
      </c>
      <c r="DN138" s="25">
        <v>0</v>
      </c>
      <c r="DO138" s="25">
        <v>1</v>
      </c>
      <c r="DP138" s="25">
        <v>2</v>
      </c>
      <c r="DQ138" s="25">
        <v>4</v>
      </c>
      <c r="DR138" s="25">
        <v>4</v>
      </c>
      <c r="DS138" s="25">
        <v>0</v>
      </c>
      <c r="DT138" s="34">
        <v>3</v>
      </c>
      <c r="DU138" s="34">
        <v>5</v>
      </c>
      <c r="DV138" s="34">
        <v>4</v>
      </c>
      <c r="DW138" s="34">
        <v>7</v>
      </c>
      <c r="DX138" s="34">
        <v>4</v>
      </c>
      <c r="DY138" s="34">
        <v>6</v>
      </c>
      <c r="DZ138" s="34">
        <v>8</v>
      </c>
      <c r="EA138" s="2">
        <v>6</v>
      </c>
      <c r="EB138" s="2">
        <v>8</v>
      </c>
      <c r="EC138" s="2">
        <v>10</v>
      </c>
      <c r="ED138" s="2">
        <v>12</v>
      </c>
      <c r="EE138" s="2">
        <v>12</v>
      </c>
      <c r="EF138" s="34">
        <v>66.666666666666657</v>
      </c>
      <c r="EG138" s="34">
        <v>40</v>
      </c>
      <c r="EH138" s="34">
        <v>75</v>
      </c>
      <c r="EI138" s="34">
        <v>57.142857142857139</v>
      </c>
      <c r="EJ138" s="34">
        <v>25</v>
      </c>
      <c r="EK138" s="34">
        <v>50</v>
      </c>
      <c r="EL138" s="34">
        <v>100</v>
      </c>
      <c r="EM138" s="34">
        <v>66.666666666666657</v>
      </c>
      <c r="EN138" s="34">
        <v>62.5</v>
      </c>
      <c r="EO138" s="34">
        <v>60</v>
      </c>
      <c r="EP138" s="34">
        <v>66.666666666666657</v>
      </c>
      <c r="EQ138" s="34">
        <v>83.333333333333343</v>
      </c>
      <c r="ER138" s="34">
        <v>0</v>
      </c>
      <c r="ES138" s="34">
        <v>20</v>
      </c>
      <c r="ET138" s="34">
        <v>0</v>
      </c>
      <c r="EU138" s="34">
        <v>28.571428571428569</v>
      </c>
      <c r="EV138" s="34">
        <v>0</v>
      </c>
      <c r="EW138" s="34">
        <v>0</v>
      </c>
      <c r="EX138" s="34">
        <v>0</v>
      </c>
      <c r="EY138" s="34">
        <v>16.666666666666664</v>
      </c>
      <c r="EZ138" s="34">
        <v>12.5</v>
      </c>
      <c r="FA138" s="34">
        <v>0</v>
      </c>
      <c r="FB138" s="34">
        <v>0</v>
      </c>
      <c r="FC138" s="34">
        <v>16.666666666666664</v>
      </c>
      <c r="FD138" s="42">
        <v>33.333333333333329</v>
      </c>
      <c r="FE138" s="42">
        <v>40</v>
      </c>
      <c r="FF138" s="42">
        <v>25</v>
      </c>
      <c r="FG138" s="42">
        <v>14.285714285714285</v>
      </c>
      <c r="FH138" s="42">
        <v>75</v>
      </c>
      <c r="FI138" s="42">
        <v>50</v>
      </c>
      <c r="FJ138" s="42">
        <v>0</v>
      </c>
      <c r="FK138" s="42">
        <v>16.666666666666664</v>
      </c>
      <c r="FL138" s="42">
        <v>25</v>
      </c>
      <c r="FM138" s="42">
        <v>40</v>
      </c>
      <c r="FN138" s="42">
        <v>33.333333333333329</v>
      </c>
      <c r="FO138" s="42">
        <v>0</v>
      </c>
      <c r="FP138" s="42">
        <v>3</v>
      </c>
      <c r="FQ138" s="2">
        <v>2</v>
      </c>
      <c r="FR138" s="2">
        <v>2</v>
      </c>
      <c r="FS138" s="2">
        <v>5</v>
      </c>
      <c r="FT138" s="2">
        <v>4</v>
      </c>
      <c r="FU138" s="2">
        <v>4</v>
      </c>
      <c r="FV138" s="2">
        <v>9</v>
      </c>
      <c r="FW138" s="2">
        <v>13</v>
      </c>
      <c r="FX138" s="2">
        <v>9</v>
      </c>
      <c r="FY138" s="2">
        <v>13</v>
      </c>
      <c r="FZ138" s="2">
        <v>10</v>
      </c>
      <c r="GA138" s="2">
        <v>13</v>
      </c>
      <c r="GB138" s="25">
        <v>0</v>
      </c>
      <c r="GC138" s="25">
        <v>0</v>
      </c>
      <c r="GD138" s="25">
        <v>1</v>
      </c>
      <c r="GE138" s="25">
        <v>4</v>
      </c>
      <c r="GF138" s="25">
        <v>3</v>
      </c>
      <c r="GG138" s="25">
        <v>1</v>
      </c>
      <c r="GH138" s="25">
        <v>1</v>
      </c>
      <c r="GI138" s="25">
        <v>1</v>
      </c>
      <c r="GJ138" s="25">
        <v>1</v>
      </c>
      <c r="GK138" s="25">
        <v>3</v>
      </c>
      <c r="GL138" s="25">
        <v>2</v>
      </c>
      <c r="GM138" s="25">
        <v>4</v>
      </c>
      <c r="GN138" s="2">
        <v>0</v>
      </c>
      <c r="GO138" s="2">
        <v>2</v>
      </c>
      <c r="GP138" s="2">
        <v>0</v>
      </c>
      <c r="GQ138" s="2">
        <v>0</v>
      </c>
      <c r="GR138" s="2">
        <v>3</v>
      </c>
      <c r="GS138" s="2">
        <v>3</v>
      </c>
      <c r="GT138" s="2">
        <v>1</v>
      </c>
      <c r="GU138" s="2">
        <v>2</v>
      </c>
      <c r="GV138" s="2">
        <v>1</v>
      </c>
      <c r="GW138" s="2">
        <v>6</v>
      </c>
      <c r="GX138" s="2">
        <v>4</v>
      </c>
      <c r="GY138" s="2">
        <v>4</v>
      </c>
      <c r="GZ138" s="2">
        <v>3</v>
      </c>
      <c r="HA138" s="2">
        <v>4</v>
      </c>
      <c r="HB138" s="2">
        <v>3</v>
      </c>
      <c r="HC138" s="2">
        <v>9</v>
      </c>
      <c r="HD138" s="2">
        <v>10</v>
      </c>
      <c r="HE138" s="2">
        <v>8</v>
      </c>
      <c r="HF138" s="2">
        <v>11</v>
      </c>
      <c r="HG138" s="2">
        <v>16</v>
      </c>
      <c r="HH138" s="2">
        <v>11</v>
      </c>
      <c r="HI138" s="2">
        <v>22</v>
      </c>
      <c r="HJ138" s="2">
        <v>16</v>
      </c>
      <c r="HK138" s="2">
        <v>21</v>
      </c>
      <c r="HL138" s="34">
        <v>100</v>
      </c>
      <c r="HM138" s="34">
        <v>50</v>
      </c>
      <c r="HN138" s="34">
        <v>66.666666666666657</v>
      </c>
      <c r="HO138" s="34">
        <v>55.555555555555557</v>
      </c>
      <c r="HP138" s="34">
        <v>40</v>
      </c>
      <c r="HQ138" s="34">
        <v>50</v>
      </c>
      <c r="HR138" s="34">
        <v>81.818181818181827</v>
      </c>
      <c r="HS138" s="34">
        <v>81.25</v>
      </c>
      <c r="HT138" s="34">
        <v>81.818181818181827</v>
      </c>
      <c r="HU138" s="34">
        <v>59.090909090909093</v>
      </c>
      <c r="HV138" s="34">
        <v>62.5</v>
      </c>
      <c r="HW138" s="34">
        <v>61.904761904761905</v>
      </c>
      <c r="HX138" s="39">
        <v>0</v>
      </c>
      <c r="HY138" s="39">
        <v>0</v>
      </c>
      <c r="HZ138" s="39">
        <v>33.333333333333329</v>
      </c>
      <c r="IA138" s="39">
        <v>44.444444444444443</v>
      </c>
      <c r="IB138" s="39">
        <v>30</v>
      </c>
      <c r="IC138" s="39">
        <v>12.5</v>
      </c>
      <c r="ID138" s="39">
        <v>9.0909090909090917</v>
      </c>
      <c r="IE138" s="39">
        <v>6.25</v>
      </c>
      <c r="IF138" s="39">
        <v>9.0909090909090917</v>
      </c>
      <c r="IG138" s="39">
        <v>13.636363636363635</v>
      </c>
      <c r="IH138" s="39">
        <v>12.5</v>
      </c>
      <c r="II138" s="39">
        <v>19.047619047619047</v>
      </c>
      <c r="IJ138" s="39">
        <v>0</v>
      </c>
      <c r="IK138" s="39">
        <v>50</v>
      </c>
      <c r="IL138" s="39">
        <v>0</v>
      </c>
      <c r="IM138" s="39">
        <v>0</v>
      </c>
      <c r="IN138" s="39">
        <v>30</v>
      </c>
      <c r="IO138" s="39">
        <v>37.5</v>
      </c>
      <c r="IP138" s="39">
        <v>9.0909090909090917</v>
      </c>
      <c r="IQ138" s="39">
        <v>12.5</v>
      </c>
      <c r="IR138" s="39">
        <v>9.0909090909090917</v>
      </c>
      <c r="IS138" s="39">
        <v>27.27272727272727</v>
      </c>
      <c r="IT138" s="39">
        <v>25</v>
      </c>
      <c r="IU138" s="39">
        <v>19.047619047619047</v>
      </c>
      <c r="IV138" s="39">
        <v>5</v>
      </c>
      <c r="IW138" s="39">
        <v>4</v>
      </c>
      <c r="IX138" s="39">
        <v>5</v>
      </c>
      <c r="IY138" s="39">
        <v>5</v>
      </c>
      <c r="IZ138" s="39">
        <v>4</v>
      </c>
      <c r="JA138" s="39">
        <v>8</v>
      </c>
      <c r="JB138" s="39">
        <v>3</v>
      </c>
      <c r="JC138" s="39">
        <v>5</v>
      </c>
      <c r="JD138" s="2">
        <v>11</v>
      </c>
      <c r="JE138" s="2">
        <v>5</v>
      </c>
      <c r="JF138" s="2">
        <v>9</v>
      </c>
      <c r="JG138" s="2">
        <v>11</v>
      </c>
      <c r="JH138" s="2">
        <v>2</v>
      </c>
      <c r="JI138" s="2">
        <v>4</v>
      </c>
      <c r="JJ138" s="2">
        <v>0</v>
      </c>
      <c r="JK138" s="2">
        <v>3</v>
      </c>
      <c r="JL138" s="2">
        <v>7</v>
      </c>
      <c r="JM138" s="44">
        <v>3</v>
      </c>
      <c r="JN138" s="44">
        <v>3</v>
      </c>
      <c r="JO138" s="44">
        <v>3</v>
      </c>
      <c r="JP138" s="2">
        <v>0</v>
      </c>
      <c r="JQ138" s="2">
        <v>0</v>
      </c>
      <c r="JR138" s="2">
        <v>2</v>
      </c>
      <c r="JS138" s="2">
        <v>3</v>
      </c>
      <c r="JT138" s="2">
        <v>2</v>
      </c>
      <c r="JU138" s="2">
        <v>2</v>
      </c>
      <c r="JV138" s="2">
        <v>2</v>
      </c>
      <c r="JW138" s="2">
        <v>2</v>
      </c>
      <c r="JX138" s="2">
        <v>2</v>
      </c>
      <c r="JY138" s="2">
        <v>0</v>
      </c>
      <c r="JZ138" s="2">
        <v>2</v>
      </c>
      <c r="KA138" s="2">
        <v>1</v>
      </c>
      <c r="KB138" s="25">
        <v>2</v>
      </c>
      <c r="KC138" s="25">
        <v>3</v>
      </c>
      <c r="KD138" s="25">
        <v>0</v>
      </c>
      <c r="KE138" s="25">
        <v>0</v>
      </c>
      <c r="KF138" s="25">
        <v>9</v>
      </c>
      <c r="KG138" s="25">
        <v>10</v>
      </c>
      <c r="KH138" s="25">
        <v>7</v>
      </c>
      <c r="KI138" s="25">
        <v>10</v>
      </c>
      <c r="KJ138" s="25">
        <v>13</v>
      </c>
      <c r="KK138" s="25">
        <v>11</v>
      </c>
      <c r="KL138" s="25">
        <v>8</v>
      </c>
      <c r="KM138" s="25">
        <v>9</v>
      </c>
      <c r="KN138" s="25">
        <v>13</v>
      </c>
      <c r="KO138" s="25">
        <v>8</v>
      </c>
      <c r="KP138" s="25">
        <v>11</v>
      </c>
      <c r="KQ138" s="25">
        <v>14</v>
      </c>
      <c r="KR138" s="44">
        <v>55.555555555555557</v>
      </c>
      <c r="KS138" s="44">
        <v>40</v>
      </c>
      <c r="KT138" s="44">
        <v>71.428571428571431</v>
      </c>
      <c r="KU138" s="44">
        <v>50</v>
      </c>
      <c r="KV138" s="44">
        <v>30.76923076923077</v>
      </c>
      <c r="KW138" s="44">
        <v>72.727272727272734</v>
      </c>
      <c r="KX138" s="44">
        <v>37.5</v>
      </c>
      <c r="KY138" s="44">
        <v>55.555555555555557</v>
      </c>
      <c r="KZ138" s="44">
        <v>84.615384615384613</v>
      </c>
      <c r="LA138" s="44">
        <v>62.5</v>
      </c>
      <c r="LB138" s="44">
        <v>81.818181818181827</v>
      </c>
      <c r="LC138" s="44">
        <v>78.571428571428569</v>
      </c>
      <c r="LD138" s="44">
        <v>22.222222222222221</v>
      </c>
      <c r="LE138" s="44">
        <v>40</v>
      </c>
      <c r="LF138" s="44">
        <v>0</v>
      </c>
      <c r="LG138" s="44">
        <v>30</v>
      </c>
      <c r="LH138" s="44">
        <v>53.846153846153847</v>
      </c>
      <c r="LI138" s="44">
        <v>27.27272727272727</v>
      </c>
      <c r="LJ138" s="44">
        <v>37.5</v>
      </c>
      <c r="LK138" s="44">
        <v>33.333333333333329</v>
      </c>
      <c r="LL138" s="44">
        <v>0</v>
      </c>
      <c r="LM138" s="44">
        <v>0</v>
      </c>
      <c r="LN138" s="44">
        <v>18.181818181818183</v>
      </c>
      <c r="LO138" s="44">
        <v>21.428571428571427</v>
      </c>
      <c r="LP138" s="44">
        <v>22.222222222222221</v>
      </c>
      <c r="LQ138" s="44">
        <v>20</v>
      </c>
      <c r="LR138" s="44">
        <v>28.571428571428569</v>
      </c>
      <c r="LS138" s="44">
        <v>20</v>
      </c>
      <c r="LT138" s="44">
        <v>15.384615384615385</v>
      </c>
      <c r="LU138" s="44">
        <v>0</v>
      </c>
      <c r="LV138" s="44">
        <v>25</v>
      </c>
      <c r="LW138" s="44">
        <v>11.111111111111111</v>
      </c>
      <c r="LX138" s="44">
        <v>15.384615384615385</v>
      </c>
      <c r="LY138" s="44">
        <v>37.5</v>
      </c>
      <c r="LZ138" s="44">
        <v>0</v>
      </c>
      <c r="MA138" s="44">
        <v>0</v>
      </c>
      <c r="MB138" s="25">
        <v>1</v>
      </c>
      <c r="MC138" s="25">
        <v>3</v>
      </c>
      <c r="MD138" s="25">
        <v>2</v>
      </c>
      <c r="ME138" s="25">
        <v>3</v>
      </c>
      <c r="MF138" s="25">
        <v>2</v>
      </c>
      <c r="MG138" s="25">
        <v>3</v>
      </c>
      <c r="MH138" s="25">
        <v>2</v>
      </c>
      <c r="MI138" s="25">
        <v>1</v>
      </c>
      <c r="MJ138" s="25">
        <v>2</v>
      </c>
      <c r="MK138" s="25">
        <v>2</v>
      </c>
      <c r="ML138" s="25">
        <v>3</v>
      </c>
      <c r="MM138" s="25">
        <v>2</v>
      </c>
      <c r="MN138" s="25">
        <v>3</v>
      </c>
      <c r="MO138" s="25">
        <v>5</v>
      </c>
      <c r="MP138" s="25">
        <v>4</v>
      </c>
      <c r="MQ138" s="25">
        <v>7</v>
      </c>
      <c r="MR138" s="25">
        <v>4</v>
      </c>
      <c r="MS138" s="25">
        <v>6</v>
      </c>
      <c r="MT138" s="25">
        <v>5</v>
      </c>
      <c r="MU138" s="25">
        <v>4</v>
      </c>
      <c r="MV138" s="25">
        <v>6</v>
      </c>
      <c r="MW138" s="44">
        <v>7</v>
      </c>
      <c r="MX138" s="44">
        <v>10</v>
      </c>
      <c r="MY138" s="44">
        <v>12</v>
      </c>
      <c r="MZ138" s="44">
        <v>33.333333333333329</v>
      </c>
      <c r="NA138" s="44">
        <v>60</v>
      </c>
      <c r="NB138" s="44">
        <v>50</v>
      </c>
      <c r="NC138" s="44">
        <v>42.857142857142854</v>
      </c>
      <c r="ND138" s="44">
        <v>50</v>
      </c>
      <c r="NE138" s="44">
        <v>50</v>
      </c>
      <c r="NF138" s="44">
        <v>40</v>
      </c>
      <c r="NG138" s="44">
        <v>25</v>
      </c>
      <c r="NH138" s="44">
        <v>33.333333333333329</v>
      </c>
      <c r="NI138" s="44">
        <v>28.571428571428569</v>
      </c>
      <c r="NJ138" s="44">
        <v>30</v>
      </c>
      <c r="NK138" s="44">
        <v>16.666666666666664</v>
      </c>
      <c r="NL138" s="25">
        <v>1</v>
      </c>
      <c r="NM138" s="25">
        <v>0</v>
      </c>
      <c r="NN138" s="25">
        <v>0</v>
      </c>
      <c r="NO138" s="25">
        <v>1</v>
      </c>
      <c r="NP138" s="25">
        <v>0</v>
      </c>
      <c r="NQ138" s="25">
        <v>0</v>
      </c>
      <c r="NR138" s="25">
        <v>0</v>
      </c>
      <c r="NS138" s="25">
        <v>0</v>
      </c>
      <c r="NT138" s="25">
        <v>0</v>
      </c>
      <c r="NU138" s="25">
        <v>0</v>
      </c>
      <c r="NV138" s="25">
        <v>0</v>
      </c>
      <c r="NW138" s="25">
        <v>0</v>
      </c>
      <c r="NX138" s="25">
        <v>4</v>
      </c>
      <c r="NY138" s="25">
        <v>3</v>
      </c>
      <c r="NZ138" s="25">
        <v>3</v>
      </c>
      <c r="OA138" s="25">
        <v>1</v>
      </c>
      <c r="OB138" s="25">
        <v>1</v>
      </c>
      <c r="OC138" s="25">
        <v>2</v>
      </c>
      <c r="OD138" s="44">
        <v>0</v>
      </c>
      <c r="OE138" s="44">
        <v>0</v>
      </c>
      <c r="OF138" s="44">
        <v>0</v>
      </c>
      <c r="OG138" s="44">
        <v>0</v>
      </c>
      <c r="OH138" s="44">
        <v>0</v>
      </c>
      <c r="OI138" s="44">
        <v>0</v>
      </c>
      <c r="OJ138" s="44">
        <v>25</v>
      </c>
      <c r="OK138" s="44">
        <v>0</v>
      </c>
      <c r="OL138" s="44">
        <v>0</v>
      </c>
      <c r="OM138" s="44">
        <v>100</v>
      </c>
      <c r="ON138" s="44">
        <v>0</v>
      </c>
      <c r="OO138" s="44">
        <v>0</v>
      </c>
      <c r="OP138" s="44">
        <v>999999999</v>
      </c>
      <c r="OQ138" s="44">
        <v>999999999</v>
      </c>
      <c r="OR138" s="44">
        <v>999999999</v>
      </c>
      <c r="OS138" s="44">
        <v>999999999</v>
      </c>
      <c r="OT138" s="44">
        <v>999999999</v>
      </c>
      <c r="OU138" s="44">
        <v>999999999</v>
      </c>
      <c r="OV138" s="25">
        <v>6</v>
      </c>
      <c r="OW138" s="25">
        <v>11</v>
      </c>
      <c r="OX138" s="25">
        <v>9</v>
      </c>
      <c r="OY138" s="25">
        <v>20</v>
      </c>
      <c r="OZ138" s="25">
        <v>27</v>
      </c>
      <c r="PA138" s="25">
        <v>27</v>
      </c>
      <c r="PB138" s="25">
        <v>21</v>
      </c>
      <c r="PC138" s="25">
        <v>30</v>
      </c>
      <c r="PD138" s="25">
        <v>28</v>
      </c>
      <c r="PE138" s="25">
        <v>29</v>
      </c>
      <c r="PF138" s="25">
        <v>27</v>
      </c>
      <c r="PG138" s="25">
        <v>20</v>
      </c>
      <c r="PH138" s="25">
        <v>23</v>
      </c>
      <c r="PI138" s="25">
        <v>24</v>
      </c>
      <c r="PJ138" s="25">
        <v>18</v>
      </c>
      <c r="PK138" s="25">
        <v>37</v>
      </c>
      <c r="PL138" s="25">
        <v>44</v>
      </c>
      <c r="PM138" s="25">
        <v>36</v>
      </c>
      <c r="PN138" s="25">
        <v>27</v>
      </c>
      <c r="PO138" s="25">
        <v>37</v>
      </c>
      <c r="PP138" s="25">
        <v>33</v>
      </c>
      <c r="PQ138" s="25">
        <v>48</v>
      </c>
      <c r="PR138" s="25">
        <v>47</v>
      </c>
      <c r="PS138" s="25">
        <v>50</v>
      </c>
      <c r="PT138" s="44">
        <v>26.086956521739129</v>
      </c>
      <c r="PU138" s="44">
        <v>45.833333333333329</v>
      </c>
      <c r="PV138" s="44">
        <v>50</v>
      </c>
      <c r="PW138" s="44">
        <v>54.054054054054056</v>
      </c>
      <c r="PX138" s="44">
        <v>61.363636363636367</v>
      </c>
      <c r="PY138" s="44">
        <v>75</v>
      </c>
      <c r="PZ138" s="44">
        <v>77.777777777777786</v>
      </c>
      <c r="QA138" s="44">
        <v>81.081081081081081</v>
      </c>
      <c r="QB138" s="44">
        <v>84.848484848484844</v>
      </c>
      <c r="QC138" s="44">
        <v>60.416666666666664</v>
      </c>
      <c r="QD138" s="44">
        <v>57.446808510638306</v>
      </c>
      <c r="QE138" s="44">
        <v>40</v>
      </c>
      <c r="QF138" s="25">
        <v>9</v>
      </c>
      <c r="QG138" s="25">
        <v>9</v>
      </c>
      <c r="QH138" s="25">
        <v>10</v>
      </c>
      <c r="QI138" s="25">
        <v>16</v>
      </c>
      <c r="QJ138" s="25">
        <v>26</v>
      </c>
      <c r="QK138" s="25">
        <v>26</v>
      </c>
      <c r="QL138" s="25">
        <v>21</v>
      </c>
      <c r="QM138" s="25">
        <v>26</v>
      </c>
      <c r="QN138" s="25">
        <v>24</v>
      </c>
      <c r="QO138" s="25">
        <v>24</v>
      </c>
      <c r="QP138" s="25">
        <v>17</v>
      </c>
      <c r="QQ138" s="25">
        <v>23</v>
      </c>
      <c r="QR138" s="25">
        <v>24</v>
      </c>
      <c r="QS138" s="25">
        <v>18</v>
      </c>
      <c r="QT138" s="25">
        <v>37</v>
      </c>
      <c r="QU138" s="25">
        <v>44</v>
      </c>
      <c r="QV138" s="25">
        <v>36</v>
      </c>
      <c r="QW138" s="25">
        <v>27</v>
      </c>
      <c r="QX138" s="25">
        <v>37</v>
      </c>
      <c r="QY138" s="25">
        <v>33</v>
      </c>
      <c r="QZ138" s="25">
        <v>48</v>
      </c>
      <c r="RA138" s="25">
        <v>47</v>
      </c>
      <c r="RB138" s="44">
        <v>39.130434782608695</v>
      </c>
      <c r="RC138" s="44">
        <v>37.5</v>
      </c>
      <c r="RD138" s="44">
        <v>55.555555555555557</v>
      </c>
      <c r="RE138" s="44">
        <v>43.243243243243242</v>
      </c>
      <c r="RF138" s="44">
        <v>59.090909090909093</v>
      </c>
      <c r="RG138" s="44">
        <v>72.222222222222214</v>
      </c>
      <c r="RH138" s="44">
        <v>77.777777777777786</v>
      </c>
      <c r="RI138" s="44">
        <v>70.270270270270274</v>
      </c>
      <c r="RJ138" s="44">
        <v>72.727272727272734</v>
      </c>
      <c r="RK138" s="44">
        <v>50</v>
      </c>
      <c r="RL138" s="44">
        <v>36.170212765957451</v>
      </c>
      <c r="RM138" s="25">
        <v>6</v>
      </c>
      <c r="RN138" s="25">
        <v>7</v>
      </c>
      <c r="RO138" s="25">
        <v>6</v>
      </c>
      <c r="RP138" s="25">
        <v>17</v>
      </c>
      <c r="RQ138" s="25">
        <v>18</v>
      </c>
      <c r="RR138" s="25">
        <v>16</v>
      </c>
      <c r="RS138" s="25">
        <v>14</v>
      </c>
      <c r="RT138" s="25">
        <v>19</v>
      </c>
      <c r="RU138" s="25">
        <v>18</v>
      </c>
      <c r="RV138" s="25">
        <v>24</v>
      </c>
      <c r="RW138" s="25">
        <v>25</v>
      </c>
      <c r="RX138" s="25">
        <v>33</v>
      </c>
      <c r="RY138" s="25">
        <v>5</v>
      </c>
      <c r="RZ138" s="25">
        <v>6</v>
      </c>
      <c r="SA138" s="25">
        <v>7</v>
      </c>
      <c r="SB138" s="25">
        <v>12</v>
      </c>
      <c r="SC138" s="25">
        <v>17</v>
      </c>
      <c r="SD138" s="25">
        <v>15</v>
      </c>
      <c r="SE138" s="25">
        <v>13</v>
      </c>
      <c r="SF138" s="25">
        <v>19</v>
      </c>
      <c r="SG138" s="25">
        <v>12</v>
      </c>
      <c r="SH138" s="25">
        <v>13</v>
      </c>
      <c r="SI138" s="25">
        <v>15</v>
      </c>
      <c r="SJ138" s="25">
        <v>21</v>
      </c>
      <c r="SK138" s="25">
        <v>4</v>
      </c>
      <c r="SL138" s="25">
        <v>4</v>
      </c>
      <c r="SM138" s="25">
        <v>4</v>
      </c>
      <c r="SN138" s="25">
        <v>10</v>
      </c>
      <c r="SO138" s="25">
        <v>14</v>
      </c>
      <c r="SP138" s="25">
        <v>11</v>
      </c>
      <c r="SQ138" s="25">
        <v>11</v>
      </c>
      <c r="SR138" s="25">
        <v>15</v>
      </c>
      <c r="SS138" s="25">
        <v>12</v>
      </c>
      <c r="ST138" s="25">
        <v>10</v>
      </c>
      <c r="SU138" s="25">
        <v>15</v>
      </c>
      <c r="SV138" s="25">
        <v>19</v>
      </c>
      <c r="SW138" s="44">
        <v>37.5</v>
      </c>
      <c r="SX138" s="44">
        <v>41.17647058823529</v>
      </c>
      <c r="SY138" s="44">
        <v>40</v>
      </c>
      <c r="SZ138" s="44">
        <v>58.620689655172406</v>
      </c>
      <c r="TA138" s="44">
        <v>46.153846153846153</v>
      </c>
      <c r="TB138" s="44">
        <v>66.666666666666657</v>
      </c>
      <c r="TC138" s="44">
        <v>60.869565217391312</v>
      </c>
      <c r="TD138" s="44">
        <v>63.333333333333329</v>
      </c>
      <c r="TE138" s="44">
        <v>52.941176470588239</v>
      </c>
      <c r="TF138" s="44">
        <v>63.157894736842103</v>
      </c>
      <c r="TG138" s="44">
        <v>69.444444444444443</v>
      </c>
      <c r="TH138" s="44">
        <v>91.666666666666657</v>
      </c>
      <c r="TI138" s="44">
        <v>31.25</v>
      </c>
      <c r="TJ138" s="44">
        <v>35.294117647058826</v>
      </c>
      <c r="TK138" s="44">
        <v>46.666666666666664</v>
      </c>
      <c r="TL138" s="44">
        <v>41.379310344827587</v>
      </c>
      <c r="TM138" s="44">
        <v>43.589743589743591</v>
      </c>
      <c r="TN138" s="44">
        <v>62.5</v>
      </c>
      <c r="TO138" s="44">
        <v>56.521739130434781</v>
      </c>
      <c r="TP138" s="44">
        <v>63.333333333333329</v>
      </c>
      <c r="TQ138" s="44">
        <v>35.294117647058826</v>
      </c>
      <c r="TR138" s="44">
        <v>34.210526315789473</v>
      </c>
      <c r="TS138" s="44">
        <v>41.666666666666671</v>
      </c>
      <c r="TT138" s="44">
        <v>58.333333333333336</v>
      </c>
      <c r="TU138" s="44">
        <v>25</v>
      </c>
      <c r="TV138" s="44">
        <v>23.52941176470588</v>
      </c>
      <c r="TW138" s="44">
        <v>26.666666666666668</v>
      </c>
      <c r="TX138" s="44">
        <v>34.482758620689658</v>
      </c>
      <c r="TY138" s="44">
        <v>35.897435897435898</v>
      </c>
      <c r="TZ138" s="44">
        <v>45.833333333333329</v>
      </c>
      <c r="UA138" s="44">
        <v>47.826086956521742</v>
      </c>
      <c r="UB138" s="44">
        <v>50</v>
      </c>
      <c r="UC138" s="44">
        <v>35.294117647058826</v>
      </c>
      <c r="UD138" s="44">
        <v>26.315789473684209</v>
      </c>
      <c r="UE138" s="44">
        <v>41.666666666666671</v>
      </c>
      <c r="UF138" s="44">
        <v>52.777777777777779</v>
      </c>
    </row>
    <row r="139" spans="1:552" x14ac:dyDescent="0.25">
      <c r="A139" s="2" t="str">
        <f t="shared" si="2"/>
        <v xml:space="preserve">330070 Cabo Frio                                                                                                                                    </v>
      </c>
      <c r="B139" s="58">
        <v>330070</v>
      </c>
      <c r="C139" s="2" t="s">
        <v>183</v>
      </c>
      <c r="D139" s="56">
        <v>2</v>
      </c>
      <c r="E139" s="56">
        <v>3</v>
      </c>
      <c r="F139" s="56">
        <v>2</v>
      </c>
      <c r="G139" s="56">
        <v>12</v>
      </c>
      <c r="H139" s="56">
        <v>7</v>
      </c>
      <c r="I139" s="56">
        <v>10</v>
      </c>
      <c r="J139" s="56">
        <v>16</v>
      </c>
      <c r="K139" s="56">
        <v>12</v>
      </c>
      <c r="L139" s="56">
        <v>19</v>
      </c>
      <c r="M139" s="56">
        <v>10</v>
      </c>
      <c r="N139" s="56">
        <v>13</v>
      </c>
      <c r="O139" s="56">
        <v>16</v>
      </c>
      <c r="P139" s="59">
        <v>0</v>
      </c>
      <c r="Q139" s="59">
        <v>1</v>
      </c>
      <c r="R139" s="59">
        <v>0</v>
      </c>
      <c r="S139" s="59">
        <v>0</v>
      </c>
      <c r="T139" s="59">
        <v>2</v>
      </c>
      <c r="U139" s="59">
        <v>4</v>
      </c>
      <c r="V139" s="59">
        <v>7</v>
      </c>
      <c r="W139" s="59">
        <v>6</v>
      </c>
      <c r="X139" s="59">
        <v>11</v>
      </c>
      <c r="Y139" s="59">
        <v>8</v>
      </c>
      <c r="Z139" s="59">
        <v>11</v>
      </c>
      <c r="AA139" s="59">
        <v>10</v>
      </c>
      <c r="AB139" s="62">
        <v>0</v>
      </c>
      <c r="AC139" s="62">
        <v>33.333333333333329</v>
      </c>
      <c r="AD139" s="62">
        <v>0</v>
      </c>
      <c r="AE139" s="62">
        <v>0</v>
      </c>
      <c r="AF139" s="62">
        <v>28.571428571428569</v>
      </c>
      <c r="AG139" s="62">
        <v>40</v>
      </c>
      <c r="AH139" s="62">
        <v>43.75</v>
      </c>
      <c r="AI139" s="62">
        <v>50</v>
      </c>
      <c r="AJ139" s="62">
        <v>57.894736842105267</v>
      </c>
      <c r="AK139" s="62">
        <v>80</v>
      </c>
      <c r="AL139" s="62">
        <v>84.615384615384613</v>
      </c>
      <c r="AM139" s="62">
        <v>62.5</v>
      </c>
      <c r="AN139" s="61">
        <v>2</v>
      </c>
      <c r="AO139" s="25">
        <v>2</v>
      </c>
      <c r="AP139" s="25">
        <v>2</v>
      </c>
      <c r="AQ139" s="25">
        <v>12</v>
      </c>
      <c r="AR139" s="25">
        <v>4</v>
      </c>
      <c r="AS139" s="25">
        <v>6</v>
      </c>
      <c r="AT139" s="25">
        <v>7</v>
      </c>
      <c r="AU139" s="25">
        <v>6</v>
      </c>
      <c r="AV139" s="25">
        <v>7</v>
      </c>
      <c r="AW139" s="25">
        <v>2</v>
      </c>
      <c r="AX139" s="25">
        <v>2</v>
      </c>
      <c r="AY139" s="25">
        <v>5</v>
      </c>
      <c r="AZ139" s="39">
        <v>100</v>
      </c>
      <c r="BA139" s="39">
        <v>66.666666666666657</v>
      </c>
      <c r="BB139" s="39">
        <v>100</v>
      </c>
      <c r="BC139" s="39">
        <v>100</v>
      </c>
      <c r="BD139" s="39">
        <v>57.142857142857139</v>
      </c>
      <c r="BE139" s="39">
        <v>60</v>
      </c>
      <c r="BF139" s="39">
        <v>43.75</v>
      </c>
      <c r="BG139" s="39">
        <v>50</v>
      </c>
      <c r="BH139" s="39">
        <v>36.84210526315789</v>
      </c>
      <c r="BI139" s="39">
        <v>20</v>
      </c>
      <c r="BJ139" s="39">
        <v>15.384615384615385</v>
      </c>
      <c r="BK139" s="39">
        <v>31.25</v>
      </c>
      <c r="BL139" s="25">
        <v>0</v>
      </c>
      <c r="BM139" s="25">
        <v>0</v>
      </c>
      <c r="BN139" s="25">
        <v>0</v>
      </c>
      <c r="BO139" s="25">
        <v>0</v>
      </c>
      <c r="BP139" s="25">
        <v>1</v>
      </c>
      <c r="BQ139" s="25">
        <v>0</v>
      </c>
      <c r="BR139" s="25">
        <v>2</v>
      </c>
      <c r="BS139" s="25">
        <v>0</v>
      </c>
      <c r="BT139" s="25">
        <v>1</v>
      </c>
      <c r="BU139" s="25">
        <v>0</v>
      </c>
      <c r="BV139" s="25">
        <v>0</v>
      </c>
      <c r="BW139" s="25">
        <v>1</v>
      </c>
      <c r="BX139" s="39">
        <v>0</v>
      </c>
      <c r="BY139" s="39">
        <v>0</v>
      </c>
      <c r="BZ139" s="39">
        <v>0</v>
      </c>
      <c r="CA139" s="39">
        <v>0</v>
      </c>
      <c r="CB139" s="39">
        <v>14.285714285714285</v>
      </c>
      <c r="CC139" s="39">
        <v>0</v>
      </c>
      <c r="CD139" s="39">
        <v>12.5</v>
      </c>
      <c r="CE139" s="39">
        <v>0</v>
      </c>
      <c r="CF139" s="39">
        <v>5.2631578947368416</v>
      </c>
      <c r="CG139" s="39">
        <v>0</v>
      </c>
      <c r="CH139" s="39">
        <v>0</v>
      </c>
      <c r="CI139" s="39">
        <v>6.25</v>
      </c>
      <c r="CJ139" s="63">
        <v>0</v>
      </c>
      <c r="CK139" s="63">
        <v>0</v>
      </c>
      <c r="CL139" s="63">
        <v>0</v>
      </c>
      <c r="CM139" s="63">
        <v>0</v>
      </c>
      <c r="CN139" s="63">
        <v>1</v>
      </c>
      <c r="CO139" s="63">
        <v>0</v>
      </c>
      <c r="CP139" s="63">
        <v>4</v>
      </c>
      <c r="CQ139" s="63">
        <v>3</v>
      </c>
      <c r="CR139" s="63">
        <v>4</v>
      </c>
      <c r="CS139" s="63">
        <v>3</v>
      </c>
      <c r="CT139" s="63">
        <v>4</v>
      </c>
      <c r="CU139" s="63">
        <v>5</v>
      </c>
      <c r="CV139" s="63">
        <v>0</v>
      </c>
      <c r="CW139" s="63">
        <v>0</v>
      </c>
      <c r="CX139" s="63">
        <v>0</v>
      </c>
      <c r="CY139" s="63">
        <v>0</v>
      </c>
      <c r="CZ139" s="63">
        <v>0</v>
      </c>
      <c r="DA139" s="63">
        <v>0</v>
      </c>
      <c r="DB139" s="63">
        <v>0</v>
      </c>
      <c r="DC139" s="63">
        <v>0</v>
      </c>
      <c r="DD139" s="63">
        <v>2</v>
      </c>
      <c r="DE139" s="63">
        <v>1</v>
      </c>
      <c r="DF139" s="63">
        <v>1</v>
      </c>
      <c r="DG139" s="63">
        <v>2</v>
      </c>
      <c r="DH139" s="25">
        <v>0</v>
      </c>
      <c r="DI139" s="25">
        <v>0</v>
      </c>
      <c r="DJ139" s="25">
        <v>0</v>
      </c>
      <c r="DK139" s="25">
        <v>0</v>
      </c>
      <c r="DL139" s="25">
        <v>0</v>
      </c>
      <c r="DM139" s="25">
        <v>0</v>
      </c>
      <c r="DN139" s="25">
        <v>1</v>
      </c>
      <c r="DO139" s="25">
        <v>1</v>
      </c>
      <c r="DP139" s="25">
        <v>0</v>
      </c>
      <c r="DQ139" s="25">
        <v>0</v>
      </c>
      <c r="DR139" s="25">
        <v>0</v>
      </c>
      <c r="DS139" s="25">
        <v>1</v>
      </c>
      <c r="DT139" s="34">
        <v>0</v>
      </c>
      <c r="DU139" s="34">
        <v>0</v>
      </c>
      <c r="DV139" s="34">
        <v>0</v>
      </c>
      <c r="DW139" s="34">
        <v>0</v>
      </c>
      <c r="DX139" s="34">
        <v>1</v>
      </c>
      <c r="DY139" s="34">
        <v>0</v>
      </c>
      <c r="DZ139" s="34">
        <v>5</v>
      </c>
      <c r="EA139" s="2">
        <v>4</v>
      </c>
      <c r="EB139" s="2">
        <v>6</v>
      </c>
      <c r="EC139" s="2">
        <v>4</v>
      </c>
      <c r="ED139" s="2">
        <v>5</v>
      </c>
      <c r="EE139" s="2">
        <v>8</v>
      </c>
      <c r="EF139" s="34">
        <v>999999999</v>
      </c>
      <c r="EG139" s="34">
        <v>999999999</v>
      </c>
      <c r="EH139" s="34">
        <v>999999999</v>
      </c>
      <c r="EI139" s="34">
        <v>999999999</v>
      </c>
      <c r="EJ139" s="34">
        <v>100</v>
      </c>
      <c r="EK139" s="34">
        <v>999999999</v>
      </c>
      <c r="EL139" s="34">
        <v>80</v>
      </c>
      <c r="EM139" s="34">
        <v>75</v>
      </c>
      <c r="EN139" s="34">
        <v>66.666666666666657</v>
      </c>
      <c r="EO139" s="34">
        <v>75</v>
      </c>
      <c r="EP139" s="34">
        <v>80</v>
      </c>
      <c r="EQ139" s="34">
        <v>62.5</v>
      </c>
      <c r="ER139" s="34">
        <v>999999999</v>
      </c>
      <c r="ES139" s="34">
        <v>999999999</v>
      </c>
      <c r="ET139" s="34">
        <v>999999999</v>
      </c>
      <c r="EU139" s="34">
        <v>999999999</v>
      </c>
      <c r="EV139" s="34">
        <v>0</v>
      </c>
      <c r="EW139" s="34">
        <v>999999999</v>
      </c>
      <c r="EX139" s="34">
        <v>0</v>
      </c>
      <c r="EY139" s="34">
        <v>0</v>
      </c>
      <c r="EZ139" s="34">
        <v>33.333333333333329</v>
      </c>
      <c r="FA139" s="34">
        <v>25</v>
      </c>
      <c r="FB139" s="34">
        <v>20</v>
      </c>
      <c r="FC139" s="34">
        <v>25</v>
      </c>
      <c r="FD139" s="42">
        <v>999999999</v>
      </c>
      <c r="FE139" s="42">
        <v>999999999</v>
      </c>
      <c r="FF139" s="42">
        <v>999999999</v>
      </c>
      <c r="FG139" s="42">
        <v>999999999</v>
      </c>
      <c r="FH139" s="42">
        <v>0</v>
      </c>
      <c r="FI139" s="42">
        <v>999999999</v>
      </c>
      <c r="FJ139" s="42">
        <v>20</v>
      </c>
      <c r="FK139" s="42">
        <v>25</v>
      </c>
      <c r="FL139" s="42">
        <v>0</v>
      </c>
      <c r="FM139" s="42">
        <v>0</v>
      </c>
      <c r="FN139" s="42">
        <v>0</v>
      </c>
      <c r="FO139" s="42">
        <v>12.5</v>
      </c>
      <c r="FP139" s="42">
        <v>0</v>
      </c>
      <c r="FQ139" s="2">
        <v>0</v>
      </c>
      <c r="FR139" s="2">
        <v>0</v>
      </c>
      <c r="FS139" s="2">
        <v>0</v>
      </c>
      <c r="FT139" s="2">
        <v>1</v>
      </c>
      <c r="FU139" s="2">
        <v>0</v>
      </c>
      <c r="FV139" s="2">
        <v>6</v>
      </c>
      <c r="FW139" s="2">
        <v>4</v>
      </c>
      <c r="FX139" s="2">
        <v>4</v>
      </c>
      <c r="FY139" s="2">
        <v>4</v>
      </c>
      <c r="FZ139" s="2">
        <v>7</v>
      </c>
      <c r="GA139" s="2">
        <v>7</v>
      </c>
      <c r="GB139" s="25">
        <v>0</v>
      </c>
      <c r="GC139" s="25">
        <v>1</v>
      </c>
      <c r="GD139" s="25">
        <v>0</v>
      </c>
      <c r="GE139" s="25">
        <v>0</v>
      </c>
      <c r="GF139" s="25">
        <v>0</v>
      </c>
      <c r="GG139" s="25">
        <v>0</v>
      </c>
      <c r="GH139" s="25">
        <v>0</v>
      </c>
      <c r="GI139" s="25">
        <v>0</v>
      </c>
      <c r="GJ139" s="25">
        <v>2</v>
      </c>
      <c r="GK139" s="25">
        <v>0</v>
      </c>
      <c r="GL139" s="25">
        <v>0</v>
      </c>
      <c r="GM139" s="25">
        <v>1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1</v>
      </c>
      <c r="GT139" s="2">
        <v>0</v>
      </c>
      <c r="GU139" s="2">
        <v>1</v>
      </c>
      <c r="GV139" s="2">
        <v>1</v>
      </c>
      <c r="GW139" s="2">
        <v>0</v>
      </c>
      <c r="GX139" s="2">
        <v>2</v>
      </c>
      <c r="GY139" s="2">
        <v>1</v>
      </c>
      <c r="GZ139" s="2">
        <v>0</v>
      </c>
      <c r="HA139" s="2">
        <v>1</v>
      </c>
      <c r="HB139" s="2">
        <v>0</v>
      </c>
      <c r="HC139" s="2">
        <v>0</v>
      </c>
      <c r="HD139" s="2">
        <v>1</v>
      </c>
      <c r="HE139" s="2">
        <v>1</v>
      </c>
      <c r="HF139" s="2">
        <v>6</v>
      </c>
      <c r="HG139" s="2">
        <v>5</v>
      </c>
      <c r="HH139" s="2">
        <v>7</v>
      </c>
      <c r="HI139" s="2">
        <v>4</v>
      </c>
      <c r="HJ139" s="2">
        <v>9</v>
      </c>
      <c r="HK139" s="2">
        <v>9</v>
      </c>
      <c r="HL139" s="34">
        <v>999999999</v>
      </c>
      <c r="HM139" s="34">
        <v>0</v>
      </c>
      <c r="HN139" s="34">
        <v>999999999</v>
      </c>
      <c r="HO139" s="34">
        <v>999999999</v>
      </c>
      <c r="HP139" s="34">
        <v>100</v>
      </c>
      <c r="HQ139" s="34">
        <v>0</v>
      </c>
      <c r="HR139" s="34">
        <v>100</v>
      </c>
      <c r="HS139" s="34">
        <v>80</v>
      </c>
      <c r="HT139" s="34">
        <v>57.142857142857139</v>
      </c>
      <c r="HU139" s="34">
        <v>100</v>
      </c>
      <c r="HV139" s="34">
        <v>77.777777777777786</v>
      </c>
      <c r="HW139" s="34">
        <v>77.777777777777786</v>
      </c>
      <c r="HX139" s="39">
        <v>999999999</v>
      </c>
      <c r="HY139" s="39">
        <v>100</v>
      </c>
      <c r="HZ139" s="39">
        <v>999999999</v>
      </c>
      <c r="IA139" s="39">
        <v>999999999</v>
      </c>
      <c r="IB139" s="39">
        <v>0</v>
      </c>
      <c r="IC139" s="39">
        <v>0</v>
      </c>
      <c r="ID139" s="39">
        <v>0</v>
      </c>
      <c r="IE139" s="39">
        <v>0</v>
      </c>
      <c r="IF139" s="39">
        <v>28.571428571428569</v>
      </c>
      <c r="IG139" s="39">
        <v>0</v>
      </c>
      <c r="IH139" s="39">
        <v>0</v>
      </c>
      <c r="II139" s="39">
        <v>11.111111111111111</v>
      </c>
      <c r="IJ139" s="39">
        <v>999999999</v>
      </c>
      <c r="IK139" s="39">
        <v>0</v>
      </c>
      <c r="IL139" s="39">
        <v>999999999</v>
      </c>
      <c r="IM139" s="39">
        <v>999999999</v>
      </c>
      <c r="IN139" s="39">
        <v>0</v>
      </c>
      <c r="IO139" s="39">
        <v>100</v>
      </c>
      <c r="IP139" s="39">
        <v>0</v>
      </c>
      <c r="IQ139" s="39">
        <v>20</v>
      </c>
      <c r="IR139" s="39">
        <v>14.285714285714285</v>
      </c>
      <c r="IS139" s="39">
        <v>0</v>
      </c>
      <c r="IT139" s="39">
        <v>22.222222222222221</v>
      </c>
      <c r="IU139" s="39">
        <v>11.111111111111111</v>
      </c>
      <c r="IV139" s="39">
        <v>1</v>
      </c>
      <c r="IW139" s="39">
        <v>0</v>
      </c>
      <c r="IX139" s="39">
        <v>0</v>
      </c>
      <c r="IY139" s="39">
        <v>6</v>
      </c>
      <c r="IZ139" s="39">
        <v>1</v>
      </c>
      <c r="JA139" s="39">
        <v>2</v>
      </c>
      <c r="JB139" s="39">
        <v>1</v>
      </c>
      <c r="JC139" s="39">
        <v>4</v>
      </c>
      <c r="JD139" s="2">
        <v>4</v>
      </c>
      <c r="JE139" s="2">
        <v>2</v>
      </c>
      <c r="JF139" s="2">
        <v>1</v>
      </c>
      <c r="JG139" s="2">
        <v>3</v>
      </c>
      <c r="JH139" s="2">
        <v>1</v>
      </c>
      <c r="JI139" s="2">
        <v>2</v>
      </c>
      <c r="JJ139" s="2">
        <v>1</v>
      </c>
      <c r="JK139" s="2">
        <v>2</v>
      </c>
      <c r="JL139" s="2">
        <v>0</v>
      </c>
      <c r="JM139" s="44">
        <v>0</v>
      </c>
      <c r="JN139" s="44">
        <v>0</v>
      </c>
      <c r="JO139" s="44">
        <v>2</v>
      </c>
      <c r="JP139" s="2">
        <v>1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1</v>
      </c>
      <c r="JW139" s="2">
        <v>1</v>
      </c>
      <c r="JX139" s="2">
        <v>0</v>
      </c>
      <c r="JY139" s="2">
        <v>1</v>
      </c>
      <c r="JZ139" s="2">
        <v>4</v>
      </c>
      <c r="KA139" s="2">
        <v>0</v>
      </c>
      <c r="KB139" s="25">
        <v>1</v>
      </c>
      <c r="KC139" s="25">
        <v>0</v>
      </c>
      <c r="KD139" s="25">
        <v>1</v>
      </c>
      <c r="KE139" s="25">
        <v>2</v>
      </c>
      <c r="KF139" s="25">
        <v>2</v>
      </c>
      <c r="KG139" s="25">
        <v>2</v>
      </c>
      <c r="KH139" s="25">
        <v>2</v>
      </c>
      <c r="KI139" s="25">
        <v>9</v>
      </c>
      <c r="KJ139" s="25">
        <v>1</v>
      </c>
      <c r="KK139" s="25">
        <v>3</v>
      </c>
      <c r="KL139" s="25">
        <v>5</v>
      </c>
      <c r="KM139" s="25">
        <v>6</v>
      </c>
      <c r="KN139" s="25">
        <v>6</v>
      </c>
      <c r="KO139" s="25">
        <v>2</v>
      </c>
      <c r="KP139" s="25">
        <v>2</v>
      </c>
      <c r="KQ139" s="25">
        <v>5</v>
      </c>
      <c r="KR139" s="44">
        <v>50</v>
      </c>
      <c r="KS139" s="44">
        <v>0</v>
      </c>
      <c r="KT139" s="44">
        <v>0</v>
      </c>
      <c r="KU139" s="44">
        <v>66.666666666666657</v>
      </c>
      <c r="KV139" s="44">
        <v>100</v>
      </c>
      <c r="KW139" s="44">
        <v>66.666666666666657</v>
      </c>
      <c r="KX139" s="44">
        <v>20</v>
      </c>
      <c r="KY139" s="44">
        <v>66.666666666666657</v>
      </c>
      <c r="KZ139" s="44">
        <v>66.666666666666657</v>
      </c>
      <c r="LA139" s="44">
        <v>100</v>
      </c>
      <c r="LB139" s="44">
        <v>50</v>
      </c>
      <c r="LC139" s="44">
        <v>60</v>
      </c>
      <c r="LD139" s="44">
        <v>50</v>
      </c>
      <c r="LE139" s="44">
        <v>100</v>
      </c>
      <c r="LF139" s="44">
        <v>50</v>
      </c>
      <c r="LG139" s="44">
        <v>22.222222222222221</v>
      </c>
      <c r="LH139" s="44">
        <v>0</v>
      </c>
      <c r="LI139" s="44">
        <v>0</v>
      </c>
      <c r="LJ139" s="44">
        <v>0</v>
      </c>
      <c r="LK139" s="44">
        <v>33.333333333333329</v>
      </c>
      <c r="LL139" s="44">
        <v>16.666666666666664</v>
      </c>
      <c r="LM139" s="44">
        <v>0</v>
      </c>
      <c r="LN139" s="44">
        <v>0</v>
      </c>
      <c r="LO139" s="44">
        <v>0</v>
      </c>
      <c r="LP139" s="44">
        <v>0</v>
      </c>
      <c r="LQ139" s="44">
        <v>0</v>
      </c>
      <c r="LR139" s="44">
        <v>50</v>
      </c>
      <c r="LS139" s="44">
        <v>11.111111111111111</v>
      </c>
      <c r="LT139" s="44">
        <v>0</v>
      </c>
      <c r="LU139" s="44">
        <v>33.333333333333329</v>
      </c>
      <c r="LV139" s="44">
        <v>80</v>
      </c>
      <c r="LW139" s="44">
        <v>0</v>
      </c>
      <c r="LX139" s="44">
        <v>16.666666666666664</v>
      </c>
      <c r="LY139" s="44">
        <v>0</v>
      </c>
      <c r="LZ139" s="44">
        <v>50</v>
      </c>
      <c r="MA139" s="44">
        <v>40</v>
      </c>
      <c r="MB139" s="25">
        <v>0</v>
      </c>
      <c r="MC139" s="25">
        <v>0</v>
      </c>
      <c r="MD139" s="25">
        <v>0</v>
      </c>
      <c r="ME139" s="25">
        <v>0</v>
      </c>
      <c r="MF139" s="25">
        <v>0</v>
      </c>
      <c r="MG139" s="25">
        <v>0</v>
      </c>
      <c r="MH139" s="25">
        <v>0</v>
      </c>
      <c r="MI139" s="25">
        <v>1</v>
      </c>
      <c r="MJ139" s="25">
        <v>0</v>
      </c>
      <c r="MK139" s="25">
        <v>0</v>
      </c>
      <c r="ML139" s="25">
        <v>3</v>
      </c>
      <c r="MM139" s="25">
        <v>1</v>
      </c>
      <c r="MN139" s="25">
        <v>0</v>
      </c>
      <c r="MO139" s="25">
        <v>0</v>
      </c>
      <c r="MP139" s="25">
        <v>0</v>
      </c>
      <c r="MQ139" s="25">
        <v>0</v>
      </c>
      <c r="MR139" s="25">
        <v>2</v>
      </c>
      <c r="MS139" s="25">
        <v>0</v>
      </c>
      <c r="MT139" s="25">
        <v>5</v>
      </c>
      <c r="MU139" s="25">
        <v>2</v>
      </c>
      <c r="MV139" s="25">
        <v>4</v>
      </c>
      <c r="MW139" s="44">
        <v>3</v>
      </c>
      <c r="MX139" s="44">
        <v>4</v>
      </c>
      <c r="MY139" s="44">
        <v>4</v>
      </c>
      <c r="MZ139" s="44">
        <v>999999999</v>
      </c>
      <c r="NA139" s="44">
        <v>999999999</v>
      </c>
      <c r="NB139" s="44">
        <v>999999999</v>
      </c>
      <c r="NC139" s="44">
        <v>999999999</v>
      </c>
      <c r="ND139" s="44">
        <v>0</v>
      </c>
      <c r="NE139" s="44">
        <v>999999999</v>
      </c>
      <c r="NF139" s="44">
        <v>0</v>
      </c>
      <c r="NG139" s="44">
        <v>50</v>
      </c>
      <c r="NH139" s="44">
        <v>0</v>
      </c>
      <c r="NI139" s="44">
        <v>0</v>
      </c>
      <c r="NJ139" s="44">
        <v>75</v>
      </c>
      <c r="NK139" s="44">
        <v>25</v>
      </c>
      <c r="NL139" s="25">
        <v>0</v>
      </c>
      <c r="NM139" s="25">
        <v>0</v>
      </c>
      <c r="NN139" s="25">
        <v>0</v>
      </c>
      <c r="NO139" s="25">
        <v>1</v>
      </c>
      <c r="NP139" s="25">
        <v>0</v>
      </c>
      <c r="NQ139" s="25">
        <v>0</v>
      </c>
      <c r="NR139" s="25">
        <v>0</v>
      </c>
      <c r="NS139" s="25">
        <v>0</v>
      </c>
      <c r="NT139" s="25">
        <v>0</v>
      </c>
      <c r="NU139" s="25">
        <v>0</v>
      </c>
      <c r="NV139" s="25">
        <v>0</v>
      </c>
      <c r="NW139" s="25">
        <v>0</v>
      </c>
      <c r="NX139" s="25">
        <v>0</v>
      </c>
      <c r="NY139" s="25">
        <v>0</v>
      </c>
      <c r="NZ139" s="25">
        <v>0</v>
      </c>
      <c r="OA139" s="25">
        <v>6</v>
      </c>
      <c r="OB139" s="25">
        <v>0</v>
      </c>
      <c r="OC139" s="25">
        <v>0</v>
      </c>
      <c r="OD139" s="44">
        <v>0</v>
      </c>
      <c r="OE139" s="44">
        <v>0</v>
      </c>
      <c r="OF139" s="44">
        <v>0</v>
      </c>
      <c r="OG139" s="44">
        <v>0</v>
      </c>
      <c r="OH139" s="44">
        <v>0</v>
      </c>
      <c r="OI139" s="44">
        <v>0</v>
      </c>
      <c r="OJ139" s="44">
        <v>999999999</v>
      </c>
      <c r="OK139" s="44">
        <v>999999999</v>
      </c>
      <c r="OL139" s="44">
        <v>999999999</v>
      </c>
      <c r="OM139" s="44">
        <v>16.666666666666664</v>
      </c>
      <c r="ON139" s="44">
        <v>999999999</v>
      </c>
      <c r="OO139" s="44">
        <v>999999999</v>
      </c>
      <c r="OP139" s="44">
        <v>999999999</v>
      </c>
      <c r="OQ139" s="44">
        <v>999999999</v>
      </c>
      <c r="OR139" s="44">
        <v>999999999</v>
      </c>
      <c r="OS139" s="44">
        <v>999999999</v>
      </c>
      <c r="OT139" s="44">
        <v>999999999</v>
      </c>
      <c r="OU139" s="44">
        <v>999999999</v>
      </c>
      <c r="OV139" s="25">
        <v>0</v>
      </c>
      <c r="OW139" s="25">
        <v>2</v>
      </c>
      <c r="OX139" s="25">
        <v>1</v>
      </c>
      <c r="OY139" s="25">
        <v>7</v>
      </c>
      <c r="OZ139" s="25">
        <v>3</v>
      </c>
      <c r="PA139" s="25">
        <v>8</v>
      </c>
      <c r="PB139" s="25">
        <v>11</v>
      </c>
      <c r="PC139" s="25">
        <v>12</v>
      </c>
      <c r="PD139" s="25">
        <v>19</v>
      </c>
      <c r="PE139" s="25">
        <v>13</v>
      </c>
      <c r="PF139" s="25">
        <v>12</v>
      </c>
      <c r="PG139" s="25">
        <v>12</v>
      </c>
      <c r="PH139" s="25">
        <v>4</v>
      </c>
      <c r="PI139" s="25">
        <v>5</v>
      </c>
      <c r="PJ139" s="25">
        <v>2</v>
      </c>
      <c r="PK139" s="25">
        <v>12</v>
      </c>
      <c r="PL139" s="25">
        <v>8</v>
      </c>
      <c r="PM139" s="25">
        <v>13</v>
      </c>
      <c r="PN139" s="25">
        <v>17</v>
      </c>
      <c r="PO139" s="25">
        <v>15</v>
      </c>
      <c r="PP139" s="25">
        <v>21</v>
      </c>
      <c r="PQ139" s="25">
        <v>16</v>
      </c>
      <c r="PR139" s="25">
        <v>17</v>
      </c>
      <c r="PS139" s="25">
        <v>22</v>
      </c>
      <c r="PT139" s="44">
        <v>0</v>
      </c>
      <c r="PU139" s="44">
        <v>40</v>
      </c>
      <c r="PV139" s="44">
        <v>50</v>
      </c>
      <c r="PW139" s="44">
        <v>58.333333333333336</v>
      </c>
      <c r="PX139" s="44">
        <v>37.5</v>
      </c>
      <c r="PY139" s="44">
        <v>61.53846153846154</v>
      </c>
      <c r="PZ139" s="44">
        <v>64.705882352941174</v>
      </c>
      <c r="QA139" s="44">
        <v>80</v>
      </c>
      <c r="QB139" s="44">
        <v>90.476190476190482</v>
      </c>
      <c r="QC139" s="44">
        <v>81.25</v>
      </c>
      <c r="QD139" s="44">
        <v>70.588235294117652</v>
      </c>
      <c r="QE139" s="44">
        <v>54.54545454545454</v>
      </c>
      <c r="QF139" s="25">
        <v>0</v>
      </c>
      <c r="QG139" s="25">
        <v>1</v>
      </c>
      <c r="QH139" s="25">
        <v>1</v>
      </c>
      <c r="QI139" s="25">
        <v>7</v>
      </c>
      <c r="QJ139" s="25">
        <v>1</v>
      </c>
      <c r="QK139" s="25">
        <v>5</v>
      </c>
      <c r="QL139" s="25">
        <v>10</v>
      </c>
      <c r="QM139" s="25">
        <v>13</v>
      </c>
      <c r="QN139" s="25">
        <v>15</v>
      </c>
      <c r="QO139" s="25">
        <v>10</v>
      </c>
      <c r="QP139" s="25">
        <v>7</v>
      </c>
      <c r="QQ139" s="25">
        <v>4</v>
      </c>
      <c r="QR139" s="25">
        <v>5</v>
      </c>
      <c r="QS139" s="25">
        <v>2</v>
      </c>
      <c r="QT139" s="25">
        <v>12</v>
      </c>
      <c r="QU139" s="25">
        <v>8</v>
      </c>
      <c r="QV139" s="25">
        <v>13</v>
      </c>
      <c r="QW139" s="25">
        <v>17</v>
      </c>
      <c r="QX139" s="25">
        <v>15</v>
      </c>
      <c r="QY139" s="25">
        <v>21</v>
      </c>
      <c r="QZ139" s="25">
        <v>16</v>
      </c>
      <c r="RA139" s="25">
        <v>17</v>
      </c>
      <c r="RB139" s="44">
        <v>0</v>
      </c>
      <c r="RC139" s="44">
        <v>20</v>
      </c>
      <c r="RD139" s="44">
        <v>50</v>
      </c>
      <c r="RE139" s="44">
        <v>58.333333333333336</v>
      </c>
      <c r="RF139" s="44">
        <v>12.5</v>
      </c>
      <c r="RG139" s="44">
        <v>38.461538461538467</v>
      </c>
      <c r="RH139" s="44">
        <v>58.82352941176471</v>
      </c>
      <c r="RI139" s="44">
        <v>86.666666666666671</v>
      </c>
      <c r="RJ139" s="44">
        <v>71.428571428571431</v>
      </c>
      <c r="RK139" s="44">
        <v>62.5</v>
      </c>
      <c r="RL139" s="44">
        <v>41.17647058823529</v>
      </c>
      <c r="RM139" s="25">
        <v>1</v>
      </c>
      <c r="RN139" s="25">
        <v>1</v>
      </c>
      <c r="RO139" s="25">
        <v>0</v>
      </c>
      <c r="RP139" s="25">
        <v>10</v>
      </c>
      <c r="RQ139" s="25">
        <v>1</v>
      </c>
      <c r="RR139" s="25">
        <v>4</v>
      </c>
      <c r="RS139" s="25">
        <v>8</v>
      </c>
      <c r="RT139" s="25">
        <v>9</v>
      </c>
      <c r="RU139" s="25">
        <v>7</v>
      </c>
      <c r="RV139" s="25">
        <v>7</v>
      </c>
      <c r="RW139" s="25">
        <v>6</v>
      </c>
      <c r="RX139" s="25">
        <v>8</v>
      </c>
      <c r="RY139" s="25">
        <v>1</v>
      </c>
      <c r="RZ139" s="25">
        <v>2</v>
      </c>
      <c r="SA139" s="25">
        <v>0</v>
      </c>
      <c r="SB139" s="25">
        <v>6</v>
      </c>
      <c r="SC139" s="25">
        <v>1</v>
      </c>
      <c r="SD139" s="25">
        <v>2</v>
      </c>
      <c r="SE139" s="25">
        <v>5</v>
      </c>
      <c r="SF139" s="25">
        <v>7</v>
      </c>
      <c r="SG139" s="25">
        <v>6</v>
      </c>
      <c r="SH139" s="25">
        <v>3</v>
      </c>
      <c r="SI139" s="25">
        <v>7</v>
      </c>
      <c r="SJ139" s="25">
        <v>8</v>
      </c>
      <c r="SK139" s="25">
        <v>1</v>
      </c>
      <c r="SL139" s="25">
        <v>1</v>
      </c>
      <c r="SM139" s="25">
        <v>0</v>
      </c>
      <c r="SN139" s="25">
        <v>6</v>
      </c>
      <c r="SO139" s="25">
        <v>1</v>
      </c>
      <c r="SP139" s="25">
        <v>2</v>
      </c>
      <c r="SQ139" s="25">
        <v>4</v>
      </c>
      <c r="SR139" s="25">
        <v>5</v>
      </c>
      <c r="SS139" s="25">
        <v>2</v>
      </c>
      <c r="ST139" s="25">
        <v>3</v>
      </c>
      <c r="SU139" s="25">
        <v>3</v>
      </c>
      <c r="SV139" s="25">
        <v>4</v>
      </c>
      <c r="SW139" s="44">
        <v>50</v>
      </c>
      <c r="SX139" s="44">
        <v>33.333333333333329</v>
      </c>
      <c r="SY139" s="44">
        <v>0</v>
      </c>
      <c r="SZ139" s="44">
        <v>83.333333333333343</v>
      </c>
      <c r="TA139" s="44">
        <v>14.285714285714285</v>
      </c>
      <c r="TB139" s="44">
        <v>40</v>
      </c>
      <c r="TC139" s="44">
        <v>50</v>
      </c>
      <c r="TD139" s="44">
        <v>75</v>
      </c>
      <c r="TE139" s="44">
        <v>36.84210526315789</v>
      </c>
      <c r="TF139" s="44">
        <v>70</v>
      </c>
      <c r="TG139" s="44">
        <v>46.153846153846153</v>
      </c>
      <c r="TH139" s="44">
        <v>50</v>
      </c>
      <c r="TI139" s="44">
        <v>50</v>
      </c>
      <c r="TJ139" s="44">
        <v>66.666666666666657</v>
      </c>
      <c r="TK139" s="44">
        <v>0</v>
      </c>
      <c r="TL139" s="44">
        <v>50</v>
      </c>
      <c r="TM139" s="44">
        <v>14.285714285714285</v>
      </c>
      <c r="TN139" s="44">
        <v>20</v>
      </c>
      <c r="TO139" s="44">
        <v>31.25</v>
      </c>
      <c r="TP139" s="44">
        <v>58.333333333333336</v>
      </c>
      <c r="TQ139" s="44">
        <v>31.578947368421051</v>
      </c>
      <c r="TR139" s="44">
        <v>30</v>
      </c>
      <c r="TS139" s="44">
        <v>53.846153846153847</v>
      </c>
      <c r="TT139" s="44">
        <v>50</v>
      </c>
      <c r="TU139" s="44">
        <v>50</v>
      </c>
      <c r="TV139" s="44">
        <v>33.333333333333329</v>
      </c>
      <c r="TW139" s="44">
        <v>0</v>
      </c>
      <c r="TX139" s="44">
        <v>50</v>
      </c>
      <c r="TY139" s="44">
        <v>14.285714285714285</v>
      </c>
      <c r="TZ139" s="44">
        <v>20</v>
      </c>
      <c r="UA139" s="44">
        <v>25</v>
      </c>
      <c r="UB139" s="44">
        <v>41.666666666666671</v>
      </c>
      <c r="UC139" s="44">
        <v>10.526315789473683</v>
      </c>
      <c r="UD139" s="44">
        <v>30</v>
      </c>
      <c r="UE139" s="44">
        <v>23.076923076923077</v>
      </c>
      <c r="UF139" s="44">
        <v>25</v>
      </c>
    </row>
    <row r="140" spans="1:552" x14ac:dyDescent="0.25">
      <c r="A140" s="2" t="str">
        <f t="shared" si="2"/>
        <v xml:space="preserve">330100 Campos dos Goytacazes                                                                                                                        </v>
      </c>
      <c r="B140" s="58">
        <v>330100</v>
      </c>
      <c r="C140" s="2" t="s">
        <v>184</v>
      </c>
      <c r="D140" s="56">
        <v>24</v>
      </c>
      <c r="E140" s="56">
        <v>27</v>
      </c>
      <c r="F140" s="56">
        <v>21</v>
      </c>
      <c r="G140" s="56">
        <v>22</v>
      </c>
      <c r="H140" s="56">
        <v>27</v>
      </c>
      <c r="I140" s="56">
        <v>19</v>
      </c>
      <c r="J140" s="56">
        <v>32</v>
      </c>
      <c r="K140" s="56">
        <v>26</v>
      </c>
      <c r="L140" s="56">
        <v>41</v>
      </c>
      <c r="M140" s="56">
        <v>26</v>
      </c>
      <c r="N140" s="56">
        <v>22</v>
      </c>
      <c r="O140" s="56">
        <v>26</v>
      </c>
      <c r="P140" s="59">
        <v>13</v>
      </c>
      <c r="Q140" s="59">
        <v>11</v>
      </c>
      <c r="R140" s="59">
        <v>11</v>
      </c>
      <c r="S140" s="59">
        <v>10</v>
      </c>
      <c r="T140" s="59">
        <v>12</v>
      </c>
      <c r="U140" s="59">
        <v>4</v>
      </c>
      <c r="V140" s="59">
        <v>17</v>
      </c>
      <c r="W140" s="59">
        <v>20</v>
      </c>
      <c r="X140" s="59">
        <v>19</v>
      </c>
      <c r="Y140" s="59">
        <v>19</v>
      </c>
      <c r="Z140" s="59">
        <v>15</v>
      </c>
      <c r="AA140" s="59">
        <v>18</v>
      </c>
      <c r="AB140" s="62">
        <v>54.166666666666664</v>
      </c>
      <c r="AC140" s="62">
        <v>40.74074074074074</v>
      </c>
      <c r="AD140" s="62">
        <v>52.380952380952387</v>
      </c>
      <c r="AE140" s="62">
        <v>45.454545454545453</v>
      </c>
      <c r="AF140" s="62">
        <v>44.444444444444443</v>
      </c>
      <c r="AG140" s="62">
        <v>21.052631578947366</v>
      </c>
      <c r="AH140" s="62">
        <v>53.125</v>
      </c>
      <c r="AI140" s="62">
        <v>76.923076923076934</v>
      </c>
      <c r="AJ140" s="62">
        <v>46.341463414634148</v>
      </c>
      <c r="AK140" s="62">
        <v>73.076923076923066</v>
      </c>
      <c r="AL140" s="62">
        <v>68.181818181818173</v>
      </c>
      <c r="AM140" s="62">
        <v>69.230769230769226</v>
      </c>
      <c r="AN140" s="61">
        <v>10</v>
      </c>
      <c r="AO140" s="25">
        <v>16</v>
      </c>
      <c r="AP140" s="25">
        <v>10</v>
      </c>
      <c r="AQ140" s="25">
        <v>11</v>
      </c>
      <c r="AR140" s="25">
        <v>15</v>
      </c>
      <c r="AS140" s="25">
        <v>15</v>
      </c>
      <c r="AT140" s="25">
        <v>15</v>
      </c>
      <c r="AU140" s="25">
        <v>6</v>
      </c>
      <c r="AV140" s="25">
        <v>21</v>
      </c>
      <c r="AW140" s="25">
        <v>7</v>
      </c>
      <c r="AX140" s="25">
        <v>7</v>
      </c>
      <c r="AY140" s="25">
        <v>8</v>
      </c>
      <c r="AZ140" s="39">
        <v>41.666666666666671</v>
      </c>
      <c r="BA140" s="39">
        <v>59.259259259259252</v>
      </c>
      <c r="BB140" s="39">
        <v>47.619047619047613</v>
      </c>
      <c r="BC140" s="39">
        <v>50</v>
      </c>
      <c r="BD140" s="39">
        <v>55.555555555555557</v>
      </c>
      <c r="BE140" s="39">
        <v>78.94736842105263</v>
      </c>
      <c r="BF140" s="39">
        <v>46.875</v>
      </c>
      <c r="BG140" s="39">
        <v>23.076923076923077</v>
      </c>
      <c r="BH140" s="39">
        <v>51.219512195121951</v>
      </c>
      <c r="BI140" s="39">
        <v>26.923076923076923</v>
      </c>
      <c r="BJ140" s="39">
        <v>31.818181818181817</v>
      </c>
      <c r="BK140" s="39">
        <v>30.76923076923077</v>
      </c>
      <c r="BL140" s="25">
        <v>1</v>
      </c>
      <c r="BM140" s="25">
        <v>0</v>
      </c>
      <c r="BN140" s="25">
        <v>0</v>
      </c>
      <c r="BO140" s="25">
        <v>1</v>
      </c>
      <c r="BP140" s="25">
        <v>0</v>
      </c>
      <c r="BQ140" s="25">
        <v>0</v>
      </c>
      <c r="BR140" s="25">
        <v>0</v>
      </c>
      <c r="BS140" s="25">
        <v>0</v>
      </c>
      <c r="BT140" s="25">
        <v>1</v>
      </c>
      <c r="BU140" s="25">
        <v>0</v>
      </c>
      <c r="BV140" s="25">
        <v>0</v>
      </c>
      <c r="BW140" s="25">
        <v>0</v>
      </c>
      <c r="BX140" s="39">
        <v>4.1666666666666661</v>
      </c>
      <c r="BY140" s="39">
        <v>0</v>
      </c>
      <c r="BZ140" s="39">
        <v>0</v>
      </c>
      <c r="CA140" s="39">
        <v>4.5454545454545459</v>
      </c>
      <c r="CB140" s="39">
        <v>0</v>
      </c>
      <c r="CC140" s="39">
        <v>0</v>
      </c>
      <c r="CD140" s="39">
        <v>0</v>
      </c>
      <c r="CE140" s="39">
        <v>0</v>
      </c>
      <c r="CF140" s="39">
        <v>2.4390243902439024</v>
      </c>
      <c r="CG140" s="39">
        <v>0</v>
      </c>
      <c r="CH140" s="39">
        <v>0</v>
      </c>
      <c r="CI140" s="39">
        <v>0</v>
      </c>
      <c r="CJ140" s="63">
        <v>5</v>
      </c>
      <c r="CK140" s="63">
        <v>4</v>
      </c>
      <c r="CL140" s="63">
        <v>3</v>
      </c>
      <c r="CM140" s="63">
        <v>6</v>
      </c>
      <c r="CN140" s="63">
        <v>2</v>
      </c>
      <c r="CO140" s="63">
        <v>1</v>
      </c>
      <c r="CP140" s="63">
        <v>4</v>
      </c>
      <c r="CQ140" s="63">
        <v>7</v>
      </c>
      <c r="CR140" s="63">
        <v>12</v>
      </c>
      <c r="CS140" s="63">
        <v>8</v>
      </c>
      <c r="CT140" s="63">
        <v>3</v>
      </c>
      <c r="CU140" s="63">
        <v>9</v>
      </c>
      <c r="CV140" s="63">
        <v>0</v>
      </c>
      <c r="CW140" s="63">
        <v>2</v>
      </c>
      <c r="CX140" s="63">
        <v>2</v>
      </c>
      <c r="CY140" s="63">
        <v>0</v>
      </c>
      <c r="CZ140" s="63">
        <v>0</v>
      </c>
      <c r="DA140" s="63">
        <v>1</v>
      </c>
      <c r="DB140" s="63">
        <v>0</v>
      </c>
      <c r="DC140" s="63">
        <v>0</v>
      </c>
      <c r="DD140" s="63">
        <v>1</v>
      </c>
      <c r="DE140" s="63">
        <v>1</v>
      </c>
      <c r="DF140" s="63">
        <v>1</v>
      </c>
      <c r="DG140" s="63">
        <v>1</v>
      </c>
      <c r="DH140" s="25">
        <v>3</v>
      </c>
      <c r="DI140" s="25">
        <v>3</v>
      </c>
      <c r="DJ140" s="25">
        <v>0</v>
      </c>
      <c r="DK140" s="25">
        <v>1</v>
      </c>
      <c r="DL140" s="25">
        <v>5</v>
      </c>
      <c r="DM140" s="25">
        <v>0</v>
      </c>
      <c r="DN140" s="25">
        <v>1</v>
      </c>
      <c r="DO140" s="25">
        <v>3</v>
      </c>
      <c r="DP140" s="25">
        <v>2</v>
      </c>
      <c r="DQ140" s="25">
        <v>3</v>
      </c>
      <c r="DR140" s="25">
        <v>1</v>
      </c>
      <c r="DS140" s="25">
        <v>0</v>
      </c>
      <c r="DT140" s="34">
        <v>8</v>
      </c>
      <c r="DU140" s="34">
        <v>9</v>
      </c>
      <c r="DV140" s="34">
        <v>5</v>
      </c>
      <c r="DW140" s="34">
        <v>7</v>
      </c>
      <c r="DX140" s="34">
        <v>7</v>
      </c>
      <c r="DY140" s="34">
        <v>2</v>
      </c>
      <c r="DZ140" s="34">
        <v>5</v>
      </c>
      <c r="EA140" s="2">
        <v>10</v>
      </c>
      <c r="EB140" s="2">
        <v>15</v>
      </c>
      <c r="EC140" s="2">
        <v>12</v>
      </c>
      <c r="ED140" s="2">
        <v>5</v>
      </c>
      <c r="EE140" s="2">
        <v>10</v>
      </c>
      <c r="EF140" s="34">
        <v>62.5</v>
      </c>
      <c r="EG140" s="34">
        <v>44.444444444444443</v>
      </c>
      <c r="EH140" s="34">
        <v>60</v>
      </c>
      <c r="EI140" s="34">
        <v>85.714285714285708</v>
      </c>
      <c r="EJ140" s="34">
        <v>28.571428571428569</v>
      </c>
      <c r="EK140" s="34">
        <v>50</v>
      </c>
      <c r="EL140" s="34">
        <v>80</v>
      </c>
      <c r="EM140" s="34">
        <v>70</v>
      </c>
      <c r="EN140" s="34">
        <v>80</v>
      </c>
      <c r="EO140" s="34">
        <v>66.666666666666657</v>
      </c>
      <c r="EP140" s="34">
        <v>60</v>
      </c>
      <c r="EQ140" s="34">
        <v>90</v>
      </c>
      <c r="ER140" s="34">
        <v>0</v>
      </c>
      <c r="ES140" s="34">
        <v>22.222222222222221</v>
      </c>
      <c r="ET140" s="34">
        <v>40</v>
      </c>
      <c r="EU140" s="34">
        <v>0</v>
      </c>
      <c r="EV140" s="34">
        <v>0</v>
      </c>
      <c r="EW140" s="34">
        <v>50</v>
      </c>
      <c r="EX140" s="34">
        <v>0</v>
      </c>
      <c r="EY140" s="34">
        <v>0</v>
      </c>
      <c r="EZ140" s="34">
        <v>6.666666666666667</v>
      </c>
      <c r="FA140" s="34">
        <v>8.3333333333333321</v>
      </c>
      <c r="FB140" s="34">
        <v>20</v>
      </c>
      <c r="FC140" s="34">
        <v>10</v>
      </c>
      <c r="FD140" s="42">
        <v>37.5</v>
      </c>
      <c r="FE140" s="42">
        <v>33.333333333333329</v>
      </c>
      <c r="FF140" s="42">
        <v>0</v>
      </c>
      <c r="FG140" s="42">
        <v>14.285714285714285</v>
      </c>
      <c r="FH140" s="42">
        <v>71.428571428571431</v>
      </c>
      <c r="FI140" s="42">
        <v>0</v>
      </c>
      <c r="FJ140" s="42">
        <v>20</v>
      </c>
      <c r="FK140" s="42">
        <v>30</v>
      </c>
      <c r="FL140" s="42">
        <v>13.333333333333334</v>
      </c>
      <c r="FM140" s="42">
        <v>25</v>
      </c>
      <c r="FN140" s="42">
        <v>20</v>
      </c>
      <c r="FO140" s="42">
        <v>0</v>
      </c>
      <c r="FP140" s="42">
        <v>8</v>
      </c>
      <c r="FQ140" s="2">
        <v>4</v>
      </c>
      <c r="FR140" s="2">
        <v>8</v>
      </c>
      <c r="FS140" s="2">
        <v>6</v>
      </c>
      <c r="FT140" s="2">
        <v>1</v>
      </c>
      <c r="FU140" s="2">
        <v>1</v>
      </c>
      <c r="FV140" s="2">
        <v>8</v>
      </c>
      <c r="FW140" s="2">
        <v>8</v>
      </c>
      <c r="FX140" s="2">
        <v>10</v>
      </c>
      <c r="FY140" s="2">
        <v>12</v>
      </c>
      <c r="FZ140" s="2">
        <v>12</v>
      </c>
      <c r="GA140" s="2">
        <v>15</v>
      </c>
      <c r="GB140" s="25">
        <v>3</v>
      </c>
      <c r="GC140" s="25">
        <v>2</v>
      </c>
      <c r="GD140" s="25">
        <v>1</v>
      </c>
      <c r="GE140" s="25">
        <v>0</v>
      </c>
      <c r="GF140" s="25">
        <v>4</v>
      </c>
      <c r="GG140" s="25">
        <v>1</v>
      </c>
      <c r="GH140" s="25">
        <v>1</v>
      </c>
      <c r="GI140" s="25">
        <v>5</v>
      </c>
      <c r="GJ140" s="25">
        <v>1</v>
      </c>
      <c r="GK140" s="25">
        <v>1</v>
      </c>
      <c r="GL140" s="25">
        <v>1</v>
      </c>
      <c r="GM140" s="25">
        <v>0</v>
      </c>
      <c r="GN140" s="2">
        <v>1</v>
      </c>
      <c r="GO140" s="2">
        <v>1</v>
      </c>
      <c r="GP140" s="2">
        <v>1</v>
      </c>
      <c r="GQ140" s="2">
        <v>3</v>
      </c>
      <c r="GR140" s="2">
        <v>2</v>
      </c>
      <c r="GS140" s="2">
        <v>1</v>
      </c>
      <c r="GT140" s="2">
        <v>4</v>
      </c>
      <c r="GU140" s="2">
        <v>1</v>
      </c>
      <c r="GV140" s="2">
        <v>0</v>
      </c>
      <c r="GW140" s="2">
        <v>1</v>
      </c>
      <c r="GX140" s="2">
        <v>0</v>
      </c>
      <c r="GY140" s="2">
        <v>1</v>
      </c>
      <c r="GZ140" s="2">
        <v>12</v>
      </c>
      <c r="HA140" s="2">
        <v>7</v>
      </c>
      <c r="HB140" s="2">
        <v>10</v>
      </c>
      <c r="HC140" s="2">
        <v>9</v>
      </c>
      <c r="HD140" s="2">
        <v>7</v>
      </c>
      <c r="HE140" s="2">
        <v>3</v>
      </c>
      <c r="HF140" s="2">
        <v>13</v>
      </c>
      <c r="HG140" s="2">
        <v>14</v>
      </c>
      <c r="HH140" s="2">
        <v>11</v>
      </c>
      <c r="HI140" s="2">
        <v>14</v>
      </c>
      <c r="HJ140" s="2">
        <v>13</v>
      </c>
      <c r="HK140" s="2">
        <v>16</v>
      </c>
      <c r="HL140" s="34">
        <v>66.666666666666657</v>
      </c>
      <c r="HM140" s="34">
        <v>57.142857142857139</v>
      </c>
      <c r="HN140" s="34">
        <v>80</v>
      </c>
      <c r="HO140" s="34">
        <v>66.666666666666657</v>
      </c>
      <c r="HP140" s="34">
        <v>14.285714285714285</v>
      </c>
      <c r="HQ140" s="34">
        <v>33.333333333333329</v>
      </c>
      <c r="HR140" s="34">
        <v>61.53846153846154</v>
      </c>
      <c r="HS140" s="34">
        <v>57.142857142857139</v>
      </c>
      <c r="HT140" s="34">
        <v>90.909090909090907</v>
      </c>
      <c r="HU140" s="34">
        <v>85.714285714285708</v>
      </c>
      <c r="HV140" s="34">
        <v>92.307692307692307</v>
      </c>
      <c r="HW140" s="34">
        <v>93.75</v>
      </c>
      <c r="HX140" s="39">
        <v>25</v>
      </c>
      <c r="HY140" s="39">
        <v>28.571428571428569</v>
      </c>
      <c r="HZ140" s="39">
        <v>10</v>
      </c>
      <c r="IA140" s="39">
        <v>0</v>
      </c>
      <c r="IB140" s="39">
        <v>57.142857142857139</v>
      </c>
      <c r="IC140" s="39">
        <v>33.333333333333329</v>
      </c>
      <c r="ID140" s="39">
        <v>7.6923076923076925</v>
      </c>
      <c r="IE140" s="39">
        <v>35.714285714285715</v>
      </c>
      <c r="IF140" s="39">
        <v>9.0909090909090917</v>
      </c>
      <c r="IG140" s="39">
        <v>7.1428571428571423</v>
      </c>
      <c r="IH140" s="39">
        <v>7.6923076923076925</v>
      </c>
      <c r="II140" s="39">
        <v>0</v>
      </c>
      <c r="IJ140" s="39">
        <v>8.3333333333333321</v>
      </c>
      <c r="IK140" s="39">
        <v>14.285714285714285</v>
      </c>
      <c r="IL140" s="39">
        <v>10</v>
      </c>
      <c r="IM140" s="39">
        <v>33.333333333333329</v>
      </c>
      <c r="IN140" s="39">
        <v>28.571428571428569</v>
      </c>
      <c r="IO140" s="39">
        <v>33.333333333333329</v>
      </c>
      <c r="IP140" s="39">
        <v>30.76923076923077</v>
      </c>
      <c r="IQ140" s="39">
        <v>7.1428571428571423</v>
      </c>
      <c r="IR140" s="39">
        <v>0</v>
      </c>
      <c r="IS140" s="39">
        <v>7.1428571428571423</v>
      </c>
      <c r="IT140" s="39">
        <v>0</v>
      </c>
      <c r="IU140" s="39">
        <v>6.25</v>
      </c>
      <c r="IV140" s="39">
        <v>3</v>
      </c>
      <c r="IW140" s="39">
        <v>5</v>
      </c>
      <c r="IX140" s="39">
        <v>3</v>
      </c>
      <c r="IY140" s="39">
        <v>3</v>
      </c>
      <c r="IZ140" s="39">
        <v>4</v>
      </c>
      <c r="JA140" s="39">
        <v>7</v>
      </c>
      <c r="JB140" s="39">
        <v>9</v>
      </c>
      <c r="JC140" s="39">
        <v>3</v>
      </c>
      <c r="JD140" s="2">
        <v>13</v>
      </c>
      <c r="JE140" s="2">
        <v>2</v>
      </c>
      <c r="JF140" s="2">
        <v>4</v>
      </c>
      <c r="JG140" s="2">
        <v>5</v>
      </c>
      <c r="JH140" s="2">
        <v>2</v>
      </c>
      <c r="JI140" s="2">
        <v>7</v>
      </c>
      <c r="JJ140" s="2">
        <v>3</v>
      </c>
      <c r="JK140" s="2">
        <v>2</v>
      </c>
      <c r="JL140" s="2">
        <v>4</v>
      </c>
      <c r="JM140" s="44">
        <v>3</v>
      </c>
      <c r="JN140" s="44">
        <v>3</v>
      </c>
      <c r="JO140" s="44">
        <v>2</v>
      </c>
      <c r="JP140" s="2">
        <v>4</v>
      </c>
      <c r="JQ140" s="2">
        <v>0</v>
      </c>
      <c r="JR140" s="2">
        <v>2</v>
      </c>
      <c r="JS140" s="2">
        <v>2</v>
      </c>
      <c r="JT140" s="2">
        <v>1</v>
      </c>
      <c r="JU140" s="2">
        <v>4</v>
      </c>
      <c r="JV140" s="2">
        <v>0</v>
      </c>
      <c r="JW140" s="2">
        <v>2</v>
      </c>
      <c r="JX140" s="2">
        <v>4</v>
      </c>
      <c r="JY140" s="2">
        <v>3</v>
      </c>
      <c r="JZ140" s="2">
        <v>2</v>
      </c>
      <c r="KA140" s="2">
        <v>1</v>
      </c>
      <c r="KB140" s="25">
        <v>3</v>
      </c>
      <c r="KC140" s="25">
        <v>4</v>
      </c>
      <c r="KD140" s="25">
        <v>0</v>
      </c>
      <c r="KE140" s="25">
        <v>1</v>
      </c>
      <c r="KF140" s="25">
        <v>6</v>
      </c>
      <c r="KG140" s="25">
        <v>16</v>
      </c>
      <c r="KH140" s="25">
        <v>6</v>
      </c>
      <c r="KI140" s="25">
        <v>7</v>
      </c>
      <c r="KJ140" s="25">
        <v>12</v>
      </c>
      <c r="KK140" s="25">
        <v>13</v>
      </c>
      <c r="KL140" s="25">
        <v>14</v>
      </c>
      <c r="KM140" s="25">
        <v>6</v>
      </c>
      <c r="KN140" s="25">
        <v>20</v>
      </c>
      <c r="KO140" s="25">
        <v>6</v>
      </c>
      <c r="KP140" s="25">
        <v>6</v>
      </c>
      <c r="KQ140" s="25">
        <v>8</v>
      </c>
      <c r="KR140" s="44">
        <v>50</v>
      </c>
      <c r="KS140" s="44">
        <v>31.25</v>
      </c>
      <c r="KT140" s="44">
        <v>50</v>
      </c>
      <c r="KU140" s="44">
        <v>42.857142857142854</v>
      </c>
      <c r="KV140" s="44">
        <v>33.333333333333329</v>
      </c>
      <c r="KW140" s="44">
        <v>53.846153846153847</v>
      </c>
      <c r="KX140" s="44">
        <v>64.285714285714292</v>
      </c>
      <c r="KY140" s="44">
        <v>50</v>
      </c>
      <c r="KZ140" s="44">
        <v>65</v>
      </c>
      <c r="LA140" s="44">
        <v>33.333333333333329</v>
      </c>
      <c r="LB140" s="44">
        <v>66.666666666666657</v>
      </c>
      <c r="LC140" s="44">
        <v>62.5</v>
      </c>
      <c r="LD140" s="44">
        <v>33.333333333333329</v>
      </c>
      <c r="LE140" s="44">
        <v>43.75</v>
      </c>
      <c r="LF140" s="44">
        <v>50</v>
      </c>
      <c r="LG140" s="44">
        <v>28.571428571428569</v>
      </c>
      <c r="LH140" s="44">
        <v>33.333333333333329</v>
      </c>
      <c r="LI140" s="44">
        <v>23.076923076923077</v>
      </c>
      <c r="LJ140" s="44">
        <v>21.428571428571427</v>
      </c>
      <c r="LK140" s="44">
        <v>33.333333333333329</v>
      </c>
      <c r="LL140" s="44">
        <v>20</v>
      </c>
      <c r="LM140" s="44">
        <v>0</v>
      </c>
      <c r="LN140" s="44">
        <v>33.333333333333329</v>
      </c>
      <c r="LO140" s="44">
        <v>25</v>
      </c>
      <c r="LP140" s="44">
        <v>16.666666666666664</v>
      </c>
      <c r="LQ140" s="44">
        <v>25</v>
      </c>
      <c r="LR140" s="44">
        <v>0</v>
      </c>
      <c r="LS140" s="44">
        <v>28.571428571428569</v>
      </c>
      <c r="LT140" s="44">
        <v>33.333333333333329</v>
      </c>
      <c r="LU140" s="44">
        <v>23.076923076923077</v>
      </c>
      <c r="LV140" s="44">
        <v>14.285714285714285</v>
      </c>
      <c r="LW140" s="44">
        <v>16.666666666666664</v>
      </c>
      <c r="LX140" s="44">
        <v>15</v>
      </c>
      <c r="LY140" s="44">
        <v>66.666666666666657</v>
      </c>
      <c r="LZ140" s="44">
        <v>0</v>
      </c>
      <c r="MA140" s="44">
        <v>12.5</v>
      </c>
      <c r="MB140" s="25">
        <v>2</v>
      </c>
      <c r="MC140" s="25">
        <v>1</v>
      </c>
      <c r="MD140" s="25">
        <v>1</v>
      </c>
      <c r="ME140" s="25">
        <v>1</v>
      </c>
      <c r="MF140" s="25">
        <v>0</v>
      </c>
      <c r="MG140" s="25">
        <v>0</v>
      </c>
      <c r="MH140" s="25">
        <v>1</v>
      </c>
      <c r="MI140" s="25">
        <v>2</v>
      </c>
      <c r="MJ140" s="25">
        <v>2</v>
      </c>
      <c r="MK140" s="25">
        <v>2</v>
      </c>
      <c r="ML140" s="25">
        <v>0</v>
      </c>
      <c r="MM140" s="25">
        <v>0</v>
      </c>
      <c r="MN140" s="25">
        <v>8</v>
      </c>
      <c r="MO140" s="25">
        <v>9</v>
      </c>
      <c r="MP140" s="25">
        <v>5</v>
      </c>
      <c r="MQ140" s="25">
        <v>7</v>
      </c>
      <c r="MR140" s="25">
        <v>9</v>
      </c>
      <c r="MS140" s="25">
        <v>2</v>
      </c>
      <c r="MT140" s="25">
        <v>4</v>
      </c>
      <c r="MU140" s="25">
        <v>6</v>
      </c>
      <c r="MV140" s="25">
        <v>10</v>
      </c>
      <c r="MW140" s="44">
        <v>9</v>
      </c>
      <c r="MX140" s="44">
        <v>3</v>
      </c>
      <c r="MY140" s="44">
        <v>7</v>
      </c>
      <c r="MZ140" s="44">
        <v>25</v>
      </c>
      <c r="NA140" s="44">
        <v>11.111111111111111</v>
      </c>
      <c r="NB140" s="44">
        <v>20</v>
      </c>
      <c r="NC140" s="44">
        <v>14.285714285714285</v>
      </c>
      <c r="ND140" s="44">
        <v>0</v>
      </c>
      <c r="NE140" s="44">
        <v>0</v>
      </c>
      <c r="NF140" s="44">
        <v>25</v>
      </c>
      <c r="NG140" s="44">
        <v>33.333333333333329</v>
      </c>
      <c r="NH140" s="44">
        <v>20</v>
      </c>
      <c r="NI140" s="44">
        <v>22.222222222222221</v>
      </c>
      <c r="NJ140" s="44">
        <v>0</v>
      </c>
      <c r="NK140" s="44">
        <v>0</v>
      </c>
      <c r="NL140" s="25">
        <v>0</v>
      </c>
      <c r="NM140" s="25">
        <v>0</v>
      </c>
      <c r="NN140" s="25">
        <v>0</v>
      </c>
      <c r="NO140" s="25">
        <v>0</v>
      </c>
      <c r="NP140" s="25">
        <v>0</v>
      </c>
      <c r="NQ140" s="25">
        <v>0</v>
      </c>
      <c r="NR140" s="25">
        <v>0</v>
      </c>
      <c r="NS140" s="25">
        <v>1</v>
      </c>
      <c r="NT140" s="25">
        <v>0</v>
      </c>
      <c r="NU140" s="25">
        <v>0</v>
      </c>
      <c r="NV140" s="25">
        <v>0</v>
      </c>
      <c r="NW140" s="25">
        <v>0</v>
      </c>
      <c r="NX140" s="25">
        <v>2</v>
      </c>
      <c r="NY140" s="25">
        <v>1</v>
      </c>
      <c r="NZ140" s="25">
        <v>1</v>
      </c>
      <c r="OA140" s="25">
        <v>1</v>
      </c>
      <c r="OB140" s="25">
        <v>2</v>
      </c>
      <c r="OC140" s="25">
        <v>0</v>
      </c>
      <c r="OD140" s="44">
        <v>0</v>
      </c>
      <c r="OE140" s="44">
        <v>1</v>
      </c>
      <c r="OF140" s="44">
        <v>0</v>
      </c>
      <c r="OG140" s="44">
        <v>0</v>
      </c>
      <c r="OH140" s="44">
        <v>0</v>
      </c>
      <c r="OI140" s="44">
        <v>0</v>
      </c>
      <c r="OJ140" s="44">
        <v>0</v>
      </c>
      <c r="OK140" s="44">
        <v>0</v>
      </c>
      <c r="OL140" s="44">
        <v>0</v>
      </c>
      <c r="OM140" s="44">
        <v>0</v>
      </c>
      <c r="ON140" s="44">
        <v>0</v>
      </c>
      <c r="OO140" s="44">
        <v>999999999</v>
      </c>
      <c r="OP140" s="44">
        <v>999999999</v>
      </c>
      <c r="OQ140" s="44">
        <v>100</v>
      </c>
      <c r="OR140" s="44">
        <v>999999999</v>
      </c>
      <c r="OS140" s="44">
        <v>999999999</v>
      </c>
      <c r="OT140" s="44">
        <v>999999999</v>
      </c>
      <c r="OU140" s="44">
        <v>999999999</v>
      </c>
      <c r="OV140" s="25">
        <v>17</v>
      </c>
      <c r="OW140" s="25">
        <v>16</v>
      </c>
      <c r="OX140" s="25">
        <v>15</v>
      </c>
      <c r="OY140" s="25">
        <v>24</v>
      </c>
      <c r="OZ140" s="25">
        <v>25</v>
      </c>
      <c r="PA140" s="25">
        <v>16</v>
      </c>
      <c r="PB140" s="25">
        <v>24</v>
      </c>
      <c r="PC140" s="25">
        <v>29</v>
      </c>
      <c r="PD140" s="25">
        <v>41</v>
      </c>
      <c r="PE140" s="25">
        <v>31</v>
      </c>
      <c r="PF140" s="25">
        <v>23</v>
      </c>
      <c r="PG140" s="25">
        <v>9</v>
      </c>
      <c r="PH140" s="25">
        <v>36</v>
      </c>
      <c r="PI140" s="25">
        <v>33</v>
      </c>
      <c r="PJ140" s="25">
        <v>29</v>
      </c>
      <c r="PK140" s="25">
        <v>31</v>
      </c>
      <c r="PL140" s="25">
        <v>35</v>
      </c>
      <c r="PM140" s="25">
        <v>26</v>
      </c>
      <c r="PN140" s="25">
        <v>37</v>
      </c>
      <c r="PO140" s="25">
        <v>33</v>
      </c>
      <c r="PP140" s="25">
        <v>49</v>
      </c>
      <c r="PQ140" s="25">
        <v>41</v>
      </c>
      <c r="PR140" s="25">
        <v>29</v>
      </c>
      <c r="PS140" s="25">
        <v>30</v>
      </c>
      <c r="PT140" s="44">
        <v>47.222222222222221</v>
      </c>
      <c r="PU140" s="44">
        <v>48.484848484848484</v>
      </c>
      <c r="PV140" s="44">
        <v>51.724137931034484</v>
      </c>
      <c r="PW140" s="44">
        <v>77.41935483870968</v>
      </c>
      <c r="PX140" s="44">
        <v>71.428571428571431</v>
      </c>
      <c r="PY140" s="44">
        <v>61.53846153846154</v>
      </c>
      <c r="PZ140" s="44">
        <v>64.86486486486487</v>
      </c>
      <c r="QA140" s="44">
        <v>87.878787878787875</v>
      </c>
      <c r="QB140" s="44">
        <v>83.673469387755105</v>
      </c>
      <c r="QC140" s="44">
        <v>75.609756097560975</v>
      </c>
      <c r="QD140" s="44">
        <v>79.310344827586206</v>
      </c>
      <c r="QE140" s="44">
        <v>30</v>
      </c>
      <c r="QF140" s="25">
        <v>19</v>
      </c>
      <c r="QG140" s="25">
        <v>19</v>
      </c>
      <c r="QH140" s="25">
        <v>15</v>
      </c>
      <c r="QI140" s="25">
        <v>20</v>
      </c>
      <c r="QJ140" s="25">
        <v>23</v>
      </c>
      <c r="QK140" s="25">
        <v>17</v>
      </c>
      <c r="QL140" s="25">
        <v>24</v>
      </c>
      <c r="QM140" s="25">
        <v>27</v>
      </c>
      <c r="QN140" s="25">
        <v>34</v>
      </c>
      <c r="QO140" s="25">
        <v>31</v>
      </c>
      <c r="QP140" s="25">
        <v>13</v>
      </c>
      <c r="QQ140" s="25">
        <v>36</v>
      </c>
      <c r="QR140" s="25">
        <v>33</v>
      </c>
      <c r="QS140" s="25">
        <v>29</v>
      </c>
      <c r="QT140" s="25">
        <v>31</v>
      </c>
      <c r="QU140" s="25">
        <v>35</v>
      </c>
      <c r="QV140" s="25">
        <v>26</v>
      </c>
      <c r="QW140" s="25">
        <v>37</v>
      </c>
      <c r="QX140" s="25">
        <v>33</v>
      </c>
      <c r="QY140" s="25">
        <v>49</v>
      </c>
      <c r="QZ140" s="25">
        <v>41</v>
      </c>
      <c r="RA140" s="25">
        <v>29</v>
      </c>
      <c r="RB140" s="44">
        <v>52.777777777777779</v>
      </c>
      <c r="RC140" s="44">
        <v>57.575757575757578</v>
      </c>
      <c r="RD140" s="44">
        <v>51.724137931034484</v>
      </c>
      <c r="RE140" s="44">
        <v>64.516129032258064</v>
      </c>
      <c r="RF140" s="44">
        <v>65.714285714285708</v>
      </c>
      <c r="RG140" s="44">
        <v>65.384615384615387</v>
      </c>
      <c r="RH140" s="44">
        <v>64.86486486486487</v>
      </c>
      <c r="RI140" s="44">
        <v>81.818181818181827</v>
      </c>
      <c r="RJ140" s="44">
        <v>69.387755102040813</v>
      </c>
      <c r="RK140" s="44">
        <v>75.609756097560975</v>
      </c>
      <c r="RL140" s="44">
        <v>44.827586206896555</v>
      </c>
      <c r="RM140" s="25">
        <v>15</v>
      </c>
      <c r="RN140" s="25">
        <v>22</v>
      </c>
      <c r="RO140" s="25">
        <v>16</v>
      </c>
      <c r="RP140" s="25">
        <v>14</v>
      </c>
      <c r="RQ140" s="25">
        <v>20</v>
      </c>
      <c r="RR140" s="25">
        <v>11</v>
      </c>
      <c r="RS140" s="25">
        <v>22</v>
      </c>
      <c r="RT140" s="25">
        <v>19</v>
      </c>
      <c r="RU140" s="25">
        <v>24</v>
      </c>
      <c r="RV140" s="25">
        <v>14</v>
      </c>
      <c r="RW140" s="25">
        <v>12</v>
      </c>
      <c r="RX140" s="25">
        <v>20</v>
      </c>
      <c r="RY140" s="25">
        <v>12</v>
      </c>
      <c r="RZ140" s="25">
        <v>9</v>
      </c>
      <c r="SA140" s="25">
        <v>6</v>
      </c>
      <c r="SB140" s="25">
        <v>9</v>
      </c>
      <c r="SC140" s="25">
        <v>12</v>
      </c>
      <c r="SD140" s="25">
        <v>12</v>
      </c>
      <c r="SE140" s="25">
        <v>17</v>
      </c>
      <c r="SF140" s="25">
        <v>10</v>
      </c>
      <c r="SG140" s="25">
        <v>19</v>
      </c>
      <c r="SH140" s="25">
        <v>12</v>
      </c>
      <c r="SI140" s="25">
        <v>8</v>
      </c>
      <c r="SJ140" s="25">
        <v>15</v>
      </c>
      <c r="SK140" s="25">
        <v>10</v>
      </c>
      <c r="SL140" s="25">
        <v>7</v>
      </c>
      <c r="SM140" s="25">
        <v>5</v>
      </c>
      <c r="SN140" s="25">
        <v>7</v>
      </c>
      <c r="SO140" s="25">
        <v>12</v>
      </c>
      <c r="SP140" s="25">
        <v>8</v>
      </c>
      <c r="SQ140" s="25">
        <v>12</v>
      </c>
      <c r="SR140" s="25">
        <v>10</v>
      </c>
      <c r="SS140" s="25">
        <v>14</v>
      </c>
      <c r="ST140" s="25">
        <v>6</v>
      </c>
      <c r="SU140" s="25">
        <v>3</v>
      </c>
      <c r="SV140" s="25">
        <v>13</v>
      </c>
      <c r="SW140" s="44">
        <v>62.5</v>
      </c>
      <c r="SX140" s="44">
        <v>81.481481481481481</v>
      </c>
      <c r="SY140" s="44">
        <v>76.19047619047619</v>
      </c>
      <c r="SZ140" s="44">
        <v>63.636363636363633</v>
      </c>
      <c r="TA140" s="44">
        <v>74.074074074074076</v>
      </c>
      <c r="TB140" s="44">
        <v>57.894736842105267</v>
      </c>
      <c r="TC140" s="44">
        <v>68.75</v>
      </c>
      <c r="TD140" s="44">
        <v>73.076923076923066</v>
      </c>
      <c r="TE140" s="44">
        <v>58.536585365853654</v>
      </c>
      <c r="TF140" s="44">
        <v>53.846153846153847</v>
      </c>
      <c r="TG140" s="44">
        <v>54.54545454545454</v>
      </c>
      <c r="TH140" s="44">
        <v>76.923076923076934</v>
      </c>
      <c r="TI140" s="44">
        <v>50</v>
      </c>
      <c r="TJ140" s="44">
        <v>33.333333333333329</v>
      </c>
      <c r="TK140" s="44">
        <v>28.571428571428569</v>
      </c>
      <c r="TL140" s="44">
        <v>40.909090909090914</v>
      </c>
      <c r="TM140" s="44">
        <v>44.444444444444443</v>
      </c>
      <c r="TN140" s="44">
        <v>63.157894736842103</v>
      </c>
      <c r="TO140" s="44">
        <v>53.125</v>
      </c>
      <c r="TP140" s="44">
        <v>38.461538461538467</v>
      </c>
      <c r="TQ140" s="44">
        <v>46.341463414634148</v>
      </c>
      <c r="TR140" s="44">
        <v>46.153846153846153</v>
      </c>
      <c r="TS140" s="44">
        <v>36.363636363636367</v>
      </c>
      <c r="TT140" s="44">
        <v>57.692307692307686</v>
      </c>
      <c r="TU140" s="44">
        <v>41.666666666666671</v>
      </c>
      <c r="TV140" s="44">
        <v>25.925925925925924</v>
      </c>
      <c r="TW140" s="44">
        <v>23.809523809523807</v>
      </c>
      <c r="TX140" s="44">
        <v>31.818181818181817</v>
      </c>
      <c r="TY140" s="44">
        <v>44.444444444444443</v>
      </c>
      <c r="TZ140" s="44">
        <v>42.105263157894733</v>
      </c>
      <c r="UA140" s="44">
        <v>37.5</v>
      </c>
      <c r="UB140" s="44">
        <v>38.461538461538467</v>
      </c>
      <c r="UC140" s="44">
        <v>34.146341463414636</v>
      </c>
      <c r="UD140" s="44">
        <v>23.076923076923077</v>
      </c>
      <c r="UE140" s="44">
        <v>13.636363636363635</v>
      </c>
      <c r="UF140" s="44">
        <v>50</v>
      </c>
    </row>
    <row r="141" spans="1:552" x14ac:dyDescent="0.25">
      <c r="A141" s="2" t="str">
        <f t="shared" si="2"/>
        <v xml:space="preserve">330170 Duque de Caxias                                                                                                                              </v>
      </c>
      <c r="B141" s="58">
        <v>330170</v>
      </c>
      <c r="C141" s="2" t="s">
        <v>185</v>
      </c>
      <c r="D141" s="56">
        <v>33</v>
      </c>
      <c r="E141" s="56">
        <v>44</v>
      </c>
      <c r="F141" s="56">
        <v>31</v>
      </c>
      <c r="G141" s="56">
        <v>46</v>
      </c>
      <c r="H141" s="56">
        <v>74</v>
      </c>
      <c r="I141" s="56">
        <v>60</v>
      </c>
      <c r="J141" s="56">
        <v>57</v>
      </c>
      <c r="K141" s="56">
        <v>49</v>
      </c>
      <c r="L141" s="56">
        <v>64</v>
      </c>
      <c r="M141" s="56">
        <v>58</v>
      </c>
      <c r="N141" s="56">
        <v>55</v>
      </c>
      <c r="O141" s="56">
        <v>56</v>
      </c>
      <c r="P141" s="59">
        <v>4</v>
      </c>
      <c r="Q141" s="59">
        <v>15</v>
      </c>
      <c r="R141" s="59">
        <v>12</v>
      </c>
      <c r="S141" s="59">
        <v>13</v>
      </c>
      <c r="T141" s="59">
        <v>27</v>
      </c>
      <c r="U141" s="59">
        <v>24</v>
      </c>
      <c r="V141" s="59">
        <v>28</v>
      </c>
      <c r="W141" s="59">
        <v>26</v>
      </c>
      <c r="X141" s="59">
        <v>34</v>
      </c>
      <c r="Y141" s="59">
        <v>38</v>
      </c>
      <c r="Z141" s="59">
        <v>30</v>
      </c>
      <c r="AA141" s="59">
        <v>31</v>
      </c>
      <c r="AB141" s="62">
        <v>12.121212121212121</v>
      </c>
      <c r="AC141" s="62">
        <v>34.090909090909086</v>
      </c>
      <c r="AD141" s="62">
        <v>38.70967741935484</v>
      </c>
      <c r="AE141" s="62">
        <v>28.260869565217391</v>
      </c>
      <c r="AF141" s="62">
        <v>36.486486486486484</v>
      </c>
      <c r="AG141" s="62">
        <v>40</v>
      </c>
      <c r="AH141" s="62">
        <v>49.122807017543856</v>
      </c>
      <c r="AI141" s="62">
        <v>53.061224489795919</v>
      </c>
      <c r="AJ141" s="62">
        <v>53.125</v>
      </c>
      <c r="AK141" s="62">
        <v>65.517241379310349</v>
      </c>
      <c r="AL141" s="62">
        <v>54.54545454545454</v>
      </c>
      <c r="AM141" s="62">
        <v>55.357142857142861</v>
      </c>
      <c r="AN141" s="61">
        <v>25</v>
      </c>
      <c r="AO141" s="25">
        <v>26</v>
      </c>
      <c r="AP141" s="25">
        <v>17</v>
      </c>
      <c r="AQ141" s="25">
        <v>29</v>
      </c>
      <c r="AR141" s="25">
        <v>34</v>
      </c>
      <c r="AS141" s="25">
        <v>28</v>
      </c>
      <c r="AT141" s="25">
        <v>25</v>
      </c>
      <c r="AU141" s="25">
        <v>20</v>
      </c>
      <c r="AV141" s="25">
        <v>24</v>
      </c>
      <c r="AW141" s="25">
        <v>20</v>
      </c>
      <c r="AX141" s="25">
        <v>23</v>
      </c>
      <c r="AY141" s="25">
        <v>25</v>
      </c>
      <c r="AZ141" s="39">
        <v>75.757575757575751</v>
      </c>
      <c r="BA141" s="39">
        <v>59.090909090909093</v>
      </c>
      <c r="BB141" s="39">
        <v>54.838709677419352</v>
      </c>
      <c r="BC141" s="39">
        <v>63.04347826086957</v>
      </c>
      <c r="BD141" s="39">
        <v>45.945945945945951</v>
      </c>
      <c r="BE141" s="39">
        <v>46.666666666666664</v>
      </c>
      <c r="BF141" s="39">
        <v>43.859649122807014</v>
      </c>
      <c r="BG141" s="39">
        <v>40.816326530612244</v>
      </c>
      <c r="BH141" s="39">
        <v>37.5</v>
      </c>
      <c r="BI141" s="39">
        <v>34.482758620689658</v>
      </c>
      <c r="BJ141" s="39">
        <v>41.818181818181813</v>
      </c>
      <c r="BK141" s="39">
        <v>44.642857142857146</v>
      </c>
      <c r="BL141" s="25">
        <v>4</v>
      </c>
      <c r="BM141" s="25">
        <v>3</v>
      </c>
      <c r="BN141" s="25">
        <v>2</v>
      </c>
      <c r="BO141" s="25">
        <v>4</v>
      </c>
      <c r="BP141" s="25">
        <v>13</v>
      </c>
      <c r="BQ141" s="25">
        <v>8</v>
      </c>
      <c r="BR141" s="25">
        <v>4</v>
      </c>
      <c r="BS141" s="25">
        <v>3</v>
      </c>
      <c r="BT141" s="25">
        <v>6</v>
      </c>
      <c r="BU141" s="25">
        <v>0</v>
      </c>
      <c r="BV141" s="25">
        <v>2</v>
      </c>
      <c r="BW141" s="25">
        <v>0</v>
      </c>
      <c r="BX141" s="39">
        <v>12.121212121212121</v>
      </c>
      <c r="BY141" s="39">
        <v>6.8181818181818175</v>
      </c>
      <c r="BZ141" s="39">
        <v>6.4516129032258061</v>
      </c>
      <c r="CA141" s="39">
        <v>8.695652173913043</v>
      </c>
      <c r="CB141" s="39">
        <v>17.567567567567568</v>
      </c>
      <c r="CC141" s="39">
        <v>13.333333333333334</v>
      </c>
      <c r="CD141" s="39">
        <v>7.0175438596491224</v>
      </c>
      <c r="CE141" s="39">
        <v>6.1224489795918364</v>
      </c>
      <c r="CF141" s="39">
        <v>9.375</v>
      </c>
      <c r="CG141" s="39">
        <v>0</v>
      </c>
      <c r="CH141" s="39">
        <v>3.6363636363636362</v>
      </c>
      <c r="CI141" s="39">
        <v>0</v>
      </c>
      <c r="CJ141" s="63">
        <v>3</v>
      </c>
      <c r="CK141" s="63">
        <v>3</v>
      </c>
      <c r="CL141" s="63">
        <v>4</v>
      </c>
      <c r="CM141" s="63">
        <v>3</v>
      </c>
      <c r="CN141" s="63">
        <v>10</v>
      </c>
      <c r="CO141" s="63">
        <v>11</v>
      </c>
      <c r="CP141" s="63">
        <v>9</v>
      </c>
      <c r="CQ141" s="63">
        <v>6</v>
      </c>
      <c r="CR141" s="63">
        <v>11</v>
      </c>
      <c r="CS141" s="63">
        <v>12</v>
      </c>
      <c r="CT141" s="63">
        <v>11</v>
      </c>
      <c r="CU141" s="63">
        <v>11</v>
      </c>
      <c r="CV141" s="63">
        <v>0</v>
      </c>
      <c r="CW141" s="63">
        <v>3</v>
      </c>
      <c r="CX141" s="63">
        <v>1</v>
      </c>
      <c r="CY141" s="63">
        <v>3</v>
      </c>
      <c r="CZ141" s="63">
        <v>3</v>
      </c>
      <c r="DA141" s="63">
        <v>1</v>
      </c>
      <c r="DB141" s="63">
        <v>7</v>
      </c>
      <c r="DC141" s="63">
        <v>2</v>
      </c>
      <c r="DD141" s="63">
        <v>1</v>
      </c>
      <c r="DE141" s="63">
        <v>1</v>
      </c>
      <c r="DF141" s="63">
        <v>1</v>
      </c>
      <c r="DG141" s="63">
        <v>1</v>
      </c>
      <c r="DH141" s="25">
        <v>1</v>
      </c>
      <c r="DI141" s="25">
        <v>2</v>
      </c>
      <c r="DJ141" s="25">
        <v>3</v>
      </c>
      <c r="DK141" s="25">
        <v>2</v>
      </c>
      <c r="DL141" s="25">
        <v>4</v>
      </c>
      <c r="DM141" s="25">
        <v>2</v>
      </c>
      <c r="DN141" s="25">
        <v>3</v>
      </c>
      <c r="DO141" s="25">
        <v>4</v>
      </c>
      <c r="DP141" s="25">
        <v>4</v>
      </c>
      <c r="DQ141" s="25">
        <v>3</v>
      </c>
      <c r="DR141" s="25">
        <v>0</v>
      </c>
      <c r="DS141" s="25">
        <v>3</v>
      </c>
      <c r="DT141" s="34">
        <v>4</v>
      </c>
      <c r="DU141" s="34">
        <v>8</v>
      </c>
      <c r="DV141" s="34">
        <v>8</v>
      </c>
      <c r="DW141" s="34">
        <v>8</v>
      </c>
      <c r="DX141" s="34">
        <v>17</v>
      </c>
      <c r="DY141" s="34">
        <v>14</v>
      </c>
      <c r="DZ141" s="34">
        <v>19</v>
      </c>
      <c r="EA141" s="2">
        <v>12</v>
      </c>
      <c r="EB141" s="2">
        <v>16</v>
      </c>
      <c r="EC141" s="2">
        <v>16</v>
      </c>
      <c r="ED141" s="2">
        <v>12</v>
      </c>
      <c r="EE141" s="2">
        <v>15</v>
      </c>
      <c r="EF141" s="34">
        <v>75</v>
      </c>
      <c r="EG141" s="34">
        <v>37.5</v>
      </c>
      <c r="EH141" s="34">
        <v>50</v>
      </c>
      <c r="EI141" s="34">
        <v>37.5</v>
      </c>
      <c r="EJ141" s="34">
        <v>58.82352941176471</v>
      </c>
      <c r="EK141" s="34">
        <v>78.571428571428569</v>
      </c>
      <c r="EL141" s="34">
        <v>47.368421052631575</v>
      </c>
      <c r="EM141" s="34">
        <v>50</v>
      </c>
      <c r="EN141" s="34">
        <v>68.75</v>
      </c>
      <c r="EO141" s="34">
        <v>75</v>
      </c>
      <c r="EP141" s="34">
        <v>91.666666666666657</v>
      </c>
      <c r="EQ141" s="34">
        <v>73.333333333333329</v>
      </c>
      <c r="ER141" s="34">
        <v>0</v>
      </c>
      <c r="ES141" s="34">
        <v>37.5</v>
      </c>
      <c r="ET141" s="34">
        <v>12.5</v>
      </c>
      <c r="EU141" s="34">
        <v>37.5</v>
      </c>
      <c r="EV141" s="34">
        <v>17.647058823529413</v>
      </c>
      <c r="EW141" s="34">
        <v>7.1428571428571423</v>
      </c>
      <c r="EX141" s="34">
        <v>36.84210526315789</v>
      </c>
      <c r="EY141" s="34">
        <v>16.666666666666664</v>
      </c>
      <c r="EZ141" s="34">
        <v>6.25</v>
      </c>
      <c r="FA141" s="34">
        <v>6.25</v>
      </c>
      <c r="FB141" s="34">
        <v>8.3333333333333321</v>
      </c>
      <c r="FC141" s="34">
        <v>6.666666666666667</v>
      </c>
      <c r="FD141" s="42">
        <v>25</v>
      </c>
      <c r="FE141" s="42">
        <v>25</v>
      </c>
      <c r="FF141" s="42">
        <v>37.5</v>
      </c>
      <c r="FG141" s="42">
        <v>25</v>
      </c>
      <c r="FH141" s="42">
        <v>23.52941176470588</v>
      </c>
      <c r="FI141" s="42">
        <v>14.285714285714285</v>
      </c>
      <c r="FJ141" s="42">
        <v>15.789473684210526</v>
      </c>
      <c r="FK141" s="42">
        <v>33.333333333333329</v>
      </c>
      <c r="FL141" s="42">
        <v>25</v>
      </c>
      <c r="FM141" s="42">
        <v>18.75</v>
      </c>
      <c r="FN141" s="42">
        <v>0</v>
      </c>
      <c r="FO141" s="42">
        <v>20</v>
      </c>
      <c r="FP141" s="42">
        <v>3</v>
      </c>
      <c r="FQ141" s="2">
        <v>5</v>
      </c>
      <c r="FR141" s="2">
        <v>4</v>
      </c>
      <c r="FS141" s="2">
        <v>5</v>
      </c>
      <c r="FT141" s="2">
        <v>14</v>
      </c>
      <c r="FU141" s="2">
        <v>13</v>
      </c>
      <c r="FV141" s="2">
        <v>14</v>
      </c>
      <c r="FW141" s="2">
        <v>16</v>
      </c>
      <c r="FX141" s="2">
        <v>27</v>
      </c>
      <c r="FY141" s="2">
        <v>26</v>
      </c>
      <c r="FZ141" s="2">
        <v>22</v>
      </c>
      <c r="GA141" s="2">
        <v>23</v>
      </c>
      <c r="GB141" s="25">
        <v>0</v>
      </c>
      <c r="GC141" s="25">
        <v>1</v>
      </c>
      <c r="GD141" s="25">
        <v>2</v>
      </c>
      <c r="GE141" s="25">
        <v>3</v>
      </c>
      <c r="GF141" s="25">
        <v>2</v>
      </c>
      <c r="GG141" s="25">
        <v>3</v>
      </c>
      <c r="GH141" s="25">
        <v>3</v>
      </c>
      <c r="GI141" s="25">
        <v>3</v>
      </c>
      <c r="GJ141" s="25">
        <v>3</v>
      </c>
      <c r="GK141" s="25">
        <v>2</v>
      </c>
      <c r="GL141" s="25">
        <v>1</v>
      </c>
      <c r="GM141" s="25">
        <v>2</v>
      </c>
      <c r="GN141" s="2">
        <v>1</v>
      </c>
      <c r="GO141" s="2">
        <v>7</v>
      </c>
      <c r="GP141" s="2">
        <v>4</v>
      </c>
      <c r="GQ141" s="2">
        <v>2</v>
      </c>
      <c r="GR141" s="2">
        <v>4</v>
      </c>
      <c r="GS141" s="2">
        <v>3</v>
      </c>
      <c r="GT141" s="2">
        <v>3</v>
      </c>
      <c r="GU141" s="2">
        <v>5</v>
      </c>
      <c r="GV141" s="2">
        <v>0</v>
      </c>
      <c r="GW141" s="2">
        <v>2</v>
      </c>
      <c r="GX141" s="2">
        <v>2</v>
      </c>
      <c r="GY141" s="2">
        <v>2</v>
      </c>
      <c r="GZ141" s="2">
        <v>4</v>
      </c>
      <c r="HA141" s="2">
        <v>13</v>
      </c>
      <c r="HB141" s="2">
        <v>10</v>
      </c>
      <c r="HC141" s="2">
        <v>10</v>
      </c>
      <c r="HD141" s="2">
        <v>20</v>
      </c>
      <c r="HE141" s="2">
        <v>19</v>
      </c>
      <c r="HF141" s="2">
        <v>20</v>
      </c>
      <c r="HG141" s="2">
        <v>24</v>
      </c>
      <c r="HH141" s="2">
        <v>30</v>
      </c>
      <c r="HI141" s="2">
        <v>30</v>
      </c>
      <c r="HJ141" s="2">
        <v>25</v>
      </c>
      <c r="HK141" s="2">
        <v>27</v>
      </c>
      <c r="HL141" s="34">
        <v>75</v>
      </c>
      <c r="HM141" s="34">
        <v>38.461538461538467</v>
      </c>
      <c r="HN141" s="34">
        <v>40</v>
      </c>
      <c r="HO141" s="34">
        <v>50</v>
      </c>
      <c r="HP141" s="34">
        <v>70</v>
      </c>
      <c r="HQ141" s="34">
        <v>68.421052631578945</v>
      </c>
      <c r="HR141" s="34">
        <v>70</v>
      </c>
      <c r="HS141" s="34">
        <v>66.666666666666657</v>
      </c>
      <c r="HT141" s="34">
        <v>90</v>
      </c>
      <c r="HU141" s="34">
        <v>86.666666666666671</v>
      </c>
      <c r="HV141" s="34">
        <v>88</v>
      </c>
      <c r="HW141" s="34">
        <v>85.18518518518519</v>
      </c>
      <c r="HX141" s="39">
        <v>0</v>
      </c>
      <c r="HY141" s="39">
        <v>7.6923076923076925</v>
      </c>
      <c r="HZ141" s="39">
        <v>20</v>
      </c>
      <c r="IA141" s="39">
        <v>30</v>
      </c>
      <c r="IB141" s="39">
        <v>10</v>
      </c>
      <c r="IC141" s="39">
        <v>15.789473684210526</v>
      </c>
      <c r="ID141" s="39">
        <v>15</v>
      </c>
      <c r="IE141" s="39">
        <v>12.5</v>
      </c>
      <c r="IF141" s="39">
        <v>10</v>
      </c>
      <c r="IG141" s="39">
        <v>6.666666666666667</v>
      </c>
      <c r="IH141" s="39">
        <v>4</v>
      </c>
      <c r="II141" s="39">
        <v>7.4074074074074066</v>
      </c>
      <c r="IJ141" s="39">
        <v>25</v>
      </c>
      <c r="IK141" s="39">
        <v>53.846153846153847</v>
      </c>
      <c r="IL141" s="39">
        <v>40</v>
      </c>
      <c r="IM141" s="39">
        <v>20</v>
      </c>
      <c r="IN141" s="39">
        <v>20</v>
      </c>
      <c r="IO141" s="39">
        <v>15.789473684210526</v>
      </c>
      <c r="IP141" s="39">
        <v>15</v>
      </c>
      <c r="IQ141" s="39">
        <v>20.833333333333336</v>
      </c>
      <c r="IR141" s="39">
        <v>0</v>
      </c>
      <c r="IS141" s="39">
        <v>6.666666666666667</v>
      </c>
      <c r="IT141" s="39">
        <v>8</v>
      </c>
      <c r="IU141" s="39">
        <v>7.4074074074074066</v>
      </c>
      <c r="IV141" s="39">
        <v>6</v>
      </c>
      <c r="IW141" s="39">
        <v>13</v>
      </c>
      <c r="IX141" s="39">
        <v>10</v>
      </c>
      <c r="IY141" s="39">
        <v>15</v>
      </c>
      <c r="IZ141" s="39">
        <v>10</v>
      </c>
      <c r="JA141" s="39">
        <v>10</v>
      </c>
      <c r="JB141" s="39">
        <v>18</v>
      </c>
      <c r="JC141" s="39">
        <v>16</v>
      </c>
      <c r="JD141" s="2">
        <v>15</v>
      </c>
      <c r="JE141" s="2">
        <v>16</v>
      </c>
      <c r="JF141" s="2">
        <v>15</v>
      </c>
      <c r="JG141" s="2">
        <v>20</v>
      </c>
      <c r="JH141" s="2">
        <v>6</v>
      </c>
      <c r="JI141" s="2">
        <v>2</v>
      </c>
      <c r="JJ141" s="2">
        <v>3</v>
      </c>
      <c r="JK141" s="2">
        <v>4</v>
      </c>
      <c r="JL141" s="2">
        <v>8</v>
      </c>
      <c r="JM141" s="44">
        <v>4</v>
      </c>
      <c r="JN141" s="44">
        <v>4</v>
      </c>
      <c r="JO141" s="44">
        <v>1</v>
      </c>
      <c r="JP141" s="2">
        <v>3</v>
      </c>
      <c r="JQ141" s="2">
        <v>0</v>
      </c>
      <c r="JR141" s="2">
        <v>3</v>
      </c>
      <c r="JS141" s="2">
        <v>2</v>
      </c>
      <c r="JT141" s="2">
        <v>8</v>
      </c>
      <c r="JU141" s="2">
        <v>4</v>
      </c>
      <c r="JV141" s="2">
        <v>1</v>
      </c>
      <c r="JW141" s="2">
        <v>6</v>
      </c>
      <c r="JX141" s="2">
        <v>8</v>
      </c>
      <c r="JY141" s="2">
        <v>8</v>
      </c>
      <c r="JZ141" s="2">
        <v>2</v>
      </c>
      <c r="KA141" s="2">
        <v>1</v>
      </c>
      <c r="KB141" s="25">
        <v>3</v>
      </c>
      <c r="KC141" s="25">
        <v>3</v>
      </c>
      <c r="KD141" s="25">
        <v>2</v>
      </c>
      <c r="KE141" s="25">
        <v>1</v>
      </c>
      <c r="KF141" s="25">
        <v>20</v>
      </c>
      <c r="KG141" s="25">
        <v>19</v>
      </c>
      <c r="KH141" s="25">
        <v>14</v>
      </c>
      <c r="KI141" s="25">
        <v>25</v>
      </c>
      <c r="KJ141" s="25">
        <v>26</v>
      </c>
      <c r="KK141" s="25">
        <v>22</v>
      </c>
      <c r="KL141" s="25">
        <v>24</v>
      </c>
      <c r="KM141" s="25">
        <v>18</v>
      </c>
      <c r="KN141" s="25">
        <v>21</v>
      </c>
      <c r="KO141" s="25">
        <v>19</v>
      </c>
      <c r="KP141" s="25">
        <v>20</v>
      </c>
      <c r="KQ141" s="25">
        <v>23</v>
      </c>
      <c r="KR141" s="44">
        <v>30</v>
      </c>
      <c r="KS141" s="44">
        <v>68.421052631578945</v>
      </c>
      <c r="KT141" s="44">
        <v>71.428571428571431</v>
      </c>
      <c r="KU141" s="44">
        <v>60</v>
      </c>
      <c r="KV141" s="44">
        <v>38.461538461538467</v>
      </c>
      <c r="KW141" s="44">
        <v>45.454545454545453</v>
      </c>
      <c r="KX141" s="44">
        <v>75</v>
      </c>
      <c r="KY141" s="44">
        <v>88.888888888888886</v>
      </c>
      <c r="KZ141" s="44">
        <v>71.428571428571431</v>
      </c>
      <c r="LA141" s="44">
        <v>84.210526315789465</v>
      </c>
      <c r="LB141" s="44">
        <v>75</v>
      </c>
      <c r="LC141" s="44">
        <v>86.956521739130437</v>
      </c>
      <c r="LD141" s="44">
        <v>30</v>
      </c>
      <c r="LE141" s="44">
        <v>10.526315789473683</v>
      </c>
      <c r="LF141" s="44">
        <v>21.428571428571427</v>
      </c>
      <c r="LG141" s="44">
        <v>16</v>
      </c>
      <c r="LH141" s="44">
        <v>30.76923076923077</v>
      </c>
      <c r="LI141" s="44">
        <v>18.181818181818183</v>
      </c>
      <c r="LJ141" s="44">
        <v>16.666666666666664</v>
      </c>
      <c r="LK141" s="44">
        <v>5.5555555555555554</v>
      </c>
      <c r="LL141" s="44">
        <v>14.285714285714285</v>
      </c>
      <c r="LM141" s="44">
        <v>0</v>
      </c>
      <c r="LN141" s="44">
        <v>15</v>
      </c>
      <c r="LO141" s="44">
        <v>8.695652173913043</v>
      </c>
      <c r="LP141" s="44">
        <v>40</v>
      </c>
      <c r="LQ141" s="44">
        <v>21.052631578947366</v>
      </c>
      <c r="LR141" s="44">
        <v>7.1428571428571423</v>
      </c>
      <c r="LS141" s="44">
        <v>24</v>
      </c>
      <c r="LT141" s="44">
        <v>30.76923076923077</v>
      </c>
      <c r="LU141" s="44">
        <v>36.363636363636367</v>
      </c>
      <c r="LV141" s="44">
        <v>8.3333333333333321</v>
      </c>
      <c r="LW141" s="44">
        <v>5.5555555555555554</v>
      </c>
      <c r="LX141" s="44">
        <v>14.285714285714285</v>
      </c>
      <c r="LY141" s="44">
        <v>15.789473684210526</v>
      </c>
      <c r="LZ141" s="44">
        <v>10</v>
      </c>
      <c r="MA141" s="44">
        <v>4.3478260869565215</v>
      </c>
      <c r="MB141" s="25">
        <v>0</v>
      </c>
      <c r="MC141" s="25">
        <v>5</v>
      </c>
      <c r="MD141" s="25">
        <v>4</v>
      </c>
      <c r="ME141" s="25">
        <v>2</v>
      </c>
      <c r="MF141" s="25">
        <v>2</v>
      </c>
      <c r="MG141" s="25">
        <v>1</v>
      </c>
      <c r="MH141" s="25">
        <v>6</v>
      </c>
      <c r="MI141" s="25">
        <v>3</v>
      </c>
      <c r="MJ141" s="25">
        <v>5</v>
      </c>
      <c r="MK141" s="25">
        <v>3</v>
      </c>
      <c r="ML141" s="25">
        <v>0</v>
      </c>
      <c r="MM141" s="25">
        <v>2</v>
      </c>
      <c r="MN141" s="25">
        <v>4</v>
      </c>
      <c r="MO141" s="25">
        <v>8</v>
      </c>
      <c r="MP141" s="25">
        <v>8</v>
      </c>
      <c r="MQ141" s="25">
        <v>8</v>
      </c>
      <c r="MR141" s="25">
        <v>17</v>
      </c>
      <c r="MS141" s="25">
        <v>13</v>
      </c>
      <c r="MT141" s="25">
        <v>18</v>
      </c>
      <c r="MU141" s="25">
        <v>8</v>
      </c>
      <c r="MV141" s="25">
        <v>11</v>
      </c>
      <c r="MW141" s="44">
        <v>9</v>
      </c>
      <c r="MX141" s="44">
        <v>9</v>
      </c>
      <c r="MY141" s="44">
        <v>11</v>
      </c>
      <c r="MZ141" s="44">
        <v>0</v>
      </c>
      <c r="NA141" s="44">
        <v>62.5</v>
      </c>
      <c r="NB141" s="44">
        <v>50</v>
      </c>
      <c r="NC141" s="44">
        <v>25</v>
      </c>
      <c r="ND141" s="44">
        <v>11.76470588235294</v>
      </c>
      <c r="NE141" s="44">
        <v>7.6923076923076925</v>
      </c>
      <c r="NF141" s="44">
        <v>33.333333333333329</v>
      </c>
      <c r="NG141" s="44">
        <v>37.5</v>
      </c>
      <c r="NH141" s="44">
        <v>45.454545454545453</v>
      </c>
      <c r="NI141" s="44">
        <v>33.333333333333329</v>
      </c>
      <c r="NJ141" s="44">
        <v>0</v>
      </c>
      <c r="NK141" s="44">
        <v>18.181818181818183</v>
      </c>
      <c r="NL141" s="25">
        <v>1</v>
      </c>
      <c r="NM141" s="25">
        <v>2</v>
      </c>
      <c r="NN141" s="25">
        <v>2</v>
      </c>
      <c r="NO141" s="25">
        <v>2</v>
      </c>
      <c r="NP141" s="25">
        <v>2</v>
      </c>
      <c r="NQ141" s="25">
        <v>0</v>
      </c>
      <c r="NR141" s="25">
        <v>1</v>
      </c>
      <c r="NS141" s="25">
        <v>0</v>
      </c>
      <c r="NT141" s="25">
        <v>0</v>
      </c>
      <c r="NU141" s="25">
        <v>0</v>
      </c>
      <c r="NV141" s="25">
        <v>0</v>
      </c>
      <c r="NW141" s="25">
        <v>0</v>
      </c>
      <c r="NX141" s="25">
        <v>5</v>
      </c>
      <c r="NY141" s="25">
        <v>5</v>
      </c>
      <c r="NZ141" s="25">
        <v>5</v>
      </c>
      <c r="OA141" s="25">
        <v>6</v>
      </c>
      <c r="OB141" s="25">
        <v>6</v>
      </c>
      <c r="OC141" s="25">
        <v>2</v>
      </c>
      <c r="OD141" s="44">
        <v>3</v>
      </c>
      <c r="OE141" s="44">
        <v>1</v>
      </c>
      <c r="OF141" s="44">
        <v>3</v>
      </c>
      <c r="OG141" s="44">
        <v>0</v>
      </c>
      <c r="OH141" s="44">
        <v>0</v>
      </c>
      <c r="OI141" s="44">
        <v>1</v>
      </c>
      <c r="OJ141" s="44">
        <v>20</v>
      </c>
      <c r="OK141" s="44">
        <v>40</v>
      </c>
      <c r="OL141" s="44">
        <v>40</v>
      </c>
      <c r="OM141" s="44">
        <v>33.333333333333329</v>
      </c>
      <c r="ON141" s="44">
        <v>33.333333333333329</v>
      </c>
      <c r="OO141" s="44">
        <v>0</v>
      </c>
      <c r="OP141" s="44">
        <v>33.333333333333329</v>
      </c>
      <c r="OQ141" s="44">
        <v>0</v>
      </c>
      <c r="OR141" s="44">
        <v>0</v>
      </c>
      <c r="OS141" s="44">
        <v>999999999</v>
      </c>
      <c r="OT141" s="44">
        <v>999999999</v>
      </c>
      <c r="OU141" s="44">
        <v>0</v>
      </c>
      <c r="OV141" s="25">
        <v>7</v>
      </c>
      <c r="OW141" s="25">
        <v>12</v>
      </c>
      <c r="OX141" s="25">
        <v>15</v>
      </c>
      <c r="OY141" s="25">
        <v>24</v>
      </c>
      <c r="OZ141" s="25">
        <v>51</v>
      </c>
      <c r="PA141" s="25">
        <v>40</v>
      </c>
      <c r="PB141" s="25">
        <v>49</v>
      </c>
      <c r="PC141" s="25">
        <v>45</v>
      </c>
      <c r="PD141" s="25">
        <v>43</v>
      </c>
      <c r="PE141" s="25">
        <v>56</v>
      </c>
      <c r="PF141" s="25">
        <v>43</v>
      </c>
      <c r="PG141" s="25">
        <v>31</v>
      </c>
      <c r="PH141" s="25">
        <v>40</v>
      </c>
      <c r="PI141" s="25">
        <v>51</v>
      </c>
      <c r="PJ141" s="25">
        <v>41</v>
      </c>
      <c r="PK141" s="25">
        <v>49</v>
      </c>
      <c r="PL141" s="25">
        <v>81</v>
      </c>
      <c r="PM141" s="25">
        <v>71</v>
      </c>
      <c r="PN141" s="25">
        <v>70</v>
      </c>
      <c r="PO141" s="25">
        <v>66</v>
      </c>
      <c r="PP141" s="25">
        <v>67</v>
      </c>
      <c r="PQ141" s="25">
        <v>83</v>
      </c>
      <c r="PR141" s="25">
        <v>63</v>
      </c>
      <c r="PS141" s="25">
        <v>71</v>
      </c>
      <c r="PT141" s="44">
        <v>17.5</v>
      </c>
      <c r="PU141" s="44">
        <v>23.52941176470588</v>
      </c>
      <c r="PV141" s="44">
        <v>36.585365853658537</v>
      </c>
      <c r="PW141" s="44">
        <v>48.979591836734691</v>
      </c>
      <c r="PX141" s="44">
        <v>62.962962962962962</v>
      </c>
      <c r="PY141" s="44">
        <v>56.338028169014088</v>
      </c>
      <c r="PZ141" s="44">
        <v>70</v>
      </c>
      <c r="QA141" s="44">
        <v>68.181818181818173</v>
      </c>
      <c r="QB141" s="44">
        <v>64.179104477611943</v>
      </c>
      <c r="QC141" s="44">
        <v>67.46987951807229</v>
      </c>
      <c r="QD141" s="44">
        <v>68.253968253968253</v>
      </c>
      <c r="QE141" s="44">
        <v>43.661971830985912</v>
      </c>
      <c r="QF141" s="25">
        <v>8</v>
      </c>
      <c r="QG141" s="25">
        <v>14</v>
      </c>
      <c r="QH141" s="25">
        <v>19</v>
      </c>
      <c r="QI141" s="25">
        <v>30</v>
      </c>
      <c r="QJ141" s="25">
        <v>43</v>
      </c>
      <c r="QK141" s="25">
        <v>42</v>
      </c>
      <c r="QL141" s="25">
        <v>47</v>
      </c>
      <c r="QM141" s="25">
        <v>43</v>
      </c>
      <c r="QN141" s="25">
        <v>41</v>
      </c>
      <c r="QO141" s="25">
        <v>59</v>
      </c>
      <c r="QP141" s="25">
        <v>24</v>
      </c>
      <c r="QQ141" s="25">
        <v>40</v>
      </c>
      <c r="QR141" s="25">
        <v>51</v>
      </c>
      <c r="QS141" s="25">
        <v>41</v>
      </c>
      <c r="QT141" s="25">
        <v>49</v>
      </c>
      <c r="QU141" s="25">
        <v>81</v>
      </c>
      <c r="QV141" s="25">
        <v>71</v>
      </c>
      <c r="QW141" s="25">
        <v>70</v>
      </c>
      <c r="QX141" s="25">
        <v>66</v>
      </c>
      <c r="QY141" s="25">
        <v>67</v>
      </c>
      <c r="QZ141" s="25">
        <v>83</v>
      </c>
      <c r="RA141" s="25">
        <v>63</v>
      </c>
      <c r="RB141" s="44">
        <v>20</v>
      </c>
      <c r="RC141" s="44">
        <v>27.450980392156865</v>
      </c>
      <c r="RD141" s="44">
        <v>46.341463414634148</v>
      </c>
      <c r="RE141" s="44">
        <v>61.224489795918366</v>
      </c>
      <c r="RF141" s="44">
        <v>53.086419753086425</v>
      </c>
      <c r="RG141" s="44">
        <v>59.154929577464785</v>
      </c>
      <c r="RH141" s="44">
        <v>67.142857142857139</v>
      </c>
      <c r="RI141" s="44">
        <v>65.151515151515156</v>
      </c>
      <c r="RJ141" s="44">
        <v>61.194029850746269</v>
      </c>
      <c r="RK141" s="44">
        <v>71.084337349397586</v>
      </c>
      <c r="RL141" s="44">
        <v>38.095238095238095</v>
      </c>
      <c r="RM141" s="25">
        <v>11</v>
      </c>
      <c r="RN141" s="25">
        <v>18</v>
      </c>
      <c r="RO141" s="25">
        <v>18</v>
      </c>
      <c r="RP141" s="25">
        <v>19</v>
      </c>
      <c r="RQ141" s="25">
        <v>42</v>
      </c>
      <c r="RR141" s="25">
        <v>32</v>
      </c>
      <c r="RS141" s="25">
        <v>28</v>
      </c>
      <c r="RT141" s="25">
        <v>30</v>
      </c>
      <c r="RU141" s="25">
        <v>39</v>
      </c>
      <c r="RV141" s="25">
        <v>46</v>
      </c>
      <c r="RW141" s="25">
        <v>36</v>
      </c>
      <c r="RX141" s="25">
        <v>47</v>
      </c>
      <c r="RY141" s="25">
        <v>7</v>
      </c>
      <c r="RZ141" s="25">
        <v>15</v>
      </c>
      <c r="SA141" s="25">
        <v>18</v>
      </c>
      <c r="SB141" s="25">
        <v>15</v>
      </c>
      <c r="SC141" s="25">
        <v>30</v>
      </c>
      <c r="SD141" s="25">
        <v>17</v>
      </c>
      <c r="SE141" s="25">
        <v>28</v>
      </c>
      <c r="SF141" s="25">
        <v>22</v>
      </c>
      <c r="SG141" s="25">
        <v>29</v>
      </c>
      <c r="SH141" s="25">
        <v>37</v>
      </c>
      <c r="SI141" s="25">
        <v>27</v>
      </c>
      <c r="SJ141" s="25">
        <v>33</v>
      </c>
      <c r="SK141" s="25">
        <v>5</v>
      </c>
      <c r="SL141" s="25">
        <v>13</v>
      </c>
      <c r="SM141" s="25">
        <v>15</v>
      </c>
      <c r="SN141" s="25">
        <v>13</v>
      </c>
      <c r="SO141" s="25">
        <v>25</v>
      </c>
      <c r="SP141" s="25">
        <v>16</v>
      </c>
      <c r="SQ141" s="25">
        <v>17</v>
      </c>
      <c r="SR141" s="25">
        <v>16</v>
      </c>
      <c r="SS141" s="25">
        <v>27</v>
      </c>
      <c r="ST141" s="25">
        <v>32</v>
      </c>
      <c r="SU141" s="25">
        <v>21</v>
      </c>
      <c r="SV141" s="25">
        <v>27</v>
      </c>
      <c r="SW141" s="44">
        <v>33.333333333333329</v>
      </c>
      <c r="SX141" s="44">
        <v>40.909090909090914</v>
      </c>
      <c r="SY141" s="44">
        <v>58.064516129032263</v>
      </c>
      <c r="SZ141" s="44">
        <v>41.304347826086953</v>
      </c>
      <c r="TA141" s="44">
        <v>56.756756756756758</v>
      </c>
      <c r="TB141" s="44">
        <v>53.333333333333336</v>
      </c>
      <c r="TC141" s="44">
        <v>49.122807017543856</v>
      </c>
      <c r="TD141" s="44">
        <v>61.224489795918366</v>
      </c>
      <c r="TE141" s="44">
        <v>60.9375</v>
      </c>
      <c r="TF141" s="44">
        <v>79.310344827586206</v>
      </c>
      <c r="TG141" s="44">
        <v>65.454545454545453</v>
      </c>
      <c r="TH141" s="44">
        <v>83.928571428571431</v>
      </c>
      <c r="TI141" s="44">
        <v>21.212121212121211</v>
      </c>
      <c r="TJ141" s="44">
        <v>34.090909090909086</v>
      </c>
      <c r="TK141" s="44">
        <v>58.064516129032263</v>
      </c>
      <c r="TL141" s="44">
        <v>32.608695652173914</v>
      </c>
      <c r="TM141" s="44">
        <v>40.54054054054054</v>
      </c>
      <c r="TN141" s="44">
        <v>28.333333333333332</v>
      </c>
      <c r="TO141" s="44">
        <v>49.122807017543856</v>
      </c>
      <c r="TP141" s="44">
        <v>44.897959183673471</v>
      </c>
      <c r="TQ141" s="44">
        <v>45.3125</v>
      </c>
      <c r="TR141" s="44">
        <v>63.793103448275865</v>
      </c>
      <c r="TS141" s="44">
        <v>49.090909090909093</v>
      </c>
      <c r="TT141" s="44">
        <v>58.928571428571431</v>
      </c>
      <c r="TU141" s="44">
        <v>15.151515151515152</v>
      </c>
      <c r="TV141" s="44">
        <v>29.545454545454547</v>
      </c>
      <c r="TW141" s="44">
        <v>48.387096774193552</v>
      </c>
      <c r="TX141" s="44">
        <v>28.260869565217391</v>
      </c>
      <c r="TY141" s="44">
        <v>33.783783783783782</v>
      </c>
      <c r="TZ141" s="44">
        <v>26.666666666666668</v>
      </c>
      <c r="UA141" s="44">
        <v>29.82456140350877</v>
      </c>
      <c r="UB141" s="44">
        <v>32.653061224489797</v>
      </c>
      <c r="UC141" s="44">
        <v>42.1875</v>
      </c>
      <c r="UD141" s="44">
        <v>55.172413793103445</v>
      </c>
      <c r="UE141" s="44">
        <v>38.181818181818187</v>
      </c>
      <c r="UF141" s="44">
        <v>48.214285714285715</v>
      </c>
    </row>
    <row r="142" spans="1:552" x14ac:dyDescent="0.25">
      <c r="A142" s="2" t="str">
        <f t="shared" si="2"/>
        <v xml:space="preserve">330190 Itaboraí                                                                                                                                     </v>
      </c>
      <c r="B142" s="58">
        <v>330190</v>
      </c>
      <c r="C142" s="2" t="s">
        <v>186</v>
      </c>
      <c r="D142" s="56">
        <v>20</v>
      </c>
      <c r="E142" s="56">
        <v>12</v>
      </c>
      <c r="F142" s="56">
        <v>17</v>
      </c>
      <c r="G142" s="56">
        <v>14</v>
      </c>
      <c r="H142" s="56">
        <v>18</v>
      </c>
      <c r="I142" s="56">
        <v>12</v>
      </c>
      <c r="J142" s="56">
        <v>20</v>
      </c>
      <c r="K142" s="56">
        <v>17</v>
      </c>
      <c r="L142" s="56">
        <v>21</v>
      </c>
      <c r="M142" s="56">
        <v>23</v>
      </c>
      <c r="N142" s="56">
        <v>14</v>
      </c>
      <c r="O142" s="56">
        <v>21</v>
      </c>
      <c r="P142" s="59">
        <v>7</v>
      </c>
      <c r="Q142" s="59">
        <v>3</v>
      </c>
      <c r="R142" s="59">
        <v>8</v>
      </c>
      <c r="S142" s="59">
        <v>6</v>
      </c>
      <c r="T142" s="59">
        <v>11</v>
      </c>
      <c r="U142" s="59">
        <v>7</v>
      </c>
      <c r="V142" s="59">
        <v>8</v>
      </c>
      <c r="W142" s="59">
        <v>10</v>
      </c>
      <c r="X142" s="59">
        <v>15</v>
      </c>
      <c r="Y142" s="59">
        <v>18</v>
      </c>
      <c r="Z142" s="59">
        <v>10</v>
      </c>
      <c r="AA142" s="59">
        <v>16</v>
      </c>
      <c r="AB142" s="62">
        <v>35</v>
      </c>
      <c r="AC142" s="62">
        <v>25</v>
      </c>
      <c r="AD142" s="62">
        <v>47.058823529411761</v>
      </c>
      <c r="AE142" s="62">
        <v>42.857142857142854</v>
      </c>
      <c r="AF142" s="62">
        <v>61.111111111111114</v>
      </c>
      <c r="AG142" s="62">
        <v>58.333333333333336</v>
      </c>
      <c r="AH142" s="62">
        <v>40</v>
      </c>
      <c r="AI142" s="62">
        <v>58.82352941176471</v>
      </c>
      <c r="AJ142" s="62">
        <v>71.428571428571431</v>
      </c>
      <c r="AK142" s="62">
        <v>78.260869565217391</v>
      </c>
      <c r="AL142" s="62">
        <v>71.428571428571431</v>
      </c>
      <c r="AM142" s="62">
        <v>76.19047619047619</v>
      </c>
      <c r="AN142" s="61">
        <v>11</v>
      </c>
      <c r="AO142" s="25">
        <v>8</v>
      </c>
      <c r="AP142" s="25">
        <v>8</v>
      </c>
      <c r="AQ142" s="25">
        <v>7</v>
      </c>
      <c r="AR142" s="25">
        <v>6</v>
      </c>
      <c r="AS142" s="25">
        <v>5</v>
      </c>
      <c r="AT142" s="25">
        <v>12</v>
      </c>
      <c r="AU142" s="25">
        <v>7</v>
      </c>
      <c r="AV142" s="25">
        <v>6</v>
      </c>
      <c r="AW142" s="25">
        <v>5</v>
      </c>
      <c r="AX142" s="25">
        <v>4</v>
      </c>
      <c r="AY142" s="25">
        <v>5</v>
      </c>
      <c r="AZ142" s="39">
        <v>55.000000000000007</v>
      </c>
      <c r="BA142" s="39">
        <v>66.666666666666657</v>
      </c>
      <c r="BB142" s="39">
        <v>47.058823529411761</v>
      </c>
      <c r="BC142" s="39">
        <v>50</v>
      </c>
      <c r="BD142" s="39">
        <v>33.333333333333329</v>
      </c>
      <c r="BE142" s="39">
        <v>41.666666666666671</v>
      </c>
      <c r="BF142" s="39">
        <v>60</v>
      </c>
      <c r="BG142" s="39">
        <v>41.17647058823529</v>
      </c>
      <c r="BH142" s="39">
        <v>28.571428571428569</v>
      </c>
      <c r="BI142" s="39">
        <v>21.739130434782609</v>
      </c>
      <c r="BJ142" s="39">
        <v>28.571428571428569</v>
      </c>
      <c r="BK142" s="39">
        <v>23.809523809523807</v>
      </c>
      <c r="BL142" s="25">
        <v>2</v>
      </c>
      <c r="BM142" s="25">
        <v>1</v>
      </c>
      <c r="BN142" s="25">
        <v>1</v>
      </c>
      <c r="BO142" s="25">
        <v>1</v>
      </c>
      <c r="BP142" s="25">
        <v>1</v>
      </c>
      <c r="BQ142" s="25">
        <v>0</v>
      </c>
      <c r="BR142" s="25">
        <v>0</v>
      </c>
      <c r="BS142" s="25">
        <v>0</v>
      </c>
      <c r="BT142" s="25">
        <v>0</v>
      </c>
      <c r="BU142" s="25">
        <v>0</v>
      </c>
      <c r="BV142" s="25">
        <v>0</v>
      </c>
      <c r="BW142" s="25">
        <v>0</v>
      </c>
      <c r="BX142" s="39">
        <v>10</v>
      </c>
      <c r="BY142" s="39">
        <v>8.3333333333333321</v>
      </c>
      <c r="BZ142" s="39">
        <v>5.8823529411764701</v>
      </c>
      <c r="CA142" s="39">
        <v>7.1428571428571423</v>
      </c>
      <c r="CB142" s="39">
        <v>5.5555555555555554</v>
      </c>
      <c r="CC142" s="39">
        <v>0</v>
      </c>
      <c r="CD142" s="39">
        <v>0</v>
      </c>
      <c r="CE142" s="39">
        <v>0</v>
      </c>
      <c r="CF142" s="39">
        <v>0</v>
      </c>
      <c r="CG142" s="39">
        <v>0</v>
      </c>
      <c r="CH142" s="39">
        <v>0</v>
      </c>
      <c r="CI142" s="39">
        <v>0</v>
      </c>
      <c r="CJ142" s="63">
        <v>5</v>
      </c>
      <c r="CK142" s="63">
        <v>1</v>
      </c>
      <c r="CL142" s="63">
        <v>3</v>
      </c>
      <c r="CM142" s="63">
        <v>2</v>
      </c>
      <c r="CN142" s="63">
        <v>4</v>
      </c>
      <c r="CO142" s="63">
        <v>3</v>
      </c>
      <c r="CP142" s="63">
        <v>0</v>
      </c>
      <c r="CQ142" s="63">
        <v>5</v>
      </c>
      <c r="CR142" s="63">
        <v>4</v>
      </c>
      <c r="CS142" s="63">
        <v>9</v>
      </c>
      <c r="CT142" s="63">
        <v>4</v>
      </c>
      <c r="CU142" s="63">
        <v>6</v>
      </c>
      <c r="CV142" s="63">
        <v>1</v>
      </c>
      <c r="CW142" s="63">
        <v>0</v>
      </c>
      <c r="CX142" s="63">
        <v>1</v>
      </c>
      <c r="CY142" s="63">
        <v>0</v>
      </c>
      <c r="CZ142" s="63">
        <v>1</v>
      </c>
      <c r="DA142" s="63">
        <v>0</v>
      </c>
      <c r="DB142" s="63">
        <v>1</v>
      </c>
      <c r="DC142" s="63">
        <v>0</v>
      </c>
      <c r="DD142" s="63">
        <v>0</v>
      </c>
      <c r="DE142" s="63">
        <v>1</v>
      </c>
      <c r="DF142" s="63">
        <v>0</v>
      </c>
      <c r="DG142" s="63">
        <v>2</v>
      </c>
      <c r="DH142" s="25">
        <v>0</v>
      </c>
      <c r="DI142" s="25">
        <v>1</v>
      </c>
      <c r="DJ142" s="25">
        <v>1</v>
      </c>
      <c r="DK142" s="25">
        <v>1</v>
      </c>
      <c r="DL142" s="25">
        <v>0</v>
      </c>
      <c r="DM142" s="25">
        <v>0</v>
      </c>
      <c r="DN142" s="25">
        <v>0</v>
      </c>
      <c r="DO142" s="25">
        <v>1</v>
      </c>
      <c r="DP142" s="25">
        <v>1</v>
      </c>
      <c r="DQ142" s="25">
        <v>1</v>
      </c>
      <c r="DR142" s="25">
        <v>1</v>
      </c>
      <c r="DS142" s="25">
        <v>0</v>
      </c>
      <c r="DT142" s="34">
        <v>6</v>
      </c>
      <c r="DU142" s="34">
        <v>2</v>
      </c>
      <c r="DV142" s="34">
        <v>5</v>
      </c>
      <c r="DW142" s="34">
        <v>3</v>
      </c>
      <c r="DX142" s="34">
        <v>5</v>
      </c>
      <c r="DY142" s="34">
        <v>3</v>
      </c>
      <c r="DZ142" s="34">
        <v>1</v>
      </c>
      <c r="EA142" s="2">
        <v>6</v>
      </c>
      <c r="EB142" s="2">
        <v>5</v>
      </c>
      <c r="EC142" s="2">
        <v>11</v>
      </c>
      <c r="ED142" s="2">
        <v>5</v>
      </c>
      <c r="EE142" s="2">
        <v>8</v>
      </c>
      <c r="EF142" s="34">
        <v>83.333333333333343</v>
      </c>
      <c r="EG142" s="34">
        <v>50</v>
      </c>
      <c r="EH142" s="34">
        <v>60</v>
      </c>
      <c r="EI142" s="34">
        <v>66.666666666666657</v>
      </c>
      <c r="EJ142" s="34">
        <v>80</v>
      </c>
      <c r="EK142" s="34">
        <v>100</v>
      </c>
      <c r="EL142" s="34">
        <v>0</v>
      </c>
      <c r="EM142" s="34">
        <v>83.333333333333343</v>
      </c>
      <c r="EN142" s="34">
        <v>80</v>
      </c>
      <c r="EO142" s="34">
        <v>81.818181818181827</v>
      </c>
      <c r="EP142" s="34">
        <v>80</v>
      </c>
      <c r="EQ142" s="34">
        <v>75</v>
      </c>
      <c r="ER142" s="34">
        <v>16.666666666666664</v>
      </c>
      <c r="ES142" s="34">
        <v>0</v>
      </c>
      <c r="ET142" s="34">
        <v>20</v>
      </c>
      <c r="EU142" s="34">
        <v>0</v>
      </c>
      <c r="EV142" s="34">
        <v>20</v>
      </c>
      <c r="EW142" s="34">
        <v>0</v>
      </c>
      <c r="EX142" s="34">
        <v>100</v>
      </c>
      <c r="EY142" s="34">
        <v>0</v>
      </c>
      <c r="EZ142" s="34">
        <v>0</v>
      </c>
      <c r="FA142" s="34">
        <v>9.0909090909090917</v>
      </c>
      <c r="FB142" s="34">
        <v>0</v>
      </c>
      <c r="FC142" s="34">
        <v>25</v>
      </c>
      <c r="FD142" s="42">
        <v>0</v>
      </c>
      <c r="FE142" s="42">
        <v>50</v>
      </c>
      <c r="FF142" s="42">
        <v>20</v>
      </c>
      <c r="FG142" s="42">
        <v>33.333333333333329</v>
      </c>
      <c r="FH142" s="42">
        <v>0</v>
      </c>
      <c r="FI142" s="42">
        <v>0</v>
      </c>
      <c r="FJ142" s="42">
        <v>0</v>
      </c>
      <c r="FK142" s="42">
        <v>16.666666666666664</v>
      </c>
      <c r="FL142" s="42">
        <v>20</v>
      </c>
      <c r="FM142" s="42">
        <v>9.0909090909090917</v>
      </c>
      <c r="FN142" s="42">
        <v>20</v>
      </c>
      <c r="FO142" s="42">
        <v>0</v>
      </c>
      <c r="FP142" s="42">
        <v>6</v>
      </c>
      <c r="FQ142" s="2">
        <v>0</v>
      </c>
      <c r="FR142" s="2">
        <v>3</v>
      </c>
      <c r="FS142" s="2">
        <v>5</v>
      </c>
      <c r="FT142" s="2">
        <v>6</v>
      </c>
      <c r="FU142" s="2">
        <v>5</v>
      </c>
      <c r="FV142" s="2">
        <v>5</v>
      </c>
      <c r="FW142" s="2">
        <v>6</v>
      </c>
      <c r="FX142" s="2">
        <v>11</v>
      </c>
      <c r="FY142" s="2">
        <v>13</v>
      </c>
      <c r="FZ142" s="2">
        <v>9</v>
      </c>
      <c r="GA142" s="2">
        <v>10</v>
      </c>
      <c r="GB142" s="25">
        <v>0</v>
      </c>
      <c r="GC142" s="25">
        <v>2</v>
      </c>
      <c r="GD142" s="25">
        <v>2</v>
      </c>
      <c r="GE142" s="25">
        <v>0</v>
      </c>
      <c r="GF142" s="25">
        <v>0</v>
      </c>
      <c r="GG142" s="25">
        <v>1</v>
      </c>
      <c r="GH142" s="25">
        <v>0</v>
      </c>
      <c r="GI142" s="25">
        <v>0</v>
      </c>
      <c r="GJ142" s="25">
        <v>0</v>
      </c>
      <c r="GK142" s="25">
        <v>1</v>
      </c>
      <c r="GL142" s="25">
        <v>0</v>
      </c>
      <c r="GM142" s="25">
        <v>1</v>
      </c>
      <c r="GN142" s="2">
        <v>0</v>
      </c>
      <c r="GO142" s="2">
        <v>1</v>
      </c>
      <c r="GP142" s="2">
        <v>0</v>
      </c>
      <c r="GQ142" s="2">
        <v>0</v>
      </c>
      <c r="GR142" s="2">
        <v>1</v>
      </c>
      <c r="GS142" s="2">
        <v>0</v>
      </c>
      <c r="GT142" s="2">
        <v>0</v>
      </c>
      <c r="GU142" s="2">
        <v>2</v>
      </c>
      <c r="GV142" s="2">
        <v>2</v>
      </c>
      <c r="GW142" s="2">
        <v>0</v>
      </c>
      <c r="GX142" s="2">
        <v>1</v>
      </c>
      <c r="GY142" s="2">
        <v>3</v>
      </c>
      <c r="GZ142" s="2">
        <v>6</v>
      </c>
      <c r="HA142" s="2">
        <v>3</v>
      </c>
      <c r="HB142" s="2">
        <v>5</v>
      </c>
      <c r="HC142" s="2">
        <v>5</v>
      </c>
      <c r="HD142" s="2">
        <v>7</v>
      </c>
      <c r="HE142" s="2">
        <v>6</v>
      </c>
      <c r="HF142" s="2">
        <v>5</v>
      </c>
      <c r="HG142" s="2">
        <v>8</v>
      </c>
      <c r="HH142" s="2">
        <v>13</v>
      </c>
      <c r="HI142" s="2">
        <v>14</v>
      </c>
      <c r="HJ142" s="2">
        <v>10</v>
      </c>
      <c r="HK142" s="2">
        <v>14</v>
      </c>
      <c r="HL142" s="34">
        <v>100</v>
      </c>
      <c r="HM142" s="34">
        <v>0</v>
      </c>
      <c r="HN142" s="34">
        <v>60</v>
      </c>
      <c r="HO142" s="34">
        <v>100</v>
      </c>
      <c r="HP142" s="34">
        <v>85.714285714285708</v>
      </c>
      <c r="HQ142" s="34">
        <v>83.333333333333343</v>
      </c>
      <c r="HR142" s="34">
        <v>100</v>
      </c>
      <c r="HS142" s="34">
        <v>75</v>
      </c>
      <c r="HT142" s="34">
        <v>84.615384615384613</v>
      </c>
      <c r="HU142" s="34">
        <v>92.857142857142861</v>
      </c>
      <c r="HV142" s="34">
        <v>90</v>
      </c>
      <c r="HW142" s="34">
        <v>71.428571428571431</v>
      </c>
      <c r="HX142" s="39">
        <v>0</v>
      </c>
      <c r="HY142" s="39">
        <v>66.666666666666657</v>
      </c>
      <c r="HZ142" s="39">
        <v>40</v>
      </c>
      <c r="IA142" s="39">
        <v>0</v>
      </c>
      <c r="IB142" s="39">
        <v>0</v>
      </c>
      <c r="IC142" s="39">
        <v>16.666666666666664</v>
      </c>
      <c r="ID142" s="39">
        <v>0</v>
      </c>
      <c r="IE142" s="39">
        <v>0</v>
      </c>
      <c r="IF142" s="39">
        <v>0</v>
      </c>
      <c r="IG142" s="39">
        <v>7.1428571428571423</v>
      </c>
      <c r="IH142" s="39">
        <v>0</v>
      </c>
      <c r="II142" s="39">
        <v>7.1428571428571423</v>
      </c>
      <c r="IJ142" s="39">
        <v>0</v>
      </c>
      <c r="IK142" s="39">
        <v>33.333333333333329</v>
      </c>
      <c r="IL142" s="39">
        <v>0</v>
      </c>
      <c r="IM142" s="39">
        <v>0</v>
      </c>
      <c r="IN142" s="39">
        <v>14.285714285714285</v>
      </c>
      <c r="IO142" s="39">
        <v>0</v>
      </c>
      <c r="IP142" s="39">
        <v>0</v>
      </c>
      <c r="IQ142" s="39">
        <v>25</v>
      </c>
      <c r="IR142" s="39">
        <v>15.384615384615385</v>
      </c>
      <c r="IS142" s="39">
        <v>0</v>
      </c>
      <c r="IT142" s="39">
        <v>10</v>
      </c>
      <c r="IU142" s="39">
        <v>21.428571428571427</v>
      </c>
      <c r="IV142" s="39">
        <v>4</v>
      </c>
      <c r="IW142" s="39">
        <v>2</v>
      </c>
      <c r="IX142" s="39">
        <v>4</v>
      </c>
      <c r="IY142" s="39">
        <v>2</v>
      </c>
      <c r="IZ142" s="39">
        <v>2</v>
      </c>
      <c r="JA142" s="39">
        <v>1</v>
      </c>
      <c r="JB142" s="39">
        <v>2</v>
      </c>
      <c r="JC142" s="39">
        <v>3</v>
      </c>
      <c r="JD142" s="2">
        <v>3</v>
      </c>
      <c r="JE142" s="2">
        <v>4</v>
      </c>
      <c r="JF142" s="2">
        <v>3</v>
      </c>
      <c r="JG142" s="2">
        <v>5</v>
      </c>
      <c r="JH142" s="2">
        <v>2</v>
      </c>
      <c r="JI142" s="2">
        <v>2</v>
      </c>
      <c r="JJ142" s="2">
        <v>3</v>
      </c>
      <c r="JK142" s="2">
        <v>1</v>
      </c>
      <c r="JL142" s="2">
        <v>3</v>
      </c>
      <c r="JM142" s="44">
        <v>3</v>
      </c>
      <c r="JN142" s="44">
        <v>3</v>
      </c>
      <c r="JO142" s="44">
        <v>2</v>
      </c>
      <c r="JP142" s="2">
        <v>1</v>
      </c>
      <c r="JQ142" s="2">
        <v>0</v>
      </c>
      <c r="JR142" s="2">
        <v>0</v>
      </c>
      <c r="JS142" s="2">
        <v>0</v>
      </c>
      <c r="JT142" s="2">
        <v>4</v>
      </c>
      <c r="JU142" s="2">
        <v>2</v>
      </c>
      <c r="JV142" s="2">
        <v>0</v>
      </c>
      <c r="JW142" s="2">
        <v>0</v>
      </c>
      <c r="JX142" s="2">
        <v>0</v>
      </c>
      <c r="JY142" s="2">
        <v>1</v>
      </c>
      <c r="JZ142" s="2">
        <v>5</v>
      </c>
      <c r="KA142" s="2">
        <v>2</v>
      </c>
      <c r="KB142" s="25">
        <v>0</v>
      </c>
      <c r="KC142" s="25">
        <v>0</v>
      </c>
      <c r="KD142" s="25">
        <v>1</v>
      </c>
      <c r="KE142" s="25">
        <v>0</v>
      </c>
      <c r="KF142" s="25">
        <v>10</v>
      </c>
      <c r="KG142" s="25">
        <v>6</v>
      </c>
      <c r="KH142" s="25">
        <v>7</v>
      </c>
      <c r="KI142" s="25">
        <v>3</v>
      </c>
      <c r="KJ142" s="25">
        <v>5</v>
      </c>
      <c r="KK142" s="25">
        <v>5</v>
      </c>
      <c r="KL142" s="25">
        <v>10</v>
      </c>
      <c r="KM142" s="25">
        <v>7</v>
      </c>
      <c r="KN142" s="25">
        <v>4</v>
      </c>
      <c r="KO142" s="25">
        <v>4</v>
      </c>
      <c r="KP142" s="25">
        <v>4</v>
      </c>
      <c r="KQ142" s="25">
        <v>5</v>
      </c>
      <c r="KR142" s="44">
        <v>40</v>
      </c>
      <c r="KS142" s="44">
        <v>33.333333333333329</v>
      </c>
      <c r="KT142" s="44">
        <v>57.142857142857139</v>
      </c>
      <c r="KU142" s="44">
        <v>66.666666666666657</v>
      </c>
      <c r="KV142" s="44">
        <v>40</v>
      </c>
      <c r="KW142" s="44">
        <v>20</v>
      </c>
      <c r="KX142" s="44">
        <v>20</v>
      </c>
      <c r="KY142" s="44">
        <v>42.857142857142854</v>
      </c>
      <c r="KZ142" s="44">
        <v>75</v>
      </c>
      <c r="LA142" s="44">
        <v>100</v>
      </c>
      <c r="LB142" s="44">
        <v>75</v>
      </c>
      <c r="LC142" s="44">
        <v>100</v>
      </c>
      <c r="LD142" s="44">
        <v>20</v>
      </c>
      <c r="LE142" s="44">
        <v>33.333333333333329</v>
      </c>
      <c r="LF142" s="44">
        <v>42.857142857142854</v>
      </c>
      <c r="LG142" s="44">
        <v>33.333333333333329</v>
      </c>
      <c r="LH142" s="44">
        <v>60</v>
      </c>
      <c r="LI142" s="44">
        <v>60</v>
      </c>
      <c r="LJ142" s="44">
        <v>30</v>
      </c>
      <c r="LK142" s="44">
        <v>28.571428571428569</v>
      </c>
      <c r="LL142" s="44">
        <v>25</v>
      </c>
      <c r="LM142" s="44">
        <v>0</v>
      </c>
      <c r="LN142" s="44">
        <v>0</v>
      </c>
      <c r="LO142" s="44">
        <v>0</v>
      </c>
      <c r="LP142" s="44">
        <v>40</v>
      </c>
      <c r="LQ142" s="44">
        <v>33.333333333333329</v>
      </c>
      <c r="LR142" s="44">
        <v>0</v>
      </c>
      <c r="LS142" s="44">
        <v>0</v>
      </c>
      <c r="LT142" s="44">
        <v>0</v>
      </c>
      <c r="LU142" s="44">
        <v>20</v>
      </c>
      <c r="LV142" s="44">
        <v>50</v>
      </c>
      <c r="LW142" s="44">
        <v>28.571428571428569</v>
      </c>
      <c r="LX142" s="44">
        <v>0</v>
      </c>
      <c r="LY142" s="44">
        <v>0</v>
      </c>
      <c r="LZ142" s="44">
        <v>25</v>
      </c>
      <c r="MA142" s="44">
        <v>0</v>
      </c>
      <c r="MB142" s="25">
        <v>2</v>
      </c>
      <c r="MC142" s="25">
        <v>0</v>
      </c>
      <c r="MD142" s="25">
        <v>1</v>
      </c>
      <c r="ME142" s="25">
        <v>0</v>
      </c>
      <c r="MF142" s="25">
        <v>1</v>
      </c>
      <c r="MG142" s="25">
        <v>0</v>
      </c>
      <c r="MH142" s="25">
        <v>1</v>
      </c>
      <c r="MI142" s="25">
        <v>1</v>
      </c>
      <c r="MJ142" s="25">
        <v>0</v>
      </c>
      <c r="MK142" s="25">
        <v>1</v>
      </c>
      <c r="ML142" s="25">
        <v>2</v>
      </c>
      <c r="MM142" s="25">
        <v>0</v>
      </c>
      <c r="MN142" s="25">
        <v>6</v>
      </c>
      <c r="MO142" s="25">
        <v>2</v>
      </c>
      <c r="MP142" s="25">
        <v>4</v>
      </c>
      <c r="MQ142" s="25">
        <v>3</v>
      </c>
      <c r="MR142" s="25">
        <v>5</v>
      </c>
      <c r="MS142" s="25">
        <v>3</v>
      </c>
      <c r="MT142" s="25">
        <v>2</v>
      </c>
      <c r="MU142" s="25">
        <v>6</v>
      </c>
      <c r="MV142" s="25">
        <v>4</v>
      </c>
      <c r="MW142" s="44">
        <v>5</v>
      </c>
      <c r="MX142" s="44">
        <v>4</v>
      </c>
      <c r="MY142" s="44">
        <v>5</v>
      </c>
      <c r="MZ142" s="44">
        <v>33.333333333333329</v>
      </c>
      <c r="NA142" s="44">
        <v>0</v>
      </c>
      <c r="NB142" s="44">
        <v>25</v>
      </c>
      <c r="NC142" s="44">
        <v>0</v>
      </c>
      <c r="ND142" s="44">
        <v>20</v>
      </c>
      <c r="NE142" s="44">
        <v>0</v>
      </c>
      <c r="NF142" s="44">
        <v>50</v>
      </c>
      <c r="NG142" s="44">
        <v>16.666666666666664</v>
      </c>
      <c r="NH142" s="44">
        <v>0</v>
      </c>
      <c r="NI142" s="44">
        <v>20</v>
      </c>
      <c r="NJ142" s="44">
        <v>50</v>
      </c>
      <c r="NK142" s="44">
        <v>0</v>
      </c>
      <c r="NL142" s="25">
        <v>1</v>
      </c>
      <c r="NM142" s="25">
        <v>0</v>
      </c>
      <c r="NN142" s="25">
        <v>0</v>
      </c>
      <c r="NO142" s="25">
        <v>0</v>
      </c>
      <c r="NP142" s="25">
        <v>0</v>
      </c>
      <c r="NQ142" s="25">
        <v>1</v>
      </c>
      <c r="NR142" s="25">
        <v>0</v>
      </c>
      <c r="NS142" s="25">
        <v>0</v>
      </c>
      <c r="NT142" s="25">
        <v>0</v>
      </c>
      <c r="NU142" s="25">
        <v>0</v>
      </c>
      <c r="NV142" s="25">
        <v>0</v>
      </c>
      <c r="NW142" s="25">
        <v>0</v>
      </c>
      <c r="NX142" s="25">
        <v>4</v>
      </c>
      <c r="NY142" s="25">
        <v>0</v>
      </c>
      <c r="NZ142" s="25">
        <v>0</v>
      </c>
      <c r="OA142" s="25">
        <v>0</v>
      </c>
      <c r="OB142" s="25">
        <v>1</v>
      </c>
      <c r="OC142" s="25">
        <v>1</v>
      </c>
      <c r="OD142" s="44">
        <v>1</v>
      </c>
      <c r="OE142" s="44">
        <v>0</v>
      </c>
      <c r="OF142" s="44">
        <v>0</v>
      </c>
      <c r="OG142" s="44">
        <v>0</v>
      </c>
      <c r="OH142" s="44">
        <v>0</v>
      </c>
      <c r="OI142" s="44">
        <v>0</v>
      </c>
      <c r="OJ142" s="44">
        <v>25</v>
      </c>
      <c r="OK142" s="44">
        <v>999999999</v>
      </c>
      <c r="OL142" s="44">
        <v>999999999</v>
      </c>
      <c r="OM142" s="44">
        <v>999999999</v>
      </c>
      <c r="ON142" s="44">
        <v>0</v>
      </c>
      <c r="OO142" s="44">
        <v>100</v>
      </c>
      <c r="OP142" s="44">
        <v>0</v>
      </c>
      <c r="OQ142" s="44">
        <v>999999999</v>
      </c>
      <c r="OR142" s="44">
        <v>999999999</v>
      </c>
      <c r="OS142" s="44">
        <v>999999999</v>
      </c>
      <c r="OT142" s="44">
        <v>999999999</v>
      </c>
      <c r="OU142" s="44">
        <v>999999999</v>
      </c>
      <c r="OV142" s="25">
        <v>15</v>
      </c>
      <c r="OW142" s="25">
        <v>10</v>
      </c>
      <c r="OX142" s="25">
        <v>11</v>
      </c>
      <c r="OY142" s="25">
        <v>9</v>
      </c>
      <c r="OZ142" s="25">
        <v>15</v>
      </c>
      <c r="PA142" s="25">
        <v>14</v>
      </c>
      <c r="PB142" s="25">
        <v>21</v>
      </c>
      <c r="PC142" s="25">
        <v>18</v>
      </c>
      <c r="PD142" s="25">
        <v>24</v>
      </c>
      <c r="PE142" s="25">
        <v>24</v>
      </c>
      <c r="PF142" s="25">
        <v>19</v>
      </c>
      <c r="PG142" s="25">
        <v>12</v>
      </c>
      <c r="PH142" s="25">
        <v>24</v>
      </c>
      <c r="PI142" s="25">
        <v>17</v>
      </c>
      <c r="PJ142" s="25">
        <v>21</v>
      </c>
      <c r="PK142" s="25">
        <v>15</v>
      </c>
      <c r="PL142" s="25">
        <v>20</v>
      </c>
      <c r="PM142" s="25">
        <v>17</v>
      </c>
      <c r="PN142" s="25">
        <v>28</v>
      </c>
      <c r="PO142" s="25">
        <v>23</v>
      </c>
      <c r="PP142" s="25">
        <v>28</v>
      </c>
      <c r="PQ142" s="25">
        <v>31</v>
      </c>
      <c r="PR142" s="25">
        <v>21</v>
      </c>
      <c r="PS142" s="25">
        <v>25</v>
      </c>
      <c r="PT142" s="44">
        <v>62.5</v>
      </c>
      <c r="PU142" s="44">
        <v>58.82352941176471</v>
      </c>
      <c r="PV142" s="44">
        <v>52.380952380952387</v>
      </c>
      <c r="PW142" s="44">
        <v>60</v>
      </c>
      <c r="PX142" s="44">
        <v>75</v>
      </c>
      <c r="PY142" s="44">
        <v>82.35294117647058</v>
      </c>
      <c r="PZ142" s="44">
        <v>75</v>
      </c>
      <c r="QA142" s="44">
        <v>78.260869565217391</v>
      </c>
      <c r="QB142" s="44">
        <v>85.714285714285708</v>
      </c>
      <c r="QC142" s="44">
        <v>77.41935483870968</v>
      </c>
      <c r="QD142" s="44">
        <v>90.476190476190482</v>
      </c>
      <c r="QE142" s="44">
        <v>48</v>
      </c>
      <c r="QF142" s="25">
        <v>14</v>
      </c>
      <c r="QG142" s="25">
        <v>6</v>
      </c>
      <c r="QH142" s="25">
        <v>9</v>
      </c>
      <c r="QI142" s="25">
        <v>5</v>
      </c>
      <c r="QJ142" s="25">
        <v>12</v>
      </c>
      <c r="QK142" s="25">
        <v>14</v>
      </c>
      <c r="QL142" s="25">
        <v>21</v>
      </c>
      <c r="QM142" s="25">
        <v>19</v>
      </c>
      <c r="QN142" s="25">
        <v>22</v>
      </c>
      <c r="QO142" s="25">
        <v>23</v>
      </c>
      <c r="QP142" s="25">
        <v>10</v>
      </c>
      <c r="QQ142" s="25">
        <v>24</v>
      </c>
      <c r="QR142" s="25">
        <v>17</v>
      </c>
      <c r="QS142" s="25">
        <v>21</v>
      </c>
      <c r="QT142" s="25">
        <v>15</v>
      </c>
      <c r="QU142" s="25">
        <v>20</v>
      </c>
      <c r="QV142" s="25">
        <v>17</v>
      </c>
      <c r="QW142" s="25">
        <v>28</v>
      </c>
      <c r="QX142" s="25">
        <v>23</v>
      </c>
      <c r="QY142" s="25">
        <v>28</v>
      </c>
      <c r="QZ142" s="25">
        <v>31</v>
      </c>
      <c r="RA142" s="25">
        <v>21</v>
      </c>
      <c r="RB142" s="44">
        <v>58.333333333333336</v>
      </c>
      <c r="RC142" s="44">
        <v>35.294117647058826</v>
      </c>
      <c r="RD142" s="44">
        <v>42.857142857142854</v>
      </c>
      <c r="RE142" s="44">
        <v>33.333333333333329</v>
      </c>
      <c r="RF142" s="44">
        <v>60</v>
      </c>
      <c r="RG142" s="44">
        <v>82.35294117647058</v>
      </c>
      <c r="RH142" s="44">
        <v>75</v>
      </c>
      <c r="RI142" s="44">
        <v>82.608695652173907</v>
      </c>
      <c r="RJ142" s="44">
        <v>78.571428571428569</v>
      </c>
      <c r="RK142" s="44">
        <v>74.193548387096769</v>
      </c>
      <c r="RL142" s="44">
        <v>47.619047619047613</v>
      </c>
      <c r="RM142" s="25">
        <v>13</v>
      </c>
      <c r="RN142" s="25">
        <v>8</v>
      </c>
      <c r="RO142" s="25">
        <v>11</v>
      </c>
      <c r="RP142" s="25">
        <v>8</v>
      </c>
      <c r="RQ142" s="25">
        <v>12</v>
      </c>
      <c r="RR142" s="25">
        <v>6</v>
      </c>
      <c r="RS142" s="25">
        <v>15</v>
      </c>
      <c r="RT142" s="25">
        <v>11</v>
      </c>
      <c r="RU142" s="25">
        <v>15</v>
      </c>
      <c r="RV142" s="25">
        <v>12</v>
      </c>
      <c r="RW142" s="25">
        <v>10</v>
      </c>
      <c r="RX142" s="25">
        <v>16</v>
      </c>
      <c r="RY142" s="25">
        <v>11</v>
      </c>
      <c r="RZ142" s="25">
        <v>5</v>
      </c>
      <c r="SA142" s="25">
        <v>8</v>
      </c>
      <c r="SB142" s="25">
        <v>6</v>
      </c>
      <c r="SC142" s="25">
        <v>8</v>
      </c>
      <c r="SD142" s="25">
        <v>9</v>
      </c>
      <c r="SE142" s="25">
        <v>4</v>
      </c>
      <c r="SF142" s="25">
        <v>7</v>
      </c>
      <c r="SG142" s="25">
        <v>12</v>
      </c>
      <c r="SH142" s="25">
        <v>11</v>
      </c>
      <c r="SI142" s="25">
        <v>11</v>
      </c>
      <c r="SJ142" s="25">
        <v>11</v>
      </c>
      <c r="SK142" s="25">
        <v>10</v>
      </c>
      <c r="SL142" s="25">
        <v>5</v>
      </c>
      <c r="SM142" s="25">
        <v>7</v>
      </c>
      <c r="SN142" s="25">
        <v>6</v>
      </c>
      <c r="SO142" s="25">
        <v>7</v>
      </c>
      <c r="SP142" s="25">
        <v>5</v>
      </c>
      <c r="SQ142" s="25">
        <v>4</v>
      </c>
      <c r="SR142" s="25">
        <v>4</v>
      </c>
      <c r="SS142" s="25">
        <v>10</v>
      </c>
      <c r="ST142" s="25">
        <v>4</v>
      </c>
      <c r="SU142" s="25">
        <v>8</v>
      </c>
      <c r="SV142" s="25">
        <v>10</v>
      </c>
      <c r="SW142" s="44">
        <v>65</v>
      </c>
      <c r="SX142" s="44">
        <v>66.666666666666657</v>
      </c>
      <c r="SY142" s="44">
        <v>64.705882352941174</v>
      </c>
      <c r="SZ142" s="44">
        <v>57.142857142857139</v>
      </c>
      <c r="TA142" s="44">
        <v>66.666666666666657</v>
      </c>
      <c r="TB142" s="44">
        <v>50</v>
      </c>
      <c r="TC142" s="44">
        <v>75</v>
      </c>
      <c r="TD142" s="44">
        <v>64.705882352941174</v>
      </c>
      <c r="TE142" s="44">
        <v>71.428571428571431</v>
      </c>
      <c r="TF142" s="44">
        <v>52.173913043478258</v>
      </c>
      <c r="TG142" s="44">
        <v>71.428571428571431</v>
      </c>
      <c r="TH142" s="44">
        <v>76.19047619047619</v>
      </c>
      <c r="TI142" s="44">
        <v>55.000000000000007</v>
      </c>
      <c r="TJ142" s="44">
        <v>41.666666666666671</v>
      </c>
      <c r="TK142" s="44">
        <v>47.058823529411761</v>
      </c>
      <c r="TL142" s="44">
        <v>42.857142857142854</v>
      </c>
      <c r="TM142" s="44">
        <v>44.444444444444443</v>
      </c>
      <c r="TN142" s="44">
        <v>75</v>
      </c>
      <c r="TO142" s="44">
        <v>20</v>
      </c>
      <c r="TP142" s="44">
        <v>41.17647058823529</v>
      </c>
      <c r="TQ142" s="44">
        <v>57.142857142857139</v>
      </c>
      <c r="TR142" s="44">
        <v>47.826086956521742</v>
      </c>
      <c r="TS142" s="44">
        <v>78.571428571428569</v>
      </c>
      <c r="TT142" s="44">
        <v>52.380952380952387</v>
      </c>
      <c r="TU142" s="44">
        <v>50</v>
      </c>
      <c r="TV142" s="44">
        <v>41.666666666666671</v>
      </c>
      <c r="TW142" s="44">
        <v>41.17647058823529</v>
      </c>
      <c r="TX142" s="44">
        <v>42.857142857142854</v>
      </c>
      <c r="TY142" s="44">
        <v>38.888888888888893</v>
      </c>
      <c r="TZ142" s="44">
        <v>41.666666666666671</v>
      </c>
      <c r="UA142" s="44">
        <v>20</v>
      </c>
      <c r="UB142" s="44">
        <v>23.52941176470588</v>
      </c>
      <c r="UC142" s="44">
        <v>47.619047619047613</v>
      </c>
      <c r="UD142" s="44">
        <v>17.391304347826086</v>
      </c>
      <c r="UE142" s="44">
        <v>57.142857142857139</v>
      </c>
      <c r="UF142" s="44">
        <v>47.619047619047613</v>
      </c>
    </row>
    <row r="143" spans="1:552" x14ac:dyDescent="0.25">
      <c r="A143" s="2" t="str">
        <f t="shared" si="2"/>
        <v xml:space="preserve">330200 Itaguaí                                                                                                                                      </v>
      </c>
      <c r="B143" s="58">
        <v>330200</v>
      </c>
      <c r="C143" s="2" t="s">
        <v>187</v>
      </c>
      <c r="D143" s="56">
        <v>8</v>
      </c>
      <c r="E143" s="56">
        <v>5</v>
      </c>
      <c r="F143" s="56">
        <v>4</v>
      </c>
      <c r="G143" s="56">
        <v>7</v>
      </c>
      <c r="H143" s="56">
        <v>9</v>
      </c>
      <c r="I143" s="56">
        <v>7</v>
      </c>
      <c r="J143" s="56">
        <v>7</v>
      </c>
      <c r="K143" s="56">
        <v>6</v>
      </c>
      <c r="L143" s="56">
        <v>8</v>
      </c>
      <c r="M143" s="56">
        <v>7</v>
      </c>
      <c r="N143" s="56">
        <v>7</v>
      </c>
      <c r="O143" s="56">
        <v>7</v>
      </c>
      <c r="P143" s="59">
        <v>2</v>
      </c>
      <c r="Q143" s="59">
        <v>1</v>
      </c>
      <c r="R143" s="59">
        <v>1</v>
      </c>
      <c r="S143" s="59">
        <v>2</v>
      </c>
      <c r="T143" s="59">
        <v>6</v>
      </c>
      <c r="U143" s="59">
        <v>4</v>
      </c>
      <c r="V143" s="59">
        <v>3</v>
      </c>
      <c r="W143" s="59">
        <v>4</v>
      </c>
      <c r="X143" s="59">
        <v>4</v>
      </c>
      <c r="Y143" s="59">
        <v>4</v>
      </c>
      <c r="Z143" s="59">
        <v>3</v>
      </c>
      <c r="AA143" s="59">
        <v>5</v>
      </c>
      <c r="AB143" s="62">
        <v>25</v>
      </c>
      <c r="AC143" s="62">
        <v>20</v>
      </c>
      <c r="AD143" s="62">
        <v>25</v>
      </c>
      <c r="AE143" s="62">
        <v>28.571428571428569</v>
      </c>
      <c r="AF143" s="62">
        <v>66.666666666666657</v>
      </c>
      <c r="AG143" s="62">
        <v>57.142857142857139</v>
      </c>
      <c r="AH143" s="62">
        <v>42.857142857142854</v>
      </c>
      <c r="AI143" s="62">
        <v>66.666666666666657</v>
      </c>
      <c r="AJ143" s="62">
        <v>50</v>
      </c>
      <c r="AK143" s="62">
        <v>57.142857142857139</v>
      </c>
      <c r="AL143" s="62">
        <v>42.857142857142854</v>
      </c>
      <c r="AM143" s="62">
        <v>71.428571428571431</v>
      </c>
      <c r="AN143" s="61">
        <v>5</v>
      </c>
      <c r="AO143" s="25">
        <v>3</v>
      </c>
      <c r="AP143" s="25">
        <v>3</v>
      </c>
      <c r="AQ143" s="25">
        <v>5</v>
      </c>
      <c r="AR143" s="25">
        <v>3</v>
      </c>
      <c r="AS143" s="25">
        <v>3</v>
      </c>
      <c r="AT143" s="25">
        <v>4</v>
      </c>
      <c r="AU143" s="25">
        <v>1</v>
      </c>
      <c r="AV143" s="25">
        <v>4</v>
      </c>
      <c r="AW143" s="25">
        <v>3</v>
      </c>
      <c r="AX143" s="25">
        <v>4</v>
      </c>
      <c r="AY143" s="25">
        <v>2</v>
      </c>
      <c r="AZ143" s="39">
        <v>62.5</v>
      </c>
      <c r="BA143" s="39">
        <v>60</v>
      </c>
      <c r="BB143" s="39">
        <v>75</v>
      </c>
      <c r="BC143" s="39">
        <v>71.428571428571431</v>
      </c>
      <c r="BD143" s="39">
        <v>33.333333333333329</v>
      </c>
      <c r="BE143" s="39">
        <v>42.857142857142854</v>
      </c>
      <c r="BF143" s="39">
        <v>57.142857142857139</v>
      </c>
      <c r="BG143" s="39">
        <v>16.666666666666664</v>
      </c>
      <c r="BH143" s="39">
        <v>50</v>
      </c>
      <c r="BI143" s="39">
        <v>42.857142857142854</v>
      </c>
      <c r="BJ143" s="39">
        <v>57.142857142857139</v>
      </c>
      <c r="BK143" s="39">
        <v>28.571428571428569</v>
      </c>
      <c r="BL143" s="25">
        <v>1</v>
      </c>
      <c r="BM143" s="25">
        <v>1</v>
      </c>
      <c r="BN143" s="25">
        <v>0</v>
      </c>
      <c r="BO143" s="25">
        <v>0</v>
      </c>
      <c r="BP143" s="25">
        <v>0</v>
      </c>
      <c r="BQ143" s="25">
        <v>0</v>
      </c>
      <c r="BR143" s="25">
        <v>0</v>
      </c>
      <c r="BS143" s="25">
        <v>1</v>
      </c>
      <c r="BT143" s="25">
        <v>0</v>
      </c>
      <c r="BU143" s="25">
        <v>0</v>
      </c>
      <c r="BV143" s="25">
        <v>0</v>
      </c>
      <c r="BW143" s="25">
        <v>0</v>
      </c>
      <c r="BX143" s="39">
        <v>12.5</v>
      </c>
      <c r="BY143" s="39">
        <v>20</v>
      </c>
      <c r="BZ143" s="39">
        <v>0</v>
      </c>
      <c r="CA143" s="39">
        <v>0</v>
      </c>
      <c r="CB143" s="39">
        <v>0</v>
      </c>
      <c r="CC143" s="39">
        <v>0</v>
      </c>
      <c r="CD143" s="39">
        <v>0</v>
      </c>
      <c r="CE143" s="39">
        <v>16.666666666666664</v>
      </c>
      <c r="CF143" s="39">
        <v>0</v>
      </c>
      <c r="CG143" s="39">
        <v>0</v>
      </c>
      <c r="CH143" s="39">
        <v>0</v>
      </c>
      <c r="CI143" s="39">
        <v>0</v>
      </c>
      <c r="CJ143" s="63">
        <v>0</v>
      </c>
      <c r="CK143" s="63">
        <v>0</v>
      </c>
      <c r="CL143" s="63">
        <v>1</v>
      </c>
      <c r="CM143" s="63">
        <v>1</v>
      </c>
      <c r="CN143" s="63">
        <v>3</v>
      </c>
      <c r="CO143" s="63">
        <v>3</v>
      </c>
      <c r="CP143" s="63">
        <v>0</v>
      </c>
      <c r="CQ143" s="63">
        <v>0</v>
      </c>
      <c r="CR143" s="63">
        <v>1</v>
      </c>
      <c r="CS143" s="63">
        <v>2</v>
      </c>
      <c r="CT143" s="63">
        <v>0</v>
      </c>
      <c r="CU143" s="63">
        <v>1</v>
      </c>
      <c r="CV143" s="63">
        <v>0</v>
      </c>
      <c r="CW143" s="63">
        <v>0</v>
      </c>
      <c r="CX143" s="63">
        <v>0</v>
      </c>
      <c r="CY143" s="63">
        <v>0</v>
      </c>
      <c r="CZ143" s="63">
        <v>0</v>
      </c>
      <c r="DA143" s="63">
        <v>0</v>
      </c>
      <c r="DB143" s="63">
        <v>0</v>
      </c>
      <c r="DC143" s="63">
        <v>0</v>
      </c>
      <c r="DD143" s="63">
        <v>0</v>
      </c>
      <c r="DE143" s="63">
        <v>0</v>
      </c>
      <c r="DF143" s="63">
        <v>0</v>
      </c>
      <c r="DG143" s="63">
        <v>1</v>
      </c>
      <c r="DH143" s="25">
        <v>2</v>
      </c>
      <c r="DI143" s="25">
        <v>0</v>
      </c>
      <c r="DJ143" s="25">
        <v>0</v>
      </c>
      <c r="DK143" s="25">
        <v>1</v>
      </c>
      <c r="DL143" s="25">
        <v>0</v>
      </c>
      <c r="DM143" s="25">
        <v>0</v>
      </c>
      <c r="DN143" s="25">
        <v>1</v>
      </c>
      <c r="DO143" s="25">
        <v>0</v>
      </c>
      <c r="DP143" s="25">
        <v>0</v>
      </c>
      <c r="DQ143" s="25">
        <v>0</v>
      </c>
      <c r="DR143" s="25">
        <v>0</v>
      </c>
      <c r="DS143" s="25">
        <v>1</v>
      </c>
      <c r="DT143" s="34">
        <v>2</v>
      </c>
      <c r="DU143" s="34">
        <v>0</v>
      </c>
      <c r="DV143" s="34">
        <v>1</v>
      </c>
      <c r="DW143" s="34">
        <v>2</v>
      </c>
      <c r="DX143" s="34">
        <v>3</v>
      </c>
      <c r="DY143" s="34">
        <v>3</v>
      </c>
      <c r="DZ143" s="34">
        <v>1</v>
      </c>
      <c r="EA143" s="2">
        <v>0</v>
      </c>
      <c r="EB143" s="2">
        <v>1</v>
      </c>
      <c r="EC143" s="2">
        <v>2</v>
      </c>
      <c r="ED143" s="2">
        <v>0</v>
      </c>
      <c r="EE143" s="2">
        <v>3</v>
      </c>
      <c r="EF143" s="34">
        <v>0</v>
      </c>
      <c r="EG143" s="34">
        <v>999999999</v>
      </c>
      <c r="EH143" s="34">
        <v>100</v>
      </c>
      <c r="EI143" s="34">
        <v>50</v>
      </c>
      <c r="EJ143" s="34">
        <v>100</v>
      </c>
      <c r="EK143" s="34">
        <v>100</v>
      </c>
      <c r="EL143" s="34">
        <v>0</v>
      </c>
      <c r="EM143" s="34">
        <v>999999999</v>
      </c>
      <c r="EN143" s="34">
        <v>100</v>
      </c>
      <c r="EO143" s="34">
        <v>100</v>
      </c>
      <c r="EP143" s="34">
        <v>999999999</v>
      </c>
      <c r="EQ143" s="34">
        <v>33.333333333333329</v>
      </c>
      <c r="ER143" s="34">
        <v>0</v>
      </c>
      <c r="ES143" s="34">
        <v>999999999</v>
      </c>
      <c r="ET143" s="34">
        <v>0</v>
      </c>
      <c r="EU143" s="34">
        <v>0</v>
      </c>
      <c r="EV143" s="34">
        <v>0</v>
      </c>
      <c r="EW143" s="34">
        <v>0</v>
      </c>
      <c r="EX143" s="34">
        <v>0</v>
      </c>
      <c r="EY143" s="34">
        <v>999999999</v>
      </c>
      <c r="EZ143" s="34">
        <v>0</v>
      </c>
      <c r="FA143" s="34">
        <v>0</v>
      </c>
      <c r="FB143" s="34">
        <v>999999999</v>
      </c>
      <c r="FC143" s="34">
        <v>33.333333333333329</v>
      </c>
      <c r="FD143" s="42">
        <v>100</v>
      </c>
      <c r="FE143" s="42">
        <v>999999999</v>
      </c>
      <c r="FF143" s="42">
        <v>0</v>
      </c>
      <c r="FG143" s="42">
        <v>50</v>
      </c>
      <c r="FH143" s="42">
        <v>0</v>
      </c>
      <c r="FI143" s="42">
        <v>0</v>
      </c>
      <c r="FJ143" s="42">
        <v>100</v>
      </c>
      <c r="FK143" s="42">
        <v>999999999</v>
      </c>
      <c r="FL143" s="42">
        <v>0</v>
      </c>
      <c r="FM143" s="42">
        <v>0</v>
      </c>
      <c r="FN143" s="42">
        <v>999999999</v>
      </c>
      <c r="FO143" s="42">
        <v>33.333333333333329</v>
      </c>
      <c r="FP143" s="42">
        <v>0</v>
      </c>
      <c r="FQ143" s="2">
        <v>0</v>
      </c>
      <c r="FR143" s="2">
        <v>1</v>
      </c>
      <c r="FS143" s="2">
        <v>1</v>
      </c>
      <c r="FT143" s="2">
        <v>2</v>
      </c>
      <c r="FU143" s="2">
        <v>3</v>
      </c>
      <c r="FV143" s="2">
        <v>0</v>
      </c>
      <c r="FW143" s="2">
        <v>3</v>
      </c>
      <c r="FX143" s="2">
        <v>2</v>
      </c>
      <c r="FY143" s="2">
        <v>2</v>
      </c>
      <c r="FZ143" s="2">
        <v>0</v>
      </c>
      <c r="GA143" s="2">
        <v>3</v>
      </c>
      <c r="GB143" s="25">
        <v>0</v>
      </c>
      <c r="GC143" s="25">
        <v>0</v>
      </c>
      <c r="GD143" s="25">
        <v>0</v>
      </c>
      <c r="GE143" s="25">
        <v>0</v>
      </c>
      <c r="GF143" s="25">
        <v>0</v>
      </c>
      <c r="GG143" s="25">
        <v>0</v>
      </c>
      <c r="GH143" s="25">
        <v>2</v>
      </c>
      <c r="GI143" s="25">
        <v>0</v>
      </c>
      <c r="GJ143" s="25">
        <v>0</v>
      </c>
      <c r="GK143" s="25">
        <v>0</v>
      </c>
      <c r="GL143" s="25">
        <v>0</v>
      </c>
      <c r="GM143" s="25">
        <v>0</v>
      </c>
      <c r="GN143" s="2">
        <v>2</v>
      </c>
      <c r="GO143" s="2">
        <v>0</v>
      </c>
      <c r="GP143" s="2">
        <v>0</v>
      </c>
      <c r="GQ143" s="2">
        <v>1</v>
      </c>
      <c r="GR143" s="2">
        <v>3</v>
      </c>
      <c r="GS143" s="2">
        <v>0</v>
      </c>
      <c r="GT143" s="2">
        <v>0</v>
      </c>
      <c r="GU143" s="2">
        <v>0</v>
      </c>
      <c r="GV143" s="2">
        <v>1</v>
      </c>
      <c r="GW143" s="2">
        <v>1</v>
      </c>
      <c r="GX143" s="2">
        <v>1</v>
      </c>
      <c r="GY143" s="2">
        <v>1</v>
      </c>
      <c r="GZ143" s="2">
        <v>2</v>
      </c>
      <c r="HA143" s="2">
        <v>0</v>
      </c>
      <c r="HB143" s="2">
        <v>1</v>
      </c>
      <c r="HC143" s="2">
        <v>2</v>
      </c>
      <c r="HD143" s="2">
        <v>5</v>
      </c>
      <c r="HE143" s="2">
        <v>3</v>
      </c>
      <c r="HF143" s="2">
        <v>2</v>
      </c>
      <c r="HG143" s="2">
        <v>3</v>
      </c>
      <c r="HH143" s="2">
        <v>3</v>
      </c>
      <c r="HI143" s="2">
        <v>3</v>
      </c>
      <c r="HJ143" s="2">
        <v>1</v>
      </c>
      <c r="HK143" s="2">
        <v>4</v>
      </c>
      <c r="HL143" s="34">
        <v>0</v>
      </c>
      <c r="HM143" s="34">
        <v>999999999</v>
      </c>
      <c r="HN143" s="34">
        <v>100</v>
      </c>
      <c r="HO143" s="34">
        <v>50</v>
      </c>
      <c r="HP143" s="34">
        <v>40</v>
      </c>
      <c r="HQ143" s="34">
        <v>100</v>
      </c>
      <c r="HR143" s="34">
        <v>0</v>
      </c>
      <c r="HS143" s="34">
        <v>100</v>
      </c>
      <c r="HT143" s="34">
        <v>66.666666666666657</v>
      </c>
      <c r="HU143" s="34">
        <v>66.666666666666657</v>
      </c>
      <c r="HV143" s="34">
        <v>0</v>
      </c>
      <c r="HW143" s="34">
        <v>75</v>
      </c>
      <c r="HX143" s="39">
        <v>0</v>
      </c>
      <c r="HY143" s="39">
        <v>999999999</v>
      </c>
      <c r="HZ143" s="39">
        <v>0</v>
      </c>
      <c r="IA143" s="39">
        <v>0</v>
      </c>
      <c r="IB143" s="39">
        <v>0</v>
      </c>
      <c r="IC143" s="39">
        <v>0</v>
      </c>
      <c r="ID143" s="39">
        <v>100</v>
      </c>
      <c r="IE143" s="39">
        <v>0</v>
      </c>
      <c r="IF143" s="39">
        <v>0</v>
      </c>
      <c r="IG143" s="39">
        <v>0</v>
      </c>
      <c r="IH143" s="39">
        <v>0</v>
      </c>
      <c r="II143" s="39">
        <v>0</v>
      </c>
      <c r="IJ143" s="39">
        <v>100</v>
      </c>
      <c r="IK143" s="39">
        <v>999999999</v>
      </c>
      <c r="IL143" s="39">
        <v>0</v>
      </c>
      <c r="IM143" s="39">
        <v>50</v>
      </c>
      <c r="IN143" s="39">
        <v>60</v>
      </c>
      <c r="IO143" s="39">
        <v>0</v>
      </c>
      <c r="IP143" s="39">
        <v>0</v>
      </c>
      <c r="IQ143" s="39">
        <v>0</v>
      </c>
      <c r="IR143" s="39">
        <v>33.333333333333329</v>
      </c>
      <c r="IS143" s="39">
        <v>33.333333333333329</v>
      </c>
      <c r="IT143" s="39">
        <v>100</v>
      </c>
      <c r="IU143" s="39">
        <v>25</v>
      </c>
      <c r="IV143" s="39">
        <v>1</v>
      </c>
      <c r="IW143" s="39">
        <v>0</v>
      </c>
      <c r="IX143" s="39">
        <v>3</v>
      </c>
      <c r="IY143" s="39">
        <v>0</v>
      </c>
      <c r="IZ143" s="39">
        <v>0</v>
      </c>
      <c r="JA143" s="39">
        <v>0</v>
      </c>
      <c r="JB143" s="39">
        <v>1</v>
      </c>
      <c r="JC143" s="39">
        <v>0</v>
      </c>
      <c r="JD143" s="2">
        <v>1</v>
      </c>
      <c r="JE143" s="2">
        <v>2</v>
      </c>
      <c r="JF143" s="2">
        <v>4</v>
      </c>
      <c r="JG143" s="2">
        <v>2</v>
      </c>
      <c r="JH143" s="2">
        <v>0</v>
      </c>
      <c r="JI143" s="2">
        <v>1</v>
      </c>
      <c r="JJ143" s="2">
        <v>0</v>
      </c>
      <c r="JK143" s="2">
        <v>1</v>
      </c>
      <c r="JL143" s="2">
        <v>1</v>
      </c>
      <c r="JM143" s="44">
        <v>2</v>
      </c>
      <c r="JN143" s="44">
        <v>1</v>
      </c>
      <c r="JO143" s="44">
        <v>0</v>
      </c>
      <c r="JP143" s="2">
        <v>1</v>
      </c>
      <c r="JQ143" s="2">
        <v>0</v>
      </c>
      <c r="JR143" s="2">
        <v>0</v>
      </c>
      <c r="JS143" s="2">
        <v>0</v>
      </c>
      <c r="JT143" s="2">
        <v>1</v>
      </c>
      <c r="JU143" s="2">
        <v>2</v>
      </c>
      <c r="JV143" s="2">
        <v>0</v>
      </c>
      <c r="JW143" s="2">
        <v>0</v>
      </c>
      <c r="JX143" s="2">
        <v>1</v>
      </c>
      <c r="JY143" s="2">
        <v>1</v>
      </c>
      <c r="JZ143" s="2">
        <v>1</v>
      </c>
      <c r="KA143" s="2">
        <v>0</v>
      </c>
      <c r="KB143" s="25">
        <v>0</v>
      </c>
      <c r="KC143" s="25">
        <v>0</v>
      </c>
      <c r="KD143" s="25">
        <v>0</v>
      </c>
      <c r="KE143" s="25">
        <v>0</v>
      </c>
      <c r="KF143" s="25">
        <v>2</v>
      </c>
      <c r="KG143" s="25">
        <v>3</v>
      </c>
      <c r="KH143" s="25">
        <v>3</v>
      </c>
      <c r="KI143" s="25">
        <v>1</v>
      </c>
      <c r="KJ143" s="25">
        <v>2</v>
      </c>
      <c r="KK143" s="25">
        <v>3</v>
      </c>
      <c r="KL143" s="25">
        <v>3</v>
      </c>
      <c r="KM143" s="25">
        <v>0</v>
      </c>
      <c r="KN143" s="25">
        <v>2</v>
      </c>
      <c r="KO143" s="25">
        <v>2</v>
      </c>
      <c r="KP143" s="25">
        <v>4</v>
      </c>
      <c r="KQ143" s="25">
        <v>2</v>
      </c>
      <c r="KR143" s="44">
        <v>50</v>
      </c>
      <c r="KS143" s="44">
        <v>0</v>
      </c>
      <c r="KT143" s="44">
        <v>100</v>
      </c>
      <c r="KU143" s="44">
        <v>0</v>
      </c>
      <c r="KV143" s="44">
        <v>0</v>
      </c>
      <c r="KW143" s="44">
        <v>0</v>
      </c>
      <c r="KX143" s="44">
        <v>33.333333333333329</v>
      </c>
      <c r="KY143" s="44">
        <v>999999999</v>
      </c>
      <c r="KZ143" s="44">
        <v>50</v>
      </c>
      <c r="LA143" s="44">
        <v>100</v>
      </c>
      <c r="LB143" s="44">
        <v>100</v>
      </c>
      <c r="LC143" s="44">
        <v>100</v>
      </c>
      <c r="LD143" s="44">
        <v>0</v>
      </c>
      <c r="LE143" s="44">
        <v>33.333333333333329</v>
      </c>
      <c r="LF143" s="44">
        <v>0</v>
      </c>
      <c r="LG143" s="44">
        <v>100</v>
      </c>
      <c r="LH143" s="44">
        <v>50</v>
      </c>
      <c r="LI143" s="44">
        <v>66.666666666666657</v>
      </c>
      <c r="LJ143" s="44">
        <v>33.333333333333329</v>
      </c>
      <c r="LK143" s="44">
        <v>999999999</v>
      </c>
      <c r="LL143" s="44">
        <v>50</v>
      </c>
      <c r="LM143" s="44">
        <v>0</v>
      </c>
      <c r="LN143" s="44">
        <v>0</v>
      </c>
      <c r="LO143" s="44">
        <v>0</v>
      </c>
      <c r="LP143" s="44">
        <v>50</v>
      </c>
      <c r="LQ143" s="44">
        <v>66.666666666666657</v>
      </c>
      <c r="LR143" s="44">
        <v>0</v>
      </c>
      <c r="LS143" s="44">
        <v>0</v>
      </c>
      <c r="LT143" s="44">
        <v>50</v>
      </c>
      <c r="LU143" s="44">
        <v>33.333333333333329</v>
      </c>
      <c r="LV143" s="44">
        <v>33.333333333333329</v>
      </c>
      <c r="LW143" s="44">
        <v>999999999</v>
      </c>
      <c r="LX143" s="44">
        <v>0</v>
      </c>
      <c r="LY143" s="44">
        <v>0</v>
      </c>
      <c r="LZ143" s="44">
        <v>0</v>
      </c>
      <c r="MA143" s="44">
        <v>0</v>
      </c>
      <c r="MB143" s="25">
        <v>1</v>
      </c>
      <c r="MC143" s="25">
        <v>0</v>
      </c>
      <c r="MD143" s="25">
        <v>0</v>
      </c>
      <c r="ME143" s="25">
        <v>0</v>
      </c>
      <c r="MF143" s="25">
        <v>1</v>
      </c>
      <c r="MG143" s="25">
        <v>1</v>
      </c>
      <c r="MH143" s="25">
        <v>0</v>
      </c>
      <c r="MI143" s="25">
        <v>0</v>
      </c>
      <c r="MJ143" s="25">
        <v>0</v>
      </c>
      <c r="MK143" s="25">
        <v>0</v>
      </c>
      <c r="ML143" s="25">
        <v>0</v>
      </c>
      <c r="MM143" s="25">
        <v>1</v>
      </c>
      <c r="MN143" s="25">
        <v>2</v>
      </c>
      <c r="MO143" s="25">
        <v>0</v>
      </c>
      <c r="MP143" s="25">
        <v>1</v>
      </c>
      <c r="MQ143" s="25">
        <v>2</v>
      </c>
      <c r="MR143" s="25">
        <v>3</v>
      </c>
      <c r="MS143" s="25">
        <v>3</v>
      </c>
      <c r="MT143" s="25">
        <v>1</v>
      </c>
      <c r="MU143" s="25">
        <v>0</v>
      </c>
      <c r="MV143" s="25">
        <v>1</v>
      </c>
      <c r="MW143" s="44">
        <v>2</v>
      </c>
      <c r="MX143" s="44">
        <v>0</v>
      </c>
      <c r="MY143" s="44">
        <v>3</v>
      </c>
      <c r="MZ143" s="44">
        <v>50</v>
      </c>
      <c r="NA143" s="44">
        <v>999999999</v>
      </c>
      <c r="NB143" s="44">
        <v>0</v>
      </c>
      <c r="NC143" s="44">
        <v>0</v>
      </c>
      <c r="ND143" s="44">
        <v>33.333333333333329</v>
      </c>
      <c r="NE143" s="44">
        <v>33.333333333333329</v>
      </c>
      <c r="NF143" s="44">
        <v>0</v>
      </c>
      <c r="NG143" s="44">
        <v>999999999</v>
      </c>
      <c r="NH143" s="44">
        <v>0</v>
      </c>
      <c r="NI143" s="44">
        <v>0</v>
      </c>
      <c r="NJ143" s="44">
        <v>999999999</v>
      </c>
      <c r="NK143" s="44">
        <v>33.333333333333329</v>
      </c>
      <c r="NL143" s="25">
        <v>1</v>
      </c>
      <c r="NM143" s="25">
        <v>0</v>
      </c>
      <c r="NN143" s="25">
        <v>0</v>
      </c>
      <c r="NO143" s="25">
        <v>0</v>
      </c>
      <c r="NP143" s="25">
        <v>0</v>
      </c>
      <c r="NQ143" s="25">
        <v>0</v>
      </c>
      <c r="NR143" s="25">
        <v>0</v>
      </c>
      <c r="NS143" s="25">
        <v>0</v>
      </c>
      <c r="NT143" s="25">
        <v>0</v>
      </c>
      <c r="NU143" s="25">
        <v>0</v>
      </c>
      <c r="NV143" s="25">
        <v>0</v>
      </c>
      <c r="NW143" s="25">
        <v>0</v>
      </c>
      <c r="NX143" s="25">
        <v>1</v>
      </c>
      <c r="NY143" s="25">
        <v>0</v>
      </c>
      <c r="NZ143" s="25">
        <v>1</v>
      </c>
      <c r="OA143" s="25">
        <v>0</v>
      </c>
      <c r="OB143" s="25">
        <v>1</v>
      </c>
      <c r="OC143" s="25">
        <v>0</v>
      </c>
      <c r="OD143" s="44">
        <v>0</v>
      </c>
      <c r="OE143" s="44">
        <v>0</v>
      </c>
      <c r="OF143" s="44">
        <v>0</v>
      </c>
      <c r="OG143" s="44">
        <v>0</v>
      </c>
      <c r="OH143" s="44">
        <v>0</v>
      </c>
      <c r="OI143" s="44">
        <v>0</v>
      </c>
      <c r="OJ143" s="44">
        <v>100</v>
      </c>
      <c r="OK143" s="44">
        <v>999999999</v>
      </c>
      <c r="OL143" s="44">
        <v>0</v>
      </c>
      <c r="OM143" s="44">
        <v>999999999</v>
      </c>
      <c r="ON143" s="44">
        <v>0</v>
      </c>
      <c r="OO143" s="44">
        <v>999999999</v>
      </c>
      <c r="OP143" s="44">
        <v>999999999</v>
      </c>
      <c r="OQ143" s="44">
        <v>999999999</v>
      </c>
      <c r="OR143" s="44">
        <v>999999999</v>
      </c>
      <c r="OS143" s="44">
        <v>999999999</v>
      </c>
      <c r="OT143" s="44">
        <v>999999999</v>
      </c>
      <c r="OU143" s="44">
        <v>999999999</v>
      </c>
      <c r="OV143" s="25">
        <v>3</v>
      </c>
      <c r="OW143" s="25">
        <v>0</v>
      </c>
      <c r="OX143" s="25">
        <v>2</v>
      </c>
      <c r="OY143" s="25">
        <v>6</v>
      </c>
      <c r="OZ143" s="25">
        <v>9</v>
      </c>
      <c r="PA143" s="25">
        <v>6</v>
      </c>
      <c r="PB143" s="25">
        <v>6</v>
      </c>
      <c r="PC143" s="25">
        <v>4</v>
      </c>
      <c r="PD143" s="25">
        <v>6</v>
      </c>
      <c r="PE143" s="25">
        <v>9</v>
      </c>
      <c r="PF143" s="25">
        <v>7</v>
      </c>
      <c r="PG143" s="25">
        <v>6</v>
      </c>
      <c r="PH143" s="25">
        <v>10</v>
      </c>
      <c r="PI143" s="25">
        <v>6</v>
      </c>
      <c r="PJ143" s="25">
        <v>6</v>
      </c>
      <c r="PK143" s="25">
        <v>10</v>
      </c>
      <c r="PL143" s="25">
        <v>11</v>
      </c>
      <c r="PM143" s="25">
        <v>10</v>
      </c>
      <c r="PN143" s="25">
        <v>9</v>
      </c>
      <c r="PO143" s="25">
        <v>5</v>
      </c>
      <c r="PP143" s="25">
        <v>9</v>
      </c>
      <c r="PQ143" s="25">
        <v>11</v>
      </c>
      <c r="PR143" s="25">
        <v>9</v>
      </c>
      <c r="PS143" s="25">
        <v>12</v>
      </c>
      <c r="PT143" s="44">
        <v>30</v>
      </c>
      <c r="PU143" s="44">
        <v>0</v>
      </c>
      <c r="PV143" s="44">
        <v>33.333333333333329</v>
      </c>
      <c r="PW143" s="44">
        <v>60</v>
      </c>
      <c r="PX143" s="44">
        <v>81.818181818181827</v>
      </c>
      <c r="PY143" s="44">
        <v>60</v>
      </c>
      <c r="PZ143" s="44">
        <v>66.666666666666657</v>
      </c>
      <c r="QA143" s="44">
        <v>80</v>
      </c>
      <c r="QB143" s="44">
        <v>66.666666666666657</v>
      </c>
      <c r="QC143" s="44">
        <v>81.818181818181827</v>
      </c>
      <c r="QD143" s="44">
        <v>77.777777777777786</v>
      </c>
      <c r="QE143" s="44">
        <v>50</v>
      </c>
      <c r="QF143" s="25">
        <v>3</v>
      </c>
      <c r="QG143" s="25">
        <v>2</v>
      </c>
      <c r="QH143" s="25">
        <v>2</v>
      </c>
      <c r="QI143" s="25">
        <v>5</v>
      </c>
      <c r="QJ143" s="25">
        <v>10</v>
      </c>
      <c r="QK143" s="25">
        <v>8</v>
      </c>
      <c r="QL143" s="25">
        <v>5</v>
      </c>
      <c r="QM143" s="25">
        <v>2</v>
      </c>
      <c r="QN143" s="25">
        <v>5</v>
      </c>
      <c r="QO143" s="25">
        <v>9</v>
      </c>
      <c r="QP143" s="25">
        <v>4</v>
      </c>
      <c r="QQ143" s="25">
        <v>10</v>
      </c>
      <c r="QR143" s="25">
        <v>6</v>
      </c>
      <c r="QS143" s="25">
        <v>6</v>
      </c>
      <c r="QT143" s="25">
        <v>10</v>
      </c>
      <c r="QU143" s="25">
        <v>11</v>
      </c>
      <c r="QV143" s="25">
        <v>10</v>
      </c>
      <c r="QW143" s="25">
        <v>9</v>
      </c>
      <c r="QX143" s="25">
        <v>5</v>
      </c>
      <c r="QY143" s="25">
        <v>9</v>
      </c>
      <c r="QZ143" s="25">
        <v>11</v>
      </c>
      <c r="RA143" s="25">
        <v>9</v>
      </c>
      <c r="RB143" s="44">
        <v>30</v>
      </c>
      <c r="RC143" s="44">
        <v>33.333333333333329</v>
      </c>
      <c r="RD143" s="44">
        <v>33.333333333333329</v>
      </c>
      <c r="RE143" s="44">
        <v>50</v>
      </c>
      <c r="RF143" s="44">
        <v>90.909090909090907</v>
      </c>
      <c r="RG143" s="44">
        <v>80</v>
      </c>
      <c r="RH143" s="44">
        <v>55.555555555555557</v>
      </c>
      <c r="RI143" s="44">
        <v>40</v>
      </c>
      <c r="RJ143" s="44">
        <v>55.555555555555557</v>
      </c>
      <c r="RK143" s="44">
        <v>81.818181818181827</v>
      </c>
      <c r="RL143" s="44">
        <v>44.444444444444443</v>
      </c>
      <c r="RM143" s="25">
        <v>3</v>
      </c>
      <c r="RN143" s="25">
        <v>3</v>
      </c>
      <c r="RO143" s="25">
        <v>4</v>
      </c>
      <c r="RP143" s="25">
        <v>4</v>
      </c>
      <c r="RQ143" s="25">
        <v>6</v>
      </c>
      <c r="RR143" s="25">
        <v>6</v>
      </c>
      <c r="RS143" s="25">
        <v>5</v>
      </c>
      <c r="RT143" s="25">
        <v>2</v>
      </c>
      <c r="RU143" s="25">
        <v>3</v>
      </c>
      <c r="RV143" s="25">
        <v>3</v>
      </c>
      <c r="RW143" s="25">
        <v>5</v>
      </c>
      <c r="RX143" s="25">
        <v>4</v>
      </c>
      <c r="RY143" s="25">
        <v>1</v>
      </c>
      <c r="RZ143" s="25">
        <v>1</v>
      </c>
      <c r="SA143" s="25">
        <v>3</v>
      </c>
      <c r="SB143" s="25">
        <v>2</v>
      </c>
      <c r="SC143" s="25">
        <v>5</v>
      </c>
      <c r="SD143" s="25">
        <v>2</v>
      </c>
      <c r="SE143" s="25">
        <v>0</v>
      </c>
      <c r="SF143" s="25">
        <v>1</v>
      </c>
      <c r="SG143" s="25">
        <v>3</v>
      </c>
      <c r="SH143" s="25">
        <v>3</v>
      </c>
      <c r="SI143" s="25">
        <v>4</v>
      </c>
      <c r="SJ143" s="25">
        <v>4</v>
      </c>
      <c r="SK143" s="25">
        <v>0</v>
      </c>
      <c r="SL143" s="25">
        <v>1</v>
      </c>
      <c r="SM143" s="25">
        <v>3</v>
      </c>
      <c r="SN143" s="25">
        <v>2</v>
      </c>
      <c r="SO143" s="25">
        <v>5</v>
      </c>
      <c r="SP143" s="25">
        <v>2</v>
      </c>
      <c r="SQ143" s="25">
        <v>0</v>
      </c>
      <c r="SR143" s="25">
        <v>1</v>
      </c>
      <c r="SS143" s="25">
        <v>3</v>
      </c>
      <c r="ST143" s="25">
        <v>2</v>
      </c>
      <c r="SU143" s="25">
        <v>3</v>
      </c>
      <c r="SV143" s="25">
        <v>2</v>
      </c>
      <c r="SW143" s="44">
        <v>37.5</v>
      </c>
      <c r="SX143" s="44">
        <v>60</v>
      </c>
      <c r="SY143" s="44">
        <v>100</v>
      </c>
      <c r="SZ143" s="44">
        <v>57.142857142857139</v>
      </c>
      <c r="TA143" s="44">
        <v>66.666666666666657</v>
      </c>
      <c r="TB143" s="44">
        <v>85.714285714285708</v>
      </c>
      <c r="TC143" s="44">
        <v>71.428571428571431</v>
      </c>
      <c r="TD143" s="44">
        <v>33.333333333333329</v>
      </c>
      <c r="TE143" s="44">
        <v>37.5</v>
      </c>
      <c r="TF143" s="44">
        <v>42.857142857142854</v>
      </c>
      <c r="TG143" s="44">
        <v>71.428571428571431</v>
      </c>
      <c r="TH143" s="44">
        <v>57.142857142857139</v>
      </c>
      <c r="TI143" s="44">
        <v>12.5</v>
      </c>
      <c r="TJ143" s="44">
        <v>20</v>
      </c>
      <c r="TK143" s="44">
        <v>75</v>
      </c>
      <c r="TL143" s="44">
        <v>28.571428571428569</v>
      </c>
      <c r="TM143" s="44">
        <v>55.555555555555557</v>
      </c>
      <c r="TN143" s="44">
        <v>28.571428571428569</v>
      </c>
      <c r="TO143" s="44">
        <v>0</v>
      </c>
      <c r="TP143" s="44">
        <v>16.666666666666664</v>
      </c>
      <c r="TQ143" s="44">
        <v>37.5</v>
      </c>
      <c r="TR143" s="44">
        <v>42.857142857142854</v>
      </c>
      <c r="TS143" s="44">
        <v>57.142857142857139</v>
      </c>
      <c r="TT143" s="44">
        <v>57.142857142857139</v>
      </c>
      <c r="TU143" s="44">
        <v>0</v>
      </c>
      <c r="TV143" s="44">
        <v>20</v>
      </c>
      <c r="TW143" s="44">
        <v>75</v>
      </c>
      <c r="TX143" s="44">
        <v>28.571428571428569</v>
      </c>
      <c r="TY143" s="44">
        <v>55.555555555555557</v>
      </c>
      <c r="TZ143" s="44">
        <v>28.571428571428569</v>
      </c>
      <c r="UA143" s="44">
        <v>0</v>
      </c>
      <c r="UB143" s="44">
        <v>16.666666666666664</v>
      </c>
      <c r="UC143" s="44">
        <v>37.5</v>
      </c>
      <c r="UD143" s="44">
        <v>28.571428571428569</v>
      </c>
      <c r="UE143" s="44">
        <v>42.857142857142854</v>
      </c>
      <c r="UF143" s="44">
        <v>28.571428571428569</v>
      </c>
    </row>
    <row r="144" spans="1:552" x14ac:dyDescent="0.25">
      <c r="A144" s="2" t="str">
        <f t="shared" si="2"/>
        <v xml:space="preserve">330220 Itaperuna                                                                                                                                    </v>
      </c>
      <c r="B144" s="58">
        <v>330220</v>
      </c>
      <c r="C144" s="2" t="s">
        <v>188</v>
      </c>
      <c r="D144" s="56">
        <v>2</v>
      </c>
      <c r="E144" s="56">
        <v>4</v>
      </c>
      <c r="F144" s="56">
        <v>1</v>
      </c>
      <c r="G144" s="56">
        <v>3</v>
      </c>
      <c r="H144" s="56">
        <v>2</v>
      </c>
      <c r="I144" s="56">
        <v>3</v>
      </c>
      <c r="J144" s="56">
        <v>3</v>
      </c>
      <c r="K144" s="56">
        <v>1</v>
      </c>
      <c r="L144" s="56">
        <v>5</v>
      </c>
      <c r="M144" s="56">
        <v>3</v>
      </c>
      <c r="N144" s="56">
        <v>6</v>
      </c>
      <c r="O144" s="56">
        <v>1</v>
      </c>
      <c r="P144" s="59">
        <v>1</v>
      </c>
      <c r="Q144" s="59">
        <v>2</v>
      </c>
      <c r="R144" s="59">
        <v>1</v>
      </c>
      <c r="S144" s="59">
        <v>2</v>
      </c>
      <c r="T144" s="59">
        <v>1</v>
      </c>
      <c r="U144" s="59">
        <v>2</v>
      </c>
      <c r="V144" s="59">
        <v>1</v>
      </c>
      <c r="W144" s="59">
        <v>0</v>
      </c>
      <c r="X144" s="59">
        <v>3</v>
      </c>
      <c r="Y144" s="59">
        <v>0</v>
      </c>
      <c r="Z144" s="59">
        <v>4</v>
      </c>
      <c r="AA144" s="59">
        <v>1</v>
      </c>
      <c r="AB144" s="62">
        <v>50</v>
      </c>
      <c r="AC144" s="62">
        <v>50</v>
      </c>
      <c r="AD144" s="62">
        <v>100</v>
      </c>
      <c r="AE144" s="62">
        <v>66.666666666666657</v>
      </c>
      <c r="AF144" s="62">
        <v>50</v>
      </c>
      <c r="AG144" s="62">
        <v>66.666666666666657</v>
      </c>
      <c r="AH144" s="62">
        <v>33.333333333333329</v>
      </c>
      <c r="AI144" s="62">
        <v>0</v>
      </c>
      <c r="AJ144" s="62">
        <v>60</v>
      </c>
      <c r="AK144" s="62">
        <v>0</v>
      </c>
      <c r="AL144" s="62">
        <v>66.666666666666657</v>
      </c>
      <c r="AM144" s="62">
        <v>100</v>
      </c>
      <c r="AN144" s="61">
        <v>1</v>
      </c>
      <c r="AO144" s="25">
        <v>1</v>
      </c>
      <c r="AP144" s="25">
        <v>0</v>
      </c>
      <c r="AQ144" s="25">
        <v>1</v>
      </c>
      <c r="AR144" s="25">
        <v>1</v>
      </c>
      <c r="AS144" s="25">
        <v>1</v>
      </c>
      <c r="AT144" s="25">
        <v>2</v>
      </c>
      <c r="AU144" s="25">
        <v>1</v>
      </c>
      <c r="AV144" s="25">
        <v>2</v>
      </c>
      <c r="AW144" s="25">
        <v>2</v>
      </c>
      <c r="AX144" s="25">
        <v>2</v>
      </c>
      <c r="AY144" s="25">
        <v>0</v>
      </c>
      <c r="AZ144" s="39">
        <v>50</v>
      </c>
      <c r="BA144" s="39">
        <v>25</v>
      </c>
      <c r="BB144" s="39">
        <v>0</v>
      </c>
      <c r="BC144" s="39">
        <v>33.333333333333329</v>
      </c>
      <c r="BD144" s="39">
        <v>50</v>
      </c>
      <c r="BE144" s="39">
        <v>33.333333333333329</v>
      </c>
      <c r="BF144" s="39">
        <v>66.666666666666657</v>
      </c>
      <c r="BG144" s="39">
        <v>100</v>
      </c>
      <c r="BH144" s="39">
        <v>40</v>
      </c>
      <c r="BI144" s="39">
        <v>66.666666666666657</v>
      </c>
      <c r="BJ144" s="39">
        <v>33.333333333333329</v>
      </c>
      <c r="BK144" s="39">
        <v>0</v>
      </c>
      <c r="BL144" s="25">
        <v>0</v>
      </c>
      <c r="BM144" s="25">
        <v>1</v>
      </c>
      <c r="BN144" s="25">
        <v>0</v>
      </c>
      <c r="BO144" s="25">
        <v>0</v>
      </c>
      <c r="BP144" s="25">
        <v>0</v>
      </c>
      <c r="BQ144" s="25">
        <v>0</v>
      </c>
      <c r="BR144" s="25">
        <v>0</v>
      </c>
      <c r="BS144" s="25">
        <v>0</v>
      </c>
      <c r="BT144" s="25">
        <v>0</v>
      </c>
      <c r="BU144" s="25">
        <v>1</v>
      </c>
      <c r="BV144" s="25">
        <v>0</v>
      </c>
      <c r="BW144" s="25">
        <v>0</v>
      </c>
      <c r="BX144" s="39">
        <v>0</v>
      </c>
      <c r="BY144" s="39">
        <v>25</v>
      </c>
      <c r="BZ144" s="39">
        <v>0</v>
      </c>
      <c r="CA144" s="39">
        <v>0</v>
      </c>
      <c r="CB144" s="39">
        <v>0</v>
      </c>
      <c r="CC144" s="39">
        <v>0</v>
      </c>
      <c r="CD144" s="39">
        <v>0</v>
      </c>
      <c r="CE144" s="39">
        <v>0</v>
      </c>
      <c r="CF144" s="39">
        <v>0</v>
      </c>
      <c r="CG144" s="39">
        <v>33.333333333333329</v>
      </c>
      <c r="CH144" s="39">
        <v>0</v>
      </c>
      <c r="CI144" s="39">
        <v>0</v>
      </c>
      <c r="CJ144" s="63">
        <v>0</v>
      </c>
      <c r="CK144" s="63">
        <v>0</v>
      </c>
      <c r="CL144" s="63">
        <v>0</v>
      </c>
      <c r="CM144" s="63">
        <v>2</v>
      </c>
      <c r="CN144" s="63">
        <v>1</v>
      </c>
      <c r="CO144" s="63">
        <v>1</v>
      </c>
      <c r="CP144" s="63">
        <v>0</v>
      </c>
      <c r="CQ144" s="63">
        <v>0</v>
      </c>
      <c r="CR144" s="63">
        <v>2</v>
      </c>
      <c r="CS144" s="63">
        <v>0</v>
      </c>
      <c r="CT144" s="63">
        <v>1</v>
      </c>
      <c r="CU144" s="63">
        <v>1</v>
      </c>
      <c r="CV144" s="63">
        <v>0</v>
      </c>
      <c r="CW144" s="63">
        <v>0</v>
      </c>
      <c r="CX144" s="63">
        <v>0</v>
      </c>
      <c r="CY144" s="63">
        <v>0</v>
      </c>
      <c r="CZ144" s="63">
        <v>0</v>
      </c>
      <c r="DA144" s="63">
        <v>0</v>
      </c>
      <c r="DB144" s="63">
        <v>0</v>
      </c>
      <c r="DC144" s="63">
        <v>0</v>
      </c>
      <c r="DD144" s="63">
        <v>0</v>
      </c>
      <c r="DE144" s="63">
        <v>0</v>
      </c>
      <c r="DF144" s="63">
        <v>0</v>
      </c>
      <c r="DG144" s="63">
        <v>0</v>
      </c>
      <c r="DH144" s="25">
        <v>0</v>
      </c>
      <c r="DI144" s="25">
        <v>0</v>
      </c>
      <c r="DJ144" s="25">
        <v>0</v>
      </c>
      <c r="DK144" s="25">
        <v>0</v>
      </c>
      <c r="DL144" s="25">
        <v>0</v>
      </c>
      <c r="DM144" s="25">
        <v>0</v>
      </c>
      <c r="DN144" s="25">
        <v>1</v>
      </c>
      <c r="DO144" s="25">
        <v>0</v>
      </c>
      <c r="DP144" s="25">
        <v>1</v>
      </c>
      <c r="DQ144" s="25">
        <v>0</v>
      </c>
      <c r="DR144" s="25">
        <v>0</v>
      </c>
      <c r="DS144" s="25">
        <v>0</v>
      </c>
      <c r="DT144" s="34">
        <v>0</v>
      </c>
      <c r="DU144" s="34">
        <v>0</v>
      </c>
      <c r="DV144" s="34">
        <v>0</v>
      </c>
      <c r="DW144" s="34">
        <v>2</v>
      </c>
      <c r="DX144" s="34">
        <v>1</v>
      </c>
      <c r="DY144" s="34">
        <v>1</v>
      </c>
      <c r="DZ144" s="34">
        <v>1</v>
      </c>
      <c r="EA144" s="2">
        <v>0</v>
      </c>
      <c r="EB144" s="2">
        <v>3</v>
      </c>
      <c r="EC144" s="2">
        <v>0</v>
      </c>
      <c r="ED144" s="2">
        <v>1</v>
      </c>
      <c r="EE144" s="2">
        <v>1</v>
      </c>
      <c r="EF144" s="34">
        <v>999999999</v>
      </c>
      <c r="EG144" s="34">
        <v>999999999</v>
      </c>
      <c r="EH144" s="34">
        <v>999999999</v>
      </c>
      <c r="EI144" s="34">
        <v>100</v>
      </c>
      <c r="EJ144" s="34">
        <v>100</v>
      </c>
      <c r="EK144" s="34">
        <v>100</v>
      </c>
      <c r="EL144" s="34">
        <v>0</v>
      </c>
      <c r="EM144" s="34">
        <v>999999999</v>
      </c>
      <c r="EN144" s="34">
        <v>66.666666666666657</v>
      </c>
      <c r="EO144" s="34">
        <v>999999999</v>
      </c>
      <c r="EP144" s="34">
        <v>100</v>
      </c>
      <c r="EQ144" s="34">
        <v>100</v>
      </c>
      <c r="ER144" s="34">
        <v>999999999</v>
      </c>
      <c r="ES144" s="34">
        <v>999999999</v>
      </c>
      <c r="ET144" s="34">
        <v>999999999</v>
      </c>
      <c r="EU144" s="34">
        <v>0</v>
      </c>
      <c r="EV144" s="34">
        <v>0</v>
      </c>
      <c r="EW144" s="34">
        <v>0</v>
      </c>
      <c r="EX144" s="34">
        <v>0</v>
      </c>
      <c r="EY144" s="34">
        <v>999999999</v>
      </c>
      <c r="EZ144" s="34">
        <v>0</v>
      </c>
      <c r="FA144" s="34">
        <v>999999999</v>
      </c>
      <c r="FB144" s="34">
        <v>0</v>
      </c>
      <c r="FC144" s="34">
        <v>0</v>
      </c>
      <c r="FD144" s="42">
        <v>999999999</v>
      </c>
      <c r="FE144" s="42">
        <v>999999999</v>
      </c>
      <c r="FF144" s="42">
        <v>999999999</v>
      </c>
      <c r="FG144" s="42">
        <v>0</v>
      </c>
      <c r="FH144" s="42">
        <v>0</v>
      </c>
      <c r="FI144" s="42">
        <v>0</v>
      </c>
      <c r="FJ144" s="42">
        <v>100</v>
      </c>
      <c r="FK144" s="42">
        <v>999999999</v>
      </c>
      <c r="FL144" s="42">
        <v>33.333333333333329</v>
      </c>
      <c r="FM144" s="42">
        <v>999999999</v>
      </c>
      <c r="FN144" s="42">
        <v>0</v>
      </c>
      <c r="FO144" s="42">
        <v>0</v>
      </c>
      <c r="FP144" s="42">
        <v>0</v>
      </c>
      <c r="FQ144" s="2">
        <v>0</v>
      </c>
      <c r="FR144" s="2">
        <v>1</v>
      </c>
      <c r="FS144" s="2">
        <v>1</v>
      </c>
      <c r="FT144" s="2">
        <v>1</v>
      </c>
      <c r="FU144" s="2">
        <v>0</v>
      </c>
      <c r="FV144" s="2">
        <v>0</v>
      </c>
      <c r="FW144" s="2">
        <v>0</v>
      </c>
      <c r="FX144" s="2">
        <v>3</v>
      </c>
      <c r="FY144" s="2">
        <v>0</v>
      </c>
      <c r="FZ144" s="2">
        <v>1</v>
      </c>
      <c r="GA144" s="2">
        <v>1</v>
      </c>
      <c r="GB144" s="25">
        <v>0</v>
      </c>
      <c r="GC144" s="25">
        <v>0</v>
      </c>
      <c r="GD144" s="25">
        <v>0</v>
      </c>
      <c r="GE144" s="25">
        <v>1</v>
      </c>
      <c r="GF144" s="25">
        <v>0</v>
      </c>
      <c r="GG144" s="25">
        <v>0</v>
      </c>
      <c r="GH144" s="25">
        <v>0</v>
      </c>
      <c r="GI144" s="25">
        <v>0</v>
      </c>
      <c r="GJ144" s="25">
        <v>0</v>
      </c>
      <c r="GK144" s="25">
        <v>0</v>
      </c>
      <c r="GL144" s="25">
        <v>0</v>
      </c>
      <c r="GM144" s="25">
        <v>0</v>
      </c>
      <c r="GN144" s="2">
        <v>1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1</v>
      </c>
      <c r="GY144" s="2">
        <v>0</v>
      </c>
      <c r="GZ144" s="2">
        <v>1</v>
      </c>
      <c r="HA144" s="2">
        <v>0</v>
      </c>
      <c r="HB144" s="2">
        <v>1</v>
      </c>
      <c r="HC144" s="2">
        <v>2</v>
      </c>
      <c r="HD144" s="2">
        <v>1</v>
      </c>
      <c r="HE144" s="2">
        <v>0</v>
      </c>
      <c r="HF144" s="2">
        <v>0</v>
      </c>
      <c r="HG144" s="2">
        <v>0</v>
      </c>
      <c r="HH144" s="2">
        <v>3</v>
      </c>
      <c r="HI144" s="2">
        <v>0</v>
      </c>
      <c r="HJ144" s="2">
        <v>2</v>
      </c>
      <c r="HK144" s="2">
        <v>1</v>
      </c>
      <c r="HL144" s="34">
        <v>0</v>
      </c>
      <c r="HM144" s="34">
        <v>999999999</v>
      </c>
      <c r="HN144" s="34">
        <v>100</v>
      </c>
      <c r="HO144" s="34">
        <v>50</v>
      </c>
      <c r="HP144" s="34">
        <v>100</v>
      </c>
      <c r="HQ144" s="34">
        <v>999999999</v>
      </c>
      <c r="HR144" s="34">
        <v>999999999</v>
      </c>
      <c r="HS144" s="34">
        <v>999999999</v>
      </c>
      <c r="HT144" s="34">
        <v>100</v>
      </c>
      <c r="HU144" s="34">
        <v>999999999</v>
      </c>
      <c r="HV144" s="34">
        <v>50</v>
      </c>
      <c r="HW144" s="34">
        <v>100</v>
      </c>
      <c r="HX144" s="39">
        <v>0</v>
      </c>
      <c r="HY144" s="39">
        <v>999999999</v>
      </c>
      <c r="HZ144" s="39">
        <v>0</v>
      </c>
      <c r="IA144" s="39">
        <v>50</v>
      </c>
      <c r="IB144" s="39">
        <v>0</v>
      </c>
      <c r="IC144" s="39">
        <v>999999999</v>
      </c>
      <c r="ID144" s="39">
        <v>999999999</v>
      </c>
      <c r="IE144" s="39">
        <v>999999999</v>
      </c>
      <c r="IF144" s="39">
        <v>0</v>
      </c>
      <c r="IG144" s="39">
        <v>999999999</v>
      </c>
      <c r="IH144" s="39">
        <v>0</v>
      </c>
      <c r="II144" s="39">
        <v>0</v>
      </c>
      <c r="IJ144" s="39">
        <v>100</v>
      </c>
      <c r="IK144" s="39">
        <v>999999999</v>
      </c>
      <c r="IL144" s="39">
        <v>0</v>
      </c>
      <c r="IM144" s="39">
        <v>0</v>
      </c>
      <c r="IN144" s="39">
        <v>0</v>
      </c>
      <c r="IO144" s="39">
        <v>999999999</v>
      </c>
      <c r="IP144" s="39">
        <v>999999999</v>
      </c>
      <c r="IQ144" s="39">
        <v>999999999</v>
      </c>
      <c r="IR144" s="39">
        <v>0</v>
      </c>
      <c r="IS144" s="39">
        <v>999999999</v>
      </c>
      <c r="IT144" s="39">
        <v>50</v>
      </c>
      <c r="IU144" s="39">
        <v>0</v>
      </c>
      <c r="IV144" s="39">
        <v>1</v>
      </c>
      <c r="IW144" s="39">
        <v>0</v>
      </c>
      <c r="IX144" s="39">
        <v>0</v>
      </c>
      <c r="IY144" s="39">
        <v>0</v>
      </c>
      <c r="IZ144" s="39">
        <v>1</v>
      </c>
      <c r="JA144" s="39">
        <v>1</v>
      </c>
      <c r="JB144" s="39">
        <v>1</v>
      </c>
      <c r="JC144" s="39">
        <v>1</v>
      </c>
      <c r="JD144" s="2">
        <v>0</v>
      </c>
      <c r="JE144" s="2">
        <v>2</v>
      </c>
      <c r="JF144" s="2">
        <v>2</v>
      </c>
      <c r="JG144" s="2">
        <v>0</v>
      </c>
      <c r="JH144" s="2">
        <v>0</v>
      </c>
      <c r="JI144" s="2">
        <v>0</v>
      </c>
      <c r="JJ144" s="2">
        <v>0</v>
      </c>
      <c r="JK144" s="2">
        <v>1</v>
      </c>
      <c r="JL144" s="2">
        <v>0</v>
      </c>
      <c r="JM144" s="44">
        <v>0</v>
      </c>
      <c r="JN144" s="44">
        <v>0</v>
      </c>
      <c r="JO144" s="44">
        <v>0</v>
      </c>
      <c r="JP144" s="2">
        <v>0</v>
      </c>
      <c r="JQ144" s="2">
        <v>0</v>
      </c>
      <c r="JR144" s="2">
        <v>0</v>
      </c>
      <c r="JS144" s="2">
        <v>0</v>
      </c>
      <c r="JT144" s="2">
        <v>0</v>
      </c>
      <c r="JU144" s="2">
        <v>1</v>
      </c>
      <c r="JV144" s="2">
        <v>0</v>
      </c>
      <c r="JW144" s="2">
        <v>0</v>
      </c>
      <c r="JX144" s="2">
        <v>0</v>
      </c>
      <c r="JY144" s="2">
        <v>0</v>
      </c>
      <c r="JZ144" s="2">
        <v>1</v>
      </c>
      <c r="KA144" s="2">
        <v>0</v>
      </c>
      <c r="KB144" s="25">
        <v>1</v>
      </c>
      <c r="KC144" s="25">
        <v>0</v>
      </c>
      <c r="KD144" s="25">
        <v>0</v>
      </c>
      <c r="KE144" s="25">
        <v>0</v>
      </c>
      <c r="KF144" s="25">
        <v>1</v>
      </c>
      <c r="KG144" s="25">
        <v>1</v>
      </c>
      <c r="KH144" s="25">
        <v>0</v>
      </c>
      <c r="KI144" s="25">
        <v>1</v>
      </c>
      <c r="KJ144" s="25">
        <v>1</v>
      </c>
      <c r="KK144" s="25">
        <v>1</v>
      </c>
      <c r="KL144" s="25">
        <v>2</v>
      </c>
      <c r="KM144" s="25">
        <v>1</v>
      </c>
      <c r="KN144" s="25">
        <v>1</v>
      </c>
      <c r="KO144" s="25">
        <v>2</v>
      </c>
      <c r="KP144" s="25">
        <v>2</v>
      </c>
      <c r="KQ144" s="25">
        <v>0</v>
      </c>
      <c r="KR144" s="44">
        <v>100</v>
      </c>
      <c r="KS144" s="44">
        <v>0</v>
      </c>
      <c r="KT144" s="44">
        <v>999999999</v>
      </c>
      <c r="KU144" s="44">
        <v>0</v>
      </c>
      <c r="KV144" s="44">
        <v>100</v>
      </c>
      <c r="KW144" s="44">
        <v>100</v>
      </c>
      <c r="KX144" s="44">
        <v>50</v>
      </c>
      <c r="KY144" s="44">
        <v>100</v>
      </c>
      <c r="KZ144" s="44">
        <v>0</v>
      </c>
      <c r="LA144" s="44">
        <v>100</v>
      </c>
      <c r="LB144" s="44">
        <v>100</v>
      </c>
      <c r="LC144" s="44">
        <v>999999999</v>
      </c>
      <c r="LD144" s="44">
        <v>0</v>
      </c>
      <c r="LE144" s="44">
        <v>0</v>
      </c>
      <c r="LF144" s="44">
        <v>999999999</v>
      </c>
      <c r="LG144" s="44">
        <v>100</v>
      </c>
      <c r="LH144" s="44">
        <v>0</v>
      </c>
      <c r="LI144" s="44">
        <v>0</v>
      </c>
      <c r="LJ144" s="44">
        <v>0</v>
      </c>
      <c r="LK144" s="44">
        <v>0</v>
      </c>
      <c r="LL144" s="44">
        <v>0</v>
      </c>
      <c r="LM144" s="44">
        <v>0</v>
      </c>
      <c r="LN144" s="44">
        <v>0</v>
      </c>
      <c r="LO144" s="44">
        <v>999999999</v>
      </c>
      <c r="LP144" s="44">
        <v>0</v>
      </c>
      <c r="LQ144" s="44">
        <v>100</v>
      </c>
      <c r="LR144" s="44">
        <v>999999999</v>
      </c>
      <c r="LS144" s="44">
        <v>0</v>
      </c>
      <c r="LT144" s="44">
        <v>0</v>
      </c>
      <c r="LU144" s="44">
        <v>0</v>
      </c>
      <c r="LV144" s="44">
        <v>50</v>
      </c>
      <c r="LW144" s="44">
        <v>0</v>
      </c>
      <c r="LX144" s="44">
        <v>100</v>
      </c>
      <c r="LY144" s="44">
        <v>0</v>
      </c>
      <c r="LZ144" s="44">
        <v>0</v>
      </c>
      <c r="MA144" s="44">
        <v>999999999</v>
      </c>
      <c r="MB144" s="25">
        <v>0</v>
      </c>
      <c r="MC144" s="25">
        <v>0</v>
      </c>
      <c r="MD144" s="25">
        <v>0</v>
      </c>
      <c r="ME144" s="25">
        <v>0</v>
      </c>
      <c r="MF144" s="25">
        <v>0</v>
      </c>
      <c r="MG144" s="25">
        <v>0</v>
      </c>
      <c r="MH144" s="25">
        <v>1</v>
      </c>
      <c r="MI144" s="25">
        <v>0</v>
      </c>
      <c r="MJ144" s="25">
        <v>1</v>
      </c>
      <c r="MK144" s="25">
        <v>0</v>
      </c>
      <c r="ML144" s="25">
        <v>1</v>
      </c>
      <c r="MM144" s="25">
        <v>0</v>
      </c>
      <c r="MN144" s="25">
        <v>0</v>
      </c>
      <c r="MO144" s="25">
        <v>0</v>
      </c>
      <c r="MP144" s="25">
        <v>0</v>
      </c>
      <c r="MQ144" s="25">
        <v>2</v>
      </c>
      <c r="MR144" s="25">
        <v>1</v>
      </c>
      <c r="MS144" s="25">
        <v>1</v>
      </c>
      <c r="MT144" s="25">
        <v>1</v>
      </c>
      <c r="MU144" s="25">
        <v>0</v>
      </c>
      <c r="MV144" s="25">
        <v>1</v>
      </c>
      <c r="MW144" s="44">
        <v>0</v>
      </c>
      <c r="MX144" s="44">
        <v>1</v>
      </c>
      <c r="MY144" s="44">
        <v>0</v>
      </c>
      <c r="MZ144" s="44">
        <v>999999999</v>
      </c>
      <c r="NA144" s="44">
        <v>999999999</v>
      </c>
      <c r="NB144" s="44">
        <v>999999999</v>
      </c>
      <c r="NC144" s="44">
        <v>0</v>
      </c>
      <c r="ND144" s="44">
        <v>0</v>
      </c>
      <c r="NE144" s="44">
        <v>0</v>
      </c>
      <c r="NF144" s="44">
        <v>100</v>
      </c>
      <c r="NG144" s="44">
        <v>999999999</v>
      </c>
      <c r="NH144" s="44">
        <v>100</v>
      </c>
      <c r="NI144" s="44">
        <v>999999999</v>
      </c>
      <c r="NJ144" s="44">
        <v>100</v>
      </c>
      <c r="NK144" s="44">
        <v>999999999</v>
      </c>
      <c r="NL144" s="25">
        <v>0</v>
      </c>
      <c r="NM144" s="25">
        <v>0</v>
      </c>
      <c r="NN144" s="25">
        <v>0</v>
      </c>
      <c r="NO144" s="25">
        <v>0</v>
      </c>
      <c r="NP144" s="25">
        <v>0</v>
      </c>
      <c r="NQ144" s="25">
        <v>0</v>
      </c>
      <c r="NR144" s="25">
        <v>0</v>
      </c>
      <c r="NS144" s="25">
        <v>0</v>
      </c>
      <c r="NT144" s="25">
        <v>0</v>
      </c>
      <c r="NU144" s="25">
        <v>0</v>
      </c>
      <c r="NV144" s="25">
        <v>0</v>
      </c>
      <c r="NW144" s="25">
        <v>0</v>
      </c>
      <c r="NX144" s="25">
        <v>0</v>
      </c>
      <c r="NY144" s="25">
        <v>0</v>
      </c>
      <c r="NZ144" s="25">
        <v>0</v>
      </c>
      <c r="OA144" s="25">
        <v>0</v>
      </c>
      <c r="OB144" s="25">
        <v>1</v>
      </c>
      <c r="OC144" s="25">
        <v>0</v>
      </c>
      <c r="OD144" s="44">
        <v>0</v>
      </c>
      <c r="OE144" s="44">
        <v>0</v>
      </c>
      <c r="OF144" s="44">
        <v>0</v>
      </c>
      <c r="OG144" s="44">
        <v>0</v>
      </c>
      <c r="OH144" s="44">
        <v>0</v>
      </c>
      <c r="OI144" s="44">
        <v>0</v>
      </c>
      <c r="OJ144" s="44">
        <v>999999999</v>
      </c>
      <c r="OK144" s="44">
        <v>999999999</v>
      </c>
      <c r="OL144" s="44">
        <v>999999999</v>
      </c>
      <c r="OM144" s="44">
        <v>999999999</v>
      </c>
      <c r="ON144" s="44">
        <v>0</v>
      </c>
      <c r="OO144" s="44">
        <v>999999999</v>
      </c>
      <c r="OP144" s="44">
        <v>999999999</v>
      </c>
      <c r="OQ144" s="44">
        <v>999999999</v>
      </c>
      <c r="OR144" s="44">
        <v>999999999</v>
      </c>
      <c r="OS144" s="44">
        <v>999999999</v>
      </c>
      <c r="OT144" s="44">
        <v>999999999</v>
      </c>
      <c r="OU144" s="44">
        <v>999999999</v>
      </c>
      <c r="OV144" s="25">
        <v>0</v>
      </c>
      <c r="OW144" s="25">
        <v>1</v>
      </c>
      <c r="OX144" s="25">
        <v>0</v>
      </c>
      <c r="OY144" s="25">
        <v>2</v>
      </c>
      <c r="OZ144" s="25">
        <v>2</v>
      </c>
      <c r="PA144" s="25">
        <v>4</v>
      </c>
      <c r="PB144" s="25">
        <v>5</v>
      </c>
      <c r="PC144" s="25">
        <v>2</v>
      </c>
      <c r="PD144" s="25">
        <v>4</v>
      </c>
      <c r="PE144" s="25">
        <v>3</v>
      </c>
      <c r="PF144" s="25">
        <v>6</v>
      </c>
      <c r="PG144" s="25">
        <v>3</v>
      </c>
      <c r="PH144" s="25">
        <v>3</v>
      </c>
      <c r="PI144" s="25">
        <v>4</v>
      </c>
      <c r="PJ144" s="25">
        <v>2</v>
      </c>
      <c r="PK144" s="25">
        <v>3</v>
      </c>
      <c r="PL144" s="25">
        <v>2</v>
      </c>
      <c r="PM144" s="25">
        <v>5</v>
      </c>
      <c r="PN144" s="25">
        <v>5</v>
      </c>
      <c r="PO144" s="25">
        <v>2</v>
      </c>
      <c r="PP144" s="25">
        <v>5</v>
      </c>
      <c r="PQ144" s="25">
        <v>3</v>
      </c>
      <c r="PR144" s="25">
        <v>7</v>
      </c>
      <c r="PS144" s="25">
        <v>5</v>
      </c>
      <c r="PT144" s="44">
        <v>0</v>
      </c>
      <c r="PU144" s="44">
        <v>25</v>
      </c>
      <c r="PV144" s="44">
        <v>0</v>
      </c>
      <c r="PW144" s="44">
        <v>66.666666666666657</v>
      </c>
      <c r="PX144" s="44">
        <v>100</v>
      </c>
      <c r="PY144" s="44">
        <v>80</v>
      </c>
      <c r="PZ144" s="44">
        <v>100</v>
      </c>
      <c r="QA144" s="44">
        <v>100</v>
      </c>
      <c r="QB144" s="44">
        <v>80</v>
      </c>
      <c r="QC144" s="44">
        <v>100</v>
      </c>
      <c r="QD144" s="44">
        <v>85.714285714285708</v>
      </c>
      <c r="QE144" s="44">
        <v>60</v>
      </c>
      <c r="QF144" s="25">
        <v>1</v>
      </c>
      <c r="QG144" s="25">
        <v>1</v>
      </c>
      <c r="QH144" s="25">
        <v>0</v>
      </c>
      <c r="QI144" s="25">
        <v>2</v>
      </c>
      <c r="QJ144" s="25">
        <v>2</v>
      </c>
      <c r="QK144" s="25">
        <v>4</v>
      </c>
      <c r="QL144" s="25">
        <v>4</v>
      </c>
      <c r="QM144" s="25">
        <v>0</v>
      </c>
      <c r="QN144" s="25">
        <v>5</v>
      </c>
      <c r="QO144" s="25">
        <v>3</v>
      </c>
      <c r="QP144" s="25">
        <v>3</v>
      </c>
      <c r="QQ144" s="25">
        <v>3</v>
      </c>
      <c r="QR144" s="25">
        <v>4</v>
      </c>
      <c r="QS144" s="25">
        <v>2</v>
      </c>
      <c r="QT144" s="25">
        <v>3</v>
      </c>
      <c r="QU144" s="25">
        <v>2</v>
      </c>
      <c r="QV144" s="25">
        <v>5</v>
      </c>
      <c r="QW144" s="25">
        <v>5</v>
      </c>
      <c r="QX144" s="25">
        <v>2</v>
      </c>
      <c r="QY144" s="25">
        <v>5</v>
      </c>
      <c r="QZ144" s="25">
        <v>3</v>
      </c>
      <c r="RA144" s="25">
        <v>7</v>
      </c>
      <c r="RB144" s="44">
        <v>33.333333333333329</v>
      </c>
      <c r="RC144" s="44">
        <v>25</v>
      </c>
      <c r="RD144" s="44">
        <v>0</v>
      </c>
      <c r="RE144" s="44">
        <v>66.666666666666657</v>
      </c>
      <c r="RF144" s="44">
        <v>100</v>
      </c>
      <c r="RG144" s="44">
        <v>80</v>
      </c>
      <c r="RH144" s="44">
        <v>80</v>
      </c>
      <c r="RI144" s="44">
        <v>0</v>
      </c>
      <c r="RJ144" s="44">
        <v>100</v>
      </c>
      <c r="RK144" s="44">
        <v>100</v>
      </c>
      <c r="RL144" s="44">
        <v>42.857142857142854</v>
      </c>
      <c r="RM144" s="25">
        <v>2</v>
      </c>
      <c r="RN144" s="25">
        <v>2</v>
      </c>
      <c r="RO144" s="25">
        <v>1</v>
      </c>
      <c r="RP144" s="25">
        <v>3</v>
      </c>
      <c r="RQ144" s="25">
        <v>2</v>
      </c>
      <c r="RR144" s="25">
        <v>1</v>
      </c>
      <c r="RS144" s="25">
        <v>2</v>
      </c>
      <c r="RT144" s="25">
        <v>1</v>
      </c>
      <c r="RU144" s="25">
        <v>2</v>
      </c>
      <c r="RV144" s="25">
        <v>2</v>
      </c>
      <c r="RW144" s="25">
        <v>4</v>
      </c>
      <c r="RX144" s="25">
        <v>0</v>
      </c>
      <c r="RY144" s="25">
        <v>0</v>
      </c>
      <c r="RZ144" s="25">
        <v>0</v>
      </c>
      <c r="SA144" s="25">
        <v>0</v>
      </c>
      <c r="SB144" s="25">
        <v>2</v>
      </c>
      <c r="SC144" s="25">
        <v>2</v>
      </c>
      <c r="SD144" s="25">
        <v>1</v>
      </c>
      <c r="SE144" s="25">
        <v>1</v>
      </c>
      <c r="SF144" s="25">
        <v>1</v>
      </c>
      <c r="SG144" s="25">
        <v>2</v>
      </c>
      <c r="SH144" s="25">
        <v>2</v>
      </c>
      <c r="SI144" s="25">
        <v>3</v>
      </c>
      <c r="SJ144" s="25">
        <v>1</v>
      </c>
      <c r="SK144" s="25">
        <v>0</v>
      </c>
      <c r="SL144" s="25">
        <v>0</v>
      </c>
      <c r="SM144" s="25">
        <v>0</v>
      </c>
      <c r="SN144" s="25">
        <v>2</v>
      </c>
      <c r="SO144" s="25">
        <v>2</v>
      </c>
      <c r="SP144" s="25">
        <v>1</v>
      </c>
      <c r="SQ144" s="25">
        <v>1</v>
      </c>
      <c r="SR144" s="25">
        <v>1</v>
      </c>
      <c r="SS144" s="25">
        <v>1</v>
      </c>
      <c r="ST144" s="25">
        <v>2</v>
      </c>
      <c r="SU144" s="25">
        <v>3</v>
      </c>
      <c r="SV144" s="25">
        <v>0</v>
      </c>
      <c r="SW144" s="44">
        <v>100</v>
      </c>
      <c r="SX144" s="44">
        <v>50</v>
      </c>
      <c r="SY144" s="44">
        <v>100</v>
      </c>
      <c r="SZ144" s="44">
        <v>100</v>
      </c>
      <c r="TA144" s="44">
        <v>100</v>
      </c>
      <c r="TB144" s="44">
        <v>33.333333333333329</v>
      </c>
      <c r="TC144" s="44">
        <v>66.666666666666657</v>
      </c>
      <c r="TD144" s="44">
        <v>100</v>
      </c>
      <c r="TE144" s="44">
        <v>40</v>
      </c>
      <c r="TF144" s="44">
        <v>66.666666666666657</v>
      </c>
      <c r="TG144" s="44">
        <v>66.666666666666657</v>
      </c>
      <c r="TH144" s="44">
        <v>0</v>
      </c>
      <c r="TI144" s="44">
        <v>0</v>
      </c>
      <c r="TJ144" s="44">
        <v>0</v>
      </c>
      <c r="TK144" s="44">
        <v>0</v>
      </c>
      <c r="TL144" s="44">
        <v>66.666666666666657</v>
      </c>
      <c r="TM144" s="44">
        <v>100</v>
      </c>
      <c r="TN144" s="44">
        <v>33.333333333333329</v>
      </c>
      <c r="TO144" s="44">
        <v>33.333333333333329</v>
      </c>
      <c r="TP144" s="44">
        <v>100</v>
      </c>
      <c r="TQ144" s="44">
        <v>40</v>
      </c>
      <c r="TR144" s="44">
        <v>66.666666666666657</v>
      </c>
      <c r="TS144" s="44">
        <v>50</v>
      </c>
      <c r="TT144" s="44">
        <v>100</v>
      </c>
      <c r="TU144" s="44">
        <v>0</v>
      </c>
      <c r="TV144" s="44">
        <v>0</v>
      </c>
      <c r="TW144" s="44">
        <v>0</v>
      </c>
      <c r="TX144" s="44">
        <v>66.666666666666657</v>
      </c>
      <c r="TY144" s="44">
        <v>100</v>
      </c>
      <c r="TZ144" s="44">
        <v>33.333333333333329</v>
      </c>
      <c r="UA144" s="44">
        <v>33.333333333333329</v>
      </c>
      <c r="UB144" s="44">
        <v>100</v>
      </c>
      <c r="UC144" s="44">
        <v>20</v>
      </c>
      <c r="UD144" s="44">
        <v>66.666666666666657</v>
      </c>
      <c r="UE144" s="44">
        <v>50</v>
      </c>
      <c r="UF144" s="44">
        <v>0</v>
      </c>
    </row>
    <row r="145" spans="1:552" x14ac:dyDescent="0.25">
      <c r="A145" s="2" t="str">
        <f t="shared" si="2"/>
        <v xml:space="preserve">330227 Japeri                                                                                                                                       </v>
      </c>
      <c r="B145" s="58">
        <v>330227</v>
      </c>
      <c r="C145" s="2" t="s">
        <v>189</v>
      </c>
      <c r="D145" s="56">
        <v>4</v>
      </c>
      <c r="E145" s="56">
        <v>5</v>
      </c>
      <c r="F145" s="56">
        <v>2</v>
      </c>
      <c r="G145" s="56">
        <v>8</v>
      </c>
      <c r="H145" s="56">
        <v>8</v>
      </c>
      <c r="I145" s="56">
        <v>5</v>
      </c>
      <c r="J145" s="56">
        <v>7</v>
      </c>
      <c r="K145" s="56">
        <v>6</v>
      </c>
      <c r="L145" s="56">
        <v>11</v>
      </c>
      <c r="M145" s="56">
        <v>8</v>
      </c>
      <c r="N145" s="56">
        <v>8</v>
      </c>
      <c r="O145" s="56">
        <v>7</v>
      </c>
      <c r="P145" s="59">
        <v>1</v>
      </c>
      <c r="Q145" s="59">
        <v>0</v>
      </c>
      <c r="R145" s="59">
        <v>1</v>
      </c>
      <c r="S145" s="59">
        <v>3</v>
      </c>
      <c r="T145" s="59">
        <v>6</v>
      </c>
      <c r="U145" s="59">
        <v>3</v>
      </c>
      <c r="V145" s="59">
        <v>7</v>
      </c>
      <c r="W145" s="59">
        <v>3</v>
      </c>
      <c r="X145" s="59">
        <v>6</v>
      </c>
      <c r="Y145" s="59">
        <v>3</v>
      </c>
      <c r="Z145" s="59">
        <v>5</v>
      </c>
      <c r="AA145" s="59">
        <v>4</v>
      </c>
      <c r="AB145" s="62">
        <v>25</v>
      </c>
      <c r="AC145" s="62">
        <v>0</v>
      </c>
      <c r="AD145" s="62">
        <v>50</v>
      </c>
      <c r="AE145" s="62">
        <v>37.5</v>
      </c>
      <c r="AF145" s="62">
        <v>75</v>
      </c>
      <c r="AG145" s="62">
        <v>60</v>
      </c>
      <c r="AH145" s="62">
        <v>100</v>
      </c>
      <c r="AI145" s="62">
        <v>50</v>
      </c>
      <c r="AJ145" s="62">
        <v>54.54545454545454</v>
      </c>
      <c r="AK145" s="62">
        <v>37.5</v>
      </c>
      <c r="AL145" s="62">
        <v>62.5</v>
      </c>
      <c r="AM145" s="62">
        <v>57.142857142857139</v>
      </c>
      <c r="AN145" s="61">
        <v>3</v>
      </c>
      <c r="AO145" s="25">
        <v>3</v>
      </c>
      <c r="AP145" s="25">
        <v>1</v>
      </c>
      <c r="AQ145" s="25">
        <v>5</v>
      </c>
      <c r="AR145" s="25">
        <v>2</v>
      </c>
      <c r="AS145" s="25">
        <v>2</v>
      </c>
      <c r="AT145" s="25">
        <v>0</v>
      </c>
      <c r="AU145" s="25">
        <v>3</v>
      </c>
      <c r="AV145" s="25">
        <v>5</v>
      </c>
      <c r="AW145" s="25">
        <v>4</v>
      </c>
      <c r="AX145" s="25">
        <v>3</v>
      </c>
      <c r="AY145" s="25">
        <v>3</v>
      </c>
      <c r="AZ145" s="39">
        <v>75</v>
      </c>
      <c r="BA145" s="39">
        <v>60</v>
      </c>
      <c r="BB145" s="39">
        <v>50</v>
      </c>
      <c r="BC145" s="39">
        <v>62.5</v>
      </c>
      <c r="BD145" s="39">
        <v>25</v>
      </c>
      <c r="BE145" s="39">
        <v>40</v>
      </c>
      <c r="BF145" s="39">
        <v>0</v>
      </c>
      <c r="BG145" s="39">
        <v>50</v>
      </c>
      <c r="BH145" s="39">
        <v>45.454545454545453</v>
      </c>
      <c r="BI145" s="39">
        <v>50</v>
      </c>
      <c r="BJ145" s="39">
        <v>37.5</v>
      </c>
      <c r="BK145" s="39">
        <v>42.857142857142854</v>
      </c>
      <c r="BL145" s="25">
        <v>0</v>
      </c>
      <c r="BM145" s="25">
        <v>2</v>
      </c>
      <c r="BN145" s="25">
        <v>0</v>
      </c>
      <c r="BO145" s="25">
        <v>0</v>
      </c>
      <c r="BP145" s="25">
        <v>0</v>
      </c>
      <c r="BQ145" s="25">
        <v>0</v>
      </c>
      <c r="BR145" s="25">
        <v>0</v>
      </c>
      <c r="BS145" s="25">
        <v>0</v>
      </c>
      <c r="BT145" s="25">
        <v>0</v>
      </c>
      <c r="BU145" s="25">
        <v>1</v>
      </c>
      <c r="BV145" s="25">
        <v>0</v>
      </c>
      <c r="BW145" s="25">
        <v>0</v>
      </c>
      <c r="BX145" s="39">
        <v>0</v>
      </c>
      <c r="BY145" s="39">
        <v>40</v>
      </c>
      <c r="BZ145" s="39">
        <v>0</v>
      </c>
      <c r="CA145" s="39">
        <v>0</v>
      </c>
      <c r="CB145" s="39">
        <v>0</v>
      </c>
      <c r="CC145" s="39">
        <v>0</v>
      </c>
      <c r="CD145" s="39">
        <v>0</v>
      </c>
      <c r="CE145" s="39">
        <v>0</v>
      </c>
      <c r="CF145" s="39">
        <v>0</v>
      </c>
      <c r="CG145" s="39">
        <v>12.5</v>
      </c>
      <c r="CH145" s="39">
        <v>0</v>
      </c>
      <c r="CI145" s="39">
        <v>0</v>
      </c>
      <c r="CJ145" s="63">
        <v>0</v>
      </c>
      <c r="CK145" s="63">
        <v>0</v>
      </c>
      <c r="CL145" s="63">
        <v>0</v>
      </c>
      <c r="CM145" s="63">
        <v>1</v>
      </c>
      <c r="CN145" s="63">
        <v>1</v>
      </c>
      <c r="CO145" s="63">
        <v>1</v>
      </c>
      <c r="CP145" s="63">
        <v>2</v>
      </c>
      <c r="CQ145" s="63">
        <v>0</v>
      </c>
      <c r="CR145" s="63">
        <v>2</v>
      </c>
      <c r="CS145" s="63">
        <v>1</v>
      </c>
      <c r="CT145" s="63">
        <v>1</v>
      </c>
      <c r="CU145" s="63">
        <v>1</v>
      </c>
      <c r="CV145" s="63">
        <v>0</v>
      </c>
      <c r="CW145" s="63">
        <v>0</v>
      </c>
      <c r="CX145" s="63">
        <v>0</v>
      </c>
      <c r="CY145" s="63">
        <v>0</v>
      </c>
      <c r="CZ145" s="63">
        <v>0</v>
      </c>
      <c r="DA145" s="63">
        <v>0</v>
      </c>
      <c r="DB145" s="63">
        <v>1</v>
      </c>
      <c r="DC145" s="63">
        <v>1</v>
      </c>
      <c r="DD145" s="63">
        <v>1</v>
      </c>
      <c r="DE145" s="63">
        <v>0</v>
      </c>
      <c r="DF145" s="63">
        <v>1</v>
      </c>
      <c r="DG145" s="63">
        <v>1</v>
      </c>
      <c r="DH145" s="25">
        <v>0</v>
      </c>
      <c r="DI145" s="25">
        <v>0</v>
      </c>
      <c r="DJ145" s="25">
        <v>1</v>
      </c>
      <c r="DK145" s="25">
        <v>1</v>
      </c>
      <c r="DL145" s="25">
        <v>2</v>
      </c>
      <c r="DM145" s="25">
        <v>0</v>
      </c>
      <c r="DN145" s="25">
        <v>2</v>
      </c>
      <c r="DO145" s="25">
        <v>1</v>
      </c>
      <c r="DP145" s="25">
        <v>0</v>
      </c>
      <c r="DQ145" s="25">
        <v>1</v>
      </c>
      <c r="DR145" s="25">
        <v>0</v>
      </c>
      <c r="DS145" s="25">
        <v>0</v>
      </c>
      <c r="DT145" s="34">
        <v>0</v>
      </c>
      <c r="DU145" s="34">
        <v>0</v>
      </c>
      <c r="DV145" s="34">
        <v>1</v>
      </c>
      <c r="DW145" s="34">
        <v>2</v>
      </c>
      <c r="DX145" s="34">
        <v>3</v>
      </c>
      <c r="DY145" s="34">
        <v>1</v>
      </c>
      <c r="DZ145" s="34">
        <v>5</v>
      </c>
      <c r="EA145" s="2">
        <v>2</v>
      </c>
      <c r="EB145" s="2">
        <v>3</v>
      </c>
      <c r="EC145" s="2">
        <v>2</v>
      </c>
      <c r="ED145" s="2">
        <v>2</v>
      </c>
      <c r="EE145" s="2">
        <v>2</v>
      </c>
      <c r="EF145" s="34">
        <v>999999999</v>
      </c>
      <c r="EG145" s="34">
        <v>999999999</v>
      </c>
      <c r="EH145" s="34">
        <v>0</v>
      </c>
      <c r="EI145" s="34">
        <v>50</v>
      </c>
      <c r="EJ145" s="34">
        <v>33.333333333333329</v>
      </c>
      <c r="EK145" s="34">
        <v>100</v>
      </c>
      <c r="EL145" s="34">
        <v>40</v>
      </c>
      <c r="EM145" s="34">
        <v>0</v>
      </c>
      <c r="EN145" s="34">
        <v>66.666666666666657</v>
      </c>
      <c r="EO145" s="34">
        <v>50</v>
      </c>
      <c r="EP145" s="34">
        <v>50</v>
      </c>
      <c r="EQ145" s="34">
        <v>50</v>
      </c>
      <c r="ER145" s="34">
        <v>999999999</v>
      </c>
      <c r="ES145" s="34">
        <v>999999999</v>
      </c>
      <c r="ET145" s="34">
        <v>0</v>
      </c>
      <c r="EU145" s="34">
        <v>0</v>
      </c>
      <c r="EV145" s="34">
        <v>0</v>
      </c>
      <c r="EW145" s="34">
        <v>0</v>
      </c>
      <c r="EX145" s="34">
        <v>20</v>
      </c>
      <c r="EY145" s="34">
        <v>50</v>
      </c>
      <c r="EZ145" s="34">
        <v>33.333333333333329</v>
      </c>
      <c r="FA145" s="34">
        <v>0</v>
      </c>
      <c r="FB145" s="34">
        <v>50</v>
      </c>
      <c r="FC145" s="34">
        <v>50</v>
      </c>
      <c r="FD145" s="42">
        <v>999999999</v>
      </c>
      <c r="FE145" s="42">
        <v>999999999</v>
      </c>
      <c r="FF145" s="42">
        <v>100</v>
      </c>
      <c r="FG145" s="42">
        <v>50</v>
      </c>
      <c r="FH145" s="42">
        <v>66.666666666666657</v>
      </c>
      <c r="FI145" s="42">
        <v>0</v>
      </c>
      <c r="FJ145" s="42">
        <v>40</v>
      </c>
      <c r="FK145" s="42">
        <v>50</v>
      </c>
      <c r="FL145" s="42">
        <v>0</v>
      </c>
      <c r="FM145" s="42">
        <v>50</v>
      </c>
      <c r="FN145" s="42">
        <v>0</v>
      </c>
      <c r="FO145" s="42">
        <v>0</v>
      </c>
      <c r="FP145" s="42">
        <v>1</v>
      </c>
      <c r="FQ145" s="2">
        <v>0</v>
      </c>
      <c r="FR145" s="2">
        <v>0</v>
      </c>
      <c r="FS145" s="2">
        <v>2</v>
      </c>
      <c r="FT145" s="2">
        <v>4</v>
      </c>
      <c r="FU145" s="2">
        <v>1</v>
      </c>
      <c r="FV145" s="2">
        <v>4</v>
      </c>
      <c r="FW145" s="2">
        <v>2</v>
      </c>
      <c r="FX145" s="2">
        <v>2</v>
      </c>
      <c r="FY145" s="2">
        <v>2</v>
      </c>
      <c r="FZ145" s="2">
        <v>2</v>
      </c>
      <c r="GA145" s="2">
        <v>4</v>
      </c>
      <c r="GB145" s="25">
        <v>0</v>
      </c>
      <c r="GC145" s="25">
        <v>0</v>
      </c>
      <c r="GD145" s="25">
        <v>0</v>
      </c>
      <c r="GE145" s="25">
        <v>0</v>
      </c>
      <c r="GF145" s="25">
        <v>0</v>
      </c>
      <c r="GG145" s="25">
        <v>0</v>
      </c>
      <c r="GH145" s="25">
        <v>2</v>
      </c>
      <c r="GI145" s="25">
        <v>0</v>
      </c>
      <c r="GJ145" s="25">
        <v>2</v>
      </c>
      <c r="GK145" s="25">
        <v>0</v>
      </c>
      <c r="GL145" s="25">
        <v>1</v>
      </c>
      <c r="GM145" s="25">
        <v>0</v>
      </c>
      <c r="GN145" s="2">
        <v>0</v>
      </c>
      <c r="GO145" s="2">
        <v>0</v>
      </c>
      <c r="GP145" s="2">
        <v>1</v>
      </c>
      <c r="GQ145" s="2">
        <v>1</v>
      </c>
      <c r="GR145" s="2">
        <v>1</v>
      </c>
      <c r="GS145" s="2">
        <v>0</v>
      </c>
      <c r="GT145" s="2">
        <v>0</v>
      </c>
      <c r="GU145" s="2">
        <v>1</v>
      </c>
      <c r="GV145" s="2">
        <v>0</v>
      </c>
      <c r="GW145" s="2">
        <v>0</v>
      </c>
      <c r="GX145" s="2">
        <v>0</v>
      </c>
      <c r="GY145" s="2">
        <v>0</v>
      </c>
      <c r="GZ145" s="2">
        <v>1</v>
      </c>
      <c r="HA145" s="2">
        <v>0</v>
      </c>
      <c r="HB145" s="2">
        <v>1</v>
      </c>
      <c r="HC145" s="2">
        <v>3</v>
      </c>
      <c r="HD145" s="2">
        <v>5</v>
      </c>
      <c r="HE145" s="2">
        <v>1</v>
      </c>
      <c r="HF145" s="2">
        <v>6</v>
      </c>
      <c r="HG145" s="2">
        <v>3</v>
      </c>
      <c r="HH145" s="2">
        <v>4</v>
      </c>
      <c r="HI145" s="2">
        <v>2</v>
      </c>
      <c r="HJ145" s="2">
        <v>3</v>
      </c>
      <c r="HK145" s="2">
        <v>4</v>
      </c>
      <c r="HL145" s="34">
        <v>100</v>
      </c>
      <c r="HM145" s="34">
        <v>999999999</v>
      </c>
      <c r="HN145" s="34">
        <v>0</v>
      </c>
      <c r="HO145" s="34">
        <v>66.666666666666657</v>
      </c>
      <c r="HP145" s="34">
        <v>80</v>
      </c>
      <c r="HQ145" s="34">
        <v>100</v>
      </c>
      <c r="HR145" s="34">
        <v>66.666666666666657</v>
      </c>
      <c r="HS145" s="34">
        <v>66.666666666666657</v>
      </c>
      <c r="HT145" s="34">
        <v>50</v>
      </c>
      <c r="HU145" s="34">
        <v>100</v>
      </c>
      <c r="HV145" s="34">
        <v>66.666666666666657</v>
      </c>
      <c r="HW145" s="34">
        <v>100</v>
      </c>
      <c r="HX145" s="39">
        <v>0</v>
      </c>
      <c r="HY145" s="39">
        <v>999999999</v>
      </c>
      <c r="HZ145" s="39">
        <v>0</v>
      </c>
      <c r="IA145" s="39">
        <v>0</v>
      </c>
      <c r="IB145" s="39">
        <v>0</v>
      </c>
      <c r="IC145" s="39">
        <v>0</v>
      </c>
      <c r="ID145" s="39">
        <v>33.333333333333329</v>
      </c>
      <c r="IE145" s="39">
        <v>0</v>
      </c>
      <c r="IF145" s="39">
        <v>50</v>
      </c>
      <c r="IG145" s="39">
        <v>0</v>
      </c>
      <c r="IH145" s="39">
        <v>33.333333333333329</v>
      </c>
      <c r="II145" s="39">
        <v>0</v>
      </c>
      <c r="IJ145" s="39">
        <v>0</v>
      </c>
      <c r="IK145" s="39">
        <v>999999999</v>
      </c>
      <c r="IL145" s="39">
        <v>100</v>
      </c>
      <c r="IM145" s="39">
        <v>33.333333333333329</v>
      </c>
      <c r="IN145" s="39">
        <v>20</v>
      </c>
      <c r="IO145" s="39">
        <v>0</v>
      </c>
      <c r="IP145" s="39">
        <v>0</v>
      </c>
      <c r="IQ145" s="39">
        <v>33.333333333333329</v>
      </c>
      <c r="IR145" s="39">
        <v>0</v>
      </c>
      <c r="IS145" s="39">
        <v>0</v>
      </c>
      <c r="IT145" s="39">
        <v>0</v>
      </c>
      <c r="IU145" s="39">
        <v>0</v>
      </c>
      <c r="IV145" s="39">
        <v>1</v>
      </c>
      <c r="IW145" s="39">
        <v>1</v>
      </c>
      <c r="IX145" s="39">
        <v>0</v>
      </c>
      <c r="IY145" s="39">
        <v>3</v>
      </c>
      <c r="IZ145" s="39">
        <v>1</v>
      </c>
      <c r="JA145" s="39">
        <v>2</v>
      </c>
      <c r="JB145" s="39">
        <v>0</v>
      </c>
      <c r="JC145" s="39">
        <v>1</v>
      </c>
      <c r="JD145" s="2">
        <v>1</v>
      </c>
      <c r="JE145" s="2">
        <v>3</v>
      </c>
      <c r="JF145" s="2">
        <v>3</v>
      </c>
      <c r="JG145" s="2">
        <v>3</v>
      </c>
      <c r="JH145" s="2">
        <v>0</v>
      </c>
      <c r="JI145" s="2">
        <v>0</v>
      </c>
      <c r="JJ145" s="2">
        <v>0</v>
      </c>
      <c r="JK145" s="2">
        <v>0</v>
      </c>
      <c r="JL145" s="2">
        <v>1</v>
      </c>
      <c r="JM145" s="44">
        <v>0</v>
      </c>
      <c r="JN145" s="44">
        <v>0</v>
      </c>
      <c r="JO145" s="44">
        <v>0</v>
      </c>
      <c r="JP145" s="2">
        <v>1</v>
      </c>
      <c r="JQ145" s="2">
        <v>0</v>
      </c>
      <c r="JR145" s="2">
        <v>0</v>
      </c>
      <c r="JS145" s="2">
        <v>0</v>
      </c>
      <c r="JT145" s="2">
        <v>1</v>
      </c>
      <c r="JU145" s="2">
        <v>1</v>
      </c>
      <c r="JV145" s="2">
        <v>0</v>
      </c>
      <c r="JW145" s="2">
        <v>1</v>
      </c>
      <c r="JX145" s="2">
        <v>0</v>
      </c>
      <c r="JY145" s="2">
        <v>0</v>
      </c>
      <c r="JZ145" s="2">
        <v>0</v>
      </c>
      <c r="KA145" s="2">
        <v>1</v>
      </c>
      <c r="KB145" s="25">
        <v>1</v>
      </c>
      <c r="KC145" s="25">
        <v>0</v>
      </c>
      <c r="KD145" s="25">
        <v>0</v>
      </c>
      <c r="KE145" s="25">
        <v>0</v>
      </c>
      <c r="KF145" s="25">
        <v>2</v>
      </c>
      <c r="KG145" s="25">
        <v>2</v>
      </c>
      <c r="KH145" s="25">
        <v>0</v>
      </c>
      <c r="KI145" s="25">
        <v>4</v>
      </c>
      <c r="KJ145" s="25">
        <v>2</v>
      </c>
      <c r="KK145" s="25">
        <v>2</v>
      </c>
      <c r="KL145" s="25">
        <v>0</v>
      </c>
      <c r="KM145" s="25">
        <v>2</v>
      </c>
      <c r="KN145" s="25">
        <v>3</v>
      </c>
      <c r="KO145" s="25">
        <v>3</v>
      </c>
      <c r="KP145" s="25">
        <v>3</v>
      </c>
      <c r="KQ145" s="25">
        <v>3</v>
      </c>
      <c r="KR145" s="44">
        <v>50</v>
      </c>
      <c r="KS145" s="44">
        <v>50</v>
      </c>
      <c r="KT145" s="44">
        <v>999999999</v>
      </c>
      <c r="KU145" s="44">
        <v>75</v>
      </c>
      <c r="KV145" s="44">
        <v>50</v>
      </c>
      <c r="KW145" s="44">
        <v>100</v>
      </c>
      <c r="KX145" s="44">
        <v>999999999</v>
      </c>
      <c r="KY145" s="44">
        <v>50</v>
      </c>
      <c r="KZ145" s="44">
        <v>33.333333333333329</v>
      </c>
      <c r="LA145" s="44">
        <v>100</v>
      </c>
      <c r="LB145" s="44">
        <v>100</v>
      </c>
      <c r="LC145" s="44">
        <v>100</v>
      </c>
      <c r="LD145" s="44">
        <v>0</v>
      </c>
      <c r="LE145" s="44">
        <v>0</v>
      </c>
      <c r="LF145" s="44">
        <v>999999999</v>
      </c>
      <c r="LG145" s="44">
        <v>0</v>
      </c>
      <c r="LH145" s="44">
        <v>50</v>
      </c>
      <c r="LI145" s="44">
        <v>0</v>
      </c>
      <c r="LJ145" s="44">
        <v>999999999</v>
      </c>
      <c r="LK145" s="44">
        <v>0</v>
      </c>
      <c r="LL145" s="44">
        <v>33.333333333333329</v>
      </c>
      <c r="LM145" s="44">
        <v>0</v>
      </c>
      <c r="LN145" s="44">
        <v>0</v>
      </c>
      <c r="LO145" s="44">
        <v>0</v>
      </c>
      <c r="LP145" s="44">
        <v>50</v>
      </c>
      <c r="LQ145" s="44">
        <v>50</v>
      </c>
      <c r="LR145" s="44">
        <v>999999999</v>
      </c>
      <c r="LS145" s="44">
        <v>25</v>
      </c>
      <c r="LT145" s="44">
        <v>0</v>
      </c>
      <c r="LU145" s="44">
        <v>0</v>
      </c>
      <c r="LV145" s="44">
        <v>999999999</v>
      </c>
      <c r="LW145" s="44">
        <v>50</v>
      </c>
      <c r="LX145" s="44">
        <v>33.333333333333329</v>
      </c>
      <c r="LY145" s="44">
        <v>0</v>
      </c>
      <c r="LZ145" s="44">
        <v>0</v>
      </c>
      <c r="MA145" s="44">
        <v>0</v>
      </c>
      <c r="MB145" s="25">
        <v>0</v>
      </c>
      <c r="MC145" s="25">
        <v>0</v>
      </c>
      <c r="MD145" s="25">
        <v>1</v>
      </c>
      <c r="ME145" s="25">
        <v>0</v>
      </c>
      <c r="MF145" s="25">
        <v>0</v>
      </c>
      <c r="MG145" s="25">
        <v>0</v>
      </c>
      <c r="MH145" s="25">
        <v>1</v>
      </c>
      <c r="MI145" s="25">
        <v>0</v>
      </c>
      <c r="MJ145" s="25">
        <v>1</v>
      </c>
      <c r="MK145" s="25">
        <v>0</v>
      </c>
      <c r="ML145" s="25">
        <v>0</v>
      </c>
      <c r="MM145" s="25">
        <v>0</v>
      </c>
      <c r="MN145" s="25">
        <v>1</v>
      </c>
      <c r="MO145" s="25">
        <v>0</v>
      </c>
      <c r="MP145" s="25">
        <v>1</v>
      </c>
      <c r="MQ145" s="25">
        <v>2</v>
      </c>
      <c r="MR145" s="25">
        <v>3</v>
      </c>
      <c r="MS145" s="25">
        <v>1</v>
      </c>
      <c r="MT145" s="25">
        <v>2</v>
      </c>
      <c r="MU145" s="25">
        <v>1</v>
      </c>
      <c r="MV145" s="25">
        <v>3</v>
      </c>
      <c r="MW145" s="44">
        <v>2</v>
      </c>
      <c r="MX145" s="44">
        <v>0</v>
      </c>
      <c r="MY145" s="44">
        <v>1</v>
      </c>
      <c r="MZ145" s="44">
        <v>0</v>
      </c>
      <c r="NA145" s="44">
        <v>999999999</v>
      </c>
      <c r="NB145" s="44">
        <v>100</v>
      </c>
      <c r="NC145" s="44">
        <v>0</v>
      </c>
      <c r="ND145" s="44">
        <v>0</v>
      </c>
      <c r="NE145" s="44">
        <v>0</v>
      </c>
      <c r="NF145" s="44">
        <v>50</v>
      </c>
      <c r="NG145" s="44">
        <v>0</v>
      </c>
      <c r="NH145" s="44">
        <v>33.333333333333329</v>
      </c>
      <c r="NI145" s="44">
        <v>0</v>
      </c>
      <c r="NJ145" s="44">
        <v>999999999</v>
      </c>
      <c r="NK145" s="44">
        <v>0</v>
      </c>
      <c r="NL145" s="25">
        <v>0</v>
      </c>
      <c r="NM145" s="25">
        <v>0</v>
      </c>
      <c r="NN145" s="25">
        <v>0</v>
      </c>
      <c r="NO145" s="25">
        <v>0</v>
      </c>
      <c r="NP145" s="25">
        <v>0</v>
      </c>
      <c r="NQ145" s="25">
        <v>0</v>
      </c>
      <c r="NR145" s="25">
        <v>0</v>
      </c>
      <c r="NS145" s="25">
        <v>0</v>
      </c>
      <c r="NT145" s="25">
        <v>0</v>
      </c>
      <c r="NU145" s="25">
        <v>0</v>
      </c>
      <c r="NV145" s="25">
        <v>0</v>
      </c>
      <c r="NW145" s="25">
        <v>0</v>
      </c>
      <c r="NX145" s="25">
        <v>0</v>
      </c>
      <c r="NY145" s="25">
        <v>0</v>
      </c>
      <c r="NZ145" s="25">
        <v>0</v>
      </c>
      <c r="OA145" s="25">
        <v>0</v>
      </c>
      <c r="OB145" s="25">
        <v>0</v>
      </c>
      <c r="OC145" s="25">
        <v>0</v>
      </c>
      <c r="OD145" s="44">
        <v>0</v>
      </c>
      <c r="OE145" s="44">
        <v>0</v>
      </c>
      <c r="OF145" s="44">
        <v>0</v>
      </c>
      <c r="OG145" s="44">
        <v>0</v>
      </c>
      <c r="OH145" s="44">
        <v>0</v>
      </c>
      <c r="OI145" s="44">
        <v>0</v>
      </c>
      <c r="OJ145" s="44">
        <v>999999999</v>
      </c>
      <c r="OK145" s="44">
        <v>999999999</v>
      </c>
      <c r="OL145" s="44">
        <v>999999999</v>
      </c>
      <c r="OM145" s="44">
        <v>999999999</v>
      </c>
      <c r="ON145" s="44">
        <v>999999999</v>
      </c>
      <c r="OO145" s="44">
        <v>999999999</v>
      </c>
      <c r="OP145" s="44">
        <v>999999999</v>
      </c>
      <c r="OQ145" s="44">
        <v>999999999</v>
      </c>
      <c r="OR145" s="44">
        <v>999999999</v>
      </c>
      <c r="OS145" s="44">
        <v>999999999</v>
      </c>
      <c r="OT145" s="44">
        <v>999999999</v>
      </c>
      <c r="OU145" s="44">
        <v>999999999</v>
      </c>
      <c r="OV145" s="25">
        <v>2</v>
      </c>
      <c r="OW145" s="25">
        <v>2</v>
      </c>
      <c r="OX145" s="25">
        <v>3</v>
      </c>
      <c r="OY145" s="25">
        <v>5</v>
      </c>
      <c r="OZ145" s="25">
        <v>7</v>
      </c>
      <c r="PA145" s="25">
        <v>5</v>
      </c>
      <c r="PB145" s="25">
        <v>8</v>
      </c>
      <c r="PC145" s="25">
        <v>8</v>
      </c>
      <c r="PD145" s="25">
        <v>8</v>
      </c>
      <c r="PE145" s="25">
        <v>11</v>
      </c>
      <c r="PF145" s="25">
        <v>5</v>
      </c>
      <c r="PG145" s="25">
        <v>5</v>
      </c>
      <c r="PH145" s="25">
        <v>5</v>
      </c>
      <c r="PI145" s="25">
        <v>3</v>
      </c>
      <c r="PJ145" s="25">
        <v>4</v>
      </c>
      <c r="PK145" s="25">
        <v>9</v>
      </c>
      <c r="PL145" s="25">
        <v>12</v>
      </c>
      <c r="PM145" s="25">
        <v>7</v>
      </c>
      <c r="PN145" s="25">
        <v>8</v>
      </c>
      <c r="PO145" s="25">
        <v>11</v>
      </c>
      <c r="PP145" s="25">
        <v>13</v>
      </c>
      <c r="PQ145" s="25">
        <v>12</v>
      </c>
      <c r="PR145" s="25">
        <v>8</v>
      </c>
      <c r="PS145" s="25">
        <v>11</v>
      </c>
      <c r="PT145" s="44">
        <v>40</v>
      </c>
      <c r="PU145" s="44">
        <v>66.666666666666657</v>
      </c>
      <c r="PV145" s="44">
        <v>75</v>
      </c>
      <c r="PW145" s="44">
        <v>55.555555555555557</v>
      </c>
      <c r="PX145" s="44">
        <v>58.333333333333336</v>
      </c>
      <c r="PY145" s="44">
        <v>71.428571428571431</v>
      </c>
      <c r="PZ145" s="44">
        <v>100</v>
      </c>
      <c r="QA145" s="44">
        <v>72.727272727272734</v>
      </c>
      <c r="QB145" s="44">
        <v>61.53846153846154</v>
      </c>
      <c r="QC145" s="44">
        <v>91.666666666666657</v>
      </c>
      <c r="QD145" s="44">
        <v>62.5</v>
      </c>
      <c r="QE145" s="44">
        <v>45.454545454545453</v>
      </c>
      <c r="QF145" s="25">
        <v>3</v>
      </c>
      <c r="QG145" s="25">
        <v>3</v>
      </c>
      <c r="QH145" s="25">
        <v>4</v>
      </c>
      <c r="QI145" s="25">
        <v>5</v>
      </c>
      <c r="QJ145" s="25">
        <v>9</v>
      </c>
      <c r="QK145" s="25">
        <v>4</v>
      </c>
      <c r="QL145" s="25">
        <v>5</v>
      </c>
      <c r="QM145" s="25">
        <v>7</v>
      </c>
      <c r="QN145" s="25">
        <v>7</v>
      </c>
      <c r="QO145" s="25">
        <v>7</v>
      </c>
      <c r="QP145" s="25">
        <v>1</v>
      </c>
      <c r="QQ145" s="25">
        <v>5</v>
      </c>
      <c r="QR145" s="25">
        <v>3</v>
      </c>
      <c r="QS145" s="25">
        <v>4</v>
      </c>
      <c r="QT145" s="25">
        <v>9</v>
      </c>
      <c r="QU145" s="25">
        <v>12</v>
      </c>
      <c r="QV145" s="25">
        <v>7</v>
      </c>
      <c r="QW145" s="25">
        <v>8</v>
      </c>
      <c r="QX145" s="25">
        <v>11</v>
      </c>
      <c r="QY145" s="25">
        <v>13</v>
      </c>
      <c r="QZ145" s="25">
        <v>12</v>
      </c>
      <c r="RA145" s="25">
        <v>8</v>
      </c>
      <c r="RB145" s="44">
        <v>60</v>
      </c>
      <c r="RC145" s="44">
        <v>100</v>
      </c>
      <c r="RD145" s="44">
        <v>100</v>
      </c>
      <c r="RE145" s="44">
        <v>55.555555555555557</v>
      </c>
      <c r="RF145" s="44">
        <v>75</v>
      </c>
      <c r="RG145" s="44">
        <v>57.142857142857139</v>
      </c>
      <c r="RH145" s="44">
        <v>62.5</v>
      </c>
      <c r="RI145" s="44">
        <v>63.636363636363633</v>
      </c>
      <c r="RJ145" s="44">
        <v>53.846153846153847</v>
      </c>
      <c r="RK145" s="44">
        <v>58.333333333333336</v>
      </c>
      <c r="RL145" s="44">
        <v>12.5</v>
      </c>
      <c r="RM145" s="25">
        <v>3</v>
      </c>
      <c r="RN145" s="25">
        <v>1</v>
      </c>
      <c r="RO145" s="25">
        <v>0</v>
      </c>
      <c r="RP145" s="25">
        <v>7</v>
      </c>
      <c r="RQ145" s="25">
        <v>5</v>
      </c>
      <c r="RR145" s="25">
        <v>3</v>
      </c>
      <c r="RS145" s="25">
        <v>6</v>
      </c>
      <c r="RT145" s="25">
        <v>5</v>
      </c>
      <c r="RU145" s="25">
        <v>5</v>
      </c>
      <c r="RV145" s="25">
        <v>5</v>
      </c>
      <c r="RW145" s="25">
        <v>6</v>
      </c>
      <c r="RX145" s="25">
        <v>4</v>
      </c>
      <c r="RY145" s="25">
        <v>2</v>
      </c>
      <c r="RZ145" s="25">
        <v>1</v>
      </c>
      <c r="SA145" s="25">
        <v>0</v>
      </c>
      <c r="SB145" s="25">
        <v>5</v>
      </c>
      <c r="SC145" s="25">
        <v>2</v>
      </c>
      <c r="SD145" s="25">
        <v>3</v>
      </c>
      <c r="SE145" s="25">
        <v>4</v>
      </c>
      <c r="SF145" s="25">
        <v>4</v>
      </c>
      <c r="SG145" s="25">
        <v>4</v>
      </c>
      <c r="SH145" s="25">
        <v>5</v>
      </c>
      <c r="SI145" s="25">
        <v>5</v>
      </c>
      <c r="SJ145" s="25">
        <v>4</v>
      </c>
      <c r="SK145" s="25">
        <v>2</v>
      </c>
      <c r="SL145" s="25">
        <v>0</v>
      </c>
      <c r="SM145" s="25">
        <v>0</v>
      </c>
      <c r="SN145" s="25">
        <v>5</v>
      </c>
      <c r="SO145" s="25">
        <v>1</v>
      </c>
      <c r="SP145" s="25">
        <v>2</v>
      </c>
      <c r="SQ145" s="25">
        <v>4</v>
      </c>
      <c r="SR145" s="25">
        <v>4</v>
      </c>
      <c r="SS145" s="25">
        <v>3</v>
      </c>
      <c r="ST145" s="25">
        <v>4</v>
      </c>
      <c r="SU145" s="25">
        <v>4</v>
      </c>
      <c r="SV145" s="25">
        <v>3</v>
      </c>
      <c r="SW145" s="44">
        <v>75</v>
      </c>
      <c r="SX145" s="44">
        <v>20</v>
      </c>
      <c r="SY145" s="44">
        <v>0</v>
      </c>
      <c r="SZ145" s="44">
        <v>87.5</v>
      </c>
      <c r="TA145" s="44">
        <v>62.5</v>
      </c>
      <c r="TB145" s="44">
        <v>60</v>
      </c>
      <c r="TC145" s="44">
        <v>85.714285714285708</v>
      </c>
      <c r="TD145" s="44">
        <v>83.333333333333343</v>
      </c>
      <c r="TE145" s="44">
        <v>45.454545454545453</v>
      </c>
      <c r="TF145" s="44">
        <v>62.5</v>
      </c>
      <c r="TG145" s="44">
        <v>75</v>
      </c>
      <c r="TH145" s="44">
        <v>57.142857142857139</v>
      </c>
      <c r="TI145" s="44">
        <v>50</v>
      </c>
      <c r="TJ145" s="44">
        <v>20</v>
      </c>
      <c r="TK145" s="44">
        <v>0</v>
      </c>
      <c r="TL145" s="44">
        <v>62.5</v>
      </c>
      <c r="TM145" s="44">
        <v>25</v>
      </c>
      <c r="TN145" s="44">
        <v>60</v>
      </c>
      <c r="TO145" s="44">
        <v>57.142857142857139</v>
      </c>
      <c r="TP145" s="44">
        <v>66.666666666666657</v>
      </c>
      <c r="TQ145" s="44">
        <v>36.363636363636367</v>
      </c>
      <c r="TR145" s="44">
        <v>62.5</v>
      </c>
      <c r="TS145" s="44">
        <v>62.5</v>
      </c>
      <c r="TT145" s="44">
        <v>57.142857142857139</v>
      </c>
      <c r="TU145" s="44">
        <v>50</v>
      </c>
      <c r="TV145" s="44">
        <v>0</v>
      </c>
      <c r="TW145" s="44">
        <v>0</v>
      </c>
      <c r="TX145" s="44">
        <v>62.5</v>
      </c>
      <c r="TY145" s="44">
        <v>12.5</v>
      </c>
      <c r="TZ145" s="44">
        <v>40</v>
      </c>
      <c r="UA145" s="44">
        <v>57.142857142857139</v>
      </c>
      <c r="UB145" s="44">
        <v>66.666666666666657</v>
      </c>
      <c r="UC145" s="44">
        <v>27.27272727272727</v>
      </c>
      <c r="UD145" s="44">
        <v>50</v>
      </c>
      <c r="UE145" s="44">
        <v>50</v>
      </c>
      <c r="UF145" s="44">
        <v>42.857142857142854</v>
      </c>
    </row>
    <row r="146" spans="1:552" x14ac:dyDescent="0.25">
      <c r="A146" s="2" t="str">
        <f t="shared" si="2"/>
        <v xml:space="preserve">330240 Macaé                                                                                                                                        </v>
      </c>
      <c r="B146" s="58">
        <v>330240</v>
      </c>
      <c r="C146" s="2" t="s">
        <v>190</v>
      </c>
      <c r="D146" s="56">
        <v>16</v>
      </c>
      <c r="E146" s="56">
        <v>12</v>
      </c>
      <c r="F146" s="56">
        <v>11</v>
      </c>
      <c r="G146" s="56">
        <v>9</v>
      </c>
      <c r="H146" s="56">
        <v>29</v>
      </c>
      <c r="I146" s="56">
        <v>10</v>
      </c>
      <c r="J146" s="56">
        <v>12</v>
      </c>
      <c r="K146" s="56">
        <v>14</v>
      </c>
      <c r="L146" s="56">
        <v>21</v>
      </c>
      <c r="M146" s="56">
        <v>25</v>
      </c>
      <c r="N146" s="56">
        <v>11</v>
      </c>
      <c r="O146" s="56">
        <v>21</v>
      </c>
      <c r="P146" s="59">
        <v>2</v>
      </c>
      <c r="Q146" s="59">
        <v>6</v>
      </c>
      <c r="R146" s="59">
        <v>5</v>
      </c>
      <c r="S146" s="59">
        <v>3</v>
      </c>
      <c r="T146" s="59">
        <v>11</v>
      </c>
      <c r="U146" s="59">
        <v>7</v>
      </c>
      <c r="V146" s="59">
        <v>7</v>
      </c>
      <c r="W146" s="59">
        <v>7</v>
      </c>
      <c r="X146" s="59">
        <v>10</v>
      </c>
      <c r="Y146" s="59">
        <v>16</v>
      </c>
      <c r="Z146" s="59">
        <v>7</v>
      </c>
      <c r="AA146" s="59">
        <v>14</v>
      </c>
      <c r="AB146" s="62">
        <v>12.5</v>
      </c>
      <c r="AC146" s="62">
        <v>50</v>
      </c>
      <c r="AD146" s="62">
        <v>45.454545454545453</v>
      </c>
      <c r="AE146" s="62">
        <v>33.333333333333329</v>
      </c>
      <c r="AF146" s="62">
        <v>37.931034482758619</v>
      </c>
      <c r="AG146" s="62">
        <v>70</v>
      </c>
      <c r="AH146" s="62">
        <v>58.333333333333336</v>
      </c>
      <c r="AI146" s="62">
        <v>50</v>
      </c>
      <c r="AJ146" s="62">
        <v>47.619047619047613</v>
      </c>
      <c r="AK146" s="62">
        <v>64</v>
      </c>
      <c r="AL146" s="62">
        <v>63.636363636363633</v>
      </c>
      <c r="AM146" s="62">
        <v>66.666666666666657</v>
      </c>
      <c r="AN146" s="61">
        <v>14</v>
      </c>
      <c r="AO146" s="25">
        <v>6</v>
      </c>
      <c r="AP146" s="25">
        <v>6</v>
      </c>
      <c r="AQ146" s="25">
        <v>5</v>
      </c>
      <c r="AR146" s="25">
        <v>14</v>
      </c>
      <c r="AS146" s="25">
        <v>3</v>
      </c>
      <c r="AT146" s="25">
        <v>4</v>
      </c>
      <c r="AU146" s="25">
        <v>7</v>
      </c>
      <c r="AV146" s="25">
        <v>10</v>
      </c>
      <c r="AW146" s="25">
        <v>9</v>
      </c>
      <c r="AX146" s="25">
        <v>4</v>
      </c>
      <c r="AY146" s="25">
        <v>7</v>
      </c>
      <c r="AZ146" s="39">
        <v>87.5</v>
      </c>
      <c r="BA146" s="39">
        <v>50</v>
      </c>
      <c r="BB146" s="39">
        <v>54.54545454545454</v>
      </c>
      <c r="BC146" s="39">
        <v>55.555555555555557</v>
      </c>
      <c r="BD146" s="39">
        <v>48.275862068965516</v>
      </c>
      <c r="BE146" s="39">
        <v>30</v>
      </c>
      <c r="BF146" s="39">
        <v>33.333333333333329</v>
      </c>
      <c r="BG146" s="39">
        <v>50</v>
      </c>
      <c r="BH146" s="39">
        <v>47.619047619047613</v>
      </c>
      <c r="BI146" s="39">
        <v>36</v>
      </c>
      <c r="BJ146" s="39">
        <v>36.363636363636367</v>
      </c>
      <c r="BK146" s="39">
        <v>33.333333333333329</v>
      </c>
      <c r="BL146" s="25">
        <v>0</v>
      </c>
      <c r="BM146" s="25">
        <v>0</v>
      </c>
      <c r="BN146" s="25">
        <v>0</v>
      </c>
      <c r="BO146" s="25">
        <v>1</v>
      </c>
      <c r="BP146" s="25">
        <v>4</v>
      </c>
      <c r="BQ146" s="25">
        <v>0</v>
      </c>
      <c r="BR146" s="25">
        <v>1</v>
      </c>
      <c r="BS146" s="25">
        <v>0</v>
      </c>
      <c r="BT146" s="25">
        <v>1</v>
      </c>
      <c r="BU146" s="25">
        <v>0</v>
      </c>
      <c r="BV146" s="25">
        <v>0</v>
      </c>
      <c r="BW146" s="25">
        <v>0</v>
      </c>
      <c r="BX146" s="39">
        <v>0</v>
      </c>
      <c r="BY146" s="39">
        <v>0</v>
      </c>
      <c r="BZ146" s="39">
        <v>0</v>
      </c>
      <c r="CA146" s="39">
        <v>11.111111111111111</v>
      </c>
      <c r="CB146" s="39">
        <v>13.793103448275861</v>
      </c>
      <c r="CC146" s="39">
        <v>0</v>
      </c>
      <c r="CD146" s="39">
        <v>8.3333333333333321</v>
      </c>
      <c r="CE146" s="39">
        <v>0</v>
      </c>
      <c r="CF146" s="39">
        <v>4.7619047619047619</v>
      </c>
      <c r="CG146" s="39">
        <v>0</v>
      </c>
      <c r="CH146" s="39">
        <v>0</v>
      </c>
      <c r="CI146" s="39">
        <v>0</v>
      </c>
      <c r="CJ146" s="63">
        <v>1</v>
      </c>
      <c r="CK146" s="63">
        <v>4</v>
      </c>
      <c r="CL146" s="63">
        <v>1</v>
      </c>
      <c r="CM146" s="63">
        <v>0</v>
      </c>
      <c r="CN146" s="63">
        <v>2</v>
      </c>
      <c r="CO146" s="63">
        <v>1</v>
      </c>
      <c r="CP146" s="63">
        <v>1</v>
      </c>
      <c r="CQ146" s="63">
        <v>2</v>
      </c>
      <c r="CR146" s="63">
        <v>1</v>
      </c>
      <c r="CS146" s="63">
        <v>1</v>
      </c>
      <c r="CT146" s="63">
        <v>2</v>
      </c>
      <c r="CU146" s="63">
        <v>7</v>
      </c>
      <c r="CV146" s="63">
        <v>0</v>
      </c>
      <c r="CW146" s="63">
        <v>0</v>
      </c>
      <c r="CX146" s="63">
        <v>0</v>
      </c>
      <c r="CY146" s="63">
        <v>1</v>
      </c>
      <c r="CZ146" s="63">
        <v>0</v>
      </c>
      <c r="DA146" s="63">
        <v>1</v>
      </c>
      <c r="DB146" s="63">
        <v>0</v>
      </c>
      <c r="DC146" s="63">
        <v>0</v>
      </c>
      <c r="DD146" s="63">
        <v>0</v>
      </c>
      <c r="DE146" s="63">
        <v>0</v>
      </c>
      <c r="DF146" s="63">
        <v>1</v>
      </c>
      <c r="DG146" s="63">
        <v>0</v>
      </c>
      <c r="DH146" s="25">
        <v>0</v>
      </c>
      <c r="DI146" s="25">
        <v>1</v>
      </c>
      <c r="DJ146" s="25">
        <v>2</v>
      </c>
      <c r="DK146" s="25">
        <v>0</v>
      </c>
      <c r="DL146" s="25">
        <v>3</v>
      </c>
      <c r="DM146" s="25">
        <v>1</v>
      </c>
      <c r="DN146" s="25">
        <v>0</v>
      </c>
      <c r="DO146" s="25">
        <v>0</v>
      </c>
      <c r="DP146" s="25">
        <v>2</v>
      </c>
      <c r="DQ146" s="25">
        <v>2</v>
      </c>
      <c r="DR146" s="25">
        <v>0</v>
      </c>
      <c r="DS146" s="25">
        <v>1</v>
      </c>
      <c r="DT146" s="34">
        <v>1</v>
      </c>
      <c r="DU146" s="34">
        <v>5</v>
      </c>
      <c r="DV146" s="34">
        <v>3</v>
      </c>
      <c r="DW146" s="34">
        <v>1</v>
      </c>
      <c r="DX146" s="34">
        <v>5</v>
      </c>
      <c r="DY146" s="34">
        <v>3</v>
      </c>
      <c r="DZ146" s="34">
        <v>1</v>
      </c>
      <c r="EA146" s="2">
        <v>2</v>
      </c>
      <c r="EB146" s="2">
        <v>3</v>
      </c>
      <c r="EC146" s="2">
        <v>3</v>
      </c>
      <c r="ED146" s="2">
        <v>3</v>
      </c>
      <c r="EE146" s="2">
        <v>8</v>
      </c>
      <c r="EF146" s="34">
        <v>100</v>
      </c>
      <c r="EG146" s="34">
        <v>80</v>
      </c>
      <c r="EH146" s="34">
        <v>33.333333333333329</v>
      </c>
      <c r="EI146" s="34">
        <v>0</v>
      </c>
      <c r="EJ146" s="34">
        <v>40</v>
      </c>
      <c r="EK146" s="34">
        <v>33.333333333333329</v>
      </c>
      <c r="EL146" s="34">
        <v>100</v>
      </c>
      <c r="EM146" s="34">
        <v>100</v>
      </c>
      <c r="EN146" s="34">
        <v>33.333333333333329</v>
      </c>
      <c r="EO146" s="34">
        <v>33.333333333333329</v>
      </c>
      <c r="EP146" s="34">
        <v>66.666666666666657</v>
      </c>
      <c r="EQ146" s="34">
        <v>87.5</v>
      </c>
      <c r="ER146" s="34">
        <v>0</v>
      </c>
      <c r="ES146" s="34">
        <v>0</v>
      </c>
      <c r="ET146" s="34">
        <v>0</v>
      </c>
      <c r="EU146" s="34">
        <v>100</v>
      </c>
      <c r="EV146" s="34">
        <v>0</v>
      </c>
      <c r="EW146" s="34">
        <v>33.333333333333329</v>
      </c>
      <c r="EX146" s="34">
        <v>0</v>
      </c>
      <c r="EY146" s="34">
        <v>0</v>
      </c>
      <c r="EZ146" s="34">
        <v>0</v>
      </c>
      <c r="FA146" s="34">
        <v>0</v>
      </c>
      <c r="FB146" s="34">
        <v>33.333333333333329</v>
      </c>
      <c r="FC146" s="34">
        <v>0</v>
      </c>
      <c r="FD146" s="42">
        <v>0</v>
      </c>
      <c r="FE146" s="42">
        <v>20</v>
      </c>
      <c r="FF146" s="42">
        <v>66.666666666666657</v>
      </c>
      <c r="FG146" s="42">
        <v>0</v>
      </c>
      <c r="FH146" s="42">
        <v>60</v>
      </c>
      <c r="FI146" s="42">
        <v>33.333333333333329</v>
      </c>
      <c r="FJ146" s="42">
        <v>0</v>
      </c>
      <c r="FK146" s="42">
        <v>0</v>
      </c>
      <c r="FL146" s="42">
        <v>66.666666666666657</v>
      </c>
      <c r="FM146" s="42">
        <v>66.666666666666657</v>
      </c>
      <c r="FN146" s="42">
        <v>0</v>
      </c>
      <c r="FO146" s="42">
        <v>12.5</v>
      </c>
      <c r="FP146" s="42">
        <v>1</v>
      </c>
      <c r="FQ146" s="2">
        <v>4</v>
      </c>
      <c r="FR146" s="2">
        <v>3</v>
      </c>
      <c r="FS146" s="2">
        <v>1</v>
      </c>
      <c r="FT146" s="2">
        <v>5</v>
      </c>
      <c r="FU146" s="2">
        <v>2</v>
      </c>
      <c r="FV146" s="2">
        <v>2</v>
      </c>
      <c r="FW146" s="2">
        <v>2</v>
      </c>
      <c r="FX146" s="2">
        <v>3</v>
      </c>
      <c r="FY146" s="2">
        <v>10</v>
      </c>
      <c r="FZ146" s="2">
        <v>7</v>
      </c>
      <c r="GA146" s="2">
        <v>9</v>
      </c>
      <c r="GB146" s="25">
        <v>1</v>
      </c>
      <c r="GC146" s="25">
        <v>0</v>
      </c>
      <c r="GD146" s="25">
        <v>0</v>
      </c>
      <c r="GE146" s="25">
        <v>0</v>
      </c>
      <c r="GF146" s="25">
        <v>1</v>
      </c>
      <c r="GG146" s="25">
        <v>0</v>
      </c>
      <c r="GH146" s="25">
        <v>2</v>
      </c>
      <c r="GI146" s="25">
        <v>1</v>
      </c>
      <c r="GJ146" s="25">
        <v>1</v>
      </c>
      <c r="GK146" s="25">
        <v>1</v>
      </c>
      <c r="GL146" s="25">
        <v>0</v>
      </c>
      <c r="GM146" s="25">
        <v>2</v>
      </c>
      <c r="GN146" s="2">
        <v>0</v>
      </c>
      <c r="GO146" s="2">
        <v>0</v>
      </c>
      <c r="GP146" s="2">
        <v>2</v>
      </c>
      <c r="GQ146" s="2">
        <v>0</v>
      </c>
      <c r="GR146" s="2">
        <v>5</v>
      </c>
      <c r="GS146" s="2">
        <v>1</v>
      </c>
      <c r="GT146" s="2">
        <v>1</v>
      </c>
      <c r="GU146" s="2">
        <v>0</v>
      </c>
      <c r="GV146" s="2">
        <v>4</v>
      </c>
      <c r="GW146" s="2">
        <v>1</v>
      </c>
      <c r="GX146" s="2">
        <v>0</v>
      </c>
      <c r="GY146" s="2">
        <v>2</v>
      </c>
      <c r="GZ146" s="2">
        <v>2</v>
      </c>
      <c r="HA146" s="2">
        <v>4</v>
      </c>
      <c r="HB146" s="2">
        <v>5</v>
      </c>
      <c r="HC146" s="2">
        <v>1</v>
      </c>
      <c r="HD146" s="2">
        <v>11</v>
      </c>
      <c r="HE146" s="2">
        <v>3</v>
      </c>
      <c r="HF146" s="2">
        <v>5</v>
      </c>
      <c r="HG146" s="2">
        <v>3</v>
      </c>
      <c r="HH146" s="2">
        <v>8</v>
      </c>
      <c r="HI146" s="2">
        <v>12</v>
      </c>
      <c r="HJ146" s="2">
        <v>7</v>
      </c>
      <c r="HK146" s="2">
        <v>13</v>
      </c>
      <c r="HL146" s="34">
        <v>50</v>
      </c>
      <c r="HM146" s="34">
        <v>100</v>
      </c>
      <c r="HN146" s="34">
        <v>60</v>
      </c>
      <c r="HO146" s="34">
        <v>100</v>
      </c>
      <c r="HP146" s="34">
        <v>45.454545454545453</v>
      </c>
      <c r="HQ146" s="34">
        <v>66.666666666666657</v>
      </c>
      <c r="HR146" s="34">
        <v>40</v>
      </c>
      <c r="HS146" s="34">
        <v>66.666666666666657</v>
      </c>
      <c r="HT146" s="34">
        <v>37.5</v>
      </c>
      <c r="HU146" s="34">
        <v>83.333333333333343</v>
      </c>
      <c r="HV146" s="34">
        <v>100</v>
      </c>
      <c r="HW146" s="34">
        <v>69.230769230769226</v>
      </c>
      <c r="HX146" s="39">
        <v>50</v>
      </c>
      <c r="HY146" s="39">
        <v>0</v>
      </c>
      <c r="HZ146" s="39">
        <v>0</v>
      </c>
      <c r="IA146" s="39">
        <v>0</v>
      </c>
      <c r="IB146" s="39">
        <v>9.0909090909090917</v>
      </c>
      <c r="IC146" s="39">
        <v>0</v>
      </c>
      <c r="ID146" s="39">
        <v>40</v>
      </c>
      <c r="IE146" s="39">
        <v>33.333333333333329</v>
      </c>
      <c r="IF146" s="39">
        <v>12.5</v>
      </c>
      <c r="IG146" s="39">
        <v>8.3333333333333321</v>
      </c>
      <c r="IH146" s="39">
        <v>0</v>
      </c>
      <c r="II146" s="39">
        <v>15.384615384615385</v>
      </c>
      <c r="IJ146" s="39">
        <v>0</v>
      </c>
      <c r="IK146" s="39">
        <v>0</v>
      </c>
      <c r="IL146" s="39">
        <v>40</v>
      </c>
      <c r="IM146" s="39">
        <v>0</v>
      </c>
      <c r="IN146" s="39">
        <v>45.454545454545453</v>
      </c>
      <c r="IO146" s="39">
        <v>33.333333333333329</v>
      </c>
      <c r="IP146" s="39">
        <v>20</v>
      </c>
      <c r="IQ146" s="39">
        <v>0</v>
      </c>
      <c r="IR146" s="39">
        <v>50</v>
      </c>
      <c r="IS146" s="39">
        <v>8.3333333333333321</v>
      </c>
      <c r="IT146" s="39">
        <v>0</v>
      </c>
      <c r="IU146" s="39">
        <v>15.384615384615385</v>
      </c>
      <c r="IV146" s="39">
        <v>7</v>
      </c>
      <c r="IW146" s="39">
        <v>4</v>
      </c>
      <c r="IX146" s="39">
        <v>1</v>
      </c>
      <c r="IY146" s="39">
        <v>1</v>
      </c>
      <c r="IZ146" s="39">
        <v>3</v>
      </c>
      <c r="JA146" s="39">
        <v>2</v>
      </c>
      <c r="JB146" s="39">
        <v>2</v>
      </c>
      <c r="JC146" s="39">
        <v>3</v>
      </c>
      <c r="JD146" s="2">
        <v>6</v>
      </c>
      <c r="JE146" s="2">
        <v>7</v>
      </c>
      <c r="JF146" s="2">
        <v>1</v>
      </c>
      <c r="JG146" s="2">
        <v>4</v>
      </c>
      <c r="JH146" s="2">
        <v>2</v>
      </c>
      <c r="JI146" s="2">
        <v>1</v>
      </c>
      <c r="JJ146" s="2">
        <v>2</v>
      </c>
      <c r="JK146" s="2">
        <v>0</v>
      </c>
      <c r="JL146" s="2">
        <v>1</v>
      </c>
      <c r="JM146" s="44">
        <v>1</v>
      </c>
      <c r="JN146" s="44">
        <v>1</v>
      </c>
      <c r="JO146" s="44">
        <v>1</v>
      </c>
      <c r="JP146" s="2">
        <v>1</v>
      </c>
      <c r="JQ146" s="2">
        <v>0</v>
      </c>
      <c r="JR146" s="2">
        <v>0</v>
      </c>
      <c r="JS146" s="2">
        <v>2</v>
      </c>
      <c r="JT146" s="2">
        <v>4</v>
      </c>
      <c r="JU146" s="2">
        <v>0</v>
      </c>
      <c r="JV146" s="2">
        <v>0</v>
      </c>
      <c r="JW146" s="2">
        <v>1</v>
      </c>
      <c r="JX146" s="2">
        <v>4</v>
      </c>
      <c r="JY146" s="2">
        <v>0</v>
      </c>
      <c r="JZ146" s="2">
        <v>0</v>
      </c>
      <c r="KA146" s="2">
        <v>1</v>
      </c>
      <c r="KB146" s="25">
        <v>0</v>
      </c>
      <c r="KC146" s="25">
        <v>1</v>
      </c>
      <c r="KD146" s="25">
        <v>1</v>
      </c>
      <c r="KE146" s="25">
        <v>1</v>
      </c>
      <c r="KF146" s="25">
        <v>13</v>
      </c>
      <c r="KG146" s="25">
        <v>5</v>
      </c>
      <c r="KH146" s="25">
        <v>3</v>
      </c>
      <c r="KI146" s="25">
        <v>2</v>
      </c>
      <c r="KJ146" s="25">
        <v>8</v>
      </c>
      <c r="KK146" s="25">
        <v>3</v>
      </c>
      <c r="KL146" s="25">
        <v>3</v>
      </c>
      <c r="KM146" s="25">
        <v>5</v>
      </c>
      <c r="KN146" s="25">
        <v>7</v>
      </c>
      <c r="KO146" s="25">
        <v>8</v>
      </c>
      <c r="KP146" s="25">
        <v>2</v>
      </c>
      <c r="KQ146" s="25">
        <v>7</v>
      </c>
      <c r="KR146" s="44">
        <v>53.846153846153847</v>
      </c>
      <c r="KS146" s="44">
        <v>80</v>
      </c>
      <c r="KT146" s="44">
        <v>33.333333333333329</v>
      </c>
      <c r="KU146" s="44">
        <v>50</v>
      </c>
      <c r="KV146" s="44">
        <v>37.5</v>
      </c>
      <c r="KW146" s="44">
        <v>66.666666666666657</v>
      </c>
      <c r="KX146" s="44">
        <v>66.666666666666657</v>
      </c>
      <c r="KY146" s="44">
        <v>60</v>
      </c>
      <c r="KZ146" s="44">
        <v>85.714285714285708</v>
      </c>
      <c r="LA146" s="44">
        <v>87.5</v>
      </c>
      <c r="LB146" s="44">
        <v>50</v>
      </c>
      <c r="LC146" s="44">
        <v>57.142857142857139</v>
      </c>
      <c r="LD146" s="44">
        <v>15.384615384615385</v>
      </c>
      <c r="LE146" s="44">
        <v>20</v>
      </c>
      <c r="LF146" s="44">
        <v>66.666666666666657</v>
      </c>
      <c r="LG146" s="44">
        <v>0</v>
      </c>
      <c r="LH146" s="44">
        <v>12.5</v>
      </c>
      <c r="LI146" s="44">
        <v>33.333333333333329</v>
      </c>
      <c r="LJ146" s="44">
        <v>33.333333333333329</v>
      </c>
      <c r="LK146" s="44">
        <v>20</v>
      </c>
      <c r="LL146" s="44">
        <v>14.285714285714285</v>
      </c>
      <c r="LM146" s="44">
        <v>0</v>
      </c>
      <c r="LN146" s="44">
        <v>0</v>
      </c>
      <c r="LO146" s="44">
        <v>28.571428571428569</v>
      </c>
      <c r="LP146" s="44">
        <v>30.76923076923077</v>
      </c>
      <c r="LQ146" s="44">
        <v>0</v>
      </c>
      <c r="LR146" s="44">
        <v>0</v>
      </c>
      <c r="LS146" s="44">
        <v>50</v>
      </c>
      <c r="LT146" s="44">
        <v>50</v>
      </c>
      <c r="LU146" s="44">
        <v>0</v>
      </c>
      <c r="LV146" s="44">
        <v>0</v>
      </c>
      <c r="LW146" s="44">
        <v>20</v>
      </c>
      <c r="LX146" s="44">
        <v>0</v>
      </c>
      <c r="LY146" s="44">
        <v>12.5</v>
      </c>
      <c r="LZ146" s="44">
        <v>50</v>
      </c>
      <c r="MA146" s="44">
        <v>14.285714285714285</v>
      </c>
      <c r="MB146" s="25">
        <v>0</v>
      </c>
      <c r="MC146" s="25">
        <v>0</v>
      </c>
      <c r="MD146" s="25">
        <v>1</v>
      </c>
      <c r="ME146" s="25">
        <v>0</v>
      </c>
      <c r="MF146" s="25">
        <v>1</v>
      </c>
      <c r="MG146" s="25">
        <v>1</v>
      </c>
      <c r="MH146" s="25">
        <v>0</v>
      </c>
      <c r="MI146" s="25">
        <v>1</v>
      </c>
      <c r="MJ146" s="25">
        <v>1</v>
      </c>
      <c r="MK146" s="25">
        <v>1</v>
      </c>
      <c r="ML146" s="25">
        <v>0</v>
      </c>
      <c r="MM146" s="25">
        <v>1</v>
      </c>
      <c r="MN146" s="25">
        <v>1</v>
      </c>
      <c r="MO146" s="25">
        <v>1</v>
      </c>
      <c r="MP146" s="25">
        <v>3</v>
      </c>
      <c r="MQ146" s="25">
        <v>1</v>
      </c>
      <c r="MR146" s="25">
        <v>5</v>
      </c>
      <c r="MS146" s="25">
        <v>3</v>
      </c>
      <c r="MT146" s="25">
        <v>1</v>
      </c>
      <c r="MU146" s="25">
        <v>2</v>
      </c>
      <c r="MV146" s="25">
        <v>2</v>
      </c>
      <c r="MW146" s="44">
        <v>2</v>
      </c>
      <c r="MX146" s="44">
        <v>1</v>
      </c>
      <c r="MY146" s="44">
        <v>5</v>
      </c>
      <c r="MZ146" s="44">
        <v>0</v>
      </c>
      <c r="NA146" s="44">
        <v>0</v>
      </c>
      <c r="NB146" s="44">
        <v>33.333333333333329</v>
      </c>
      <c r="NC146" s="44">
        <v>0</v>
      </c>
      <c r="ND146" s="44">
        <v>20</v>
      </c>
      <c r="NE146" s="44">
        <v>33.333333333333329</v>
      </c>
      <c r="NF146" s="44">
        <v>0</v>
      </c>
      <c r="NG146" s="44">
        <v>50</v>
      </c>
      <c r="NH146" s="44">
        <v>50</v>
      </c>
      <c r="NI146" s="44">
        <v>50</v>
      </c>
      <c r="NJ146" s="44">
        <v>0</v>
      </c>
      <c r="NK146" s="44">
        <v>20</v>
      </c>
      <c r="NL146" s="25">
        <v>0</v>
      </c>
      <c r="NM146" s="25">
        <v>0</v>
      </c>
      <c r="NN146" s="25">
        <v>0</v>
      </c>
      <c r="NO146" s="25">
        <v>0</v>
      </c>
      <c r="NP146" s="25">
        <v>0</v>
      </c>
      <c r="NQ146" s="25">
        <v>0</v>
      </c>
      <c r="NR146" s="25">
        <v>0</v>
      </c>
      <c r="NS146" s="25">
        <v>0</v>
      </c>
      <c r="NT146" s="25">
        <v>0</v>
      </c>
      <c r="NU146" s="25">
        <v>0</v>
      </c>
      <c r="NV146" s="25">
        <v>0</v>
      </c>
      <c r="NW146" s="25">
        <v>0</v>
      </c>
      <c r="NX146" s="25">
        <v>1</v>
      </c>
      <c r="NY146" s="25">
        <v>0</v>
      </c>
      <c r="NZ146" s="25">
        <v>0</v>
      </c>
      <c r="OA146" s="25">
        <v>1</v>
      </c>
      <c r="OB146" s="25">
        <v>1</v>
      </c>
      <c r="OC146" s="25">
        <v>0</v>
      </c>
      <c r="OD146" s="44">
        <v>0</v>
      </c>
      <c r="OE146" s="44">
        <v>0</v>
      </c>
      <c r="OF146" s="44">
        <v>1</v>
      </c>
      <c r="OG146" s="44">
        <v>0</v>
      </c>
      <c r="OH146" s="44">
        <v>1</v>
      </c>
      <c r="OI146" s="44">
        <v>0</v>
      </c>
      <c r="OJ146" s="44">
        <v>0</v>
      </c>
      <c r="OK146" s="44">
        <v>999999999</v>
      </c>
      <c r="OL146" s="44">
        <v>999999999</v>
      </c>
      <c r="OM146" s="44">
        <v>0</v>
      </c>
      <c r="ON146" s="44">
        <v>0</v>
      </c>
      <c r="OO146" s="44">
        <v>999999999</v>
      </c>
      <c r="OP146" s="44">
        <v>999999999</v>
      </c>
      <c r="OQ146" s="44">
        <v>999999999</v>
      </c>
      <c r="OR146" s="44">
        <v>0</v>
      </c>
      <c r="OS146" s="44">
        <v>999999999</v>
      </c>
      <c r="OT146" s="44">
        <v>0</v>
      </c>
      <c r="OU146" s="44">
        <v>999999999</v>
      </c>
      <c r="OV146" s="25">
        <v>7</v>
      </c>
      <c r="OW146" s="25">
        <v>8</v>
      </c>
      <c r="OX146" s="25">
        <v>9</v>
      </c>
      <c r="OY146" s="25">
        <v>9</v>
      </c>
      <c r="OZ146" s="25">
        <v>14</v>
      </c>
      <c r="PA146" s="25">
        <v>10</v>
      </c>
      <c r="PB146" s="25">
        <v>9</v>
      </c>
      <c r="PC146" s="25">
        <v>11</v>
      </c>
      <c r="PD146" s="25">
        <v>14</v>
      </c>
      <c r="PE146" s="25">
        <v>20</v>
      </c>
      <c r="PF146" s="25">
        <v>12</v>
      </c>
      <c r="PG146" s="25">
        <v>6</v>
      </c>
      <c r="PH146" s="25">
        <v>18</v>
      </c>
      <c r="PI146" s="25">
        <v>19</v>
      </c>
      <c r="PJ146" s="25">
        <v>21</v>
      </c>
      <c r="PK146" s="25">
        <v>13</v>
      </c>
      <c r="PL146" s="25">
        <v>26</v>
      </c>
      <c r="PM146" s="25">
        <v>17</v>
      </c>
      <c r="PN146" s="25">
        <v>17</v>
      </c>
      <c r="PO146" s="25">
        <v>18</v>
      </c>
      <c r="PP146" s="25">
        <v>23</v>
      </c>
      <c r="PQ146" s="25">
        <v>28</v>
      </c>
      <c r="PR146" s="25">
        <v>16</v>
      </c>
      <c r="PS146" s="25">
        <v>24</v>
      </c>
      <c r="PT146" s="44">
        <v>38.888888888888893</v>
      </c>
      <c r="PU146" s="44">
        <v>42.105263157894733</v>
      </c>
      <c r="PV146" s="44">
        <v>42.857142857142854</v>
      </c>
      <c r="PW146" s="44">
        <v>69.230769230769226</v>
      </c>
      <c r="PX146" s="44">
        <v>53.846153846153847</v>
      </c>
      <c r="PY146" s="44">
        <v>58.82352941176471</v>
      </c>
      <c r="PZ146" s="44">
        <v>52.941176470588239</v>
      </c>
      <c r="QA146" s="44">
        <v>61.111111111111114</v>
      </c>
      <c r="QB146" s="44">
        <v>60.869565217391312</v>
      </c>
      <c r="QC146" s="44">
        <v>71.428571428571431</v>
      </c>
      <c r="QD146" s="44">
        <v>75</v>
      </c>
      <c r="QE146" s="44">
        <v>25</v>
      </c>
      <c r="QF146" s="25">
        <v>2</v>
      </c>
      <c r="QG146" s="25">
        <v>9</v>
      </c>
      <c r="QH146" s="25">
        <v>11</v>
      </c>
      <c r="QI146" s="25">
        <v>9</v>
      </c>
      <c r="QJ146" s="25">
        <v>14</v>
      </c>
      <c r="QK146" s="25">
        <v>9</v>
      </c>
      <c r="QL146" s="25">
        <v>7</v>
      </c>
      <c r="QM146" s="25">
        <v>10</v>
      </c>
      <c r="QN146" s="25">
        <v>13</v>
      </c>
      <c r="QO146" s="25">
        <v>14</v>
      </c>
      <c r="QP146" s="25">
        <v>5</v>
      </c>
      <c r="QQ146" s="25">
        <v>18</v>
      </c>
      <c r="QR146" s="25">
        <v>19</v>
      </c>
      <c r="QS146" s="25">
        <v>21</v>
      </c>
      <c r="QT146" s="25">
        <v>13</v>
      </c>
      <c r="QU146" s="25">
        <v>26</v>
      </c>
      <c r="QV146" s="25">
        <v>17</v>
      </c>
      <c r="QW146" s="25">
        <v>17</v>
      </c>
      <c r="QX146" s="25">
        <v>18</v>
      </c>
      <c r="QY146" s="25">
        <v>23</v>
      </c>
      <c r="QZ146" s="25">
        <v>28</v>
      </c>
      <c r="RA146" s="25">
        <v>16</v>
      </c>
      <c r="RB146" s="44">
        <v>11.111111111111111</v>
      </c>
      <c r="RC146" s="44">
        <v>47.368421052631575</v>
      </c>
      <c r="RD146" s="44">
        <v>52.380952380952387</v>
      </c>
      <c r="RE146" s="44">
        <v>69.230769230769226</v>
      </c>
      <c r="RF146" s="44">
        <v>53.846153846153847</v>
      </c>
      <c r="RG146" s="44">
        <v>52.941176470588239</v>
      </c>
      <c r="RH146" s="44">
        <v>41.17647058823529</v>
      </c>
      <c r="RI146" s="44">
        <v>55.555555555555557</v>
      </c>
      <c r="RJ146" s="44">
        <v>56.521739130434781</v>
      </c>
      <c r="RK146" s="44">
        <v>50</v>
      </c>
      <c r="RL146" s="44">
        <v>31.25</v>
      </c>
      <c r="RM146" s="25">
        <v>7</v>
      </c>
      <c r="RN146" s="25">
        <v>6</v>
      </c>
      <c r="RO146" s="25">
        <v>6</v>
      </c>
      <c r="RP146" s="25">
        <v>2</v>
      </c>
      <c r="RQ146" s="25">
        <v>17</v>
      </c>
      <c r="RR146" s="25">
        <v>6</v>
      </c>
      <c r="RS146" s="25">
        <v>4</v>
      </c>
      <c r="RT146" s="25">
        <v>5</v>
      </c>
      <c r="RU146" s="25">
        <v>14</v>
      </c>
      <c r="RV146" s="25">
        <v>19</v>
      </c>
      <c r="RW146" s="25">
        <v>4</v>
      </c>
      <c r="RX146" s="25">
        <v>16</v>
      </c>
      <c r="RY146" s="25">
        <v>7</v>
      </c>
      <c r="RZ146" s="25">
        <v>5</v>
      </c>
      <c r="SA146" s="25">
        <v>4</v>
      </c>
      <c r="SB146" s="25">
        <v>2</v>
      </c>
      <c r="SC146" s="25">
        <v>9</v>
      </c>
      <c r="SD146" s="25">
        <v>4</v>
      </c>
      <c r="SE146" s="25">
        <v>4</v>
      </c>
      <c r="SF146" s="25">
        <v>4</v>
      </c>
      <c r="SG146" s="25">
        <v>7</v>
      </c>
      <c r="SH146" s="25">
        <v>8</v>
      </c>
      <c r="SI146" s="25">
        <v>3</v>
      </c>
      <c r="SJ146" s="25">
        <v>12</v>
      </c>
      <c r="SK146" s="25">
        <v>5</v>
      </c>
      <c r="SL146" s="25">
        <v>3</v>
      </c>
      <c r="SM146" s="25">
        <v>4</v>
      </c>
      <c r="SN146" s="25">
        <v>2</v>
      </c>
      <c r="SO146" s="25">
        <v>7</v>
      </c>
      <c r="SP146" s="25">
        <v>4</v>
      </c>
      <c r="SQ146" s="25">
        <v>3</v>
      </c>
      <c r="SR146" s="25">
        <v>2</v>
      </c>
      <c r="SS146" s="25">
        <v>5</v>
      </c>
      <c r="ST146" s="25">
        <v>6</v>
      </c>
      <c r="SU146" s="25">
        <v>0</v>
      </c>
      <c r="SV146" s="25">
        <v>11</v>
      </c>
      <c r="SW146" s="44">
        <v>43.75</v>
      </c>
      <c r="SX146" s="44">
        <v>50</v>
      </c>
      <c r="SY146" s="44">
        <v>54.54545454545454</v>
      </c>
      <c r="SZ146" s="44">
        <v>22.222222222222221</v>
      </c>
      <c r="TA146" s="44">
        <v>58.620689655172406</v>
      </c>
      <c r="TB146" s="44">
        <v>60</v>
      </c>
      <c r="TC146" s="44">
        <v>33.333333333333329</v>
      </c>
      <c r="TD146" s="44">
        <v>35.714285714285715</v>
      </c>
      <c r="TE146" s="44">
        <v>66.666666666666657</v>
      </c>
      <c r="TF146" s="44">
        <v>76</v>
      </c>
      <c r="TG146" s="44">
        <v>36.363636363636367</v>
      </c>
      <c r="TH146" s="44">
        <v>76.19047619047619</v>
      </c>
      <c r="TI146" s="44">
        <v>43.75</v>
      </c>
      <c r="TJ146" s="44">
        <v>41.666666666666671</v>
      </c>
      <c r="TK146" s="44">
        <v>36.363636363636367</v>
      </c>
      <c r="TL146" s="44">
        <v>22.222222222222221</v>
      </c>
      <c r="TM146" s="44">
        <v>31.03448275862069</v>
      </c>
      <c r="TN146" s="44">
        <v>40</v>
      </c>
      <c r="TO146" s="44">
        <v>33.333333333333329</v>
      </c>
      <c r="TP146" s="44">
        <v>28.571428571428569</v>
      </c>
      <c r="TQ146" s="44">
        <v>33.333333333333329</v>
      </c>
      <c r="TR146" s="44">
        <v>32</v>
      </c>
      <c r="TS146" s="44">
        <v>27.27272727272727</v>
      </c>
      <c r="TT146" s="44">
        <v>57.142857142857139</v>
      </c>
      <c r="TU146" s="44">
        <v>31.25</v>
      </c>
      <c r="TV146" s="44">
        <v>25</v>
      </c>
      <c r="TW146" s="44">
        <v>36.363636363636367</v>
      </c>
      <c r="TX146" s="44">
        <v>22.222222222222221</v>
      </c>
      <c r="TY146" s="44">
        <v>24.137931034482758</v>
      </c>
      <c r="TZ146" s="44">
        <v>40</v>
      </c>
      <c r="UA146" s="44">
        <v>25</v>
      </c>
      <c r="UB146" s="44">
        <v>14.285714285714285</v>
      </c>
      <c r="UC146" s="44">
        <v>23.809523809523807</v>
      </c>
      <c r="UD146" s="44">
        <v>24</v>
      </c>
      <c r="UE146" s="44">
        <v>0</v>
      </c>
      <c r="UF146" s="44">
        <v>52.380952380952387</v>
      </c>
    </row>
    <row r="147" spans="1:552" x14ac:dyDescent="0.25">
      <c r="A147" s="2" t="str">
        <f t="shared" si="2"/>
        <v xml:space="preserve">330250 Magé                                                                                                                                         </v>
      </c>
      <c r="B147" s="58">
        <v>330250</v>
      </c>
      <c r="C147" s="2" t="s">
        <v>191</v>
      </c>
      <c r="D147" s="56">
        <v>13</v>
      </c>
      <c r="E147" s="56">
        <v>12</v>
      </c>
      <c r="F147" s="56">
        <v>17</v>
      </c>
      <c r="G147" s="56">
        <v>18</v>
      </c>
      <c r="H147" s="56">
        <v>24</v>
      </c>
      <c r="I147" s="56">
        <v>9</v>
      </c>
      <c r="J147" s="56">
        <v>12</v>
      </c>
      <c r="K147" s="56">
        <v>11</v>
      </c>
      <c r="L147" s="56">
        <v>14</v>
      </c>
      <c r="M147" s="56">
        <v>13</v>
      </c>
      <c r="N147" s="56">
        <v>15</v>
      </c>
      <c r="O147" s="56">
        <v>8</v>
      </c>
      <c r="P147" s="59">
        <v>3</v>
      </c>
      <c r="Q147" s="59">
        <v>3</v>
      </c>
      <c r="R147" s="59">
        <v>6</v>
      </c>
      <c r="S147" s="59">
        <v>9</v>
      </c>
      <c r="T147" s="59">
        <v>16</v>
      </c>
      <c r="U147" s="59">
        <v>5</v>
      </c>
      <c r="V147" s="59">
        <v>7</v>
      </c>
      <c r="W147" s="59">
        <v>5</v>
      </c>
      <c r="X147" s="59">
        <v>7</v>
      </c>
      <c r="Y147" s="59">
        <v>3</v>
      </c>
      <c r="Z147" s="59">
        <v>13</v>
      </c>
      <c r="AA147" s="59">
        <v>7</v>
      </c>
      <c r="AB147" s="62">
        <v>23.076923076923077</v>
      </c>
      <c r="AC147" s="62">
        <v>25</v>
      </c>
      <c r="AD147" s="62">
        <v>35.294117647058826</v>
      </c>
      <c r="AE147" s="62">
        <v>50</v>
      </c>
      <c r="AF147" s="62">
        <v>66.666666666666657</v>
      </c>
      <c r="AG147" s="62">
        <v>55.555555555555557</v>
      </c>
      <c r="AH147" s="62">
        <v>58.333333333333336</v>
      </c>
      <c r="AI147" s="62">
        <v>45.454545454545453</v>
      </c>
      <c r="AJ147" s="62">
        <v>50</v>
      </c>
      <c r="AK147" s="62">
        <v>23.076923076923077</v>
      </c>
      <c r="AL147" s="62">
        <v>86.666666666666671</v>
      </c>
      <c r="AM147" s="62">
        <v>87.5</v>
      </c>
      <c r="AN147" s="61">
        <v>9</v>
      </c>
      <c r="AO147" s="25">
        <v>9</v>
      </c>
      <c r="AP147" s="25">
        <v>9</v>
      </c>
      <c r="AQ147" s="25">
        <v>9</v>
      </c>
      <c r="AR147" s="25">
        <v>7</v>
      </c>
      <c r="AS147" s="25">
        <v>3</v>
      </c>
      <c r="AT147" s="25">
        <v>5</v>
      </c>
      <c r="AU147" s="25">
        <v>6</v>
      </c>
      <c r="AV147" s="25">
        <v>7</v>
      </c>
      <c r="AW147" s="25">
        <v>9</v>
      </c>
      <c r="AX147" s="25">
        <v>2</v>
      </c>
      <c r="AY147" s="25">
        <v>1</v>
      </c>
      <c r="AZ147" s="39">
        <v>69.230769230769226</v>
      </c>
      <c r="BA147" s="39">
        <v>75</v>
      </c>
      <c r="BB147" s="39">
        <v>52.941176470588239</v>
      </c>
      <c r="BC147" s="39">
        <v>50</v>
      </c>
      <c r="BD147" s="39">
        <v>29.166666666666668</v>
      </c>
      <c r="BE147" s="39">
        <v>33.333333333333329</v>
      </c>
      <c r="BF147" s="39">
        <v>41.666666666666671</v>
      </c>
      <c r="BG147" s="39">
        <v>54.54545454545454</v>
      </c>
      <c r="BH147" s="39">
        <v>50</v>
      </c>
      <c r="BI147" s="39">
        <v>69.230769230769226</v>
      </c>
      <c r="BJ147" s="39">
        <v>13.333333333333334</v>
      </c>
      <c r="BK147" s="39">
        <v>12.5</v>
      </c>
      <c r="BL147" s="25">
        <v>1</v>
      </c>
      <c r="BM147" s="25">
        <v>0</v>
      </c>
      <c r="BN147" s="25">
        <v>2</v>
      </c>
      <c r="BO147" s="25">
        <v>0</v>
      </c>
      <c r="BP147" s="25">
        <v>1</v>
      </c>
      <c r="BQ147" s="25">
        <v>1</v>
      </c>
      <c r="BR147" s="25">
        <v>0</v>
      </c>
      <c r="BS147" s="25">
        <v>0</v>
      </c>
      <c r="BT147" s="25">
        <v>0</v>
      </c>
      <c r="BU147" s="25">
        <v>1</v>
      </c>
      <c r="BV147" s="25">
        <v>0</v>
      </c>
      <c r="BW147" s="25">
        <v>0</v>
      </c>
      <c r="BX147" s="39">
        <v>7.6923076923076925</v>
      </c>
      <c r="BY147" s="39">
        <v>0</v>
      </c>
      <c r="BZ147" s="39">
        <v>11.76470588235294</v>
      </c>
      <c r="CA147" s="39">
        <v>0</v>
      </c>
      <c r="CB147" s="39">
        <v>4.1666666666666661</v>
      </c>
      <c r="CC147" s="39">
        <v>11.111111111111111</v>
      </c>
      <c r="CD147" s="39">
        <v>0</v>
      </c>
      <c r="CE147" s="39">
        <v>0</v>
      </c>
      <c r="CF147" s="39">
        <v>0</v>
      </c>
      <c r="CG147" s="39">
        <v>7.6923076923076925</v>
      </c>
      <c r="CH147" s="39">
        <v>0</v>
      </c>
      <c r="CI147" s="39">
        <v>0</v>
      </c>
      <c r="CJ147" s="63">
        <v>1</v>
      </c>
      <c r="CK147" s="63">
        <v>1</v>
      </c>
      <c r="CL147" s="63">
        <v>4</v>
      </c>
      <c r="CM147" s="63">
        <v>1</v>
      </c>
      <c r="CN147" s="63">
        <v>5</v>
      </c>
      <c r="CO147" s="63">
        <v>3</v>
      </c>
      <c r="CP147" s="63">
        <v>1</v>
      </c>
      <c r="CQ147" s="63">
        <v>2</v>
      </c>
      <c r="CR147" s="63">
        <v>6</v>
      </c>
      <c r="CS147" s="63">
        <v>1</v>
      </c>
      <c r="CT147" s="63">
        <v>5</v>
      </c>
      <c r="CU147" s="63">
        <v>3</v>
      </c>
      <c r="CV147" s="63">
        <v>0</v>
      </c>
      <c r="CW147" s="63">
        <v>1</v>
      </c>
      <c r="CX147" s="63">
        <v>0</v>
      </c>
      <c r="CY147" s="63">
        <v>0</v>
      </c>
      <c r="CZ147" s="63">
        <v>2</v>
      </c>
      <c r="DA147" s="63">
        <v>0</v>
      </c>
      <c r="DB147" s="63">
        <v>1</v>
      </c>
      <c r="DC147" s="63">
        <v>0</v>
      </c>
      <c r="DD147" s="63">
        <v>0</v>
      </c>
      <c r="DE147" s="63">
        <v>0</v>
      </c>
      <c r="DF147" s="63">
        <v>0</v>
      </c>
      <c r="DG147" s="63">
        <v>0</v>
      </c>
      <c r="DH147" s="25">
        <v>0</v>
      </c>
      <c r="DI147" s="25">
        <v>0</v>
      </c>
      <c r="DJ147" s="25">
        <v>2</v>
      </c>
      <c r="DK147" s="25">
        <v>4</v>
      </c>
      <c r="DL147" s="25">
        <v>3</v>
      </c>
      <c r="DM147" s="25">
        <v>0</v>
      </c>
      <c r="DN147" s="25">
        <v>1</v>
      </c>
      <c r="DO147" s="25">
        <v>1</v>
      </c>
      <c r="DP147" s="25">
        <v>1</v>
      </c>
      <c r="DQ147" s="25">
        <v>0</v>
      </c>
      <c r="DR147" s="25">
        <v>2</v>
      </c>
      <c r="DS147" s="25">
        <v>0</v>
      </c>
      <c r="DT147" s="34">
        <v>1</v>
      </c>
      <c r="DU147" s="34">
        <v>2</v>
      </c>
      <c r="DV147" s="34">
        <v>6</v>
      </c>
      <c r="DW147" s="34">
        <v>5</v>
      </c>
      <c r="DX147" s="34">
        <v>10</v>
      </c>
      <c r="DY147" s="34">
        <v>3</v>
      </c>
      <c r="DZ147" s="34">
        <v>3</v>
      </c>
      <c r="EA147" s="2">
        <v>3</v>
      </c>
      <c r="EB147" s="2">
        <v>7</v>
      </c>
      <c r="EC147" s="2">
        <v>1</v>
      </c>
      <c r="ED147" s="2">
        <v>7</v>
      </c>
      <c r="EE147" s="2">
        <v>3</v>
      </c>
      <c r="EF147" s="34">
        <v>100</v>
      </c>
      <c r="EG147" s="34">
        <v>50</v>
      </c>
      <c r="EH147" s="34">
        <v>66.666666666666657</v>
      </c>
      <c r="EI147" s="34">
        <v>20</v>
      </c>
      <c r="EJ147" s="34">
        <v>50</v>
      </c>
      <c r="EK147" s="34">
        <v>100</v>
      </c>
      <c r="EL147" s="34">
        <v>33.333333333333329</v>
      </c>
      <c r="EM147" s="34">
        <v>66.666666666666657</v>
      </c>
      <c r="EN147" s="34">
        <v>85.714285714285708</v>
      </c>
      <c r="EO147" s="34">
        <v>100</v>
      </c>
      <c r="EP147" s="34">
        <v>71.428571428571431</v>
      </c>
      <c r="EQ147" s="34">
        <v>100</v>
      </c>
      <c r="ER147" s="34">
        <v>0</v>
      </c>
      <c r="ES147" s="34">
        <v>50</v>
      </c>
      <c r="ET147" s="34">
        <v>0</v>
      </c>
      <c r="EU147" s="34">
        <v>0</v>
      </c>
      <c r="EV147" s="34">
        <v>20</v>
      </c>
      <c r="EW147" s="34">
        <v>0</v>
      </c>
      <c r="EX147" s="34">
        <v>33.333333333333329</v>
      </c>
      <c r="EY147" s="34">
        <v>0</v>
      </c>
      <c r="EZ147" s="34">
        <v>0</v>
      </c>
      <c r="FA147" s="34">
        <v>0</v>
      </c>
      <c r="FB147" s="34">
        <v>0</v>
      </c>
      <c r="FC147" s="34">
        <v>0</v>
      </c>
      <c r="FD147" s="42">
        <v>0</v>
      </c>
      <c r="FE147" s="42">
        <v>0</v>
      </c>
      <c r="FF147" s="42">
        <v>33.333333333333329</v>
      </c>
      <c r="FG147" s="42">
        <v>80</v>
      </c>
      <c r="FH147" s="42">
        <v>30</v>
      </c>
      <c r="FI147" s="42">
        <v>0</v>
      </c>
      <c r="FJ147" s="42">
        <v>33.333333333333329</v>
      </c>
      <c r="FK147" s="42">
        <v>33.333333333333329</v>
      </c>
      <c r="FL147" s="42">
        <v>14.285714285714285</v>
      </c>
      <c r="FM147" s="42">
        <v>0</v>
      </c>
      <c r="FN147" s="42">
        <v>28.571428571428569</v>
      </c>
      <c r="FO147" s="42">
        <v>0</v>
      </c>
      <c r="FP147" s="42">
        <v>2</v>
      </c>
      <c r="FQ147" s="2">
        <v>0</v>
      </c>
      <c r="FR147" s="2">
        <v>4</v>
      </c>
      <c r="FS147" s="2">
        <v>5</v>
      </c>
      <c r="FT147" s="2">
        <v>6</v>
      </c>
      <c r="FU147" s="2">
        <v>4</v>
      </c>
      <c r="FV147" s="2">
        <v>3</v>
      </c>
      <c r="FW147" s="2">
        <v>4</v>
      </c>
      <c r="FX147" s="2">
        <v>5</v>
      </c>
      <c r="FY147" s="2">
        <v>2</v>
      </c>
      <c r="FZ147" s="2">
        <v>7</v>
      </c>
      <c r="GA147" s="2">
        <v>4</v>
      </c>
      <c r="GB147" s="25">
        <v>1</v>
      </c>
      <c r="GC147" s="25">
        <v>1</v>
      </c>
      <c r="GD147" s="25">
        <v>0</v>
      </c>
      <c r="GE147" s="25">
        <v>0</v>
      </c>
      <c r="GF147" s="25">
        <v>3</v>
      </c>
      <c r="GG147" s="25">
        <v>0</v>
      </c>
      <c r="GH147" s="25">
        <v>0</v>
      </c>
      <c r="GI147" s="25">
        <v>0</v>
      </c>
      <c r="GJ147" s="25">
        <v>0</v>
      </c>
      <c r="GK147" s="25">
        <v>0</v>
      </c>
      <c r="GL147" s="25">
        <v>0</v>
      </c>
      <c r="GM147" s="25">
        <v>0</v>
      </c>
      <c r="GN147" s="2">
        <v>0</v>
      </c>
      <c r="GO147" s="2">
        <v>1</v>
      </c>
      <c r="GP147" s="2">
        <v>1</v>
      </c>
      <c r="GQ147" s="2">
        <v>2</v>
      </c>
      <c r="GR147" s="2">
        <v>3</v>
      </c>
      <c r="GS147" s="2">
        <v>0</v>
      </c>
      <c r="GT147" s="2">
        <v>2</v>
      </c>
      <c r="GU147" s="2">
        <v>1</v>
      </c>
      <c r="GV147" s="2">
        <v>0</v>
      </c>
      <c r="GW147" s="2">
        <v>1</v>
      </c>
      <c r="GX147" s="2">
        <v>1</v>
      </c>
      <c r="GY147" s="2">
        <v>0</v>
      </c>
      <c r="GZ147" s="2">
        <v>3</v>
      </c>
      <c r="HA147" s="2">
        <v>2</v>
      </c>
      <c r="HB147" s="2">
        <v>5</v>
      </c>
      <c r="HC147" s="2">
        <v>7</v>
      </c>
      <c r="HD147" s="2">
        <v>12</v>
      </c>
      <c r="HE147" s="2">
        <v>4</v>
      </c>
      <c r="HF147" s="2">
        <v>5</v>
      </c>
      <c r="HG147" s="2">
        <v>5</v>
      </c>
      <c r="HH147" s="2">
        <v>5</v>
      </c>
      <c r="HI147" s="2">
        <v>3</v>
      </c>
      <c r="HJ147" s="2">
        <v>8</v>
      </c>
      <c r="HK147" s="2">
        <v>4</v>
      </c>
      <c r="HL147" s="34">
        <v>66.666666666666657</v>
      </c>
      <c r="HM147" s="34">
        <v>0</v>
      </c>
      <c r="HN147" s="34">
        <v>80</v>
      </c>
      <c r="HO147" s="34">
        <v>71.428571428571431</v>
      </c>
      <c r="HP147" s="34">
        <v>50</v>
      </c>
      <c r="HQ147" s="34">
        <v>100</v>
      </c>
      <c r="HR147" s="34">
        <v>60</v>
      </c>
      <c r="HS147" s="34">
        <v>80</v>
      </c>
      <c r="HT147" s="34">
        <v>100</v>
      </c>
      <c r="HU147" s="34">
        <v>66.666666666666657</v>
      </c>
      <c r="HV147" s="34">
        <v>87.5</v>
      </c>
      <c r="HW147" s="34">
        <v>100</v>
      </c>
      <c r="HX147" s="39">
        <v>33.333333333333329</v>
      </c>
      <c r="HY147" s="39">
        <v>50</v>
      </c>
      <c r="HZ147" s="39">
        <v>0</v>
      </c>
      <c r="IA147" s="39">
        <v>0</v>
      </c>
      <c r="IB147" s="39">
        <v>25</v>
      </c>
      <c r="IC147" s="39">
        <v>0</v>
      </c>
      <c r="ID147" s="39">
        <v>0</v>
      </c>
      <c r="IE147" s="39">
        <v>0</v>
      </c>
      <c r="IF147" s="39">
        <v>0</v>
      </c>
      <c r="IG147" s="39">
        <v>0</v>
      </c>
      <c r="IH147" s="39">
        <v>0</v>
      </c>
      <c r="II147" s="39">
        <v>0</v>
      </c>
      <c r="IJ147" s="39">
        <v>0</v>
      </c>
      <c r="IK147" s="39">
        <v>50</v>
      </c>
      <c r="IL147" s="39">
        <v>20</v>
      </c>
      <c r="IM147" s="39">
        <v>28.571428571428569</v>
      </c>
      <c r="IN147" s="39">
        <v>25</v>
      </c>
      <c r="IO147" s="39">
        <v>0</v>
      </c>
      <c r="IP147" s="39">
        <v>40</v>
      </c>
      <c r="IQ147" s="39">
        <v>20</v>
      </c>
      <c r="IR147" s="39">
        <v>0</v>
      </c>
      <c r="IS147" s="39">
        <v>33.333333333333329</v>
      </c>
      <c r="IT147" s="39">
        <v>12.5</v>
      </c>
      <c r="IU147" s="39">
        <v>0</v>
      </c>
      <c r="IV147" s="39">
        <v>5</v>
      </c>
      <c r="IW147" s="39">
        <v>2</v>
      </c>
      <c r="IX147" s="39">
        <v>3</v>
      </c>
      <c r="IY147" s="39">
        <v>1</v>
      </c>
      <c r="IZ147" s="39">
        <v>0</v>
      </c>
      <c r="JA147" s="39">
        <v>0</v>
      </c>
      <c r="JB147" s="39">
        <v>1</v>
      </c>
      <c r="JC147" s="39">
        <v>3</v>
      </c>
      <c r="JD147" s="2">
        <v>2</v>
      </c>
      <c r="JE147" s="2">
        <v>4</v>
      </c>
      <c r="JF147" s="2">
        <v>2</v>
      </c>
      <c r="JG147" s="2">
        <v>1</v>
      </c>
      <c r="JH147" s="2">
        <v>2</v>
      </c>
      <c r="JI147" s="2">
        <v>2</v>
      </c>
      <c r="JJ147" s="2">
        <v>2</v>
      </c>
      <c r="JK147" s="2">
        <v>1</v>
      </c>
      <c r="JL147" s="2">
        <v>3</v>
      </c>
      <c r="JM147" s="44">
        <v>0</v>
      </c>
      <c r="JN147" s="44">
        <v>2</v>
      </c>
      <c r="JO147" s="44">
        <v>2</v>
      </c>
      <c r="JP147" s="2">
        <v>1</v>
      </c>
      <c r="JQ147" s="2">
        <v>0</v>
      </c>
      <c r="JR147" s="2">
        <v>0</v>
      </c>
      <c r="JS147" s="2">
        <v>0</v>
      </c>
      <c r="JT147" s="2">
        <v>1</v>
      </c>
      <c r="JU147" s="2">
        <v>3</v>
      </c>
      <c r="JV147" s="2">
        <v>3</v>
      </c>
      <c r="JW147" s="2">
        <v>5</v>
      </c>
      <c r="JX147" s="2">
        <v>1</v>
      </c>
      <c r="JY147" s="2">
        <v>1</v>
      </c>
      <c r="JZ147" s="2">
        <v>1</v>
      </c>
      <c r="KA147" s="2">
        <v>0</v>
      </c>
      <c r="KB147" s="25">
        <v>2</v>
      </c>
      <c r="KC147" s="25">
        <v>1</v>
      </c>
      <c r="KD147" s="25">
        <v>0</v>
      </c>
      <c r="KE147" s="25">
        <v>0</v>
      </c>
      <c r="KF147" s="25">
        <v>8</v>
      </c>
      <c r="KG147" s="25">
        <v>7</v>
      </c>
      <c r="KH147" s="25">
        <v>8</v>
      </c>
      <c r="KI147" s="25">
        <v>7</v>
      </c>
      <c r="KJ147" s="25">
        <v>4</v>
      </c>
      <c r="KK147" s="25">
        <v>1</v>
      </c>
      <c r="KL147" s="25">
        <v>4</v>
      </c>
      <c r="KM147" s="25">
        <v>5</v>
      </c>
      <c r="KN147" s="25">
        <v>5</v>
      </c>
      <c r="KO147" s="25">
        <v>5</v>
      </c>
      <c r="KP147" s="25">
        <v>2</v>
      </c>
      <c r="KQ147" s="25">
        <v>1</v>
      </c>
      <c r="KR147" s="44">
        <v>62.5</v>
      </c>
      <c r="KS147" s="44">
        <v>28.571428571428569</v>
      </c>
      <c r="KT147" s="44">
        <v>37.5</v>
      </c>
      <c r="KU147" s="44">
        <v>14.285714285714285</v>
      </c>
      <c r="KV147" s="44">
        <v>0</v>
      </c>
      <c r="KW147" s="44">
        <v>0</v>
      </c>
      <c r="KX147" s="44">
        <v>25</v>
      </c>
      <c r="KY147" s="44">
        <v>60</v>
      </c>
      <c r="KZ147" s="44">
        <v>40</v>
      </c>
      <c r="LA147" s="44">
        <v>80</v>
      </c>
      <c r="LB147" s="44">
        <v>100</v>
      </c>
      <c r="LC147" s="44">
        <v>100</v>
      </c>
      <c r="LD147" s="44">
        <v>25</v>
      </c>
      <c r="LE147" s="44">
        <v>28.571428571428569</v>
      </c>
      <c r="LF147" s="44">
        <v>25</v>
      </c>
      <c r="LG147" s="44">
        <v>14.285714285714285</v>
      </c>
      <c r="LH147" s="44">
        <v>75</v>
      </c>
      <c r="LI147" s="44">
        <v>0</v>
      </c>
      <c r="LJ147" s="44">
        <v>50</v>
      </c>
      <c r="LK147" s="44">
        <v>40</v>
      </c>
      <c r="LL147" s="44">
        <v>20</v>
      </c>
      <c r="LM147" s="44">
        <v>0</v>
      </c>
      <c r="LN147" s="44">
        <v>0</v>
      </c>
      <c r="LO147" s="44">
        <v>0</v>
      </c>
      <c r="LP147" s="44">
        <v>12.5</v>
      </c>
      <c r="LQ147" s="44">
        <v>42.857142857142854</v>
      </c>
      <c r="LR147" s="44">
        <v>37.5</v>
      </c>
      <c r="LS147" s="44">
        <v>71.428571428571431</v>
      </c>
      <c r="LT147" s="44">
        <v>25</v>
      </c>
      <c r="LU147" s="44">
        <v>100</v>
      </c>
      <c r="LV147" s="44">
        <v>25</v>
      </c>
      <c r="LW147" s="44">
        <v>0</v>
      </c>
      <c r="LX147" s="44">
        <v>40</v>
      </c>
      <c r="LY147" s="44">
        <v>20</v>
      </c>
      <c r="LZ147" s="44">
        <v>0</v>
      </c>
      <c r="MA147" s="44">
        <v>0</v>
      </c>
      <c r="MB147" s="25">
        <v>0</v>
      </c>
      <c r="MC147" s="25">
        <v>0</v>
      </c>
      <c r="MD147" s="25">
        <v>1</v>
      </c>
      <c r="ME147" s="25">
        <v>2</v>
      </c>
      <c r="MF147" s="25">
        <v>3</v>
      </c>
      <c r="MG147" s="25">
        <v>0</v>
      </c>
      <c r="MH147" s="25">
        <v>0</v>
      </c>
      <c r="MI147" s="25">
        <v>1</v>
      </c>
      <c r="MJ147" s="25">
        <v>0</v>
      </c>
      <c r="MK147" s="25">
        <v>0</v>
      </c>
      <c r="ML147" s="25">
        <v>2</v>
      </c>
      <c r="MM147" s="25">
        <v>0</v>
      </c>
      <c r="MN147" s="25">
        <v>1</v>
      </c>
      <c r="MO147" s="25">
        <v>1</v>
      </c>
      <c r="MP147" s="25">
        <v>5</v>
      </c>
      <c r="MQ147" s="25">
        <v>5</v>
      </c>
      <c r="MR147" s="25">
        <v>10</v>
      </c>
      <c r="MS147" s="25">
        <v>3</v>
      </c>
      <c r="MT147" s="25">
        <v>3</v>
      </c>
      <c r="MU147" s="25">
        <v>3</v>
      </c>
      <c r="MV147" s="25">
        <v>4</v>
      </c>
      <c r="MW147" s="44">
        <v>1</v>
      </c>
      <c r="MX147" s="44">
        <v>5</v>
      </c>
      <c r="MY147" s="44">
        <v>1</v>
      </c>
      <c r="MZ147" s="44">
        <v>0</v>
      </c>
      <c r="NA147" s="44">
        <v>0</v>
      </c>
      <c r="NB147" s="44">
        <v>20</v>
      </c>
      <c r="NC147" s="44">
        <v>40</v>
      </c>
      <c r="ND147" s="44">
        <v>30</v>
      </c>
      <c r="NE147" s="44">
        <v>0</v>
      </c>
      <c r="NF147" s="44">
        <v>0</v>
      </c>
      <c r="NG147" s="44">
        <v>33.333333333333329</v>
      </c>
      <c r="NH147" s="44">
        <v>0</v>
      </c>
      <c r="NI147" s="44">
        <v>0</v>
      </c>
      <c r="NJ147" s="44">
        <v>40</v>
      </c>
      <c r="NK147" s="44">
        <v>0</v>
      </c>
      <c r="NL147" s="25">
        <v>0</v>
      </c>
      <c r="NM147" s="25">
        <v>0</v>
      </c>
      <c r="NN147" s="25">
        <v>1</v>
      </c>
      <c r="NO147" s="25">
        <v>0</v>
      </c>
      <c r="NP147" s="25">
        <v>1</v>
      </c>
      <c r="NQ147" s="25">
        <v>0</v>
      </c>
      <c r="NR147" s="25">
        <v>0</v>
      </c>
      <c r="NS147" s="25">
        <v>0</v>
      </c>
      <c r="NT147" s="25">
        <v>0</v>
      </c>
      <c r="NU147" s="25">
        <v>0</v>
      </c>
      <c r="NV147" s="25">
        <v>0</v>
      </c>
      <c r="NW147" s="25">
        <v>0</v>
      </c>
      <c r="NX147" s="25">
        <v>1</v>
      </c>
      <c r="NY147" s="25">
        <v>1</v>
      </c>
      <c r="NZ147" s="25">
        <v>2</v>
      </c>
      <c r="OA147" s="25">
        <v>0</v>
      </c>
      <c r="OB147" s="25">
        <v>3</v>
      </c>
      <c r="OC147" s="25">
        <v>0</v>
      </c>
      <c r="OD147" s="44">
        <v>1</v>
      </c>
      <c r="OE147" s="44">
        <v>0</v>
      </c>
      <c r="OF147" s="44">
        <v>0</v>
      </c>
      <c r="OG147" s="44">
        <v>1</v>
      </c>
      <c r="OH147" s="44">
        <v>0</v>
      </c>
      <c r="OI147" s="44">
        <v>0</v>
      </c>
      <c r="OJ147" s="44">
        <v>0</v>
      </c>
      <c r="OK147" s="44">
        <v>0</v>
      </c>
      <c r="OL147" s="44">
        <v>50</v>
      </c>
      <c r="OM147" s="44">
        <v>999999999</v>
      </c>
      <c r="ON147" s="44">
        <v>33.333333333333329</v>
      </c>
      <c r="OO147" s="44">
        <v>999999999</v>
      </c>
      <c r="OP147" s="44">
        <v>0</v>
      </c>
      <c r="OQ147" s="44">
        <v>999999999</v>
      </c>
      <c r="OR147" s="44">
        <v>999999999</v>
      </c>
      <c r="OS147" s="44">
        <v>0</v>
      </c>
      <c r="OT147" s="44">
        <v>999999999</v>
      </c>
      <c r="OU147" s="44">
        <v>999999999</v>
      </c>
      <c r="OV147" s="25">
        <v>7</v>
      </c>
      <c r="OW147" s="25">
        <v>7</v>
      </c>
      <c r="OX147" s="25">
        <v>9</v>
      </c>
      <c r="OY147" s="25">
        <v>16</v>
      </c>
      <c r="OZ147" s="25">
        <v>22</v>
      </c>
      <c r="PA147" s="25">
        <v>11</v>
      </c>
      <c r="PB147" s="25">
        <v>13</v>
      </c>
      <c r="PC147" s="25">
        <v>14</v>
      </c>
      <c r="PD147" s="25">
        <v>18</v>
      </c>
      <c r="PE147" s="25">
        <v>18</v>
      </c>
      <c r="PF147" s="25">
        <v>15</v>
      </c>
      <c r="PG147" s="25">
        <v>6</v>
      </c>
      <c r="PH147" s="25">
        <v>14</v>
      </c>
      <c r="PI147" s="25">
        <v>14</v>
      </c>
      <c r="PJ147" s="25">
        <v>17</v>
      </c>
      <c r="PK147" s="25">
        <v>24</v>
      </c>
      <c r="PL147" s="25">
        <v>26</v>
      </c>
      <c r="PM147" s="25">
        <v>15</v>
      </c>
      <c r="PN147" s="25">
        <v>16</v>
      </c>
      <c r="PO147" s="25">
        <v>15</v>
      </c>
      <c r="PP147" s="25">
        <v>19</v>
      </c>
      <c r="PQ147" s="25">
        <v>20</v>
      </c>
      <c r="PR147" s="25">
        <v>18</v>
      </c>
      <c r="PS147" s="25">
        <v>10</v>
      </c>
      <c r="PT147" s="44">
        <v>50</v>
      </c>
      <c r="PU147" s="44">
        <v>50</v>
      </c>
      <c r="PV147" s="44">
        <v>52.941176470588239</v>
      </c>
      <c r="PW147" s="44">
        <v>66.666666666666657</v>
      </c>
      <c r="PX147" s="44">
        <v>84.615384615384613</v>
      </c>
      <c r="PY147" s="44">
        <v>73.333333333333329</v>
      </c>
      <c r="PZ147" s="44">
        <v>81.25</v>
      </c>
      <c r="QA147" s="44">
        <v>93.333333333333329</v>
      </c>
      <c r="QB147" s="44">
        <v>94.73684210526315</v>
      </c>
      <c r="QC147" s="44">
        <v>90</v>
      </c>
      <c r="QD147" s="44">
        <v>83.333333333333343</v>
      </c>
      <c r="QE147" s="44">
        <v>60</v>
      </c>
      <c r="QF147" s="25">
        <v>5</v>
      </c>
      <c r="QG147" s="25">
        <v>8</v>
      </c>
      <c r="QH147" s="25">
        <v>9</v>
      </c>
      <c r="QI147" s="25">
        <v>12</v>
      </c>
      <c r="QJ147" s="25">
        <v>19</v>
      </c>
      <c r="QK147" s="25">
        <v>9</v>
      </c>
      <c r="QL147" s="25">
        <v>12</v>
      </c>
      <c r="QM147" s="25">
        <v>11</v>
      </c>
      <c r="QN147" s="25">
        <v>17</v>
      </c>
      <c r="QO147" s="25">
        <v>18</v>
      </c>
      <c r="QP147" s="25">
        <v>9</v>
      </c>
      <c r="QQ147" s="25">
        <v>14</v>
      </c>
      <c r="QR147" s="25">
        <v>14</v>
      </c>
      <c r="QS147" s="25">
        <v>17</v>
      </c>
      <c r="QT147" s="25">
        <v>24</v>
      </c>
      <c r="QU147" s="25">
        <v>26</v>
      </c>
      <c r="QV147" s="25">
        <v>15</v>
      </c>
      <c r="QW147" s="25">
        <v>16</v>
      </c>
      <c r="QX147" s="25">
        <v>15</v>
      </c>
      <c r="QY147" s="25">
        <v>19</v>
      </c>
      <c r="QZ147" s="25">
        <v>20</v>
      </c>
      <c r="RA147" s="25">
        <v>18</v>
      </c>
      <c r="RB147" s="44">
        <v>35.714285714285715</v>
      </c>
      <c r="RC147" s="44">
        <v>57.142857142857139</v>
      </c>
      <c r="RD147" s="44">
        <v>52.941176470588239</v>
      </c>
      <c r="RE147" s="44">
        <v>50</v>
      </c>
      <c r="RF147" s="44">
        <v>73.076923076923066</v>
      </c>
      <c r="RG147" s="44">
        <v>60</v>
      </c>
      <c r="RH147" s="44">
        <v>75</v>
      </c>
      <c r="RI147" s="44">
        <v>73.333333333333329</v>
      </c>
      <c r="RJ147" s="44">
        <v>89.473684210526315</v>
      </c>
      <c r="RK147" s="44">
        <v>90</v>
      </c>
      <c r="RL147" s="44">
        <v>50</v>
      </c>
      <c r="RM147" s="25">
        <v>6</v>
      </c>
      <c r="RN147" s="25">
        <v>9</v>
      </c>
      <c r="RO147" s="25">
        <v>12</v>
      </c>
      <c r="RP147" s="25">
        <v>11</v>
      </c>
      <c r="RQ147" s="25">
        <v>15</v>
      </c>
      <c r="RR147" s="25">
        <v>5</v>
      </c>
      <c r="RS147" s="25">
        <v>8</v>
      </c>
      <c r="RT147" s="25">
        <v>10</v>
      </c>
      <c r="RU147" s="25">
        <v>10</v>
      </c>
      <c r="RV147" s="25">
        <v>7</v>
      </c>
      <c r="RW147" s="25">
        <v>6</v>
      </c>
      <c r="RX147" s="25">
        <v>3</v>
      </c>
      <c r="RY147" s="25">
        <v>8</v>
      </c>
      <c r="RZ147" s="25">
        <v>7</v>
      </c>
      <c r="SA147" s="25">
        <v>6</v>
      </c>
      <c r="SB147" s="25">
        <v>5</v>
      </c>
      <c r="SC147" s="25">
        <v>10</v>
      </c>
      <c r="SD147" s="25">
        <v>3</v>
      </c>
      <c r="SE147" s="25">
        <v>4</v>
      </c>
      <c r="SF147" s="25">
        <v>5</v>
      </c>
      <c r="SG147" s="25">
        <v>5</v>
      </c>
      <c r="SH147" s="25">
        <v>6</v>
      </c>
      <c r="SI147" s="25">
        <v>6</v>
      </c>
      <c r="SJ147" s="25">
        <v>3</v>
      </c>
      <c r="SK147" s="25">
        <v>5</v>
      </c>
      <c r="SL147" s="25">
        <v>6</v>
      </c>
      <c r="SM147" s="25">
        <v>6</v>
      </c>
      <c r="SN147" s="25">
        <v>4</v>
      </c>
      <c r="SO147" s="25">
        <v>9</v>
      </c>
      <c r="SP147" s="25">
        <v>3</v>
      </c>
      <c r="SQ147" s="25">
        <v>3</v>
      </c>
      <c r="SR147" s="25">
        <v>5</v>
      </c>
      <c r="SS147" s="25">
        <v>5</v>
      </c>
      <c r="ST147" s="25">
        <v>5</v>
      </c>
      <c r="SU147" s="25">
        <v>2</v>
      </c>
      <c r="SV147" s="25">
        <v>0</v>
      </c>
      <c r="SW147" s="44">
        <v>46.153846153846153</v>
      </c>
      <c r="SX147" s="44">
        <v>75</v>
      </c>
      <c r="SY147" s="44">
        <v>70.588235294117652</v>
      </c>
      <c r="SZ147" s="44">
        <v>61.111111111111114</v>
      </c>
      <c r="TA147" s="44">
        <v>62.5</v>
      </c>
      <c r="TB147" s="44">
        <v>55.555555555555557</v>
      </c>
      <c r="TC147" s="44">
        <v>66.666666666666657</v>
      </c>
      <c r="TD147" s="44">
        <v>90.909090909090907</v>
      </c>
      <c r="TE147" s="44">
        <v>71.428571428571431</v>
      </c>
      <c r="TF147" s="44">
        <v>53.846153846153847</v>
      </c>
      <c r="TG147" s="44">
        <v>40</v>
      </c>
      <c r="TH147" s="44">
        <v>37.5</v>
      </c>
      <c r="TI147" s="44">
        <v>61.53846153846154</v>
      </c>
      <c r="TJ147" s="44">
        <v>58.333333333333336</v>
      </c>
      <c r="TK147" s="44">
        <v>35.294117647058826</v>
      </c>
      <c r="TL147" s="44">
        <v>27.777777777777779</v>
      </c>
      <c r="TM147" s="44">
        <v>41.666666666666671</v>
      </c>
      <c r="TN147" s="44">
        <v>33.333333333333329</v>
      </c>
      <c r="TO147" s="44">
        <v>33.333333333333329</v>
      </c>
      <c r="TP147" s="44">
        <v>45.454545454545453</v>
      </c>
      <c r="TQ147" s="44">
        <v>35.714285714285715</v>
      </c>
      <c r="TR147" s="44">
        <v>46.153846153846153</v>
      </c>
      <c r="TS147" s="44">
        <v>40</v>
      </c>
      <c r="TT147" s="44">
        <v>37.5</v>
      </c>
      <c r="TU147" s="44">
        <v>38.461538461538467</v>
      </c>
      <c r="TV147" s="44">
        <v>50</v>
      </c>
      <c r="TW147" s="44">
        <v>35.294117647058826</v>
      </c>
      <c r="TX147" s="44">
        <v>22.222222222222221</v>
      </c>
      <c r="TY147" s="44">
        <v>37.5</v>
      </c>
      <c r="TZ147" s="44">
        <v>33.333333333333329</v>
      </c>
      <c r="UA147" s="44">
        <v>25</v>
      </c>
      <c r="UB147" s="44">
        <v>45.454545454545453</v>
      </c>
      <c r="UC147" s="44">
        <v>35.714285714285715</v>
      </c>
      <c r="UD147" s="44">
        <v>38.461538461538467</v>
      </c>
      <c r="UE147" s="44">
        <v>13.333333333333334</v>
      </c>
      <c r="UF147" s="44">
        <v>0</v>
      </c>
    </row>
    <row r="148" spans="1:552" x14ac:dyDescent="0.25">
      <c r="A148" s="2" t="str">
        <f t="shared" si="2"/>
        <v xml:space="preserve">330270 Maricá                                                                                                                                       </v>
      </c>
      <c r="B148" s="58">
        <v>330270</v>
      </c>
      <c r="C148" s="2" t="s">
        <v>192</v>
      </c>
      <c r="D148" s="56">
        <v>2</v>
      </c>
      <c r="E148" s="56">
        <v>4</v>
      </c>
      <c r="F148" s="56">
        <v>4</v>
      </c>
      <c r="G148" s="56">
        <v>4</v>
      </c>
      <c r="H148" s="56">
        <v>7</v>
      </c>
      <c r="I148" s="56">
        <v>2</v>
      </c>
      <c r="J148" s="56">
        <v>13</v>
      </c>
      <c r="K148" s="56">
        <v>12</v>
      </c>
      <c r="L148" s="56">
        <v>13</v>
      </c>
      <c r="M148" s="56">
        <v>11</v>
      </c>
      <c r="N148" s="56">
        <v>8</v>
      </c>
      <c r="O148" s="56">
        <v>10</v>
      </c>
      <c r="P148" s="59">
        <v>1</v>
      </c>
      <c r="Q148" s="59">
        <v>2</v>
      </c>
      <c r="R148" s="59">
        <v>0</v>
      </c>
      <c r="S148" s="59">
        <v>2</v>
      </c>
      <c r="T148" s="59">
        <v>0</v>
      </c>
      <c r="U148" s="59">
        <v>1</v>
      </c>
      <c r="V148" s="59">
        <v>3</v>
      </c>
      <c r="W148" s="59">
        <v>10</v>
      </c>
      <c r="X148" s="59">
        <v>8</v>
      </c>
      <c r="Y148" s="59">
        <v>7</v>
      </c>
      <c r="Z148" s="59">
        <v>1</v>
      </c>
      <c r="AA148" s="59">
        <v>7</v>
      </c>
      <c r="AB148" s="62">
        <v>50</v>
      </c>
      <c r="AC148" s="62">
        <v>50</v>
      </c>
      <c r="AD148" s="62">
        <v>0</v>
      </c>
      <c r="AE148" s="62">
        <v>50</v>
      </c>
      <c r="AF148" s="62">
        <v>0</v>
      </c>
      <c r="AG148" s="62">
        <v>50</v>
      </c>
      <c r="AH148" s="62">
        <v>23.076923076923077</v>
      </c>
      <c r="AI148" s="62">
        <v>83.333333333333343</v>
      </c>
      <c r="AJ148" s="62">
        <v>61.53846153846154</v>
      </c>
      <c r="AK148" s="62">
        <v>63.636363636363633</v>
      </c>
      <c r="AL148" s="62">
        <v>12.5</v>
      </c>
      <c r="AM148" s="62">
        <v>70</v>
      </c>
      <c r="AN148" s="61">
        <v>1</v>
      </c>
      <c r="AO148" s="25">
        <v>2</v>
      </c>
      <c r="AP148" s="25">
        <v>4</v>
      </c>
      <c r="AQ148" s="25">
        <v>2</v>
      </c>
      <c r="AR148" s="25">
        <v>5</v>
      </c>
      <c r="AS148" s="25">
        <v>1</v>
      </c>
      <c r="AT148" s="25">
        <v>9</v>
      </c>
      <c r="AU148" s="25">
        <v>2</v>
      </c>
      <c r="AV148" s="25">
        <v>5</v>
      </c>
      <c r="AW148" s="25">
        <v>4</v>
      </c>
      <c r="AX148" s="25">
        <v>6</v>
      </c>
      <c r="AY148" s="25">
        <v>3</v>
      </c>
      <c r="AZ148" s="39">
        <v>50</v>
      </c>
      <c r="BA148" s="39">
        <v>50</v>
      </c>
      <c r="BB148" s="39">
        <v>100</v>
      </c>
      <c r="BC148" s="39">
        <v>50</v>
      </c>
      <c r="BD148" s="39">
        <v>71.428571428571431</v>
      </c>
      <c r="BE148" s="39">
        <v>50</v>
      </c>
      <c r="BF148" s="39">
        <v>69.230769230769226</v>
      </c>
      <c r="BG148" s="39">
        <v>16.666666666666664</v>
      </c>
      <c r="BH148" s="39">
        <v>38.461538461538467</v>
      </c>
      <c r="BI148" s="39">
        <v>36.363636363636367</v>
      </c>
      <c r="BJ148" s="39">
        <v>75</v>
      </c>
      <c r="BK148" s="39">
        <v>30</v>
      </c>
      <c r="BL148" s="25">
        <v>0</v>
      </c>
      <c r="BM148" s="25">
        <v>0</v>
      </c>
      <c r="BN148" s="25">
        <v>0</v>
      </c>
      <c r="BO148" s="25">
        <v>0</v>
      </c>
      <c r="BP148" s="25">
        <v>2</v>
      </c>
      <c r="BQ148" s="25">
        <v>0</v>
      </c>
      <c r="BR148" s="25">
        <v>1</v>
      </c>
      <c r="BS148" s="25">
        <v>0</v>
      </c>
      <c r="BT148" s="25">
        <v>0</v>
      </c>
      <c r="BU148" s="25">
        <v>0</v>
      </c>
      <c r="BV148" s="25">
        <v>1</v>
      </c>
      <c r="BW148" s="25">
        <v>0</v>
      </c>
      <c r="BX148" s="39">
        <v>0</v>
      </c>
      <c r="BY148" s="39">
        <v>0</v>
      </c>
      <c r="BZ148" s="39">
        <v>0</v>
      </c>
      <c r="CA148" s="39">
        <v>0</v>
      </c>
      <c r="CB148" s="39">
        <v>28.571428571428569</v>
      </c>
      <c r="CC148" s="39">
        <v>0</v>
      </c>
      <c r="CD148" s="39">
        <v>7.6923076923076925</v>
      </c>
      <c r="CE148" s="39">
        <v>0</v>
      </c>
      <c r="CF148" s="39">
        <v>0</v>
      </c>
      <c r="CG148" s="39">
        <v>0</v>
      </c>
      <c r="CH148" s="39">
        <v>12.5</v>
      </c>
      <c r="CI148" s="39">
        <v>0</v>
      </c>
      <c r="CJ148" s="63">
        <v>1</v>
      </c>
      <c r="CK148" s="63">
        <v>0</v>
      </c>
      <c r="CL148" s="63">
        <v>0</v>
      </c>
      <c r="CM148" s="63">
        <v>2</v>
      </c>
      <c r="CN148" s="63">
        <v>0</v>
      </c>
      <c r="CO148" s="63">
        <v>0</v>
      </c>
      <c r="CP148" s="63">
        <v>1</v>
      </c>
      <c r="CQ148" s="63">
        <v>4</v>
      </c>
      <c r="CR148" s="63">
        <v>4</v>
      </c>
      <c r="CS148" s="63">
        <v>2</v>
      </c>
      <c r="CT148" s="63">
        <v>0</v>
      </c>
      <c r="CU148" s="63">
        <v>1</v>
      </c>
      <c r="CV148" s="63">
        <v>0</v>
      </c>
      <c r="CW148" s="63">
        <v>1</v>
      </c>
      <c r="CX148" s="63">
        <v>0</v>
      </c>
      <c r="CY148" s="63">
        <v>0</v>
      </c>
      <c r="CZ148" s="63">
        <v>0</v>
      </c>
      <c r="DA148" s="63">
        <v>0</v>
      </c>
      <c r="DB148" s="63">
        <v>0</v>
      </c>
      <c r="DC148" s="63">
        <v>1</v>
      </c>
      <c r="DD148" s="63">
        <v>1</v>
      </c>
      <c r="DE148" s="63">
        <v>1</v>
      </c>
      <c r="DF148" s="63">
        <v>0</v>
      </c>
      <c r="DG148" s="63">
        <v>1</v>
      </c>
      <c r="DH148" s="25">
        <v>0</v>
      </c>
      <c r="DI148" s="25">
        <v>0</v>
      </c>
      <c r="DJ148" s="25">
        <v>0</v>
      </c>
      <c r="DK148" s="25">
        <v>0</v>
      </c>
      <c r="DL148" s="25">
        <v>0</v>
      </c>
      <c r="DM148" s="25">
        <v>0</v>
      </c>
      <c r="DN148" s="25">
        <v>0</v>
      </c>
      <c r="DO148" s="25">
        <v>1</v>
      </c>
      <c r="DP148" s="25">
        <v>1</v>
      </c>
      <c r="DQ148" s="25">
        <v>0</v>
      </c>
      <c r="DR148" s="25">
        <v>0</v>
      </c>
      <c r="DS148" s="25">
        <v>0</v>
      </c>
      <c r="DT148" s="34">
        <v>1</v>
      </c>
      <c r="DU148" s="34">
        <v>1</v>
      </c>
      <c r="DV148" s="34">
        <v>0</v>
      </c>
      <c r="DW148" s="34">
        <v>2</v>
      </c>
      <c r="DX148" s="34">
        <v>0</v>
      </c>
      <c r="DY148" s="34">
        <v>0</v>
      </c>
      <c r="DZ148" s="34">
        <v>1</v>
      </c>
      <c r="EA148" s="2">
        <v>6</v>
      </c>
      <c r="EB148" s="2">
        <v>6</v>
      </c>
      <c r="EC148" s="2">
        <v>3</v>
      </c>
      <c r="ED148" s="2">
        <v>0</v>
      </c>
      <c r="EE148" s="2">
        <v>2</v>
      </c>
      <c r="EF148" s="34">
        <v>100</v>
      </c>
      <c r="EG148" s="34">
        <v>0</v>
      </c>
      <c r="EH148" s="34">
        <v>999999999</v>
      </c>
      <c r="EI148" s="34">
        <v>100</v>
      </c>
      <c r="EJ148" s="34">
        <v>999999999</v>
      </c>
      <c r="EK148" s="34">
        <v>999999999</v>
      </c>
      <c r="EL148" s="34">
        <v>100</v>
      </c>
      <c r="EM148" s="34">
        <v>66.666666666666657</v>
      </c>
      <c r="EN148" s="34">
        <v>66.666666666666657</v>
      </c>
      <c r="EO148" s="34">
        <v>66.666666666666657</v>
      </c>
      <c r="EP148" s="34">
        <v>999999999</v>
      </c>
      <c r="EQ148" s="34">
        <v>50</v>
      </c>
      <c r="ER148" s="34">
        <v>0</v>
      </c>
      <c r="ES148" s="34">
        <v>100</v>
      </c>
      <c r="ET148" s="34">
        <v>999999999</v>
      </c>
      <c r="EU148" s="34">
        <v>0</v>
      </c>
      <c r="EV148" s="34">
        <v>999999999</v>
      </c>
      <c r="EW148" s="34">
        <v>999999999</v>
      </c>
      <c r="EX148" s="34">
        <v>0</v>
      </c>
      <c r="EY148" s="34">
        <v>16.666666666666664</v>
      </c>
      <c r="EZ148" s="34">
        <v>16.666666666666664</v>
      </c>
      <c r="FA148" s="34">
        <v>33.333333333333329</v>
      </c>
      <c r="FB148" s="34">
        <v>999999999</v>
      </c>
      <c r="FC148" s="34">
        <v>50</v>
      </c>
      <c r="FD148" s="42">
        <v>0</v>
      </c>
      <c r="FE148" s="42">
        <v>0</v>
      </c>
      <c r="FF148" s="42">
        <v>999999999</v>
      </c>
      <c r="FG148" s="42">
        <v>0</v>
      </c>
      <c r="FH148" s="42">
        <v>999999999</v>
      </c>
      <c r="FI148" s="42">
        <v>999999999</v>
      </c>
      <c r="FJ148" s="42">
        <v>0</v>
      </c>
      <c r="FK148" s="42">
        <v>16.666666666666664</v>
      </c>
      <c r="FL148" s="42">
        <v>16.666666666666664</v>
      </c>
      <c r="FM148" s="42">
        <v>0</v>
      </c>
      <c r="FN148" s="42">
        <v>999999999</v>
      </c>
      <c r="FO148" s="42">
        <v>0</v>
      </c>
      <c r="FP148" s="42">
        <v>1</v>
      </c>
      <c r="FQ148" s="2">
        <v>1</v>
      </c>
      <c r="FR148" s="2">
        <v>0</v>
      </c>
      <c r="FS148" s="2">
        <v>1</v>
      </c>
      <c r="FT148" s="2">
        <v>0</v>
      </c>
      <c r="FU148" s="2">
        <v>0</v>
      </c>
      <c r="FV148" s="2">
        <v>3</v>
      </c>
      <c r="FW148" s="2">
        <v>5</v>
      </c>
      <c r="FX148" s="2">
        <v>7</v>
      </c>
      <c r="FY148" s="2">
        <v>3</v>
      </c>
      <c r="FZ148" s="2">
        <v>1</v>
      </c>
      <c r="GA148" s="2">
        <v>5</v>
      </c>
      <c r="GB148" s="25">
        <v>0</v>
      </c>
      <c r="GC148" s="25">
        <v>0</v>
      </c>
      <c r="GD148" s="25">
        <v>0</v>
      </c>
      <c r="GE148" s="25">
        <v>1</v>
      </c>
      <c r="GF148" s="25">
        <v>0</v>
      </c>
      <c r="GG148" s="25">
        <v>0</v>
      </c>
      <c r="GH148" s="25">
        <v>0</v>
      </c>
      <c r="GI148" s="25">
        <v>2</v>
      </c>
      <c r="GJ148" s="25">
        <v>0</v>
      </c>
      <c r="GK148" s="25">
        <v>1</v>
      </c>
      <c r="GL148" s="25">
        <v>0</v>
      </c>
      <c r="GM148" s="25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1</v>
      </c>
      <c r="GT148" s="2">
        <v>0</v>
      </c>
      <c r="GU148" s="2">
        <v>2</v>
      </c>
      <c r="GV148" s="2">
        <v>0</v>
      </c>
      <c r="GW148" s="2">
        <v>0</v>
      </c>
      <c r="GX148" s="2">
        <v>0</v>
      </c>
      <c r="GY148" s="2">
        <v>1</v>
      </c>
      <c r="GZ148" s="2">
        <v>1</v>
      </c>
      <c r="HA148" s="2">
        <v>1</v>
      </c>
      <c r="HB148" s="2">
        <v>0</v>
      </c>
      <c r="HC148" s="2">
        <v>2</v>
      </c>
      <c r="HD148" s="2">
        <v>0</v>
      </c>
      <c r="HE148" s="2">
        <v>1</v>
      </c>
      <c r="HF148" s="2">
        <v>3</v>
      </c>
      <c r="HG148" s="2">
        <v>9</v>
      </c>
      <c r="HH148" s="2">
        <v>7</v>
      </c>
      <c r="HI148" s="2">
        <v>4</v>
      </c>
      <c r="HJ148" s="2">
        <v>1</v>
      </c>
      <c r="HK148" s="2">
        <v>6</v>
      </c>
      <c r="HL148" s="34">
        <v>100</v>
      </c>
      <c r="HM148" s="34">
        <v>100</v>
      </c>
      <c r="HN148" s="34">
        <v>999999999</v>
      </c>
      <c r="HO148" s="34">
        <v>50</v>
      </c>
      <c r="HP148" s="34">
        <v>999999999</v>
      </c>
      <c r="HQ148" s="34">
        <v>0</v>
      </c>
      <c r="HR148" s="34">
        <v>100</v>
      </c>
      <c r="HS148" s="34">
        <v>55.555555555555557</v>
      </c>
      <c r="HT148" s="34">
        <v>100</v>
      </c>
      <c r="HU148" s="34">
        <v>75</v>
      </c>
      <c r="HV148" s="34">
        <v>100</v>
      </c>
      <c r="HW148" s="34">
        <v>83.333333333333343</v>
      </c>
      <c r="HX148" s="39">
        <v>0</v>
      </c>
      <c r="HY148" s="39">
        <v>0</v>
      </c>
      <c r="HZ148" s="39">
        <v>999999999</v>
      </c>
      <c r="IA148" s="39">
        <v>50</v>
      </c>
      <c r="IB148" s="39">
        <v>999999999</v>
      </c>
      <c r="IC148" s="39">
        <v>0</v>
      </c>
      <c r="ID148" s="39">
        <v>0</v>
      </c>
      <c r="IE148" s="39">
        <v>22.222222222222221</v>
      </c>
      <c r="IF148" s="39">
        <v>0</v>
      </c>
      <c r="IG148" s="39">
        <v>25</v>
      </c>
      <c r="IH148" s="39">
        <v>0</v>
      </c>
      <c r="II148" s="39">
        <v>0</v>
      </c>
      <c r="IJ148" s="39">
        <v>0</v>
      </c>
      <c r="IK148" s="39">
        <v>0</v>
      </c>
      <c r="IL148" s="39">
        <v>999999999</v>
      </c>
      <c r="IM148" s="39">
        <v>0</v>
      </c>
      <c r="IN148" s="39">
        <v>999999999</v>
      </c>
      <c r="IO148" s="39">
        <v>100</v>
      </c>
      <c r="IP148" s="39">
        <v>0</v>
      </c>
      <c r="IQ148" s="39">
        <v>22.222222222222221</v>
      </c>
      <c r="IR148" s="39">
        <v>0</v>
      </c>
      <c r="IS148" s="39">
        <v>0</v>
      </c>
      <c r="IT148" s="39">
        <v>0</v>
      </c>
      <c r="IU148" s="39">
        <v>16.666666666666664</v>
      </c>
      <c r="IV148" s="39">
        <v>0</v>
      </c>
      <c r="IW148" s="39">
        <v>1</v>
      </c>
      <c r="IX148" s="39">
        <v>1</v>
      </c>
      <c r="IY148" s="39">
        <v>1</v>
      </c>
      <c r="IZ148" s="39">
        <v>3</v>
      </c>
      <c r="JA148" s="39">
        <v>1</v>
      </c>
      <c r="JB148" s="39">
        <v>5</v>
      </c>
      <c r="JC148" s="39">
        <v>1</v>
      </c>
      <c r="JD148" s="2">
        <v>3</v>
      </c>
      <c r="JE148" s="2">
        <v>2</v>
      </c>
      <c r="JF148" s="2">
        <v>4</v>
      </c>
      <c r="JG148" s="2">
        <v>2</v>
      </c>
      <c r="JH148" s="2">
        <v>1</v>
      </c>
      <c r="JI148" s="2">
        <v>0</v>
      </c>
      <c r="JJ148" s="2">
        <v>2</v>
      </c>
      <c r="JK148" s="2">
        <v>0</v>
      </c>
      <c r="JL148" s="2">
        <v>1</v>
      </c>
      <c r="JM148" s="44">
        <v>0</v>
      </c>
      <c r="JN148" s="44">
        <v>2</v>
      </c>
      <c r="JO148" s="44">
        <v>1</v>
      </c>
      <c r="JP148" s="2">
        <v>0</v>
      </c>
      <c r="JQ148" s="2">
        <v>0</v>
      </c>
      <c r="JR148" s="2">
        <v>1</v>
      </c>
      <c r="JS148" s="2">
        <v>1</v>
      </c>
      <c r="JT148" s="2">
        <v>0</v>
      </c>
      <c r="JU148" s="2">
        <v>0</v>
      </c>
      <c r="JV148" s="2">
        <v>0</v>
      </c>
      <c r="JW148" s="2">
        <v>1</v>
      </c>
      <c r="JX148" s="2">
        <v>1</v>
      </c>
      <c r="JY148" s="2">
        <v>0</v>
      </c>
      <c r="JZ148" s="2">
        <v>1</v>
      </c>
      <c r="KA148" s="2">
        <v>0</v>
      </c>
      <c r="KB148" s="25">
        <v>2</v>
      </c>
      <c r="KC148" s="25">
        <v>1</v>
      </c>
      <c r="KD148" s="25">
        <v>1</v>
      </c>
      <c r="KE148" s="25">
        <v>0</v>
      </c>
      <c r="KF148" s="25">
        <v>1</v>
      </c>
      <c r="KG148" s="25">
        <v>1</v>
      </c>
      <c r="KH148" s="25">
        <v>3</v>
      </c>
      <c r="KI148" s="25">
        <v>2</v>
      </c>
      <c r="KJ148" s="25">
        <v>5</v>
      </c>
      <c r="KK148" s="25">
        <v>1</v>
      </c>
      <c r="KL148" s="25">
        <v>8</v>
      </c>
      <c r="KM148" s="25">
        <v>2</v>
      </c>
      <c r="KN148" s="25">
        <v>5</v>
      </c>
      <c r="KO148" s="25">
        <v>3</v>
      </c>
      <c r="KP148" s="25">
        <v>6</v>
      </c>
      <c r="KQ148" s="25">
        <v>3</v>
      </c>
      <c r="KR148" s="44">
        <v>0</v>
      </c>
      <c r="KS148" s="44">
        <v>100</v>
      </c>
      <c r="KT148" s="44">
        <v>33.333333333333329</v>
      </c>
      <c r="KU148" s="44">
        <v>50</v>
      </c>
      <c r="KV148" s="44">
        <v>60</v>
      </c>
      <c r="KW148" s="44">
        <v>100</v>
      </c>
      <c r="KX148" s="44">
        <v>62.5</v>
      </c>
      <c r="KY148" s="44">
        <v>50</v>
      </c>
      <c r="KZ148" s="44">
        <v>60</v>
      </c>
      <c r="LA148" s="44">
        <v>66.666666666666657</v>
      </c>
      <c r="LB148" s="44">
        <v>66.666666666666657</v>
      </c>
      <c r="LC148" s="44">
        <v>66.666666666666657</v>
      </c>
      <c r="LD148" s="44">
        <v>100</v>
      </c>
      <c r="LE148" s="44">
        <v>0</v>
      </c>
      <c r="LF148" s="44">
        <v>66.666666666666657</v>
      </c>
      <c r="LG148" s="44">
        <v>0</v>
      </c>
      <c r="LH148" s="44">
        <v>20</v>
      </c>
      <c r="LI148" s="44">
        <v>0</v>
      </c>
      <c r="LJ148" s="44">
        <v>25</v>
      </c>
      <c r="LK148" s="44">
        <v>50</v>
      </c>
      <c r="LL148" s="44">
        <v>0</v>
      </c>
      <c r="LM148" s="44">
        <v>0</v>
      </c>
      <c r="LN148" s="44">
        <v>16.666666666666664</v>
      </c>
      <c r="LO148" s="44">
        <v>33.333333333333329</v>
      </c>
      <c r="LP148" s="44">
        <v>0</v>
      </c>
      <c r="LQ148" s="44">
        <v>0</v>
      </c>
      <c r="LR148" s="44">
        <v>0</v>
      </c>
      <c r="LS148" s="44">
        <v>50</v>
      </c>
      <c r="LT148" s="44">
        <v>20</v>
      </c>
      <c r="LU148" s="44">
        <v>0</v>
      </c>
      <c r="LV148" s="44">
        <v>12.5</v>
      </c>
      <c r="LW148" s="44">
        <v>0</v>
      </c>
      <c r="LX148" s="44">
        <v>40</v>
      </c>
      <c r="LY148" s="44">
        <v>33.333333333333329</v>
      </c>
      <c r="LZ148" s="44">
        <v>16.666666666666664</v>
      </c>
      <c r="MA148" s="44">
        <v>0</v>
      </c>
      <c r="MB148" s="25">
        <v>1</v>
      </c>
      <c r="MC148" s="25">
        <v>0</v>
      </c>
      <c r="MD148" s="25">
        <v>0</v>
      </c>
      <c r="ME148" s="25">
        <v>1</v>
      </c>
      <c r="MF148" s="25">
        <v>0</v>
      </c>
      <c r="MG148" s="25">
        <v>0</v>
      </c>
      <c r="MH148" s="25">
        <v>1</v>
      </c>
      <c r="MI148" s="25">
        <v>2</v>
      </c>
      <c r="MJ148" s="25">
        <v>0</v>
      </c>
      <c r="MK148" s="25">
        <v>0</v>
      </c>
      <c r="ML148" s="25">
        <v>0</v>
      </c>
      <c r="MM148" s="25">
        <v>0</v>
      </c>
      <c r="MN148" s="25">
        <v>1</v>
      </c>
      <c r="MO148" s="25">
        <v>1</v>
      </c>
      <c r="MP148" s="25">
        <v>0</v>
      </c>
      <c r="MQ148" s="25">
        <v>2</v>
      </c>
      <c r="MR148" s="25">
        <v>0</v>
      </c>
      <c r="MS148" s="25">
        <v>0</v>
      </c>
      <c r="MT148" s="25">
        <v>1</v>
      </c>
      <c r="MU148" s="25">
        <v>5</v>
      </c>
      <c r="MV148" s="25">
        <v>5</v>
      </c>
      <c r="MW148" s="44">
        <v>3</v>
      </c>
      <c r="MX148" s="44">
        <v>0</v>
      </c>
      <c r="MY148" s="44">
        <v>1</v>
      </c>
      <c r="MZ148" s="44">
        <v>100</v>
      </c>
      <c r="NA148" s="44">
        <v>0</v>
      </c>
      <c r="NB148" s="44">
        <v>999999999</v>
      </c>
      <c r="NC148" s="44">
        <v>50</v>
      </c>
      <c r="ND148" s="44">
        <v>999999999</v>
      </c>
      <c r="NE148" s="44">
        <v>999999999</v>
      </c>
      <c r="NF148" s="44">
        <v>100</v>
      </c>
      <c r="NG148" s="44">
        <v>40</v>
      </c>
      <c r="NH148" s="44">
        <v>0</v>
      </c>
      <c r="NI148" s="44">
        <v>0</v>
      </c>
      <c r="NJ148" s="44">
        <v>999999999</v>
      </c>
      <c r="NK148" s="44">
        <v>0</v>
      </c>
      <c r="NL148" s="25">
        <v>0</v>
      </c>
      <c r="NM148" s="25">
        <v>0</v>
      </c>
      <c r="NN148" s="25">
        <v>1</v>
      </c>
      <c r="NO148" s="25">
        <v>0</v>
      </c>
      <c r="NP148" s="25">
        <v>0</v>
      </c>
      <c r="NQ148" s="25">
        <v>0</v>
      </c>
      <c r="NR148" s="25">
        <v>0</v>
      </c>
      <c r="NS148" s="25">
        <v>0</v>
      </c>
      <c r="NT148" s="25">
        <v>0</v>
      </c>
      <c r="NU148" s="25">
        <v>0</v>
      </c>
      <c r="NV148" s="25">
        <v>0</v>
      </c>
      <c r="NW148" s="25">
        <v>0</v>
      </c>
      <c r="NX148" s="25">
        <v>0</v>
      </c>
      <c r="NY148" s="25">
        <v>0</v>
      </c>
      <c r="NZ148" s="25">
        <v>2</v>
      </c>
      <c r="OA148" s="25">
        <v>1</v>
      </c>
      <c r="OB148" s="25">
        <v>1</v>
      </c>
      <c r="OC148" s="25">
        <v>0</v>
      </c>
      <c r="OD148" s="44">
        <v>0</v>
      </c>
      <c r="OE148" s="44">
        <v>0</v>
      </c>
      <c r="OF148" s="44">
        <v>1</v>
      </c>
      <c r="OG148" s="44">
        <v>0</v>
      </c>
      <c r="OH148" s="44">
        <v>0</v>
      </c>
      <c r="OI148" s="44">
        <v>0</v>
      </c>
      <c r="OJ148" s="44">
        <v>999999999</v>
      </c>
      <c r="OK148" s="44">
        <v>999999999</v>
      </c>
      <c r="OL148" s="44">
        <v>50</v>
      </c>
      <c r="OM148" s="44">
        <v>0</v>
      </c>
      <c r="ON148" s="44">
        <v>0</v>
      </c>
      <c r="OO148" s="44">
        <v>999999999</v>
      </c>
      <c r="OP148" s="44">
        <v>999999999</v>
      </c>
      <c r="OQ148" s="44">
        <v>999999999</v>
      </c>
      <c r="OR148" s="44">
        <v>0</v>
      </c>
      <c r="OS148" s="44">
        <v>999999999</v>
      </c>
      <c r="OT148" s="44">
        <v>999999999</v>
      </c>
      <c r="OU148" s="44">
        <v>999999999</v>
      </c>
      <c r="OV148" s="25">
        <v>2</v>
      </c>
      <c r="OW148" s="25">
        <v>3</v>
      </c>
      <c r="OX148" s="25">
        <v>2</v>
      </c>
      <c r="OY148" s="25">
        <v>4</v>
      </c>
      <c r="OZ148" s="25">
        <v>4</v>
      </c>
      <c r="PA148" s="25">
        <v>4</v>
      </c>
      <c r="PB148" s="25">
        <v>11</v>
      </c>
      <c r="PC148" s="25">
        <v>12</v>
      </c>
      <c r="PD148" s="25">
        <v>17</v>
      </c>
      <c r="PE148" s="25">
        <v>9</v>
      </c>
      <c r="PF148" s="25">
        <v>9</v>
      </c>
      <c r="PG148" s="25">
        <v>5</v>
      </c>
      <c r="PH148" s="25">
        <v>4</v>
      </c>
      <c r="PI148" s="25">
        <v>5</v>
      </c>
      <c r="PJ148" s="25">
        <v>5</v>
      </c>
      <c r="PK148" s="25">
        <v>6</v>
      </c>
      <c r="PL148" s="25">
        <v>5</v>
      </c>
      <c r="PM148" s="25">
        <v>5</v>
      </c>
      <c r="PN148" s="25">
        <v>13</v>
      </c>
      <c r="PO148" s="25">
        <v>15</v>
      </c>
      <c r="PP148" s="25">
        <v>18</v>
      </c>
      <c r="PQ148" s="25">
        <v>15</v>
      </c>
      <c r="PR148" s="25">
        <v>14</v>
      </c>
      <c r="PS148" s="25">
        <v>12</v>
      </c>
      <c r="PT148" s="44">
        <v>50</v>
      </c>
      <c r="PU148" s="44">
        <v>60</v>
      </c>
      <c r="PV148" s="44">
        <v>40</v>
      </c>
      <c r="PW148" s="44">
        <v>66.666666666666657</v>
      </c>
      <c r="PX148" s="44">
        <v>80</v>
      </c>
      <c r="PY148" s="44">
        <v>80</v>
      </c>
      <c r="PZ148" s="44">
        <v>84.615384615384613</v>
      </c>
      <c r="QA148" s="44">
        <v>80</v>
      </c>
      <c r="QB148" s="44">
        <v>94.444444444444443</v>
      </c>
      <c r="QC148" s="44">
        <v>60</v>
      </c>
      <c r="QD148" s="44">
        <v>64.285714285714292</v>
      </c>
      <c r="QE148" s="44">
        <v>41.666666666666671</v>
      </c>
      <c r="QF148" s="25">
        <v>2</v>
      </c>
      <c r="QG148" s="25">
        <v>4</v>
      </c>
      <c r="QH148" s="25">
        <v>2</v>
      </c>
      <c r="QI148" s="25">
        <v>3</v>
      </c>
      <c r="QJ148" s="25">
        <v>3</v>
      </c>
      <c r="QK148" s="25">
        <v>5</v>
      </c>
      <c r="QL148" s="25">
        <v>9</v>
      </c>
      <c r="QM148" s="25">
        <v>10</v>
      </c>
      <c r="QN148" s="25">
        <v>13</v>
      </c>
      <c r="QO148" s="25">
        <v>10</v>
      </c>
      <c r="QP148" s="25">
        <v>8</v>
      </c>
      <c r="QQ148" s="25">
        <v>4</v>
      </c>
      <c r="QR148" s="25">
        <v>5</v>
      </c>
      <c r="QS148" s="25">
        <v>5</v>
      </c>
      <c r="QT148" s="25">
        <v>6</v>
      </c>
      <c r="QU148" s="25">
        <v>5</v>
      </c>
      <c r="QV148" s="25">
        <v>5</v>
      </c>
      <c r="QW148" s="25">
        <v>13</v>
      </c>
      <c r="QX148" s="25">
        <v>15</v>
      </c>
      <c r="QY148" s="25">
        <v>18</v>
      </c>
      <c r="QZ148" s="25">
        <v>15</v>
      </c>
      <c r="RA148" s="25">
        <v>14</v>
      </c>
      <c r="RB148" s="44">
        <v>50</v>
      </c>
      <c r="RC148" s="44">
        <v>80</v>
      </c>
      <c r="RD148" s="44">
        <v>40</v>
      </c>
      <c r="RE148" s="44">
        <v>50</v>
      </c>
      <c r="RF148" s="44">
        <v>60</v>
      </c>
      <c r="RG148" s="44">
        <v>100</v>
      </c>
      <c r="RH148" s="44">
        <v>69.230769230769226</v>
      </c>
      <c r="RI148" s="44">
        <v>66.666666666666657</v>
      </c>
      <c r="RJ148" s="44">
        <v>72.222222222222214</v>
      </c>
      <c r="RK148" s="44">
        <v>66.666666666666657</v>
      </c>
      <c r="RL148" s="44">
        <v>57.142857142857139</v>
      </c>
      <c r="RM148" s="25">
        <v>1</v>
      </c>
      <c r="RN148" s="25">
        <v>1</v>
      </c>
      <c r="RO148" s="25">
        <v>2</v>
      </c>
      <c r="RP148" s="25">
        <v>3</v>
      </c>
      <c r="RQ148" s="25">
        <v>3</v>
      </c>
      <c r="RR148" s="25">
        <v>1</v>
      </c>
      <c r="RS148" s="25">
        <v>10</v>
      </c>
      <c r="RT148" s="25">
        <v>9</v>
      </c>
      <c r="RU148" s="25">
        <v>8</v>
      </c>
      <c r="RV148" s="25">
        <v>8</v>
      </c>
      <c r="RW148" s="25">
        <v>6</v>
      </c>
      <c r="RX148" s="25">
        <v>6</v>
      </c>
      <c r="RY148" s="25">
        <v>0</v>
      </c>
      <c r="RZ148" s="25">
        <v>0</v>
      </c>
      <c r="SA148" s="25">
        <v>1</v>
      </c>
      <c r="SB148" s="25">
        <v>3</v>
      </c>
      <c r="SC148" s="25">
        <v>4</v>
      </c>
      <c r="SD148" s="25">
        <v>2</v>
      </c>
      <c r="SE148" s="25">
        <v>9</v>
      </c>
      <c r="SF148" s="25">
        <v>6</v>
      </c>
      <c r="SG148" s="25">
        <v>10</v>
      </c>
      <c r="SH148" s="25">
        <v>5</v>
      </c>
      <c r="SI148" s="25">
        <v>5</v>
      </c>
      <c r="SJ148" s="25">
        <v>5</v>
      </c>
      <c r="SK148" s="25">
        <v>0</v>
      </c>
      <c r="SL148" s="25">
        <v>0</v>
      </c>
      <c r="SM148" s="25">
        <v>1</v>
      </c>
      <c r="SN148" s="25">
        <v>2</v>
      </c>
      <c r="SO148" s="25">
        <v>3</v>
      </c>
      <c r="SP148" s="25">
        <v>1</v>
      </c>
      <c r="SQ148" s="25">
        <v>8</v>
      </c>
      <c r="SR148" s="25">
        <v>3</v>
      </c>
      <c r="SS148" s="25">
        <v>6</v>
      </c>
      <c r="ST148" s="25">
        <v>4</v>
      </c>
      <c r="SU148" s="25">
        <v>5</v>
      </c>
      <c r="SV148" s="25">
        <v>3</v>
      </c>
      <c r="SW148" s="44">
        <v>50</v>
      </c>
      <c r="SX148" s="44">
        <v>25</v>
      </c>
      <c r="SY148" s="44">
        <v>50</v>
      </c>
      <c r="SZ148" s="44">
        <v>75</v>
      </c>
      <c r="TA148" s="44">
        <v>42.857142857142854</v>
      </c>
      <c r="TB148" s="44">
        <v>50</v>
      </c>
      <c r="TC148" s="44">
        <v>76.923076923076934</v>
      </c>
      <c r="TD148" s="44">
        <v>75</v>
      </c>
      <c r="TE148" s="44">
        <v>61.53846153846154</v>
      </c>
      <c r="TF148" s="44">
        <v>72.727272727272734</v>
      </c>
      <c r="TG148" s="44">
        <v>75</v>
      </c>
      <c r="TH148" s="44">
        <v>60</v>
      </c>
      <c r="TI148" s="44">
        <v>0</v>
      </c>
      <c r="TJ148" s="44">
        <v>0</v>
      </c>
      <c r="TK148" s="44">
        <v>25</v>
      </c>
      <c r="TL148" s="44">
        <v>75</v>
      </c>
      <c r="TM148" s="44">
        <v>57.142857142857139</v>
      </c>
      <c r="TN148" s="44">
        <v>100</v>
      </c>
      <c r="TO148" s="44">
        <v>69.230769230769226</v>
      </c>
      <c r="TP148" s="44">
        <v>50</v>
      </c>
      <c r="TQ148" s="44">
        <v>76.923076923076934</v>
      </c>
      <c r="TR148" s="44">
        <v>45.454545454545453</v>
      </c>
      <c r="TS148" s="44">
        <v>62.5</v>
      </c>
      <c r="TT148" s="44">
        <v>50</v>
      </c>
      <c r="TU148" s="44">
        <v>0</v>
      </c>
      <c r="TV148" s="44">
        <v>0</v>
      </c>
      <c r="TW148" s="44">
        <v>25</v>
      </c>
      <c r="TX148" s="44">
        <v>50</v>
      </c>
      <c r="TY148" s="44">
        <v>42.857142857142854</v>
      </c>
      <c r="TZ148" s="44">
        <v>50</v>
      </c>
      <c r="UA148" s="44">
        <v>61.53846153846154</v>
      </c>
      <c r="UB148" s="44">
        <v>25</v>
      </c>
      <c r="UC148" s="44">
        <v>46.153846153846153</v>
      </c>
      <c r="UD148" s="44">
        <v>36.363636363636367</v>
      </c>
      <c r="UE148" s="44">
        <v>62.5</v>
      </c>
      <c r="UF148" s="44">
        <v>30</v>
      </c>
    </row>
    <row r="149" spans="1:552" x14ac:dyDescent="0.25">
      <c r="A149" s="2" t="str">
        <f t="shared" si="2"/>
        <v xml:space="preserve">330285 Mesquita                                                                                                                                     </v>
      </c>
      <c r="B149" s="58">
        <v>330285</v>
      </c>
      <c r="C149" s="2" t="s">
        <v>193</v>
      </c>
      <c r="D149" s="56">
        <v>6</v>
      </c>
      <c r="E149" s="56">
        <v>11</v>
      </c>
      <c r="F149" s="56">
        <v>3</v>
      </c>
      <c r="G149" s="56">
        <v>8</v>
      </c>
      <c r="H149" s="56">
        <v>9</v>
      </c>
      <c r="I149" s="56">
        <v>12</v>
      </c>
      <c r="J149" s="56">
        <v>7</v>
      </c>
      <c r="K149" s="56">
        <v>8</v>
      </c>
      <c r="L149" s="56">
        <v>20</v>
      </c>
      <c r="M149" s="56">
        <v>12</v>
      </c>
      <c r="N149" s="56">
        <v>5</v>
      </c>
      <c r="O149" s="56">
        <v>6</v>
      </c>
      <c r="P149" s="59">
        <v>1</v>
      </c>
      <c r="Q149" s="59">
        <v>4</v>
      </c>
      <c r="R149" s="59">
        <v>3</v>
      </c>
      <c r="S149" s="59">
        <v>4</v>
      </c>
      <c r="T149" s="59">
        <v>4</v>
      </c>
      <c r="U149" s="59">
        <v>8</v>
      </c>
      <c r="V149" s="59">
        <v>2</v>
      </c>
      <c r="W149" s="59">
        <v>4</v>
      </c>
      <c r="X149" s="59">
        <v>10</v>
      </c>
      <c r="Y149" s="59">
        <v>8</v>
      </c>
      <c r="Z149" s="59">
        <v>3</v>
      </c>
      <c r="AA149" s="59">
        <v>3</v>
      </c>
      <c r="AB149" s="62">
        <v>16.666666666666664</v>
      </c>
      <c r="AC149" s="62">
        <v>36.363636363636367</v>
      </c>
      <c r="AD149" s="62">
        <v>100</v>
      </c>
      <c r="AE149" s="62">
        <v>50</v>
      </c>
      <c r="AF149" s="62">
        <v>44.444444444444443</v>
      </c>
      <c r="AG149" s="62">
        <v>66.666666666666657</v>
      </c>
      <c r="AH149" s="62">
        <v>28.571428571428569</v>
      </c>
      <c r="AI149" s="62">
        <v>50</v>
      </c>
      <c r="AJ149" s="62">
        <v>50</v>
      </c>
      <c r="AK149" s="62">
        <v>66.666666666666657</v>
      </c>
      <c r="AL149" s="62">
        <v>60</v>
      </c>
      <c r="AM149" s="62">
        <v>50</v>
      </c>
      <c r="AN149" s="61">
        <v>5</v>
      </c>
      <c r="AO149" s="25">
        <v>7</v>
      </c>
      <c r="AP149" s="25">
        <v>0</v>
      </c>
      <c r="AQ149" s="25">
        <v>3</v>
      </c>
      <c r="AR149" s="25">
        <v>4</v>
      </c>
      <c r="AS149" s="25">
        <v>4</v>
      </c>
      <c r="AT149" s="25">
        <v>4</v>
      </c>
      <c r="AU149" s="25">
        <v>4</v>
      </c>
      <c r="AV149" s="25">
        <v>10</v>
      </c>
      <c r="AW149" s="25">
        <v>4</v>
      </c>
      <c r="AX149" s="25">
        <v>2</v>
      </c>
      <c r="AY149" s="25">
        <v>3</v>
      </c>
      <c r="AZ149" s="39">
        <v>83.333333333333343</v>
      </c>
      <c r="BA149" s="39">
        <v>63.636363636363633</v>
      </c>
      <c r="BB149" s="39">
        <v>0</v>
      </c>
      <c r="BC149" s="39">
        <v>37.5</v>
      </c>
      <c r="BD149" s="39">
        <v>44.444444444444443</v>
      </c>
      <c r="BE149" s="39">
        <v>33.333333333333329</v>
      </c>
      <c r="BF149" s="39">
        <v>57.142857142857139</v>
      </c>
      <c r="BG149" s="39">
        <v>50</v>
      </c>
      <c r="BH149" s="39">
        <v>50</v>
      </c>
      <c r="BI149" s="39">
        <v>33.333333333333329</v>
      </c>
      <c r="BJ149" s="39">
        <v>40</v>
      </c>
      <c r="BK149" s="39">
        <v>50</v>
      </c>
      <c r="BL149" s="25">
        <v>0</v>
      </c>
      <c r="BM149" s="25">
        <v>0</v>
      </c>
      <c r="BN149" s="25">
        <v>0</v>
      </c>
      <c r="BO149" s="25">
        <v>1</v>
      </c>
      <c r="BP149" s="25">
        <v>1</v>
      </c>
      <c r="BQ149" s="25">
        <v>0</v>
      </c>
      <c r="BR149" s="25">
        <v>1</v>
      </c>
      <c r="BS149" s="25">
        <v>0</v>
      </c>
      <c r="BT149" s="25">
        <v>0</v>
      </c>
      <c r="BU149" s="25">
        <v>0</v>
      </c>
      <c r="BV149" s="25">
        <v>0</v>
      </c>
      <c r="BW149" s="25">
        <v>0</v>
      </c>
      <c r="BX149" s="39">
        <v>0</v>
      </c>
      <c r="BY149" s="39">
        <v>0</v>
      </c>
      <c r="BZ149" s="39">
        <v>0</v>
      </c>
      <c r="CA149" s="39">
        <v>12.5</v>
      </c>
      <c r="CB149" s="39">
        <v>11.111111111111111</v>
      </c>
      <c r="CC149" s="39">
        <v>0</v>
      </c>
      <c r="CD149" s="39">
        <v>14.285714285714285</v>
      </c>
      <c r="CE149" s="39">
        <v>0</v>
      </c>
      <c r="CF149" s="39">
        <v>0</v>
      </c>
      <c r="CG149" s="39">
        <v>0</v>
      </c>
      <c r="CH149" s="39">
        <v>0</v>
      </c>
      <c r="CI149" s="39">
        <v>0</v>
      </c>
      <c r="CJ149" s="63">
        <v>0</v>
      </c>
      <c r="CK149" s="63">
        <v>1</v>
      </c>
      <c r="CL149" s="63">
        <v>1</v>
      </c>
      <c r="CM149" s="63">
        <v>0</v>
      </c>
      <c r="CN149" s="63">
        <v>1</v>
      </c>
      <c r="CO149" s="63">
        <v>4</v>
      </c>
      <c r="CP149" s="63">
        <v>1</v>
      </c>
      <c r="CQ149" s="63">
        <v>2</v>
      </c>
      <c r="CR149" s="63">
        <v>5</v>
      </c>
      <c r="CS149" s="63">
        <v>4</v>
      </c>
      <c r="CT149" s="63">
        <v>1</v>
      </c>
      <c r="CU149" s="63">
        <v>2</v>
      </c>
      <c r="CV149" s="63">
        <v>0</v>
      </c>
      <c r="CW149" s="63">
        <v>0</v>
      </c>
      <c r="CX149" s="63">
        <v>0</v>
      </c>
      <c r="CY149" s="63">
        <v>0</v>
      </c>
      <c r="CZ149" s="63">
        <v>1</v>
      </c>
      <c r="DA149" s="63">
        <v>0</v>
      </c>
      <c r="DB149" s="63">
        <v>0</v>
      </c>
      <c r="DC149" s="63">
        <v>0</v>
      </c>
      <c r="DD149" s="63">
        <v>1</v>
      </c>
      <c r="DE149" s="63">
        <v>2</v>
      </c>
      <c r="DF149" s="63">
        <v>0</v>
      </c>
      <c r="DG149" s="63">
        <v>0</v>
      </c>
      <c r="DH149" s="25">
        <v>1</v>
      </c>
      <c r="DI149" s="25">
        <v>2</v>
      </c>
      <c r="DJ149" s="25">
        <v>0</v>
      </c>
      <c r="DK149" s="25">
        <v>1</v>
      </c>
      <c r="DL149" s="25">
        <v>0</v>
      </c>
      <c r="DM149" s="25">
        <v>1</v>
      </c>
      <c r="DN149" s="25">
        <v>1</v>
      </c>
      <c r="DO149" s="25">
        <v>1</v>
      </c>
      <c r="DP149" s="25">
        <v>0</v>
      </c>
      <c r="DQ149" s="25">
        <v>0</v>
      </c>
      <c r="DR149" s="25">
        <v>0</v>
      </c>
      <c r="DS149" s="25">
        <v>0</v>
      </c>
      <c r="DT149" s="34">
        <v>1</v>
      </c>
      <c r="DU149" s="34">
        <v>3</v>
      </c>
      <c r="DV149" s="34">
        <v>1</v>
      </c>
      <c r="DW149" s="34">
        <v>1</v>
      </c>
      <c r="DX149" s="34">
        <v>2</v>
      </c>
      <c r="DY149" s="34">
        <v>5</v>
      </c>
      <c r="DZ149" s="34">
        <v>2</v>
      </c>
      <c r="EA149" s="2">
        <v>3</v>
      </c>
      <c r="EB149" s="2">
        <v>6</v>
      </c>
      <c r="EC149" s="2">
        <v>6</v>
      </c>
      <c r="ED149" s="2">
        <v>1</v>
      </c>
      <c r="EE149" s="2">
        <v>2</v>
      </c>
      <c r="EF149" s="34">
        <v>0</v>
      </c>
      <c r="EG149" s="34">
        <v>33.333333333333329</v>
      </c>
      <c r="EH149" s="34">
        <v>100</v>
      </c>
      <c r="EI149" s="34">
        <v>0</v>
      </c>
      <c r="EJ149" s="34">
        <v>50</v>
      </c>
      <c r="EK149" s="34">
        <v>80</v>
      </c>
      <c r="EL149" s="34">
        <v>50</v>
      </c>
      <c r="EM149" s="34">
        <v>66.666666666666657</v>
      </c>
      <c r="EN149" s="34">
        <v>83.333333333333343</v>
      </c>
      <c r="EO149" s="34">
        <v>66.666666666666657</v>
      </c>
      <c r="EP149" s="34">
        <v>100</v>
      </c>
      <c r="EQ149" s="34">
        <v>100</v>
      </c>
      <c r="ER149" s="34">
        <v>0</v>
      </c>
      <c r="ES149" s="34">
        <v>0</v>
      </c>
      <c r="ET149" s="34">
        <v>0</v>
      </c>
      <c r="EU149" s="34">
        <v>0</v>
      </c>
      <c r="EV149" s="34">
        <v>50</v>
      </c>
      <c r="EW149" s="34">
        <v>0</v>
      </c>
      <c r="EX149" s="34">
        <v>0</v>
      </c>
      <c r="EY149" s="34">
        <v>0</v>
      </c>
      <c r="EZ149" s="34">
        <v>16.666666666666664</v>
      </c>
      <c r="FA149" s="34">
        <v>33.333333333333329</v>
      </c>
      <c r="FB149" s="34">
        <v>0</v>
      </c>
      <c r="FC149" s="34">
        <v>0</v>
      </c>
      <c r="FD149" s="42">
        <v>100</v>
      </c>
      <c r="FE149" s="42">
        <v>66.666666666666657</v>
      </c>
      <c r="FF149" s="42">
        <v>0</v>
      </c>
      <c r="FG149" s="42">
        <v>100</v>
      </c>
      <c r="FH149" s="42">
        <v>0</v>
      </c>
      <c r="FI149" s="42">
        <v>20</v>
      </c>
      <c r="FJ149" s="42">
        <v>50</v>
      </c>
      <c r="FK149" s="42">
        <v>33.333333333333329</v>
      </c>
      <c r="FL149" s="42">
        <v>0</v>
      </c>
      <c r="FM149" s="42">
        <v>0</v>
      </c>
      <c r="FN149" s="42">
        <v>0</v>
      </c>
      <c r="FO149" s="42">
        <v>0</v>
      </c>
      <c r="FP149" s="42">
        <v>1</v>
      </c>
      <c r="FQ149" s="2">
        <v>1</v>
      </c>
      <c r="FR149" s="2">
        <v>1</v>
      </c>
      <c r="FS149" s="2">
        <v>1</v>
      </c>
      <c r="FT149" s="2">
        <v>2</v>
      </c>
      <c r="FU149" s="2">
        <v>4</v>
      </c>
      <c r="FV149" s="2">
        <v>2</v>
      </c>
      <c r="FW149" s="2">
        <v>2</v>
      </c>
      <c r="FX149" s="2">
        <v>7</v>
      </c>
      <c r="FY149" s="2">
        <v>4</v>
      </c>
      <c r="FZ149" s="2">
        <v>2</v>
      </c>
      <c r="GA149" s="2">
        <v>3</v>
      </c>
      <c r="GB149" s="25">
        <v>0</v>
      </c>
      <c r="GC149" s="25">
        <v>1</v>
      </c>
      <c r="GD149" s="25">
        <v>1</v>
      </c>
      <c r="GE149" s="25">
        <v>1</v>
      </c>
      <c r="GF149" s="25">
        <v>1</v>
      </c>
      <c r="GG149" s="25">
        <v>1</v>
      </c>
      <c r="GH149" s="25">
        <v>0</v>
      </c>
      <c r="GI149" s="25">
        <v>0</v>
      </c>
      <c r="GJ149" s="25">
        <v>0</v>
      </c>
      <c r="GK149" s="25">
        <v>1</v>
      </c>
      <c r="GL149" s="25">
        <v>1</v>
      </c>
      <c r="GM149" s="25">
        <v>0</v>
      </c>
      <c r="GN149" s="2">
        <v>0</v>
      </c>
      <c r="GO149" s="2">
        <v>2</v>
      </c>
      <c r="GP149" s="2">
        <v>0</v>
      </c>
      <c r="GQ149" s="2">
        <v>1</v>
      </c>
      <c r="GR149" s="2">
        <v>1</v>
      </c>
      <c r="GS149" s="2">
        <v>2</v>
      </c>
      <c r="GT149" s="2">
        <v>0</v>
      </c>
      <c r="GU149" s="2">
        <v>0</v>
      </c>
      <c r="GV149" s="2">
        <v>1</v>
      </c>
      <c r="GW149" s="2">
        <v>0</v>
      </c>
      <c r="GX149" s="2">
        <v>0</v>
      </c>
      <c r="GY149" s="2">
        <v>0</v>
      </c>
      <c r="GZ149" s="2">
        <v>1</v>
      </c>
      <c r="HA149" s="2">
        <v>4</v>
      </c>
      <c r="HB149" s="2">
        <v>2</v>
      </c>
      <c r="HC149" s="2">
        <v>3</v>
      </c>
      <c r="HD149" s="2">
        <v>4</v>
      </c>
      <c r="HE149" s="2">
        <v>7</v>
      </c>
      <c r="HF149" s="2">
        <v>2</v>
      </c>
      <c r="HG149" s="2">
        <v>2</v>
      </c>
      <c r="HH149" s="2">
        <v>8</v>
      </c>
      <c r="HI149" s="2">
        <v>5</v>
      </c>
      <c r="HJ149" s="2">
        <v>3</v>
      </c>
      <c r="HK149" s="2">
        <v>3</v>
      </c>
      <c r="HL149" s="34">
        <v>100</v>
      </c>
      <c r="HM149" s="34">
        <v>25</v>
      </c>
      <c r="HN149" s="34">
        <v>50</v>
      </c>
      <c r="HO149" s="34">
        <v>33.333333333333329</v>
      </c>
      <c r="HP149" s="34">
        <v>50</v>
      </c>
      <c r="HQ149" s="34">
        <v>57.142857142857139</v>
      </c>
      <c r="HR149" s="34">
        <v>100</v>
      </c>
      <c r="HS149" s="34">
        <v>100</v>
      </c>
      <c r="HT149" s="34">
        <v>87.5</v>
      </c>
      <c r="HU149" s="34">
        <v>80</v>
      </c>
      <c r="HV149" s="34">
        <v>66.666666666666657</v>
      </c>
      <c r="HW149" s="34">
        <v>100</v>
      </c>
      <c r="HX149" s="39">
        <v>0</v>
      </c>
      <c r="HY149" s="39">
        <v>25</v>
      </c>
      <c r="HZ149" s="39">
        <v>50</v>
      </c>
      <c r="IA149" s="39">
        <v>33.333333333333329</v>
      </c>
      <c r="IB149" s="39">
        <v>25</v>
      </c>
      <c r="IC149" s="39">
        <v>14.285714285714285</v>
      </c>
      <c r="ID149" s="39">
        <v>0</v>
      </c>
      <c r="IE149" s="39">
        <v>0</v>
      </c>
      <c r="IF149" s="39">
        <v>0</v>
      </c>
      <c r="IG149" s="39">
        <v>20</v>
      </c>
      <c r="IH149" s="39">
        <v>33.333333333333329</v>
      </c>
      <c r="II149" s="39">
        <v>0</v>
      </c>
      <c r="IJ149" s="39">
        <v>0</v>
      </c>
      <c r="IK149" s="39">
        <v>50</v>
      </c>
      <c r="IL149" s="39">
        <v>0</v>
      </c>
      <c r="IM149" s="39">
        <v>33.333333333333329</v>
      </c>
      <c r="IN149" s="39">
        <v>25</v>
      </c>
      <c r="IO149" s="39">
        <v>28.571428571428569</v>
      </c>
      <c r="IP149" s="39">
        <v>0</v>
      </c>
      <c r="IQ149" s="39">
        <v>0</v>
      </c>
      <c r="IR149" s="39">
        <v>12.5</v>
      </c>
      <c r="IS149" s="39">
        <v>0</v>
      </c>
      <c r="IT149" s="39">
        <v>0</v>
      </c>
      <c r="IU149" s="39">
        <v>0</v>
      </c>
      <c r="IV149" s="39">
        <v>3</v>
      </c>
      <c r="IW149" s="39">
        <v>3</v>
      </c>
      <c r="IX149" s="39">
        <v>0</v>
      </c>
      <c r="IY149" s="39">
        <v>0</v>
      </c>
      <c r="IZ149" s="39">
        <v>2</v>
      </c>
      <c r="JA149" s="39">
        <v>3</v>
      </c>
      <c r="JB149" s="39">
        <v>2</v>
      </c>
      <c r="JC149" s="39">
        <v>2</v>
      </c>
      <c r="JD149" s="2">
        <v>4</v>
      </c>
      <c r="JE149" s="2">
        <v>1</v>
      </c>
      <c r="JF149" s="2">
        <v>2</v>
      </c>
      <c r="JG149" s="2">
        <v>2</v>
      </c>
      <c r="JH149" s="2">
        <v>1</v>
      </c>
      <c r="JI149" s="2">
        <v>1</v>
      </c>
      <c r="JJ149" s="2">
        <v>0</v>
      </c>
      <c r="JK149" s="2">
        <v>0</v>
      </c>
      <c r="JL149" s="2">
        <v>0</v>
      </c>
      <c r="JM149" s="44">
        <v>0</v>
      </c>
      <c r="JN149" s="44">
        <v>0</v>
      </c>
      <c r="JO149" s="44">
        <v>0</v>
      </c>
      <c r="JP149" s="2">
        <v>1</v>
      </c>
      <c r="JQ149" s="2">
        <v>1</v>
      </c>
      <c r="JR149" s="2">
        <v>0</v>
      </c>
      <c r="JS149" s="2">
        <v>1</v>
      </c>
      <c r="JT149" s="2">
        <v>1</v>
      </c>
      <c r="JU149" s="2">
        <v>2</v>
      </c>
      <c r="JV149" s="2">
        <v>0</v>
      </c>
      <c r="JW149" s="2">
        <v>1</v>
      </c>
      <c r="JX149" s="2">
        <v>1</v>
      </c>
      <c r="JY149" s="2">
        <v>0</v>
      </c>
      <c r="JZ149" s="2">
        <v>2</v>
      </c>
      <c r="KA149" s="2">
        <v>2</v>
      </c>
      <c r="KB149" s="25">
        <v>3</v>
      </c>
      <c r="KC149" s="25">
        <v>1</v>
      </c>
      <c r="KD149" s="25">
        <v>0</v>
      </c>
      <c r="KE149" s="25">
        <v>0</v>
      </c>
      <c r="KF149" s="25">
        <v>5</v>
      </c>
      <c r="KG149" s="25">
        <v>6</v>
      </c>
      <c r="KH149" s="25">
        <v>0</v>
      </c>
      <c r="KI149" s="25">
        <v>1</v>
      </c>
      <c r="KJ149" s="25">
        <v>3</v>
      </c>
      <c r="KK149" s="25">
        <v>3</v>
      </c>
      <c r="KL149" s="25">
        <v>4</v>
      </c>
      <c r="KM149" s="25">
        <v>4</v>
      </c>
      <c r="KN149" s="25">
        <v>8</v>
      </c>
      <c r="KO149" s="25">
        <v>3</v>
      </c>
      <c r="KP149" s="25">
        <v>2</v>
      </c>
      <c r="KQ149" s="25">
        <v>3</v>
      </c>
      <c r="KR149" s="44">
        <v>60</v>
      </c>
      <c r="KS149" s="44">
        <v>50</v>
      </c>
      <c r="KT149" s="44">
        <v>999999999</v>
      </c>
      <c r="KU149" s="44">
        <v>0</v>
      </c>
      <c r="KV149" s="44">
        <v>66.666666666666657</v>
      </c>
      <c r="KW149" s="44">
        <v>100</v>
      </c>
      <c r="KX149" s="44">
        <v>50</v>
      </c>
      <c r="KY149" s="44">
        <v>50</v>
      </c>
      <c r="KZ149" s="44">
        <v>50</v>
      </c>
      <c r="LA149" s="44">
        <v>33.333333333333329</v>
      </c>
      <c r="LB149" s="44">
        <v>100</v>
      </c>
      <c r="LC149" s="44">
        <v>66.666666666666657</v>
      </c>
      <c r="LD149" s="44">
        <v>20</v>
      </c>
      <c r="LE149" s="44">
        <v>16.666666666666664</v>
      </c>
      <c r="LF149" s="44">
        <v>999999999</v>
      </c>
      <c r="LG149" s="44">
        <v>0</v>
      </c>
      <c r="LH149" s="44">
        <v>0</v>
      </c>
      <c r="LI149" s="44">
        <v>0</v>
      </c>
      <c r="LJ149" s="44">
        <v>0</v>
      </c>
      <c r="LK149" s="44">
        <v>0</v>
      </c>
      <c r="LL149" s="44">
        <v>12.5</v>
      </c>
      <c r="LM149" s="44">
        <v>33.333333333333329</v>
      </c>
      <c r="LN149" s="44">
        <v>0</v>
      </c>
      <c r="LO149" s="44">
        <v>33.333333333333329</v>
      </c>
      <c r="LP149" s="44">
        <v>20</v>
      </c>
      <c r="LQ149" s="44">
        <v>33.333333333333329</v>
      </c>
      <c r="LR149" s="44">
        <v>999999999</v>
      </c>
      <c r="LS149" s="44">
        <v>100</v>
      </c>
      <c r="LT149" s="44">
        <v>33.333333333333329</v>
      </c>
      <c r="LU149" s="44">
        <v>0</v>
      </c>
      <c r="LV149" s="44">
        <v>50</v>
      </c>
      <c r="LW149" s="44">
        <v>50</v>
      </c>
      <c r="LX149" s="44">
        <v>37.5</v>
      </c>
      <c r="LY149" s="44">
        <v>33.333333333333329</v>
      </c>
      <c r="LZ149" s="44">
        <v>0</v>
      </c>
      <c r="MA149" s="44">
        <v>0</v>
      </c>
      <c r="MB149" s="25">
        <v>0</v>
      </c>
      <c r="MC149" s="25">
        <v>2</v>
      </c>
      <c r="MD149" s="25">
        <v>0</v>
      </c>
      <c r="ME149" s="25">
        <v>0</v>
      </c>
      <c r="MF149" s="25">
        <v>0</v>
      </c>
      <c r="MG149" s="25">
        <v>2</v>
      </c>
      <c r="MH149" s="25">
        <v>0</v>
      </c>
      <c r="MI149" s="25">
        <v>2</v>
      </c>
      <c r="MJ149" s="25">
        <v>1</v>
      </c>
      <c r="MK149" s="25">
        <v>3</v>
      </c>
      <c r="ML149" s="25">
        <v>0</v>
      </c>
      <c r="MM149" s="25">
        <v>0</v>
      </c>
      <c r="MN149" s="25">
        <v>1</v>
      </c>
      <c r="MO149" s="25">
        <v>3</v>
      </c>
      <c r="MP149" s="25">
        <v>1</v>
      </c>
      <c r="MQ149" s="25">
        <v>1</v>
      </c>
      <c r="MR149" s="25">
        <v>2</v>
      </c>
      <c r="MS149" s="25">
        <v>5</v>
      </c>
      <c r="MT149" s="25">
        <v>2</v>
      </c>
      <c r="MU149" s="25">
        <v>3</v>
      </c>
      <c r="MV149" s="25">
        <v>5</v>
      </c>
      <c r="MW149" s="44">
        <v>5</v>
      </c>
      <c r="MX149" s="44">
        <v>0</v>
      </c>
      <c r="MY149" s="44">
        <v>2</v>
      </c>
      <c r="MZ149" s="44">
        <v>0</v>
      </c>
      <c r="NA149" s="44">
        <v>66.666666666666657</v>
      </c>
      <c r="NB149" s="44">
        <v>0</v>
      </c>
      <c r="NC149" s="44">
        <v>0</v>
      </c>
      <c r="ND149" s="44">
        <v>0</v>
      </c>
      <c r="NE149" s="44">
        <v>40</v>
      </c>
      <c r="NF149" s="44">
        <v>0</v>
      </c>
      <c r="NG149" s="44">
        <v>66.666666666666657</v>
      </c>
      <c r="NH149" s="44">
        <v>20</v>
      </c>
      <c r="NI149" s="44">
        <v>60</v>
      </c>
      <c r="NJ149" s="44">
        <v>999999999</v>
      </c>
      <c r="NK149" s="44">
        <v>0</v>
      </c>
      <c r="NL149" s="25">
        <v>0</v>
      </c>
      <c r="NM149" s="25">
        <v>0</v>
      </c>
      <c r="NN149" s="25">
        <v>0</v>
      </c>
      <c r="NO149" s="25">
        <v>0</v>
      </c>
      <c r="NP149" s="25">
        <v>0</v>
      </c>
      <c r="NQ149" s="25">
        <v>2</v>
      </c>
      <c r="NR149" s="25">
        <v>0</v>
      </c>
      <c r="NS149" s="25">
        <v>0</v>
      </c>
      <c r="NT149" s="25">
        <v>0</v>
      </c>
      <c r="NU149" s="25">
        <v>0</v>
      </c>
      <c r="NV149" s="25">
        <v>0</v>
      </c>
      <c r="NW149" s="25">
        <v>0</v>
      </c>
      <c r="NX149" s="25">
        <v>1</v>
      </c>
      <c r="NY149" s="25">
        <v>1</v>
      </c>
      <c r="NZ149" s="25">
        <v>0</v>
      </c>
      <c r="OA149" s="25">
        <v>0</v>
      </c>
      <c r="OB149" s="25">
        <v>0</v>
      </c>
      <c r="OC149" s="25">
        <v>2</v>
      </c>
      <c r="OD149" s="44">
        <v>0</v>
      </c>
      <c r="OE149" s="44">
        <v>0</v>
      </c>
      <c r="OF149" s="44">
        <v>0</v>
      </c>
      <c r="OG149" s="44">
        <v>0</v>
      </c>
      <c r="OH149" s="44">
        <v>0</v>
      </c>
      <c r="OI149" s="44">
        <v>0</v>
      </c>
      <c r="OJ149" s="44">
        <v>0</v>
      </c>
      <c r="OK149" s="44">
        <v>0</v>
      </c>
      <c r="OL149" s="44">
        <v>999999999</v>
      </c>
      <c r="OM149" s="44">
        <v>999999999</v>
      </c>
      <c r="ON149" s="44">
        <v>999999999</v>
      </c>
      <c r="OO149" s="44">
        <v>100</v>
      </c>
      <c r="OP149" s="44">
        <v>999999999</v>
      </c>
      <c r="OQ149" s="44">
        <v>999999999</v>
      </c>
      <c r="OR149" s="44">
        <v>999999999</v>
      </c>
      <c r="OS149" s="44">
        <v>999999999</v>
      </c>
      <c r="OT149" s="44">
        <v>999999999</v>
      </c>
      <c r="OU149" s="44">
        <v>999999999</v>
      </c>
      <c r="OV149" s="25">
        <v>4</v>
      </c>
      <c r="OW149" s="25">
        <v>4</v>
      </c>
      <c r="OX149" s="25">
        <v>2</v>
      </c>
      <c r="OY149" s="25">
        <v>1</v>
      </c>
      <c r="OZ149" s="25">
        <v>3</v>
      </c>
      <c r="PA149" s="25">
        <v>5</v>
      </c>
      <c r="PB149" s="25">
        <v>6</v>
      </c>
      <c r="PC149" s="25">
        <v>9</v>
      </c>
      <c r="PD149" s="25">
        <v>18</v>
      </c>
      <c r="PE149" s="25">
        <v>9</v>
      </c>
      <c r="PF149" s="25">
        <v>6</v>
      </c>
      <c r="PG149" s="25">
        <v>4</v>
      </c>
      <c r="PH149" s="25">
        <v>8</v>
      </c>
      <c r="PI149" s="25">
        <v>12</v>
      </c>
      <c r="PJ149" s="25">
        <v>8</v>
      </c>
      <c r="PK149" s="25">
        <v>9</v>
      </c>
      <c r="PL149" s="25">
        <v>12</v>
      </c>
      <c r="PM149" s="25">
        <v>15</v>
      </c>
      <c r="PN149" s="25">
        <v>10</v>
      </c>
      <c r="PO149" s="25">
        <v>12</v>
      </c>
      <c r="PP149" s="25">
        <v>26</v>
      </c>
      <c r="PQ149" s="25">
        <v>19</v>
      </c>
      <c r="PR149" s="25">
        <v>10</v>
      </c>
      <c r="PS149" s="25">
        <v>9</v>
      </c>
      <c r="PT149" s="44">
        <v>50</v>
      </c>
      <c r="PU149" s="44">
        <v>33.333333333333329</v>
      </c>
      <c r="PV149" s="44">
        <v>25</v>
      </c>
      <c r="PW149" s="44">
        <v>11.111111111111111</v>
      </c>
      <c r="PX149" s="44">
        <v>25</v>
      </c>
      <c r="PY149" s="44">
        <v>33.333333333333329</v>
      </c>
      <c r="PZ149" s="44">
        <v>60</v>
      </c>
      <c r="QA149" s="44">
        <v>75</v>
      </c>
      <c r="QB149" s="44">
        <v>69.230769230769226</v>
      </c>
      <c r="QC149" s="44">
        <v>47.368421052631575</v>
      </c>
      <c r="QD149" s="44">
        <v>60</v>
      </c>
      <c r="QE149" s="44">
        <v>44.444444444444443</v>
      </c>
      <c r="QF149" s="25">
        <v>4</v>
      </c>
      <c r="QG149" s="25">
        <v>3</v>
      </c>
      <c r="QH149" s="25">
        <v>4</v>
      </c>
      <c r="QI149" s="25">
        <v>2</v>
      </c>
      <c r="QJ149" s="25">
        <v>3</v>
      </c>
      <c r="QK149" s="25">
        <v>7</v>
      </c>
      <c r="QL149" s="25">
        <v>8</v>
      </c>
      <c r="QM149" s="25">
        <v>10</v>
      </c>
      <c r="QN149" s="25">
        <v>14</v>
      </c>
      <c r="QO149" s="25">
        <v>9</v>
      </c>
      <c r="QP149" s="25">
        <v>3</v>
      </c>
      <c r="QQ149" s="25">
        <v>8</v>
      </c>
      <c r="QR149" s="25">
        <v>12</v>
      </c>
      <c r="QS149" s="25">
        <v>8</v>
      </c>
      <c r="QT149" s="25">
        <v>9</v>
      </c>
      <c r="QU149" s="25">
        <v>12</v>
      </c>
      <c r="QV149" s="25">
        <v>15</v>
      </c>
      <c r="QW149" s="25">
        <v>10</v>
      </c>
      <c r="QX149" s="25">
        <v>12</v>
      </c>
      <c r="QY149" s="25">
        <v>26</v>
      </c>
      <c r="QZ149" s="25">
        <v>19</v>
      </c>
      <c r="RA149" s="25">
        <v>10</v>
      </c>
      <c r="RB149" s="44">
        <v>50</v>
      </c>
      <c r="RC149" s="44">
        <v>25</v>
      </c>
      <c r="RD149" s="44">
        <v>50</v>
      </c>
      <c r="RE149" s="44">
        <v>22.222222222222221</v>
      </c>
      <c r="RF149" s="44">
        <v>25</v>
      </c>
      <c r="RG149" s="44">
        <v>46.666666666666664</v>
      </c>
      <c r="RH149" s="44">
        <v>80</v>
      </c>
      <c r="RI149" s="44">
        <v>83.333333333333343</v>
      </c>
      <c r="RJ149" s="44">
        <v>53.846153846153847</v>
      </c>
      <c r="RK149" s="44">
        <v>47.368421052631575</v>
      </c>
      <c r="RL149" s="44">
        <v>30</v>
      </c>
      <c r="RM149" s="25">
        <v>5</v>
      </c>
      <c r="RN149" s="25">
        <v>10</v>
      </c>
      <c r="RO149" s="25">
        <v>2</v>
      </c>
      <c r="RP149" s="25">
        <v>1</v>
      </c>
      <c r="RQ149" s="25">
        <v>6</v>
      </c>
      <c r="RR149" s="25">
        <v>8</v>
      </c>
      <c r="RS149" s="25">
        <v>3</v>
      </c>
      <c r="RT149" s="25">
        <v>3</v>
      </c>
      <c r="RU149" s="25">
        <v>9</v>
      </c>
      <c r="RV149" s="25">
        <v>7</v>
      </c>
      <c r="RW149" s="25">
        <v>4</v>
      </c>
      <c r="RX149" s="25">
        <v>6</v>
      </c>
      <c r="RY149" s="25">
        <v>6</v>
      </c>
      <c r="RZ149" s="25">
        <v>6</v>
      </c>
      <c r="SA149" s="25">
        <v>1</v>
      </c>
      <c r="SB149" s="25">
        <v>2</v>
      </c>
      <c r="SC149" s="25">
        <v>5</v>
      </c>
      <c r="SD149" s="25">
        <v>4</v>
      </c>
      <c r="SE149" s="25">
        <v>3</v>
      </c>
      <c r="SF149" s="25">
        <v>3</v>
      </c>
      <c r="SG149" s="25">
        <v>7</v>
      </c>
      <c r="SH149" s="25">
        <v>5</v>
      </c>
      <c r="SI149" s="25">
        <v>1</v>
      </c>
      <c r="SJ149" s="25">
        <v>2</v>
      </c>
      <c r="SK149" s="25">
        <v>5</v>
      </c>
      <c r="SL149" s="25">
        <v>6</v>
      </c>
      <c r="SM149" s="25">
        <v>1</v>
      </c>
      <c r="SN149" s="25">
        <v>1</v>
      </c>
      <c r="SO149" s="25">
        <v>5</v>
      </c>
      <c r="SP149" s="25">
        <v>4</v>
      </c>
      <c r="SQ149" s="25">
        <v>2</v>
      </c>
      <c r="SR149" s="25">
        <v>3</v>
      </c>
      <c r="SS149" s="25">
        <v>4</v>
      </c>
      <c r="ST149" s="25">
        <v>5</v>
      </c>
      <c r="SU149" s="25">
        <v>1</v>
      </c>
      <c r="SV149" s="25">
        <v>2</v>
      </c>
      <c r="SW149" s="44">
        <v>83.333333333333343</v>
      </c>
      <c r="SX149" s="44">
        <v>90.909090909090907</v>
      </c>
      <c r="SY149" s="44">
        <v>66.666666666666657</v>
      </c>
      <c r="SZ149" s="44">
        <v>12.5</v>
      </c>
      <c r="TA149" s="44">
        <v>66.666666666666657</v>
      </c>
      <c r="TB149" s="44">
        <v>66.666666666666657</v>
      </c>
      <c r="TC149" s="44">
        <v>42.857142857142854</v>
      </c>
      <c r="TD149" s="44">
        <v>37.5</v>
      </c>
      <c r="TE149" s="44">
        <v>45</v>
      </c>
      <c r="TF149" s="44">
        <v>58.333333333333336</v>
      </c>
      <c r="TG149" s="44">
        <v>80</v>
      </c>
      <c r="TH149" s="44">
        <v>100</v>
      </c>
      <c r="TI149" s="44">
        <v>100</v>
      </c>
      <c r="TJ149" s="44">
        <v>54.54545454545454</v>
      </c>
      <c r="TK149" s="44">
        <v>33.333333333333329</v>
      </c>
      <c r="TL149" s="44">
        <v>25</v>
      </c>
      <c r="TM149" s="44">
        <v>55.555555555555557</v>
      </c>
      <c r="TN149" s="44">
        <v>33.333333333333329</v>
      </c>
      <c r="TO149" s="44">
        <v>42.857142857142854</v>
      </c>
      <c r="TP149" s="44">
        <v>37.5</v>
      </c>
      <c r="TQ149" s="44">
        <v>35</v>
      </c>
      <c r="TR149" s="44">
        <v>41.666666666666671</v>
      </c>
      <c r="TS149" s="44">
        <v>20</v>
      </c>
      <c r="TT149" s="44">
        <v>33.333333333333329</v>
      </c>
      <c r="TU149" s="44">
        <v>83.333333333333343</v>
      </c>
      <c r="TV149" s="44">
        <v>54.54545454545454</v>
      </c>
      <c r="TW149" s="44">
        <v>33.333333333333329</v>
      </c>
      <c r="TX149" s="44">
        <v>12.5</v>
      </c>
      <c r="TY149" s="44">
        <v>55.555555555555557</v>
      </c>
      <c r="TZ149" s="44">
        <v>33.333333333333329</v>
      </c>
      <c r="UA149" s="44">
        <v>28.571428571428569</v>
      </c>
      <c r="UB149" s="44">
        <v>37.5</v>
      </c>
      <c r="UC149" s="44">
        <v>20</v>
      </c>
      <c r="UD149" s="44">
        <v>41.666666666666671</v>
      </c>
      <c r="UE149" s="44">
        <v>20</v>
      </c>
      <c r="UF149" s="44">
        <v>33.333333333333329</v>
      </c>
    </row>
    <row r="150" spans="1:552" x14ac:dyDescent="0.25">
      <c r="A150" s="2" t="str">
        <f t="shared" si="2"/>
        <v xml:space="preserve">330320 Nilópolis                                                                                                                                    </v>
      </c>
      <c r="B150" s="58">
        <v>330320</v>
      </c>
      <c r="C150" s="2" t="s">
        <v>194</v>
      </c>
      <c r="D150" s="56">
        <v>3</v>
      </c>
      <c r="E150" s="56">
        <v>7</v>
      </c>
      <c r="F150" s="56">
        <v>4</v>
      </c>
      <c r="G150" s="56">
        <v>8</v>
      </c>
      <c r="H150" s="56">
        <v>10</v>
      </c>
      <c r="I150" s="56">
        <v>11</v>
      </c>
      <c r="J150" s="56">
        <v>1</v>
      </c>
      <c r="K150" s="56">
        <v>8</v>
      </c>
      <c r="L150" s="56">
        <v>14</v>
      </c>
      <c r="M150" s="56">
        <v>8</v>
      </c>
      <c r="N150" s="56">
        <v>4</v>
      </c>
      <c r="O150" s="56">
        <v>4</v>
      </c>
      <c r="P150" s="59">
        <v>1</v>
      </c>
      <c r="Q150" s="59">
        <v>4</v>
      </c>
      <c r="R150" s="59">
        <v>2</v>
      </c>
      <c r="S150" s="59">
        <v>4</v>
      </c>
      <c r="T150" s="59">
        <v>5</v>
      </c>
      <c r="U150" s="59">
        <v>8</v>
      </c>
      <c r="V150" s="59">
        <v>0</v>
      </c>
      <c r="W150" s="59">
        <v>7</v>
      </c>
      <c r="X150" s="59">
        <v>10</v>
      </c>
      <c r="Y150" s="59">
        <v>6</v>
      </c>
      <c r="Z150" s="59">
        <v>2</v>
      </c>
      <c r="AA150" s="59">
        <v>4</v>
      </c>
      <c r="AB150" s="62">
        <v>33.333333333333329</v>
      </c>
      <c r="AC150" s="62">
        <v>57.142857142857139</v>
      </c>
      <c r="AD150" s="62">
        <v>50</v>
      </c>
      <c r="AE150" s="62">
        <v>50</v>
      </c>
      <c r="AF150" s="62">
        <v>50</v>
      </c>
      <c r="AG150" s="62">
        <v>72.727272727272734</v>
      </c>
      <c r="AH150" s="62">
        <v>0</v>
      </c>
      <c r="AI150" s="62">
        <v>87.5</v>
      </c>
      <c r="AJ150" s="62">
        <v>71.428571428571431</v>
      </c>
      <c r="AK150" s="62">
        <v>75</v>
      </c>
      <c r="AL150" s="62">
        <v>50</v>
      </c>
      <c r="AM150" s="62">
        <v>100</v>
      </c>
      <c r="AN150" s="61">
        <v>2</v>
      </c>
      <c r="AO150" s="25">
        <v>3</v>
      </c>
      <c r="AP150" s="25">
        <v>2</v>
      </c>
      <c r="AQ150" s="25">
        <v>4</v>
      </c>
      <c r="AR150" s="25">
        <v>5</v>
      </c>
      <c r="AS150" s="25">
        <v>3</v>
      </c>
      <c r="AT150" s="25">
        <v>1</v>
      </c>
      <c r="AU150" s="25">
        <v>1</v>
      </c>
      <c r="AV150" s="25">
        <v>2</v>
      </c>
      <c r="AW150" s="25">
        <v>2</v>
      </c>
      <c r="AX150" s="25">
        <v>2</v>
      </c>
      <c r="AY150" s="25">
        <v>0</v>
      </c>
      <c r="AZ150" s="39">
        <v>66.666666666666657</v>
      </c>
      <c r="BA150" s="39">
        <v>42.857142857142854</v>
      </c>
      <c r="BB150" s="39">
        <v>50</v>
      </c>
      <c r="BC150" s="39">
        <v>50</v>
      </c>
      <c r="BD150" s="39">
        <v>50</v>
      </c>
      <c r="BE150" s="39">
        <v>27.27272727272727</v>
      </c>
      <c r="BF150" s="39">
        <v>100</v>
      </c>
      <c r="BG150" s="39">
        <v>12.5</v>
      </c>
      <c r="BH150" s="39">
        <v>14.285714285714285</v>
      </c>
      <c r="BI150" s="39">
        <v>25</v>
      </c>
      <c r="BJ150" s="39">
        <v>50</v>
      </c>
      <c r="BK150" s="39">
        <v>0</v>
      </c>
      <c r="BL150" s="25">
        <v>0</v>
      </c>
      <c r="BM150" s="25">
        <v>0</v>
      </c>
      <c r="BN150" s="25">
        <v>0</v>
      </c>
      <c r="BO150" s="25">
        <v>0</v>
      </c>
      <c r="BP150" s="25">
        <v>0</v>
      </c>
      <c r="BQ150" s="25">
        <v>0</v>
      </c>
      <c r="BR150" s="25">
        <v>0</v>
      </c>
      <c r="BS150" s="25">
        <v>0</v>
      </c>
      <c r="BT150" s="25">
        <v>2</v>
      </c>
      <c r="BU150" s="25">
        <v>0</v>
      </c>
      <c r="BV150" s="25">
        <v>0</v>
      </c>
      <c r="BW150" s="25">
        <v>0</v>
      </c>
      <c r="BX150" s="39">
        <v>0</v>
      </c>
      <c r="BY150" s="39">
        <v>0</v>
      </c>
      <c r="BZ150" s="39">
        <v>0</v>
      </c>
      <c r="CA150" s="39">
        <v>0</v>
      </c>
      <c r="CB150" s="39">
        <v>0</v>
      </c>
      <c r="CC150" s="39">
        <v>0</v>
      </c>
      <c r="CD150" s="39">
        <v>0</v>
      </c>
      <c r="CE150" s="39">
        <v>0</v>
      </c>
      <c r="CF150" s="39">
        <v>14.285714285714285</v>
      </c>
      <c r="CG150" s="39">
        <v>0</v>
      </c>
      <c r="CH150" s="39">
        <v>0</v>
      </c>
      <c r="CI150" s="39">
        <v>0</v>
      </c>
      <c r="CJ150" s="63">
        <v>1</v>
      </c>
      <c r="CK150" s="63">
        <v>2</v>
      </c>
      <c r="CL150" s="63">
        <v>0</v>
      </c>
      <c r="CM150" s="63">
        <v>1</v>
      </c>
      <c r="CN150" s="63">
        <v>2</v>
      </c>
      <c r="CO150" s="63">
        <v>2</v>
      </c>
      <c r="CP150" s="63">
        <v>0</v>
      </c>
      <c r="CQ150" s="63">
        <v>3</v>
      </c>
      <c r="CR150" s="63">
        <v>1</v>
      </c>
      <c r="CS150" s="63">
        <v>3</v>
      </c>
      <c r="CT150" s="63">
        <v>0</v>
      </c>
      <c r="CU150" s="63">
        <v>1</v>
      </c>
      <c r="CV150" s="63">
        <v>0</v>
      </c>
      <c r="CW150" s="63">
        <v>1</v>
      </c>
      <c r="CX150" s="63">
        <v>0</v>
      </c>
      <c r="CY150" s="63">
        <v>0</v>
      </c>
      <c r="CZ150" s="63">
        <v>1</v>
      </c>
      <c r="DA150" s="63">
        <v>0</v>
      </c>
      <c r="DB150" s="63">
        <v>0</v>
      </c>
      <c r="DC150" s="63">
        <v>0</v>
      </c>
      <c r="DD150" s="63">
        <v>0</v>
      </c>
      <c r="DE150" s="63">
        <v>1</v>
      </c>
      <c r="DF150" s="63">
        <v>0</v>
      </c>
      <c r="DG150" s="63">
        <v>0</v>
      </c>
      <c r="DH150" s="25">
        <v>0</v>
      </c>
      <c r="DI150" s="25">
        <v>1</v>
      </c>
      <c r="DJ150" s="25">
        <v>0</v>
      </c>
      <c r="DK150" s="25">
        <v>1</v>
      </c>
      <c r="DL150" s="25">
        <v>1</v>
      </c>
      <c r="DM150" s="25">
        <v>1</v>
      </c>
      <c r="DN150" s="25">
        <v>0</v>
      </c>
      <c r="DO150" s="25">
        <v>0</v>
      </c>
      <c r="DP150" s="25">
        <v>1</v>
      </c>
      <c r="DQ150" s="25">
        <v>1</v>
      </c>
      <c r="DR150" s="25">
        <v>1</v>
      </c>
      <c r="DS150" s="25">
        <v>0</v>
      </c>
      <c r="DT150" s="34">
        <v>1</v>
      </c>
      <c r="DU150" s="34">
        <v>4</v>
      </c>
      <c r="DV150" s="34">
        <v>0</v>
      </c>
      <c r="DW150" s="34">
        <v>2</v>
      </c>
      <c r="DX150" s="34">
        <v>4</v>
      </c>
      <c r="DY150" s="34">
        <v>3</v>
      </c>
      <c r="DZ150" s="34">
        <v>0</v>
      </c>
      <c r="EA150" s="2">
        <v>3</v>
      </c>
      <c r="EB150" s="2">
        <v>2</v>
      </c>
      <c r="EC150" s="2">
        <v>5</v>
      </c>
      <c r="ED150" s="2">
        <v>1</v>
      </c>
      <c r="EE150" s="2">
        <v>1</v>
      </c>
      <c r="EF150" s="34">
        <v>100</v>
      </c>
      <c r="EG150" s="34">
        <v>50</v>
      </c>
      <c r="EH150" s="34">
        <v>999999999</v>
      </c>
      <c r="EI150" s="34">
        <v>50</v>
      </c>
      <c r="EJ150" s="34">
        <v>50</v>
      </c>
      <c r="EK150" s="34">
        <v>66.666666666666657</v>
      </c>
      <c r="EL150" s="34">
        <v>999999999</v>
      </c>
      <c r="EM150" s="34">
        <v>100</v>
      </c>
      <c r="EN150" s="34">
        <v>50</v>
      </c>
      <c r="EO150" s="34">
        <v>60</v>
      </c>
      <c r="EP150" s="34">
        <v>0</v>
      </c>
      <c r="EQ150" s="34">
        <v>100</v>
      </c>
      <c r="ER150" s="34">
        <v>0</v>
      </c>
      <c r="ES150" s="34">
        <v>25</v>
      </c>
      <c r="ET150" s="34">
        <v>999999999</v>
      </c>
      <c r="EU150" s="34">
        <v>0</v>
      </c>
      <c r="EV150" s="34">
        <v>25</v>
      </c>
      <c r="EW150" s="34">
        <v>0</v>
      </c>
      <c r="EX150" s="34">
        <v>999999999</v>
      </c>
      <c r="EY150" s="34">
        <v>0</v>
      </c>
      <c r="EZ150" s="34">
        <v>0</v>
      </c>
      <c r="FA150" s="34">
        <v>20</v>
      </c>
      <c r="FB150" s="34">
        <v>0</v>
      </c>
      <c r="FC150" s="34">
        <v>0</v>
      </c>
      <c r="FD150" s="42">
        <v>0</v>
      </c>
      <c r="FE150" s="42">
        <v>25</v>
      </c>
      <c r="FF150" s="42">
        <v>999999999</v>
      </c>
      <c r="FG150" s="42">
        <v>50</v>
      </c>
      <c r="FH150" s="42">
        <v>25</v>
      </c>
      <c r="FI150" s="42">
        <v>33.333333333333329</v>
      </c>
      <c r="FJ150" s="42">
        <v>999999999</v>
      </c>
      <c r="FK150" s="42">
        <v>0</v>
      </c>
      <c r="FL150" s="42">
        <v>50</v>
      </c>
      <c r="FM150" s="42">
        <v>20</v>
      </c>
      <c r="FN150" s="42">
        <v>100</v>
      </c>
      <c r="FO150" s="42">
        <v>0</v>
      </c>
      <c r="FP150" s="42">
        <v>1</v>
      </c>
      <c r="FQ150" s="2">
        <v>3</v>
      </c>
      <c r="FR150" s="2">
        <v>0</v>
      </c>
      <c r="FS150" s="2">
        <v>1</v>
      </c>
      <c r="FT150" s="2">
        <v>3</v>
      </c>
      <c r="FU150" s="2">
        <v>5</v>
      </c>
      <c r="FV150" s="2">
        <v>0</v>
      </c>
      <c r="FW150" s="2">
        <v>4</v>
      </c>
      <c r="FX150" s="2">
        <v>3</v>
      </c>
      <c r="FY150" s="2">
        <v>3</v>
      </c>
      <c r="FZ150" s="2">
        <v>1</v>
      </c>
      <c r="GA150" s="2">
        <v>2</v>
      </c>
      <c r="GB150" s="25">
        <v>0</v>
      </c>
      <c r="GC150" s="25">
        <v>0</v>
      </c>
      <c r="GD150" s="25">
        <v>0</v>
      </c>
      <c r="GE150" s="25">
        <v>1</v>
      </c>
      <c r="GF150" s="25">
        <v>0</v>
      </c>
      <c r="GG150" s="25">
        <v>1</v>
      </c>
      <c r="GH150" s="25">
        <v>0</v>
      </c>
      <c r="GI150" s="25">
        <v>0</v>
      </c>
      <c r="GJ150" s="25">
        <v>1</v>
      </c>
      <c r="GK150" s="25">
        <v>0</v>
      </c>
      <c r="GL150" s="25">
        <v>0</v>
      </c>
      <c r="GM150" s="25">
        <v>0</v>
      </c>
      <c r="GN150" s="2">
        <v>0</v>
      </c>
      <c r="GO150" s="2">
        <v>0</v>
      </c>
      <c r="GP150" s="2">
        <v>0</v>
      </c>
      <c r="GQ150" s="2">
        <v>2</v>
      </c>
      <c r="GR150" s="2">
        <v>2</v>
      </c>
      <c r="GS150" s="2">
        <v>1</v>
      </c>
      <c r="GT150" s="2">
        <v>0</v>
      </c>
      <c r="GU150" s="2">
        <v>2</v>
      </c>
      <c r="GV150" s="2">
        <v>2</v>
      </c>
      <c r="GW150" s="2">
        <v>2</v>
      </c>
      <c r="GX150" s="2">
        <v>1</v>
      </c>
      <c r="GY150" s="2">
        <v>0</v>
      </c>
      <c r="GZ150" s="2">
        <v>1</v>
      </c>
      <c r="HA150" s="2">
        <v>3</v>
      </c>
      <c r="HB150" s="2">
        <v>0</v>
      </c>
      <c r="HC150" s="2">
        <v>4</v>
      </c>
      <c r="HD150" s="2">
        <v>5</v>
      </c>
      <c r="HE150" s="2">
        <v>7</v>
      </c>
      <c r="HF150" s="2">
        <v>0</v>
      </c>
      <c r="HG150" s="2">
        <v>6</v>
      </c>
      <c r="HH150" s="2">
        <v>6</v>
      </c>
      <c r="HI150" s="2">
        <v>5</v>
      </c>
      <c r="HJ150" s="2">
        <v>2</v>
      </c>
      <c r="HK150" s="2">
        <v>2</v>
      </c>
      <c r="HL150" s="34">
        <v>100</v>
      </c>
      <c r="HM150" s="34">
        <v>100</v>
      </c>
      <c r="HN150" s="34">
        <v>999999999</v>
      </c>
      <c r="HO150" s="34">
        <v>25</v>
      </c>
      <c r="HP150" s="34">
        <v>60</v>
      </c>
      <c r="HQ150" s="34">
        <v>71.428571428571431</v>
      </c>
      <c r="HR150" s="34">
        <v>999999999</v>
      </c>
      <c r="HS150" s="34">
        <v>66.666666666666657</v>
      </c>
      <c r="HT150" s="34">
        <v>50</v>
      </c>
      <c r="HU150" s="34">
        <v>60</v>
      </c>
      <c r="HV150" s="34">
        <v>50</v>
      </c>
      <c r="HW150" s="34">
        <v>100</v>
      </c>
      <c r="HX150" s="39">
        <v>0</v>
      </c>
      <c r="HY150" s="39">
        <v>0</v>
      </c>
      <c r="HZ150" s="39">
        <v>999999999</v>
      </c>
      <c r="IA150" s="39">
        <v>25</v>
      </c>
      <c r="IB150" s="39">
        <v>0</v>
      </c>
      <c r="IC150" s="39">
        <v>14.285714285714285</v>
      </c>
      <c r="ID150" s="39">
        <v>999999999</v>
      </c>
      <c r="IE150" s="39">
        <v>0</v>
      </c>
      <c r="IF150" s="39">
        <v>16.666666666666664</v>
      </c>
      <c r="IG150" s="39">
        <v>0</v>
      </c>
      <c r="IH150" s="39">
        <v>0</v>
      </c>
      <c r="II150" s="39">
        <v>0</v>
      </c>
      <c r="IJ150" s="39">
        <v>0</v>
      </c>
      <c r="IK150" s="39">
        <v>0</v>
      </c>
      <c r="IL150" s="39">
        <v>999999999</v>
      </c>
      <c r="IM150" s="39">
        <v>50</v>
      </c>
      <c r="IN150" s="39">
        <v>40</v>
      </c>
      <c r="IO150" s="39">
        <v>14.285714285714285</v>
      </c>
      <c r="IP150" s="39">
        <v>999999999</v>
      </c>
      <c r="IQ150" s="39">
        <v>33.333333333333329</v>
      </c>
      <c r="IR150" s="39">
        <v>33.333333333333329</v>
      </c>
      <c r="IS150" s="39">
        <v>40</v>
      </c>
      <c r="IT150" s="39">
        <v>50</v>
      </c>
      <c r="IU150" s="39">
        <v>0</v>
      </c>
      <c r="IV150" s="39">
        <v>1</v>
      </c>
      <c r="IW150" s="39">
        <v>1</v>
      </c>
      <c r="IX150" s="39">
        <v>1</v>
      </c>
      <c r="IY150" s="39">
        <v>2</v>
      </c>
      <c r="IZ150" s="39">
        <v>3</v>
      </c>
      <c r="JA150" s="39">
        <v>1</v>
      </c>
      <c r="JB150" s="39">
        <v>0</v>
      </c>
      <c r="JC150" s="39">
        <v>1</v>
      </c>
      <c r="JD150" s="2">
        <v>1</v>
      </c>
      <c r="JE150" s="2">
        <v>0</v>
      </c>
      <c r="JF150" s="2">
        <v>2</v>
      </c>
      <c r="JG150" s="2">
        <v>0</v>
      </c>
      <c r="JH150" s="2">
        <v>1</v>
      </c>
      <c r="JI150" s="2">
        <v>1</v>
      </c>
      <c r="JJ150" s="2">
        <v>0</v>
      </c>
      <c r="JK150" s="2">
        <v>1</v>
      </c>
      <c r="JL150" s="2">
        <v>0</v>
      </c>
      <c r="JM150" s="44">
        <v>1</v>
      </c>
      <c r="JN150" s="44">
        <v>0</v>
      </c>
      <c r="JO150" s="44">
        <v>0</v>
      </c>
      <c r="JP150" s="2">
        <v>0</v>
      </c>
      <c r="JQ150" s="2">
        <v>0</v>
      </c>
      <c r="JR150" s="2">
        <v>0</v>
      </c>
      <c r="JS150" s="2">
        <v>0</v>
      </c>
      <c r="JT150" s="2">
        <v>0</v>
      </c>
      <c r="JU150" s="2">
        <v>0</v>
      </c>
      <c r="JV150" s="2">
        <v>0</v>
      </c>
      <c r="JW150" s="2">
        <v>0</v>
      </c>
      <c r="JX150" s="2">
        <v>1</v>
      </c>
      <c r="JY150" s="2">
        <v>0</v>
      </c>
      <c r="JZ150" s="2">
        <v>0</v>
      </c>
      <c r="KA150" s="2">
        <v>0</v>
      </c>
      <c r="KB150" s="25">
        <v>0</v>
      </c>
      <c r="KC150" s="25">
        <v>1</v>
      </c>
      <c r="KD150" s="25">
        <v>0</v>
      </c>
      <c r="KE150" s="25">
        <v>0</v>
      </c>
      <c r="KF150" s="25">
        <v>2</v>
      </c>
      <c r="KG150" s="25">
        <v>2</v>
      </c>
      <c r="KH150" s="25">
        <v>1</v>
      </c>
      <c r="KI150" s="25">
        <v>3</v>
      </c>
      <c r="KJ150" s="25">
        <v>4</v>
      </c>
      <c r="KK150" s="25">
        <v>2</v>
      </c>
      <c r="KL150" s="25">
        <v>0</v>
      </c>
      <c r="KM150" s="25">
        <v>1</v>
      </c>
      <c r="KN150" s="25">
        <v>1</v>
      </c>
      <c r="KO150" s="25">
        <v>1</v>
      </c>
      <c r="KP150" s="25">
        <v>2</v>
      </c>
      <c r="KQ150" s="25">
        <v>0</v>
      </c>
      <c r="KR150" s="44">
        <v>50</v>
      </c>
      <c r="KS150" s="44">
        <v>50</v>
      </c>
      <c r="KT150" s="44">
        <v>100</v>
      </c>
      <c r="KU150" s="44">
        <v>66.666666666666657</v>
      </c>
      <c r="KV150" s="44">
        <v>75</v>
      </c>
      <c r="KW150" s="44">
        <v>50</v>
      </c>
      <c r="KX150" s="44">
        <v>999999999</v>
      </c>
      <c r="KY150" s="44">
        <v>100</v>
      </c>
      <c r="KZ150" s="44">
        <v>100</v>
      </c>
      <c r="LA150" s="44">
        <v>0</v>
      </c>
      <c r="LB150" s="44">
        <v>100</v>
      </c>
      <c r="LC150" s="44">
        <v>999999999</v>
      </c>
      <c r="LD150" s="44">
        <v>50</v>
      </c>
      <c r="LE150" s="44">
        <v>50</v>
      </c>
      <c r="LF150" s="44">
        <v>0</v>
      </c>
      <c r="LG150" s="44">
        <v>33.333333333333329</v>
      </c>
      <c r="LH150" s="44">
        <v>0</v>
      </c>
      <c r="LI150" s="44">
        <v>50</v>
      </c>
      <c r="LJ150" s="44">
        <v>999999999</v>
      </c>
      <c r="LK150" s="44">
        <v>0</v>
      </c>
      <c r="LL150" s="44">
        <v>0</v>
      </c>
      <c r="LM150" s="44">
        <v>0</v>
      </c>
      <c r="LN150" s="44">
        <v>0</v>
      </c>
      <c r="LO150" s="44">
        <v>999999999</v>
      </c>
      <c r="LP150" s="44">
        <v>0</v>
      </c>
      <c r="LQ150" s="44">
        <v>0</v>
      </c>
      <c r="LR150" s="44">
        <v>0</v>
      </c>
      <c r="LS150" s="44">
        <v>0</v>
      </c>
      <c r="LT150" s="44">
        <v>25</v>
      </c>
      <c r="LU150" s="44">
        <v>0</v>
      </c>
      <c r="LV150" s="44">
        <v>999999999</v>
      </c>
      <c r="LW150" s="44">
        <v>0</v>
      </c>
      <c r="LX150" s="44">
        <v>0</v>
      </c>
      <c r="LY150" s="44">
        <v>100</v>
      </c>
      <c r="LZ150" s="44">
        <v>0</v>
      </c>
      <c r="MA150" s="44">
        <v>999999999</v>
      </c>
      <c r="MB150" s="25">
        <v>0</v>
      </c>
      <c r="MC150" s="25">
        <v>0</v>
      </c>
      <c r="MD150" s="25">
        <v>0</v>
      </c>
      <c r="ME150" s="25">
        <v>0</v>
      </c>
      <c r="MF150" s="25">
        <v>1</v>
      </c>
      <c r="MG150" s="25">
        <v>2</v>
      </c>
      <c r="MH150" s="25">
        <v>0</v>
      </c>
      <c r="MI150" s="25">
        <v>0</v>
      </c>
      <c r="MJ150" s="25">
        <v>1</v>
      </c>
      <c r="MK150" s="25">
        <v>1</v>
      </c>
      <c r="ML150" s="25">
        <v>0</v>
      </c>
      <c r="MM150" s="25">
        <v>0</v>
      </c>
      <c r="MN150" s="25">
        <v>1</v>
      </c>
      <c r="MO150" s="25">
        <v>4</v>
      </c>
      <c r="MP150" s="25">
        <v>0</v>
      </c>
      <c r="MQ150" s="25">
        <v>2</v>
      </c>
      <c r="MR150" s="25">
        <v>4</v>
      </c>
      <c r="MS150" s="25">
        <v>4</v>
      </c>
      <c r="MT150" s="25">
        <v>0</v>
      </c>
      <c r="MU150" s="25">
        <v>1</v>
      </c>
      <c r="MV150" s="25">
        <v>2</v>
      </c>
      <c r="MW150" s="44">
        <v>4</v>
      </c>
      <c r="MX150" s="44">
        <v>1</v>
      </c>
      <c r="MY150" s="44">
        <v>1</v>
      </c>
      <c r="MZ150" s="44">
        <v>0</v>
      </c>
      <c r="NA150" s="44">
        <v>0</v>
      </c>
      <c r="NB150" s="44">
        <v>999999999</v>
      </c>
      <c r="NC150" s="44">
        <v>0</v>
      </c>
      <c r="ND150" s="44">
        <v>25</v>
      </c>
      <c r="NE150" s="44">
        <v>50</v>
      </c>
      <c r="NF150" s="44">
        <v>999999999</v>
      </c>
      <c r="NG150" s="44">
        <v>0</v>
      </c>
      <c r="NH150" s="44">
        <v>50</v>
      </c>
      <c r="NI150" s="44">
        <v>25</v>
      </c>
      <c r="NJ150" s="44">
        <v>0</v>
      </c>
      <c r="NK150" s="44">
        <v>0</v>
      </c>
      <c r="NL150" s="25">
        <v>0</v>
      </c>
      <c r="NM150" s="25">
        <v>0</v>
      </c>
      <c r="NN150" s="25">
        <v>1</v>
      </c>
      <c r="NO150" s="25">
        <v>1</v>
      </c>
      <c r="NP150" s="25">
        <v>0</v>
      </c>
      <c r="NQ150" s="25">
        <v>0</v>
      </c>
      <c r="NR150" s="25">
        <v>0</v>
      </c>
      <c r="NS150" s="25">
        <v>0</v>
      </c>
      <c r="NT150" s="25">
        <v>0</v>
      </c>
      <c r="NU150" s="25">
        <v>0</v>
      </c>
      <c r="NV150" s="25">
        <v>0</v>
      </c>
      <c r="NW150" s="25">
        <v>0</v>
      </c>
      <c r="NX150" s="25">
        <v>1</v>
      </c>
      <c r="NY150" s="25">
        <v>0</v>
      </c>
      <c r="NZ150" s="25">
        <v>1</v>
      </c>
      <c r="OA150" s="25">
        <v>2</v>
      </c>
      <c r="OB150" s="25">
        <v>0</v>
      </c>
      <c r="OC150" s="25">
        <v>1</v>
      </c>
      <c r="OD150" s="44">
        <v>0</v>
      </c>
      <c r="OE150" s="44">
        <v>0</v>
      </c>
      <c r="OF150" s="44">
        <v>0</v>
      </c>
      <c r="OG150" s="44">
        <v>0</v>
      </c>
      <c r="OH150" s="44">
        <v>1</v>
      </c>
      <c r="OI150" s="44">
        <v>0</v>
      </c>
      <c r="OJ150" s="44">
        <v>0</v>
      </c>
      <c r="OK150" s="44">
        <v>999999999</v>
      </c>
      <c r="OL150" s="44">
        <v>100</v>
      </c>
      <c r="OM150" s="44">
        <v>50</v>
      </c>
      <c r="ON150" s="44">
        <v>999999999</v>
      </c>
      <c r="OO150" s="44">
        <v>0</v>
      </c>
      <c r="OP150" s="44">
        <v>999999999</v>
      </c>
      <c r="OQ150" s="44">
        <v>999999999</v>
      </c>
      <c r="OR150" s="44">
        <v>999999999</v>
      </c>
      <c r="OS150" s="44">
        <v>999999999</v>
      </c>
      <c r="OT150" s="44">
        <v>0</v>
      </c>
      <c r="OU150" s="44">
        <v>999999999</v>
      </c>
      <c r="OV150" s="25">
        <v>2</v>
      </c>
      <c r="OW150" s="25">
        <v>8</v>
      </c>
      <c r="OX150" s="25">
        <v>4</v>
      </c>
      <c r="OY150" s="25">
        <v>6</v>
      </c>
      <c r="OZ150" s="25">
        <v>8</v>
      </c>
      <c r="PA150" s="25">
        <v>9</v>
      </c>
      <c r="PB150" s="25">
        <v>3</v>
      </c>
      <c r="PC150" s="25">
        <v>6</v>
      </c>
      <c r="PD150" s="25">
        <v>6</v>
      </c>
      <c r="PE150" s="25">
        <v>8</v>
      </c>
      <c r="PF150" s="25">
        <v>5</v>
      </c>
      <c r="PG150" s="25">
        <v>1</v>
      </c>
      <c r="PH150" s="25">
        <v>4</v>
      </c>
      <c r="PI150" s="25">
        <v>9</v>
      </c>
      <c r="PJ150" s="25">
        <v>7</v>
      </c>
      <c r="PK150" s="25">
        <v>11</v>
      </c>
      <c r="PL150" s="25">
        <v>14</v>
      </c>
      <c r="PM150" s="25">
        <v>14</v>
      </c>
      <c r="PN150" s="25">
        <v>4</v>
      </c>
      <c r="PO150" s="25">
        <v>9</v>
      </c>
      <c r="PP150" s="25">
        <v>13</v>
      </c>
      <c r="PQ150" s="25">
        <v>11</v>
      </c>
      <c r="PR150" s="25">
        <v>9</v>
      </c>
      <c r="PS150" s="25">
        <v>7</v>
      </c>
      <c r="PT150" s="44">
        <v>50</v>
      </c>
      <c r="PU150" s="44">
        <v>88.888888888888886</v>
      </c>
      <c r="PV150" s="44">
        <v>57.142857142857139</v>
      </c>
      <c r="PW150" s="44">
        <v>54.54545454545454</v>
      </c>
      <c r="PX150" s="44">
        <v>57.142857142857139</v>
      </c>
      <c r="PY150" s="44">
        <v>64.285714285714292</v>
      </c>
      <c r="PZ150" s="44">
        <v>75</v>
      </c>
      <c r="QA150" s="44">
        <v>66.666666666666657</v>
      </c>
      <c r="QB150" s="44">
        <v>46.153846153846153</v>
      </c>
      <c r="QC150" s="44">
        <v>72.727272727272734</v>
      </c>
      <c r="QD150" s="44">
        <v>55.555555555555557</v>
      </c>
      <c r="QE150" s="44">
        <v>14.285714285714285</v>
      </c>
      <c r="QF150" s="25">
        <v>2</v>
      </c>
      <c r="QG150" s="25">
        <v>6</v>
      </c>
      <c r="QH150" s="25">
        <v>3</v>
      </c>
      <c r="QI150" s="25">
        <v>4</v>
      </c>
      <c r="QJ150" s="25">
        <v>8</v>
      </c>
      <c r="QK150" s="25">
        <v>7</v>
      </c>
      <c r="QL150" s="25">
        <v>1</v>
      </c>
      <c r="QM150" s="25">
        <v>7</v>
      </c>
      <c r="QN150" s="25">
        <v>7</v>
      </c>
      <c r="QO150" s="25">
        <v>6</v>
      </c>
      <c r="QP150" s="25">
        <v>3</v>
      </c>
      <c r="QQ150" s="25">
        <v>4</v>
      </c>
      <c r="QR150" s="25">
        <v>9</v>
      </c>
      <c r="QS150" s="25">
        <v>7</v>
      </c>
      <c r="QT150" s="25">
        <v>11</v>
      </c>
      <c r="QU150" s="25">
        <v>14</v>
      </c>
      <c r="QV150" s="25">
        <v>14</v>
      </c>
      <c r="QW150" s="25">
        <v>4</v>
      </c>
      <c r="QX150" s="25">
        <v>9</v>
      </c>
      <c r="QY150" s="25">
        <v>13</v>
      </c>
      <c r="QZ150" s="25">
        <v>11</v>
      </c>
      <c r="RA150" s="25">
        <v>9</v>
      </c>
      <c r="RB150" s="44">
        <v>50</v>
      </c>
      <c r="RC150" s="44">
        <v>66.666666666666657</v>
      </c>
      <c r="RD150" s="44">
        <v>42.857142857142854</v>
      </c>
      <c r="RE150" s="44">
        <v>36.363636363636367</v>
      </c>
      <c r="RF150" s="44">
        <v>57.142857142857139</v>
      </c>
      <c r="RG150" s="44">
        <v>50</v>
      </c>
      <c r="RH150" s="44">
        <v>25</v>
      </c>
      <c r="RI150" s="44">
        <v>77.777777777777786</v>
      </c>
      <c r="RJ150" s="44">
        <v>53.846153846153847</v>
      </c>
      <c r="RK150" s="44">
        <v>54.54545454545454</v>
      </c>
      <c r="RL150" s="44">
        <v>33.333333333333329</v>
      </c>
      <c r="RM150" s="25">
        <v>2</v>
      </c>
      <c r="RN150" s="25">
        <v>6</v>
      </c>
      <c r="RO150" s="25">
        <v>0</v>
      </c>
      <c r="RP150" s="25">
        <v>6</v>
      </c>
      <c r="RQ150" s="25">
        <v>8</v>
      </c>
      <c r="RR150" s="25">
        <v>9</v>
      </c>
      <c r="RS150" s="25">
        <v>0</v>
      </c>
      <c r="RT150" s="25">
        <v>5</v>
      </c>
      <c r="RU150" s="25">
        <v>7</v>
      </c>
      <c r="RV150" s="25">
        <v>4</v>
      </c>
      <c r="RW150" s="25">
        <v>2</v>
      </c>
      <c r="RX150" s="25">
        <v>3</v>
      </c>
      <c r="RY150" s="25">
        <v>1</v>
      </c>
      <c r="RZ150" s="25">
        <v>3</v>
      </c>
      <c r="SA150" s="25">
        <v>0</v>
      </c>
      <c r="SB150" s="25">
        <v>4</v>
      </c>
      <c r="SC150" s="25">
        <v>7</v>
      </c>
      <c r="SD150" s="25">
        <v>8</v>
      </c>
      <c r="SE150" s="25">
        <v>0</v>
      </c>
      <c r="SF150" s="25">
        <v>5</v>
      </c>
      <c r="SG150" s="25">
        <v>3</v>
      </c>
      <c r="SH150" s="25">
        <v>4</v>
      </c>
      <c r="SI150" s="25">
        <v>3</v>
      </c>
      <c r="SJ150" s="25">
        <v>2</v>
      </c>
      <c r="SK150" s="25">
        <v>0</v>
      </c>
      <c r="SL150" s="25">
        <v>3</v>
      </c>
      <c r="SM150" s="25">
        <v>0</v>
      </c>
      <c r="SN150" s="25">
        <v>3</v>
      </c>
      <c r="SO150" s="25">
        <v>6</v>
      </c>
      <c r="SP150" s="25">
        <v>8</v>
      </c>
      <c r="SQ150" s="25">
        <v>0</v>
      </c>
      <c r="SR150" s="25">
        <v>4</v>
      </c>
      <c r="SS150" s="25">
        <v>3</v>
      </c>
      <c r="ST150" s="25">
        <v>3</v>
      </c>
      <c r="SU150" s="25">
        <v>2</v>
      </c>
      <c r="SV150" s="25">
        <v>2</v>
      </c>
      <c r="SW150" s="44">
        <v>66.666666666666657</v>
      </c>
      <c r="SX150" s="44">
        <v>85.714285714285708</v>
      </c>
      <c r="SY150" s="44">
        <v>0</v>
      </c>
      <c r="SZ150" s="44">
        <v>75</v>
      </c>
      <c r="TA150" s="44">
        <v>80</v>
      </c>
      <c r="TB150" s="44">
        <v>81.818181818181827</v>
      </c>
      <c r="TC150" s="44">
        <v>0</v>
      </c>
      <c r="TD150" s="44">
        <v>62.5</v>
      </c>
      <c r="TE150" s="44">
        <v>50</v>
      </c>
      <c r="TF150" s="44">
        <v>50</v>
      </c>
      <c r="TG150" s="44">
        <v>50</v>
      </c>
      <c r="TH150" s="44">
        <v>75</v>
      </c>
      <c r="TI150" s="44">
        <v>33.333333333333329</v>
      </c>
      <c r="TJ150" s="44">
        <v>42.857142857142854</v>
      </c>
      <c r="TK150" s="44">
        <v>0</v>
      </c>
      <c r="TL150" s="44">
        <v>50</v>
      </c>
      <c r="TM150" s="44">
        <v>70</v>
      </c>
      <c r="TN150" s="44">
        <v>72.727272727272734</v>
      </c>
      <c r="TO150" s="44">
        <v>0</v>
      </c>
      <c r="TP150" s="44">
        <v>62.5</v>
      </c>
      <c r="TQ150" s="44">
        <v>21.428571428571427</v>
      </c>
      <c r="TR150" s="44">
        <v>50</v>
      </c>
      <c r="TS150" s="44">
        <v>75</v>
      </c>
      <c r="TT150" s="44">
        <v>50</v>
      </c>
      <c r="TU150" s="44">
        <v>0</v>
      </c>
      <c r="TV150" s="44">
        <v>42.857142857142854</v>
      </c>
      <c r="TW150" s="44">
        <v>0</v>
      </c>
      <c r="TX150" s="44">
        <v>37.5</v>
      </c>
      <c r="TY150" s="44">
        <v>60</v>
      </c>
      <c r="TZ150" s="44">
        <v>72.727272727272734</v>
      </c>
      <c r="UA150" s="44">
        <v>0</v>
      </c>
      <c r="UB150" s="44">
        <v>50</v>
      </c>
      <c r="UC150" s="44">
        <v>21.428571428571427</v>
      </c>
      <c r="UD150" s="44">
        <v>37.5</v>
      </c>
      <c r="UE150" s="44">
        <v>50</v>
      </c>
      <c r="UF150" s="44">
        <v>50</v>
      </c>
    </row>
    <row r="151" spans="1:552" x14ac:dyDescent="0.25">
      <c r="A151" s="2" t="str">
        <f t="shared" si="2"/>
        <v xml:space="preserve">330330 Niterói                                                                                                                                      </v>
      </c>
      <c r="B151" s="58">
        <v>330330</v>
      </c>
      <c r="C151" s="2" t="s">
        <v>195</v>
      </c>
      <c r="D151" s="56">
        <v>32</v>
      </c>
      <c r="E151" s="56">
        <v>44</v>
      </c>
      <c r="F151" s="56">
        <v>27</v>
      </c>
      <c r="G151" s="56">
        <v>27</v>
      </c>
      <c r="H151" s="56">
        <v>29</v>
      </c>
      <c r="I151" s="56">
        <v>30</v>
      </c>
      <c r="J151" s="56">
        <v>27</v>
      </c>
      <c r="K151" s="56">
        <v>33</v>
      </c>
      <c r="L151" s="56">
        <v>35</v>
      </c>
      <c r="M151" s="56">
        <v>42</v>
      </c>
      <c r="N151" s="56">
        <v>20</v>
      </c>
      <c r="O151" s="56">
        <v>18</v>
      </c>
      <c r="P151" s="59">
        <v>6</v>
      </c>
      <c r="Q151" s="59">
        <v>16</v>
      </c>
      <c r="R151" s="59">
        <v>10</v>
      </c>
      <c r="S151" s="59">
        <v>11</v>
      </c>
      <c r="T151" s="59">
        <v>15</v>
      </c>
      <c r="U151" s="59">
        <v>10</v>
      </c>
      <c r="V151" s="59">
        <v>16</v>
      </c>
      <c r="W151" s="59">
        <v>21</v>
      </c>
      <c r="X151" s="59">
        <v>22</v>
      </c>
      <c r="Y151" s="59">
        <v>28</v>
      </c>
      <c r="Z151" s="59">
        <v>14</v>
      </c>
      <c r="AA151" s="59">
        <v>13</v>
      </c>
      <c r="AB151" s="62">
        <v>18.75</v>
      </c>
      <c r="AC151" s="62">
        <v>36.363636363636367</v>
      </c>
      <c r="AD151" s="62">
        <v>37.037037037037038</v>
      </c>
      <c r="AE151" s="62">
        <v>40.74074074074074</v>
      </c>
      <c r="AF151" s="62">
        <v>51.724137931034484</v>
      </c>
      <c r="AG151" s="62">
        <v>33.333333333333329</v>
      </c>
      <c r="AH151" s="62">
        <v>59.259259259259252</v>
      </c>
      <c r="AI151" s="62">
        <v>63.636363636363633</v>
      </c>
      <c r="AJ151" s="62">
        <v>62.857142857142854</v>
      </c>
      <c r="AK151" s="62">
        <v>66.666666666666657</v>
      </c>
      <c r="AL151" s="62">
        <v>70</v>
      </c>
      <c r="AM151" s="62">
        <v>72.222222222222214</v>
      </c>
      <c r="AN151" s="61">
        <v>24</v>
      </c>
      <c r="AO151" s="25">
        <v>25</v>
      </c>
      <c r="AP151" s="25">
        <v>16</v>
      </c>
      <c r="AQ151" s="25">
        <v>16</v>
      </c>
      <c r="AR151" s="25">
        <v>13</v>
      </c>
      <c r="AS151" s="25">
        <v>17</v>
      </c>
      <c r="AT151" s="25">
        <v>11</v>
      </c>
      <c r="AU151" s="25">
        <v>11</v>
      </c>
      <c r="AV151" s="25">
        <v>11</v>
      </c>
      <c r="AW151" s="25">
        <v>11</v>
      </c>
      <c r="AX151" s="25">
        <v>5</v>
      </c>
      <c r="AY151" s="25">
        <v>3</v>
      </c>
      <c r="AZ151" s="39">
        <v>75</v>
      </c>
      <c r="BA151" s="39">
        <v>56.81818181818182</v>
      </c>
      <c r="BB151" s="39">
        <v>59.259259259259252</v>
      </c>
      <c r="BC151" s="39">
        <v>59.259259259259252</v>
      </c>
      <c r="BD151" s="39">
        <v>44.827586206896555</v>
      </c>
      <c r="BE151" s="39">
        <v>56.666666666666664</v>
      </c>
      <c r="BF151" s="39">
        <v>40.74074074074074</v>
      </c>
      <c r="BG151" s="39">
        <v>33.333333333333329</v>
      </c>
      <c r="BH151" s="39">
        <v>31.428571428571427</v>
      </c>
      <c r="BI151" s="39">
        <v>26.190476190476193</v>
      </c>
      <c r="BJ151" s="39">
        <v>25</v>
      </c>
      <c r="BK151" s="39">
        <v>16.666666666666664</v>
      </c>
      <c r="BL151" s="25">
        <v>2</v>
      </c>
      <c r="BM151" s="25">
        <v>3</v>
      </c>
      <c r="BN151" s="25">
        <v>1</v>
      </c>
      <c r="BO151" s="25">
        <v>0</v>
      </c>
      <c r="BP151" s="25">
        <v>1</v>
      </c>
      <c r="BQ151" s="25">
        <v>3</v>
      </c>
      <c r="BR151" s="25">
        <v>0</v>
      </c>
      <c r="BS151" s="25">
        <v>1</v>
      </c>
      <c r="BT151" s="25">
        <v>2</v>
      </c>
      <c r="BU151" s="25">
        <v>3</v>
      </c>
      <c r="BV151" s="25">
        <v>1</v>
      </c>
      <c r="BW151" s="25">
        <v>2</v>
      </c>
      <c r="BX151" s="39">
        <v>6.25</v>
      </c>
      <c r="BY151" s="39">
        <v>6.8181818181818175</v>
      </c>
      <c r="BZ151" s="39">
        <v>3.7037037037037033</v>
      </c>
      <c r="CA151" s="39">
        <v>0</v>
      </c>
      <c r="CB151" s="39">
        <v>3.4482758620689653</v>
      </c>
      <c r="CC151" s="39">
        <v>10</v>
      </c>
      <c r="CD151" s="39">
        <v>0</v>
      </c>
      <c r="CE151" s="39">
        <v>3.0303030303030303</v>
      </c>
      <c r="CF151" s="39">
        <v>5.7142857142857144</v>
      </c>
      <c r="CG151" s="39">
        <v>7.1428571428571423</v>
      </c>
      <c r="CH151" s="39">
        <v>5</v>
      </c>
      <c r="CI151" s="39">
        <v>11.111111111111111</v>
      </c>
      <c r="CJ151" s="63">
        <v>2</v>
      </c>
      <c r="CK151" s="63">
        <v>6</v>
      </c>
      <c r="CL151" s="63">
        <v>4</v>
      </c>
      <c r="CM151" s="63">
        <v>3</v>
      </c>
      <c r="CN151" s="63">
        <v>2</v>
      </c>
      <c r="CO151" s="63">
        <v>4</v>
      </c>
      <c r="CP151" s="63">
        <v>7</v>
      </c>
      <c r="CQ151" s="63">
        <v>7</v>
      </c>
      <c r="CR151" s="63">
        <v>8</v>
      </c>
      <c r="CS151" s="63">
        <v>11</v>
      </c>
      <c r="CT151" s="63">
        <v>4</v>
      </c>
      <c r="CU151" s="63">
        <v>2</v>
      </c>
      <c r="CV151" s="63">
        <v>1</v>
      </c>
      <c r="CW151" s="63">
        <v>2</v>
      </c>
      <c r="CX151" s="63">
        <v>1</v>
      </c>
      <c r="CY151" s="63">
        <v>0</v>
      </c>
      <c r="CZ151" s="63">
        <v>2</v>
      </c>
      <c r="DA151" s="63">
        <v>1</v>
      </c>
      <c r="DB151" s="63">
        <v>2</v>
      </c>
      <c r="DC151" s="63">
        <v>3</v>
      </c>
      <c r="DD151" s="63">
        <v>1</v>
      </c>
      <c r="DE151" s="63">
        <v>1</v>
      </c>
      <c r="DF151" s="63">
        <v>0</v>
      </c>
      <c r="DG151" s="63">
        <v>0</v>
      </c>
      <c r="DH151" s="25">
        <v>1</v>
      </c>
      <c r="DI151" s="25">
        <v>0</v>
      </c>
      <c r="DJ151" s="25">
        <v>2</v>
      </c>
      <c r="DK151" s="25">
        <v>4</v>
      </c>
      <c r="DL151" s="25">
        <v>4</v>
      </c>
      <c r="DM151" s="25">
        <v>0</v>
      </c>
      <c r="DN151" s="25">
        <v>1</v>
      </c>
      <c r="DO151" s="25">
        <v>3</v>
      </c>
      <c r="DP151" s="25">
        <v>4</v>
      </c>
      <c r="DQ151" s="25">
        <v>1</v>
      </c>
      <c r="DR151" s="25">
        <v>1</v>
      </c>
      <c r="DS151" s="25">
        <v>0</v>
      </c>
      <c r="DT151" s="34">
        <v>4</v>
      </c>
      <c r="DU151" s="34">
        <v>8</v>
      </c>
      <c r="DV151" s="34">
        <v>7</v>
      </c>
      <c r="DW151" s="34">
        <v>7</v>
      </c>
      <c r="DX151" s="34">
        <v>8</v>
      </c>
      <c r="DY151" s="34">
        <v>5</v>
      </c>
      <c r="DZ151" s="34">
        <v>10</v>
      </c>
      <c r="EA151" s="2">
        <v>13</v>
      </c>
      <c r="EB151" s="2">
        <v>13</v>
      </c>
      <c r="EC151" s="2">
        <v>13</v>
      </c>
      <c r="ED151" s="2">
        <v>5</v>
      </c>
      <c r="EE151" s="2">
        <v>2</v>
      </c>
      <c r="EF151" s="34">
        <v>50</v>
      </c>
      <c r="EG151" s="34">
        <v>75</v>
      </c>
      <c r="EH151" s="34">
        <v>57.142857142857139</v>
      </c>
      <c r="EI151" s="34">
        <v>42.857142857142854</v>
      </c>
      <c r="EJ151" s="34">
        <v>25</v>
      </c>
      <c r="EK151" s="34">
        <v>80</v>
      </c>
      <c r="EL151" s="34">
        <v>70</v>
      </c>
      <c r="EM151" s="34">
        <v>53.846153846153847</v>
      </c>
      <c r="EN151" s="34">
        <v>61.53846153846154</v>
      </c>
      <c r="EO151" s="34">
        <v>84.615384615384613</v>
      </c>
      <c r="EP151" s="34">
        <v>80</v>
      </c>
      <c r="EQ151" s="34">
        <v>100</v>
      </c>
      <c r="ER151" s="34">
        <v>25</v>
      </c>
      <c r="ES151" s="34">
        <v>25</v>
      </c>
      <c r="ET151" s="34">
        <v>14.285714285714285</v>
      </c>
      <c r="EU151" s="34">
        <v>0</v>
      </c>
      <c r="EV151" s="34">
        <v>25</v>
      </c>
      <c r="EW151" s="34">
        <v>20</v>
      </c>
      <c r="EX151" s="34">
        <v>20</v>
      </c>
      <c r="EY151" s="34">
        <v>23.076923076923077</v>
      </c>
      <c r="EZ151" s="34">
        <v>7.6923076923076925</v>
      </c>
      <c r="FA151" s="34">
        <v>7.6923076923076925</v>
      </c>
      <c r="FB151" s="34">
        <v>0</v>
      </c>
      <c r="FC151" s="34">
        <v>0</v>
      </c>
      <c r="FD151" s="42">
        <v>25</v>
      </c>
      <c r="FE151" s="42">
        <v>0</v>
      </c>
      <c r="FF151" s="42">
        <v>28.571428571428569</v>
      </c>
      <c r="FG151" s="42">
        <v>57.142857142857139</v>
      </c>
      <c r="FH151" s="42">
        <v>50</v>
      </c>
      <c r="FI151" s="42">
        <v>0</v>
      </c>
      <c r="FJ151" s="42">
        <v>10</v>
      </c>
      <c r="FK151" s="42">
        <v>23.076923076923077</v>
      </c>
      <c r="FL151" s="42">
        <v>30.76923076923077</v>
      </c>
      <c r="FM151" s="42">
        <v>7.6923076923076925</v>
      </c>
      <c r="FN151" s="42">
        <v>20</v>
      </c>
      <c r="FO151" s="42">
        <v>0</v>
      </c>
      <c r="FP151" s="42">
        <v>1</v>
      </c>
      <c r="FQ151" s="2">
        <v>7</v>
      </c>
      <c r="FR151" s="2">
        <v>5</v>
      </c>
      <c r="FS151" s="2">
        <v>5</v>
      </c>
      <c r="FT151" s="2">
        <v>8</v>
      </c>
      <c r="FU151" s="2">
        <v>3</v>
      </c>
      <c r="FV151" s="2">
        <v>7</v>
      </c>
      <c r="FW151" s="2">
        <v>11</v>
      </c>
      <c r="FX151" s="2">
        <v>12</v>
      </c>
      <c r="FY151" s="2">
        <v>15</v>
      </c>
      <c r="FZ151" s="2">
        <v>9</v>
      </c>
      <c r="GA151" s="2">
        <v>7</v>
      </c>
      <c r="GB151" s="25">
        <v>0</v>
      </c>
      <c r="GC151" s="25">
        <v>3</v>
      </c>
      <c r="GD151" s="25">
        <v>2</v>
      </c>
      <c r="GE151" s="25">
        <v>1</v>
      </c>
      <c r="GF151" s="25">
        <v>2</v>
      </c>
      <c r="GG151" s="25">
        <v>3</v>
      </c>
      <c r="GH151" s="25">
        <v>2</v>
      </c>
      <c r="GI151" s="25">
        <v>3</v>
      </c>
      <c r="GJ151" s="25">
        <v>5</v>
      </c>
      <c r="GK151" s="25">
        <v>4</v>
      </c>
      <c r="GL151" s="25">
        <v>3</v>
      </c>
      <c r="GM151" s="25">
        <v>2</v>
      </c>
      <c r="GN151" s="2">
        <v>3</v>
      </c>
      <c r="GO151" s="2">
        <v>1</v>
      </c>
      <c r="GP151" s="2">
        <v>2</v>
      </c>
      <c r="GQ151" s="2">
        <v>1</v>
      </c>
      <c r="GR151" s="2">
        <v>2</v>
      </c>
      <c r="GS151" s="2">
        <v>1</v>
      </c>
      <c r="GT151" s="2">
        <v>2</v>
      </c>
      <c r="GU151" s="2">
        <v>2</v>
      </c>
      <c r="GV151" s="2">
        <v>3</v>
      </c>
      <c r="GW151" s="2">
        <v>5</v>
      </c>
      <c r="GX151" s="2">
        <v>1</v>
      </c>
      <c r="GY151" s="2">
        <v>2</v>
      </c>
      <c r="GZ151" s="2">
        <v>4</v>
      </c>
      <c r="HA151" s="2">
        <v>11</v>
      </c>
      <c r="HB151" s="2">
        <v>9</v>
      </c>
      <c r="HC151" s="2">
        <v>7</v>
      </c>
      <c r="HD151" s="2">
        <v>12</v>
      </c>
      <c r="HE151" s="2">
        <v>7</v>
      </c>
      <c r="HF151" s="2">
        <v>11</v>
      </c>
      <c r="HG151" s="2">
        <v>16</v>
      </c>
      <c r="HH151" s="2">
        <v>20</v>
      </c>
      <c r="HI151" s="2">
        <v>24</v>
      </c>
      <c r="HJ151" s="2">
        <v>13</v>
      </c>
      <c r="HK151" s="2">
        <v>11</v>
      </c>
      <c r="HL151" s="34">
        <v>25</v>
      </c>
      <c r="HM151" s="34">
        <v>63.636363636363633</v>
      </c>
      <c r="HN151" s="34">
        <v>55.555555555555557</v>
      </c>
      <c r="HO151" s="34">
        <v>71.428571428571431</v>
      </c>
      <c r="HP151" s="34">
        <v>66.666666666666657</v>
      </c>
      <c r="HQ151" s="34">
        <v>42.857142857142854</v>
      </c>
      <c r="HR151" s="34">
        <v>63.636363636363633</v>
      </c>
      <c r="HS151" s="34">
        <v>68.75</v>
      </c>
      <c r="HT151" s="34">
        <v>60</v>
      </c>
      <c r="HU151" s="34">
        <v>62.5</v>
      </c>
      <c r="HV151" s="34">
        <v>69.230769230769226</v>
      </c>
      <c r="HW151" s="34">
        <v>63.636363636363633</v>
      </c>
      <c r="HX151" s="39">
        <v>0</v>
      </c>
      <c r="HY151" s="39">
        <v>27.27272727272727</v>
      </c>
      <c r="HZ151" s="39">
        <v>22.222222222222221</v>
      </c>
      <c r="IA151" s="39">
        <v>14.285714285714285</v>
      </c>
      <c r="IB151" s="39">
        <v>16.666666666666664</v>
      </c>
      <c r="IC151" s="39">
        <v>42.857142857142854</v>
      </c>
      <c r="ID151" s="39">
        <v>18.181818181818183</v>
      </c>
      <c r="IE151" s="39">
        <v>18.75</v>
      </c>
      <c r="IF151" s="39">
        <v>25</v>
      </c>
      <c r="IG151" s="39">
        <v>16.666666666666664</v>
      </c>
      <c r="IH151" s="39">
        <v>23.076923076923077</v>
      </c>
      <c r="II151" s="39">
        <v>18.181818181818183</v>
      </c>
      <c r="IJ151" s="39">
        <v>75</v>
      </c>
      <c r="IK151" s="39">
        <v>9.0909090909090917</v>
      </c>
      <c r="IL151" s="39">
        <v>22.222222222222221</v>
      </c>
      <c r="IM151" s="39">
        <v>14.285714285714285</v>
      </c>
      <c r="IN151" s="39">
        <v>16.666666666666664</v>
      </c>
      <c r="IO151" s="39">
        <v>14.285714285714285</v>
      </c>
      <c r="IP151" s="39">
        <v>18.181818181818183</v>
      </c>
      <c r="IQ151" s="39">
        <v>12.5</v>
      </c>
      <c r="IR151" s="39">
        <v>15</v>
      </c>
      <c r="IS151" s="39">
        <v>20.833333333333336</v>
      </c>
      <c r="IT151" s="39">
        <v>7.6923076923076925</v>
      </c>
      <c r="IU151" s="39">
        <v>18.181818181818183</v>
      </c>
      <c r="IV151" s="39">
        <v>8</v>
      </c>
      <c r="IW151" s="39">
        <v>7</v>
      </c>
      <c r="IX151" s="39">
        <v>3</v>
      </c>
      <c r="IY151" s="39">
        <v>3</v>
      </c>
      <c r="IZ151" s="39">
        <v>2</v>
      </c>
      <c r="JA151" s="39">
        <v>5</v>
      </c>
      <c r="JB151" s="39">
        <v>2</v>
      </c>
      <c r="JC151" s="39">
        <v>6</v>
      </c>
      <c r="JD151" s="2">
        <v>8</v>
      </c>
      <c r="JE151" s="2">
        <v>6</v>
      </c>
      <c r="JF151" s="2">
        <v>2</v>
      </c>
      <c r="JG151" s="2">
        <v>3</v>
      </c>
      <c r="JH151" s="2">
        <v>5</v>
      </c>
      <c r="JI151" s="2">
        <v>5</v>
      </c>
      <c r="JJ151" s="2">
        <v>3</v>
      </c>
      <c r="JK151" s="2">
        <v>3</v>
      </c>
      <c r="JL151" s="2">
        <v>6</v>
      </c>
      <c r="JM151" s="44">
        <v>4</v>
      </c>
      <c r="JN151" s="44">
        <v>4</v>
      </c>
      <c r="JO151" s="44">
        <v>1</v>
      </c>
      <c r="JP151" s="2">
        <v>0</v>
      </c>
      <c r="JQ151" s="2">
        <v>2</v>
      </c>
      <c r="JR151" s="2">
        <v>0</v>
      </c>
      <c r="JS151" s="2">
        <v>0</v>
      </c>
      <c r="JT151" s="2">
        <v>5</v>
      </c>
      <c r="JU151" s="2">
        <v>2</v>
      </c>
      <c r="JV151" s="2">
        <v>0</v>
      </c>
      <c r="JW151" s="2">
        <v>2</v>
      </c>
      <c r="JX151" s="2">
        <v>2</v>
      </c>
      <c r="JY151" s="2">
        <v>4</v>
      </c>
      <c r="JZ151" s="2">
        <v>3</v>
      </c>
      <c r="KA151" s="2">
        <v>1</v>
      </c>
      <c r="KB151" s="25">
        <v>3</v>
      </c>
      <c r="KC151" s="25">
        <v>2</v>
      </c>
      <c r="KD151" s="25">
        <v>3</v>
      </c>
      <c r="KE151" s="25">
        <v>0</v>
      </c>
      <c r="KF151" s="25">
        <v>18</v>
      </c>
      <c r="KG151" s="25">
        <v>14</v>
      </c>
      <c r="KH151" s="25">
        <v>6</v>
      </c>
      <c r="KI151" s="25">
        <v>8</v>
      </c>
      <c r="KJ151" s="25">
        <v>10</v>
      </c>
      <c r="KK151" s="25">
        <v>13</v>
      </c>
      <c r="KL151" s="25">
        <v>9</v>
      </c>
      <c r="KM151" s="25">
        <v>8</v>
      </c>
      <c r="KN151" s="25">
        <v>11</v>
      </c>
      <c r="KO151" s="25">
        <v>10</v>
      </c>
      <c r="KP151" s="25">
        <v>5</v>
      </c>
      <c r="KQ151" s="25">
        <v>3</v>
      </c>
      <c r="KR151" s="44">
        <v>44.444444444444443</v>
      </c>
      <c r="KS151" s="44">
        <v>50</v>
      </c>
      <c r="KT151" s="44">
        <v>50</v>
      </c>
      <c r="KU151" s="44">
        <v>37.5</v>
      </c>
      <c r="KV151" s="44">
        <v>20</v>
      </c>
      <c r="KW151" s="44">
        <v>38.461538461538467</v>
      </c>
      <c r="KX151" s="44">
        <v>22.222222222222221</v>
      </c>
      <c r="KY151" s="44">
        <v>75</v>
      </c>
      <c r="KZ151" s="44">
        <v>72.727272727272734</v>
      </c>
      <c r="LA151" s="44">
        <v>60</v>
      </c>
      <c r="LB151" s="44">
        <v>40</v>
      </c>
      <c r="LC151" s="44">
        <v>100</v>
      </c>
      <c r="LD151" s="44">
        <v>27.777777777777779</v>
      </c>
      <c r="LE151" s="44">
        <v>35.714285714285715</v>
      </c>
      <c r="LF151" s="44">
        <v>50</v>
      </c>
      <c r="LG151" s="44">
        <v>37.5</v>
      </c>
      <c r="LH151" s="44">
        <v>60</v>
      </c>
      <c r="LI151" s="44">
        <v>30.76923076923077</v>
      </c>
      <c r="LJ151" s="44">
        <v>44.444444444444443</v>
      </c>
      <c r="LK151" s="44">
        <v>12.5</v>
      </c>
      <c r="LL151" s="44">
        <v>0</v>
      </c>
      <c r="LM151" s="44">
        <v>20</v>
      </c>
      <c r="LN151" s="44">
        <v>0</v>
      </c>
      <c r="LO151" s="44">
        <v>0</v>
      </c>
      <c r="LP151" s="44">
        <v>27.777777777777779</v>
      </c>
      <c r="LQ151" s="44">
        <v>14.285714285714285</v>
      </c>
      <c r="LR151" s="44">
        <v>0</v>
      </c>
      <c r="LS151" s="44">
        <v>25</v>
      </c>
      <c r="LT151" s="44">
        <v>20</v>
      </c>
      <c r="LU151" s="44">
        <v>30.76923076923077</v>
      </c>
      <c r="LV151" s="44">
        <v>33.333333333333329</v>
      </c>
      <c r="LW151" s="44">
        <v>12.5</v>
      </c>
      <c r="LX151" s="44">
        <v>27.27272727272727</v>
      </c>
      <c r="LY151" s="44">
        <v>20</v>
      </c>
      <c r="LZ151" s="44">
        <v>60</v>
      </c>
      <c r="MA151" s="44">
        <v>0</v>
      </c>
      <c r="MB151" s="25">
        <v>2</v>
      </c>
      <c r="MC151" s="25">
        <v>0</v>
      </c>
      <c r="MD151" s="25">
        <v>2</v>
      </c>
      <c r="ME151" s="25">
        <v>1</v>
      </c>
      <c r="MF151" s="25">
        <v>1</v>
      </c>
      <c r="MG151" s="25">
        <v>1</v>
      </c>
      <c r="MH151" s="25">
        <v>0</v>
      </c>
      <c r="MI151" s="25">
        <v>2</v>
      </c>
      <c r="MJ151" s="25">
        <v>2</v>
      </c>
      <c r="MK151" s="25">
        <v>1</v>
      </c>
      <c r="ML151" s="25">
        <v>0</v>
      </c>
      <c r="MM151" s="25">
        <v>0</v>
      </c>
      <c r="MN151" s="25">
        <v>4</v>
      </c>
      <c r="MO151" s="25">
        <v>8</v>
      </c>
      <c r="MP151" s="25">
        <v>7</v>
      </c>
      <c r="MQ151" s="25">
        <v>7</v>
      </c>
      <c r="MR151" s="25">
        <v>8</v>
      </c>
      <c r="MS151" s="25">
        <v>5</v>
      </c>
      <c r="MT151" s="25">
        <v>8</v>
      </c>
      <c r="MU151" s="25">
        <v>10</v>
      </c>
      <c r="MV151" s="25">
        <v>7</v>
      </c>
      <c r="MW151" s="44">
        <v>5</v>
      </c>
      <c r="MX151" s="44">
        <v>2</v>
      </c>
      <c r="MY151" s="44">
        <v>0</v>
      </c>
      <c r="MZ151" s="44">
        <v>50</v>
      </c>
      <c r="NA151" s="44">
        <v>0</v>
      </c>
      <c r="NB151" s="44">
        <v>28.571428571428569</v>
      </c>
      <c r="NC151" s="44">
        <v>14.285714285714285</v>
      </c>
      <c r="ND151" s="44">
        <v>12.5</v>
      </c>
      <c r="NE151" s="44">
        <v>20</v>
      </c>
      <c r="NF151" s="44">
        <v>0</v>
      </c>
      <c r="NG151" s="44">
        <v>20</v>
      </c>
      <c r="NH151" s="44">
        <v>28.571428571428569</v>
      </c>
      <c r="NI151" s="44">
        <v>20</v>
      </c>
      <c r="NJ151" s="44">
        <v>0</v>
      </c>
      <c r="NK151" s="44">
        <v>999999999</v>
      </c>
      <c r="NL151" s="25">
        <v>0</v>
      </c>
      <c r="NM151" s="25">
        <v>0</v>
      </c>
      <c r="NN151" s="25">
        <v>0</v>
      </c>
      <c r="NO151" s="25">
        <v>1</v>
      </c>
      <c r="NP151" s="25">
        <v>0</v>
      </c>
      <c r="NQ151" s="25">
        <v>0</v>
      </c>
      <c r="NR151" s="25">
        <v>0</v>
      </c>
      <c r="NS151" s="25">
        <v>0</v>
      </c>
      <c r="NT151" s="25">
        <v>0</v>
      </c>
      <c r="NU151" s="25">
        <v>0</v>
      </c>
      <c r="NV151" s="25">
        <v>0</v>
      </c>
      <c r="NW151" s="25">
        <v>0</v>
      </c>
      <c r="NX151" s="25">
        <v>3</v>
      </c>
      <c r="NY151" s="25">
        <v>1</v>
      </c>
      <c r="NZ151" s="25">
        <v>1</v>
      </c>
      <c r="OA151" s="25">
        <v>2</v>
      </c>
      <c r="OB151" s="25">
        <v>0</v>
      </c>
      <c r="OC151" s="25">
        <v>0</v>
      </c>
      <c r="OD151" s="44">
        <v>0</v>
      </c>
      <c r="OE151" s="44">
        <v>0</v>
      </c>
      <c r="OF151" s="44">
        <v>0</v>
      </c>
      <c r="OG151" s="44">
        <v>1</v>
      </c>
      <c r="OH151" s="44">
        <v>0</v>
      </c>
      <c r="OI151" s="44">
        <v>0</v>
      </c>
      <c r="OJ151" s="44">
        <v>0</v>
      </c>
      <c r="OK151" s="44">
        <v>0</v>
      </c>
      <c r="OL151" s="44">
        <v>0</v>
      </c>
      <c r="OM151" s="44">
        <v>50</v>
      </c>
      <c r="ON151" s="44">
        <v>999999999</v>
      </c>
      <c r="OO151" s="44">
        <v>999999999</v>
      </c>
      <c r="OP151" s="44">
        <v>999999999</v>
      </c>
      <c r="OQ151" s="44">
        <v>999999999</v>
      </c>
      <c r="OR151" s="44">
        <v>999999999</v>
      </c>
      <c r="OS151" s="44">
        <v>0</v>
      </c>
      <c r="OT151" s="44">
        <v>999999999</v>
      </c>
      <c r="OU151" s="44">
        <v>999999999</v>
      </c>
      <c r="OV151" s="25">
        <v>6</v>
      </c>
      <c r="OW151" s="25">
        <v>19</v>
      </c>
      <c r="OX151" s="25">
        <v>22</v>
      </c>
      <c r="OY151" s="25">
        <v>25</v>
      </c>
      <c r="OZ151" s="25">
        <v>25</v>
      </c>
      <c r="PA151" s="25">
        <v>27</v>
      </c>
      <c r="PB151" s="25">
        <v>29</v>
      </c>
      <c r="PC151" s="25">
        <v>33</v>
      </c>
      <c r="PD151" s="25">
        <v>37</v>
      </c>
      <c r="PE151" s="25">
        <v>34</v>
      </c>
      <c r="PF151" s="25">
        <v>27</v>
      </c>
      <c r="PG151" s="25">
        <v>6</v>
      </c>
      <c r="PH151" s="25">
        <v>37</v>
      </c>
      <c r="PI151" s="25">
        <v>48</v>
      </c>
      <c r="PJ151" s="25">
        <v>42</v>
      </c>
      <c r="PK151" s="25">
        <v>39</v>
      </c>
      <c r="PL151" s="25">
        <v>35</v>
      </c>
      <c r="PM151" s="25">
        <v>39</v>
      </c>
      <c r="PN151" s="25">
        <v>36</v>
      </c>
      <c r="PO151" s="25">
        <v>41</v>
      </c>
      <c r="PP151" s="25">
        <v>45</v>
      </c>
      <c r="PQ151" s="25">
        <v>47</v>
      </c>
      <c r="PR151" s="25">
        <v>36</v>
      </c>
      <c r="PS151" s="25">
        <v>20</v>
      </c>
      <c r="PT151" s="44">
        <v>16.216216216216218</v>
      </c>
      <c r="PU151" s="44">
        <v>39.583333333333329</v>
      </c>
      <c r="PV151" s="44">
        <v>52.380952380952387</v>
      </c>
      <c r="PW151" s="44">
        <v>64.102564102564102</v>
      </c>
      <c r="PX151" s="44">
        <v>71.428571428571431</v>
      </c>
      <c r="PY151" s="44">
        <v>69.230769230769226</v>
      </c>
      <c r="PZ151" s="44">
        <v>80.555555555555557</v>
      </c>
      <c r="QA151" s="44">
        <v>80.487804878048792</v>
      </c>
      <c r="QB151" s="44">
        <v>82.222222222222214</v>
      </c>
      <c r="QC151" s="44">
        <v>72.340425531914903</v>
      </c>
      <c r="QD151" s="44">
        <v>75</v>
      </c>
      <c r="QE151" s="44">
        <v>30</v>
      </c>
      <c r="QF151" s="25">
        <v>9</v>
      </c>
      <c r="QG151" s="25">
        <v>19</v>
      </c>
      <c r="QH151" s="25">
        <v>26</v>
      </c>
      <c r="QI151" s="25">
        <v>25</v>
      </c>
      <c r="QJ151" s="25">
        <v>20</v>
      </c>
      <c r="QK151" s="25">
        <v>24</v>
      </c>
      <c r="QL151" s="25">
        <v>27</v>
      </c>
      <c r="QM151" s="25">
        <v>28</v>
      </c>
      <c r="QN151" s="25">
        <v>38</v>
      </c>
      <c r="QO151" s="25">
        <v>37</v>
      </c>
      <c r="QP151" s="25">
        <v>23</v>
      </c>
      <c r="QQ151" s="25">
        <v>37</v>
      </c>
      <c r="QR151" s="25">
        <v>48</v>
      </c>
      <c r="QS151" s="25">
        <v>42</v>
      </c>
      <c r="QT151" s="25">
        <v>39</v>
      </c>
      <c r="QU151" s="25">
        <v>35</v>
      </c>
      <c r="QV151" s="25">
        <v>39</v>
      </c>
      <c r="QW151" s="25">
        <v>36</v>
      </c>
      <c r="QX151" s="25">
        <v>41</v>
      </c>
      <c r="QY151" s="25">
        <v>45</v>
      </c>
      <c r="QZ151" s="25">
        <v>47</v>
      </c>
      <c r="RA151" s="25">
        <v>36</v>
      </c>
      <c r="RB151" s="44">
        <v>24.324324324324326</v>
      </c>
      <c r="RC151" s="44">
        <v>39.583333333333329</v>
      </c>
      <c r="RD151" s="44">
        <v>61.904761904761905</v>
      </c>
      <c r="RE151" s="44">
        <v>64.102564102564102</v>
      </c>
      <c r="RF151" s="44">
        <v>57.142857142857139</v>
      </c>
      <c r="RG151" s="44">
        <v>61.53846153846154</v>
      </c>
      <c r="RH151" s="44">
        <v>75</v>
      </c>
      <c r="RI151" s="44">
        <v>68.292682926829272</v>
      </c>
      <c r="RJ151" s="44">
        <v>84.444444444444443</v>
      </c>
      <c r="RK151" s="44">
        <v>78.723404255319153</v>
      </c>
      <c r="RL151" s="44">
        <v>63.888888888888886</v>
      </c>
      <c r="RM151" s="25">
        <v>16</v>
      </c>
      <c r="RN151" s="25">
        <v>19</v>
      </c>
      <c r="RO151" s="25">
        <v>14</v>
      </c>
      <c r="RP151" s="25">
        <v>15</v>
      </c>
      <c r="RQ151" s="25">
        <v>18</v>
      </c>
      <c r="RR151" s="25">
        <v>21</v>
      </c>
      <c r="RS151" s="25">
        <v>18</v>
      </c>
      <c r="RT151" s="25">
        <v>21</v>
      </c>
      <c r="RU151" s="25">
        <v>18</v>
      </c>
      <c r="RV151" s="25">
        <v>25</v>
      </c>
      <c r="RW151" s="25">
        <v>14</v>
      </c>
      <c r="RX151" s="25">
        <v>11</v>
      </c>
      <c r="RY151" s="25">
        <v>11</v>
      </c>
      <c r="RZ151" s="25">
        <v>17</v>
      </c>
      <c r="SA151" s="25">
        <v>9</v>
      </c>
      <c r="SB151" s="25">
        <v>10</v>
      </c>
      <c r="SC151" s="25">
        <v>20</v>
      </c>
      <c r="SD151" s="25">
        <v>11</v>
      </c>
      <c r="SE151" s="25">
        <v>11</v>
      </c>
      <c r="SF151" s="25">
        <v>13</v>
      </c>
      <c r="SG151" s="25">
        <v>20</v>
      </c>
      <c r="SH151" s="25">
        <v>20</v>
      </c>
      <c r="SI151" s="25">
        <v>10</v>
      </c>
      <c r="SJ151" s="25">
        <v>8</v>
      </c>
      <c r="SK151" s="25">
        <v>8</v>
      </c>
      <c r="SL151" s="25">
        <v>13</v>
      </c>
      <c r="SM151" s="25">
        <v>8</v>
      </c>
      <c r="SN151" s="25">
        <v>10</v>
      </c>
      <c r="SO151" s="25">
        <v>17</v>
      </c>
      <c r="SP151" s="25">
        <v>11</v>
      </c>
      <c r="SQ151" s="25">
        <v>9</v>
      </c>
      <c r="SR151" s="25">
        <v>12</v>
      </c>
      <c r="SS151" s="25">
        <v>14</v>
      </c>
      <c r="ST151" s="25">
        <v>16</v>
      </c>
      <c r="SU151" s="25">
        <v>9</v>
      </c>
      <c r="SV151" s="25">
        <v>6</v>
      </c>
      <c r="SW151" s="44">
        <v>50</v>
      </c>
      <c r="SX151" s="44">
        <v>43.18181818181818</v>
      </c>
      <c r="SY151" s="44">
        <v>51.851851851851848</v>
      </c>
      <c r="SZ151" s="44">
        <v>55.555555555555557</v>
      </c>
      <c r="TA151" s="44">
        <v>62.068965517241381</v>
      </c>
      <c r="TB151" s="44">
        <v>70</v>
      </c>
      <c r="TC151" s="44">
        <v>66.666666666666657</v>
      </c>
      <c r="TD151" s="44">
        <v>63.636363636363633</v>
      </c>
      <c r="TE151" s="44">
        <v>51.428571428571423</v>
      </c>
      <c r="TF151" s="44">
        <v>59.523809523809526</v>
      </c>
      <c r="TG151" s="44">
        <v>70</v>
      </c>
      <c r="TH151" s="44">
        <v>61.111111111111114</v>
      </c>
      <c r="TI151" s="44">
        <v>34.375</v>
      </c>
      <c r="TJ151" s="44">
        <v>38.636363636363633</v>
      </c>
      <c r="TK151" s="44">
        <v>33.333333333333329</v>
      </c>
      <c r="TL151" s="44">
        <v>37.037037037037038</v>
      </c>
      <c r="TM151" s="44">
        <v>68.965517241379317</v>
      </c>
      <c r="TN151" s="44">
        <v>36.666666666666664</v>
      </c>
      <c r="TO151" s="44">
        <v>40.74074074074074</v>
      </c>
      <c r="TP151" s="44">
        <v>39.393939393939391</v>
      </c>
      <c r="TQ151" s="44">
        <v>57.142857142857139</v>
      </c>
      <c r="TR151" s="44">
        <v>47.619047619047613</v>
      </c>
      <c r="TS151" s="44">
        <v>50</v>
      </c>
      <c r="TT151" s="44">
        <v>44.444444444444443</v>
      </c>
      <c r="TU151" s="44">
        <v>25</v>
      </c>
      <c r="TV151" s="44">
        <v>29.545454545454547</v>
      </c>
      <c r="TW151" s="44">
        <v>29.629629629629626</v>
      </c>
      <c r="TX151" s="44">
        <v>37.037037037037038</v>
      </c>
      <c r="TY151" s="44">
        <v>58.620689655172406</v>
      </c>
      <c r="TZ151" s="44">
        <v>36.666666666666664</v>
      </c>
      <c r="UA151" s="44">
        <v>33.333333333333329</v>
      </c>
      <c r="UB151" s="44">
        <v>36.363636363636367</v>
      </c>
      <c r="UC151" s="44">
        <v>40</v>
      </c>
      <c r="UD151" s="44">
        <v>38.095238095238095</v>
      </c>
      <c r="UE151" s="44">
        <v>45</v>
      </c>
      <c r="UF151" s="44">
        <v>33.333333333333329</v>
      </c>
    </row>
    <row r="152" spans="1:552" x14ac:dyDescent="0.25">
      <c r="A152" s="2" t="str">
        <f t="shared" si="2"/>
        <v xml:space="preserve">330340 Nova Friburgo                                                                                                                                </v>
      </c>
      <c r="B152" s="58">
        <v>330340</v>
      </c>
      <c r="C152" s="2" t="s">
        <v>196</v>
      </c>
      <c r="D152" s="56">
        <v>5</v>
      </c>
      <c r="E152" s="56">
        <v>4</v>
      </c>
      <c r="F152" s="56">
        <v>7</v>
      </c>
      <c r="G152" s="56">
        <v>6</v>
      </c>
      <c r="H152" s="56">
        <v>2</v>
      </c>
      <c r="I152" s="56">
        <v>0</v>
      </c>
      <c r="J152" s="56">
        <v>3</v>
      </c>
      <c r="K152" s="56">
        <v>1</v>
      </c>
      <c r="L152" s="56">
        <v>5</v>
      </c>
      <c r="M152" s="56">
        <v>11</v>
      </c>
      <c r="N152" s="56">
        <v>4</v>
      </c>
      <c r="O152" s="56">
        <v>9</v>
      </c>
      <c r="P152" s="59">
        <v>2</v>
      </c>
      <c r="Q152" s="59">
        <v>3</v>
      </c>
      <c r="R152" s="59">
        <v>3</v>
      </c>
      <c r="S152" s="59">
        <v>3</v>
      </c>
      <c r="T152" s="59">
        <v>2</v>
      </c>
      <c r="U152" s="59">
        <v>0</v>
      </c>
      <c r="V152" s="59">
        <v>0</v>
      </c>
      <c r="W152" s="59">
        <v>1</v>
      </c>
      <c r="X152" s="59">
        <v>3</v>
      </c>
      <c r="Y152" s="59">
        <v>8</v>
      </c>
      <c r="Z152" s="59">
        <v>3</v>
      </c>
      <c r="AA152" s="59">
        <v>7</v>
      </c>
      <c r="AB152" s="62">
        <v>40</v>
      </c>
      <c r="AC152" s="62">
        <v>75</v>
      </c>
      <c r="AD152" s="62">
        <v>42.857142857142854</v>
      </c>
      <c r="AE152" s="62">
        <v>50</v>
      </c>
      <c r="AF152" s="62">
        <v>100</v>
      </c>
      <c r="AG152" s="62">
        <v>999999999</v>
      </c>
      <c r="AH152" s="62">
        <v>0</v>
      </c>
      <c r="AI152" s="62">
        <v>100</v>
      </c>
      <c r="AJ152" s="62">
        <v>60</v>
      </c>
      <c r="AK152" s="62">
        <v>72.727272727272734</v>
      </c>
      <c r="AL152" s="62">
        <v>75</v>
      </c>
      <c r="AM152" s="62">
        <v>77.777777777777786</v>
      </c>
      <c r="AN152" s="61">
        <v>3</v>
      </c>
      <c r="AO152" s="25">
        <v>1</v>
      </c>
      <c r="AP152" s="25">
        <v>4</v>
      </c>
      <c r="AQ152" s="25">
        <v>3</v>
      </c>
      <c r="AR152" s="25">
        <v>0</v>
      </c>
      <c r="AS152" s="25">
        <v>0</v>
      </c>
      <c r="AT152" s="25">
        <v>2</v>
      </c>
      <c r="AU152" s="25">
        <v>0</v>
      </c>
      <c r="AV152" s="25">
        <v>2</v>
      </c>
      <c r="AW152" s="25">
        <v>3</v>
      </c>
      <c r="AX152" s="25">
        <v>1</v>
      </c>
      <c r="AY152" s="25">
        <v>1</v>
      </c>
      <c r="AZ152" s="39">
        <v>60</v>
      </c>
      <c r="BA152" s="39">
        <v>25</v>
      </c>
      <c r="BB152" s="39">
        <v>57.142857142857139</v>
      </c>
      <c r="BC152" s="39">
        <v>50</v>
      </c>
      <c r="BD152" s="39">
        <v>0</v>
      </c>
      <c r="BE152" s="39">
        <v>999999999</v>
      </c>
      <c r="BF152" s="39">
        <v>66.666666666666657</v>
      </c>
      <c r="BG152" s="39">
        <v>0</v>
      </c>
      <c r="BH152" s="39">
        <v>40</v>
      </c>
      <c r="BI152" s="39">
        <v>27.27272727272727</v>
      </c>
      <c r="BJ152" s="39">
        <v>25</v>
      </c>
      <c r="BK152" s="39">
        <v>11.111111111111111</v>
      </c>
      <c r="BL152" s="25">
        <v>0</v>
      </c>
      <c r="BM152" s="25">
        <v>0</v>
      </c>
      <c r="BN152" s="25">
        <v>0</v>
      </c>
      <c r="BO152" s="25">
        <v>0</v>
      </c>
      <c r="BP152" s="25">
        <v>0</v>
      </c>
      <c r="BQ152" s="25">
        <v>0</v>
      </c>
      <c r="BR152" s="25">
        <v>1</v>
      </c>
      <c r="BS152" s="25">
        <v>0</v>
      </c>
      <c r="BT152" s="25">
        <v>0</v>
      </c>
      <c r="BU152" s="25">
        <v>0</v>
      </c>
      <c r="BV152" s="25">
        <v>0</v>
      </c>
      <c r="BW152" s="25">
        <v>1</v>
      </c>
      <c r="BX152" s="39">
        <v>0</v>
      </c>
      <c r="BY152" s="39">
        <v>0</v>
      </c>
      <c r="BZ152" s="39">
        <v>0</v>
      </c>
      <c r="CA152" s="39">
        <v>0</v>
      </c>
      <c r="CB152" s="39">
        <v>0</v>
      </c>
      <c r="CC152" s="39">
        <v>999999999</v>
      </c>
      <c r="CD152" s="39">
        <v>33.333333333333329</v>
      </c>
      <c r="CE152" s="39">
        <v>0</v>
      </c>
      <c r="CF152" s="39">
        <v>0</v>
      </c>
      <c r="CG152" s="39">
        <v>0</v>
      </c>
      <c r="CH152" s="39">
        <v>0</v>
      </c>
      <c r="CI152" s="39">
        <v>11.111111111111111</v>
      </c>
      <c r="CJ152" s="63">
        <v>1</v>
      </c>
      <c r="CK152" s="63">
        <v>1</v>
      </c>
      <c r="CL152" s="63">
        <v>2</v>
      </c>
      <c r="CM152" s="63">
        <v>1</v>
      </c>
      <c r="CN152" s="63">
        <v>1</v>
      </c>
      <c r="CO152" s="63">
        <v>0</v>
      </c>
      <c r="CP152" s="63">
        <v>0</v>
      </c>
      <c r="CQ152" s="63">
        <v>0</v>
      </c>
      <c r="CR152" s="63">
        <v>0</v>
      </c>
      <c r="CS152" s="63">
        <v>2</v>
      </c>
      <c r="CT152" s="63">
        <v>0</v>
      </c>
      <c r="CU152" s="63">
        <v>0</v>
      </c>
      <c r="CV152" s="63">
        <v>0</v>
      </c>
      <c r="CW152" s="63">
        <v>0</v>
      </c>
      <c r="CX152" s="63">
        <v>0</v>
      </c>
      <c r="CY152" s="63">
        <v>1</v>
      </c>
      <c r="CZ152" s="63">
        <v>0</v>
      </c>
      <c r="DA152" s="63">
        <v>0</v>
      </c>
      <c r="DB152" s="63">
        <v>0</v>
      </c>
      <c r="DC152" s="63">
        <v>0</v>
      </c>
      <c r="DD152" s="63">
        <v>0</v>
      </c>
      <c r="DE152" s="63">
        <v>0</v>
      </c>
      <c r="DF152" s="63">
        <v>1</v>
      </c>
      <c r="DG152" s="63">
        <v>1</v>
      </c>
      <c r="DH152" s="25">
        <v>1</v>
      </c>
      <c r="DI152" s="25">
        <v>1</v>
      </c>
      <c r="DJ152" s="25">
        <v>1</v>
      </c>
      <c r="DK152" s="25">
        <v>1</v>
      </c>
      <c r="DL152" s="25">
        <v>0</v>
      </c>
      <c r="DM152" s="25">
        <v>0</v>
      </c>
      <c r="DN152" s="25">
        <v>0</v>
      </c>
      <c r="DO152" s="25">
        <v>0</v>
      </c>
      <c r="DP152" s="25">
        <v>1</v>
      </c>
      <c r="DQ152" s="25">
        <v>0</v>
      </c>
      <c r="DR152" s="25">
        <v>0</v>
      </c>
      <c r="DS152" s="25">
        <v>1</v>
      </c>
      <c r="DT152" s="34">
        <v>2</v>
      </c>
      <c r="DU152" s="34">
        <v>2</v>
      </c>
      <c r="DV152" s="34">
        <v>3</v>
      </c>
      <c r="DW152" s="34">
        <v>3</v>
      </c>
      <c r="DX152" s="34">
        <v>1</v>
      </c>
      <c r="DY152" s="34">
        <v>0</v>
      </c>
      <c r="DZ152" s="34">
        <v>0</v>
      </c>
      <c r="EA152" s="2">
        <v>0</v>
      </c>
      <c r="EB152" s="2">
        <v>1</v>
      </c>
      <c r="EC152" s="2">
        <v>2</v>
      </c>
      <c r="ED152" s="2">
        <v>1</v>
      </c>
      <c r="EE152" s="2">
        <v>2</v>
      </c>
      <c r="EF152" s="34">
        <v>50</v>
      </c>
      <c r="EG152" s="34">
        <v>50</v>
      </c>
      <c r="EH152" s="34">
        <v>66.666666666666657</v>
      </c>
      <c r="EI152" s="34">
        <v>33.333333333333329</v>
      </c>
      <c r="EJ152" s="34">
        <v>100</v>
      </c>
      <c r="EK152" s="34">
        <v>999999999</v>
      </c>
      <c r="EL152" s="34">
        <v>999999999</v>
      </c>
      <c r="EM152" s="34">
        <v>999999999</v>
      </c>
      <c r="EN152" s="34">
        <v>0</v>
      </c>
      <c r="EO152" s="34">
        <v>100</v>
      </c>
      <c r="EP152" s="34">
        <v>0</v>
      </c>
      <c r="EQ152" s="34">
        <v>0</v>
      </c>
      <c r="ER152" s="34">
        <v>0</v>
      </c>
      <c r="ES152" s="34">
        <v>0</v>
      </c>
      <c r="ET152" s="34">
        <v>0</v>
      </c>
      <c r="EU152" s="34">
        <v>33.333333333333329</v>
      </c>
      <c r="EV152" s="34">
        <v>0</v>
      </c>
      <c r="EW152" s="34">
        <v>999999999</v>
      </c>
      <c r="EX152" s="34">
        <v>999999999</v>
      </c>
      <c r="EY152" s="34">
        <v>999999999</v>
      </c>
      <c r="EZ152" s="34">
        <v>0</v>
      </c>
      <c r="FA152" s="34">
        <v>0</v>
      </c>
      <c r="FB152" s="34">
        <v>100</v>
      </c>
      <c r="FC152" s="34">
        <v>50</v>
      </c>
      <c r="FD152" s="42">
        <v>50</v>
      </c>
      <c r="FE152" s="42">
        <v>50</v>
      </c>
      <c r="FF152" s="42">
        <v>33.333333333333329</v>
      </c>
      <c r="FG152" s="42">
        <v>33.333333333333329</v>
      </c>
      <c r="FH152" s="42">
        <v>0</v>
      </c>
      <c r="FI152" s="42">
        <v>999999999</v>
      </c>
      <c r="FJ152" s="42">
        <v>999999999</v>
      </c>
      <c r="FK152" s="42">
        <v>999999999</v>
      </c>
      <c r="FL152" s="42">
        <v>100</v>
      </c>
      <c r="FM152" s="42">
        <v>0</v>
      </c>
      <c r="FN152" s="42">
        <v>0</v>
      </c>
      <c r="FO152" s="42">
        <v>50</v>
      </c>
      <c r="FP152" s="42">
        <v>1</v>
      </c>
      <c r="FQ152" s="2">
        <v>0</v>
      </c>
      <c r="FR152" s="2">
        <v>2</v>
      </c>
      <c r="FS152" s="2">
        <v>2</v>
      </c>
      <c r="FT152" s="2">
        <v>1</v>
      </c>
      <c r="FU152" s="2">
        <v>0</v>
      </c>
      <c r="FV152" s="2">
        <v>0</v>
      </c>
      <c r="FW152" s="2">
        <v>0</v>
      </c>
      <c r="FX152" s="2">
        <v>1</v>
      </c>
      <c r="FY152" s="2">
        <v>7</v>
      </c>
      <c r="FZ152" s="2">
        <v>3</v>
      </c>
      <c r="GA152" s="2">
        <v>4</v>
      </c>
      <c r="GB152" s="25">
        <v>0</v>
      </c>
      <c r="GC152" s="25">
        <v>0</v>
      </c>
      <c r="GD152" s="25">
        <v>1</v>
      </c>
      <c r="GE152" s="25">
        <v>1</v>
      </c>
      <c r="GF152" s="25">
        <v>0</v>
      </c>
      <c r="GG152" s="25">
        <v>0</v>
      </c>
      <c r="GH152" s="25">
        <v>0</v>
      </c>
      <c r="GI152" s="25">
        <v>0</v>
      </c>
      <c r="GJ152" s="25">
        <v>0</v>
      </c>
      <c r="GK152" s="25">
        <v>0</v>
      </c>
      <c r="GL152" s="25">
        <v>0</v>
      </c>
      <c r="GM152" s="25">
        <v>0</v>
      </c>
      <c r="GN152" s="2">
        <v>1</v>
      </c>
      <c r="GO152" s="2">
        <v>1</v>
      </c>
      <c r="GP152" s="2">
        <v>0</v>
      </c>
      <c r="GQ152" s="2">
        <v>0</v>
      </c>
      <c r="GR152" s="2">
        <v>0</v>
      </c>
      <c r="GS152" s="2">
        <v>0</v>
      </c>
      <c r="GT152" s="2">
        <v>0</v>
      </c>
      <c r="GU152" s="2">
        <v>0</v>
      </c>
      <c r="GV152" s="2">
        <v>1</v>
      </c>
      <c r="GW152" s="2">
        <v>0</v>
      </c>
      <c r="GX152" s="2">
        <v>0</v>
      </c>
      <c r="GY152" s="2">
        <v>2</v>
      </c>
      <c r="GZ152" s="2">
        <v>2</v>
      </c>
      <c r="HA152" s="2">
        <v>1</v>
      </c>
      <c r="HB152" s="2">
        <v>3</v>
      </c>
      <c r="HC152" s="2">
        <v>3</v>
      </c>
      <c r="HD152" s="2">
        <v>1</v>
      </c>
      <c r="HE152" s="2">
        <v>0</v>
      </c>
      <c r="HF152" s="2">
        <v>0</v>
      </c>
      <c r="HG152" s="2">
        <v>0</v>
      </c>
      <c r="HH152" s="2">
        <v>2</v>
      </c>
      <c r="HI152" s="2">
        <v>7</v>
      </c>
      <c r="HJ152" s="2">
        <v>3</v>
      </c>
      <c r="HK152" s="2">
        <v>6</v>
      </c>
      <c r="HL152" s="34">
        <v>50</v>
      </c>
      <c r="HM152" s="34">
        <v>0</v>
      </c>
      <c r="HN152" s="34">
        <v>66.666666666666657</v>
      </c>
      <c r="HO152" s="34">
        <v>66.666666666666657</v>
      </c>
      <c r="HP152" s="34">
        <v>100</v>
      </c>
      <c r="HQ152" s="34">
        <v>999999999</v>
      </c>
      <c r="HR152" s="34">
        <v>999999999</v>
      </c>
      <c r="HS152" s="34">
        <v>999999999</v>
      </c>
      <c r="HT152" s="34">
        <v>50</v>
      </c>
      <c r="HU152" s="34">
        <v>100</v>
      </c>
      <c r="HV152" s="34">
        <v>100</v>
      </c>
      <c r="HW152" s="34">
        <v>66.666666666666657</v>
      </c>
      <c r="HX152" s="39">
        <v>0</v>
      </c>
      <c r="HY152" s="39">
        <v>0</v>
      </c>
      <c r="HZ152" s="39">
        <v>33.333333333333329</v>
      </c>
      <c r="IA152" s="39">
        <v>33.333333333333329</v>
      </c>
      <c r="IB152" s="39">
        <v>0</v>
      </c>
      <c r="IC152" s="39">
        <v>999999999</v>
      </c>
      <c r="ID152" s="39">
        <v>999999999</v>
      </c>
      <c r="IE152" s="39">
        <v>999999999</v>
      </c>
      <c r="IF152" s="39">
        <v>0</v>
      </c>
      <c r="IG152" s="39">
        <v>0</v>
      </c>
      <c r="IH152" s="39">
        <v>0</v>
      </c>
      <c r="II152" s="39">
        <v>0</v>
      </c>
      <c r="IJ152" s="39">
        <v>50</v>
      </c>
      <c r="IK152" s="39">
        <v>100</v>
      </c>
      <c r="IL152" s="39">
        <v>0</v>
      </c>
      <c r="IM152" s="39">
        <v>0</v>
      </c>
      <c r="IN152" s="39">
        <v>0</v>
      </c>
      <c r="IO152" s="39">
        <v>999999999</v>
      </c>
      <c r="IP152" s="39">
        <v>999999999</v>
      </c>
      <c r="IQ152" s="39">
        <v>999999999</v>
      </c>
      <c r="IR152" s="39">
        <v>50</v>
      </c>
      <c r="IS152" s="39">
        <v>0</v>
      </c>
      <c r="IT152" s="39">
        <v>0</v>
      </c>
      <c r="IU152" s="39">
        <v>33.333333333333329</v>
      </c>
      <c r="IV152" s="39">
        <v>1</v>
      </c>
      <c r="IW152" s="39">
        <v>0</v>
      </c>
      <c r="IX152" s="39">
        <v>2</v>
      </c>
      <c r="IY152" s="39">
        <v>0</v>
      </c>
      <c r="IZ152" s="39">
        <v>0</v>
      </c>
      <c r="JA152" s="39">
        <v>0</v>
      </c>
      <c r="JB152" s="39">
        <v>2</v>
      </c>
      <c r="JC152" s="39">
        <v>0</v>
      </c>
      <c r="JD152" s="2">
        <v>1</v>
      </c>
      <c r="JE152" s="2">
        <v>2</v>
      </c>
      <c r="JF152" s="2">
        <v>1</v>
      </c>
      <c r="JG152" s="2">
        <v>1</v>
      </c>
      <c r="JH152" s="2">
        <v>1</v>
      </c>
      <c r="JI152" s="2">
        <v>0</v>
      </c>
      <c r="JJ152" s="2">
        <v>1</v>
      </c>
      <c r="JK152" s="2">
        <v>2</v>
      </c>
      <c r="JL152" s="2">
        <v>0</v>
      </c>
      <c r="JM152" s="44">
        <v>0</v>
      </c>
      <c r="JN152" s="44">
        <v>0</v>
      </c>
      <c r="JO152" s="44">
        <v>0</v>
      </c>
      <c r="JP152" s="2">
        <v>0</v>
      </c>
      <c r="JQ152" s="2">
        <v>0</v>
      </c>
      <c r="JR152" s="2">
        <v>0</v>
      </c>
      <c r="JS152" s="2">
        <v>0</v>
      </c>
      <c r="JT152" s="2">
        <v>0</v>
      </c>
      <c r="JU152" s="2">
        <v>1</v>
      </c>
      <c r="JV152" s="2">
        <v>1</v>
      </c>
      <c r="JW152" s="2">
        <v>1</v>
      </c>
      <c r="JX152" s="2">
        <v>0</v>
      </c>
      <c r="JY152" s="2">
        <v>0</v>
      </c>
      <c r="JZ152" s="2">
        <v>0</v>
      </c>
      <c r="KA152" s="2">
        <v>0</v>
      </c>
      <c r="KB152" s="25">
        <v>0</v>
      </c>
      <c r="KC152" s="25">
        <v>1</v>
      </c>
      <c r="KD152" s="25">
        <v>0</v>
      </c>
      <c r="KE152" s="25">
        <v>0</v>
      </c>
      <c r="KF152" s="25">
        <v>2</v>
      </c>
      <c r="KG152" s="25">
        <v>1</v>
      </c>
      <c r="KH152" s="25">
        <v>4</v>
      </c>
      <c r="KI152" s="25">
        <v>3</v>
      </c>
      <c r="KJ152" s="25">
        <v>0</v>
      </c>
      <c r="KK152" s="25">
        <v>0</v>
      </c>
      <c r="KL152" s="25">
        <v>2</v>
      </c>
      <c r="KM152" s="25">
        <v>0</v>
      </c>
      <c r="KN152" s="25">
        <v>1</v>
      </c>
      <c r="KO152" s="25">
        <v>3</v>
      </c>
      <c r="KP152" s="25">
        <v>1</v>
      </c>
      <c r="KQ152" s="25">
        <v>1</v>
      </c>
      <c r="KR152" s="44">
        <v>50</v>
      </c>
      <c r="KS152" s="44">
        <v>0</v>
      </c>
      <c r="KT152" s="44">
        <v>50</v>
      </c>
      <c r="KU152" s="44">
        <v>0</v>
      </c>
      <c r="KV152" s="44">
        <v>999999999</v>
      </c>
      <c r="KW152" s="44">
        <v>999999999</v>
      </c>
      <c r="KX152" s="44">
        <v>100</v>
      </c>
      <c r="KY152" s="44">
        <v>999999999</v>
      </c>
      <c r="KZ152" s="44">
        <v>100</v>
      </c>
      <c r="LA152" s="44">
        <v>66.666666666666657</v>
      </c>
      <c r="LB152" s="44">
        <v>100</v>
      </c>
      <c r="LC152" s="44">
        <v>100</v>
      </c>
      <c r="LD152" s="44">
        <v>50</v>
      </c>
      <c r="LE152" s="44">
        <v>0</v>
      </c>
      <c r="LF152" s="44">
        <v>25</v>
      </c>
      <c r="LG152" s="44">
        <v>66.666666666666657</v>
      </c>
      <c r="LH152" s="44">
        <v>999999999</v>
      </c>
      <c r="LI152" s="44">
        <v>999999999</v>
      </c>
      <c r="LJ152" s="44">
        <v>0</v>
      </c>
      <c r="LK152" s="44">
        <v>999999999</v>
      </c>
      <c r="LL152" s="44">
        <v>0</v>
      </c>
      <c r="LM152" s="44">
        <v>0</v>
      </c>
      <c r="LN152" s="44">
        <v>0</v>
      </c>
      <c r="LO152" s="44">
        <v>0</v>
      </c>
      <c r="LP152" s="44">
        <v>0</v>
      </c>
      <c r="LQ152" s="44">
        <v>100</v>
      </c>
      <c r="LR152" s="44">
        <v>25</v>
      </c>
      <c r="LS152" s="44">
        <v>33.333333333333329</v>
      </c>
      <c r="LT152" s="44">
        <v>999999999</v>
      </c>
      <c r="LU152" s="44">
        <v>999999999</v>
      </c>
      <c r="LV152" s="44">
        <v>0</v>
      </c>
      <c r="LW152" s="44">
        <v>999999999</v>
      </c>
      <c r="LX152" s="44">
        <v>0</v>
      </c>
      <c r="LY152" s="44">
        <v>33.333333333333329</v>
      </c>
      <c r="LZ152" s="44">
        <v>0</v>
      </c>
      <c r="MA152" s="44">
        <v>0</v>
      </c>
      <c r="MB152" s="25">
        <v>1</v>
      </c>
      <c r="MC152" s="25">
        <v>0</v>
      </c>
      <c r="MD152" s="25">
        <v>0</v>
      </c>
      <c r="ME152" s="25">
        <v>1</v>
      </c>
      <c r="MF152" s="25">
        <v>0</v>
      </c>
      <c r="MG152" s="25">
        <v>0</v>
      </c>
      <c r="MH152" s="25">
        <v>0</v>
      </c>
      <c r="MI152" s="25">
        <v>0</v>
      </c>
      <c r="MJ152" s="25">
        <v>1</v>
      </c>
      <c r="MK152" s="25">
        <v>0</v>
      </c>
      <c r="ML152" s="25">
        <v>0</v>
      </c>
      <c r="MM152" s="25">
        <v>0</v>
      </c>
      <c r="MN152" s="25">
        <v>2</v>
      </c>
      <c r="MO152" s="25">
        <v>2</v>
      </c>
      <c r="MP152" s="25">
        <v>3</v>
      </c>
      <c r="MQ152" s="25">
        <v>3</v>
      </c>
      <c r="MR152" s="25">
        <v>1</v>
      </c>
      <c r="MS152" s="25">
        <v>0</v>
      </c>
      <c r="MT152" s="25">
        <v>0</v>
      </c>
      <c r="MU152" s="25">
        <v>0</v>
      </c>
      <c r="MV152" s="25">
        <v>1</v>
      </c>
      <c r="MW152" s="44">
        <v>2</v>
      </c>
      <c r="MX152" s="44">
        <v>1</v>
      </c>
      <c r="MY152" s="44">
        <v>1</v>
      </c>
      <c r="MZ152" s="44">
        <v>50</v>
      </c>
      <c r="NA152" s="44">
        <v>0</v>
      </c>
      <c r="NB152" s="44">
        <v>0</v>
      </c>
      <c r="NC152" s="44">
        <v>33.333333333333329</v>
      </c>
      <c r="ND152" s="44">
        <v>0</v>
      </c>
      <c r="NE152" s="44">
        <v>999999999</v>
      </c>
      <c r="NF152" s="44">
        <v>999999999</v>
      </c>
      <c r="NG152" s="44">
        <v>999999999</v>
      </c>
      <c r="NH152" s="44">
        <v>100</v>
      </c>
      <c r="NI152" s="44">
        <v>0</v>
      </c>
      <c r="NJ152" s="44">
        <v>0</v>
      </c>
      <c r="NK152" s="44">
        <v>0</v>
      </c>
      <c r="NL152" s="25">
        <v>0</v>
      </c>
      <c r="NM152" s="25">
        <v>0</v>
      </c>
      <c r="NN152" s="25">
        <v>0</v>
      </c>
      <c r="NO152" s="25">
        <v>0</v>
      </c>
      <c r="NP152" s="25">
        <v>0</v>
      </c>
      <c r="NQ152" s="25">
        <v>0</v>
      </c>
      <c r="NR152" s="25">
        <v>0</v>
      </c>
      <c r="NS152" s="25">
        <v>0</v>
      </c>
      <c r="NT152" s="25">
        <v>0</v>
      </c>
      <c r="NU152" s="25">
        <v>0</v>
      </c>
      <c r="NV152" s="25">
        <v>0</v>
      </c>
      <c r="NW152" s="25">
        <v>0</v>
      </c>
      <c r="NX152" s="25">
        <v>1</v>
      </c>
      <c r="NY152" s="25">
        <v>0</v>
      </c>
      <c r="NZ152" s="25">
        <v>1</v>
      </c>
      <c r="OA152" s="25">
        <v>0</v>
      </c>
      <c r="OB152" s="25">
        <v>0</v>
      </c>
      <c r="OC152" s="25">
        <v>0</v>
      </c>
      <c r="OD152" s="44">
        <v>0</v>
      </c>
      <c r="OE152" s="44">
        <v>0</v>
      </c>
      <c r="OF152" s="44">
        <v>0</v>
      </c>
      <c r="OG152" s="44">
        <v>0</v>
      </c>
      <c r="OH152" s="44">
        <v>0</v>
      </c>
      <c r="OI152" s="44">
        <v>0</v>
      </c>
      <c r="OJ152" s="44">
        <v>0</v>
      </c>
      <c r="OK152" s="44">
        <v>999999999</v>
      </c>
      <c r="OL152" s="44">
        <v>0</v>
      </c>
      <c r="OM152" s="44">
        <v>999999999</v>
      </c>
      <c r="ON152" s="44">
        <v>999999999</v>
      </c>
      <c r="OO152" s="44">
        <v>999999999</v>
      </c>
      <c r="OP152" s="44">
        <v>999999999</v>
      </c>
      <c r="OQ152" s="44">
        <v>999999999</v>
      </c>
      <c r="OR152" s="44">
        <v>999999999</v>
      </c>
      <c r="OS152" s="44">
        <v>999999999</v>
      </c>
      <c r="OT152" s="44">
        <v>999999999</v>
      </c>
      <c r="OU152" s="44">
        <v>999999999</v>
      </c>
      <c r="OV152" s="25">
        <v>3</v>
      </c>
      <c r="OW152" s="25">
        <v>4</v>
      </c>
      <c r="OX152" s="25">
        <v>7</v>
      </c>
      <c r="OY152" s="25">
        <v>3</v>
      </c>
      <c r="OZ152" s="25">
        <v>1</v>
      </c>
      <c r="PA152" s="25">
        <v>0</v>
      </c>
      <c r="PB152" s="25">
        <v>2</v>
      </c>
      <c r="PC152" s="25">
        <v>1</v>
      </c>
      <c r="PD152" s="25">
        <v>4</v>
      </c>
      <c r="PE152" s="25">
        <v>11</v>
      </c>
      <c r="PF152" s="25">
        <v>8</v>
      </c>
      <c r="PG152" s="25">
        <v>3</v>
      </c>
      <c r="PH152" s="25">
        <v>8</v>
      </c>
      <c r="PI152" s="25">
        <v>5</v>
      </c>
      <c r="PJ152" s="25">
        <v>9</v>
      </c>
      <c r="PK152" s="25">
        <v>6</v>
      </c>
      <c r="PL152" s="25">
        <v>3</v>
      </c>
      <c r="PM152" s="25">
        <v>0</v>
      </c>
      <c r="PN152" s="25">
        <v>2</v>
      </c>
      <c r="PO152" s="25">
        <v>1</v>
      </c>
      <c r="PP152" s="25">
        <v>5</v>
      </c>
      <c r="PQ152" s="25">
        <v>14</v>
      </c>
      <c r="PR152" s="25">
        <v>9</v>
      </c>
      <c r="PS152" s="25">
        <v>10</v>
      </c>
      <c r="PT152" s="44">
        <v>37.5</v>
      </c>
      <c r="PU152" s="44">
        <v>80</v>
      </c>
      <c r="PV152" s="44">
        <v>77.777777777777786</v>
      </c>
      <c r="PW152" s="44">
        <v>50</v>
      </c>
      <c r="PX152" s="44">
        <v>33.333333333333329</v>
      </c>
      <c r="PY152" s="44">
        <v>999999999</v>
      </c>
      <c r="PZ152" s="44">
        <v>100</v>
      </c>
      <c r="QA152" s="44">
        <v>100</v>
      </c>
      <c r="QB152" s="44">
        <v>80</v>
      </c>
      <c r="QC152" s="44">
        <v>78.571428571428569</v>
      </c>
      <c r="QD152" s="44">
        <v>88.888888888888886</v>
      </c>
      <c r="QE152" s="44">
        <v>30</v>
      </c>
      <c r="QF152" s="25">
        <v>3</v>
      </c>
      <c r="QG152" s="25">
        <v>4</v>
      </c>
      <c r="QH152" s="25">
        <v>7</v>
      </c>
      <c r="QI152" s="25">
        <v>4</v>
      </c>
      <c r="QJ152" s="25">
        <v>1</v>
      </c>
      <c r="QK152" s="25">
        <v>0</v>
      </c>
      <c r="QL152" s="25">
        <v>2</v>
      </c>
      <c r="QM152" s="25">
        <v>0</v>
      </c>
      <c r="QN152" s="25">
        <v>4</v>
      </c>
      <c r="QO152" s="25">
        <v>11</v>
      </c>
      <c r="QP152" s="25">
        <v>5</v>
      </c>
      <c r="QQ152" s="25">
        <v>8</v>
      </c>
      <c r="QR152" s="25">
        <v>5</v>
      </c>
      <c r="QS152" s="25">
        <v>9</v>
      </c>
      <c r="QT152" s="25">
        <v>6</v>
      </c>
      <c r="QU152" s="25">
        <v>3</v>
      </c>
      <c r="QV152" s="25">
        <v>0</v>
      </c>
      <c r="QW152" s="25">
        <v>2</v>
      </c>
      <c r="QX152" s="25">
        <v>1</v>
      </c>
      <c r="QY152" s="25">
        <v>5</v>
      </c>
      <c r="QZ152" s="25">
        <v>14</v>
      </c>
      <c r="RA152" s="25">
        <v>9</v>
      </c>
      <c r="RB152" s="44">
        <v>37.5</v>
      </c>
      <c r="RC152" s="44">
        <v>80</v>
      </c>
      <c r="RD152" s="44">
        <v>77.777777777777786</v>
      </c>
      <c r="RE152" s="44">
        <v>66.666666666666657</v>
      </c>
      <c r="RF152" s="44">
        <v>33.333333333333329</v>
      </c>
      <c r="RG152" s="44">
        <v>999999999</v>
      </c>
      <c r="RH152" s="44">
        <v>100</v>
      </c>
      <c r="RI152" s="44">
        <v>0</v>
      </c>
      <c r="RJ152" s="44">
        <v>80</v>
      </c>
      <c r="RK152" s="44">
        <v>78.571428571428569</v>
      </c>
      <c r="RL152" s="44">
        <v>55.555555555555557</v>
      </c>
      <c r="RM152" s="25">
        <v>3</v>
      </c>
      <c r="RN152" s="25">
        <v>2</v>
      </c>
      <c r="RO152" s="25">
        <v>6</v>
      </c>
      <c r="RP152" s="25">
        <v>5</v>
      </c>
      <c r="RQ152" s="25">
        <v>1</v>
      </c>
      <c r="RR152" s="25">
        <v>0</v>
      </c>
      <c r="RS152" s="25">
        <v>2</v>
      </c>
      <c r="RT152" s="25">
        <v>0</v>
      </c>
      <c r="RU152" s="25">
        <v>3</v>
      </c>
      <c r="RV152" s="25">
        <v>9</v>
      </c>
      <c r="RW152" s="25">
        <v>4</v>
      </c>
      <c r="RX152" s="25">
        <v>5</v>
      </c>
      <c r="RY152" s="25">
        <v>2</v>
      </c>
      <c r="RZ152" s="25">
        <v>2</v>
      </c>
      <c r="SA152" s="25">
        <v>4</v>
      </c>
      <c r="SB152" s="25">
        <v>3</v>
      </c>
      <c r="SC152" s="25">
        <v>0</v>
      </c>
      <c r="SD152" s="25">
        <v>0</v>
      </c>
      <c r="SE152" s="25">
        <v>1</v>
      </c>
      <c r="SF152" s="25">
        <v>0</v>
      </c>
      <c r="SG152" s="25">
        <v>1</v>
      </c>
      <c r="SH152" s="25">
        <v>8</v>
      </c>
      <c r="SI152" s="25">
        <v>4</v>
      </c>
      <c r="SJ152" s="25">
        <v>4</v>
      </c>
      <c r="SK152" s="25">
        <v>2</v>
      </c>
      <c r="SL152" s="25">
        <v>2</v>
      </c>
      <c r="SM152" s="25">
        <v>4</v>
      </c>
      <c r="SN152" s="25">
        <v>3</v>
      </c>
      <c r="SO152" s="25">
        <v>0</v>
      </c>
      <c r="SP152" s="25">
        <v>0</v>
      </c>
      <c r="SQ152" s="25">
        <v>1</v>
      </c>
      <c r="SR152" s="25">
        <v>0</v>
      </c>
      <c r="SS152" s="25">
        <v>1</v>
      </c>
      <c r="ST152" s="25">
        <v>7</v>
      </c>
      <c r="SU152" s="25">
        <v>4</v>
      </c>
      <c r="SV152" s="25">
        <v>3</v>
      </c>
      <c r="SW152" s="44">
        <v>60</v>
      </c>
      <c r="SX152" s="44">
        <v>50</v>
      </c>
      <c r="SY152" s="44">
        <v>85.714285714285708</v>
      </c>
      <c r="SZ152" s="44">
        <v>83.333333333333343</v>
      </c>
      <c r="TA152" s="44">
        <v>50</v>
      </c>
      <c r="TB152" s="44">
        <v>999999999</v>
      </c>
      <c r="TC152" s="44">
        <v>66.666666666666657</v>
      </c>
      <c r="TD152" s="44">
        <v>0</v>
      </c>
      <c r="TE152" s="44">
        <v>60</v>
      </c>
      <c r="TF152" s="44">
        <v>81.818181818181827</v>
      </c>
      <c r="TG152" s="44">
        <v>100</v>
      </c>
      <c r="TH152" s="44">
        <v>55.555555555555557</v>
      </c>
      <c r="TI152" s="44">
        <v>40</v>
      </c>
      <c r="TJ152" s="44">
        <v>50</v>
      </c>
      <c r="TK152" s="44">
        <v>57.142857142857139</v>
      </c>
      <c r="TL152" s="44">
        <v>50</v>
      </c>
      <c r="TM152" s="44">
        <v>0</v>
      </c>
      <c r="TN152" s="44">
        <v>999999999</v>
      </c>
      <c r="TO152" s="44">
        <v>33.333333333333329</v>
      </c>
      <c r="TP152" s="44">
        <v>0</v>
      </c>
      <c r="TQ152" s="44">
        <v>20</v>
      </c>
      <c r="TR152" s="44">
        <v>72.727272727272734</v>
      </c>
      <c r="TS152" s="44">
        <v>100</v>
      </c>
      <c r="TT152" s="44">
        <v>44.444444444444443</v>
      </c>
      <c r="TU152" s="44">
        <v>40</v>
      </c>
      <c r="TV152" s="44">
        <v>50</v>
      </c>
      <c r="TW152" s="44">
        <v>57.142857142857139</v>
      </c>
      <c r="TX152" s="44">
        <v>50</v>
      </c>
      <c r="TY152" s="44">
        <v>0</v>
      </c>
      <c r="TZ152" s="44">
        <v>999999999</v>
      </c>
      <c r="UA152" s="44">
        <v>33.333333333333329</v>
      </c>
      <c r="UB152" s="44">
        <v>0</v>
      </c>
      <c r="UC152" s="44">
        <v>20</v>
      </c>
      <c r="UD152" s="44">
        <v>63.636363636363633</v>
      </c>
      <c r="UE152" s="44">
        <v>100</v>
      </c>
      <c r="UF152" s="44">
        <v>33.333333333333329</v>
      </c>
    </row>
    <row r="153" spans="1:552" x14ac:dyDescent="0.25">
      <c r="A153" s="2" t="str">
        <f t="shared" si="2"/>
        <v xml:space="preserve">330350 Nova Iguaçu                                                                                                                                  </v>
      </c>
      <c r="B153" s="58">
        <v>330350</v>
      </c>
      <c r="C153" s="2" t="s">
        <v>197</v>
      </c>
      <c r="D153" s="56">
        <v>31</v>
      </c>
      <c r="E153" s="56">
        <v>29</v>
      </c>
      <c r="F153" s="56">
        <v>31</v>
      </c>
      <c r="G153" s="56">
        <v>26</v>
      </c>
      <c r="H153" s="56">
        <v>52</v>
      </c>
      <c r="I153" s="56">
        <v>75</v>
      </c>
      <c r="J153" s="56">
        <v>47</v>
      </c>
      <c r="K153" s="56">
        <v>76</v>
      </c>
      <c r="L153" s="56">
        <v>82</v>
      </c>
      <c r="M153" s="56">
        <v>68</v>
      </c>
      <c r="N153" s="56">
        <v>72</v>
      </c>
      <c r="O153" s="56">
        <v>60</v>
      </c>
      <c r="P153" s="59">
        <v>13</v>
      </c>
      <c r="Q153" s="59">
        <v>20</v>
      </c>
      <c r="R153" s="59">
        <v>24</v>
      </c>
      <c r="S153" s="59">
        <v>14</v>
      </c>
      <c r="T153" s="59">
        <v>20</v>
      </c>
      <c r="U153" s="59">
        <v>36</v>
      </c>
      <c r="V153" s="59">
        <v>19</v>
      </c>
      <c r="W153" s="59">
        <v>52</v>
      </c>
      <c r="X153" s="59">
        <v>51</v>
      </c>
      <c r="Y153" s="59">
        <v>44</v>
      </c>
      <c r="Z153" s="59">
        <v>52</v>
      </c>
      <c r="AA153" s="59">
        <v>41</v>
      </c>
      <c r="AB153" s="62">
        <v>41.935483870967744</v>
      </c>
      <c r="AC153" s="62">
        <v>68.965517241379317</v>
      </c>
      <c r="AD153" s="62">
        <v>77.41935483870968</v>
      </c>
      <c r="AE153" s="62">
        <v>53.846153846153847</v>
      </c>
      <c r="AF153" s="62">
        <v>38.461538461538467</v>
      </c>
      <c r="AG153" s="62">
        <v>48</v>
      </c>
      <c r="AH153" s="62">
        <v>40.425531914893611</v>
      </c>
      <c r="AI153" s="62">
        <v>68.421052631578945</v>
      </c>
      <c r="AJ153" s="62">
        <v>62.195121951219512</v>
      </c>
      <c r="AK153" s="62">
        <v>64.705882352941174</v>
      </c>
      <c r="AL153" s="62">
        <v>72.222222222222214</v>
      </c>
      <c r="AM153" s="62">
        <v>68.333333333333329</v>
      </c>
      <c r="AN153" s="61">
        <v>17</v>
      </c>
      <c r="AO153" s="25">
        <v>9</v>
      </c>
      <c r="AP153" s="25">
        <v>6</v>
      </c>
      <c r="AQ153" s="25">
        <v>10</v>
      </c>
      <c r="AR153" s="25">
        <v>25</v>
      </c>
      <c r="AS153" s="25">
        <v>31</v>
      </c>
      <c r="AT153" s="25">
        <v>24</v>
      </c>
      <c r="AU153" s="25">
        <v>18</v>
      </c>
      <c r="AV153" s="25">
        <v>27</v>
      </c>
      <c r="AW153" s="25">
        <v>23</v>
      </c>
      <c r="AX153" s="25">
        <v>17</v>
      </c>
      <c r="AY153" s="25">
        <v>17</v>
      </c>
      <c r="AZ153" s="39">
        <v>54.838709677419352</v>
      </c>
      <c r="BA153" s="39">
        <v>31.03448275862069</v>
      </c>
      <c r="BB153" s="39">
        <v>19.35483870967742</v>
      </c>
      <c r="BC153" s="39">
        <v>38.461538461538467</v>
      </c>
      <c r="BD153" s="39">
        <v>48.07692307692308</v>
      </c>
      <c r="BE153" s="39">
        <v>41.333333333333336</v>
      </c>
      <c r="BF153" s="39">
        <v>51.063829787234042</v>
      </c>
      <c r="BG153" s="39">
        <v>23.684210526315788</v>
      </c>
      <c r="BH153" s="39">
        <v>32.926829268292686</v>
      </c>
      <c r="BI153" s="39">
        <v>33.82352941176471</v>
      </c>
      <c r="BJ153" s="39">
        <v>23.611111111111111</v>
      </c>
      <c r="BK153" s="39">
        <v>28.333333333333332</v>
      </c>
      <c r="BL153" s="25">
        <v>1</v>
      </c>
      <c r="BM153" s="25">
        <v>0</v>
      </c>
      <c r="BN153" s="25">
        <v>1</v>
      </c>
      <c r="BO153" s="25">
        <v>2</v>
      </c>
      <c r="BP153" s="25">
        <v>7</v>
      </c>
      <c r="BQ153" s="25">
        <v>8</v>
      </c>
      <c r="BR153" s="25">
        <v>4</v>
      </c>
      <c r="BS153" s="25">
        <v>6</v>
      </c>
      <c r="BT153" s="25">
        <v>4</v>
      </c>
      <c r="BU153" s="25">
        <v>1</v>
      </c>
      <c r="BV153" s="25">
        <v>3</v>
      </c>
      <c r="BW153" s="25">
        <v>2</v>
      </c>
      <c r="BX153" s="39">
        <v>3.225806451612903</v>
      </c>
      <c r="BY153" s="39">
        <v>0</v>
      </c>
      <c r="BZ153" s="39">
        <v>3.225806451612903</v>
      </c>
      <c r="CA153" s="39">
        <v>7.6923076923076925</v>
      </c>
      <c r="CB153" s="39">
        <v>13.461538461538462</v>
      </c>
      <c r="CC153" s="39">
        <v>10.666666666666668</v>
      </c>
      <c r="CD153" s="39">
        <v>8.5106382978723403</v>
      </c>
      <c r="CE153" s="39">
        <v>7.8947368421052628</v>
      </c>
      <c r="CF153" s="39">
        <v>4.8780487804878048</v>
      </c>
      <c r="CG153" s="39">
        <v>1.4705882352941175</v>
      </c>
      <c r="CH153" s="39">
        <v>4.1666666666666661</v>
      </c>
      <c r="CI153" s="39">
        <v>3.3333333333333335</v>
      </c>
      <c r="CJ153" s="63">
        <v>3</v>
      </c>
      <c r="CK153" s="63">
        <v>7</v>
      </c>
      <c r="CL153" s="63">
        <v>7</v>
      </c>
      <c r="CM153" s="63">
        <v>3</v>
      </c>
      <c r="CN153" s="63">
        <v>7</v>
      </c>
      <c r="CO153" s="63">
        <v>10</v>
      </c>
      <c r="CP153" s="63">
        <v>5</v>
      </c>
      <c r="CQ153" s="63">
        <v>20</v>
      </c>
      <c r="CR153" s="63">
        <v>24</v>
      </c>
      <c r="CS153" s="63">
        <v>14</v>
      </c>
      <c r="CT153" s="63">
        <v>20</v>
      </c>
      <c r="CU153" s="63">
        <v>12</v>
      </c>
      <c r="CV153" s="63">
        <v>3</v>
      </c>
      <c r="CW153" s="63">
        <v>1</v>
      </c>
      <c r="CX153" s="63">
        <v>1</v>
      </c>
      <c r="CY153" s="63">
        <v>2</v>
      </c>
      <c r="CZ153" s="63">
        <v>0</v>
      </c>
      <c r="DA153" s="63">
        <v>2</v>
      </c>
      <c r="DB153" s="63">
        <v>3</v>
      </c>
      <c r="DC153" s="63">
        <v>5</v>
      </c>
      <c r="DD153" s="63">
        <v>1</v>
      </c>
      <c r="DE153" s="63">
        <v>4</v>
      </c>
      <c r="DF153" s="63">
        <v>4</v>
      </c>
      <c r="DG153" s="63">
        <v>1</v>
      </c>
      <c r="DH153" s="25">
        <v>1</v>
      </c>
      <c r="DI153" s="25">
        <v>5</v>
      </c>
      <c r="DJ153" s="25">
        <v>4</v>
      </c>
      <c r="DK153" s="25">
        <v>3</v>
      </c>
      <c r="DL153" s="25">
        <v>6</v>
      </c>
      <c r="DM153" s="25">
        <v>7</v>
      </c>
      <c r="DN153" s="25">
        <v>4</v>
      </c>
      <c r="DO153" s="25">
        <v>2</v>
      </c>
      <c r="DP153" s="25">
        <v>1</v>
      </c>
      <c r="DQ153" s="25">
        <v>3</v>
      </c>
      <c r="DR153" s="25">
        <v>3</v>
      </c>
      <c r="DS153" s="25">
        <v>1</v>
      </c>
      <c r="DT153" s="34">
        <v>7</v>
      </c>
      <c r="DU153" s="34">
        <v>13</v>
      </c>
      <c r="DV153" s="34">
        <v>12</v>
      </c>
      <c r="DW153" s="34">
        <v>8</v>
      </c>
      <c r="DX153" s="34">
        <v>13</v>
      </c>
      <c r="DY153" s="34">
        <v>19</v>
      </c>
      <c r="DZ153" s="34">
        <v>12</v>
      </c>
      <c r="EA153" s="2">
        <v>27</v>
      </c>
      <c r="EB153" s="2">
        <v>26</v>
      </c>
      <c r="EC153" s="2">
        <v>21</v>
      </c>
      <c r="ED153" s="2">
        <v>27</v>
      </c>
      <c r="EE153" s="2">
        <v>14</v>
      </c>
      <c r="EF153" s="34">
        <v>42.857142857142854</v>
      </c>
      <c r="EG153" s="34">
        <v>53.846153846153847</v>
      </c>
      <c r="EH153" s="34">
        <v>58.333333333333336</v>
      </c>
      <c r="EI153" s="34">
        <v>37.5</v>
      </c>
      <c r="EJ153" s="34">
        <v>53.846153846153847</v>
      </c>
      <c r="EK153" s="34">
        <v>52.631578947368418</v>
      </c>
      <c r="EL153" s="34">
        <v>41.666666666666671</v>
      </c>
      <c r="EM153" s="34">
        <v>74.074074074074076</v>
      </c>
      <c r="EN153" s="34">
        <v>92.307692307692307</v>
      </c>
      <c r="EO153" s="34">
        <v>66.666666666666657</v>
      </c>
      <c r="EP153" s="34">
        <v>74.074074074074076</v>
      </c>
      <c r="EQ153" s="34">
        <v>85.714285714285708</v>
      </c>
      <c r="ER153" s="34">
        <v>42.857142857142854</v>
      </c>
      <c r="ES153" s="34">
        <v>7.6923076923076925</v>
      </c>
      <c r="ET153" s="34">
        <v>8.3333333333333321</v>
      </c>
      <c r="EU153" s="34">
        <v>25</v>
      </c>
      <c r="EV153" s="34">
        <v>0</v>
      </c>
      <c r="EW153" s="34">
        <v>10.526315789473683</v>
      </c>
      <c r="EX153" s="34">
        <v>25</v>
      </c>
      <c r="EY153" s="34">
        <v>18.518518518518519</v>
      </c>
      <c r="EZ153" s="34">
        <v>3.8461538461538463</v>
      </c>
      <c r="FA153" s="34">
        <v>19.047619047619047</v>
      </c>
      <c r="FB153" s="34">
        <v>14.814814814814813</v>
      </c>
      <c r="FC153" s="34">
        <v>7.1428571428571423</v>
      </c>
      <c r="FD153" s="42">
        <v>14.285714285714285</v>
      </c>
      <c r="FE153" s="42">
        <v>38.461538461538467</v>
      </c>
      <c r="FF153" s="42">
        <v>33.333333333333329</v>
      </c>
      <c r="FG153" s="42">
        <v>37.5</v>
      </c>
      <c r="FH153" s="42">
        <v>46.153846153846153</v>
      </c>
      <c r="FI153" s="42">
        <v>36.84210526315789</v>
      </c>
      <c r="FJ153" s="42">
        <v>33.333333333333329</v>
      </c>
      <c r="FK153" s="42">
        <v>7.4074074074074066</v>
      </c>
      <c r="FL153" s="42">
        <v>3.8461538461538463</v>
      </c>
      <c r="FM153" s="42">
        <v>14.285714285714285</v>
      </c>
      <c r="FN153" s="42">
        <v>11.111111111111111</v>
      </c>
      <c r="FO153" s="42">
        <v>7.1428571428571423</v>
      </c>
      <c r="FP153" s="42">
        <v>8</v>
      </c>
      <c r="FQ153" s="2">
        <v>10</v>
      </c>
      <c r="FR153" s="2">
        <v>12</v>
      </c>
      <c r="FS153" s="2">
        <v>6</v>
      </c>
      <c r="FT153" s="2">
        <v>12</v>
      </c>
      <c r="FU153" s="2">
        <v>16</v>
      </c>
      <c r="FV153" s="2">
        <v>9</v>
      </c>
      <c r="FW153" s="2">
        <v>34</v>
      </c>
      <c r="FX153" s="2">
        <v>35</v>
      </c>
      <c r="FY153" s="2">
        <v>21</v>
      </c>
      <c r="FZ153" s="2">
        <v>35</v>
      </c>
      <c r="GA153" s="2">
        <v>26</v>
      </c>
      <c r="GB153" s="25">
        <v>1</v>
      </c>
      <c r="GC153" s="25">
        <v>1</v>
      </c>
      <c r="GD153" s="25">
        <v>4</v>
      </c>
      <c r="GE153" s="25">
        <v>1</v>
      </c>
      <c r="GF153" s="25">
        <v>3</v>
      </c>
      <c r="GG153" s="25">
        <v>4</v>
      </c>
      <c r="GH153" s="25">
        <v>3</v>
      </c>
      <c r="GI153" s="25">
        <v>3</v>
      </c>
      <c r="GJ153" s="25">
        <v>4</v>
      </c>
      <c r="GK153" s="25">
        <v>7</v>
      </c>
      <c r="GL153" s="25">
        <v>6</v>
      </c>
      <c r="GM153" s="25">
        <v>7</v>
      </c>
      <c r="GN153" s="2">
        <v>2</v>
      </c>
      <c r="GO153" s="2">
        <v>4</v>
      </c>
      <c r="GP153" s="2">
        <v>6</v>
      </c>
      <c r="GQ153" s="2">
        <v>4</v>
      </c>
      <c r="GR153" s="2">
        <v>2</v>
      </c>
      <c r="GS153" s="2">
        <v>6</v>
      </c>
      <c r="GT153" s="2">
        <v>5</v>
      </c>
      <c r="GU153" s="2">
        <v>6</v>
      </c>
      <c r="GV153" s="2">
        <v>5</v>
      </c>
      <c r="GW153" s="2">
        <v>5</v>
      </c>
      <c r="GX153" s="2">
        <v>4</v>
      </c>
      <c r="GY153" s="2">
        <v>5</v>
      </c>
      <c r="GZ153" s="2">
        <v>11</v>
      </c>
      <c r="HA153" s="2">
        <v>15</v>
      </c>
      <c r="HB153" s="2">
        <v>22</v>
      </c>
      <c r="HC153" s="2">
        <v>11</v>
      </c>
      <c r="HD153" s="2">
        <v>17</v>
      </c>
      <c r="HE153" s="2">
        <v>26</v>
      </c>
      <c r="HF153" s="2">
        <v>17</v>
      </c>
      <c r="HG153" s="2">
        <v>43</v>
      </c>
      <c r="HH153" s="2">
        <v>44</v>
      </c>
      <c r="HI153" s="2">
        <v>33</v>
      </c>
      <c r="HJ153" s="2">
        <v>45</v>
      </c>
      <c r="HK153" s="2">
        <v>38</v>
      </c>
      <c r="HL153" s="34">
        <v>72.727272727272734</v>
      </c>
      <c r="HM153" s="34">
        <v>66.666666666666657</v>
      </c>
      <c r="HN153" s="34">
        <v>54.54545454545454</v>
      </c>
      <c r="HO153" s="34">
        <v>54.54545454545454</v>
      </c>
      <c r="HP153" s="34">
        <v>70.588235294117652</v>
      </c>
      <c r="HQ153" s="34">
        <v>61.53846153846154</v>
      </c>
      <c r="HR153" s="34">
        <v>52.941176470588239</v>
      </c>
      <c r="HS153" s="34">
        <v>79.069767441860463</v>
      </c>
      <c r="HT153" s="34">
        <v>79.545454545454547</v>
      </c>
      <c r="HU153" s="34">
        <v>63.636363636363633</v>
      </c>
      <c r="HV153" s="34">
        <v>77.777777777777786</v>
      </c>
      <c r="HW153" s="34">
        <v>68.421052631578945</v>
      </c>
      <c r="HX153" s="39">
        <v>9.0909090909090917</v>
      </c>
      <c r="HY153" s="39">
        <v>6.666666666666667</v>
      </c>
      <c r="HZ153" s="39">
        <v>18.181818181818183</v>
      </c>
      <c r="IA153" s="39">
        <v>9.0909090909090917</v>
      </c>
      <c r="IB153" s="39">
        <v>17.647058823529413</v>
      </c>
      <c r="IC153" s="39">
        <v>15.384615384615385</v>
      </c>
      <c r="ID153" s="39">
        <v>17.647058823529413</v>
      </c>
      <c r="IE153" s="39">
        <v>6.9767441860465116</v>
      </c>
      <c r="IF153" s="39">
        <v>9.0909090909090917</v>
      </c>
      <c r="IG153" s="39">
        <v>21.212121212121211</v>
      </c>
      <c r="IH153" s="39">
        <v>13.333333333333334</v>
      </c>
      <c r="II153" s="39">
        <v>18.421052631578945</v>
      </c>
      <c r="IJ153" s="39">
        <v>18.181818181818183</v>
      </c>
      <c r="IK153" s="39">
        <v>26.666666666666668</v>
      </c>
      <c r="IL153" s="39">
        <v>27.27272727272727</v>
      </c>
      <c r="IM153" s="39">
        <v>36.363636363636367</v>
      </c>
      <c r="IN153" s="39">
        <v>11.76470588235294</v>
      </c>
      <c r="IO153" s="39">
        <v>23.076923076923077</v>
      </c>
      <c r="IP153" s="39">
        <v>29.411764705882355</v>
      </c>
      <c r="IQ153" s="39">
        <v>13.953488372093023</v>
      </c>
      <c r="IR153" s="39">
        <v>11.363636363636363</v>
      </c>
      <c r="IS153" s="39">
        <v>15.151515151515152</v>
      </c>
      <c r="IT153" s="39">
        <v>8.8888888888888893</v>
      </c>
      <c r="IU153" s="39">
        <v>13.157894736842104</v>
      </c>
      <c r="IV153" s="39">
        <v>8</v>
      </c>
      <c r="IW153" s="39">
        <v>5</v>
      </c>
      <c r="IX153" s="39">
        <v>4</v>
      </c>
      <c r="IY153" s="39">
        <v>4</v>
      </c>
      <c r="IZ153" s="39">
        <v>9</v>
      </c>
      <c r="JA153" s="39">
        <v>19</v>
      </c>
      <c r="JB153" s="39">
        <v>14</v>
      </c>
      <c r="JC153" s="39">
        <v>9</v>
      </c>
      <c r="JD153" s="2">
        <v>15</v>
      </c>
      <c r="JE153" s="2">
        <v>16</v>
      </c>
      <c r="JF153" s="2">
        <v>9</v>
      </c>
      <c r="JG153" s="2">
        <v>17</v>
      </c>
      <c r="JH153" s="2">
        <v>2</v>
      </c>
      <c r="JI153" s="2">
        <v>3</v>
      </c>
      <c r="JJ153" s="2">
        <v>0</v>
      </c>
      <c r="JK153" s="2">
        <v>0</v>
      </c>
      <c r="JL153" s="2">
        <v>4</v>
      </c>
      <c r="JM153" s="44">
        <v>5</v>
      </c>
      <c r="JN153" s="44">
        <v>2</v>
      </c>
      <c r="JO153" s="44">
        <v>2</v>
      </c>
      <c r="JP153" s="2">
        <v>2</v>
      </c>
      <c r="JQ153" s="2">
        <v>1</v>
      </c>
      <c r="JR153" s="2">
        <v>0</v>
      </c>
      <c r="JS153" s="2">
        <v>0</v>
      </c>
      <c r="JT153" s="2">
        <v>4</v>
      </c>
      <c r="JU153" s="2">
        <v>0</v>
      </c>
      <c r="JV153" s="2">
        <v>1</v>
      </c>
      <c r="JW153" s="2">
        <v>2</v>
      </c>
      <c r="JX153" s="2">
        <v>4</v>
      </c>
      <c r="JY153" s="2">
        <v>5</v>
      </c>
      <c r="JZ153" s="2">
        <v>8</v>
      </c>
      <c r="KA153" s="2">
        <v>4</v>
      </c>
      <c r="KB153" s="25">
        <v>5</v>
      </c>
      <c r="KC153" s="25">
        <v>4</v>
      </c>
      <c r="KD153" s="25">
        <v>7</v>
      </c>
      <c r="KE153" s="25">
        <v>0</v>
      </c>
      <c r="KF153" s="25">
        <v>14</v>
      </c>
      <c r="KG153" s="25">
        <v>8</v>
      </c>
      <c r="KH153" s="25">
        <v>5</v>
      </c>
      <c r="KI153" s="25">
        <v>6</v>
      </c>
      <c r="KJ153" s="25">
        <v>17</v>
      </c>
      <c r="KK153" s="25">
        <v>29</v>
      </c>
      <c r="KL153" s="25">
        <v>24</v>
      </c>
      <c r="KM153" s="25">
        <v>15</v>
      </c>
      <c r="KN153" s="25">
        <v>22</v>
      </c>
      <c r="KO153" s="25">
        <v>21</v>
      </c>
      <c r="KP153" s="25">
        <v>16</v>
      </c>
      <c r="KQ153" s="25">
        <v>17</v>
      </c>
      <c r="KR153" s="44">
        <v>57.142857142857139</v>
      </c>
      <c r="KS153" s="44">
        <v>62.5</v>
      </c>
      <c r="KT153" s="44">
        <v>80</v>
      </c>
      <c r="KU153" s="44">
        <v>66.666666666666657</v>
      </c>
      <c r="KV153" s="44">
        <v>52.941176470588239</v>
      </c>
      <c r="KW153" s="44">
        <v>65.517241379310349</v>
      </c>
      <c r="KX153" s="44">
        <v>58.333333333333336</v>
      </c>
      <c r="KY153" s="44">
        <v>60</v>
      </c>
      <c r="KZ153" s="44">
        <v>68.181818181818173</v>
      </c>
      <c r="LA153" s="44">
        <v>76.19047619047619</v>
      </c>
      <c r="LB153" s="44">
        <v>56.25</v>
      </c>
      <c r="LC153" s="44">
        <v>100</v>
      </c>
      <c r="LD153" s="44">
        <v>14.285714285714285</v>
      </c>
      <c r="LE153" s="44">
        <v>37.5</v>
      </c>
      <c r="LF153" s="44">
        <v>0</v>
      </c>
      <c r="LG153" s="44">
        <v>0</v>
      </c>
      <c r="LH153" s="44">
        <v>23.52941176470588</v>
      </c>
      <c r="LI153" s="44">
        <v>17.241379310344829</v>
      </c>
      <c r="LJ153" s="44">
        <v>8.3333333333333321</v>
      </c>
      <c r="LK153" s="44">
        <v>13.333333333333334</v>
      </c>
      <c r="LL153" s="44">
        <v>9.0909090909090917</v>
      </c>
      <c r="LM153" s="44">
        <v>4.7619047619047619</v>
      </c>
      <c r="LN153" s="44">
        <v>0</v>
      </c>
      <c r="LO153" s="44">
        <v>0</v>
      </c>
      <c r="LP153" s="44">
        <v>28.571428571428569</v>
      </c>
      <c r="LQ153" s="44">
        <v>0</v>
      </c>
      <c r="LR153" s="44">
        <v>20</v>
      </c>
      <c r="LS153" s="44">
        <v>33.333333333333329</v>
      </c>
      <c r="LT153" s="44">
        <v>23.52941176470588</v>
      </c>
      <c r="LU153" s="44">
        <v>17.241379310344829</v>
      </c>
      <c r="LV153" s="44">
        <v>33.333333333333329</v>
      </c>
      <c r="LW153" s="44">
        <v>26.666666666666668</v>
      </c>
      <c r="LX153" s="44">
        <v>22.727272727272727</v>
      </c>
      <c r="LY153" s="44">
        <v>19.047619047619047</v>
      </c>
      <c r="LZ153" s="44">
        <v>43.75</v>
      </c>
      <c r="MA153" s="44">
        <v>0</v>
      </c>
      <c r="MB153" s="25">
        <v>3</v>
      </c>
      <c r="MC153" s="25">
        <v>3</v>
      </c>
      <c r="MD153" s="25">
        <v>2</v>
      </c>
      <c r="ME153" s="25">
        <v>2</v>
      </c>
      <c r="MF153" s="25">
        <v>6</v>
      </c>
      <c r="MG153" s="25">
        <v>3</v>
      </c>
      <c r="MH153" s="25">
        <v>5</v>
      </c>
      <c r="MI153" s="25">
        <v>7</v>
      </c>
      <c r="MJ153" s="25">
        <v>1</v>
      </c>
      <c r="MK153" s="25">
        <v>1</v>
      </c>
      <c r="ML153" s="25">
        <v>4</v>
      </c>
      <c r="MM153" s="25">
        <v>0</v>
      </c>
      <c r="MN153" s="25">
        <v>8</v>
      </c>
      <c r="MO153" s="25">
        <v>13</v>
      </c>
      <c r="MP153" s="25">
        <v>12</v>
      </c>
      <c r="MQ153" s="25">
        <v>8</v>
      </c>
      <c r="MR153" s="25">
        <v>15</v>
      </c>
      <c r="MS153" s="25">
        <v>20</v>
      </c>
      <c r="MT153" s="25">
        <v>9</v>
      </c>
      <c r="MU153" s="25">
        <v>21</v>
      </c>
      <c r="MV153" s="25">
        <v>14</v>
      </c>
      <c r="MW153" s="44">
        <v>13</v>
      </c>
      <c r="MX153" s="44">
        <v>16</v>
      </c>
      <c r="MY153" s="44">
        <v>9</v>
      </c>
      <c r="MZ153" s="44">
        <v>37.5</v>
      </c>
      <c r="NA153" s="44">
        <v>23.076923076923077</v>
      </c>
      <c r="NB153" s="44">
        <v>16.666666666666664</v>
      </c>
      <c r="NC153" s="44">
        <v>25</v>
      </c>
      <c r="ND153" s="44">
        <v>40</v>
      </c>
      <c r="NE153" s="44">
        <v>15</v>
      </c>
      <c r="NF153" s="44">
        <v>55.555555555555557</v>
      </c>
      <c r="NG153" s="44">
        <v>33.333333333333329</v>
      </c>
      <c r="NH153" s="44">
        <v>7.1428571428571423</v>
      </c>
      <c r="NI153" s="44">
        <v>7.6923076923076925</v>
      </c>
      <c r="NJ153" s="44">
        <v>25</v>
      </c>
      <c r="NK153" s="44">
        <v>0</v>
      </c>
      <c r="NL153" s="25">
        <v>1</v>
      </c>
      <c r="NM153" s="25">
        <v>1</v>
      </c>
      <c r="NN153" s="25">
        <v>0</v>
      </c>
      <c r="NO153" s="25">
        <v>1</v>
      </c>
      <c r="NP153" s="25">
        <v>1</v>
      </c>
      <c r="NQ153" s="25">
        <v>0</v>
      </c>
      <c r="NR153" s="25">
        <v>0</v>
      </c>
      <c r="NS153" s="25">
        <v>1</v>
      </c>
      <c r="NT153" s="25">
        <v>0</v>
      </c>
      <c r="NU153" s="25">
        <v>0</v>
      </c>
      <c r="NV153" s="25">
        <v>0</v>
      </c>
      <c r="NW153" s="25">
        <v>0</v>
      </c>
      <c r="NX153" s="25">
        <v>3</v>
      </c>
      <c r="NY153" s="25">
        <v>4</v>
      </c>
      <c r="NZ153" s="25">
        <v>1</v>
      </c>
      <c r="OA153" s="25">
        <v>5</v>
      </c>
      <c r="OB153" s="25">
        <v>4</v>
      </c>
      <c r="OC153" s="25">
        <v>3</v>
      </c>
      <c r="OD153" s="44">
        <v>1</v>
      </c>
      <c r="OE153" s="44">
        <v>3</v>
      </c>
      <c r="OF153" s="44">
        <v>1</v>
      </c>
      <c r="OG153" s="44">
        <v>1</v>
      </c>
      <c r="OH153" s="44">
        <v>0</v>
      </c>
      <c r="OI153" s="44">
        <v>3</v>
      </c>
      <c r="OJ153" s="44">
        <v>33.333333333333329</v>
      </c>
      <c r="OK153" s="44">
        <v>25</v>
      </c>
      <c r="OL153" s="44">
        <v>0</v>
      </c>
      <c r="OM153" s="44">
        <v>20</v>
      </c>
      <c r="ON153" s="44">
        <v>25</v>
      </c>
      <c r="OO153" s="44">
        <v>0</v>
      </c>
      <c r="OP153" s="44">
        <v>0</v>
      </c>
      <c r="OQ153" s="44">
        <v>33.333333333333329</v>
      </c>
      <c r="OR153" s="44">
        <v>0</v>
      </c>
      <c r="OS153" s="44">
        <v>0</v>
      </c>
      <c r="OT153" s="44">
        <v>999999999</v>
      </c>
      <c r="OU153" s="44">
        <v>0</v>
      </c>
      <c r="OV153" s="25">
        <v>15</v>
      </c>
      <c r="OW153" s="25">
        <v>22</v>
      </c>
      <c r="OX153" s="25">
        <v>23</v>
      </c>
      <c r="OY153" s="25">
        <v>21</v>
      </c>
      <c r="OZ153" s="25">
        <v>31</v>
      </c>
      <c r="PA153" s="25">
        <v>61</v>
      </c>
      <c r="PB153" s="25">
        <v>49</v>
      </c>
      <c r="PC153" s="25">
        <v>58</v>
      </c>
      <c r="PD153" s="25">
        <v>79</v>
      </c>
      <c r="PE153" s="25">
        <v>67</v>
      </c>
      <c r="PF153" s="25">
        <v>62</v>
      </c>
      <c r="PG153" s="25">
        <v>37</v>
      </c>
      <c r="PH153" s="25">
        <v>40</v>
      </c>
      <c r="PI153" s="25">
        <v>45</v>
      </c>
      <c r="PJ153" s="25">
        <v>38</v>
      </c>
      <c r="PK153" s="25">
        <v>34</v>
      </c>
      <c r="PL153" s="25">
        <v>55</v>
      </c>
      <c r="PM153" s="25">
        <v>78</v>
      </c>
      <c r="PN153" s="25">
        <v>58</v>
      </c>
      <c r="PO153" s="25">
        <v>82</v>
      </c>
      <c r="PP153" s="25">
        <v>105</v>
      </c>
      <c r="PQ153" s="25">
        <v>96</v>
      </c>
      <c r="PR153" s="25">
        <v>92</v>
      </c>
      <c r="PS153" s="25">
        <v>75</v>
      </c>
      <c r="PT153" s="44">
        <v>37.5</v>
      </c>
      <c r="PU153" s="44">
        <v>48.888888888888886</v>
      </c>
      <c r="PV153" s="44">
        <v>60.526315789473685</v>
      </c>
      <c r="PW153" s="44">
        <v>61.764705882352942</v>
      </c>
      <c r="PX153" s="44">
        <v>56.36363636363636</v>
      </c>
      <c r="PY153" s="44">
        <v>78.205128205128204</v>
      </c>
      <c r="PZ153" s="44">
        <v>84.482758620689651</v>
      </c>
      <c r="QA153" s="44">
        <v>70.731707317073173</v>
      </c>
      <c r="QB153" s="44">
        <v>75.238095238095241</v>
      </c>
      <c r="QC153" s="44">
        <v>69.791666666666657</v>
      </c>
      <c r="QD153" s="44">
        <v>67.391304347826093</v>
      </c>
      <c r="QE153" s="44">
        <v>49.333333333333336</v>
      </c>
      <c r="QF153" s="25">
        <v>17</v>
      </c>
      <c r="QG153" s="25">
        <v>25</v>
      </c>
      <c r="QH153" s="25">
        <v>26</v>
      </c>
      <c r="QI153" s="25">
        <v>24</v>
      </c>
      <c r="QJ153" s="25">
        <v>32</v>
      </c>
      <c r="QK153" s="25">
        <v>56</v>
      </c>
      <c r="QL153" s="25">
        <v>44</v>
      </c>
      <c r="QM153" s="25">
        <v>55</v>
      </c>
      <c r="QN153" s="25">
        <v>71</v>
      </c>
      <c r="QO153" s="25">
        <v>60</v>
      </c>
      <c r="QP153" s="25">
        <v>39</v>
      </c>
      <c r="QQ153" s="25">
        <v>40</v>
      </c>
      <c r="QR153" s="25">
        <v>45</v>
      </c>
      <c r="QS153" s="25">
        <v>38</v>
      </c>
      <c r="QT153" s="25">
        <v>34</v>
      </c>
      <c r="QU153" s="25">
        <v>55</v>
      </c>
      <c r="QV153" s="25">
        <v>78</v>
      </c>
      <c r="QW153" s="25">
        <v>58</v>
      </c>
      <c r="QX153" s="25">
        <v>82</v>
      </c>
      <c r="QY153" s="25">
        <v>105</v>
      </c>
      <c r="QZ153" s="25">
        <v>96</v>
      </c>
      <c r="RA153" s="25">
        <v>92</v>
      </c>
      <c r="RB153" s="44">
        <v>42.5</v>
      </c>
      <c r="RC153" s="44">
        <v>55.555555555555557</v>
      </c>
      <c r="RD153" s="44">
        <v>68.421052631578945</v>
      </c>
      <c r="RE153" s="44">
        <v>70.588235294117652</v>
      </c>
      <c r="RF153" s="44">
        <v>58.18181818181818</v>
      </c>
      <c r="RG153" s="44">
        <v>71.794871794871796</v>
      </c>
      <c r="RH153" s="44">
        <v>75.862068965517238</v>
      </c>
      <c r="RI153" s="44">
        <v>67.073170731707322</v>
      </c>
      <c r="RJ153" s="44">
        <v>67.61904761904762</v>
      </c>
      <c r="RK153" s="44">
        <v>62.5</v>
      </c>
      <c r="RL153" s="44">
        <v>42.391304347826086</v>
      </c>
      <c r="RM153" s="25">
        <v>19</v>
      </c>
      <c r="RN153" s="25">
        <v>21</v>
      </c>
      <c r="RO153" s="25">
        <v>24</v>
      </c>
      <c r="RP153" s="25">
        <v>19</v>
      </c>
      <c r="RQ153" s="25">
        <v>29</v>
      </c>
      <c r="RR153" s="25">
        <v>43</v>
      </c>
      <c r="RS153" s="25">
        <v>28</v>
      </c>
      <c r="RT153" s="25">
        <v>38</v>
      </c>
      <c r="RU153" s="25">
        <v>46</v>
      </c>
      <c r="RV153" s="25">
        <v>45</v>
      </c>
      <c r="RW153" s="25">
        <v>42</v>
      </c>
      <c r="RX153" s="25">
        <v>48</v>
      </c>
      <c r="RY153" s="25">
        <v>14</v>
      </c>
      <c r="RZ153" s="25">
        <v>14</v>
      </c>
      <c r="SA153" s="25">
        <v>12</v>
      </c>
      <c r="SB153" s="25">
        <v>9</v>
      </c>
      <c r="SC153" s="25">
        <v>18</v>
      </c>
      <c r="SD153" s="25">
        <v>38</v>
      </c>
      <c r="SE153" s="25">
        <v>20</v>
      </c>
      <c r="SF153" s="25">
        <v>38</v>
      </c>
      <c r="SG153" s="25">
        <v>43</v>
      </c>
      <c r="SH153" s="25">
        <v>37</v>
      </c>
      <c r="SI153" s="25">
        <v>41</v>
      </c>
      <c r="SJ153" s="25">
        <v>35</v>
      </c>
      <c r="SK153" s="25">
        <v>12</v>
      </c>
      <c r="SL153" s="25">
        <v>12</v>
      </c>
      <c r="SM153" s="25">
        <v>11</v>
      </c>
      <c r="SN153" s="25">
        <v>9</v>
      </c>
      <c r="SO153" s="25">
        <v>16</v>
      </c>
      <c r="SP153" s="25">
        <v>30</v>
      </c>
      <c r="SQ153" s="25">
        <v>16</v>
      </c>
      <c r="SR153" s="25">
        <v>25</v>
      </c>
      <c r="SS153" s="25">
        <v>31</v>
      </c>
      <c r="ST153" s="25">
        <v>31</v>
      </c>
      <c r="SU153" s="25">
        <v>27</v>
      </c>
      <c r="SV153" s="25">
        <v>31</v>
      </c>
      <c r="SW153" s="44">
        <v>61.29032258064516</v>
      </c>
      <c r="SX153" s="44">
        <v>72.41379310344827</v>
      </c>
      <c r="SY153" s="44">
        <v>77.41935483870968</v>
      </c>
      <c r="SZ153" s="44">
        <v>73.076923076923066</v>
      </c>
      <c r="TA153" s="44">
        <v>55.769230769230774</v>
      </c>
      <c r="TB153" s="44">
        <v>57.333333333333336</v>
      </c>
      <c r="TC153" s="44">
        <v>59.574468085106382</v>
      </c>
      <c r="TD153" s="44">
        <v>50</v>
      </c>
      <c r="TE153" s="44">
        <v>56.09756097560976</v>
      </c>
      <c r="TF153" s="44">
        <v>66.17647058823529</v>
      </c>
      <c r="TG153" s="44">
        <v>58.333333333333336</v>
      </c>
      <c r="TH153" s="44">
        <v>80</v>
      </c>
      <c r="TI153" s="44">
        <v>45.161290322580641</v>
      </c>
      <c r="TJ153" s="44">
        <v>48.275862068965516</v>
      </c>
      <c r="TK153" s="44">
        <v>38.70967741935484</v>
      </c>
      <c r="TL153" s="44">
        <v>34.615384615384613</v>
      </c>
      <c r="TM153" s="44">
        <v>34.615384615384613</v>
      </c>
      <c r="TN153" s="44">
        <v>50.666666666666671</v>
      </c>
      <c r="TO153" s="44">
        <v>42.553191489361701</v>
      </c>
      <c r="TP153" s="44">
        <v>50</v>
      </c>
      <c r="TQ153" s="44">
        <v>52.439024390243901</v>
      </c>
      <c r="TR153" s="44">
        <v>54.411764705882348</v>
      </c>
      <c r="TS153" s="44">
        <v>56.944444444444443</v>
      </c>
      <c r="TT153" s="44">
        <v>58.333333333333336</v>
      </c>
      <c r="TU153" s="44">
        <v>38.70967741935484</v>
      </c>
      <c r="TV153" s="44">
        <v>41.379310344827587</v>
      </c>
      <c r="TW153" s="44">
        <v>35.483870967741936</v>
      </c>
      <c r="TX153" s="44">
        <v>34.615384615384613</v>
      </c>
      <c r="TY153" s="44">
        <v>30.76923076923077</v>
      </c>
      <c r="TZ153" s="44">
        <v>40</v>
      </c>
      <c r="UA153" s="44">
        <v>34.042553191489361</v>
      </c>
      <c r="UB153" s="44">
        <v>32.894736842105267</v>
      </c>
      <c r="UC153" s="44">
        <v>37.804878048780488</v>
      </c>
      <c r="UD153" s="44">
        <v>45.588235294117645</v>
      </c>
      <c r="UE153" s="44">
        <v>37.5</v>
      </c>
      <c r="UF153" s="44">
        <v>51.666666666666671</v>
      </c>
    </row>
    <row r="154" spans="1:552" x14ac:dyDescent="0.25">
      <c r="A154" s="2" t="str">
        <f t="shared" si="2"/>
        <v xml:space="preserve">330390 Petrópolis                                                                                                                                   </v>
      </c>
      <c r="B154" s="58">
        <v>330390</v>
      </c>
      <c r="C154" s="2" t="s">
        <v>198</v>
      </c>
      <c r="D154" s="56">
        <v>17</v>
      </c>
      <c r="E154" s="56">
        <v>6</v>
      </c>
      <c r="F154" s="56">
        <v>8</v>
      </c>
      <c r="G154" s="56">
        <v>15</v>
      </c>
      <c r="H154" s="56">
        <v>10</v>
      </c>
      <c r="I154" s="56">
        <v>10</v>
      </c>
      <c r="J154" s="56">
        <v>13</v>
      </c>
      <c r="K154" s="56">
        <v>10</v>
      </c>
      <c r="L154" s="56">
        <v>20</v>
      </c>
      <c r="M154" s="56">
        <v>20</v>
      </c>
      <c r="N154" s="56">
        <v>10</v>
      </c>
      <c r="O154" s="56">
        <v>13</v>
      </c>
      <c r="P154" s="59">
        <v>5</v>
      </c>
      <c r="Q154" s="59">
        <v>2</v>
      </c>
      <c r="R154" s="59">
        <v>3</v>
      </c>
      <c r="S154" s="59">
        <v>6</v>
      </c>
      <c r="T154" s="59">
        <v>8</v>
      </c>
      <c r="U154" s="59">
        <v>7</v>
      </c>
      <c r="V154" s="59">
        <v>7</v>
      </c>
      <c r="W154" s="59">
        <v>6</v>
      </c>
      <c r="X154" s="59">
        <v>16</v>
      </c>
      <c r="Y154" s="59">
        <v>19</v>
      </c>
      <c r="Z154" s="59">
        <v>9</v>
      </c>
      <c r="AA154" s="59">
        <v>10</v>
      </c>
      <c r="AB154" s="62">
        <v>29.411764705882355</v>
      </c>
      <c r="AC154" s="62">
        <v>33.333333333333329</v>
      </c>
      <c r="AD154" s="62">
        <v>37.5</v>
      </c>
      <c r="AE154" s="62">
        <v>40</v>
      </c>
      <c r="AF154" s="62">
        <v>80</v>
      </c>
      <c r="AG154" s="62">
        <v>70</v>
      </c>
      <c r="AH154" s="62">
        <v>53.846153846153847</v>
      </c>
      <c r="AI154" s="62">
        <v>60</v>
      </c>
      <c r="AJ154" s="62">
        <v>80</v>
      </c>
      <c r="AK154" s="62">
        <v>95</v>
      </c>
      <c r="AL154" s="62">
        <v>90</v>
      </c>
      <c r="AM154" s="62">
        <v>76.923076923076934</v>
      </c>
      <c r="AN154" s="61">
        <v>12</v>
      </c>
      <c r="AO154" s="25">
        <v>3</v>
      </c>
      <c r="AP154" s="25">
        <v>5</v>
      </c>
      <c r="AQ154" s="25">
        <v>9</v>
      </c>
      <c r="AR154" s="25">
        <v>2</v>
      </c>
      <c r="AS154" s="25">
        <v>3</v>
      </c>
      <c r="AT154" s="25">
        <v>6</v>
      </c>
      <c r="AU154" s="25">
        <v>4</v>
      </c>
      <c r="AV154" s="25">
        <v>3</v>
      </c>
      <c r="AW154" s="25">
        <v>1</v>
      </c>
      <c r="AX154" s="25">
        <v>1</v>
      </c>
      <c r="AY154" s="25">
        <v>3</v>
      </c>
      <c r="AZ154" s="39">
        <v>70.588235294117652</v>
      </c>
      <c r="BA154" s="39">
        <v>50</v>
      </c>
      <c r="BB154" s="39">
        <v>62.5</v>
      </c>
      <c r="BC154" s="39">
        <v>60</v>
      </c>
      <c r="BD154" s="39">
        <v>20</v>
      </c>
      <c r="BE154" s="39">
        <v>30</v>
      </c>
      <c r="BF154" s="39">
        <v>46.153846153846153</v>
      </c>
      <c r="BG154" s="39">
        <v>40</v>
      </c>
      <c r="BH154" s="39">
        <v>15</v>
      </c>
      <c r="BI154" s="39">
        <v>5</v>
      </c>
      <c r="BJ154" s="39">
        <v>10</v>
      </c>
      <c r="BK154" s="39">
        <v>23.076923076923077</v>
      </c>
      <c r="BL154" s="25">
        <v>0</v>
      </c>
      <c r="BM154" s="25">
        <v>1</v>
      </c>
      <c r="BN154" s="25">
        <v>0</v>
      </c>
      <c r="BO154" s="25">
        <v>0</v>
      </c>
      <c r="BP154" s="25">
        <v>0</v>
      </c>
      <c r="BQ154" s="25">
        <v>0</v>
      </c>
      <c r="BR154" s="25">
        <v>0</v>
      </c>
      <c r="BS154" s="25">
        <v>0</v>
      </c>
      <c r="BT154" s="25">
        <v>1</v>
      </c>
      <c r="BU154" s="25">
        <v>0</v>
      </c>
      <c r="BV154" s="25">
        <v>0</v>
      </c>
      <c r="BW154" s="25">
        <v>0</v>
      </c>
      <c r="BX154" s="39">
        <v>0</v>
      </c>
      <c r="BY154" s="39">
        <v>16.666666666666664</v>
      </c>
      <c r="BZ154" s="39">
        <v>0</v>
      </c>
      <c r="CA154" s="39">
        <v>0</v>
      </c>
      <c r="CB154" s="39">
        <v>0</v>
      </c>
      <c r="CC154" s="39">
        <v>0</v>
      </c>
      <c r="CD154" s="39">
        <v>0</v>
      </c>
      <c r="CE154" s="39">
        <v>0</v>
      </c>
      <c r="CF154" s="39">
        <v>5</v>
      </c>
      <c r="CG154" s="39">
        <v>0</v>
      </c>
      <c r="CH154" s="39">
        <v>0</v>
      </c>
      <c r="CI154" s="39">
        <v>0</v>
      </c>
      <c r="CJ154" s="63">
        <v>2</v>
      </c>
      <c r="CK154" s="63">
        <v>0</v>
      </c>
      <c r="CL154" s="63">
        <v>1</v>
      </c>
      <c r="CM154" s="63">
        <v>2</v>
      </c>
      <c r="CN154" s="63">
        <v>4</v>
      </c>
      <c r="CO154" s="63">
        <v>4</v>
      </c>
      <c r="CP154" s="63">
        <v>2</v>
      </c>
      <c r="CQ154" s="63">
        <v>5</v>
      </c>
      <c r="CR154" s="63">
        <v>9</v>
      </c>
      <c r="CS154" s="63">
        <v>11</v>
      </c>
      <c r="CT154" s="63">
        <v>3</v>
      </c>
      <c r="CU154" s="63">
        <v>6</v>
      </c>
      <c r="CV154" s="63">
        <v>2</v>
      </c>
      <c r="CW154" s="63">
        <v>0</v>
      </c>
      <c r="CX154" s="63">
        <v>0</v>
      </c>
      <c r="CY154" s="63">
        <v>3</v>
      </c>
      <c r="CZ154" s="63">
        <v>0</v>
      </c>
      <c r="DA154" s="63">
        <v>0</v>
      </c>
      <c r="DB154" s="63">
        <v>3</v>
      </c>
      <c r="DC154" s="63">
        <v>0</v>
      </c>
      <c r="DD154" s="63">
        <v>4</v>
      </c>
      <c r="DE154" s="63">
        <v>1</v>
      </c>
      <c r="DF154" s="63">
        <v>0</v>
      </c>
      <c r="DG154" s="63">
        <v>0</v>
      </c>
      <c r="DH154" s="25">
        <v>0</v>
      </c>
      <c r="DI154" s="25">
        <v>0</v>
      </c>
      <c r="DJ154" s="25">
        <v>1</v>
      </c>
      <c r="DK154" s="25">
        <v>0</v>
      </c>
      <c r="DL154" s="25">
        <v>0</v>
      </c>
      <c r="DM154" s="25">
        <v>0</v>
      </c>
      <c r="DN154" s="25">
        <v>0</v>
      </c>
      <c r="DO154" s="25">
        <v>0</v>
      </c>
      <c r="DP154" s="25">
        <v>0</v>
      </c>
      <c r="DQ154" s="25">
        <v>1</v>
      </c>
      <c r="DR154" s="25">
        <v>1</v>
      </c>
      <c r="DS154" s="25">
        <v>0</v>
      </c>
      <c r="DT154" s="34">
        <v>4</v>
      </c>
      <c r="DU154" s="34">
        <v>0</v>
      </c>
      <c r="DV154" s="34">
        <v>2</v>
      </c>
      <c r="DW154" s="34">
        <v>5</v>
      </c>
      <c r="DX154" s="34">
        <v>4</v>
      </c>
      <c r="DY154" s="34">
        <v>4</v>
      </c>
      <c r="DZ154" s="34">
        <v>5</v>
      </c>
      <c r="EA154" s="2">
        <v>5</v>
      </c>
      <c r="EB154" s="2">
        <v>13</v>
      </c>
      <c r="EC154" s="2">
        <v>13</v>
      </c>
      <c r="ED154" s="2">
        <v>4</v>
      </c>
      <c r="EE154" s="2">
        <v>6</v>
      </c>
      <c r="EF154" s="34">
        <v>50</v>
      </c>
      <c r="EG154" s="34">
        <v>999999999</v>
      </c>
      <c r="EH154" s="34">
        <v>50</v>
      </c>
      <c r="EI154" s="34">
        <v>40</v>
      </c>
      <c r="EJ154" s="34">
        <v>100</v>
      </c>
      <c r="EK154" s="34">
        <v>100</v>
      </c>
      <c r="EL154" s="34">
        <v>40</v>
      </c>
      <c r="EM154" s="34">
        <v>100</v>
      </c>
      <c r="EN154" s="34">
        <v>69.230769230769226</v>
      </c>
      <c r="EO154" s="34">
        <v>84.615384615384613</v>
      </c>
      <c r="EP154" s="34">
        <v>75</v>
      </c>
      <c r="EQ154" s="34">
        <v>100</v>
      </c>
      <c r="ER154" s="34">
        <v>50</v>
      </c>
      <c r="ES154" s="34">
        <v>999999999</v>
      </c>
      <c r="ET154" s="34">
        <v>0</v>
      </c>
      <c r="EU154" s="34">
        <v>60</v>
      </c>
      <c r="EV154" s="34">
        <v>0</v>
      </c>
      <c r="EW154" s="34">
        <v>0</v>
      </c>
      <c r="EX154" s="34">
        <v>60</v>
      </c>
      <c r="EY154" s="34">
        <v>0</v>
      </c>
      <c r="EZ154" s="34">
        <v>30.76923076923077</v>
      </c>
      <c r="FA154" s="34">
        <v>7.6923076923076925</v>
      </c>
      <c r="FB154" s="34">
        <v>0</v>
      </c>
      <c r="FC154" s="34">
        <v>0</v>
      </c>
      <c r="FD154" s="42">
        <v>0</v>
      </c>
      <c r="FE154" s="42">
        <v>999999999</v>
      </c>
      <c r="FF154" s="42">
        <v>50</v>
      </c>
      <c r="FG154" s="42">
        <v>0</v>
      </c>
      <c r="FH154" s="42">
        <v>0</v>
      </c>
      <c r="FI154" s="42">
        <v>0</v>
      </c>
      <c r="FJ154" s="42">
        <v>0</v>
      </c>
      <c r="FK154" s="42">
        <v>0</v>
      </c>
      <c r="FL154" s="42">
        <v>0</v>
      </c>
      <c r="FM154" s="42">
        <v>7.6923076923076925</v>
      </c>
      <c r="FN154" s="42">
        <v>25</v>
      </c>
      <c r="FO154" s="42">
        <v>0</v>
      </c>
      <c r="FP154" s="42">
        <v>2</v>
      </c>
      <c r="FQ154" s="2">
        <v>1</v>
      </c>
      <c r="FR154" s="2">
        <v>3</v>
      </c>
      <c r="FS154" s="2">
        <v>2</v>
      </c>
      <c r="FT154" s="2">
        <v>4</v>
      </c>
      <c r="FU154" s="2">
        <v>3</v>
      </c>
      <c r="FV154" s="2">
        <v>7</v>
      </c>
      <c r="FW154" s="2">
        <v>6</v>
      </c>
      <c r="FX154" s="2">
        <v>12</v>
      </c>
      <c r="FY154" s="2">
        <v>13</v>
      </c>
      <c r="FZ154" s="2">
        <v>6</v>
      </c>
      <c r="GA154" s="2">
        <v>7</v>
      </c>
      <c r="GB154" s="25">
        <v>0</v>
      </c>
      <c r="GC154" s="25">
        <v>0</v>
      </c>
      <c r="GD154" s="25">
        <v>0</v>
      </c>
      <c r="GE154" s="25">
        <v>2</v>
      </c>
      <c r="GF154" s="25">
        <v>1</v>
      </c>
      <c r="GG154" s="25">
        <v>2</v>
      </c>
      <c r="GH154" s="25">
        <v>0</v>
      </c>
      <c r="GI154" s="25">
        <v>0</v>
      </c>
      <c r="GJ154" s="25">
        <v>0</v>
      </c>
      <c r="GK154" s="25">
        <v>3</v>
      </c>
      <c r="GL154" s="25">
        <v>0</v>
      </c>
      <c r="GM154" s="25">
        <v>0</v>
      </c>
      <c r="GN154" s="2">
        <v>2</v>
      </c>
      <c r="GO154" s="2">
        <v>0</v>
      </c>
      <c r="GP154" s="2">
        <v>0</v>
      </c>
      <c r="GQ154" s="2">
        <v>1</v>
      </c>
      <c r="GR154" s="2">
        <v>2</v>
      </c>
      <c r="GS154" s="2">
        <v>1</v>
      </c>
      <c r="GT154" s="2">
        <v>0</v>
      </c>
      <c r="GU154" s="2">
        <v>0</v>
      </c>
      <c r="GV154" s="2">
        <v>1</v>
      </c>
      <c r="GW154" s="2">
        <v>2</v>
      </c>
      <c r="GX154" s="2">
        <v>2</v>
      </c>
      <c r="GY154" s="2">
        <v>0</v>
      </c>
      <c r="GZ154" s="2">
        <v>4</v>
      </c>
      <c r="HA154" s="2">
        <v>1</v>
      </c>
      <c r="HB154" s="2">
        <v>3</v>
      </c>
      <c r="HC154" s="2">
        <v>5</v>
      </c>
      <c r="HD154" s="2">
        <v>7</v>
      </c>
      <c r="HE154" s="2">
        <v>6</v>
      </c>
      <c r="HF154" s="2">
        <v>7</v>
      </c>
      <c r="HG154" s="2">
        <v>6</v>
      </c>
      <c r="HH154" s="2">
        <v>13</v>
      </c>
      <c r="HI154" s="2">
        <v>18</v>
      </c>
      <c r="HJ154" s="2">
        <v>8</v>
      </c>
      <c r="HK154" s="2">
        <v>7</v>
      </c>
      <c r="HL154" s="34">
        <v>50</v>
      </c>
      <c r="HM154" s="34">
        <v>100</v>
      </c>
      <c r="HN154" s="34">
        <v>100</v>
      </c>
      <c r="HO154" s="34">
        <v>40</v>
      </c>
      <c r="HP154" s="34">
        <v>57.142857142857139</v>
      </c>
      <c r="HQ154" s="34">
        <v>50</v>
      </c>
      <c r="HR154" s="34">
        <v>100</v>
      </c>
      <c r="HS154" s="34">
        <v>100</v>
      </c>
      <c r="HT154" s="34">
        <v>92.307692307692307</v>
      </c>
      <c r="HU154" s="34">
        <v>72.222222222222214</v>
      </c>
      <c r="HV154" s="34">
        <v>75</v>
      </c>
      <c r="HW154" s="34">
        <v>100</v>
      </c>
      <c r="HX154" s="39">
        <v>0</v>
      </c>
      <c r="HY154" s="39">
        <v>0</v>
      </c>
      <c r="HZ154" s="39">
        <v>0</v>
      </c>
      <c r="IA154" s="39">
        <v>40</v>
      </c>
      <c r="IB154" s="39">
        <v>14.285714285714285</v>
      </c>
      <c r="IC154" s="39">
        <v>33.333333333333329</v>
      </c>
      <c r="ID154" s="39">
        <v>0</v>
      </c>
      <c r="IE154" s="39">
        <v>0</v>
      </c>
      <c r="IF154" s="39">
        <v>0</v>
      </c>
      <c r="IG154" s="39">
        <v>16.666666666666664</v>
      </c>
      <c r="IH154" s="39">
        <v>0</v>
      </c>
      <c r="II154" s="39">
        <v>0</v>
      </c>
      <c r="IJ154" s="39">
        <v>50</v>
      </c>
      <c r="IK154" s="39">
        <v>0</v>
      </c>
      <c r="IL154" s="39">
        <v>0</v>
      </c>
      <c r="IM154" s="39">
        <v>20</v>
      </c>
      <c r="IN154" s="39">
        <v>28.571428571428569</v>
      </c>
      <c r="IO154" s="39">
        <v>16.666666666666664</v>
      </c>
      <c r="IP154" s="39">
        <v>0</v>
      </c>
      <c r="IQ154" s="39">
        <v>0</v>
      </c>
      <c r="IR154" s="39">
        <v>7.6923076923076925</v>
      </c>
      <c r="IS154" s="39">
        <v>11.111111111111111</v>
      </c>
      <c r="IT154" s="39">
        <v>25</v>
      </c>
      <c r="IU154" s="39">
        <v>0</v>
      </c>
      <c r="IV154" s="39">
        <v>4</v>
      </c>
      <c r="IW154" s="39">
        <v>1</v>
      </c>
      <c r="IX154" s="39">
        <v>3</v>
      </c>
      <c r="IY154" s="39">
        <v>3</v>
      </c>
      <c r="IZ154" s="39">
        <v>2</v>
      </c>
      <c r="JA154" s="39">
        <v>2</v>
      </c>
      <c r="JB154" s="39">
        <v>4</v>
      </c>
      <c r="JC154" s="39">
        <v>3</v>
      </c>
      <c r="JD154" s="2">
        <v>3</v>
      </c>
      <c r="JE154" s="2">
        <v>1</v>
      </c>
      <c r="JF154" s="2">
        <v>1</v>
      </c>
      <c r="JG154" s="2">
        <v>3</v>
      </c>
      <c r="JH154" s="2">
        <v>3</v>
      </c>
      <c r="JI154" s="2">
        <v>1</v>
      </c>
      <c r="JJ154" s="2">
        <v>2</v>
      </c>
      <c r="JK154" s="2">
        <v>0</v>
      </c>
      <c r="JL154" s="2">
        <v>0</v>
      </c>
      <c r="JM154" s="44">
        <v>0</v>
      </c>
      <c r="JN154" s="44">
        <v>2</v>
      </c>
      <c r="JO154" s="44">
        <v>1</v>
      </c>
      <c r="JP154" s="2">
        <v>0</v>
      </c>
      <c r="JQ154" s="2">
        <v>0</v>
      </c>
      <c r="JR154" s="2">
        <v>0</v>
      </c>
      <c r="JS154" s="2">
        <v>0</v>
      </c>
      <c r="JT154" s="2">
        <v>3</v>
      </c>
      <c r="JU154" s="2">
        <v>1</v>
      </c>
      <c r="JV154" s="2">
        <v>0</v>
      </c>
      <c r="JW154" s="2">
        <v>5</v>
      </c>
      <c r="JX154" s="2">
        <v>0</v>
      </c>
      <c r="JY154" s="2">
        <v>1</v>
      </c>
      <c r="JZ154" s="2">
        <v>0</v>
      </c>
      <c r="KA154" s="2">
        <v>0</v>
      </c>
      <c r="KB154" s="25">
        <v>0</v>
      </c>
      <c r="KC154" s="25">
        <v>0</v>
      </c>
      <c r="KD154" s="25">
        <v>0</v>
      </c>
      <c r="KE154" s="25">
        <v>0</v>
      </c>
      <c r="KF154" s="25">
        <v>10</v>
      </c>
      <c r="KG154" s="25">
        <v>3</v>
      </c>
      <c r="KH154" s="25">
        <v>5</v>
      </c>
      <c r="KI154" s="25">
        <v>8</v>
      </c>
      <c r="KJ154" s="25">
        <v>2</v>
      </c>
      <c r="KK154" s="25">
        <v>3</v>
      </c>
      <c r="KL154" s="25">
        <v>6</v>
      </c>
      <c r="KM154" s="25">
        <v>4</v>
      </c>
      <c r="KN154" s="25">
        <v>3</v>
      </c>
      <c r="KO154" s="25">
        <v>1</v>
      </c>
      <c r="KP154" s="25">
        <v>1</v>
      </c>
      <c r="KQ154" s="25">
        <v>3</v>
      </c>
      <c r="KR154" s="44">
        <v>40</v>
      </c>
      <c r="KS154" s="44">
        <v>33.333333333333329</v>
      </c>
      <c r="KT154" s="44">
        <v>60</v>
      </c>
      <c r="KU154" s="44">
        <v>37.5</v>
      </c>
      <c r="KV154" s="44">
        <v>100</v>
      </c>
      <c r="KW154" s="44">
        <v>66.666666666666657</v>
      </c>
      <c r="KX154" s="44">
        <v>66.666666666666657</v>
      </c>
      <c r="KY154" s="44">
        <v>75</v>
      </c>
      <c r="KZ154" s="44">
        <v>100</v>
      </c>
      <c r="LA154" s="44">
        <v>100</v>
      </c>
      <c r="LB154" s="44">
        <v>100</v>
      </c>
      <c r="LC154" s="44">
        <v>100</v>
      </c>
      <c r="LD154" s="44">
        <v>30</v>
      </c>
      <c r="LE154" s="44">
        <v>33.333333333333329</v>
      </c>
      <c r="LF154" s="44">
        <v>40</v>
      </c>
      <c r="LG154" s="44">
        <v>0</v>
      </c>
      <c r="LH154" s="44">
        <v>0</v>
      </c>
      <c r="LI154" s="44">
        <v>0</v>
      </c>
      <c r="LJ154" s="44">
        <v>33.333333333333329</v>
      </c>
      <c r="LK154" s="44">
        <v>25</v>
      </c>
      <c r="LL154" s="44">
        <v>0</v>
      </c>
      <c r="LM154" s="44">
        <v>0</v>
      </c>
      <c r="LN154" s="44">
        <v>0</v>
      </c>
      <c r="LO154" s="44">
        <v>0</v>
      </c>
      <c r="LP154" s="44">
        <v>30</v>
      </c>
      <c r="LQ154" s="44">
        <v>33.333333333333329</v>
      </c>
      <c r="LR154" s="44">
        <v>0</v>
      </c>
      <c r="LS154" s="44">
        <v>62.5</v>
      </c>
      <c r="LT154" s="44">
        <v>0</v>
      </c>
      <c r="LU154" s="44">
        <v>33.333333333333329</v>
      </c>
      <c r="LV154" s="44">
        <v>0</v>
      </c>
      <c r="LW154" s="44">
        <v>0</v>
      </c>
      <c r="LX154" s="44">
        <v>0</v>
      </c>
      <c r="LY154" s="44">
        <v>0</v>
      </c>
      <c r="LZ154" s="44">
        <v>0</v>
      </c>
      <c r="MA154" s="44">
        <v>0</v>
      </c>
      <c r="MB154" s="25">
        <v>2</v>
      </c>
      <c r="MC154" s="25">
        <v>0</v>
      </c>
      <c r="MD154" s="25">
        <v>1</v>
      </c>
      <c r="ME154" s="25">
        <v>1</v>
      </c>
      <c r="MF154" s="25">
        <v>0</v>
      </c>
      <c r="MG154" s="25">
        <v>2</v>
      </c>
      <c r="MH154" s="25">
        <v>2</v>
      </c>
      <c r="MI154" s="25">
        <v>0</v>
      </c>
      <c r="MJ154" s="25">
        <v>2</v>
      </c>
      <c r="MK154" s="25">
        <v>1</v>
      </c>
      <c r="ML154" s="25">
        <v>1</v>
      </c>
      <c r="MM154" s="25">
        <v>0</v>
      </c>
      <c r="MN154" s="25">
        <v>4</v>
      </c>
      <c r="MO154" s="25">
        <v>0</v>
      </c>
      <c r="MP154" s="25">
        <v>2</v>
      </c>
      <c r="MQ154" s="25">
        <v>5</v>
      </c>
      <c r="MR154" s="25">
        <v>4</v>
      </c>
      <c r="MS154" s="25">
        <v>4</v>
      </c>
      <c r="MT154" s="25">
        <v>4</v>
      </c>
      <c r="MU154" s="25">
        <v>1</v>
      </c>
      <c r="MV154" s="25">
        <v>5</v>
      </c>
      <c r="MW154" s="44">
        <v>2</v>
      </c>
      <c r="MX154" s="44">
        <v>2</v>
      </c>
      <c r="MY154" s="44">
        <v>2</v>
      </c>
      <c r="MZ154" s="44">
        <v>50</v>
      </c>
      <c r="NA154" s="44">
        <v>999999999</v>
      </c>
      <c r="NB154" s="44">
        <v>50</v>
      </c>
      <c r="NC154" s="44">
        <v>20</v>
      </c>
      <c r="ND154" s="44">
        <v>0</v>
      </c>
      <c r="NE154" s="44">
        <v>50</v>
      </c>
      <c r="NF154" s="44">
        <v>50</v>
      </c>
      <c r="NG154" s="44">
        <v>0</v>
      </c>
      <c r="NH154" s="44">
        <v>40</v>
      </c>
      <c r="NI154" s="44">
        <v>50</v>
      </c>
      <c r="NJ154" s="44">
        <v>50</v>
      </c>
      <c r="NK154" s="44">
        <v>0</v>
      </c>
      <c r="NL154" s="25">
        <v>0</v>
      </c>
      <c r="NM154" s="25">
        <v>1</v>
      </c>
      <c r="NN154" s="25">
        <v>0</v>
      </c>
      <c r="NO154" s="25">
        <v>1</v>
      </c>
      <c r="NP154" s="25">
        <v>0</v>
      </c>
      <c r="NQ154" s="25">
        <v>0</v>
      </c>
      <c r="NR154" s="25">
        <v>0</v>
      </c>
      <c r="NS154" s="25">
        <v>1</v>
      </c>
      <c r="NT154" s="25">
        <v>0</v>
      </c>
      <c r="NU154" s="25">
        <v>0</v>
      </c>
      <c r="NV154" s="25">
        <v>0</v>
      </c>
      <c r="NW154" s="25">
        <v>0</v>
      </c>
      <c r="NX154" s="25">
        <v>1</v>
      </c>
      <c r="NY154" s="25">
        <v>2</v>
      </c>
      <c r="NZ154" s="25">
        <v>1</v>
      </c>
      <c r="OA154" s="25">
        <v>2</v>
      </c>
      <c r="OB154" s="25">
        <v>0</v>
      </c>
      <c r="OC154" s="25">
        <v>1</v>
      </c>
      <c r="OD154" s="44">
        <v>1</v>
      </c>
      <c r="OE154" s="44">
        <v>1</v>
      </c>
      <c r="OF154" s="44">
        <v>0</v>
      </c>
      <c r="OG154" s="44">
        <v>0</v>
      </c>
      <c r="OH154" s="44">
        <v>0</v>
      </c>
      <c r="OI154" s="44">
        <v>0</v>
      </c>
      <c r="OJ154" s="44">
        <v>0</v>
      </c>
      <c r="OK154" s="44">
        <v>50</v>
      </c>
      <c r="OL154" s="44">
        <v>0</v>
      </c>
      <c r="OM154" s="44">
        <v>50</v>
      </c>
      <c r="ON154" s="44">
        <v>999999999</v>
      </c>
      <c r="OO154" s="44">
        <v>0</v>
      </c>
      <c r="OP154" s="44">
        <v>0</v>
      </c>
      <c r="OQ154" s="44">
        <v>100</v>
      </c>
      <c r="OR154" s="44">
        <v>999999999</v>
      </c>
      <c r="OS154" s="44">
        <v>999999999</v>
      </c>
      <c r="OT154" s="44">
        <v>999999999</v>
      </c>
      <c r="OU154" s="44">
        <v>999999999</v>
      </c>
      <c r="OV154" s="25">
        <v>9</v>
      </c>
      <c r="OW154" s="25">
        <v>5</v>
      </c>
      <c r="OX154" s="25">
        <v>9</v>
      </c>
      <c r="OY154" s="25">
        <v>16</v>
      </c>
      <c r="OZ154" s="25">
        <v>13</v>
      </c>
      <c r="PA154" s="25">
        <v>8</v>
      </c>
      <c r="PB154" s="25">
        <v>10</v>
      </c>
      <c r="PC154" s="25">
        <v>16</v>
      </c>
      <c r="PD154" s="25">
        <v>19</v>
      </c>
      <c r="PE154" s="25">
        <v>22</v>
      </c>
      <c r="PF154" s="25">
        <v>16</v>
      </c>
      <c r="PG154" s="25">
        <v>8</v>
      </c>
      <c r="PH154" s="25">
        <v>19</v>
      </c>
      <c r="PI154" s="25">
        <v>7</v>
      </c>
      <c r="PJ154" s="25">
        <v>11</v>
      </c>
      <c r="PK154" s="25">
        <v>19</v>
      </c>
      <c r="PL154" s="25">
        <v>15</v>
      </c>
      <c r="PM154" s="25">
        <v>13</v>
      </c>
      <c r="PN154" s="25">
        <v>15</v>
      </c>
      <c r="PO154" s="25">
        <v>16</v>
      </c>
      <c r="PP154" s="25">
        <v>21</v>
      </c>
      <c r="PQ154" s="25">
        <v>24</v>
      </c>
      <c r="PR154" s="25">
        <v>17</v>
      </c>
      <c r="PS154" s="25">
        <v>16</v>
      </c>
      <c r="PT154" s="44">
        <v>47.368421052631575</v>
      </c>
      <c r="PU154" s="44">
        <v>71.428571428571431</v>
      </c>
      <c r="PV154" s="44">
        <v>81.818181818181827</v>
      </c>
      <c r="PW154" s="44">
        <v>84.210526315789465</v>
      </c>
      <c r="PX154" s="44">
        <v>86.666666666666671</v>
      </c>
      <c r="PY154" s="44">
        <v>61.53846153846154</v>
      </c>
      <c r="PZ154" s="44">
        <v>66.666666666666657</v>
      </c>
      <c r="QA154" s="44">
        <v>100</v>
      </c>
      <c r="QB154" s="44">
        <v>90.476190476190482</v>
      </c>
      <c r="QC154" s="44">
        <v>91.666666666666657</v>
      </c>
      <c r="QD154" s="44">
        <v>94.117647058823522</v>
      </c>
      <c r="QE154" s="44">
        <v>50</v>
      </c>
      <c r="QF154" s="25">
        <v>10</v>
      </c>
      <c r="QG154" s="25">
        <v>5</v>
      </c>
      <c r="QH154" s="25">
        <v>8</v>
      </c>
      <c r="QI154" s="25">
        <v>14</v>
      </c>
      <c r="QJ154" s="25">
        <v>11</v>
      </c>
      <c r="QK154" s="25">
        <v>10</v>
      </c>
      <c r="QL154" s="25">
        <v>12</v>
      </c>
      <c r="QM154" s="25">
        <v>16</v>
      </c>
      <c r="QN154" s="25">
        <v>17</v>
      </c>
      <c r="QO154" s="25">
        <v>21</v>
      </c>
      <c r="QP154" s="25">
        <v>10</v>
      </c>
      <c r="QQ154" s="25">
        <v>19</v>
      </c>
      <c r="QR154" s="25">
        <v>7</v>
      </c>
      <c r="QS154" s="25">
        <v>11</v>
      </c>
      <c r="QT154" s="25">
        <v>19</v>
      </c>
      <c r="QU154" s="25">
        <v>15</v>
      </c>
      <c r="QV154" s="25">
        <v>13</v>
      </c>
      <c r="QW154" s="25">
        <v>15</v>
      </c>
      <c r="QX154" s="25">
        <v>16</v>
      </c>
      <c r="QY154" s="25">
        <v>21</v>
      </c>
      <c r="QZ154" s="25">
        <v>24</v>
      </c>
      <c r="RA154" s="25">
        <v>17</v>
      </c>
      <c r="RB154" s="44">
        <v>52.631578947368418</v>
      </c>
      <c r="RC154" s="44">
        <v>71.428571428571431</v>
      </c>
      <c r="RD154" s="44">
        <v>72.727272727272734</v>
      </c>
      <c r="RE154" s="44">
        <v>73.68421052631578</v>
      </c>
      <c r="RF154" s="44">
        <v>73.333333333333329</v>
      </c>
      <c r="RG154" s="44">
        <v>76.923076923076934</v>
      </c>
      <c r="RH154" s="44">
        <v>80</v>
      </c>
      <c r="RI154" s="44">
        <v>100</v>
      </c>
      <c r="RJ154" s="44">
        <v>80.952380952380949</v>
      </c>
      <c r="RK154" s="44">
        <v>87.5</v>
      </c>
      <c r="RL154" s="44">
        <v>58.82352941176471</v>
      </c>
      <c r="RM154" s="25">
        <v>11</v>
      </c>
      <c r="RN154" s="25">
        <v>4</v>
      </c>
      <c r="RO154" s="25">
        <v>7</v>
      </c>
      <c r="RP154" s="25">
        <v>10</v>
      </c>
      <c r="RQ154" s="25">
        <v>8</v>
      </c>
      <c r="RR154" s="25">
        <v>6</v>
      </c>
      <c r="RS154" s="25">
        <v>8</v>
      </c>
      <c r="RT154" s="25">
        <v>6</v>
      </c>
      <c r="RU154" s="25">
        <v>10</v>
      </c>
      <c r="RV154" s="25">
        <v>5</v>
      </c>
      <c r="RW154" s="25">
        <v>4</v>
      </c>
      <c r="RX154" s="25">
        <v>6</v>
      </c>
      <c r="RY154" s="25">
        <v>4</v>
      </c>
      <c r="RZ154" s="25">
        <v>2</v>
      </c>
      <c r="SA154" s="25">
        <v>3</v>
      </c>
      <c r="SB154" s="25">
        <v>3</v>
      </c>
      <c r="SC154" s="25">
        <v>5</v>
      </c>
      <c r="SD154" s="25">
        <v>2</v>
      </c>
      <c r="SE154" s="25">
        <v>7</v>
      </c>
      <c r="SF154" s="25">
        <v>6</v>
      </c>
      <c r="SG154" s="25">
        <v>11</v>
      </c>
      <c r="SH154" s="25">
        <v>13</v>
      </c>
      <c r="SI154" s="25">
        <v>6</v>
      </c>
      <c r="SJ154" s="25">
        <v>8</v>
      </c>
      <c r="SK154" s="25">
        <v>4</v>
      </c>
      <c r="SL154" s="25">
        <v>1</v>
      </c>
      <c r="SM154" s="25">
        <v>3</v>
      </c>
      <c r="SN154" s="25">
        <v>1</v>
      </c>
      <c r="SO154" s="25">
        <v>5</v>
      </c>
      <c r="SP154" s="25">
        <v>2</v>
      </c>
      <c r="SQ154" s="25">
        <v>6</v>
      </c>
      <c r="SR154" s="25">
        <v>4</v>
      </c>
      <c r="SS154" s="25">
        <v>7</v>
      </c>
      <c r="ST154" s="25">
        <v>4</v>
      </c>
      <c r="SU154" s="25">
        <v>4</v>
      </c>
      <c r="SV154" s="25">
        <v>6</v>
      </c>
      <c r="SW154" s="44">
        <v>64.705882352941174</v>
      </c>
      <c r="SX154" s="44">
        <v>66.666666666666657</v>
      </c>
      <c r="SY154" s="44">
        <v>87.5</v>
      </c>
      <c r="SZ154" s="44">
        <v>66.666666666666657</v>
      </c>
      <c r="TA154" s="44">
        <v>80</v>
      </c>
      <c r="TB154" s="44">
        <v>60</v>
      </c>
      <c r="TC154" s="44">
        <v>61.53846153846154</v>
      </c>
      <c r="TD154" s="44">
        <v>60</v>
      </c>
      <c r="TE154" s="44">
        <v>50</v>
      </c>
      <c r="TF154" s="44">
        <v>25</v>
      </c>
      <c r="TG154" s="44">
        <v>40</v>
      </c>
      <c r="TH154" s="44">
        <v>46.153846153846153</v>
      </c>
      <c r="TI154" s="44">
        <v>23.52941176470588</v>
      </c>
      <c r="TJ154" s="44">
        <v>33.333333333333329</v>
      </c>
      <c r="TK154" s="44">
        <v>37.5</v>
      </c>
      <c r="TL154" s="44">
        <v>20</v>
      </c>
      <c r="TM154" s="44">
        <v>50</v>
      </c>
      <c r="TN154" s="44">
        <v>20</v>
      </c>
      <c r="TO154" s="44">
        <v>53.846153846153847</v>
      </c>
      <c r="TP154" s="44">
        <v>60</v>
      </c>
      <c r="TQ154" s="44">
        <v>55.000000000000007</v>
      </c>
      <c r="TR154" s="44">
        <v>65</v>
      </c>
      <c r="TS154" s="44">
        <v>60</v>
      </c>
      <c r="TT154" s="44">
        <v>61.53846153846154</v>
      </c>
      <c r="TU154" s="44">
        <v>23.52941176470588</v>
      </c>
      <c r="TV154" s="44">
        <v>16.666666666666664</v>
      </c>
      <c r="TW154" s="44">
        <v>37.5</v>
      </c>
      <c r="TX154" s="44">
        <v>6.666666666666667</v>
      </c>
      <c r="TY154" s="44">
        <v>50</v>
      </c>
      <c r="TZ154" s="44">
        <v>20</v>
      </c>
      <c r="UA154" s="44">
        <v>46.153846153846153</v>
      </c>
      <c r="UB154" s="44">
        <v>40</v>
      </c>
      <c r="UC154" s="44">
        <v>35</v>
      </c>
      <c r="UD154" s="44">
        <v>20</v>
      </c>
      <c r="UE154" s="44">
        <v>40</v>
      </c>
      <c r="UF154" s="44">
        <v>46.153846153846153</v>
      </c>
    </row>
    <row r="155" spans="1:552" x14ac:dyDescent="0.25">
      <c r="A155" s="2" t="str">
        <f t="shared" si="2"/>
        <v xml:space="preserve">330414 Queimados                                                                                                                                    </v>
      </c>
      <c r="B155" s="58">
        <v>330414</v>
      </c>
      <c r="C155" s="2" t="s">
        <v>199</v>
      </c>
      <c r="D155" s="56">
        <v>4</v>
      </c>
      <c r="E155" s="56">
        <v>4</v>
      </c>
      <c r="F155" s="56">
        <v>3</v>
      </c>
      <c r="G155" s="56">
        <v>5</v>
      </c>
      <c r="H155" s="56">
        <v>17</v>
      </c>
      <c r="I155" s="56">
        <v>12</v>
      </c>
      <c r="J155" s="56">
        <v>12</v>
      </c>
      <c r="K155" s="56">
        <v>10</v>
      </c>
      <c r="L155" s="56">
        <v>13</v>
      </c>
      <c r="M155" s="56">
        <v>15</v>
      </c>
      <c r="N155" s="56">
        <v>7</v>
      </c>
      <c r="O155" s="56">
        <v>7</v>
      </c>
      <c r="P155" s="59">
        <v>2</v>
      </c>
      <c r="Q155" s="59">
        <v>3</v>
      </c>
      <c r="R155" s="59">
        <v>2</v>
      </c>
      <c r="S155" s="59">
        <v>3</v>
      </c>
      <c r="T155" s="59">
        <v>3</v>
      </c>
      <c r="U155" s="59">
        <v>6</v>
      </c>
      <c r="V155" s="59">
        <v>7</v>
      </c>
      <c r="W155" s="59">
        <v>8</v>
      </c>
      <c r="X155" s="59">
        <v>9</v>
      </c>
      <c r="Y155" s="59">
        <v>10</v>
      </c>
      <c r="Z155" s="59">
        <v>6</v>
      </c>
      <c r="AA155" s="59">
        <v>6</v>
      </c>
      <c r="AB155" s="62">
        <v>50</v>
      </c>
      <c r="AC155" s="62">
        <v>75</v>
      </c>
      <c r="AD155" s="62">
        <v>66.666666666666657</v>
      </c>
      <c r="AE155" s="62">
        <v>60</v>
      </c>
      <c r="AF155" s="62">
        <v>17.647058823529413</v>
      </c>
      <c r="AG155" s="62">
        <v>50</v>
      </c>
      <c r="AH155" s="62">
        <v>58.333333333333336</v>
      </c>
      <c r="AI155" s="62">
        <v>80</v>
      </c>
      <c r="AJ155" s="62">
        <v>69.230769230769226</v>
      </c>
      <c r="AK155" s="62">
        <v>66.666666666666657</v>
      </c>
      <c r="AL155" s="62">
        <v>85.714285714285708</v>
      </c>
      <c r="AM155" s="62">
        <v>85.714285714285708</v>
      </c>
      <c r="AN155" s="61">
        <v>1</v>
      </c>
      <c r="AO155" s="25">
        <v>1</v>
      </c>
      <c r="AP155" s="25">
        <v>1</v>
      </c>
      <c r="AQ155" s="25">
        <v>2</v>
      </c>
      <c r="AR155" s="25">
        <v>14</v>
      </c>
      <c r="AS155" s="25">
        <v>5</v>
      </c>
      <c r="AT155" s="25">
        <v>5</v>
      </c>
      <c r="AU155" s="25">
        <v>1</v>
      </c>
      <c r="AV155" s="25">
        <v>4</v>
      </c>
      <c r="AW155" s="25">
        <v>5</v>
      </c>
      <c r="AX155" s="25">
        <v>1</v>
      </c>
      <c r="AY155" s="25">
        <v>1</v>
      </c>
      <c r="AZ155" s="39">
        <v>25</v>
      </c>
      <c r="BA155" s="39">
        <v>25</v>
      </c>
      <c r="BB155" s="39">
        <v>33.333333333333329</v>
      </c>
      <c r="BC155" s="39">
        <v>40</v>
      </c>
      <c r="BD155" s="39">
        <v>82.35294117647058</v>
      </c>
      <c r="BE155" s="39">
        <v>41.666666666666671</v>
      </c>
      <c r="BF155" s="39">
        <v>41.666666666666671</v>
      </c>
      <c r="BG155" s="39">
        <v>10</v>
      </c>
      <c r="BH155" s="39">
        <v>30.76923076923077</v>
      </c>
      <c r="BI155" s="39">
        <v>33.333333333333329</v>
      </c>
      <c r="BJ155" s="39">
        <v>14.285714285714285</v>
      </c>
      <c r="BK155" s="39">
        <v>14.285714285714285</v>
      </c>
      <c r="BL155" s="25">
        <v>1</v>
      </c>
      <c r="BM155" s="25">
        <v>0</v>
      </c>
      <c r="BN155" s="25">
        <v>0</v>
      </c>
      <c r="BO155" s="25">
        <v>0</v>
      </c>
      <c r="BP155" s="25">
        <v>0</v>
      </c>
      <c r="BQ155" s="25">
        <v>1</v>
      </c>
      <c r="BR155" s="25">
        <v>0</v>
      </c>
      <c r="BS155" s="25">
        <v>1</v>
      </c>
      <c r="BT155" s="25">
        <v>0</v>
      </c>
      <c r="BU155" s="25">
        <v>0</v>
      </c>
      <c r="BV155" s="25">
        <v>0</v>
      </c>
      <c r="BW155" s="25">
        <v>0</v>
      </c>
      <c r="BX155" s="39">
        <v>25</v>
      </c>
      <c r="BY155" s="39">
        <v>0</v>
      </c>
      <c r="BZ155" s="39">
        <v>0</v>
      </c>
      <c r="CA155" s="39">
        <v>0</v>
      </c>
      <c r="CB155" s="39">
        <v>0</v>
      </c>
      <c r="CC155" s="39">
        <v>8.3333333333333321</v>
      </c>
      <c r="CD155" s="39">
        <v>0</v>
      </c>
      <c r="CE155" s="39">
        <v>10</v>
      </c>
      <c r="CF155" s="39">
        <v>0</v>
      </c>
      <c r="CG155" s="39">
        <v>0</v>
      </c>
      <c r="CH155" s="39">
        <v>0</v>
      </c>
      <c r="CI155" s="39">
        <v>0</v>
      </c>
      <c r="CJ155" s="63">
        <v>0</v>
      </c>
      <c r="CK155" s="63">
        <v>0</v>
      </c>
      <c r="CL155" s="63">
        <v>2</v>
      </c>
      <c r="CM155" s="63">
        <v>2</v>
      </c>
      <c r="CN155" s="63">
        <v>1</v>
      </c>
      <c r="CO155" s="63">
        <v>1</v>
      </c>
      <c r="CP155" s="63">
        <v>1</v>
      </c>
      <c r="CQ155" s="63">
        <v>2</v>
      </c>
      <c r="CR155" s="63">
        <v>1</v>
      </c>
      <c r="CS155" s="63">
        <v>4</v>
      </c>
      <c r="CT155" s="63">
        <v>1</v>
      </c>
      <c r="CU155" s="63">
        <v>2</v>
      </c>
      <c r="CV155" s="63">
        <v>1</v>
      </c>
      <c r="CW155" s="63">
        <v>0</v>
      </c>
      <c r="CX155" s="63">
        <v>0</v>
      </c>
      <c r="CY155" s="63">
        <v>1</v>
      </c>
      <c r="CZ155" s="63">
        <v>0</v>
      </c>
      <c r="DA155" s="63">
        <v>0</v>
      </c>
      <c r="DB155" s="63">
        <v>0</v>
      </c>
      <c r="DC155" s="63">
        <v>0</v>
      </c>
      <c r="DD155" s="63">
        <v>1</v>
      </c>
      <c r="DE155" s="63">
        <v>1</v>
      </c>
      <c r="DF155" s="63">
        <v>0</v>
      </c>
      <c r="DG155" s="63">
        <v>1</v>
      </c>
      <c r="DH155" s="25">
        <v>0</v>
      </c>
      <c r="DI155" s="25">
        <v>1</v>
      </c>
      <c r="DJ155" s="25">
        <v>0</v>
      </c>
      <c r="DK155" s="25">
        <v>0</v>
      </c>
      <c r="DL155" s="25">
        <v>1</v>
      </c>
      <c r="DM155" s="25">
        <v>0</v>
      </c>
      <c r="DN155" s="25">
        <v>2</v>
      </c>
      <c r="DO155" s="25">
        <v>1</v>
      </c>
      <c r="DP155" s="25">
        <v>0</v>
      </c>
      <c r="DQ155" s="25">
        <v>1</v>
      </c>
      <c r="DR155" s="25">
        <v>0</v>
      </c>
      <c r="DS155" s="25">
        <v>0</v>
      </c>
      <c r="DT155" s="34">
        <v>1</v>
      </c>
      <c r="DU155" s="34">
        <v>1</v>
      </c>
      <c r="DV155" s="34">
        <v>2</v>
      </c>
      <c r="DW155" s="34">
        <v>3</v>
      </c>
      <c r="DX155" s="34">
        <v>2</v>
      </c>
      <c r="DY155" s="34">
        <v>1</v>
      </c>
      <c r="DZ155" s="34">
        <v>3</v>
      </c>
      <c r="EA155" s="2">
        <v>3</v>
      </c>
      <c r="EB155" s="2">
        <v>2</v>
      </c>
      <c r="EC155" s="2">
        <v>6</v>
      </c>
      <c r="ED155" s="2">
        <v>1</v>
      </c>
      <c r="EE155" s="2">
        <v>3</v>
      </c>
      <c r="EF155" s="34">
        <v>0</v>
      </c>
      <c r="EG155" s="34">
        <v>0</v>
      </c>
      <c r="EH155" s="34">
        <v>100</v>
      </c>
      <c r="EI155" s="34">
        <v>66.666666666666657</v>
      </c>
      <c r="EJ155" s="34">
        <v>50</v>
      </c>
      <c r="EK155" s="34">
        <v>100</v>
      </c>
      <c r="EL155" s="34">
        <v>33.333333333333329</v>
      </c>
      <c r="EM155" s="34">
        <v>66.666666666666657</v>
      </c>
      <c r="EN155" s="34">
        <v>50</v>
      </c>
      <c r="EO155" s="34">
        <v>66.666666666666657</v>
      </c>
      <c r="EP155" s="34">
        <v>100</v>
      </c>
      <c r="EQ155" s="34">
        <v>66.666666666666657</v>
      </c>
      <c r="ER155" s="34">
        <v>100</v>
      </c>
      <c r="ES155" s="34">
        <v>0</v>
      </c>
      <c r="ET155" s="34">
        <v>0</v>
      </c>
      <c r="EU155" s="34">
        <v>33.333333333333329</v>
      </c>
      <c r="EV155" s="34">
        <v>0</v>
      </c>
      <c r="EW155" s="34">
        <v>0</v>
      </c>
      <c r="EX155" s="34">
        <v>0</v>
      </c>
      <c r="EY155" s="34">
        <v>0</v>
      </c>
      <c r="EZ155" s="34">
        <v>50</v>
      </c>
      <c r="FA155" s="34">
        <v>16.666666666666664</v>
      </c>
      <c r="FB155" s="34">
        <v>0</v>
      </c>
      <c r="FC155" s="34">
        <v>33.333333333333329</v>
      </c>
      <c r="FD155" s="42">
        <v>0</v>
      </c>
      <c r="FE155" s="42">
        <v>100</v>
      </c>
      <c r="FF155" s="42">
        <v>0</v>
      </c>
      <c r="FG155" s="42">
        <v>0</v>
      </c>
      <c r="FH155" s="42">
        <v>50</v>
      </c>
      <c r="FI155" s="42">
        <v>0</v>
      </c>
      <c r="FJ155" s="42">
        <v>66.666666666666657</v>
      </c>
      <c r="FK155" s="42">
        <v>33.333333333333329</v>
      </c>
      <c r="FL155" s="42">
        <v>0</v>
      </c>
      <c r="FM155" s="42">
        <v>16.666666666666664</v>
      </c>
      <c r="FN155" s="42">
        <v>0</v>
      </c>
      <c r="FO155" s="42">
        <v>0</v>
      </c>
      <c r="FP155" s="42">
        <v>2</v>
      </c>
      <c r="FQ155" s="2">
        <v>0</v>
      </c>
      <c r="FR155" s="2">
        <v>2</v>
      </c>
      <c r="FS155" s="2">
        <v>3</v>
      </c>
      <c r="FT155" s="2">
        <v>0</v>
      </c>
      <c r="FU155" s="2">
        <v>2</v>
      </c>
      <c r="FV155" s="2">
        <v>2</v>
      </c>
      <c r="FW155" s="2">
        <v>5</v>
      </c>
      <c r="FX155" s="2">
        <v>5</v>
      </c>
      <c r="FY155" s="2">
        <v>5</v>
      </c>
      <c r="FZ155" s="2">
        <v>5</v>
      </c>
      <c r="GA155" s="2">
        <v>5</v>
      </c>
      <c r="GB155" s="25">
        <v>0</v>
      </c>
      <c r="GC155" s="25">
        <v>0</v>
      </c>
      <c r="GD155" s="25">
        <v>0</v>
      </c>
      <c r="GE155" s="25">
        <v>0</v>
      </c>
      <c r="GF155" s="25">
        <v>1</v>
      </c>
      <c r="GG155" s="25">
        <v>2</v>
      </c>
      <c r="GH155" s="25">
        <v>1</v>
      </c>
      <c r="GI155" s="25">
        <v>2</v>
      </c>
      <c r="GJ155" s="25">
        <v>2</v>
      </c>
      <c r="GK155" s="25">
        <v>0</v>
      </c>
      <c r="GL155" s="25">
        <v>1</v>
      </c>
      <c r="GM155" s="25">
        <v>0</v>
      </c>
      <c r="GN155" s="2">
        <v>0</v>
      </c>
      <c r="GO155" s="2">
        <v>1</v>
      </c>
      <c r="GP155" s="2">
        <v>0</v>
      </c>
      <c r="GQ155" s="2">
        <v>0</v>
      </c>
      <c r="GR155" s="2">
        <v>2</v>
      </c>
      <c r="GS155" s="2">
        <v>1</v>
      </c>
      <c r="GT155" s="2">
        <v>1</v>
      </c>
      <c r="GU155" s="2">
        <v>1</v>
      </c>
      <c r="GV155" s="2">
        <v>0</v>
      </c>
      <c r="GW155" s="2">
        <v>0</v>
      </c>
      <c r="GX155" s="2">
        <v>0</v>
      </c>
      <c r="GY155" s="2">
        <v>0</v>
      </c>
      <c r="GZ155" s="2">
        <v>2</v>
      </c>
      <c r="HA155" s="2">
        <v>1</v>
      </c>
      <c r="HB155" s="2">
        <v>2</v>
      </c>
      <c r="HC155" s="2">
        <v>3</v>
      </c>
      <c r="HD155" s="2">
        <v>3</v>
      </c>
      <c r="HE155" s="2">
        <v>5</v>
      </c>
      <c r="HF155" s="2">
        <v>4</v>
      </c>
      <c r="HG155" s="2">
        <v>8</v>
      </c>
      <c r="HH155" s="2">
        <v>7</v>
      </c>
      <c r="HI155" s="2">
        <v>5</v>
      </c>
      <c r="HJ155" s="2">
        <v>6</v>
      </c>
      <c r="HK155" s="2">
        <v>5</v>
      </c>
      <c r="HL155" s="34">
        <v>100</v>
      </c>
      <c r="HM155" s="34">
        <v>0</v>
      </c>
      <c r="HN155" s="34">
        <v>100</v>
      </c>
      <c r="HO155" s="34">
        <v>100</v>
      </c>
      <c r="HP155" s="34">
        <v>0</v>
      </c>
      <c r="HQ155" s="34">
        <v>40</v>
      </c>
      <c r="HR155" s="34">
        <v>50</v>
      </c>
      <c r="HS155" s="34">
        <v>62.5</v>
      </c>
      <c r="HT155" s="34">
        <v>71.428571428571431</v>
      </c>
      <c r="HU155" s="34">
        <v>100</v>
      </c>
      <c r="HV155" s="34">
        <v>83.333333333333343</v>
      </c>
      <c r="HW155" s="34">
        <v>100</v>
      </c>
      <c r="HX155" s="39">
        <v>0</v>
      </c>
      <c r="HY155" s="39">
        <v>0</v>
      </c>
      <c r="HZ155" s="39">
        <v>0</v>
      </c>
      <c r="IA155" s="39">
        <v>0</v>
      </c>
      <c r="IB155" s="39">
        <v>33.333333333333329</v>
      </c>
      <c r="IC155" s="39">
        <v>40</v>
      </c>
      <c r="ID155" s="39">
        <v>25</v>
      </c>
      <c r="IE155" s="39">
        <v>25</v>
      </c>
      <c r="IF155" s="39">
        <v>28.571428571428569</v>
      </c>
      <c r="IG155" s="39">
        <v>0</v>
      </c>
      <c r="IH155" s="39">
        <v>16.666666666666664</v>
      </c>
      <c r="II155" s="39">
        <v>0</v>
      </c>
      <c r="IJ155" s="39">
        <v>0</v>
      </c>
      <c r="IK155" s="39">
        <v>100</v>
      </c>
      <c r="IL155" s="39">
        <v>0</v>
      </c>
      <c r="IM155" s="39">
        <v>0</v>
      </c>
      <c r="IN155" s="39">
        <v>66.666666666666657</v>
      </c>
      <c r="IO155" s="39">
        <v>20</v>
      </c>
      <c r="IP155" s="39">
        <v>25</v>
      </c>
      <c r="IQ155" s="39">
        <v>12.5</v>
      </c>
      <c r="IR155" s="39">
        <v>0</v>
      </c>
      <c r="IS155" s="39">
        <v>0</v>
      </c>
      <c r="IT155" s="39">
        <v>0</v>
      </c>
      <c r="IU155" s="39">
        <v>0</v>
      </c>
      <c r="IV155" s="39">
        <v>0</v>
      </c>
      <c r="IW155" s="39">
        <v>0</v>
      </c>
      <c r="IX155" s="39">
        <v>0</v>
      </c>
      <c r="IY155" s="39">
        <v>0</v>
      </c>
      <c r="IZ155" s="39">
        <v>8</v>
      </c>
      <c r="JA155" s="39">
        <v>3</v>
      </c>
      <c r="JB155" s="39">
        <v>1</v>
      </c>
      <c r="JC155" s="39">
        <v>1</v>
      </c>
      <c r="JD155" s="2">
        <v>2</v>
      </c>
      <c r="JE155" s="2">
        <v>3</v>
      </c>
      <c r="JF155" s="2">
        <v>1</v>
      </c>
      <c r="JG155" s="2">
        <v>1</v>
      </c>
      <c r="JH155" s="2">
        <v>0</v>
      </c>
      <c r="JI155" s="2">
        <v>1</v>
      </c>
      <c r="JJ155" s="2">
        <v>0</v>
      </c>
      <c r="JK155" s="2">
        <v>1</v>
      </c>
      <c r="JL155" s="2">
        <v>1</v>
      </c>
      <c r="JM155" s="44">
        <v>0</v>
      </c>
      <c r="JN155" s="44">
        <v>2</v>
      </c>
      <c r="JO155" s="44">
        <v>0</v>
      </c>
      <c r="JP155" s="2">
        <v>0</v>
      </c>
      <c r="JQ155" s="2">
        <v>1</v>
      </c>
      <c r="JR155" s="2">
        <v>0</v>
      </c>
      <c r="JS155" s="2">
        <v>0</v>
      </c>
      <c r="JT155" s="2">
        <v>1</v>
      </c>
      <c r="JU155" s="2">
        <v>0</v>
      </c>
      <c r="JV155" s="2">
        <v>1</v>
      </c>
      <c r="JW155" s="2">
        <v>0</v>
      </c>
      <c r="JX155" s="2">
        <v>4</v>
      </c>
      <c r="JY155" s="2">
        <v>1</v>
      </c>
      <c r="JZ155" s="2">
        <v>2</v>
      </c>
      <c r="KA155" s="2">
        <v>0</v>
      </c>
      <c r="KB155" s="25">
        <v>1</v>
      </c>
      <c r="KC155" s="25">
        <v>0</v>
      </c>
      <c r="KD155" s="25">
        <v>0</v>
      </c>
      <c r="KE155" s="25">
        <v>0</v>
      </c>
      <c r="KF155" s="25">
        <v>1</v>
      </c>
      <c r="KG155" s="25">
        <v>1</v>
      </c>
      <c r="KH155" s="25">
        <v>1</v>
      </c>
      <c r="KI155" s="25">
        <v>1</v>
      </c>
      <c r="KJ155" s="25">
        <v>13</v>
      </c>
      <c r="KK155" s="25">
        <v>4</v>
      </c>
      <c r="KL155" s="25">
        <v>5</v>
      </c>
      <c r="KM155" s="25">
        <v>1</v>
      </c>
      <c r="KN155" s="25">
        <v>3</v>
      </c>
      <c r="KO155" s="25">
        <v>4</v>
      </c>
      <c r="KP155" s="25">
        <v>1</v>
      </c>
      <c r="KQ155" s="25">
        <v>1</v>
      </c>
      <c r="KR155" s="44">
        <v>0</v>
      </c>
      <c r="KS155" s="44">
        <v>0</v>
      </c>
      <c r="KT155" s="44">
        <v>0</v>
      </c>
      <c r="KU155" s="44">
        <v>0</v>
      </c>
      <c r="KV155" s="44">
        <v>61.53846153846154</v>
      </c>
      <c r="KW155" s="44">
        <v>75</v>
      </c>
      <c r="KX155" s="44">
        <v>20</v>
      </c>
      <c r="KY155" s="44">
        <v>100</v>
      </c>
      <c r="KZ155" s="44">
        <v>66.666666666666657</v>
      </c>
      <c r="LA155" s="44">
        <v>75</v>
      </c>
      <c r="LB155" s="44">
        <v>100</v>
      </c>
      <c r="LC155" s="44">
        <v>100</v>
      </c>
      <c r="LD155" s="44">
        <v>0</v>
      </c>
      <c r="LE155" s="44">
        <v>100</v>
      </c>
      <c r="LF155" s="44">
        <v>0</v>
      </c>
      <c r="LG155" s="44">
        <v>100</v>
      </c>
      <c r="LH155" s="44">
        <v>7.6923076923076925</v>
      </c>
      <c r="LI155" s="44">
        <v>0</v>
      </c>
      <c r="LJ155" s="44">
        <v>40</v>
      </c>
      <c r="LK155" s="44">
        <v>0</v>
      </c>
      <c r="LL155" s="44">
        <v>0</v>
      </c>
      <c r="LM155" s="44">
        <v>25</v>
      </c>
      <c r="LN155" s="44">
        <v>0</v>
      </c>
      <c r="LO155" s="44">
        <v>0</v>
      </c>
      <c r="LP155" s="44">
        <v>100</v>
      </c>
      <c r="LQ155" s="44">
        <v>0</v>
      </c>
      <c r="LR155" s="44">
        <v>100</v>
      </c>
      <c r="LS155" s="44">
        <v>0</v>
      </c>
      <c r="LT155" s="44">
        <v>30.76923076923077</v>
      </c>
      <c r="LU155" s="44">
        <v>25</v>
      </c>
      <c r="LV155" s="44">
        <v>40</v>
      </c>
      <c r="LW155" s="44">
        <v>0</v>
      </c>
      <c r="LX155" s="44">
        <v>33.333333333333329</v>
      </c>
      <c r="LY155" s="44">
        <v>0</v>
      </c>
      <c r="LZ155" s="44">
        <v>0</v>
      </c>
      <c r="MA155" s="44">
        <v>0</v>
      </c>
      <c r="MB155" s="25">
        <v>0</v>
      </c>
      <c r="MC155" s="25">
        <v>0</v>
      </c>
      <c r="MD155" s="25">
        <v>0</v>
      </c>
      <c r="ME155" s="25">
        <v>1</v>
      </c>
      <c r="MF155" s="25">
        <v>1</v>
      </c>
      <c r="MG155" s="25">
        <v>0</v>
      </c>
      <c r="MH155" s="25">
        <v>1</v>
      </c>
      <c r="MI155" s="25">
        <v>0</v>
      </c>
      <c r="MJ155" s="25">
        <v>0</v>
      </c>
      <c r="MK155" s="25">
        <v>2</v>
      </c>
      <c r="ML155" s="25">
        <v>0</v>
      </c>
      <c r="MM155" s="25">
        <v>1</v>
      </c>
      <c r="MN155" s="25">
        <v>1</v>
      </c>
      <c r="MO155" s="25">
        <v>1</v>
      </c>
      <c r="MP155" s="25">
        <v>2</v>
      </c>
      <c r="MQ155" s="25">
        <v>3</v>
      </c>
      <c r="MR155" s="25">
        <v>2</v>
      </c>
      <c r="MS155" s="25">
        <v>3</v>
      </c>
      <c r="MT155" s="25">
        <v>2</v>
      </c>
      <c r="MU155" s="25">
        <v>2</v>
      </c>
      <c r="MV155" s="25">
        <v>0</v>
      </c>
      <c r="MW155" s="44">
        <v>4</v>
      </c>
      <c r="MX155" s="44">
        <v>1</v>
      </c>
      <c r="MY155" s="44">
        <v>2</v>
      </c>
      <c r="MZ155" s="44">
        <v>0</v>
      </c>
      <c r="NA155" s="44">
        <v>0</v>
      </c>
      <c r="NB155" s="44">
        <v>0</v>
      </c>
      <c r="NC155" s="44">
        <v>33.333333333333329</v>
      </c>
      <c r="ND155" s="44">
        <v>50</v>
      </c>
      <c r="NE155" s="44">
        <v>0</v>
      </c>
      <c r="NF155" s="44">
        <v>50</v>
      </c>
      <c r="NG155" s="44">
        <v>0</v>
      </c>
      <c r="NH155" s="44">
        <v>999999999</v>
      </c>
      <c r="NI155" s="44">
        <v>50</v>
      </c>
      <c r="NJ155" s="44">
        <v>0</v>
      </c>
      <c r="NK155" s="44">
        <v>50</v>
      </c>
      <c r="NL155" s="25">
        <v>0</v>
      </c>
      <c r="NM155" s="25">
        <v>0</v>
      </c>
      <c r="NN155" s="25">
        <v>0</v>
      </c>
      <c r="NO155" s="25">
        <v>1</v>
      </c>
      <c r="NP155" s="25">
        <v>1</v>
      </c>
      <c r="NQ155" s="25">
        <v>0</v>
      </c>
      <c r="NR155" s="25">
        <v>0</v>
      </c>
      <c r="NS155" s="25">
        <v>0</v>
      </c>
      <c r="NT155" s="25">
        <v>0</v>
      </c>
      <c r="NU155" s="25">
        <v>0</v>
      </c>
      <c r="NV155" s="25">
        <v>0</v>
      </c>
      <c r="NW155" s="25">
        <v>0</v>
      </c>
      <c r="NX155" s="25">
        <v>1</v>
      </c>
      <c r="NY155" s="25">
        <v>0</v>
      </c>
      <c r="NZ155" s="25">
        <v>1</v>
      </c>
      <c r="OA155" s="25">
        <v>1</v>
      </c>
      <c r="OB155" s="25">
        <v>3</v>
      </c>
      <c r="OC155" s="25">
        <v>2</v>
      </c>
      <c r="OD155" s="44">
        <v>1</v>
      </c>
      <c r="OE155" s="44">
        <v>0</v>
      </c>
      <c r="OF155" s="44">
        <v>0</v>
      </c>
      <c r="OG155" s="44">
        <v>3</v>
      </c>
      <c r="OH155" s="44">
        <v>0</v>
      </c>
      <c r="OI155" s="44">
        <v>0</v>
      </c>
      <c r="OJ155" s="44">
        <v>0</v>
      </c>
      <c r="OK155" s="44">
        <v>999999999</v>
      </c>
      <c r="OL155" s="44">
        <v>0</v>
      </c>
      <c r="OM155" s="44">
        <v>100</v>
      </c>
      <c r="ON155" s="44">
        <v>33.333333333333329</v>
      </c>
      <c r="OO155" s="44">
        <v>0</v>
      </c>
      <c r="OP155" s="44">
        <v>0</v>
      </c>
      <c r="OQ155" s="44">
        <v>999999999</v>
      </c>
      <c r="OR155" s="44">
        <v>999999999</v>
      </c>
      <c r="OS155" s="44">
        <v>0</v>
      </c>
      <c r="OT155" s="44">
        <v>999999999</v>
      </c>
      <c r="OU155" s="44">
        <v>999999999</v>
      </c>
      <c r="OV155" s="25">
        <v>3</v>
      </c>
      <c r="OW155" s="25">
        <v>2</v>
      </c>
      <c r="OX155" s="25">
        <v>0</v>
      </c>
      <c r="OY155" s="25">
        <v>3</v>
      </c>
      <c r="OZ155" s="25">
        <v>10</v>
      </c>
      <c r="PA155" s="25">
        <v>11</v>
      </c>
      <c r="PB155" s="25">
        <v>12</v>
      </c>
      <c r="PC155" s="25">
        <v>11</v>
      </c>
      <c r="PD155" s="25">
        <v>7</v>
      </c>
      <c r="PE155" s="25">
        <v>14</v>
      </c>
      <c r="PF155" s="25">
        <v>14</v>
      </c>
      <c r="PG155" s="25">
        <v>8</v>
      </c>
      <c r="PH155" s="25">
        <v>4</v>
      </c>
      <c r="PI155" s="25">
        <v>4</v>
      </c>
      <c r="PJ155" s="25">
        <v>3</v>
      </c>
      <c r="PK155" s="25">
        <v>8</v>
      </c>
      <c r="PL155" s="25">
        <v>20</v>
      </c>
      <c r="PM155" s="25">
        <v>18</v>
      </c>
      <c r="PN155" s="25">
        <v>17</v>
      </c>
      <c r="PO155" s="25">
        <v>13</v>
      </c>
      <c r="PP155" s="25">
        <v>14</v>
      </c>
      <c r="PQ155" s="25">
        <v>18</v>
      </c>
      <c r="PR155" s="25">
        <v>14</v>
      </c>
      <c r="PS155" s="25">
        <v>10</v>
      </c>
      <c r="PT155" s="44">
        <v>75</v>
      </c>
      <c r="PU155" s="44">
        <v>50</v>
      </c>
      <c r="PV155" s="44">
        <v>0</v>
      </c>
      <c r="PW155" s="44">
        <v>37.5</v>
      </c>
      <c r="PX155" s="44">
        <v>50</v>
      </c>
      <c r="PY155" s="44">
        <v>61.111111111111114</v>
      </c>
      <c r="PZ155" s="44">
        <v>70.588235294117652</v>
      </c>
      <c r="QA155" s="44">
        <v>84.615384615384613</v>
      </c>
      <c r="QB155" s="44">
        <v>50</v>
      </c>
      <c r="QC155" s="44">
        <v>77.777777777777786</v>
      </c>
      <c r="QD155" s="44">
        <v>100</v>
      </c>
      <c r="QE155" s="44">
        <v>80</v>
      </c>
      <c r="QF155" s="25">
        <v>2</v>
      </c>
      <c r="QG155" s="25">
        <v>0</v>
      </c>
      <c r="QH155" s="25">
        <v>0</v>
      </c>
      <c r="QI155" s="25">
        <v>4</v>
      </c>
      <c r="QJ155" s="25">
        <v>13</v>
      </c>
      <c r="QK155" s="25">
        <v>11</v>
      </c>
      <c r="QL155" s="25">
        <v>13</v>
      </c>
      <c r="QM155" s="25">
        <v>12</v>
      </c>
      <c r="QN155" s="25">
        <v>10</v>
      </c>
      <c r="QO155" s="25">
        <v>13</v>
      </c>
      <c r="QP155" s="25">
        <v>7</v>
      </c>
      <c r="QQ155" s="25">
        <v>4</v>
      </c>
      <c r="QR155" s="25">
        <v>4</v>
      </c>
      <c r="QS155" s="25">
        <v>3</v>
      </c>
      <c r="QT155" s="25">
        <v>8</v>
      </c>
      <c r="QU155" s="25">
        <v>20</v>
      </c>
      <c r="QV155" s="25">
        <v>18</v>
      </c>
      <c r="QW155" s="25">
        <v>17</v>
      </c>
      <c r="QX155" s="25">
        <v>13</v>
      </c>
      <c r="QY155" s="25">
        <v>14</v>
      </c>
      <c r="QZ155" s="25">
        <v>18</v>
      </c>
      <c r="RA155" s="25">
        <v>14</v>
      </c>
      <c r="RB155" s="44">
        <v>50</v>
      </c>
      <c r="RC155" s="44">
        <v>0</v>
      </c>
      <c r="RD155" s="44">
        <v>0</v>
      </c>
      <c r="RE155" s="44">
        <v>50</v>
      </c>
      <c r="RF155" s="44">
        <v>65</v>
      </c>
      <c r="RG155" s="44">
        <v>61.111111111111114</v>
      </c>
      <c r="RH155" s="44">
        <v>76.470588235294116</v>
      </c>
      <c r="RI155" s="44">
        <v>92.307692307692307</v>
      </c>
      <c r="RJ155" s="44">
        <v>71.428571428571431</v>
      </c>
      <c r="RK155" s="44">
        <v>72.222222222222214</v>
      </c>
      <c r="RL155" s="44">
        <v>50</v>
      </c>
      <c r="RM155" s="25">
        <v>3</v>
      </c>
      <c r="RN155" s="25">
        <v>2</v>
      </c>
      <c r="RO155" s="25">
        <v>2</v>
      </c>
      <c r="RP155" s="25">
        <v>4</v>
      </c>
      <c r="RQ155" s="25">
        <v>11</v>
      </c>
      <c r="RR155" s="25">
        <v>5</v>
      </c>
      <c r="RS155" s="25">
        <v>6</v>
      </c>
      <c r="RT155" s="25">
        <v>5</v>
      </c>
      <c r="RU155" s="25">
        <v>9</v>
      </c>
      <c r="RV155" s="25">
        <v>8</v>
      </c>
      <c r="RW155" s="25">
        <v>5</v>
      </c>
      <c r="RX155" s="25">
        <v>5</v>
      </c>
      <c r="RY155" s="25">
        <v>2</v>
      </c>
      <c r="RZ155" s="25">
        <v>1</v>
      </c>
      <c r="SA155" s="25">
        <v>0</v>
      </c>
      <c r="SB155" s="25">
        <v>3</v>
      </c>
      <c r="SC155" s="25">
        <v>6</v>
      </c>
      <c r="SD155" s="25">
        <v>3</v>
      </c>
      <c r="SE155" s="25">
        <v>2</v>
      </c>
      <c r="SF155" s="25">
        <v>6</v>
      </c>
      <c r="SG155" s="25">
        <v>7</v>
      </c>
      <c r="SH155" s="25">
        <v>4</v>
      </c>
      <c r="SI155" s="25">
        <v>4</v>
      </c>
      <c r="SJ155" s="25">
        <v>4</v>
      </c>
      <c r="SK155" s="25">
        <v>2</v>
      </c>
      <c r="SL155" s="25">
        <v>1</v>
      </c>
      <c r="SM155" s="25">
        <v>0</v>
      </c>
      <c r="SN155" s="25">
        <v>3</v>
      </c>
      <c r="SO155" s="25">
        <v>5</v>
      </c>
      <c r="SP155" s="25">
        <v>2</v>
      </c>
      <c r="SQ155" s="25">
        <v>1</v>
      </c>
      <c r="SR155" s="25">
        <v>4</v>
      </c>
      <c r="SS155" s="25">
        <v>6</v>
      </c>
      <c r="ST155" s="25">
        <v>3</v>
      </c>
      <c r="SU155" s="25">
        <v>2</v>
      </c>
      <c r="SV155" s="25">
        <v>3</v>
      </c>
      <c r="SW155" s="44">
        <v>75</v>
      </c>
      <c r="SX155" s="44">
        <v>50</v>
      </c>
      <c r="SY155" s="44">
        <v>66.666666666666657</v>
      </c>
      <c r="SZ155" s="44">
        <v>80</v>
      </c>
      <c r="TA155" s="44">
        <v>64.705882352941174</v>
      </c>
      <c r="TB155" s="44">
        <v>41.666666666666671</v>
      </c>
      <c r="TC155" s="44">
        <v>50</v>
      </c>
      <c r="TD155" s="44">
        <v>50</v>
      </c>
      <c r="TE155" s="44">
        <v>69.230769230769226</v>
      </c>
      <c r="TF155" s="44">
        <v>53.333333333333336</v>
      </c>
      <c r="TG155" s="44">
        <v>71.428571428571431</v>
      </c>
      <c r="TH155" s="44">
        <v>71.428571428571431</v>
      </c>
      <c r="TI155" s="44">
        <v>50</v>
      </c>
      <c r="TJ155" s="44">
        <v>25</v>
      </c>
      <c r="TK155" s="44">
        <v>0</v>
      </c>
      <c r="TL155" s="44">
        <v>60</v>
      </c>
      <c r="TM155" s="44">
        <v>35.294117647058826</v>
      </c>
      <c r="TN155" s="44">
        <v>25</v>
      </c>
      <c r="TO155" s="44">
        <v>16.666666666666664</v>
      </c>
      <c r="TP155" s="44">
        <v>60</v>
      </c>
      <c r="TQ155" s="44">
        <v>53.846153846153847</v>
      </c>
      <c r="TR155" s="44">
        <v>26.666666666666668</v>
      </c>
      <c r="TS155" s="44">
        <v>57.142857142857139</v>
      </c>
      <c r="TT155" s="44">
        <v>57.142857142857139</v>
      </c>
      <c r="TU155" s="44">
        <v>50</v>
      </c>
      <c r="TV155" s="44">
        <v>25</v>
      </c>
      <c r="TW155" s="44">
        <v>0</v>
      </c>
      <c r="TX155" s="44">
        <v>60</v>
      </c>
      <c r="TY155" s="44">
        <v>29.411764705882355</v>
      </c>
      <c r="TZ155" s="44">
        <v>16.666666666666664</v>
      </c>
      <c r="UA155" s="44">
        <v>8.3333333333333321</v>
      </c>
      <c r="UB155" s="44">
        <v>40</v>
      </c>
      <c r="UC155" s="44">
        <v>46.153846153846153</v>
      </c>
      <c r="UD155" s="44">
        <v>20</v>
      </c>
      <c r="UE155" s="44">
        <v>28.571428571428569</v>
      </c>
      <c r="UF155" s="44">
        <v>42.857142857142854</v>
      </c>
    </row>
    <row r="156" spans="1:552" x14ac:dyDescent="0.25">
      <c r="A156" s="2" t="str">
        <f t="shared" si="2"/>
        <v xml:space="preserve">330420 Resende                                                                                                                                      </v>
      </c>
      <c r="B156" s="58">
        <v>330420</v>
      </c>
      <c r="C156" s="2" t="s">
        <v>200</v>
      </c>
      <c r="D156" s="56">
        <v>6</v>
      </c>
      <c r="E156" s="56">
        <v>5</v>
      </c>
      <c r="F156" s="56">
        <v>3</v>
      </c>
      <c r="G156" s="56">
        <v>2</v>
      </c>
      <c r="H156" s="56">
        <v>2</v>
      </c>
      <c r="I156" s="56">
        <v>2</v>
      </c>
      <c r="J156" s="56">
        <v>4</v>
      </c>
      <c r="K156" s="56">
        <v>8</v>
      </c>
      <c r="L156" s="56">
        <v>3</v>
      </c>
      <c r="M156" s="56">
        <v>6</v>
      </c>
      <c r="N156" s="56">
        <v>7</v>
      </c>
      <c r="O156" s="56">
        <v>2</v>
      </c>
      <c r="P156" s="59">
        <v>1</v>
      </c>
      <c r="Q156" s="59">
        <v>2</v>
      </c>
      <c r="R156" s="59">
        <v>0</v>
      </c>
      <c r="S156" s="59">
        <v>1</v>
      </c>
      <c r="T156" s="59">
        <v>0</v>
      </c>
      <c r="U156" s="59">
        <v>0</v>
      </c>
      <c r="V156" s="59">
        <v>2</v>
      </c>
      <c r="W156" s="59">
        <v>1</v>
      </c>
      <c r="X156" s="59">
        <v>0</v>
      </c>
      <c r="Y156" s="59">
        <v>4</v>
      </c>
      <c r="Z156" s="59">
        <v>3</v>
      </c>
      <c r="AA156" s="59">
        <v>1</v>
      </c>
      <c r="AB156" s="62">
        <v>16.666666666666664</v>
      </c>
      <c r="AC156" s="62">
        <v>40</v>
      </c>
      <c r="AD156" s="62">
        <v>0</v>
      </c>
      <c r="AE156" s="62">
        <v>50</v>
      </c>
      <c r="AF156" s="62">
        <v>0</v>
      </c>
      <c r="AG156" s="62">
        <v>0</v>
      </c>
      <c r="AH156" s="62">
        <v>50</v>
      </c>
      <c r="AI156" s="62">
        <v>12.5</v>
      </c>
      <c r="AJ156" s="62">
        <v>0</v>
      </c>
      <c r="AK156" s="62">
        <v>66.666666666666657</v>
      </c>
      <c r="AL156" s="62">
        <v>42.857142857142854</v>
      </c>
      <c r="AM156" s="62">
        <v>50</v>
      </c>
      <c r="AN156" s="61">
        <v>5</v>
      </c>
      <c r="AO156" s="25">
        <v>3</v>
      </c>
      <c r="AP156" s="25">
        <v>3</v>
      </c>
      <c r="AQ156" s="25">
        <v>1</v>
      </c>
      <c r="AR156" s="25">
        <v>2</v>
      </c>
      <c r="AS156" s="25">
        <v>2</v>
      </c>
      <c r="AT156" s="25">
        <v>2</v>
      </c>
      <c r="AU156" s="25">
        <v>7</v>
      </c>
      <c r="AV156" s="25">
        <v>2</v>
      </c>
      <c r="AW156" s="25">
        <v>2</v>
      </c>
      <c r="AX156" s="25">
        <v>4</v>
      </c>
      <c r="AY156" s="25">
        <v>1</v>
      </c>
      <c r="AZ156" s="39">
        <v>83.333333333333343</v>
      </c>
      <c r="BA156" s="39">
        <v>60</v>
      </c>
      <c r="BB156" s="39">
        <v>100</v>
      </c>
      <c r="BC156" s="39">
        <v>50</v>
      </c>
      <c r="BD156" s="39">
        <v>100</v>
      </c>
      <c r="BE156" s="39">
        <v>100</v>
      </c>
      <c r="BF156" s="39">
        <v>50</v>
      </c>
      <c r="BG156" s="39">
        <v>87.5</v>
      </c>
      <c r="BH156" s="39">
        <v>66.666666666666657</v>
      </c>
      <c r="BI156" s="39">
        <v>33.333333333333329</v>
      </c>
      <c r="BJ156" s="39">
        <v>57.142857142857139</v>
      </c>
      <c r="BK156" s="39">
        <v>50</v>
      </c>
      <c r="BL156" s="25">
        <v>0</v>
      </c>
      <c r="BM156" s="25">
        <v>0</v>
      </c>
      <c r="BN156" s="25">
        <v>0</v>
      </c>
      <c r="BO156" s="25">
        <v>0</v>
      </c>
      <c r="BP156" s="25">
        <v>0</v>
      </c>
      <c r="BQ156" s="25">
        <v>0</v>
      </c>
      <c r="BR156" s="25">
        <v>0</v>
      </c>
      <c r="BS156" s="25">
        <v>0</v>
      </c>
      <c r="BT156" s="25">
        <v>1</v>
      </c>
      <c r="BU156" s="25">
        <v>0</v>
      </c>
      <c r="BV156" s="25">
        <v>0</v>
      </c>
      <c r="BW156" s="25">
        <v>0</v>
      </c>
      <c r="BX156" s="39">
        <v>0</v>
      </c>
      <c r="BY156" s="39">
        <v>0</v>
      </c>
      <c r="BZ156" s="39">
        <v>0</v>
      </c>
      <c r="CA156" s="39">
        <v>0</v>
      </c>
      <c r="CB156" s="39">
        <v>0</v>
      </c>
      <c r="CC156" s="39">
        <v>0</v>
      </c>
      <c r="CD156" s="39">
        <v>0</v>
      </c>
      <c r="CE156" s="39">
        <v>0</v>
      </c>
      <c r="CF156" s="39">
        <v>33.333333333333329</v>
      </c>
      <c r="CG156" s="39">
        <v>0</v>
      </c>
      <c r="CH156" s="39">
        <v>0</v>
      </c>
      <c r="CI156" s="39">
        <v>0</v>
      </c>
      <c r="CJ156" s="63">
        <v>1</v>
      </c>
      <c r="CK156" s="63">
        <v>1</v>
      </c>
      <c r="CL156" s="63">
        <v>0</v>
      </c>
      <c r="CM156" s="63">
        <v>1</v>
      </c>
      <c r="CN156" s="63">
        <v>0</v>
      </c>
      <c r="CO156" s="63">
        <v>0</v>
      </c>
      <c r="CP156" s="63">
        <v>1</v>
      </c>
      <c r="CQ156" s="63">
        <v>0</v>
      </c>
      <c r="CR156" s="63">
        <v>0</v>
      </c>
      <c r="CS156" s="63">
        <v>2</v>
      </c>
      <c r="CT156" s="63">
        <v>1</v>
      </c>
      <c r="CU156" s="63">
        <v>0</v>
      </c>
      <c r="CV156" s="63">
        <v>0</v>
      </c>
      <c r="CW156" s="63">
        <v>0</v>
      </c>
      <c r="CX156" s="63">
        <v>0</v>
      </c>
      <c r="CY156" s="63">
        <v>0</v>
      </c>
      <c r="CZ156" s="63">
        <v>0</v>
      </c>
      <c r="DA156" s="63">
        <v>0</v>
      </c>
      <c r="DB156" s="63">
        <v>0</v>
      </c>
      <c r="DC156" s="63">
        <v>0</v>
      </c>
      <c r="DD156" s="63">
        <v>0</v>
      </c>
      <c r="DE156" s="63">
        <v>0</v>
      </c>
      <c r="DF156" s="63">
        <v>0</v>
      </c>
      <c r="DG156" s="63">
        <v>0</v>
      </c>
      <c r="DH156" s="25">
        <v>0</v>
      </c>
      <c r="DI156" s="25">
        <v>0</v>
      </c>
      <c r="DJ156" s="25">
        <v>0</v>
      </c>
      <c r="DK156" s="25">
        <v>0</v>
      </c>
      <c r="DL156" s="25">
        <v>0</v>
      </c>
      <c r="DM156" s="25">
        <v>0</v>
      </c>
      <c r="DN156" s="25">
        <v>0</v>
      </c>
      <c r="DO156" s="25">
        <v>0</v>
      </c>
      <c r="DP156" s="25">
        <v>0</v>
      </c>
      <c r="DQ156" s="25">
        <v>0</v>
      </c>
      <c r="DR156" s="25">
        <v>0</v>
      </c>
      <c r="DS156" s="25">
        <v>0</v>
      </c>
      <c r="DT156" s="34">
        <v>1</v>
      </c>
      <c r="DU156" s="34">
        <v>1</v>
      </c>
      <c r="DV156" s="34">
        <v>0</v>
      </c>
      <c r="DW156" s="34">
        <v>1</v>
      </c>
      <c r="DX156" s="34">
        <v>0</v>
      </c>
      <c r="DY156" s="34">
        <v>0</v>
      </c>
      <c r="DZ156" s="34">
        <v>1</v>
      </c>
      <c r="EA156" s="2">
        <v>0</v>
      </c>
      <c r="EB156" s="2">
        <v>0</v>
      </c>
      <c r="EC156" s="2">
        <v>2</v>
      </c>
      <c r="ED156" s="2">
        <v>1</v>
      </c>
      <c r="EE156" s="2">
        <v>0</v>
      </c>
      <c r="EF156" s="34">
        <v>100</v>
      </c>
      <c r="EG156" s="34">
        <v>100</v>
      </c>
      <c r="EH156" s="34">
        <v>999999999</v>
      </c>
      <c r="EI156" s="34">
        <v>100</v>
      </c>
      <c r="EJ156" s="34">
        <v>999999999</v>
      </c>
      <c r="EK156" s="34">
        <v>999999999</v>
      </c>
      <c r="EL156" s="34">
        <v>100</v>
      </c>
      <c r="EM156" s="34">
        <v>999999999</v>
      </c>
      <c r="EN156" s="34">
        <v>999999999</v>
      </c>
      <c r="EO156" s="34">
        <v>100</v>
      </c>
      <c r="EP156" s="34">
        <v>100</v>
      </c>
      <c r="EQ156" s="34">
        <v>999999999</v>
      </c>
      <c r="ER156" s="34">
        <v>0</v>
      </c>
      <c r="ES156" s="34">
        <v>0</v>
      </c>
      <c r="ET156" s="34">
        <v>999999999</v>
      </c>
      <c r="EU156" s="34">
        <v>0</v>
      </c>
      <c r="EV156" s="34">
        <v>999999999</v>
      </c>
      <c r="EW156" s="34">
        <v>999999999</v>
      </c>
      <c r="EX156" s="34">
        <v>0</v>
      </c>
      <c r="EY156" s="34">
        <v>999999999</v>
      </c>
      <c r="EZ156" s="34">
        <v>999999999</v>
      </c>
      <c r="FA156" s="34">
        <v>0</v>
      </c>
      <c r="FB156" s="34">
        <v>0</v>
      </c>
      <c r="FC156" s="34">
        <v>999999999</v>
      </c>
      <c r="FD156" s="42">
        <v>0</v>
      </c>
      <c r="FE156" s="42">
        <v>0</v>
      </c>
      <c r="FF156" s="42">
        <v>999999999</v>
      </c>
      <c r="FG156" s="42">
        <v>0</v>
      </c>
      <c r="FH156" s="42">
        <v>999999999</v>
      </c>
      <c r="FI156" s="42">
        <v>999999999</v>
      </c>
      <c r="FJ156" s="42">
        <v>0</v>
      </c>
      <c r="FK156" s="42">
        <v>999999999</v>
      </c>
      <c r="FL156" s="42">
        <v>999999999</v>
      </c>
      <c r="FM156" s="42">
        <v>0</v>
      </c>
      <c r="FN156" s="42">
        <v>0</v>
      </c>
      <c r="FO156" s="42">
        <v>999999999</v>
      </c>
      <c r="FP156" s="42">
        <v>1</v>
      </c>
      <c r="FQ156" s="2">
        <v>1</v>
      </c>
      <c r="FR156" s="2">
        <v>0</v>
      </c>
      <c r="FS156" s="2">
        <v>1</v>
      </c>
      <c r="FT156" s="2">
        <v>0</v>
      </c>
      <c r="FU156" s="2">
        <v>0</v>
      </c>
      <c r="FV156" s="2">
        <v>2</v>
      </c>
      <c r="FW156" s="2">
        <v>1</v>
      </c>
      <c r="FX156" s="2">
        <v>0</v>
      </c>
      <c r="FY156" s="2">
        <v>2</v>
      </c>
      <c r="FZ156" s="2">
        <v>3</v>
      </c>
      <c r="GA156" s="2">
        <v>1</v>
      </c>
      <c r="GB156" s="25">
        <v>0</v>
      </c>
      <c r="GC156" s="25">
        <v>0</v>
      </c>
      <c r="GD156" s="25">
        <v>0</v>
      </c>
      <c r="GE156" s="25">
        <v>0</v>
      </c>
      <c r="GF156" s="25">
        <v>0</v>
      </c>
      <c r="GG156" s="25">
        <v>0</v>
      </c>
      <c r="GH156" s="25">
        <v>0</v>
      </c>
      <c r="GI156" s="25">
        <v>0</v>
      </c>
      <c r="GJ156" s="25">
        <v>0</v>
      </c>
      <c r="GK156" s="25">
        <v>0</v>
      </c>
      <c r="GL156" s="25">
        <v>0</v>
      </c>
      <c r="GM156" s="25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2">
        <v>0</v>
      </c>
      <c r="GU156" s="2">
        <v>0</v>
      </c>
      <c r="GV156" s="2">
        <v>0</v>
      </c>
      <c r="GW156" s="2">
        <v>1</v>
      </c>
      <c r="GX156" s="2">
        <v>0</v>
      </c>
      <c r="GY156" s="2">
        <v>0</v>
      </c>
      <c r="GZ156" s="2">
        <v>1</v>
      </c>
      <c r="HA156" s="2">
        <v>1</v>
      </c>
      <c r="HB156" s="2">
        <v>0</v>
      </c>
      <c r="HC156" s="2">
        <v>1</v>
      </c>
      <c r="HD156" s="2">
        <v>0</v>
      </c>
      <c r="HE156" s="2">
        <v>0</v>
      </c>
      <c r="HF156" s="2">
        <v>2</v>
      </c>
      <c r="HG156" s="2">
        <v>1</v>
      </c>
      <c r="HH156" s="2">
        <v>0</v>
      </c>
      <c r="HI156" s="2">
        <v>3</v>
      </c>
      <c r="HJ156" s="2">
        <v>3</v>
      </c>
      <c r="HK156" s="2">
        <v>1</v>
      </c>
      <c r="HL156" s="34">
        <v>100</v>
      </c>
      <c r="HM156" s="34">
        <v>100</v>
      </c>
      <c r="HN156" s="34">
        <v>999999999</v>
      </c>
      <c r="HO156" s="34">
        <v>100</v>
      </c>
      <c r="HP156" s="34">
        <v>999999999</v>
      </c>
      <c r="HQ156" s="34">
        <v>999999999</v>
      </c>
      <c r="HR156" s="34">
        <v>100</v>
      </c>
      <c r="HS156" s="34">
        <v>100</v>
      </c>
      <c r="HT156" s="34">
        <v>999999999</v>
      </c>
      <c r="HU156" s="34">
        <v>66.666666666666657</v>
      </c>
      <c r="HV156" s="34">
        <v>100</v>
      </c>
      <c r="HW156" s="34">
        <v>100</v>
      </c>
      <c r="HX156" s="39">
        <v>0</v>
      </c>
      <c r="HY156" s="39">
        <v>0</v>
      </c>
      <c r="HZ156" s="39">
        <v>999999999</v>
      </c>
      <c r="IA156" s="39">
        <v>0</v>
      </c>
      <c r="IB156" s="39">
        <v>999999999</v>
      </c>
      <c r="IC156" s="39">
        <v>999999999</v>
      </c>
      <c r="ID156" s="39">
        <v>0</v>
      </c>
      <c r="IE156" s="39">
        <v>0</v>
      </c>
      <c r="IF156" s="39">
        <v>999999999</v>
      </c>
      <c r="IG156" s="39">
        <v>0</v>
      </c>
      <c r="IH156" s="39">
        <v>0</v>
      </c>
      <c r="II156" s="39">
        <v>0</v>
      </c>
      <c r="IJ156" s="39">
        <v>0</v>
      </c>
      <c r="IK156" s="39">
        <v>0</v>
      </c>
      <c r="IL156" s="39">
        <v>999999999</v>
      </c>
      <c r="IM156" s="39">
        <v>0</v>
      </c>
      <c r="IN156" s="39">
        <v>999999999</v>
      </c>
      <c r="IO156" s="39">
        <v>999999999</v>
      </c>
      <c r="IP156" s="39">
        <v>0</v>
      </c>
      <c r="IQ156" s="39">
        <v>0</v>
      </c>
      <c r="IR156" s="39">
        <v>999999999</v>
      </c>
      <c r="IS156" s="39">
        <v>33.333333333333329</v>
      </c>
      <c r="IT156" s="39">
        <v>0</v>
      </c>
      <c r="IU156" s="39">
        <v>0</v>
      </c>
      <c r="IV156" s="39">
        <v>1</v>
      </c>
      <c r="IW156" s="39">
        <v>1</v>
      </c>
      <c r="IX156" s="39">
        <v>0</v>
      </c>
      <c r="IY156" s="39">
        <v>1</v>
      </c>
      <c r="IZ156" s="39">
        <v>2</v>
      </c>
      <c r="JA156" s="39">
        <v>1</v>
      </c>
      <c r="JB156" s="39">
        <v>1</v>
      </c>
      <c r="JC156" s="39">
        <v>5</v>
      </c>
      <c r="JD156" s="2">
        <v>0</v>
      </c>
      <c r="JE156" s="2">
        <v>2</v>
      </c>
      <c r="JF156" s="2">
        <v>1</v>
      </c>
      <c r="JG156" s="2">
        <v>1</v>
      </c>
      <c r="JH156" s="2">
        <v>1</v>
      </c>
      <c r="JI156" s="2">
        <v>0</v>
      </c>
      <c r="JJ156" s="2">
        <v>2</v>
      </c>
      <c r="JK156" s="2">
        <v>0</v>
      </c>
      <c r="JL156" s="2">
        <v>0</v>
      </c>
      <c r="JM156" s="44">
        <v>0</v>
      </c>
      <c r="JN156" s="44">
        <v>1</v>
      </c>
      <c r="JO156" s="44">
        <v>0</v>
      </c>
      <c r="JP156" s="2">
        <v>0</v>
      </c>
      <c r="JQ156" s="2">
        <v>0</v>
      </c>
      <c r="JR156" s="2">
        <v>1</v>
      </c>
      <c r="JS156" s="2">
        <v>0</v>
      </c>
      <c r="JT156" s="2">
        <v>2</v>
      </c>
      <c r="JU156" s="2">
        <v>2</v>
      </c>
      <c r="JV156" s="2">
        <v>1</v>
      </c>
      <c r="JW156" s="2">
        <v>0</v>
      </c>
      <c r="JX156" s="2">
        <v>0</v>
      </c>
      <c r="JY156" s="2">
        <v>1</v>
      </c>
      <c r="JZ156" s="2">
        <v>0</v>
      </c>
      <c r="KA156" s="2">
        <v>2</v>
      </c>
      <c r="KB156" s="25">
        <v>1</v>
      </c>
      <c r="KC156" s="25">
        <v>0</v>
      </c>
      <c r="KD156" s="25">
        <v>1</v>
      </c>
      <c r="KE156" s="25">
        <v>0</v>
      </c>
      <c r="KF156" s="25">
        <v>4</v>
      </c>
      <c r="KG156" s="25">
        <v>3</v>
      </c>
      <c r="KH156" s="25">
        <v>3</v>
      </c>
      <c r="KI156" s="25">
        <v>1</v>
      </c>
      <c r="KJ156" s="25">
        <v>2</v>
      </c>
      <c r="KK156" s="25">
        <v>2</v>
      </c>
      <c r="KL156" s="25">
        <v>2</v>
      </c>
      <c r="KM156" s="25">
        <v>7</v>
      </c>
      <c r="KN156" s="25">
        <v>1</v>
      </c>
      <c r="KO156" s="25">
        <v>2</v>
      </c>
      <c r="KP156" s="25">
        <v>3</v>
      </c>
      <c r="KQ156" s="25">
        <v>1</v>
      </c>
      <c r="KR156" s="44">
        <v>25</v>
      </c>
      <c r="KS156" s="44">
        <v>33.333333333333329</v>
      </c>
      <c r="KT156" s="44">
        <v>0</v>
      </c>
      <c r="KU156" s="44">
        <v>100</v>
      </c>
      <c r="KV156" s="44">
        <v>100</v>
      </c>
      <c r="KW156" s="44">
        <v>50</v>
      </c>
      <c r="KX156" s="44">
        <v>50</v>
      </c>
      <c r="KY156" s="44">
        <v>71.428571428571431</v>
      </c>
      <c r="KZ156" s="44">
        <v>0</v>
      </c>
      <c r="LA156" s="44">
        <v>100</v>
      </c>
      <c r="LB156" s="44">
        <v>33.333333333333329</v>
      </c>
      <c r="LC156" s="44">
        <v>100</v>
      </c>
      <c r="LD156" s="44">
        <v>25</v>
      </c>
      <c r="LE156" s="44">
        <v>0</v>
      </c>
      <c r="LF156" s="44">
        <v>66.666666666666657</v>
      </c>
      <c r="LG156" s="44">
        <v>0</v>
      </c>
      <c r="LH156" s="44">
        <v>0</v>
      </c>
      <c r="LI156" s="44">
        <v>0</v>
      </c>
      <c r="LJ156" s="44">
        <v>50</v>
      </c>
      <c r="LK156" s="44">
        <v>0</v>
      </c>
      <c r="LL156" s="44">
        <v>0</v>
      </c>
      <c r="LM156" s="44">
        <v>0</v>
      </c>
      <c r="LN156" s="44">
        <v>33.333333333333329</v>
      </c>
      <c r="LO156" s="44">
        <v>0</v>
      </c>
      <c r="LP156" s="44">
        <v>50</v>
      </c>
      <c r="LQ156" s="44">
        <v>66.666666666666657</v>
      </c>
      <c r="LR156" s="44">
        <v>33.333333333333329</v>
      </c>
      <c r="LS156" s="44">
        <v>0</v>
      </c>
      <c r="LT156" s="44">
        <v>0</v>
      </c>
      <c r="LU156" s="44">
        <v>50</v>
      </c>
      <c r="LV156" s="44">
        <v>0</v>
      </c>
      <c r="LW156" s="44">
        <v>28.571428571428569</v>
      </c>
      <c r="LX156" s="44">
        <v>100</v>
      </c>
      <c r="LY156" s="44">
        <v>0</v>
      </c>
      <c r="LZ156" s="44">
        <v>33.333333333333329</v>
      </c>
      <c r="MA156" s="44">
        <v>0</v>
      </c>
      <c r="MB156" s="25">
        <v>0</v>
      </c>
      <c r="MC156" s="25">
        <v>1</v>
      </c>
      <c r="MD156" s="25">
        <v>0</v>
      </c>
      <c r="ME156" s="25">
        <v>0</v>
      </c>
      <c r="MF156" s="25">
        <v>0</v>
      </c>
      <c r="MG156" s="25">
        <v>0</v>
      </c>
      <c r="MH156" s="25">
        <v>0</v>
      </c>
      <c r="MI156" s="25">
        <v>0</v>
      </c>
      <c r="MJ156" s="25">
        <v>0</v>
      </c>
      <c r="MK156" s="25">
        <v>0</v>
      </c>
      <c r="ML156" s="25">
        <v>0</v>
      </c>
      <c r="MM156" s="25">
        <v>0</v>
      </c>
      <c r="MN156" s="25">
        <v>1</v>
      </c>
      <c r="MO156" s="25">
        <v>1</v>
      </c>
      <c r="MP156" s="25">
        <v>0</v>
      </c>
      <c r="MQ156" s="25">
        <v>1</v>
      </c>
      <c r="MR156" s="25">
        <v>0</v>
      </c>
      <c r="MS156" s="25">
        <v>0</v>
      </c>
      <c r="MT156" s="25">
        <v>1</v>
      </c>
      <c r="MU156" s="25">
        <v>0</v>
      </c>
      <c r="MV156" s="25">
        <v>0</v>
      </c>
      <c r="MW156" s="44">
        <v>1</v>
      </c>
      <c r="MX156" s="44">
        <v>1</v>
      </c>
      <c r="MY156" s="44">
        <v>0</v>
      </c>
      <c r="MZ156" s="44">
        <v>0</v>
      </c>
      <c r="NA156" s="44">
        <v>100</v>
      </c>
      <c r="NB156" s="44">
        <v>999999999</v>
      </c>
      <c r="NC156" s="44">
        <v>0</v>
      </c>
      <c r="ND156" s="44">
        <v>999999999</v>
      </c>
      <c r="NE156" s="44">
        <v>999999999</v>
      </c>
      <c r="NF156" s="44">
        <v>0</v>
      </c>
      <c r="NG156" s="44">
        <v>999999999</v>
      </c>
      <c r="NH156" s="44">
        <v>999999999</v>
      </c>
      <c r="NI156" s="44">
        <v>0</v>
      </c>
      <c r="NJ156" s="44">
        <v>0</v>
      </c>
      <c r="NK156" s="44">
        <v>999999999</v>
      </c>
      <c r="NL156" s="25">
        <v>0</v>
      </c>
      <c r="NM156" s="25">
        <v>0</v>
      </c>
      <c r="NN156" s="25">
        <v>0</v>
      </c>
      <c r="NO156" s="25">
        <v>1</v>
      </c>
      <c r="NP156" s="25">
        <v>0</v>
      </c>
      <c r="NQ156" s="25">
        <v>0</v>
      </c>
      <c r="NR156" s="25">
        <v>0</v>
      </c>
      <c r="NS156" s="25">
        <v>0</v>
      </c>
      <c r="NT156" s="25">
        <v>0</v>
      </c>
      <c r="NU156" s="25">
        <v>0</v>
      </c>
      <c r="NV156" s="25">
        <v>0</v>
      </c>
      <c r="NW156" s="25">
        <v>0</v>
      </c>
      <c r="NX156" s="25">
        <v>0</v>
      </c>
      <c r="NY156" s="25">
        <v>0</v>
      </c>
      <c r="NZ156" s="25">
        <v>0</v>
      </c>
      <c r="OA156" s="25">
        <v>1</v>
      </c>
      <c r="OB156" s="25">
        <v>0</v>
      </c>
      <c r="OC156" s="25">
        <v>0</v>
      </c>
      <c r="OD156" s="44">
        <v>0</v>
      </c>
      <c r="OE156" s="44">
        <v>1</v>
      </c>
      <c r="OF156" s="44">
        <v>0</v>
      </c>
      <c r="OG156" s="44">
        <v>0</v>
      </c>
      <c r="OH156" s="44">
        <v>0</v>
      </c>
      <c r="OI156" s="44">
        <v>1</v>
      </c>
      <c r="OJ156" s="44">
        <v>999999999</v>
      </c>
      <c r="OK156" s="44">
        <v>999999999</v>
      </c>
      <c r="OL156" s="44">
        <v>999999999</v>
      </c>
      <c r="OM156" s="44">
        <v>100</v>
      </c>
      <c r="ON156" s="44">
        <v>999999999</v>
      </c>
      <c r="OO156" s="44">
        <v>999999999</v>
      </c>
      <c r="OP156" s="44">
        <v>999999999</v>
      </c>
      <c r="OQ156" s="44">
        <v>0</v>
      </c>
      <c r="OR156" s="44">
        <v>999999999</v>
      </c>
      <c r="OS156" s="44">
        <v>999999999</v>
      </c>
      <c r="OT156" s="44">
        <v>999999999</v>
      </c>
      <c r="OU156" s="44">
        <v>0</v>
      </c>
      <c r="OV156" s="25">
        <v>3</v>
      </c>
      <c r="OW156" s="25">
        <v>5</v>
      </c>
      <c r="OX156" s="25">
        <v>2</v>
      </c>
      <c r="OY156" s="25">
        <v>1</v>
      </c>
      <c r="OZ156" s="25">
        <v>3</v>
      </c>
      <c r="PA156" s="25">
        <v>3</v>
      </c>
      <c r="PB156" s="25">
        <v>5</v>
      </c>
      <c r="PC156" s="25">
        <v>7</v>
      </c>
      <c r="PD156" s="25">
        <v>6</v>
      </c>
      <c r="PE156" s="25">
        <v>7</v>
      </c>
      <c r="PF156" s="25">
        <v>6</v>
      </c>
      <c r="PG156" s="25">
        <v>2</v>
      </c>
      <c r="PH156" s="25">
        <v>7</v>
      </c>
      <c r="PI156" s="25">
        <v>8</v>
      </c>
      <c r="PJ156" s="25">
        <v>7</v>
      </c>
      <c r="PK156" s="25">
        <v>2</v>
      </c>
      <c r="PL156" s="25">
        <v>3</v>
      </c>
      <c r="PM156" s="25">
        <v>3</v>
      </c>
      <c r="PN156" s="25">
        <v>5</v>
      </c>
      <c r="PO156" s="25">
        <v>9</v>
      </c>
      <c r="PP156" s="25">
        <v>7</v>
      </c>
      <c r="PQ156" s="25">
        <v>7</v>
      </c>
      <c r="PR156" s="25">
        <v>8</v>
      </c>
      <c r="PS156" s="25">
        <v>3</v>
      </c>
      <c r="PT156" s="44">
        <v>42.857142857142854</v>
      </c>
      <c r="PU156" s="44">
        <v>62.5</v>
      </c>
      <c r="PV156" s="44">
        <v>28.571428571428569</v>
      </c>
      <c r="PW156" s="44">
        <v>50</v>
      </c>
      <c r="PX156" s="44">
        <v>100</v>
      </c>
      <c r="PY156" s="44">
        <v>100</v>
      </c>
      <c r="PZ156" s="44">
        <v>100</v>
      </c>
      <c r="QA156" s="44">
        <v>77.777777777777786</v>
      </c>
      <c r="QB156" s="44">
        <v>85.714285714285708</v>
      </c>
      <c r="QC156" s="44">
        <v>100</v>
      </c>
      <c r="QD156" s="44">
        <v>75</v>
      </c>
      <c r="QE156" s="44">
        <v>66.666666666666657</v>
      </c>
      <c r="QF156" s="25">
        <v>5</v>
      </c>
      <c r="QG156" s="25">
        <v>5</v>
      </c>
      <c r="QH156" s="25">
        <v>3</v>
      </c>
      <c r="QI156" s="25">
        <v>1</v>
      </c>
      <c r="QJ156" s="25">
        <v>3</v>
      </c>
      <c r="QK156" s="25">
        <v>3</v>
      </c>
      <c r="QL156" s="25">
        <v>5</v>
      </c>
      <c r="QM156" s="25">
        <v>7</v>
      </c>
      <c r="QN156" s="25">
        <v>4</v>
      </c>
      <c r="QO156" s="25">
        <v>2</v>
      </c>
      <c r="QP156" s="25">
        <v>3</v>
      </c>
      <c r="QQ156" s="25">
        <v>7</v>
      </c>
      <c r="QR156" s="25">
        <v>8</v>
      </c>
      <c r="QS156" s="25">
        <v>7</v>
      </c>
      <c r="QT156" s="25">
        <v>2</v>
      </c>
      <c r="QU156" s="25">
        <v>3</v>
      </c>
      <c r="QV156" s="25">
        <v>3</v>
      </c>
      <c r="QW156" s="25">
        <v>5</v>
      </c>
      <c r="QX156" s="25">
        <v>9</v>
      </c>
      <c r="QY156" s="25">
        <v>7</v>
      </c>
      <c r="QZ156" s="25">
        <v>7</v>
      </c>
      <c r="RA156" s="25">
        <v>8</v>
      </c>
      <c r="RB156" s="44">
        <v>71.428571428571431</v>
      </c>
      <c r="RC156" s="44">
        <v>62.5</v>
      </c>
      <c r="RD156" s="44">
        <v>42.857142857142854</v>
      </c>
      <c r="RE156" s="44">
        <v>50</v>
      </c>
      <c r="RF156" s="44">
        <v>100</v>
      </c>
      <c r="RG156" s="44">
        <v>100</v>
      </c>
      <c r="RH156" s="44">
        <v>100</v>
      </c>
      <c r="RI156" s="44">
        <v>77.777777777777786</v>
      </c>
      <c r="RJ156" s="44">
        <v>57.142857142857139</v>
      </c>
      <c r="RK156" s="44">
        <v>28.571428571428569</v>
      </c>
      <c r="RL156" s="44">
        <v>37.5</v>
      </c>
      <c r="RM156" s="25">
        <v>5</v>
      </c>
      <c r="RN156" s="25">
        <v>3</v>
      </c>
      <c r="RO156" s="25">
        <v>3</v>
      </c>
      <c r="RP156" s="25">
        <v>2</v>
      </c>
      <c r="RQ156" s="25">
        <v>2</v>
      </c>
      <c r="RR156" s="25">
        <v>1</v>
      </c>
      <c r="RS156" s="25">
        <v>1</v>
      </c>
      <c r="RT156" s="25">
        <v>6</v>
      </c>
      <c r="RU156" s="25">
        <v>1</v>
      </c>
      <c r="RV156" s="25">
        <v>2</v>
      </c>
      <c r="RW156" s="25">
        <v>3</v>
      </c>
      <c r="RX156" s="25">
        <v>1</v>
      </c>
      <c r="RY156" s="25">
        <v>1</v>
      </c>
      <c r="RZ156" s="25">
        <v>1</v>
      </c>
      <c r="SA156" s="25">
        <v>0</v>
      </c>
      <c r="SB156" s="25">
        <v>1</v>
      </c>
      <c r="SC156" s="25">
        <v>1</v>
      </c>
      <c r="SD156" s="25">
        <v>0</v>
      </c>
      <c r="SE156" s="25">
        <v>2</v>
      </c>
      <c r="SF156" s="25">
        <v>4</v>
      </c>
      <c r="SG156" s="25">
        <v>0</v>
      </c>
      <c r="SH156" s="25">
        <v>4</v>
      </c>
      <c r="SI156" s="25">
        <v>4</v>
      </c>
      <c r="SJ156" s="25">
        <v>1</v>
      </c>
      <c r="SK156" s="25">
        <v>0</v>
      </c>
      <c r="SL156" s="25">
        <v>1</v>
      </c>
      <c r="SM156" s="25">
        <v>0</v>
      </c>
      <c r="SN156" s="25">
        <v>1</v>
      </c>
      <c r="SO156" s="25">
        <v>1</v>
      </c>
      <c r="SP156" s="25">
        <v>0</v>
      </c>
      <c r="SQ156" s="25">
        <v>0</v>
      </c>
      <c r="SR156" s="25">
        <v>3</v>
      </c>
      <c r="SS156" s="25">
        <v>0</v>
      </c>
      <c r="ST156" s="25">
        <v>2</v>
      </c>
      <c r="SU156" s="25">
        <v>3</v>
      </c>
      <c r="SV156" s="25">
        <v>1</v>
      </c>
      <c r="SW156" s="44">
        <v>83.333333333333343</v>
      </c>
      <c r="SX156" s="44">
        <v>60</v>
      </c>
      <c r="SY156" s="44">
        <v>100</v>
      </c>
      <c r="SZ156" s="44">
        <v>100</v>
      </c>
      <c r="TA156" s="44">
        <v>100</v>
      </c>
      <c r="TB156" s="44">
        <v>50</v>
      </c>
      <c r="TC156" s="44">
        <v>25</v>
      </c>
      <c r="TD156" s="44">
        <v>75</v>
      </c>
      <c r="TE156" s="44">
        <v>33.333333333333329</v>
      </c>
      <c r="TF156" s="44">
        <v>33.333333333333329</v>
      </c>
      <c r="TG156" s="44">
        <v>42.857142857142854</v>
      </c>
      <c r="TH156" s="44">
        <v>50</v>
      </c>
      <c r="TI156" s="44">
        <v>16.666666666666664</v>
      </c>
      <c r="TJ156" s="44">
        <v>20</v>
      </c>
      <c r="TK156" s="44">
        <v>0</v>
      </c>
      <c r="TL156" s="44">
        <v>50</v>
      </c>
      <c r="TM156" s="44">
        <v>50</v>
      </c>
      <c r="TN156" s="44">
        <v>0</v>
      </c>
      <c r="TO156" s="44">
        <v>50</v>
      </c>
      <c r="TP156" s="44">
        <v>50</v>
      </c>
      <c r="TQ156" s="44">
        <v>0</v>
      </c>
      <c r="TR156" s="44">
        <v>66.666666666666657</v>
      </c>
      <c r="TS156" s="44">
        <v>57.142857142857139</v>
      </c>
      <c r="TT156" s="44">
        <v>50</v>
      </c>
      <c r="TU156" s="44">
        <v>0</v>
      </c>
      <c r="TV156" s="44">
        <v>20</v>
      </c>
      <c r="TW156" s="44">
        <v>0</v>
      </c>
      <c r="TX156" s="44">
        <v>50</v>
      </c>
      <c r="TY156" s="44">
        <v>50</v>
      </c>
      <c r="TZ156" s="44">
        <v>0</v>
      </c>
      <c r="UA156" s="44">
        <v>0</v>
      </c>
      <c r="UB156" s="44">
        <v>37.5</v>
      </c>
      <c r="UC156" s="44">
        <v>0</v>
      </c>
      <c r="UD156" s="44">
        <v>33.333333333333329</v>
      </c>
      <c r="UE156" s="44">
        <v>42.857142857142854</v>
      </c>
      <c r="UF156" s="44">
        <v>50</v>
      </c>
    </row>
    <row r="157" spans="1:552" x14ac:dyDescent="0.25">
      <c r="A157" s="2" t="str">
        <f t="shared" si="2"/>
        <v xml:space="preserve">330452 Rio das Ostras                                                                                                                               </v>
      </c>
      <c r="B157" s="58">
        <v>330452</v>
      </c>
      <c r="C157" s="2" t="s">
        <v>201</v>
      </c>
      <c r="D157" s="56">
        <v>7</v>
      </c>
      <c r="E157" s="56">
        <v>5</v>
      </c>
      <c r="F157" s="56">
        <v>13</v>
      </c>
      <c r="G157" s="56">
        <v>9</v>
      </c>
      <c r="H157" s="56">
        <v>19</v>
      </c>
      <c r="I157" s="56">
        <v>17</v>
      </c>
      <c r="J157" s="56">
        <v>11</v>
      </c>
      <c r="K157" s="56">
        <v>16</v>
      </c>
      <c r="L157" s="56">
        <v>16</v>
      </c>
      <c r="M157" s="56">
        <v>16</v>
      </c>
      <c r="N157" s="56">
        <v>6</v>
      </c>
      <c r="O157" s="56">
        <v>4</v>
      </c>
      <c r="P157" s="59">
        <v>1</v>
      </c>
      <c r="Q157" s="59">
        <v>0</v>
      </c>
      <c r="R157" s="59">
        <v>5</v>
      </c>
      <c r="S157" s="59">
        <v>3</v>
      </c>
      <c r="T157" s="59">
        <v>9</v>
      </c>
      <c r="U157" s="59">
        <v>7</v>
      </c>
      <c r="V157" s="59">
        <v>7</v>
      </c>
      <c r="W157" s="59">
        <v>11</v>
      </c>
      <c r="X157" s="59">
        <v>8</v>
      </c>
      <c r="Y157" s="59">
        <v>12</v>
      </c>
      <c r="Z157" s="59">
        <v>4</v>
      </c>
      <c r="AA157" s="59">
        <v>3</v>
      </c>
      <c r="AB157" s="62">
        <v>14.285714285714285</v>
      </c>
      <c r="AC157" s="62">
        <v>0</v>
      </c>
      <c r="AD157" s="62">
        <v>38.461538461538467</v>
      </c>
      <c r="AE157" s="62">
        <v>33.333333333333329</v>
      </c>
      <c r="AF157" s="62">
        <v>47.368421052631575</v>
      </c>
      <c r="AG157" s="62">
        <v>41.17647058823529</v>
      </c>
      <c r="AH157" s="62">
        <v>63.636363636363633</v>
      </c>
      <c r="AI157" s="62">
        <v>68.75</v>
      </c>
      <c r="AJ157" s="62">
        <v>50</v>
      </c>
      <c r="AK157" s="62">
        <v>75</v>
      </c>
      <c r="AL157" s="62">
        <v>66.666666666666657</v>
      </c>
      <c r="AM157" s="62">
        <v>75</v>
      </c>
      <c r="AN157" s="61">
        <v>6</v>
      </c>
      <c r="AO157" s="25">
        <v>5</v>
      </c>
      <c r="AP157" s="25">
        <v>7</v>
      </c>
      <c r="AQ157" s="25">
        <v>5</v>
      </c>
      <c r="AR157" s="25">
        <v>9</v>
      </c>
      <c r="AS157" s="25">
        <v>8</v>
      </c>
      <c r="AT157" s="25">
        <v>2</v>
      </c>
      <c r="AU157" s="25">
        <v>4</v>
      </c>
      <c r="AV157" s="25">
        <v>6</v>
      </c>
      <c r="AW157" s="25">
        <v>4</v>
      </c>
      <c r="AX157" s="25">
        <v>2</v>
      </c>
      <c r="AY157" s="25">
        <v>1</v>
      </c>
      <c r="AZ157" s="39">
        <v>85.714285714285708</v>
      </c>
      <c r="BA157" s="39">
        <v>100</v>
      </c>
      <c r="BB157" s="39">
        <v>53.846153846153847</v>
      </c>
      <c r="BC157" s="39">
        <v>55.555555555555557</v>
      </c>
      <c r="BD157" s="39">
        <v>47.368421052631575</v>
      </c>
      <c r="BE157" s="39">
        <v>47.058823529411761</v>
      </c>
      <c r="BF157" s="39">
        <v>18.181818181818183</v>
      </c>
      <c r="BG157" s="39">
        <v>25</v>
      </c>
      <c r="BH157" s="39">
        <v>37.5</v>
      </c>
      <c r="BI157" s="39">
        <v>25</v>
      </c>
      <c r="BJ157" s="39">
        <v>33.333333333333329</v>
      </c>
      <c r="BK157" s="39">
        <v>25</v>
      </c>
      <c r="BL157" s="25">
        <v>0</v>
      </c>
      <c r="BM157" s="25">
        <v>0</v>
      </c>
      <c r="BN157" s="25">
        <v>1</v>
      </c>
      <c r="BO157" s="25">
        <v>1</v>
      </c>
      <c r="BP157" s="25">
        <v>1</v>
      </c>
      <c r="BQ157" s="25">
        <v>2</v>
      </c>
      <c r="BR157" s="25">
        <v>2</v>
      </c>
      <c r="BS157" s="25">
        <v>1</v>
      </c>
      <c r="BT157" s="25">
        <v>2</v>
      </c>
      <c r="BU157" s="25">
        <v>0</v>
      </c>
      <c r="BV157" s="25">
        <v>0</v>
      </c>
      <c r="BW157" s="25">
        <v>0</v>
      </c>
      <c r="BX157" s="39">
        <v>0</v>
      </c>
      <c r="BY157" s="39">
        <v>0</v>
      </c>
      <c r="BZ157" s="39">
        <v>7.6923076923076925</v>
      </c>
      <c r="CA157" s="39">
        <v>11.111111111111111</v>
      </c>
      <c r="CB157" s="39">
        <v>5.2631578947368416</v>
      </c>
      <c r="CC157" s="39">
        <v>11.76470588235294</v>
      </c>
      <c r="CD157" s="39">
        <v>18.181818181818183</v>
      </c>
      <c r="CE157" s="39">
        <v>6.25</v>
      </c>
      <c r="CF157" s="39">
        <v>12.5</v>
      </c>
      <c r="CG157" s="39">
        <v>0</v>
      </c>
      <c r="CH157" s="39">
        <v>0</v>
      </c>
      <c r="CI157" s="39">
        <v>0</v>
      </c>
      <c r="CJ157" s="63">
        <v>0</v>
      </c>
      <c r="CK157" s="63">
        <v>0</v>
      </c>
      <c r="CL157" s="63">
        <v>1</v>
      </c>
      <c r="CM157" s="63">
        <v>1</v>
      </c>
      <c r="CN157" s="63">
        <v>1</v>
      </c>
      <c r="CO157" s="63">
        <v>3</v>
      </c>
      <c r="CP157" s="63">
        <v>3</v>
      </c>
      <c r="CQ157" s="63">
        <v>6</v>
      </c>
      <c r="CR157" s="63">
        <v>3</v>
      </c>
      <c r="CS157" s="63">
        <v>7</v>
      </c>
      <c r="CT157" s="63">
        <v>3</v>
      </c>
      <c r="CU157" s="63">
        <v>1</v>
      </c>
      <c r="CV157" s="63">
        <v>0</v>
      </c>
      <c r="CW157" s="63">
        <v>0</v>
      </c>
      <c r="CX157" s="63">
        <v>1</v>
      </c>
      <c r="CY157" s="63">
        <v>0</v>
      </c>
      <c r="CZ157" s="63">
        <v>0</v>
      </c>
      <c r="DA157" s="63">
        <v>1</v>
      </c>
      <c r="DB157" s="63">
        <v>1</v>
      </c>
      <c r="DC157" s="63">
        <v>0</v>
      </c>
      <c r="DD157" s="63">
        <v>0</v>
      </c>
      <c r="DE157" s="63">
        <v>0</v>
      </c>
      <c r="DF157" s="63">
        <v>0</v>
      </c>
      <c r="DG157" s="63">
        <v>0</v>
      </c>
      <c r="DH157" s="25">
        <v>0</v>
      </c>
      <c r="DI157" s="25">
        <v>0</v>
      </c>
      <c r="DJ157" s="25">
        <v>0</v>
      </c>
      <c r="DK157" s="25">
        <v>0</v>
      </c>
      <c r="DL157" s="25">
        <v>2</v>
      </c>
      <c r="DM157" s="25">
        <v>0</v>
      </c>
      <c r="DN157" s="25">
        <v>0</v>
      </c>
      <c r="DO157" s="25">
        <v>2</v>
      </c>
      <c r="DP157" s="25">
        <v>0</v>
      </c>
      <c r="DQ157" s="25">
        <v>0</v>
      </c>
      <c r="DR157" s="25">
        <v>1</v>
      </c>
      <c r="DS157" s="25">
        <v>1</v>
      </c>
      <c r="DT157" s="34">
        <v>0</v>
      </c>
      <c r="DU157" s="34">
        <v>0</v>
      </c>
      <c r="DV157" s="34">
        <v>2</v>
      </c>
      <c r="DW157" s="34">
        <v>1</v>
      </c>
      <c r="DX157" s="34">
        <v>3</v>
      </c>
      <c r="DY157" s="34">
        <v>4</v>
      </c>
      <c r="DZ157" s="34">
        <v>4</v>
      </c>
      <c r="EA157" s="2">
        <v>8</v>
      </c>
      <c r="EB157" s="2">
        <v>3</v>
      </c>
      <c r="EC157" s="2">
        <v>7</v>
      </c>
      <c r="ED157" s="2">
        <v>4</v>
      </c>
      <c r="EE157" s="2">
        <v>2</v>
      </c>
      <c r="EF157" s="34">
        <v>999999999</v>
      </c>
      <c r="EG157" s="34">
        <v>999999999</v>
      </c>
      <c r="EH157" s="34">
        <v>50</v>
      </c>
      <c r="EI157" s="34">
        <v>100</v>
      </c>
      <c r="EJ157" s="34">
        <v>33.333333333333329</v>
      </c>
      <c r="EK157" s="34">
        <v>75</v>
      </c>
      <c r="EL157" s="34">
        <v>75</v>
      </c>
      <c r="EM157" s="34">
        <v>75</v>
      </c>
      <c r="EN157" s="34">
        <v>100</v>
      </c>
      <c r="EO157" s="34">
        <v>100</v>
      </c>
      <c r="EP157" s="34">
        <v>75</v>
      </c>
      <c r="EQ157" s="34">
        <v>50</v>
      </c>
      <c r="ER157" s="34">
        <v>999999999</v>
      </c>
      <c r="ES157" s="34">
        <v>999999999</v>
      </c>
      <c r="ET157" s="34">
        <v>50</v>
      </c>
      <c r="EU157" s="34">
        <v>0</v>
      </c>
      <c r="EV157" s="34">
        <v>0</v>
      </c>
      <c r="EW157" s="34">
        <v>25</v>
      </c>
      <c r="EX157" s="34">
        <v>25</v>
      </c>
      <c r="EY157" s="34">
        <v>0</v>
      </c>
      <c r="EZ157" s="34">
        <v>0</v>
      </c>
      <c r="FA157" s="34">
        <v>0</v>
      </c>
      <c r="FB157" s="34">
        <v>0</v>
      </c>
      <c r="FC157" s="34">
        <v>0</v>
      </c>
      <c r="FD157" s="42">
        <v>999999999</v>
      </c>
      <c r="FE157" s="42">
        <v>999999999</v>
      </c>
      <c r="FF157" s="42">
        <v>0</v>
      </c>
      <c r="FG157" s="42">
        <v>0</v>
      </c>
      <c r="FH157" s="42">
        <v>66.666666666666657</v>
      </c>
      <c r="FI157" s="42">
        <v>0</v>
      </c>
      <c r="FJ157" s="42">
        <v>0</v>
      </c>
      <c r="FK157" s="42">
        <v>25</v>
      </c>
      <c r="FL157" s="42">
        <v>0</v>
      </c>
      <c r="FM157" s="42">
        <v>0</v>
      </c>
      <c r="FN157" s="42">
        <v>25</v>
      </c>
      <c r="FO157" s="42">
        <v>50</v>
      </c>
      <c r="FP157" s="42">
        <v>1</v>
      </c>
      <c r="FQ157" s="2">
        <v>0</v>
      </c>
      <c r="FR157" s="2">
        <v>3</v>
      </c>
      <c r="FS157" s="2">
        <v>3</v>
      </c>
      <c r="FT157" s="2">
        <v>4</v>
      </c>
      <c r="FU157" s="2">
        <v>2</v>
      </c>
      <c r="FV157" s="2">
        <v>4</v>
      </c>
      <c r="FW157" s="2">
        <v>5</v>
      </c>
      <c r="FX157" s="2">
        <v>3</v>
      </c>
      <c r="FY157" s="2">
        <v>5</v>
      </c>
      <c r="FZ157" s="2">
        <v>4</v>
      </c>
      <c r="GA157" s="2">
        <v>3</v>
      </c>
      <c r="GB157" s="25">
        <v>0</v>
      </c>
      <c r="GC157" s="25">
        <v>0</v>
      </c>
      <c r="GD157" s="25">
        <v>0</v>
      </c>
      <c r="GE157" s="25">
        <v>0</v>
      </c>
      <c r="GF157" s="25">
        <v>1</v>
      </c>
      <c r="GG157" s="25">
        <v>1</v>
      </c>
      <c r="GH157" s="25">
        <v>0</v>
      </c>
      <c r="GI157" s="25">
        <v>1</v>
      </c>
      <c r="GJ157" s="25">
        <v>0</v>
      </c>
      <c r="GK157" s="25">
        <v>2</v>
      </c>
      <c r="GL157" s="25">
        <v>0</v>
      </c>
      <c r="GM157" s="25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1</v>
      </c>
      <c r="GS157" s="2">
        <v>2</v>
      </c>
      <c r="GT157" s="2">
        <v>1</v>
      </c>
      <c r="GU157" s="2">
        <v>1</v>
      </c>
      <c r="GV157" s="2">
        <v>2</v>
      </c>
      <c r="GW157" s="2">
        <v>2</v>
      </c>
      <c r="GX157" s="2">
        <v>0</v>
      </c>
      <c r="GY157" s="2">
        <v>0</v>
      </c>
      <c r="GZ157" s="2">
        <v>1</v>
      </c>
      <c r="HA157" s="2">
        <v>0</v>
      </c>
      <c r="HB157" s="2">
        <v>3</v>
      </c>
      <c r="HC157" s="2">
        <v>3</v>
      </c>
      <c r="HD157" s="2">
        <v>6</v>
      </c>
      <c r="HE157" s="2">
        <v>5</v>
      </c>
      <c r="HF157" s="2">
        <v>5</v>
      </c>
      <c r="HG157" s="2">
        <v>7</v>
      </c>
      <c r="HH157" s="2">
        <v>5</v>
      </c>
      <c r="HI157" s="2">
        <v>9</v>
      </c>
      <c r="HJ157" s="2">
        <v>4</v>
      </c>
      <c r="HK157" s="2">
        <v>3</v>
      </c>
      <c r="HL157" s="34">
        <v>100</v>
      </c>
      <c r="HM157" s="34">
        <v>999999999</v>
      </c>
      <c r="HN157" s="34">
        <v>100</v>
      </c>
      <c r="HO157" s="34">
        <v>100</v>
      </c>
      <c r="HP157" s="34">
        <v>66.666666666666657</v>
      </c>
      <c r="HQ157" s="34">
        <v>40</v>
      </c>
      <c r="HR157" s="34">
        <v>80</v>
      </c>
      <c r="HS157" s="34">
        <v>71.428571428571431</v>
      </c>
      <c r="HT157" s="34">
        <v>60</v>
      </c>
      <c r="HU157" s="34">
        <v>55.555555555555557</v>
      </c>
      <c r="HV157" s="34">
        <v>100</v>
      </c>
      <c r="HW157" s="34">
        <v>100</v>
      </c>
      <c r="HX157" s="39">
        <v>0</v>
      </c>
      <c r="HY157" s="39">
        <v>999999999</v>
      </c>
      <c r="HZ157" s="39">
        <v>0</v>
      </c>
      <c r="IA157" s="39">
        <v>0</v>
      </c>
      <c r="IB157" s="39">
        <v>16.666666666666664</v>
      </c>
      <c r="IC157" s="39">
        <v>20</v>
      </c>
      <c r="ID157" s="39">
        <v>0</v>
      </c>
      <c r="IE157" s="39">
        <v>14.285714285714285</v>
      </c>
      <c r="IF157" s="39">
        <v>0</v>
      </c>
      <c r="IG157" s="39">
        <v>22.222222222222221</v>
      </c>
      <c r="IH157" s="39">
        <v>0</v>
      </c>
      <c r="II157" s="39">
        <v>0</v>
      </c>
      <c r="IJ157" s="39">
        <v>0</v>
      </c>
      <c r="IK157" s="39">
        <v>999999999</v>
      </c>
      <c r="IL157" s="39">
        <v>0</v>
      </c>
      <c r="IM157" s="39">
        <v>0</v>
      </c>
      <c r="IN157" s="39">
        <v>16.666666666666664</v>
      </c>
      <c r="IO157" s="39">
        <v>40</v>
      </c>
      <c r="IP157" s="39">
        <v>20</v>
      </c>
      <c r="IQ157" s="39">
        <v>14.285714285714285</v>
      </c>
      <c r="IR157" s="39">
        <v>40</v>
      </c>
      <c r="IS157" s="39">
        <v>22.222222222222221</v>
      </c>
      <c r="IT157" s="39">
        <v>0</v>
      </c>
      <c r="IU157" s="39">
        <v>0</v>
      </c>
      <c r="IV157" s="39">
        <v>3</v>
      </c>
      <c r="IW157" s="39">
        <v>0</v>
      </c>
      <c r="IX157" s="39">
        <v>3</v>
      </c>
      <c r="IY157" s="39">
        <v>2</v>
      </c>
      <c r="IZ157" s="39">
        <v>6</v>
      </c>
      <c r="JA157" s="39">
        <v>1</v>
      </c>
      <c r="JB157" s="39">
        <v>2</v>
      </c>
      <c r="JC157" s="39">
        <v>3</v>
      </c>
      <c r="JD157" s="2">
        <v>2</v>
      </c>
      <c r="JE157" s="2">
        <v>3</v>
      </c>
      <c r="JF157" s="2">
        <v>2</v>
      </c>
      <c r="JG157" s="2">
        <v>1</v>
      </c>
      <c r="JH157" s="2">
        <v>0</v>
      </c>
      <c r="JI157" s="2">
        <v>3</v>
      </c>
      <c r="JJ157" s="2">
        <v>2</v>
      </c>
      <c r="JK157" s="2">
        <v>0</v>
      </c>
      <c r="JL157" s="2">
        <v>2</v>
      </c>
      <c r="JM157" s="44">
        <v>3</v>
      </c>
      <c r="JN157" s="44">
        <v>0</v>
      </c>
      <c r="JO157" s="44">
        <v>1</v>
      </c>
      <c r="JP157" s="2">
        <v>0</v>
      </c>
      <c r="JQ157" s="2">
        <v>1</v>
      </c>
      <c r="JR157" s="2">
        <v>0</v>
      </c>
      <c r="JS157" s="2">
        <v>0</v>
      </c>
      <c r="JT157" s="2">
        <v>2</v>
      </c>
      <c r="JU157" s="2">
        <v>1</v>
      </c>
      <c r="JV157" s="2">
        <v>1</v>
      </c>
      <c r="JW157" s="2">
        <v>1</v>
      </c>
      <c r="JX157" s="2">
        <v>0</v>
      </c>
      <c r="JY157" s="2">
        <v>2</v>
      </c>
      <c r="JZ157" s="2">
        <v>0</v>
      </c>
      <c r="KA157" s="2">
        <v>0</v>
      </c>
      <c r="KB157" s="25">
        <v>3</v>
      </c>
      <c r="KC157" s="25">
        <v>0</v>
      </c>
      <c r="KD157" s="25">
        <v>0</v>
      </c>
      <c r="KE157" s="25">
        <v>0</v>
      </c>
      <c r="KF157" s="25">
        <v>5</v>
      </c>
      <c r="KG157" s="25">
        <v>4</v>
      </c>
      <c r="KH157" s="25">
        <v>6</v>
      </c>
      <c r="KI157" s="25">
        <v>3</v>
      </c>
      <c r="KJ157" s="25">
        <v>8</v>
      </c>
      <c r="KK157" s="25">
        <v>6</v>
      </c>
      <c r="KL157" s="25">
        <v>2</v>
      </c>
      <c r="KM157" s="25">
        <v>4</v>
      </c>
      <c r="KN157" s="25">
        <v>5</v>
      </c>
      <c r="KO157" s="25">
        <v>4</v>
      </c>
      <c r="KP157" s="25">
        <v>2</v>
      </c>
      <c r="KQ157" s="25">
        <v>1</v>
      </c>
      <c r="KR157" s="44">
        <v>60</v>
      </c>
      <c r="KS157" s="44">
        <v>0</v>
      </c>
      <c r="KT157" s="44">
        <v>50</v>
      </c>
      <c r="KU157" s="44">
        <v>66.666666666666657</v>
      </c>
      <c r="KV157" s="44">
        <v>75</v>
      </c>
      <c r="KW157" s="44">
        <v>16.666666666666664</v>
      </c>
      <c r="KX157" s="44">
        <v>100</v>
      </c>
      <c r="KY157" s="44">
        <v>75</v>
      </c>
      <c r="KZ157" s="44">
        <v>40</v>
      </c>
      <c r="LA157" s="44">
        <v>75</v>
      </c>
      <c r="LB157" s="44">
        <v>100</v>
      </c>
      <c r="LC157" s="44">
        <v>100</v>
      </c>
      <c r="LD157" s="44">
        <v>0</v>
      </c>
      <c r="LE157" s="44">
        <v>75</v>
      </c>
      <c r="LF157" s="44">
        <v>33.333333333333329</v>
      </c>
      <c r="LG157" s="44">
        <v>0</v>
      </c>
      <c r="LH157" s="44">
        <v>25</v>
      </c>
      <c r="LI157" s="44">
        <v>50</v>
      </c>
      <c r="LJ157" s="44">
        <v>0</v>
      </c>
      <c r="LK157" s="44">
        <v>25</v>
      </c>
      <c r="LL157" s="44">
        <v>0</v>
      </c>
      <c r="LM157" s="44">
        <v>25</v>
      </c>
      <c r="LN157" s="44">
        <v>0</v>
      </c>
      <c r="LO157" s="44">
        <v>0</v>
      </c>
      <c r="LP157" s="44">
        <v>40</v>
      </c>
      <c r="LQ157" s="44">
        <v>25</v>
      </c>
      <c r="LR157" s="44">
        <v>16.666666666666664</v>
      </c>
      <c r="LS157" s="44">
        <v>33.333333333333329</v>
      </c>
      <c r="LT157" s="44">
        <v>0</v>
      </c>
      <c r="LU157" s="44">
        <v>33.333333333333329</v>
      </c>
      <c r="LV157" s="44">
        <v>0</v>
      </c>
      <c r="LW157" s="44">
        <v>0</v>
      </c>
      <c r="LX157" s="44">
        <v>60</v>
      </c>
      <c r="LY157" s="44">
        <v>0</v>
      </c>
      <c r="LZ157" s="44">
        <v>0</v>
      </c>
      <c r="MA157" s="44">
        <v>0</v>
      </c>
      <c r="MB157" s="25">
        <v>0</v>
      </c>
      <c r="MC157" s="25">
        <v>0</v>
      </c>
      <c r="MD157" s="25">
        <v>0</v>
      </c>
      <c r="ME157" s="25">
        <v>0</v>
      </c>
      <c r="MF157" s="25">
        <v>0</v>
      </c>
      <c r="MG157" s="25">
        <v>1</v>
      </c>
      <c r="MH157" s="25">
        <v>0</v>
      </c>
      <c r="MI157" s="25">
        <v>1</v>
      </c>
      <c r="MJ157" s="25">
        <v>0</v>
      </c>
      <c r="MK157" s="25">
        <v>0</v>
      </c>
      <c r="ML157" s="25">
        <v>1</v>
      </c>
      <c r="MM157" s="25">
        <v>0</v>
      </c>
      <c r="MN157" s="25">
        <v>0</v>
      </c>
      <c r="MO157" s="25">
        <v>0</v>
      </c>
      <c r="MP157" s="25">
        <v>2</v>
      </c>
      <c r="MQ157" s="25">
        <v>1</v>
      </c>
      <c r="MR157" s="25">
        <v>3</v>
      </c>
      <c r="MS157" s="25">
        <v>4</v>
      </c>
      <c r="MT157" s="25">
        <v>5</v>
      </c>
      <c r="MU157" s="25">
        <v>6</v>
      </c>
      <c r="MV157" s="25">
        <v>2</v>
      </c>
      <c r="MW157" s="44">
        <v>4</v>
      </c>
      <c r="MX157" s="44">
        <v>3</v>
      </c>
      <c r="MY157" s="44">
        <v>1</v>
      </c>
      <c r="MZ157" s="44">
        <v>999999999</v>
      </c>
      <c r="NA157" s="44">
        <v>999999999</v>
      </c>
      <c r="NB157" s="44">
        <v>0</v>
      </c>
      <c r="NC157" s="44">
        <v>0</v>
      </c>
      <c r="ND157" s="44">
        <v>0</v>
      </c>
      <c r="NE157" s="44">
        <v>25</v>
      </c>
      <c r="NF157" s="44">
        <v>0</v>
      </c>
      <c r="NG157" s="44">
        <v>16.666666666666664</v>
      </c>
      <c r="NH157" s="44">
        <v>0</v>
      </c>
      <c r="NI157" s="44">
        <v>0</v>
      </c>
      <c r="NJ157" s="44">
        <v>33.333333333333329</v>
      </c>
      <c r="NK157" s="44">
        <v>0</v>
      </c>
      <c r="NL157" s="25">
        <v>1</v>
      </c>
      <c r="NM157" s="25">
        <v>0</v>
      </c>
      <c r="NN157" s="25">
        <v>1</v>
      </c>
      <c r="NO157" s="25">
        <v>0</v>
      </c>
      <c r="NP157" s="25">
        <v>0</v>
      </c>
      <c r="NQ157" s="25">
        <v>0</v>
      </c>
      <c r="NR157" s="25">
        <v>0</v>
      </c>
      <c r="NS157" s="25">
        <v>0</v>
      </c>
      <c r="NT157" s="25">
        <v>0</v>
      </c>
      <c r="NU157" s="25">
        <v>0</v>
      </c>
      <c r="NV157" s="25">
        <v>0</v>
      </c>
      <c r="NW157" s="25">
        <v>0</v>
      </c>
      <c r="NX157" s="25">
        <v>2</v>
      </c>
      <c r="NY157" s="25">
        <v>0</v>
      </c>
      <c r="NZ157" s="25">
        <v>2</v>
      </c>
      <c r="OA157" s="25">
        <v>0</v>
      </c>
      <c r="OB157" s="25">
        <v>1</v>
      </c>
      <c r="OC157" s="25">
        <v>1</v>
      </c>
      <c r="OD157" s="44">
        <v>1</v>
      </c>
      <c r="OE157" s="44">
        <v>1</v>
      </c>
      <c r="OF157" s="44">
        <v>0</v>
      </c>
      <c r="OG157" s="44">
        <v>0</v>
      </c>
      <c r="OH157" s="44">
        <v>0</v>
      </c>
      <c r="OI157" s="44">
        <v>0</v>
      </c>
      <c r="OJ157" s="44">
        <v>50</v>
      </c>
      <c r="OK157" s="44">
        <v>999999999</v>
      </c>
      <c r="OL157" s="44">
        <v>50</v>
      </c>
      <c r="OM157" s="44">
        <v>999999999</v>
      </c>
      <c r="ON157" s="44">
        <v>0</v>
      </c>
      <c r="OO157" s="44">
        <v>0</v>
      </c>
      <c r="OP157" s="44">
        <v>0</v>
      </c>
      <c r="OQ157" s="44">
        <v>0</v>
      </c>
      <c r="OR157" s="44">
        <v>999999999</v>
      </c>
      <c r="OS157" s="44">
        <v>999999999</v>
      </c>
      <c r="OT157" s="44">
        <v>999999999</v>
      </c>
      <c r="OU157" s="44">
        <v>999999999</v>
      </c>
      <c r="OV157" s="25">
        <v>3</v>
      </c>
      <c r="OW157" s="25">
        <v>3</v>
      </c>
      <c r="OX157" s="25">
        <v>7</v>
      </c>
      <c r="OY157" s="25">
        <v>10</v>
      </c>
      <c r="OZ157" s="25">
        <v>14</v>
      </c>
      <c r="PA157" s="25">
        <v>11</v>
      </c>
      <c r="PB157" s="25">
        <v>8</v>
      </c>
      <c r="PC157" s="25">
        <v>12</v>
      </c>
      <c r="PD157" s="25">
        <v>9</v>
      </c>
      <c r="PE157" s="25">
        <v>17</v>
      </c>
      <c r="PF157" s="25">
        <v>5</v>
      </c>
      <c r="PG157" s="25">
        <v>4</v>
      </c>
      <c r="PH157" s="25">
        <v>10</v>
      </c>
      <c r="PI157" s="25">
        <v>7</v>
      </c>
      <c r="PJ157" s="25">
        <v>13</v>
      </c>
      <c r="PK157" s="25">
        <v>15</v>
      </c>
      <c r="PL157" s="25">
        <v>20</v>
      </c>
      <c r="PM157" s="25">
        <v>18</v>
      </c>
      <c r="PN157" s="25">
        <v>13</v>
      </c>
      <c r="PO157" s="25">
        <v>17</v>
      </c>
      <c r="PP157" s="25">
        <v>20</v>
      </c>
      <c r="PQ157" s="25">
        <v>22</v>
      </c>
      <c r="PR157" s="25">
        <v>10</v>
      </c>
      <c r="PS157" s="25">
        <v>6</v>
      </c>
      <c r="PT157" s="44">
        <v>30</v>
      </c>
      <c r="PU157" s="44">
        <v>42.857142857142854</v>
      </c>
      <c r="PV157" s="44">
        <v>53.846153846153847</v>
      </c>
      <c r="PW157" s="44">
        <v>66.666666666666657</v>
      </c>
      <c r="PX157" s="44">
        <v>70</v>
      </c>
      <c r="PY157" s="44">
        <v>61.111111111111114</v>
      </c>
      <c r="PZ157" s="44">
        <v>61.53846153846154</v>
      </c>
      <c r="QA157" s="44">
        <v>70.588235294117652</v>
      </c>
      <c r="QB157" s="44">
        <v>45</v>
      </c>
      <c r="QC157" s="44">
        <v>77.272727272727266</v>
      </c>
      <c r="QD157" s="44">
        <v>50</v>
      </c>
      <c r="QE157" s="44">
        <v>66.666666666666657</v>
      </c>
      <c r="QF157" s="25">
        <v>5</v>
      </c>
      <c r="QG157" s="25">
        <v>5</v>
      </c>
      <c r="QH157" s="25">
        <v>7</v>
      </c>
      <c r="QI157" s="25">
        <v>9</v>
      </c>
      <c r="QJ157" s="25">
        <v>14</v>
      </c>
      <c r="QK157" s="25">
        <v>8</v>
      </c>
      <c r="QL157" s="25">
        <v>8</v>
      </c>
      <c r="QM157" s="25">
        <v>12</v>
      </c>
      <c r="QN157" s="25">
        <v>10</v>
      </c>
      <c r="QO157" s="25">
        <v>18</v>
      </c>
      <c r="QP157" s="25">
        <v>3</v>
      </c>
      <c r="QQ157" s="25">
        <v>10</v>
      </c>
      <c r="QR157" s="25">
        <v>7</v>
      </c>
      <c r="QS157" s="25">
        <v>13</v>
      </c>
      <c r="QT157" s="25">
        <v>15</v>
      </c>
      <c r="QU157" s="25">
        <v>20</v>
      </c>
      <c r="QV157" s="25">
        <v>18</v>
      </c>
      <c r="QW157" s="25">
        <v>13</v>
      </c>
      <c r="QX157" s="25">
        <v>17</v>
      </c>
      <c r="QY157" s="25">
        <v>20</v>
      </c>
      <c r="QZ157" s="25">
        <v>22</v>
      </c>
      <c r="RA157" s="25">
        <v>10</v>
      </c>
      <c r="RB157" s="44">
        <v>50</v>
      </c>
      <c r="RC157" s="44">
        <v>71.428571428571431</v>
      </c>
      <c r="RD157" s="44">
        <v>53.846153846153847</v>
      </c>
      <c r="RE157" s="44">
        <v>60</v>
      </c>
      <c r="RF157" s="44">
        <v>70</v>
      </c>
      <c r="RG157" s="44">
        <v>44.444444444444443</v>
      </c>
      <c r="RH157" s="44">
        <v>61.53846153846154</v>
      </c>
      <c r="RI157" s="44">
        <v>70.588235294117652</v>
      </c>
      <c r="RJ157" s="44">
        <v>50</v>
      </c>
      <c r="RK157" s="44">
        <v>81.818181818181827</v>
      </c>
      <c r="RL157" s="44">
        <v>30</v>
      </c>
      <c r="RM157" s="25">
        <v>3</v>
      </c>
      <c r="RN157" s="25">
        <v>3</v>
      </c>
      <c r="RO157" s="25">
        <v>10</v>
      </c>
      <c r="RP157" s="25">
        <v>6</v>
      </c>
      <c r="RQ157" s="25">
        <v>16</v>
      </c>
      <c r="RR157" s="25">
        <v>10</v>
      </c>
      <c r="RS157" s="25">
        <v>5</v>
      </c>
      <c r="RT157" s="25">
        <v>8</v>
      </c>
      <c r="RU157" s="25">
        <v>8</v>
      </c>
      <c r="RV157" s="25">
        <v>10</v>
      </c>
      <c r="RW157" s="25">
        <v>4</v>
      </c>
      <c r="RX157" s="25">
        <v>1</v>
      </c>
      <c r="RY157" s="25">
        <v>4</v>
      </c>
      <c r="RZ157" s="25">
        <v>4</v>
      </c>
      <c r="SA157" s="25">
        <v>7</v>
      </c>
      <c r="SB157" s="25">
        <v>4</v>
      </c>
      <c r="SC157" s="25">
        <v>12</v>
      </c>
      <c r="SD157" s="25">
        <v>4</v>
      </c>
      <c r="SE157" s="25">
        <v>4</v>
      </c>
      <c r="SF157" s="25">
        <v>7</v>
      </c>
      <c r="SG157" s="25">
        <v>6</v>
      </c>
      <c r="SH157" s="25">
        <v>8</v>
      </c>
      <c r="SI157" s="25">
        <v>4</v>
      </c>
      <c r="SJ157" s="25">
        <v>3</v>
      </c>
      <c r="SK157" s="25">
        <v>3</v>
      </c>
      <c r="SL157" s="25">
        <v>3</v>
      </c>
      <c r="SM157" s="25">
        <v>7</v>
      </c>
      <c r="SN157" s="25">
        <v>4</v>
      </c>
      <c r="SO157" s="25">
        <v>12</v>
      </c>
      <c r="SP157" s="25">
        <v>3</v>
      </c>
      <c r="SQ157" s="25">
        <v>4</v>
      </c>
      <c r="SR157" s="25">
        <v>6</v>
      </c>
      <c r="SS157" s="25">
        <v>4</v>
      </c>
      <c r="ST157" s="25">
        <v>5</v>
      </c>
      <c r="SU157" s="25">
        <v>2</v>
      </c>
      <c r="SV157" s="25">
        <v>1</v>
      </c>
      <c r="SW157" s="44">
        <v>42.857142857142854</v>
      </c>
      <c r="SX157" s="44">
        <v>60</v>
      </c>
      <c r="SY157" s="44">
        <v>76.923076923076934</v>
      </c>
      <c r="SZ157" s="44">
        <v>66.666666666666657</v>
      </c>
      <c r="TA157" s="44">
        <v>84.210526315789465</v>
      </c>
      <c r="TB157" s="44">
        <v>58.82352941176471</v>
      </c>
      <c r="TC157" s="44">
        <v>45.454545454545453</v>
      </c>
      <c r="TD157" s="44">
        <v>50</v>
      </c>
      <c r="TE157" s="44">
        <v>50</v>
      </c>
      <c r="TF157" s="44">
        <v>62.5</v>
      </c>
      <c r="TG157" s="44">
        <v>66.666666666666657</v>
      </c>
      <c r="TH157" s="44">
        <v>25</v>
      </c>
      <c r="TI157" s="44">
        <v>57.142857142857139</v>
      </c>
      <c r="TJ157" s="44">
        <v>80</v>
      </c>
      <c r="TK157" s="44">
        <v>53.846153846153847</v>
      </c>
      <c r="TL157" s="44">
        <v>44.444444444444443</v>
      </c>
      <c r="TM157" s="44">
        <v>63.157894736842103</v>
      </c>
      <c r="TN157" s="44">
        <v>23.52941176470588</v>
      </c>
      <c r="TO157" s="44">
        <v>36.363636363636367</v>
      </c>
      <c r="TP157" s="44">
        <v>43.75</v>
      </c>
      <c r="TQ157" s="44">
        <v>37.5</v>
      </c>
      <c r="TR157" s="44">
        <v>50</v>
      </c>
      <c r="TS157" s="44">
        <v>66.666666666666657</v>
      </c>
      <c r="TT157" s="44">
        <v>75</v>
      </c>
      <c r="TU157" s="44">
        <v>42.857142857142854</v>
      </c>
      <c r="TV157" s="44">
        <v>60</v>
      </c>
      <c r="TW157" s="44">
        <v>53.846153846153847</v>
      </c>
      <c r="TX157" s="44">
        <v>44.444444444444443</v>
      </c>
      <c r="TY157" s="44">
        <v>63.157894736842103</v>
      </c>
      <c r="TZ157" s="44">
        <v>17.647058823529413</v>
      </c>
      <c r="UA157" s="44">
        <v>36.363636363636367</v>
      </c>
      <c r="UB157" s="44">
        <v>37.5</v>
      </c>
      <c r="UC157" s="44">
        <v>25</v>
      </c>
      <c r="UD157" s="44">
        <v>31.25</v>
      </c>
      <c r="UE157" s="44">
        <v>33.333333333333329</v>
      </c>
      <c r="UF157" s="44">
        <v>25</v>
      </c>
    </row>
    <row r="158" spans="1:552" x14ac:dyDescent="0.25">
      <c r="A158" s="2" t="str">
        <f t="shared" si="2"/>
        <v xml:space="preserve">330455 Rio de Janeiro                                                                                                                               </v>
      </c>
      <c r="B158" s="58">
        <v>330455</v>
      </c>
      <c r="C158" s="2" t="s">
        <v>202</v>
      </c>
      <c r="D158" s="56">
        <v>452</v>
      </c>
      <c r="E158" s="56">
        <v>432</v>
      </c>
      <c r="F158" s="56">
        <v>486</v>
      </c>
      <c r="G158" s="56">
        <v>525</v>
      </c>
      <c r="H158" s="56">
        <v>579</v>
      </c>
      <c r="I158" s="56">
        <v>592</v>
      </c>
      <c r="J158" s="56">
        <v>582</v>
      </c>
      <c r="K158" s="56">
        <v>599</v>
      </c>
      <c r="L158" s="56">
        <v>595</v>
      </c>
      <c r="M158" s="56">
        <v>551</v>
      </c>
      <c r="N158" s="56">
        <v>488</v>
      </c>
      <c r="O158" s="56">
        <v>428</v>
      </c>
      <c r="P158" s="59">
        <v>173</v>
      </c>
      <c r="Q158" s="59">
        <v>186</v>
      </c>
      <c r="R158" s="59">
        <v>208</v>
      </c>
      <c r="S158" s="59">
        <v>223</v>
      </c>
      <c r="T158" s="59">
        <v>248</v>
      </c>
      <c r="U158" s="59">
        <v>286</v>
      </c>
      <c r="V158" s="59">
        <v>332</v>
      </c>
      <c r="W158" s="59">
        <v>364</v>
      </c>
      <c r="X158" s="59">
        <v>384</v>
      </c>
      <c r="Y158" s="59">
        <v>375</v>
      </c>
      <c r="Z158" s="59">
        <v>330</v>
      </c>
      <c r="AA158" s="59">
        <v>296</v>
      </c>
      <c r="AB158" s="62">
        <v>38.274336283185839</v>
      </c>
      <c r="AC158" s="62">
        <v>43.055555555555557</v>
      </c>
      <c r="AD158" s="62">
        <v>42.798353909465021</v>
      </c>
      <c r="AE158" s="62">
        <v>42.476190476190482</v>
      </c>
      <c r="AF158" s="62">
        <v>42.832469775474955</v>
      </c>
      <c r="AG158" s="62">
        <v>48.310810810810814</v>
      </c>
      <c r="AH158" s="62">
        <v>57.044673539518897</v>
      </c>
      <c r="AI158" s="62">
        <v>60.767946577629381</v>
      </c>
      <c r="AJ158" s="62">
        <v>64.537815126050418</v>
      </c>
      <c r="AK158" s="62">
        <v>68.058076225045369</v>
      </c>
      <c r="AL158" s="62">
        <v>67.622950819672127</v>
      </c>
      <c r="AM158" s="62">
        <v>69.158878504672899</v>
      </c>
      <c r="AN158" s="61">
        <v>239</v>
      </c>
      <c r="AO158" s="25">
        <v>202</v>
      </c>
      <c r="AP158" s="25">
        <v>245</v>
      </c>
      <c r="AQ158" s="25">
        <v>257</v>
      </c>
      <c r="AR158" s="25">
        <v>278</v>
      </c>
      <c r="AS158" s="25">
        <v>248</v>
      </c>
      <c r="AT158" s="25">
        <v>218</v>
      </c>
      <c r="AU158" s="25">
        <v>197</v>
      </c>
      <c r="AV158" s="25">
        <v>175</v>
      </c>
      <c r="AW158" s="25">
        <v>160</v>
      </c>
      <c r="AX158" s="25">
        <v>143</v>
      </c>
      <c r="AY158" s="25">
        <v>121</v>
      </c>
      <c r="AZ158" s="39">
        <v>52.876106194690266</v>
      </c>
      <c r="BA158" s="39">
        <v>46.75925925925926</v>
      </c>
      <c r="BB158" s="39">
        <v>50.411522633744852</v>
      </c>
      <c r="BC158" s="39">
        <v>48.952380952380956</v>
      </c>
      <c r="BD158" s="39">
        <v>48.013816925734027</v>
      </c>
      <c r="BE158" s="39">
        <v>41.891891891891895</v>
      </c>
      <c r="BF158" s="39">
        <v>37.457044673539521</v>
      </c>
      <c r="BG158" s="39">
        <v>32.8881469115192</v>
      </c>
      <c r="BH158" s="39">
        <v>29.411764705882355</v>
      </c>
      <c r="BI158" s="39">
        <v>29.038112522686028</v>
      </c>
      <c r="BJ158" s="39">
        <v>29.303278688524593</v>
      </c>
      <c r="BK158" s="39">
        <v>28.271028037383179</v>
      </c>
      <c r="BL158" s="25">
        <v>40</v>
      </c>
      <c r="BM158" s="25">
        <v>44</v>
      </c>
      <c r="BN158" s="25">
        <v>33</v>
      </c>
      <c r="BO158" s="25">
        <v>45</v>
      </c>
      <c r="BP158" s="25">
        <v>53</v>
      </c>
      <c r="BQ158" s="25">
        <v>58</v>
      </c>
      <c r="BR158" s="25">
        <v>32</v>
      </c>
      <c r="BS158" s="25">
        <v>38</v>
      </c>
      <c r="BT158" s="25">
        <v>36</v>
      </c>
      <c r="BU158" s="25">
        <v>16</v>
      </c>
      <c r="BV158" s="25">
        <v>15</v>
      </c>
      <c r="BW158" s="25">
        <v>11</v>
      </c>
      <c r="BX158" s="39">
        <v>8.8495575221238933</v>
      </c>
      <c r="BY158" s="39">
        <v>10.185185185185185</v>
      </c>
      <c r="BZ158" s="39">
        <v>6.7901234567901234</v>
      </c>
      <c r="CA158" s="39">
        <v>8.5714285714285712</v>
      </c>
      <c r="CB158" s="39">
        <v>9.1537132987910184</v>
      </c>
      <c r="CC158" s="39">
        <v>9.7972972972972965</v>
      </c>
      <c r="CD158" s="39">
        <v>5.4982817869415808</v>
      </c>
      <c r="CE158" s="39">
        <v>6.3439065108514185</v>
      </c>
      <c r="CF158" s="39">
        <v>6.0504201680672267</v>
      </c>
      <c r="CG158" s="39">
        <v>2.9038112522686026</v>
      </c>
      <c r="CH158" s="39">
        <v>3.0737704918032787</v>
      </c>
      <c r="CI158" s="39">
        <v>2.570093457943925</v>
      </c>
      <c r="CJ158" s="63">
        <v>55</v>
      </c>
      <c r="CK158" s="63">
        <v>61</v>
      </c>
      <c r="CL158" s="63">
        <v>72</v>
      </c>
      <c r="CM158" s="63">
        <v>57</v>
      </c>
      <c r="CN158" s="63">
        <v>74</v>
      </c>
      <c r="CO158" s="63">
        <v>90</v>
      </c>
      <c r="CP158" s="63">
        <v>118</v>
      </c>
      <c r="CQ158" s="63">
        <v>125</v>
      </c>
      <c r="CR158" s="63">
        <v>137</v>
      </c>
      <c r="CS158" s="63">
        <v>144</v>
      </c>
      <c r="CT158" s="63">
        <v>94</v>
      </c>
      <c r="CU158" s="63">
        <v>95</v>
      </c>
      <c r="CV158" s="63">
        <v>10</v>
      </c>
      <c r="CW158" s="63">
        <v>13</v>
      </c>
      <c r="CX158" s="63">
        <v>20</v>
      </c>
      <c r="CY158" s="63">
        <v>19</v>
      </c>
      <c r="CZ158" s="63">
        <v>17</v>
      </c>
      <c r="DA158" s="63">
        <v>26</v>
      </c>
      <c r="DB158" s="63">
        <v>24</v>
      </c>
      <c r="DC158" s="63">
        <v>22</v>
      </c>
      <c r="DD158" s="63">
        <v>8</v>
      </c>
      <c r="DE158" s="63">
        <v>15</v>
      </c>
      <c r="DF158" s="63">
        <v>9</v>
      </c>
      <c r="DG158" s="63">
        <v>10</v>
      </c>
      <c r="DH158" s="25">
        <v>20</v>
      </c>
      <c r="DI158" s="25">
        <v>29</v>
      </c>
      <c r="DJ158" s="25">
        <v>27</v>
      </c>
      <c r="DK158" s="25">
        <v>42</v>
      </c>
      <c r="DL158" s="25">
        <v>37</v>
      </c>
      <c r="DM158" s="25">
        <v>36</v>
      </c>
      <c r="DN158" s="25">
        <v>34</v>
      </c>
      <c r="DO158" s="25">
        <v>32</v>
      </c>
      <c r="DP158" s="25">
        <v>29</v>
      </c>
      <c r="DQ158" s="25">
        <v>23</v>
      </c>
      <c r="DR158" s="25">
        <v>25</v>
      </c>
      <c r="DS158" s="25">
        <v>16</v>
      </c>
      <c r="DT158" s="34">
        <v>85</v>
      </c>
      <c r="DU158" s="34">
        <v>103</v>
      </c>
      <c r="DV158" s="34">
        <v>119</v>
      </c>
      <c r="DW158" s="34">
        <v>118</v>
      </c>
      <c r="DX158" s="34">
        <v>128</v>
      </c>
      <c r="DY158" s="34">
        <v>152</v>
      </c>
      <c r="DZ158" s="34">
        <v>176</v>
      </c>
      <c r="EA158" s="2">
        <v>179</v>
      </c>
      <c r="EB158" s="2">
        <v>174</v>
      </c>
      <c r="EC158" s="2">
        <v>182</v>
      </c>
      <c r="ED158" s="2">
        <v>128</v>
      </c>
      <c r="EE158" s="2">
        <v>121</v>
      </c>
      <c r="EF158" s="34">
        <v>64.705882352941174</v>
      </c>
      <c r="EG158" s="34">
        <v>59.22330097087378</v>
      </c>
      <c r="EH158" s="34">
        <v>60.504201680672267</v>
      </c>
      <c r="EI158" s="34">
        <v>48.305084745762713</v>
      </c>
      <c r="EJ158" s="34">
        <v>57.8125</v>
      </c>
      <c r="EK158" s="34">
        <v>59.210526315789465</v>
      </c>
      <c r="EL158" s="34">
        <v>67.045454545454547</v>
      </c>
      <c r="EM158" s="34">
        <v>69.832402234636874</v>
      </c>
      <c r="EN158" s="34">
        <v>78.735632183908038</v>
      </c>
      <c r="EO158" s="34">
        <v>79.120879120879124</v>
      </c>
      <c r="EP158" s="34">
        <v>73.4375</v>
      </c>
      <c r="EQ158" s="34">
        <v>78.512396694214885</v>
      </c>
      <c r="ER158" s="34">
        <v>11.76470588235294</v>
      </c>
      <c r="ES158" s="34">
        <v>12.621359223300971</v>
      </c>
      <c r="ET158" s="34">
        <v>16.806722689075631</v>
      </c>
      <c r="EU158" s="34">
        <v>16.101694915254235</v>
      </c>
      <c r="EV158" s="34">
        <v>13.28125</v>
      </c>
      <c r="EW158" s="34">
        <v>17.105263157894736</v>
      </c>
      <c r="EX158" s="34">
        <v>13.636363636363635</v>
      </c>
      <c r="EY158" s="34">
        <v>12.290502793296088</v>
      </c>
      <c r="EZ158" s="34">
        <v>4.5977011494252871</v>
      </c>
      <c r="FA158" s="34">
        <v>8.2417582417582409</v>
      </c>
      <c r="FB158" s="34">
        <v>7.03125</v>
      </c>
      <c r="FC158" s="34">
        <v>8.2644628099173563</v>
      </c>
      <c r="FD158" s="42">
        <v>23.52941176470588</v>
      </c>
      <c r="FE158" s="42">
        <v>28.155339805825243</v>
      </c>
      <c r="FF158" s="42">
        <v>22.689075630252102</v>
      </c>
      <c r="FG158" s="42">
        <v>35.593220338983052</v>
      </c>
      <c r="FH158" s="42">
        <v>28.90625</v>
      </c>
      <c r="FI158" s="42">
        <v>23.684210526315788</v>
      </c>
      <c r="FJ158" s="42">
        <v>19.318181818181817</v>
      </c>
      <c r="FK158" s="42">
        <v>17.877094972067038</v>
      </c>
      <c r="FL158" s="42">
        <v>16.666666666666664</v>
      </c>
      <c r="FM158" s="42">
        <v>12.637362637362637</v>
      </c>
      <c r="FN158" s="42">
        <v>19.53125</v>
      </c>
      <c r="FO158" s="42">
        <v>13.223140495867769</v>
      </c>
      <c r="FP158" s="42">
        <v>85</v>
      </c>
      <c r="FQ158" s="2">
        <v>100</v>
      </c>
      <c r="FR158" s="2">
        <v>106</v>
      </c>
      <c r="FS158" s="2">
        <v>105</v>
      </c>
      <c r="FT158" s="2">
        <v>136</v>
      </c>
      <c r="FU158" s="2">
        <v>158</v>
      </c>
      <c r="FV158" s="2">
        <v>190</v>
      </c>
      <c r="FW158" s="2">
        <v>220</v>
      </c>
      <c r="FX158" s="2">
        <v>244</v>
      </c>
      <c r="FY158" s="2">
        <v>249</v>
      </c>
      <c r="FZ158" s="2">
        <v>212</v>
      </c>
      <c r="GA158" s="2">
        <v>208</v>
      </c>
      <c r="GB158" s="25">
        <v>29</v>
      </c>
      <c r="GC158" s="25">
        <v>26</v>
      </c>
      <c r="GD158" s="25">
        <v>28</v>
      </c>
      <c r="GE158" s="25">
        <v>42</v>
      </c>
      <c r="GF158" s="25">
        <v>36</v>
      </c>
      <c r="GG158" s="25">
        <v>28</v>
      </c>
      <c r="GH158" s="25">
        <v>46</v>
      </c>
      <c r="GI158" s="25">
        <v>45</v>
      </c>
      <c r="GJ158" s="25">
        <v>30</v>
      </c>
      <c r="GK158" s="25">
        <v>27</v>
      </c>
      <c r="GL158" s="25">
        <v>30</v>
      </c>
      <c r="GM158" s="25">
        <v>31</v>
      </c>
      <c r="GN158" s="2">
        <v>35</v>
      </c>
      <c r="GO158" s="2">
        <v>34</v>
      </c>
      <c r="GP158" s="2">
        <v>37</v>
      </c>
      <c r="GQ158" s="2">
        <v>42</v>
      </c>
      <c r="GR158" s="2">
        <v>37</v>
      </c>
      <c r="GS158" s="2">
        <v>46</v>
      </c>
      <c r="GT158" s="2">
        <v>44</v>
      </c>
      <c r="GU158" s="2">
        <v>40</v>
      </c>
      <c r="GV158" s="2">
        <v>45</v>
      </c>
      <c r="GW158" s="2">
        <v>49</v>
      </c>
      <c r="GX158" s="2">
        <v>45</v>
      </c>
      <c r="GY158" s="2">
        <v>25</v>
      </c>
      <c r="GZ158" s="2">
        <v>149</v>
      </c>
      <c r="HA158" s="2">
        <v>160</v>
      </c>
      <c r="HB158" s="2">
        <v>171</v>
      </c>
      <c r="HC158" s="2">
        <v>189</v>
      </c>
      <c r="HD158" s="2">
        <v>209</v>
      </c>
      <c r="HE158" s="2">
        <v>232</v>
      </c>
      <c r="HF158" s="2">
        <v>280</v>
      </c>
      <c r="HG158" s="2">
        <v>305</v>
      </c>
      <c r="HH158" s="2">
        <v>319</v>
      </c>
      <c r="HI158" s="2">
        <v>325</v>
      </c>
      <c r="HJ158" s="2">
        <v>287</v>
      </c>
      <c r="HK158" s="2">
        <v>264</v>
      </c>
      <c r="HL158" s="34">
        <v>57.04697986577181</v>
      </c>
      <c r="HM158" s="34">
        <v>62.5</v>
      </c>
      <c r="HN158" s="34">
        <v>61.988304093567251</v>
      </c>
      <c r="HO158" s="34">
        <v>55.555555555555557</v>
      </c>
      <c r="HP158" s="34">
        <v>65.071770334928232</v>
      </c>
      <c r="HQ158" s="34">
        <v>68.103448275862064</v>
      </c>
      <c r="HR158" s="34">
        <v>67.857142857142861</v>
      </c>
      <c r="HS158" s="34">
        <v>72.131147540983605</v>
      </c>
      <c r="HT158" s="34">
        <v>76.489028213166137</v>
      </c>
      <c r="HU158" s="34">
        <v>76.615384615384613</v>
      </c>
      <c r="HV158" s="34">
        <v>73.867595818815332</v>
      </c>
      <c r="HW158" s="34">
        <v>78.787878787878782</v>
      </c>
      <c r="HX158" s="39">
        <v>19.463087248322147</v>
      </c>
      <c r="HY158" s="39">
        <v>16.25</v>
      </c>
      <c r="HZ158" s="39">
        <v>16.374269005847953</v>
      </c>
      <c r="IA158" s="39">
        <v>22.222222222222221</v>
      </c>
      <c r="IB158" s="39">
        <v>17.224880382775119</v>
      </c>
      <c r="IC158" s="39">
        <v>12.068965517241379</v>
      </c>
      <c r="ID158" s="39">
        <v>16.428571428571427</v>
      </c>
      <c r="IE158" s="39">
        <v>14.754098360655737</v>
      </c>
      <c r="IF158" s="39">
        <v>9.4043887147335425</v>
      </c>
      <c r="IG158" s="39">
        <v>8.3076923076923084</v>
      </c>
      <c r="IH158" s="39">
        <v>10.452961672473867</v>
      </c>
      <c r="II158" s="39">
        <v>11.742424242424242</v>
      </c>
      <c r="IJ158" s="39">
        <v>23.48993288590604</v>
      </c>
      <c r="IK158" s="39">
        <v>21.25</v>
      </c>
      <c r="IL158" s="39">
        <v>21.637426900584796</v>
      </c>
      <c r="IM158" s="39">
        <v>22.222222222222221</v>
      </c>
      <c r="IN158" s="39">
        <v>17.703349282296653</v>
      </c>
      <c r="IO158" s="39">
        <v>19.827586206896552</v>
      </c>
      <c r="IP158" s="39">
        <v>15.714285714285714</v>
      </c>
      <c r="IQ158" s="39">
        <v>13.114754098360656</v>
      </c>
      <c r="IR158" s="39">
        <v>14.106583072100312</v>
      </c>
      <c r="IS158" s="39">
        <v>15.076923076923077</v>
      </c>
      <c r="IT158" s="39">
        <v>15.6794425087108</v>
      </c>
      <c r="IU158" s="39">
        <v>9.4696969696969688</v>
      </c>
      <c r="IV158" s="39">
        <v>108</v>
      </c>
      <c r="IW158" s="39">
        <v>86</v>
      </c>
      <c r="IX158" s="39">
        <v>114</v>
      </c>
      <c r="IY158" s="39">
        <v>111</v>
      </c>
      <c r="IZ158" s="39">
        <v>109</v>
      </c>
      <c r="JA158" s="39">
        <v>127</v>
      </c>
      <c r="JB158" s="39">
        <v>123</v>
      </c>
      <c r="JC158" s="39">
        <v>119</v>
      </c>
      <c r="JD158" s="2">
        <v>116</v>
      </c>
      <c r="JE158" s="2">
        <v>116</v>
      </c>
      <c r="JF158" s="2">
        <v>100</v>
      </c>
      <c r="JG158" s="2">
        <v>90</v>
      </c>
      <c r="JH158" s="2">
        <v>44</v>
      </c>
      <c r="JI158" s="2">
        <v>41</v>
      </c>
      <c r="JJ158" s="2">
        <v>31</v>
      </c>
      <c r="JK158" s="2">
        <v>49</v>
      </c>
      <c r="JL158" s="2">
        <v>51</v>
      </c>
      <c r="JM158" s="44">
        <v>45</v>
      </c>
      <c r="JN158" s="44">
        <v>43</v>
      </c>
      <c r="JO158" s="44">
        <v>34</v>
      </c>
      <c r="JP158" s="2">
        <v>16</v>
      </c>
      <c r="JQ158" s="2">
        <v>13</v>
      </c>
      <c r="JR158" s="2">
        <v>10</v>
      </c>
      <c r="JS158" s="2">
        <v>11</v>
      </c>
      <c r="JT158" s="2">
        <v>55</v>
      </c>
      <c r="JU158" s="2">
        <v>37</v>
      </c>
      <c r="JV158" s="2">
        <v>31</v>
      </c>
      <c r="JW158" s="2">
        <v>34</v>
      </c>
      <c r="JX158" s="2">
        <v>57</v>
      </c>
      <c r="JY158" s="2">
        <v>19</v>
      </c>
      <c r="JZ158" s="2">
        <v>20</v>
      </c>
      <c r="KA158" s="2">
        <v>19</v>
      </c>
      <c r="KB158" s="25">
        <v>22</v>
      </c>
      <c r="KC158" s="25">
        <v>16</v>
      </c>
      <c r="KD158" s="25">
        <v>22</v>
      </c>
      <c r="KE158" s="25">
        <v>12</v>
      </c>
      <c r="KF158" s="25">
        <v>207</v>
      </c>
      <c r="KG158" s="25">
        <v>164</v>
      </c>
      <c r="KH158" s="25">
        <v>176</v>
      </c>
      <c r="KI158" s="25">
        <v>194</v>
      </c>
      <c r="KJ158" s="25">
        <v>217</v>
      </c>
      <c r="KK158" s="25">
        <v>191</v>
      </c>
      <c r="KL158" s="25">
        <v>186</v>
      </c>
      <c r="KM158" s="25">
        <v>172</v>
      </c>
      <c r="KN158" s="25">
        <v>154</v>
      </c>
      <c r="KO158" s="25">
        <v>145</v>
      </c>
      <c r="KP158" s="25">
        <v>132</v>
      </c>
      <c r="KQ158" s="25">
        <v>113</v>
      </c>
      <c r="KR158" s="44">
        <v>52.173913043478258</v>
      </c>
      <c r="KS158" s="44">
        <v>52.439024390243901</v>
      </c>
      <c r="KT158" s="44">
        <v>64.772727272727266</v>
      </c>
      <c r="KU158" s="44">
        <v>57.21649484536082</v>
      </c>
      <c r="KV158" s="44">
        <v>50.230414746543786</v>
      </c>
      <c r="KW158" s="44">
        <v>66.492146596858632</v>
      </c>
      <c r="KX158" s="44">
        <v>66.129032258064512</v>
      </c>
      <c r="KY158" s="44">
        <v>69.186046511627907</v>
      </c>
      <c r="KZ158" s="44">
        <v>75.324675324675326</v>
      </c>
      <c r="LA158" s="44">
        <v>80</v>
      </c>
      <c r="LB158" s="44">
        <v>75.757575757575751</v>
      </c>
      <c r="LC158" s="44">
        <v>79.646017699115049</v>
      </c>
      <c r="LD158" s="44">
        <v>21.256038647342994</v>
      </c>
      <c r="LE158" s="44">
        <v>25</v>
      </c>
      <c r="LF158" s="44">
        <v>17.613636363636363</v>
      </c>
      <c r="LG158" s="44">
        <v>25.257731958762886</v>
      </c>
      <c r="LH158" s="44">
        <v>23.502304147465438</v>
      </c>
      <c r="LI158" s="44">
        <v>23.560209424083769</v>
      </c>
      <c r="LJ158" s="44">
        <v>23.118279569892472</v>
      </c>
      <c r="LK158" s="44">
        <v>19.767441860465116</v>
      </c>
      <c r="LL158" s="44">
        <v>10.38961038961039</v>
      </c>
      <c r="LM158" s="44">
        <v>8.9655172413793096</v>
      </c>
      <c r="LN158" s="44">
        <v>7.5757575757575761</v>
      </c>
      <c r="LO158" s="44">
        <v>9.7345132743362832</v>
      </c>
      <c r="LP158" s="44">
        <v>26.570048309178745</v>
      </c>
      <c r="LQ158" s="44">
        <v>22.560975609756099</v>
      </c>
      <c r="LR158" s="44">
        <v>17.613636363636363</v>
      </c>
      <c r="LS158" s="44">
        <v>17.525773195876287</v>
      </c>
      <c r="LT158" s="44">
        <v>26.267281105990779</v>
      </c>
      <c r="LU158" s="44">
        <v>9.9476439790575917</v>
      </c>
      <c r="LV158" s="44">
        <v>10.75268817204301</v>
      </c>
      <c r="LW158" s="44">
        <v>11.046511627906977</v>
      </c>
      <c r="LX158" s="44">
        <v>14.285714285714285</v>
      </c>
      <c r="LY158" s="44">
        <v>11.03448275862069</v>
      </c>
      <c r="LZ158" s="44">
        <v>16.666666666666664</v>
      </c>
      <c r="MA158" s="44">
        <v>10.619469026548673</v>
      </c>
      <c r="MB158" s="25">
        <v>25</v>
      </c>
      <c r="MC158" s="25">
        <v>29</v>
      </c>
      <c r="MD158" s="25">
        <v>28</v>
      </c>
      <c r="ME158" s="25">
        <v>33</v>
      </c>
      <c r="MF158" s="25">
        <v>26</v>
      </c>
      <c r="MG158" s="25">
        <v>37</v>
      </c>
      <c r="MH158" s="25">
        <v>28</v>
      </c>
      <c r="MI158" s="25">
        <v>28</v>
      </c>
      <c r="MJ158" s="25">
        <v>21</v>
      </c>
      <c r="MK158" s="25">
        <v>25</v>
      </c>
      <c r="ML158" s="25">
        <v>15</v>
      </c>
      <c r="MM158" s="25">
        <v>20</v>
      </c>
      <c r="MN158" s="25">
        <v>91</v>
      </c>
      <c r="MO158" s="25">
        <v>107</v>
      </c>
      <c r="MP158" s="25">
        <v>122</v>
      </c>
      <c r="MQ158" s="25">
        <v>123</v>
      </c>
      <c r="MR158" s="25">
        <v>131</v>
      </c>
      <c r="MS158" s="25">
        <v>154</v>
      </c>
      <c r="MT158" s="25">
        <v>143</v>
      </c>
      <c r="MU158" s="25">
        <v>123</v>
      </c>
      <c r="MV158" s="25">
        <v>106</v>
      </c>
      <c r="MW158" s="44">
        <v>118</v>
      </c>
      <c r="MX158" s="44">
        <v>82</v>
      </c>
      <c r="MY158" s="44">
        <v>76</v>
      </c>
      <c r="MZ158" s="44">
        <v>27.472527472527474</v>
      </c>
      <c r="NA158" s="44">
        <v>27.102803738317753</v>
      </c>
      <c r="NB158" s="44">
        <v>22.950819672131146</v>
      </c>
      <c r="NC158" s="44">
        <v>26.829268292682929</v>
      </c>
      <c r="ND158" s="44">
        <v>19.847328244274809</v>
      </c>
      <c r="NE158" s="44">
        <v>24.025974025974026</v>
      </c>
      <c r="NF158" s="44">
        <v>19.58041958041958</v>
      </c>
      <c r="NG158" s="44">
        <v>22.76422764227642</v>
      </c>
      <c r="NH158" s="44">
        <v>19.811320754716981</v>
      </c>
      <c r="NI158" s="44">
        <v>21.1864406779661</v>
      </c>
      <c r="NJ158" s="44">
        <v>18.292682926829269</v>
      </c>
      <c r="NK158" s="44">
        <v>26.315789473684209</v>
      </c>
      <c r="NL158" s="25">
        <v>3</v>
      </c>
      <c r="NM158" s="25">
        <v>3</v>
      </c>
      <c r="NN158" s="25">
        <v>5</v>
      </c>
      <c r="NO158" s="25">
        <v>3</v>
      </c>
      <c r="NP158" s="25">
        <v>1</v>
      </c>
      <c r="NQ158" s="25">
        <v>3</v>
      </c>
      <c r="NR158" s="25">
        <v>3</v>
      </c>
      <c r="NS158" s="25">
        <v>4</v>
      </c>
      <c r="NT158" s="25">
        <v>1</v>
      </c>
      <c r="NU158" s="25">
        <v>1</v>
      </c>
      <c r="NV158" s="25">
        <v>0</v>
      </c>
      <c r="NW158" s="25">
        <v>4</v>
      </c>
      <c r="NX158" s="25">
        <v>26</v>
      </c>
      <c r="NY158" s="25">
        <v>18</v>
      </c>
      <c r="NZ158" s="25">
        <v>30</v>
      </c>
      <c r="OA158" s="25">
        <v>17</v>
      </c>
      <c r="OB158" s="25">
        <v>13</v>
      </c>
      <c r="OC158" s="25">
        <v>10</v>
      </c>
      <c r="OD158" s="44">
        <v>16</v>
      </c>
      <c r="OE158" s="44">
        <v>10</v>
      </c>
      <c r="OF158" s="44">
        <v>5</v>
      </c>
      <c r="OG158" s="44">
        <v>6</v>
      </c>
      <c r="OH158" s="44">
        <v>5</v>
      </c>
      <c r="OI158" s="44">
        <v>5</v>
      </c>
      <c r="OJ158" s="44">
        <v>11.538461538461538</v>
      </c>
      <c r="OK158" s="44">
        <v>16.666666666666664</v>
      </c>
      <c r="OL158" s="44">
        <v>16.666666666666664</v>
      </c>
      <c r="OM158" s="44">
        <v>17.647058823529413</v>
      </c>
      <c r="ON158" s="44">
        <v>7.6923076923076925</v>
      </c>
      <c r="OO158" s="44">
        <v>30</v>
      </c>
      <c r="OP158" s="44">
        <v>18.75</v>
      </c>
      <c r="OQ158" s="44">
        <v>40</v>
      </c>
      <c r="OR158" s="44">
        <v>20</v>
      </c>
      <c r="OS158" s="44">
        <v>16.666666666666664</v>
      </c>
      <c r="OT158" s="44">
        <v>0</v>
      </c>
      <c r="OU158" s="44">
        <v>80</v>
      </c>
      <c r="OV158" s="25">
        <v>222</v>
      </c>
      <c r="OW158" s="25">
        <v>259</v>
      </c>
      <c r="OX158" s="25">
        <v>292</v>
      </c>
      <c r="OY158" s="25">
        <v>355</v>
      </c>
      <c r="OZ158" s="25">
        <v>425</v>
      </c>
      <c r="PA158" s="25">
        <v>494</v>
      </c>
      <c r="PB158" s="25">
        <v>532</v>
      </c>
      <c r="PC158" s="25">
        <v>532</v>
      </c>
      <c r="PD158" s="25">
        <v>517</v>
      </c>
      <c r="PE158" s="25">
        <v>490</v>
      </c>
      <c r="PF158" s="25">
        <v>443</v>
      </c>
      <c r="PG158" s="25">
        <v>246</v>
      </c>
      <c r="PH158" s="25">
        <v>536</v>
      </c>
      <c r="PI158" s="25">
        <v>542</v>
      </c>
      <c r="PJ158" s="25">
        <v>599</v>
      </c>
      <c r="PK158" s="25">
        <v>666</v>
      </c>
      <c r="PL158" s="25">
        <v>701</v>
      </c>
      <c r="PM158" s="25">
        <v>719</v>
      </c>
      <c r="PN158" s="25">
        <v>723</v>
      </c>
      <c r="PO158" s="25">
        <v>732</v>
      </c>
      <c r="PP158" s="25">
        <v>749</v>
      </c>
      <c r="PQ158" s="25">
        <v>712</v>
      </c>
      <c r="PR158" s="25">
        <v>646</v>
      </c>
      <c r="PS158" s="25">
        <v>576</v>
      </c>
      <c r="PT158" s="44">
        <v>41.417910447761194</v>
      </c>
      <c r="PU158" s="44">
        <v>47.785977859778598</v>
      </c>
      <c r="PV158" s="44">
        <v>48.747913188647743</v>
      </c>
      <c r="PW158" s="44">
        <v>53.303303303303309</v>
      </c>
      <c r="PX158" s="44">
        <v>60.627674750356633</v>
      </c>
      <c r="PY158" s="44">
        <v>68.706536856745487</v>
      </c>
      <c r="PZ158" s="44">
        <v>73.582295988935002</v>
      </c>
      <c r="QA158" s="44">
        <v>72.677595628415304</v>
      </c>
      <c r="QB158" s="44">
        <v>69.025367156208276</v>
      </c>
      <c r="QC158" s="44">
        <v>68.82022471910112</v>
      </c>
      <c r="QD158" s="44">
        <v>68.575851393188856</v>
      </c>
      <c r="QE158" s="44">
        <v>42.708333333333329</v>
      </c>
      <c r="QF158" s="25">
        <v>227</v>
      </c>
      <c r="QG158" s="25">
        <v>255</v>
      </c>
      <c r="QH158" s="25">
        <v>300</v>
      </c>
      <c r="QI158" s="25">
        <v>366</v>
      </c>
      <c r="QJ158" s="25">
        <v>427</v>
      </c>
      <c r="QK158" s="25">
        <v>480</v>
      </c>
      <c r="QL158" s="25">
        <v>486</v>
      </c>
      <c r="QM158" s="25">
        <v>501</v>
      </c>
      <c r="QN158" s="25">
        <v>516</v>
      </c>
      <c r="QO158" s="25">
        <v>473</v>
      </c>
      <c r="QP158" s="25">
        <v>263</v>
      </c>
      <c r="QQ158" s="25">
        <v>536</v>
      </c>
      <c r="QR158" s="25">
        <v>542</v>
      </c>
      <c r="QS158" s="25">
        <v>599</v>
      </c>
      <c r="QT158" s="25">
        <v>666</v>
      </c>
      <c r="QU158" s="25">
        <v>701</v>
      </c>
      <c r="QV158" s="25">
        <v>719</v>
      </c>
      <c r="QW158" s="25">
        <v>723</v>
      </c>
      <c r="QX158" s="25">
        <v>732</v>
      </c>
      <c r="QY158" s="25">
        <v>749</v>
      </c>
      <c r="QZ158" s="25">
        <v>712</v>
      </c>
      <c r="RA158" s="25">
        <v>646</v>
      </c>
      <c r="RB158" s="44">
        <v>42.350746268656714</v>
      </c>
      <c r="RC158" s="44">
        <v>47.047970479704802</v>
      </c>
      <c r="RD158" s="44">
        <v>50.083472454090149</v>
      </c>
      <c r="RE158" s="44">
        <v>54.954954954954957</v>
      </c>
      <c r="RF158" s="44">
        <v>60.912981455064198</v>
      </c>
      <c r="RG158" s="44">
        <v>66.759388038942973</v>
      </c>
      <c r="RH158" s="44">
        <v>67.219917012448136</v>
      </c>
      <c r="RI158" s="44">
        <v>68.442622950819683</v>
      </c>
      <c r="RJ158" s="44">
        <v>68.891855807743667</v>
      </c>
      <c r="RK158" s="44">
        <v>66.432584269662925</v>
      </c>
      <c r="RL158" s="44">
        <v>40.712074303405572</v>
      </c>
      <c r="RM158" s="25">
        <v>293</v>
      </c>
      <c r="RN158" s="25">
        <v>296</v>
      </c>
      <c r="RO158" s="25">
        <v>295</v>
      </c>
      <c r="RP158" s="25">
        <v>311</v>
      </c>
      <c r="RQ158" s="25">
        <v>359</v>
      </c>
      <c r="RR158" s="25">
        <v>362</v>
      </c>
      <c r="RS158" s="25">
        <v>365</v>
      </c>
      <c r="RT158" s="25">
        <v>388</v>
      </c>
      <c r="RU158" s="25">
        <v>376</v>
      </c>
      <c r="RV158" s="25">
        <v>362</v>
      </c>
      <c r="RW158" s="25">
        <v>320</v>
      </c>
      <c r="RX158" s="25">
        <v>288</v>
      </c>
      <c r="RY158" s="25">
        <v>213</v>
      </c>
      <c r="RZ158" s="25">
        <v>224</v>
      </c>
      <c r="SA158" s="25">
        <v>244</v>
      </c>
      <c r="SB158" s="25">
        <v>254</v>
      </c>
      <c r="SC158" s="25">
        <v>281</v>
      </c>
      <c r="SD158" s="25">
        <v>288</v>
      </c>
      <c r="SE158" s="25">
        <v>314</v>
      </c>
      <c r="SF158" s="25">
        <v>318</v>
      </c>
      <c r="SG158" s="25">
        <v>298</v>
      </c>
      <c r="SH158" s="25">
        <v>301</v>
      </c>
      <c r="SI158" s="25">
        <v>242</v>
      </c>
      <c r="SJ158" s="25">
        <v>232</v>
      </c>
      <c r="SK158" s="25">
        <v>190</v>
      </c>
      <c r="SL158" s="25">
        <v>213</v>
      </c>
      <c r="SM158" s="25">
        <v>217</v>
      </c>
      <c r="SN158" s="25">
        <v>224</v>
      </c>
      <c r="SO158" s="25">
        <v>258</v>
      </c>
      <c r="SP158" s="25">
        <v>259</v>
      </c>
      <c r="SQ158" s="25">
        <v>262</v>
      </c>
      <c r="SR158" s="25">
        <v>267</v>
      </c>
      <c r="SS158" s="25">
        <v>257</v>
      </c>
      <c r="ST158" s="25">
        <v>258</v>
      </c>
      <c r="SU158" s="25">
        <v>200</v>
      </c>
      <c r="SV158" s="25">
        <v>189</v>
      </c>
      <c r="SW158" s="44">
        <v>64.82300884955751</v>
      </c>
      <c r="SX158" s="44">
        <v>68.518518518518519</v>
      </c>
      <c r="SY158" s="44">
        <v>60.699588477366248</v>
      </c>
      <c r="SZ158" s="44">
        <v>59.238095238095234</v>
      </c>
      <c r="TA158" s="44">
        <v>62.003454231433508</v>
      </c>
      <c r="TB158" s="44">
        <v>61.148648648648653</v>
      </c>
      <c r="TC158" s="44">
        <v>62.714776632302403</v>
      </c>
      <c r="TD158" s="44">
        <v>64.774624373956584</v>
      </c>
      <c r="TE158" s="44">
        <v>63.193277310924366</v>
      </c>
      <c r="TF158" s="44">
        <v>65.69872958257713</v>
      </c>
      <c r="TG158" s="44">
        <v>65.573770491803273</v>
      </c>
      <c r="TH158" s="44">
        <v>67.289719626168221</v>
      </c>
      <c r="TI158" s="44">
        <v>47.123893805309734</v>
      </c>
      <c r="TJ158" s="44">
        <v>51.851851851851848</v>
      </c>
      <c r="TK158" s="44">
        <v>50.205761316872433</v>
      </c>
      <c r="TL158" s="44">
        <v>48.38095238095238</v>
      </c>
      <c r="TM158" s="44">
        <v>48.531951640759928</v>
      </c>
      <c r="TN158" s="44">
        <v>48.648648648648653</v>
      </c>
      <c r="TO158" s="44">
        <v>53.951890034364261</v>
      </c>
      <c r="TP158" s="44">
        <v>53.088480801335557</v>
      </c>
      <c r="TQ158" s="44">
        <v>50.084033613445378</v>
      </c>
      <c r="TR158" s="44">
        <v>54.62794918330308</v>
      </c>
      <c r="TS158" s="44">
        <v>49.590163934426229</v>
      </c>
      <c r="TT158" s="44">
        <v>54.205607476635507</v>
      </c>
      <c r="TU158" s="44">
        <v>42.035398230088497</v>
      </c>
      <c r="TV158" s="44">
        <v>49.305555555555557</v>
      </c>
      <c r="TW158" s="44">
        <v>44.650205761316876</v>
      </c>
      <c r="TX158" s="44">
        <v>42.666666666666671</v>
      </c>
      <c r="TY158" s="44">
        <v>44.559585492227974</v>
      </c>
      <c r="TZ158" s="44">
        <v>43.75</v>
      </c>
      <c r="UA158" s="44">
        <v>45.017182130584196</v>
      </c>
      <c r="UB158" s="44">
        <v>44.574290484140235</v>
      </c>
      <c r="UC158" s="44">
        <v>43.193277310924373</v>
      </c>
      <c r="UD158" s="44">
        <v>46.823956442831218</v>
      </c>
      <c r="UE158" s="44">
        <v>40.983606557377051</v>
      </c>
      <c r="UF158" s="44">
        <v>44.158878504672899</v>
      </c>
    </row>
    <row r="159" spans="1:552" x14ac:dyDescent="0.25">
      <c r="A159" s="2" t="str">
        <f t="shared" si="2"/>
        <v xml:space="preserve">330490 São Gonçalo                                                                                                                                  </v>
      </c>
      <c r="B159" s="58">
        <v>330490</v>
      </c>
      <c r="C159" s="2" t="s">
        <v>203</v>
      </c>
      <c r="D159" s="56">
        <v>17</v>
      </c>
      <c r="E159" s="56">
        <v>18</v>
      </c>
      <c r="F159" s="56">
        <v>26</v>
      </c>
      <c r="G159" s="56">
        <v>20</v>
      </c>
      <c r="H159" s="56">
        <v>36</v>
      </c>
      <c r="I159" s="56">
        <v>49</v>
      </c>
      <c r="J159" s="56">
        <v>36</v>
      </c>
      <c r="K159" s="56">
        <v>51</v>
      </c>
      <c r="L159" s="56">
        <v>52</v>
      </c>
      <c r="M159" s="56">
        <v>76</v>
      </c>
      <c r="N159" s="56">
        <v>52</v>
      </c>
      <c r="O159" s="56">
        <v>47</v>
      </c>
      <c r="P159" s="59">
        <v>1</v>
      </c>
      <c r="Q159" s="59">
        <v>6</v>
      </c>
      <c r="R159" s="59">
        <v>12</v>
      </c>
      <c r="S159" s="59">
        <v>9</v>
      </c>
      <c r="T159" s="59">
        <v>13</v>
      </c>
      <c r="U159" s="59">
        <v>16</v>
      </c>
      <c r="V159" s="59">
        <v>22</v>
      </c>
      <c r="W159" s="59">
        <v>22</v>
      </c>
      <c r="X159" s="59">
        <v>28</v>
      </c>
      <c r="Y159" s="59">
        <v>46</v>
      </c>
      <c r="Z159" s="59">
        <v>28</v>
      </c>
      <c r="AA159" s="59">
        <v>28</v>
      </c>
      <c r="AB159" s="62">
        <v>5.8823529411764701</v>
      </c>
      <c r="AC159" s="62">
        <v>33.333333333333329</v>
      </c>
      <c r="AD159" s="62">
        <v>46.153846153846153</v>
      </c>
      <c r="AE159" s="62">
        <v>45</v>
      </c>
      <c r="AF159" s="62">
        <v>36.111111111111107</v>
      </c>
      <c r="AG159" s="62">
        <v>32.653061224489797</v>
      </c>
      <c r="AH159" s="62">
        <v>61.111111111111114</v>
      </c>
      <c r="AI159" s="62">
        <v>43.137254901960787</v>
      </c>
      <c r="AJ159" s="62">
        <v>53.846153846153847</v>
      </c>
      <c r="AK159" s="62">
        <v>60.526315789473685</v>
      </c>
      <c r="AL159" s="62">
        <v>53.846153846153847</v>
      </c>
      <c r="AM159" s="62">
        <v>59.574468085106382</v>
      </c>
      <c r="AN159" s="61">
        <v>13</v>
      </c>
      <c r="AO159" s="25">
        <v>11</v>
      </c>
      <c r="AP159" s="25">
        <v>11</v>
      </c>
      <c r="AQ159" s="25">
        <v>8</v>
      </c>
      <c r="AR159" s="25">
        <v>18</v>
      </c>
      <c r="AS159" s="25">
        <v>33</v>
      </c>
      <c r="AT159" s="25">
        <v>12</v>
      </c>
      <c r="AU159" s="25">
        <v>26</v>
      </c>
      <c r="AV159" s="25">
        <v>24</v>
      </c>
      <c r="AW159" s="25">
        <v>26</v>
      </c>
      <c r="AX159" s="25">
        <v>24</v>
      </c>
      <c r="AY159" s="25">
        <v>19</v>
      </c>
      <c r="AZ159" s="39">
        <v>76.470588235294116</v>
      </c>
      <c r="BA159" s="39">
        <v>61.111111111111114</v>
      </c>
      <c r="BB159" s="39">
        <v>42.307692307692307</v>
      </c>
      <c r="BC159" s="39">
        <v>40</v>
      </c>
      <c r="BD159" s="39">
        <v>50</v>
      </c>
      <c r="BE159" s="39">
        <v>67.346938775510196</v>
      </c>
      <c r="BF159" s="39">
        <v>33.333333333333329</v>
      </c>
      <c r="BG159" s="39">
        <v>50.980392156862742</v>
      </c>
      <c r="BH159" s="39">
        <v>46.153846153846153</v>
      </c>
      <c r="BI159" s="39">
        <v>34.210526315789473</v>
      </c>
      <c r="BJ159" s="39">
        <v>46.153846153846153</v>
      </c>
      <c r="BK159" s="39">
        <v>40.425531914893611</v>
      </c>
      <c r="BL159" s="25">
        <v>3</v>
      </c>
      <c r="BM159" s="25">
        <v>1</v>
      </c>
      <c r="BN159" s="25">
        <v>3</v>
      </c>
      <c r="BO159" s="25">
        <v>3</v>
      </c>
      <c r="BP159" s="25">
        <v>5</v>
      </c>
      <c r="BQ159" s="25">
        <v>0</v>
      </c>
      <c r="BR159" s="25">
        <v>2</v>
      </c>
      <c r="BS159" s="25">
        <v>3</v>
      </c>
      <c r="BT159" s="25">
        <v>0</v>
      </c>
      <c r="BU159" s="25">
        <v>4</v>
      </c>
      <c r="BV159" s="25">
        <v>0</v>
      </c>
      <c r="BW159" s="25">
        <v>0</v>
      </c>
      <c r="BX159" s="39">
        <v>17.647058823529413</v>
      </c>
      <c r="BY159" s="39">
        <v>5.5555555555555554</v>
      </c>
      <c r="BZ159" s="39">
        <v>11.538461538461538</v>
      </c>
      <c r="CA159" s="39">
        <v>15</v>
      </c>
      <c r="CB159" s="39">
        <v>13.888888888888889</v>
      </c>
      <c r="CC159" s="39">
        <v>0</v>
      </c>
      <c r="CD159" s="39">
        <v>5.5555555555555554</v>
      </c>
      <c r="CE159" s="39">
        <v>5.8823529411764701</v>
      </c>
      <c r="CF159" s="39">
        <v>0</v>
      </c>
      <c r="CG159" s="39">
        <v>5.2631578947368416</v>
      </c>
      <c r="CH159" s="39">
        <v>0</v>
      </c>
      <c r="CI159" s="39">
        <v>0</v>
      </c>
      <c r="CJ159" s="63">
        <v>1</v>
      </c>
      <c r="CK159" s="63">
        <v>3</v>
      </c>
      <c r="CL159" s="63">
        <v>1</v>
      </c>
      <c r="CM159" s="63">
        <v>2</v>
      </c>
      <c r="CN159" s="63">
        <v>3</v>
      </c>
      <c r="CO159" s="63">
        <v>6</v>
      </c>
      <c r="CP159" s="63">
        <v>9</v>
      </c>
      <c r="CQ159" s="63">
        <v>10</v>
      </c>
      <c r="CR159" s="63">
        <v>7</v>
      </c>
      <c r="CS159" s="63">
        <v>12</v>
      </c>
      <c r="CT159" s="63">
        <v>7</v>
      </c>
      <c r="CU159" s="63">
        <v>16</v>
      </c>
      <c r="CV159" s="63">
        <v>0</v>
      </c>
      <c r="CW159" s="63">
        <v>0</v>
      </c>
      <c r="CX159" s="63">
        <v>1</v>
      </c>
      <c r="CY159" s="63">
        <v>1</v>
      </c>
      <c r="CZ159" s="63">
        <v>3</v>
      </c>
      <c r="DA159" s="63">
        <v>2</v>
      </c>
      <c r="DB159" s="63">
        <v>0</v>
      </c>
      <c r="DC159" s="63">
        <v>3</v>
      </c>
      <c r="DD159" s="63">
        <v>4</v>
      </c>
      <c r="DE159" s="63">
        <v>2</v>
      </c>
      <c r="DF159" s="63">
        <v>3</v>
      </c>
      <c r="DG159" s="63">
        <v>0</v>
      </c>
      <c r="DH159" s="25">
        <v>0</v>
      </c>
      <c r="DI159" s="25">
        <v>1</v>
      </c>
      <c r="DJ159" s="25">
        <v>2</v>
      </c>
      <c r="DK159" s="25">
        <v>0</v>
      </c>
      <c r="DL159" s="25">
        <v>2</v>
      </c>
      <c r="DM159" s="25">
        <v>0</v>
      </c>
      <c r="DN159" s="25">
        <v>2</v>
      </c>
      <c r="DO159" s="25">
        <v>2</v>
      </c>
      <c r="DP159" s="25">
        <v>1</v>
      </c>
      <c r="DQ159" s="25">
        <v>8</v>
      </c>
      <c r="DR159" s="25">
        <v>0</v>
      </c>
      <c r="DS159" s="25">
        <v>1</v>
      </c>
      <c r="DT159" s="34">
        <v>1</v>
      </c>
      <c r="DU159" s="34">
        <v>4</v>
      </c>
      <c r="DV159" s="34">
        <v>4</v>
      </c>
      <c r="DW159" s="34">
        <v>3</v>
      </c>
      <c r="DX159" s="34">
        <v>8</v>
      </c>
      <c r="DY159" s="34">
        <v>8</v>
      </c>
      <c r="DZ159" s="34">
        <v>11</v>
      </c>
      <c r="EA159" s="2">
        <v>15</v>
      </c>
      <c r="EB159" s="2">
        <v>12</v>
      </c>
      <c r="EC159" s="2">
        <v>22</v>
      </c>
      <c r="ED159" s="2">
        <v>10</v>
      </c>
      <c r="EE159" s="2">
        <v>17</v>
      </c>
      <c r="EF159" s="34">
        <v>100</v>
      </c>
      <c r="EG159" s="34">
        <v>75</v>
      </c>
      <c r="EH159" s="34">
        <v>25</v>
      </c>
      <c r="EI159" s="34">
        <v>66.666666666666657</v>
      </c>
      <c r="EJ159" s="34">
        <v>37.5</v>
      </c>
      <c r="EK159" s="34">
        <v>75</v>
      </c>
      <c r="EL159" s="34">
        <v>81.818181818181827</v>
      </c>
      <c r="EM159" s="34">
        <v>66.666666666666657</v>
      </c>
      <c r="EN159" s="34">
        <v>58.333333333333336</v>
      </c>
      <c r="EO159" s="34">
        <v>54.54545454545454</v>
      </c>
      <c r="EP159" s="34">
        <v>70</v>
      </c>
      <c r="EQ159" s="34">
        <v>94.117647058823522</v>
      </c>
      <c r="ER159" s="34">
        <v>0</v>
      </c>
      <c r="ES159" s="34">
        <v>0</v>
      </c>
      <c r="ET159" s="34">
        <v>25</v>
      </c>
      <c r="EU159" s="34">
        <v>33.333333333333329</v>
      </c>
      <c r="EV159" s="34">
        <v>37.5</v>
      </c>
      <c r="EW159" s="34">
        <v>25</v>
      </c>
      <c r="EX159" s="34">
        <v>0</v>
      </c>
      <c r="EY159" s="34">
        <v>20</v>
      </c>
      <c r="EZ159" s="34">
        <v>33.333333333333329</v>
      </c>
      <c r="FA159" s="34">
        <v>9.0909090909090917</v>
      </c>
      <c r="FB159" s="34">
        <v>30</v>
      </c>
      <c r="FC159" s="34">
        <v>0</v>
      </c>
      <c r="FD159" s="42">
        <v>0</v>
      </c>
      <c r="FE159" s="42">
        <v>25</v>
      </c>
      <c r="FF159" s="42">
        <v>50</v>
      </c>
      <c r="FG159" s="42">
        <v>0</v>
      </c>
      <c r="FH159" s="42">
        <v>25</v>
      </c>
      <c r="FI159" s="42">
        <v>0</v>
      </c>
      <c r="FJ159" s="42">
        <v>18.181818181818183</v>
      </c>
      <c r="FK159" s="42">
        <v>13.333333333333334</v>
      </c>
      <c r="FL159" s="42">
        <v>8.3333333333333321</v>
      </c>
      <c r="FM159" s="42">
        <v>36.363636363636367</v>
      </c>
      <c r="FN159" s="42">
        <v>0</v>
      </c>
      <c r="FO159" s="42">
        <v>5.8823529411764701</v>
      </c>
      <c r="FP159" s="42">
        <v>1</v>
      </c>
      <c r="FQ159" s="2">
        <v>2</v>
      </c>
      <c r="FR159" s="2">
        <v>3</v>
      </c>
      <c r="FS159" s="2">
        <v>4</v>
      </c>
      <c r="FT159" s="2">
        <v>7</v>
      </c>
      <c r="FU159" s="2">
        <v>10</v>
      </c>
      <c r="FV159" s="2">
        <v>11</v>
      </c>
      <c r="FW159" s="2">
        <v>16</v>
      </c>
      <c r="FX159" s="2">
        <v>14</v>
      </c>
      <c r="FY159" s="2">
        <v>24</v>
      </c>
      <c r="FZ159" s="2">
        <v>16</v>
      </c>
      <c r="GA159" s="2">
        <v>21</v>
      </c>
      <c r="GB159" s="25">
        <v>0</v>
      </c>
      <c r="GC159" s="25">
        <v>1</v>
      </c>
      <c r="GD159" s="25">
        <v>2</v>
      </c>
      <c r="GE159" s="25">
        <v>4</v>
      </c>
      <c r="GF159" s="25">
        <v>2</v>
      </c>
      <c r="GG159" s="25">
        <v>2</v>
      </c>
      <c r="GH159" s="25">
        <v>5</v>
      </c>
      <c r="GI159" s="25">
        <v>0</v>
      </c>
      <c r="GJ159" s="25">
        <v>4</v>
      </c>
      <c r="GK159" s="25">
        <v>7</v>
      </c>
      <c r="GL159" s="25">
        <v>3</v>
      </c>
      <c r="GM159" s="25">
        <v>0</v>
      </c>
      <c r="GN159" s="2">
        <v>0</v>
      </c>
      <c r="GO159" s="2">
        <v>2</v>
      </c>
      <c r="GP159" s="2">
        <v>3</v>
      </c>
      <c r="GQ159" s="2">
        <v>0</v>
      </c>
      <c r="GR159" s="2">
        <v>1</v>
      </c>
      <c r="GS159" s="2">
        <v>3</v>
      </c>
      <c r="GT159" s="2">
        <v>3</v>
      </c>
      <c r="GU159" s="2">
        <v>3</v>
      </c>
      <c r="GV159" s="2">
        <v>5</v>
      </c>
      <c r="GW159" s="2">
        <v>5</v>
      </c>
      <c r="GX159" s="2">
        <v>3</v>
      </c>
      <c r="GY159" s="2">
        <v>3</v>
      </c>
      <c r="GZ159" s="2">
        <v>1</v>
      </c>
      <c r="HA159" s="2">
        <v>5</v>
      </c>
      <c r="HB159" s="2">
        <v>8</v>
      </c>
      <c r="HC159" s="2">
        <v>8</v>
      </c>
      <c r="HD159" s="2">
        <v>10</v>
      </c>
      <c r="HE159" s="2">
        <v>15</v>
      </c>
      <c r="HF159" s="2">
        <v>19</v>
      </c>
      <c r="HG159" s="2">
        <v>19</v>
      </c>
      <c r="HH159" s="2">
        <v>23</v>
      </c>
      <c r="HI159" s="2">
        <v>36</v>
      </c>
      <c r="HJ159" s="2">
        <v>22</v>
      </c>
      <c r="HK159" s="2">
        <v>24</v>
      </c>
      <c r="HL159" s="34">
        <v>100</v>
      </c>
      <c r="HM159" s="34">
        <v>40</v>
      </c>
      <c r="HN159" s="34">
        <v>37.5</v>
      </c>
      <c r="HO159" s="34">
        <v>50</v>
      </c>
      <c r="HP159" s="34">
        <v>70</v>
      </c>
      <c r="HQ159" s="34">
        <v>66.666666666666657</v>
      </c>
      <c r="HR159" s="34">
        <v>57.894736842105267</v>
      </c>
      <c r="HS159" s="34">
        <v>84.210526315789465</v>
      </c>
      <c r="HT159" s="34">
        <v>60.869565217391312</v>
      </c>
      <c r="HU159" s="34">
        <v>66.666666666666657</v>
      </c>
      <c r="HV159" s="34">
        <v>72.727272727272734</v>
      </c>
      <c r="HW159" s="34">
        <v>87.5</v>
      </c>
      <c r="HX159" s="39">
        <v>0</v>
      </c>
      <c r="HY159" s="39">
        <v>20</v>
      </c>
      <c r="HZ159" s="39">
        <v>25</v>
      </c>
      <c r="IA159" s="39">
        <v>50</v>
      </c>
      <c r="IB159" s="39">
        <v>20</v>
      </c>
      <c r="IC159" s="39">
        <v>13.333333333333334</v>
      </c>
      <c r="ID159" s="39">
        <v>26.315789473684209</v>
      </c>
      <c r="IE159" s="39">
        <v>0</v>
      </c>
      <c r="IF159" s="39">
        <v>17.391304347826086</v>
      </c>
      <c r="IG159" s="39">
        <v>19.444444444444446</v>
      </c>
      <c r="IH159" s="39">
        <v>13.636363636363635</v>
      </c>
      <c r="II159" s="39">
        <v>0</v>
      </c>
      <c r="IJ159" s="39">
        <v>0</v>
      </c>
      <c r="IK159" s="39">
        <v>40</v>
      </c>
      <c r="IL159" s="39">
        <v>37.5</v>
      </c>
      <c r="IM159" s="39">
        <v>0</v>
      </c>
      <c r="IN159" s="39">
        <v>10</v>
      </c>
      <c r="IO159" s="39">
        <v>20</v>
      </c>
      <c r="IP159" s="39">
        <v>15.789473684210526</v>
      </c>
      <c r="IQ159" s="39">
        <v>15.789473684210526</v>
      </c>
      <c r="IR159" s="39">
        <v>21.739130434782609</v>
      </c>
      <c r="IS159" s="39">
        <v>13.888888888888889</v>
      </c>
      <c r="IT159" s="39">
        <v>13.636363636363635</v>
      </c>
      <c r="IU159" s="39">
        <v>12.5</v>
      </c>
      <c r="IV159" s="39">
        <v>9</v>
      </c>
      <c r="IW159" s="39">
        <v>6</v>
      </c>
      <c r="IX159" s="39">
        <v>4</v>
      </c>
      <c r="IY159" s="39">
        <v>2</v>
      </c>
      <c r="IZ159" s="39">
        <v>8</v>
      </c>
      <c r="JA159" s="39">
        <v>14</v>
      </c>
      <c r="JB159" s="39">
        <v>5</v>
      </c>
      <c r="JC159" s="39">
        <v>14</v>
      </c>
      <c r="JD159" s="2">
        <v>14</v>
      </c>
      <c r="JE159" s="2">
        <v>18</v>
      </c>
      <c r="JF159" s="2">
        <v>18</v>
      </c>
      <c r="JG159" s="2">
        <v>14</v>
      </c>
      <c r="JH159" s="2">
        <v>1</v>
      </c>
      <c r="JI159" s="2">
        <v>3</v>
      </c>
      <c r="JJ159" s="2">
        <v>5</v>
      </c>
      <c r="JK159" s="2">
        <v>3</v>
      </c>
      <c r="JL159" s="2">
        <v>5</v>
      </c>
      <c r="JM159" s="44">
        <v>10</v>
      </c>
      <c r="JN159" s="44">
        <v>5</v>
      </c>
      <c r="JO159" s="44">
        <v>2</v>
      </c>
      <c r="JP159" s="2">
        <v>2</v>
      </c>
      <c r="JQ159" s="2">
        <v>2</v>
      </c>
      <c r="JR159" s="2">
        <v>2</v>
      </c>
      <c r="JS159" s="2">
        <v>1</v>
      </c>
      <c r="JT159" s="2">
        <v>2</v>
      </c>
      <c r="JU159" s="2">
        <v>1</v>
      </c>
      <c r="JV159" s="2">
        <v>2</v>
      </c>
      <c r="JW159" s="2">
        <v>3</v>
      </c>
      <c r="JX159" s="2">
        <v>2</v>
      </c>
      <c r="JY159" s="2">
        <v>5</v>
      </c>
      <c r="JZ159" s="2">
        <v>2</v>
      </c>
      <c r="KA159" s="2">
        <v>5</v>
      </c>
      <c r="KB159" s="25">
        <v>4</v>
      </c>
      <c r="KC159" s="25">
        <v>4</v>
      </c>
      <c r="KD159" s="25">
        <v>4</v>
      </c>
      <c r="KE159" s="25">
        <v>4</v>
      </c>
      <c r="KF159" s="25">
        <v>12</v>
      </c>
      <c r="KG159" s="25">
        <v>10</v>
      </c>
      <c r="KH159" s="25">
        <v>11</v>
      </c>
      <c r="KI159" s="25">
        <v>8</v>
      </c>
      <c r="KJ159" s="25">
        <v>15</v>
      </c>
      <c r="KK159" s="25">
        <v>29</v>
      </c>
      <c r="KL159" s="25">
        <v>12</v>
      </c>
      <c r="KM159" s="25">
        <v>21</v>
      </c>
      <c r="KN159" s="25">
        <v>20</v>
      </c>
      <c r="KO159" s="25">
        <v>24</v>
      </c>
      <c r="KP159" s="25">
        <v>24</v>
      </c>
      <c r="KQ159" s="25">
        <v>19</v>
      </c>
      <c r="KR159" s="44">
        <v>75</v>
      </c>
      <c r="KS159" s="44">
        <v>60</v>
      </c>
      <c r="KT159" s="44">
        <v>36.363636363636367</v>
      </c>
      <c r="KU159" s="44">
        <v>25</v>
      </c>
      <c r="KV159" s="44">
        <v>53.333333333333336</v>
      </c>
      <c r="KW159" s="44">
        <v>48.275862068965516</v>
      </c>
      <c r="KX159" s="44">
        <v>41.666666666666671</v>
      </c>
      <c r="KY159" s="44">
        <v>66.666666666666657</v>
      </c>
      <c r="KZ159" s="44">
        <v>70</v>
      </c>
      <c r="LA159" s="44">
        <v>75</v>
      </c>
      <c r="LB159" s="44">
        <v>75</v>
      </c>
      <c r="LC159" s="44">
        <v>73.68421052631578</v>
      </c>
      <c r="LD159" s="44">
        <v>8.3333333333333321</v>
      </c>
      <c r="LE159" s="44">
        <v>30</v>
      </c>
      <c r="LF159" s="44">
        <v>45.454545454545453</v>
      </c>
      <c r="LG159" s="44">
        <v>37.5</v>
      </c>
      <c r="LH159" s="44">
        <v>33.333333333333329</v>
      </c>
      <c r="LI159" s="44">
        <v>34.482758620689658</v>
      </c>
      <c r="LJ159" s="44">
        <v>41.666666666666671</v>
      </c>
      <c r="LK159" s="44">
        <v>9.5238095238095237</v>
      </c>
      <c r="LL159" s="44">
        <v>10</v>
      </c>
      <c r="LM159" s="44">
        <v>8.3333333333333321</v>
      </c>
      <c r="LN159" s="44">
        <v>8.3333333333333321</v>
      </c>
      <c r="LO159" s="44">
        <v>5.2631578947368416</v>
      </c>
      <c r="LP159" s="44">
        <v>16.666666666666664</v>
      </c>
      <c r="LQ159" s="44">
        <v>10</v>
      </c>
      <c r="LR159" s="44">
        <v>18.181818181818183</v>
      </c>
      <c r="LS159" s="44">
        <v>37.5</v>
      </c>
      <c r="LT159" s="44">
        <v>13.333333333333334</v>
      </c>
      <c r="LU159" s="44">
        <v>17.241379310344829</v>
      </c>
      <c r="LV159" s="44">
        <v>16.666666666666664</v>
      </c>
      <c r="LW159" s="44">
        <v>23.809523809523807</v>
      </c>
      <c r="LX159" s="44">
        <v>20</v>
      </c>
      <c r="LY159" s="44">
        <v>16.666666666666664</v>
      </c>
      <c r="LZ159" s="44">
        <v>16.666666666666664</v>
      </c>
      <c r="MA159" s="44">
        <v>21.052631578947366</v>
      </c>
      <c r="MB159" s="25">
        <v>0</v>
      </c>
      <c r="MC159" s="25">
        <v>2</v>
      </c>
      <c r="MD159" s="25">
        <v>2</v>
      </c>
      <c r="ME159" s="25">
        <v>0</v>
      </c>
      <c r="MF159" s="25">
        <v>2</v>
      </c>
      <c r="MG159" s="25">
        <v>0</v>
      </c>
      <c r="MH159" s="25">
        <v>0</v>
      </c>
      <c r="MI159" s="25">
        <v>2</v>
      </c>
      <c r="MJ159" s="25">
        <v>1</v>
      </c>
      <c r="MK159" s="25">
        <v>8</v>
      </c>
      <c r="ML159" s="25">
        <v>1</v>
      </c>
      <c r="MM159" s="25">
        <v>1</v>
      </c>
      <c r="MN159" s="25">
        <v>1</v>
      </c>
      <c r="MO159" s="25">
        <v>4</v>
      </c>
      <c r="MP159" s="25">
        <v>4</v>
      </c>
      <c r="MQ159" s="25">
        <v>3</v>
      </c>
      <c r="MR159" s="25">
        <v>8</v>
      </c>
      <c r="MS159" s="25">
        <v>8</v>
      </c>
      <c r="MT159" s="25">
        <v>7</v>
      </c>
      <c r="MU159" s="25">
        <v>10</v>
      </c>
      <c r="MV159" s="25">
        <v>7</v>
      </c>
      <c r="MW159" s="44">
        <v>17</v>
      </c>
      <c r="MX159" s="44">
        <v>4</v>
      </c>
      <c r="MY159" s="44">
        <v>12</v>
      </c>
      <c r="MZ159" s="44">
        <v>0</v>
      </c>
      <c r="NA159" s="44">
        <v>50</v>
      </c>
      <c r="NB159" s="44">
        <v>50</v>
      </c>
      <c r="NC159" s="44">
        <v>0</v>
      </c>
      <c r="ND159" s="44">
        <v>25</v>
      </c>
      <c r="NE159" s="44">
        <v>0</v>
      </c>
      <c r="NF159" s="44">
        <v>0</v>
      </c>
      <c r="NG159" s="44">
        <v>20</v>
      </c>
      <c r="NH159" s="44">
        <v>14.285714285714285</v>
      </c>
      <c r="NI159" s="44">
        <v>47.058823529411761</v>
      </c>
      <c r="NJ159" s="44">
        <v>25</v>
      </c>
      <c r="NK159" s="44">
        <v>8.3333333333333321</v>
      </c>
      <c r="NL159" s="25">
        <v>1</v>
      </c>
      <c r="NM159" s="25">
        <v>1</v>
      </c>
      <c r="NN159" s="25">
        <v>0</v>
      </c>
      <c r="NO159" s="25">
        <v>1</v>
      </c>
      <c r="NP159" s="25">
        <v>1</v>
      </c>
      <c r="NQ159" s="25">
        <v>2</v>
      </c>
      <c r="NR159" s="25">
        <v>0</v>
      </c>
      <c r="NS159" s="25">
        <v>0</v>
      </c>
      <c r="NT159" s="25">
        <v>1</v>
      </c>
      <c r="NU159" s="25">
        <v>1</v>
      </c>
      <c r="NV159" s="25">
        <v>1</v>
      </c>
      <c r="NW159" s="25">
        <v>1</v>
      </c>
      <c r="NX159" s="25">
        <v>3</v>
      </c>
      <c r="NY159" s="25">
        <v>1</v>
      </c>
      <c r="NZ159" s="25">
        <v>1</v>
      </c>
      <c r="OA159" s="25">
        <v>1</v>
      </c>
      <c r="OB159" s="25">
        <v>3</v>
      </c>
      <c r="OC159" s="25">
        <v>4</v>
      </c>
      <c r="OD159" s="44">
        <v>0</v>
      </c>
      <c r="OE159" s="44">
        <v>0</v>
      </c>
      <c r="OF159" s="44">
        <v>1</v>
      </c>
      <c r="OG159" s="44">
        <v>2</v>
      </c>
      <c r="OH159" s="44">
        <v>1</v>
      </c>
      <c r="OI159" s="44">
        <v>4</v>
      </c>
      <c r="OJ159" s="44">
        <v>33.333333333333329</v>
      </c>
      <c r="OK159" s="44">
        <v>100</v>
      </c>
      <c r="OL159" s="44">
        <v>0</v>
      </c>
      <c r="OM159" s="44">
        <v>100</v>
      </c>
      <c r="ON159" s="44">
        <v>33.333333333333329</v>
      </c>
      <c r="OO159" s="44">
        <v>50</v>
      </c>
      <c r="OP159" s="44">
        <v>999999999</v>
      </c>
      <c r="OQ159" s="44">
        <v>999999999</v>
      </c>
      <c r="OR159" s="44">
        <v>100</v>
      </c>
      <c r="OS159" s="44">
        <v>50</v>
      </c>
      <c r="OT159" s="44">
        <v>100</v>
      </c>
      <c r="OU159" s="44">
        <v>25</v>
      </c>
      <c r="OV159" s="25">
        <v>2</v>
      </c>
      <c r="OW159" s="25">
        <v>10</v>
      </c>
      <c r="OX159" s="25">
        <v>14</v>
      </c>
      <c r="OY159" s="25">
        <v>12</v>
      </c>
      <c r="OZ159" s="25">
        <v>27</v>
      </c>
      <c r="PA159" s="25">
        <v>52</v>
      </c>
      <c r="PB159" s="25">
        <v>37</v>
      </c>
      <c r="PC159" s="25">
        <v>48</v>
      </c>
      <c r="PD159" s="25">
        <v>49</v>
      </c>
      <c r="PE159" s="25">
        <v>76</v>
      </c>
      <c r="PF159" s="25">
        <v>49</v>
      </c>
      <c r="PG159" s="25">
        <v>32</v>
      </c>
      <c r="PH159" s="25">
        <v>20</v>
      </c>
      <c r="PI159" s="25">
        <v>20</v>
      </c>
      <c r="PJ159" s="25">
        <v>29</v>
      </c>
      <c r="PK159" s="25">
        <v>24</v>
      </c>
      <c r="PL159" s="25">
        <v>36</v>
      </c>
      <c r="PM159" s="25">
        <v>66</v>
      </c>
      <c r="PN159" s="25">
        <v>51</v>
      </c>
      <c r="PO159" s="25">
        <v>59</v>
      </c>
      <c r="PP159" s="25">
        <v>64</v>
      </c>
      <c r="PQ159" s="25">
        <v>90</v>
      </c>
      <c r="PR159" s="25">
        <v>71</v>
      </c>
      <c r="PS159" s="25">
        <v>71</v>
      </c>
      <c r="PT159" s="44">
        <v>10</v>
      </c>
      <c r="PU159" s="44">
        <v>50</v>
      </c>
      <c r="PV159" s="44">
        <v>48.275862068965516</v>
      </c>
      <c r="PW159" s="44">
        <v>50</v>
      </c>
      <c r="PX159" s="44">
        <v>75</v>
      </c>
      <c r="PY159" s="44">
        <v>78.787878787878782</v>
      </c>
      <c r="PZ159" s="44">
        <v>72.549019607843135</v>
      </c>
      <c r="QA159" s="44">
        <v>81.355932203389841</v>
      </c>
      <c r="QB159" s="44">
        <v>76.5625</v>
      </c>
      <c r="QC159" s="44">
        <v>84.444444444444443</v>
      </c>
      <c r="QD159" s="44">
        <v>69.014084507042256</v>
      </c>
      <c r="QE159" s="44">
        <v>45.070422535211272</v>
      </c>
      <c r="QF159" s="25">
        <v>5</v>
      </c>
      <c r="QG159" s="25">
        <v>8</v>
      </c>
      <c r="QH159" s="25">
        <v>11</v>
      </c>
      <c r="QI159" s="25">
        <v>12</v>
      </c>
      <c r="QJ159" s="25">
        <v>25</v>
      </c>
      <c r="QK159" s="25">
        <v>44</v>
      </c>
      <c r="QL159" s="25">
        <v>32</v>
      </c>
      <c r="QM159" s="25">
        <v>45</v>
      </c>
      <c r="QN159" s="25">
        <v>45</v>
      </c>
      <c r="QO159" s="25">
        <v>61</v>
      </c>
      <c r="QP159" s="25">
        <v>26</v>
      </c>
      <c r="QQ159" s="25">
        <v>20</v>
      </c>
      <c r="QR159" s="25">
        <v>20</v>
      </c>
      <c r="QS159" s="25">
        <v>29</v>
      </c>
      <c r="QT159" s="25">
        <v>24</v>
      </c>
      <c r="QU159" s="25">
        <v>36</v>
      </c>
      <c r="QV159" s="25">
        <v>66</v>
      </c>
      <c r="QW159" s="25">
        <v>51</v>
      </c>
      <c r="QX159" s="25">
        <v>59</v>
      </c>
      <c r="QY159" s="25">
        <v>64</v>
      </c>
      <c r="QZ159" s="25">
        <v>90</v>
      </c>
      <c r="RA159" s="25">
        <v>71</v>
      </c>
      <c r="RB159" s="44">
        <v>25</v>
      </c>
      <c r="RC159" s="44">
        <v>40</v>
      </c>
      <c r="RD159" s="44">
        <v>37.931034482758619</v>
      </c>
      <c r="RE159" s="44">
        <v>50</v>
      </c>
      <c r="RF159" s="44">
        <v>69.444444444444443</v>
      </c>
      <c r="RG159" s="44">
        <v>66.666666666666657</v>
      </c>
      <c r="RH159" s="44">
        <v>62.745098039215684</v>
      </c>
      <c r="RI159" s="44">
        <v>76.271186440677965</v>
      </c>
      <c r="RJ159" s="44">
        <v>70.3125</v>
      </c>
      <c r="RK159" s="44">
        <v>67.777777777777786</v>
      </c>
      <c r="RL159" s="44">
        <v>36.619718309859159</v>
      </c>
      <c r="RM159" s="25">
        <v>4</v>
      </c>
      <c r="RN159" s="25">
        <v>11</v>
      </c>
      <c r="RO159" s="25">
        <v>9</v>
      </c>
      <c r="RP159" s="25">
        <v>10</v>
      </c>
      <c r="RQ159" s="25">
        <v>13</v>
      </c>
      <c r="RR159" s="25">
        <v>39</v>
      </c>
      <c r="RS159" s="25">
        <v>22</v>
      </c>
      <c r="RT159" s="25">
        <v>37</v>
      </c>
      <c r="RU159" s="25">
        <v>35</v>
      </c>
      <c r="RV159" s="25">
        <v>47</v>
      </c>
      <c r="RW159" s="25">
        <v>33</v>
      </c>
      <c r="RX159" s="25">
        <v>35</v>
      </c>
      <c r="RY159" s="25">
        <v>5</v>
      </c>
      <c r="RZ159" s="25">
        <v>9</v>
      </c>
      <c r="SA159" s="25">
        <v>9</v>
      </c>
      <c r="SB159" s="25">
        <v>7</v>
      </c>
      <c r="SC159" s="25">
        <v>12</v>
      </c>
      <c r="SD159" s="25">
        <v>28</v>
      </c>
      <c r="SE159" s="25">
        <v>23</v>
      </c>
      <c r="SF159" s="25">
        <v>27</v>
      </c>
      <c r="SG159" s="25">
        <v>26</v>
      </c>
      <c r="SH159" s="25">
        <v>34</v>
      </c>
      <c r="SI159" s="25">
        <v>29</v>
      </c>
      <c r="SJ159" s="25">
        <v>32</v>
      </c>
      <c r="SK159" s="25">
        <v>3</v>
      </c>
      <c r="SL159" s="25">
        <v>9</v>
      </c>
      <c r="SM159" s="25">
        <v>6</v>
      </c>
      <c r="SN159" s="25">
        <v>6</v>
      </c>
      <c r="SO159" s="25">
        <v>9</v>
      </c>
      <c r="SP159" s="25">
        <v>24</v>
      </c>
      <c r="SQ159" s="25">
        <v>17</v>
      </c>
      <c r="SR159" s="25">
        <v>24</v>
      </c>
      <c r="SS159" s="25">
        <v>20</v>
      </c>
      <c r="ST159" s="25">
        <v>28</v>
      </c>
      <c r="SU159" s="25">
        <v>22</v>
      </c>
      <c r="SV159" s="25">
        <v>25</v>
      </c>
      <c r="SW159" s="44">
        <v>23.52941176470588</v>
      </c>
      <c r="SX159" s="44">
        <v>61.111111111111114</v>
      </c>
      <c r="SY159" s="44">
        <v>34.615384615384613</v>
      </c>
      <c r="SZ159" s="44">
        <v>50</v>
      </c>
      <c r="TA159" s="44">
        <v>36.111111111111107</v>
      </c>
      <c r="TB159" s="44">
        <v>79.591836734693871</v>
      </c>
      <c r="TC159" s="44">
        <v>61.111111111111114</v>
      </c>
      <c r="TD159" s="44">
        <v>72.549019607843135</v>
      </c>
      <c r="TE159" s="44">
        <v>67.307692307692307</v>
      </c>
      <c r="TF159" s="44">
        <v>61.842105263157897</v>
      </c>
      <c r="TG159" s="44">
        <v>63.46153846153846</v>
      </c>
      <c r="TH159" s="44">
        <v>74.468085106382972</v>
      </c>
      <c r="TI159" s="44">
        <v>29.411764705882355</v>
      </c>
      <c r="TJ159" s="44">
        <v>50</v>
      </c>
      <c r="TK159" s="44">
        <v>34.615384615384613</v>
      </c>
      <c r="TL159" s="44">
        <v>35</v>
      </c>
      <c r="TM159" s="44">
        <v>33.333333333333329</v>
      </c>
      <c r="TN159" s="44">
        <v>57.142857142857139</v>
      </c>
      <c r="TO159" s="44">
        <v>63.888888888888886</v>
      </c>
      <c r="TP159" s="44">
        <v>52.941176470588239</v>
      </c>
      <c r="TQ159" s="44">
        <v>50</v>
      </c>
      <c r="TR159" s="44">
        <v>44.736842105263158</v>
      </c>
      <c r="TS159" s="44">
        <v>55.769230769230774</v>
      </c>
      <c r="TT159" s="44">
        <v>68.085106382978722</v>
      </c>
      <c r="TU159" s="44">
        <v>17.647058823529413</v>
      </c>
      <c r="TV159" s="44">
        <v>50</v>
      </c>
      <c r="TW159" s="44">
        <v>23.076923076923077</v>
      </c>
      <c r="TX159" s="44">
        <v>30</v>
      </c>
      <c r="TY159" s="44">
        <v>25</v>
      </c>
      <c r="TZ159" s="44">
        <v>48.979591836734691</v>
      </c>
      <c r="UA159" s="44">
        <v>47.222222222222221</v>
      </c>
      <c r="UB159" s="44">
        <v>47.058823529411761</v>
      </c>
      <c r="UC159" s="44">
        <v>38.461538461538467</v>
      </c>
      <c r="UD159" s="44">
        <v>36.84210526315789</v>
      </c>
      <c r="UE159" s="44">
        <v>42.307692307692307</v>
      </c>
      <c r="UF159" s="44">
        <v>53.191489361702125</v>
      </c>
    </row>
    <row r="160" spans="1:552" x14ac:dyDescent="0.25">
      <c r="A160" s="2" t="str">
        <f t="shared" si="2"/>
        <v xml:space="preserve">330510 São João de Meriti                                                                                                                           </v>
      </c>
      <c r="B160" s="58">
        <v>330510</v>
      </c>
      <c r="C160" s="2" t="s">
        <v>204</v>
      </c>
      <c r="D160" s="56">
        <v>16</v>
      </c>
      <c r="E160" s="56">
        <v>23</v>
      </c>
      <c r="F160" s="56">
        <v>18</v>
      </c>
      <c r="G160" s="56">
        <v>25</v>
      </c>
      <c r="H160" s="56">
        <v>30</v>
      </c>
      <c r="I160" s="56">
        <v>30</v>
      </c>
      <c r="J160" s="56">
        <v>26</v>
      </c>
      <c r="K160" s="56">
        <v>35</v>
      </c>
      <c r="L160" s="56">
        <v>43</v>
      </c>
      <c r="M160" s="56">
        <v>42</v>
      </c>
      <c r="N160" s="56">
        <v>37</v>
      </c>
      <c r="O160" s="56">
        <v>34</v>
      </c>
      <c r="P160" s="59">
        <v>6</v>
      </c>
      <c r="Q160" s="59">
        <v>7</v>
      </c>
      <c r="R160" s="59">
        <v>10</v>
      </c>
      <c r="S160" s="59">
        <v>14</v>
      </c>
      <c r="T160" s="59">
        <v>14</v>
      </c>
      <c r="U160" s="59">
        <v>19</v>
      </c>
      <c r="V160" s="59">
        <v>17</v>
      </c>
      <c r="W160" s="59">
        <v>23</v>
      </c>
      <c r="X160" s="59">
        <v>27</v>
      </c>
      <c r="Y160" s="59">
        <v>22</v>
      </c>
      <c r="Z160" s="59">
        <v>22</v>
      </c>
      <c r="AA160" s="59">
        <v>21</v>
      </c>
      <c r="AB160" s="62">
        <v>37.5</v>
      </c>
      <c r="AC160" s="62">
        <v>30.434782608695656</v>
      </c>
      <c r="AD160" s="62">
        <v>55.555555555555557</v>
      </c>
      <c r="AE160" s="62">
        <v>56.000000000000007</v>
      </c>
      <c r="AF160" s="62">
        <v>46.666666666666664</v>
      </c>
      <c r="AG160" s="62">
        <v>63.333333333333329</v>
      </c>
      <c r="AH160" s="62">
        <v>65.384615384615387</v>
      </c>
      <c r="AI160" s="62">
        <v>65.714285714285708</v>
      </c>
      <c r="AJ160" s="62">
        <v>62.790697674418603</v>
      </c>
      <c r="AK160" s="62">
        <v>52.380952380952387</v>
      </c>
      <c r="AL160" s="62">
        <v>59.45945945945946</v>
      </c>
      <c r="AM160" s="62">
        <v>61.764705882352942</v>
      </c>
      <c r="AN160" s="61">
        <v>10</v>
      </c>
      <c r="AO160" s="25">
        <v>15</v>
      </c>
      <c r="AP160" s="25">
        <v>7</v>
      </c>
      <c r="AQ160" s="25">
        <v>10</v>
      </c>
      <c r="AR160" s="25">
        <v>14</v>
      </c>
      <c r="AS160" s="25">
        <v>10</v>
      </c>
      <c r="AT160" s="25">
        <v>8</v>
      </c>
      <c r="AU160" s="25">
        <v>9</v>
      </c>
      <c r="AV160" s="25">
        <v>14</v>
      </c>
      <c r="AW160" s="25">
        <v>20</v>
      </c>
      <c r="AX160" s="25">
        <v>15</v>
      </c>
      <c r="AY160" s="25">
        <v>12</v>
      </c>
      <c r="AZ160" s="39">
        <v>62.5</v>
      </c>
      <c r="BA160" s="39">
        <v>65.217391304347828</v>
      </c>
      <c r="BB160" s="39">
        <v>38.888888888888893</v>
      </c>
      <c r="BC160" s="39">
        <v>40</v>
      </c>
      <c r="BD160" s="39">
        <v>46.666666666666664</v>
      </c>
      <c r="BE160" s="39">
        <v>33.333333333333329</v>
      </c>
      <c r="BF160" s="39">
        <v>30.76923076923077</v>
      </c>
      <c r="BG160" s="39">
        <v>25.714285714285712</v>
      </c>
      <c r="BH160" s="39">
        <v>32.558139534883722</v>
      </c>
      <c r="BI160" s="39">
        <v>47.619047619047613</v>
      </c>
      <c r="BJ160" s="39">
        <v>40.54054054054054</v>
      </c>
      <c r="BK160" s="39">
        <v>35.294117647058826</v>
      </c>
      <c r="BL160" s="25">
        <v>0</v>
      </c>
      <c r="BM160" s="25">
        <v>1</v>
      </c>
      <c r="BN160" s="25">
        <v>1</v>
      </c>
      <c r="BO160" s="25">
        <v>1</v>
      </c>
      <c r="BP160" s="25">
        <v>2</v>
      </c>
      <c r="BQ160" s="25">
        <v>1</v>
      </c>
      <c r="BR160" s="25">
        <v>1</v>
      </c>
      <c r="BS160" s="25">
        <v>3</v>
      </c>
      <c r="BT160" s="25">
        <v>2</v>
      </c>
      <c r="BU160" s="25">
        <v>0</v>
      </c>
      <c r="BV160" s="25">
        <v>0</v>
      </c>
      <c r="BW160" s="25">
        <v>1</v>
      </c>
      <c r="BX160" s="39">
        <v>0</v>
      </c>
      <c r="BY160" s="39">
        <v>4.3478260869565215</v>
      </c>
      <c r="BZ160" s="39">
        <v>5.5555555555555554</v>
      </c>
      <c r="CA160" s="39">
        <v>4</v>
      </c>
      <c r="CB160" s="39">
        <v>6.666666666666667</v>
      </c>
      <c r="CC160" s="39">
        <v>3.3333333333333335</v>
      </c>
      <c r="CD160" s="39">
        <v>3.8461538461538463</v>
      </c>
      <c r="CE160" s="39">
        <v>8.5714285714285712</v>
      </c>
      <c r="CF160" s="39">
        <v>4.6511627906976747</v>
      </c>
      <c r="CG160" s="39">
        <v>0</v>
      </c>
      <c r="CH160" s="39">
        <v>0</v>
      </c>
      <c r="CI160" s="39">
        <v>2.9411764705882351</v>
      </c>
      <c r="CJ160" s="63">
        <v>2</v>
      </c>
      <c r="CK160" s="63">
        <v>2</v>
      </c>
      <c r="CL160" s="63">
        <v>7</v>
      </c>
      <c r="CM160" s="63">
        <v>5</v>
      </c>
      <c r="CN160" s="63">
        <v>4</v>
      </c>
      <c r="CO160" s="63">
        <v>4</v>
      </c>
      <c r="CP160" s="63">
        <v>11</v>
      </c>
      <c r="CQ160" s="63">
        <v>9</v>
      </c>
      <c r="CR160" s="63">
        <v>15</v>
      </c>
      <c r="CS160" s="63">
        <v>10</v>
      </c>
      <c r="CT160" s="63">
        <v>3</v>
      </c>
      <c r="CU160" s="63">
        <v>12</v>
      </c>
      <c r="CV160" s="63">
        <v>0</v>
      </c>
      <c r="CW160" s="63">
        <v>2</v>
      </c>
      <c r="CX160" s="63">
        <v>1</v>
      </c>
      <c r="CY160" s="63">
        <v>2</v>
      </c>
      <c r="CZ160" s="63">
        <v>3</v>
      </c>
      <c r="DA160" s="63">
        <v>2</v>
      </c>
      <c r="DB160" s="63">
        <v>1</v>
      </c>
      <c r="DC160" s="63">
        <v>3</v>
      </c>
      <c r="DD160" s="63">
        <v>3</v>
      </c>
      <c r="DE160" s="63">
        <v>0</v>
      </c>
      <c r="DF160" s="63">
        <v>1</v>
      </c>
      <c r="DG160" s="63">
        <v>1</v>
      </c>
      <c r="DH160" s="25">
        <v>0</v>
      </c>
      <c r="DI160" s="25">
        <v>1</v>
      </c>
      <c r="DJ160" s="25">
        <v>0</v>
      </c>
      <c r="DK160" s="25">
        <v>4</v>
      </c>
      <c r="DL160" s="25">
        <v>1</v>
      </c>
      <c r="DM160" s="25">
        <v>2</v>
      </c>
      <c r="DN160" s="25">
        <v>1</v>
      </c>
      <c r="DO160" s="25">
        <v>1</v>
      </c>
      <c r="DP160" s="25">
        <v>1</v>
      </c>
      <c r="DQ160" s="25">
        <v>3</v>
      </c>
      <c r="DR160" s="25">
        <v>5</v>
      </c>
      <c r="DS160" s="25">
        <v>1</v>
      </c>
      <c r="DT160" s="34">
        <v>2</v>
      </c>
      <c r="DU160" s="34">
        <v>5</v>
      </c>
      <c r="DV160" s="34">
        <v>8</v>
      </c>
      <c r="DW160" s="34">
        <v>11</v>
      </c>
      <c r="DX160" s="34">
        <v>8</v>
      </c>
      <c r="DY160" s="34">
        <v>8</v>
      </c>
      <c r="DZ160" s="34">
        <v>13</v>
      </c>
      <c r="EA160" s="2">
        <v>13</v>
      </c>
      <c r="EB160" s="2">
        <v>19</v>
      </c>
      <c r="EC160" s="2">
        <v>13</v>
      </c>
      <c r="ED160" s="2">
        <v>9</v>
      </c>
      <c r="EE160" s="2">
        <v>14</v>
      </c>
      <c r="EF160" s="34">
        <v>100</v>
      </c>
      <c r="EG160" s="34">
        <v>40</v>
      </c>
      <c r="EH160" s="34">
        <v>87.5</v>
      </c>
      <c r="EI160" s="34">
        <v>45.454545454545453</v>
      </c>
      <c r="EJ160" s="34">
        <v>50</v>
      </c>
      <c r="EK160" s="34">
        <v>50</v>
      </c>
      <c r="EL160" s="34">
        <v>84.615384615384613</v>
      </c>
      <c r="EM160" s="34">
        <v>69.230769230769226</v>
      </c>
      <c r="EN160" s="34">
        <v>78.94736842105263</v>
      </c>
      <c r="EO160" s="34">
        <v>76.923076923076934</v>
      </c>
      <c r="EP160" s="34">
        <v>33.333333333333329</v>
      </c>
      <c r="EQ160" s="34">
        <v>85.714285714285708</v>
      </c>
      <c r="ER160" s="34">
        <v>0</v>
      </c>
      <c r="ES160" s="34">
        <v>40</v>
      </c>
      <c r="ET160" s="34">
        <v>12.5</v>
      </c>
      <c r="EU160" s="34">
        <v>18.181818181818183</v>
      </c>
      <c r="EV160" s="34">
        <v>37.5</v>
      </c>
      <c r="EW160" s="34">
        <v>25</v>
      </c>
      <c r="EX160" s="34">
        <v>7.6923076923076925</v>
      </c>
      <c r="EY160" s="34">
        <v>23.076923076923077</v>
      </c>
      <c r="EZ160" s="34">
        <v>15.789473684210526</v>
      </c>
      <c r="FA160" s="34">
        <v>0</v>
      </c>
      <c r="FB160" s="34">
        <v>11.111111111111111</v>
      </c>
      <c r="FC160" s="34">
        <v>7.1428571428571423</v>
      </c>
      <c r="FD160" s="42">
        <v>0</v>
      </c>
      <c r="FE160" s="42">
        <v>20</v>
      </c>
      <c r="FF160" s="42">
        <v>0</v>
      </c>
      <c r="FG160" s="42">
        <v>36.363636363636367</v>
      </c>
      <c r="FH160" s="42">
        <v>12.5</v>
      </c>
      <c r="FI160" s="42">
        <v>25</v>
      </c>
      <c r="FJ160" s="42">
        <v>7.6923076923076925</v>
      </c>
      <c r="FK160" s="42">
        <v>7.6923076923076925</v>
      </c>
      <c r="FL160" s="42">
        <v>5.2631578947368416</v>
      </c>
      <c r="FM160" s="42">
        <v>23.076923076923077</v>
      </c>
      <c r="FN160" s="42">
        <v>55.555555555555557</v>
      </c>
      <c r="FO160" s="42">
        <v>7.1428571428571423</v>
      </c>
      <c r="FP160" s="42">
        <v>4</v>
      </c>
      <c r="FQ160" s="2">
        <v>5</v>
      </c>
      <c r="FR160" s="2">
        <v>7</v>
      </c>
      <c r="FS160" s="2">
        <v>8</v>
      </c>
      <c r="FT160" s="2">
        <v>8</v>
      </c>
      <c r="FU160" s="2">
        <v>10</v>
      </c>
      <c r="FV160" s="2">
        <v>14</v>
      </c>
      <c r="FW160" s="2">
        <v>14</v>
      </c>
      <c r="FX160" s="2">
        <v>17</v>
      </c>
      <c r="FY160" s="2">
        <v>14</v>
      </c>
      <c r="FZ160" s="2">
        <v>12</v>
      </c>
      <c r="GA160" s="2">
        <v>14</v>
      </c>
      <c r="GB160" s="25">
        <v>0</v>
      </c>
      <c r="GC160" s="25">
        <v>1</v>
      </c>
      <c r="GD160" s="25">
        <v>1</v>
      </c>
      <c r="GE160" s="25">
        <v>2</v>
      </c>
      <c r="GF160" s="25">
        <v>0</v>
      </c>
      <c r="GG160" s="25">
        <v>1</v>
      </c>
      <c r="GH160" s="25">
        <v>0</v>
      </c>
      <c r="GI160" s="25">
        <v>2</v>
      </c>
      <c r="GJ160" s="25">
        <v>1</v>
      </c>
      <c r="GK160" s="25">
        <v>4</v>
      </c>
      <c r="GL160" s="25">
        <v>1</v>
      </c>
      <c r="GM160" s="25">
        <v>1</v>
      </c>
      <c r="GN160" s="2">
        <v>1</v>
      </c>
      <c r="GO160" s="2">
        <v>1</v>
      </c>
      <c r="GP160" s="2">
        <v>2</v>
      </c>
      <c r="GQ160" s="2">
        <v>4</v>
      </c>
      <c r="GR160" s="2">
        <v>4</v>
      </c>
      <c r="GS160" s="2">
        <v>4</v>
      </c>
      <c r="GT160" s="2">
        <v>0</v>
      </c>
      <c r="GU160" s="2">
        <v>5</v>
      </c>
      <c r="GV160" s="2">
        <v>3</v>
      </c>
      <c r="GW160" s="2">
        <v>2</v>
      </c>
      <c r="GX160" s="2">
        <v>8</v>
      </c>
      <c r="GY160" s="2">
        <v>1</v>
      </c>
      <c r="GZ160" s="2">
        <v>5</v>
      </c>
      <c r="HA160" s="2">
        <v>7</v>
      </c>
      <c r="HB160" s="2">
        <v>10</v>
      </c>
      <c r="HC160" s="2">
        <v>14</v>
      </c>
      <c r="HD160" s="2">
        <v>12</v>
      </c>
      <c r="HE160" s="2">
        <v>15</v>
      </c>
      <c r="HF160" s="2">
        <v>14</v>
      </c>
      <c r="HG160" s="2">
        <v>21</v>
      </c>
      <c r="HH160" s="2">
        <v>21</v>
      </c>
      <c r="HI160" s="2">
        <v>20</v>
      </c>
      <c r="HJ160" s="2">
        <v>21</v>
      </c>
      <c r="HK160" s="2">
        <v>16</v>
      </c>
      <c r="HL160" s="34">
        <v>80</v>
      </c>
      <c r="HM160" s="34">
        <v>71.428571428571431</v>
      </c>
      <c r="HN160" s="34">
        <v>70</v>
      </c>
      <c r="HO160" s="34">
        <v>57.142857142857139</v>
      </c>
      <c r="HP160" s="34">
        <v>66.666666666666657</v>
      </c>
      <c r="HQ160" s="34">
        <v>66.666666666666657</v>
      </c>
      <c r="HR160" s="34">
        <v>100</v>
      </c>
      <c r="HS160" s="34">
        <v>66.666666666666657</v>
      </c>
      <c r="HT160" s="34">
        <v>80.952380952380949</v>
      </c>
      <c r="HU160" s="34">
        <v>70</v>
      </c>
      <c r="HV160" s="34">
        <v>57.142857142857139</v>
      </c>
      <c r="HW160" s="34">
        <v>87.5</v>
      </c>
      <c r="HX160" s="39">
        <v>0</v>
      </c>
      <c r="HY160" s="39">
        <v>14.285714285714285</v>
      </c>
      <c r="HZ160" s="39">
        <v>10</v>
      </c>
      <c r="IA160" s="39">
        <v>14.285714285714285</v>
      </c>
      <c r="IB160" s="39">
        <v>0</v>
      </c>
      <c r="IC160" s="39">
        <v>6.666666666666667</v>
      </c>
      <c r="ID160" s="39">
        <v>0</v>
      </c>
      <c r="IE160" s="39">
        <v>9.5238095238095237</v>
      </c>
      <c r="IF160" s="39">
        <v>4.7619047619047619</v>
      </c>
      <c r="IG160" s="39">
        <v>20</v>
      </c>
      <c r="IH160" s="39">
        <v>4.7619047619047619</v>
      </c>
      <c r="II160" s="39">
        <v>6.25</v>
      </c>
      <c r="IJ160" s="39">
        <v>20</v>
      </c>
      <c r="IK160" s="39">
        <v>14.285714285714285</v>
      </c>
      <c r="IL160" s="39">
        <v>20</v>
      </c>
      <c r="IM160" s="39">
        <v>28.571428571428569</v>
      </c>
      <c r="IN160" s="39">
        <v>33.333333333333329</v>
      </c>
      <c r="IO160" s="39">
        <v>26.666666666666668</v>
      </c>
      <c r="IP160" s="39">
        <v>0</v>
      </c>
      <c r="IQ160" s="39">
        <v>23.809523809523807</v>
      </c>
      <c r="IR160" s="39">
        <v>14.285714285714285</v>
      </c>
      <c r="IS160" s="39">
        <v>10</v>
      </c>
      <c r="IT160" s="39">
        <v>38.095238095238095</v>
      </c>
      <c r="IU160" s="39">
        <v>6.25</v>
      </c>
      <c r="IV160" s="39">
        <v>5</v>
      </c>
      <c r="IW160" s="39">
        <v>4</v>
      </c>
      <c r="IX160" s="39">
        <v>2</v>
      </c>
      <c r="IY160" s="39">
        <v>4</v>
      </c>
      <c r="IZ160" s="39">
        <v>5</v>
      </c>
      <c r="JA160" s="39">
        <v>8</v>
      </c>
      <c r="JB160" s="39">
        <v>5</v>
      </c>
      <c r="JC160" s="39">
        <v>6</v>
      </c>
      <c r="JD160" s="2">
        <v>6</v>
      </c>
      <c r="JE160" s="2">
        <v>11</v>
      </c>
      <c r="JF160" s="2">
        <v>9</v>
      </c>
      <c r="JG160" s="2">
        <v>7</v>
      </c>
      <c r="JH160" s="2">
        <v>3</v>
      </c>
      <c r="JI160" s="2">
        <v>3</v>
      </c>
      <c r="JJ160" s="2">
        <v>0</v>
      </c>
      <c r="JK160" s="2">
        <v>1</v>
      </c>
      <c r="JL160" s="2">
        <v>5</v>
      </c>
      <c r="JM160" s="44">
        <v>1</v>
      </c>
      <c r="JN160" s="44">
        <v>2</v>
      </c>
      <c r="JO160" s="44">
        <v>0</v>
      </c>
      <c r="JP160" s="2">
        <v>0</v>
      </c>
      <c r="JQ160" s="2">
        <v>3</v>
      </c>
      <c r="JR160" s="2">
        <v>2</v>
      </c>
      <c r="JS160" s="2">
        <v>2</v>
      </c>
      <c r="JT160" s="2">
        <v>1</v>
      </c>
      <c r="JU160" s="2">
        <v>6</v>
      </c>
      <c r="JV160" s="2">
        <v>1</v>
      </c>
      <c r="JW160" s="2">
        <v>2</v>
      </c>
      <c r="JX160" s="2">
        <v>1</v>
      </c>
      <c r="JY160" s="2">
        <v>0</v>
      </c>
      <c r="JZ160" s="2">
        <v>1</v>
      </c>
      <c r="KA160" s="2">
        <v>0</v>
      </c>
      <c r="KB160" s="25">
        <v>2</v>
      </c>
      <c r="KC160" s="25">
        <v>6</v>
      </c>
      <c r="KD160" s="25">
        <v>2</v>
      </c>
      <c r="KE160" s="25">
        <v>2</v>
      </c>
      <c r="KF160" s="25">
        <v>9</v>
      </c>
      <c r="KG160" s="25">
        <v>13</v>
      </c>
      <c r="KH160" s="25">
        <v>3</v>
      </c>
      <c r="KI160" s="25">
        <v>7</v>
      </c>
      <c r="KJ160" s="25">
        <v>11</v>
      </c>
      <c r="KK160" s="25">
        <v>9</v>
      </c>
      <c r="KL160" s="25">
        <v>8</v>
      </c>
      <c r="KM160" s="25">
        <v>6</v>
      </c>
      <c r="KN160" s="25">
        <v>8</v>
      </c>
      <c r="KO160" s="25">
        <v>20</v>
      </c>
      <c r="KP160" s="25">
        <v>13</v>
      </c>
      <c r="KQ160" s="25">
        <v>11</v>
      </c>
      <c r="KR160" s="44">
        <v>55.555555555555557</v>
      </c>
      <c r="KS160" s="44">
        <v>30.76923076923077</v>
      </c>
      <c r="KT160" s="44">
        <v>66.666666666666657</v>
      </c>
      <c r="KU160" s="44">
        <v>57.142857142857139</v>
      </c>
      <c r="KV160" s="44">
        <v>45.454545454545453</v>
      </c>
      <c r="KW160" s="44">
        <v>88.888888888888886</v>
      </c>
      <c r="KX160" s="44">
        <v>62.5</v>
      </c>
      <c r="KY160" s="44">
        <v>100</v>
      </c>
      <c r="KZ160" s="44">
        <v>75</v>
      </c>
      <c r="LA160" s="44">
        <v>55.000000000000007</v>
      </c>
      <c r="LB160" s="44">
        <v>69.230769230769226</v>
      </c>
      <c r="LC160" s="44">
        <v>63.636363636363633</v>
      </c>
      <c r="LD160" s="44">
        <v>33.333333333333329</v>
      </c>
      <c r="LE160" s="44">
        <v>23.076923076923077</v>
      </c>
      <c r="LF160" s="44">
        <v>0</v>
      </c>
      <c r="LG160" s="44">
        <v>14.285714285714285</v>
      </c>
      <c r="LH160" s="44">
        <v>45.454545454545453</v>
      </c>
      <c r="LI160" s="44">
        <v>11.111111111111111</v>
      </c>
      <c r="LJ160" s="44">
        <v>25</v>
      </c>
      <c r="LK160" s="44">
        <v>0</v>
      </c>
      <c r="LL160" s="44">
        <v>0</v>
      </c>
      <c r="LM160" s="44">
        <v>15</v>
      </c>
      <c r="LN160" s="44">
        <v>15.384615384615385</v>
      </c>
      <c r="LO160" s="44">
        <v>18.181818181818183</v>
      </c>
      <c r="LP160" s="44">
        <v>11.111111111111111</v>
      </c>
      <c r="LQ160" s="44">
        <v>46.153846153846153</v>
      </c>
      <c r="LR160" s="44">
        <v>33.333333333333329</v>
      </c>
      <c r="LS160" s="44">
        <v>28.571428571428569</v>
      </c>
      <c r="LT160" s="44">
        <v>9.0909090909090917</v>
      </c>
      <c r="LU160" s="44">
        <v>0</v>
      </c>
      <c r="LV160" s="44">
        <v>12.5</v>
      </c>
      <c r="LW160" s="44">
        <v>0</v>
      </c>
      <c r="LX160" s="44">
        <v>25</v>
      </c>
      <c r="LY160" s="44">
        <v>30</v>
      </c>
      <c r="LZ160" s="44">
        <v>15.384615384615385</v>
      </c>
      <c r="MA160" s="44">
        <v>18.181818181818183</v>
      </c>
      <c r="MB160" s="25">
        <v>1</v>
      </c>
      <c r="MC160" s="25">
        <v>0</v>
      </c>
      <c r="MD160" s="25">
        <v>1</v>
      </c>
      <c r="ME160" s="25">
        <v>5</v>
      </c>
      <c r="MF160" s="25">
        <v>1</v>
      </c>
      <c r="MG160" s="25">
        <v>2</v>
      </c>
      <c r="MH160" s="25">
        <v>3</v>
      </c>
      <c r="MI160" s="25">
        <v>1</v>
      </c>
      <c r="MJ160" s="25">
        <v>1</v>
      </c>
      <c r="MK160" s="25">
        <v>3</v>
      </c>
      <c r="ML160" s="25">
        <v>3</v>
      </c>
      <c r="MM160" s="25">
        <v>2</v>
      </c>
      <c r="MN160" s="25">
        <v>2</v>
      </c>
      <c r="MO160" s="25">
        <v>5</v>
      </c>
      <c r="MP160" s="25">
        <v>8</v>
      </c>
      <c r="MQ160" s="25">
        <v>11</v>
      </c>
      <c r="MR160" s="25">
        <v>7</v>
      </c>
      <c r="MS160" s="25">
        <v>8</v>
      </c>
      <c r="MT160" s="25">
        <v>10</v>
      </c>
      <c r="MU160" s="25">
        <v>10</v>
      </c>
      <c r="MV160" s="25">
        <v>11</v>
      </c>
      <c r="MW160" s="44">
        <v>5</v>
      </c>
      <c r="MX160" s="44">
        <v>6</v>
      </c>
      <c r="MY160" s="44">
        <v>8</v>
      </c>
      <c r="MZ160" s="44">
        <v>50</v>
      </c>
      <c r="NA160" s="44">
        <v>0</v>
      </c>
      <c r="NB160" s="44">
        <v>12.5</v>
      </c>
      <c r="NC160" s="44">
        <v>45.454545454545453</v>
      </c>
      <c r="ND160" s="44">
        <v>14.285714285714285</v>
      </c>
      <c r="NE160" s="44">
        <v>25</v>
      </c>
      <c r="NF160" s="44">
        <v>30</v>
      </c>
      <c r="NG160" s="44">
        <v>10</v>
      </c>
      <c r="NH160" s="44">
        <v>9.0909090909090917</v>
      </c>
      <c r="NI160" s="44">
        <v>60</v>
      </c>
      <c r="NJ160" s="44">
        <v>50</v>
      </c>
      <c r="NK160" s="44">
        <v>25</v>
      </c>
      <c r="NL160" s="25">
        <v>0</v>
      </c>
      <c r="NM160" s="25">
        <v>0</v>
      </c>
      <c r="NN160" s="25">
        <v>1</v>
      </c>
      <c r="NO160" s="25">
        <v>0</v>
      </c>
      <c r="NP160" s="25">
        <v>1</v>
      </c>
      <c r="NQ160" s="25">
        <v>0</v>
      </c>
      <c r="NR160" s="25">
        <v>1</v>
      </c>
      <c r="NS160" s="25">
        <v>0</v>
      </c>
      <c r="NT160" s="25">
        <v>0</v>
      </c>
      <c r="NU160" s="25">
        <v>1</v>
      </c>
      <c r="NV160" s="25">
        <v>0</v>
      </c>
      <c r="NW160" s="25">
        <v>1</v>
      </c>
      <c r="NX160" s="25">
        <v>0</v>
      </c>
      <c r="NY160" s="25">
        <v>3</v>
      </c>
      <c r="NZ160" s="25">
        <v>2</v>
      </c>
      <c r="OA160" s="25">
        <v>1</v>
      </c>
      <c r="OB160" s="25">
        <v>3</v>
      </c>
      <c r="OC160" s="25">
        <v>2</v>
      </c>
      <c r="OD160" s="44">
        <v>1</v>
      </c>
      <c r="OE160" s="44">
        <v>1</v>
      </c>
      <c r="OF160" s="44">
        <v>0</v>
      </c>
      <c r="OG160" s="44">
        <v>1</v>
      </c>
      <c r="OH160" s="44">
        <v>0</v>
      </c>
      <c r="OI160" s="44">
        <v>1</v>
      </c>
      <c r="OJ160" s="44">
        <v>999999999</v>
      </c>
      <c r="OK160" s="44">
        <v>0</v>
      </c>
      <c r="OL160" s="44">
        <v>50</v>
      </c>
      <c r="OM160" s="44">
        <v>0</v>
      </c>
      <c r="ON160" s="44">
        <v>33.333333333333329</v>
      </c>
      <c r="OO160" s="44">
        <v>0</v>
      </c>
      <c r="OP160" s="44">
        <v>100</v>
      </c>
      <c r="OQ160" s="44">
        <v>0</v>
      </c>
      <c r="OR160" s="44">
        <v>999999999</v>
      </c>
      <c r="OS160" s="44">
        <v>100</v>
      </c>
      <c r="OT160" s="44">
        <v>999999999</v>
      </c>
      <c r="OU160" s="44">
        <v>100</v>
      </c>
      <c r="OV160" s="25">
        <v>13</v>
      </c>
      <c r="OW160" s="25">
        <v>13</v>
      </c>
      <c r="OX160" s="25">
        <v>14</v>
      </c>
      <c r="OY160" s="25">
        <v>19</v>
      </c>
      <c r="OZ160" s="25">
        <v>24</v>
      </c>
      <c r="PA160" s="25">
        <v>27</v>
      </c>
      <c r="PB160" s="25">
        <v>30</v>
      </c>
      <c r="PC160" s="25">
        <v>27</v>
      </c>
      <c r="PD160" s="25">
        <v>31</v>
      </c>
      <c r="PE160" s="25">
        <v>39</v>
      </c>
      <c r="PF160" s="25">
        <v>34</v>
      </c>
      <c r="PG160" s="25">
        <v>13</v>
      </c>
      <c r="PH160" s="25">
        <v>21</v>
      </c>
      <c r="PI160" s="25">
        <v>28</v>
      </c>
      <c r="PJ160" s="25">
        <v>24</v>
      </c>
      <c r="PK160" s="25">
        <v>33</v>
      </c>
      <c r="PL160" s="25">
        <v>35</v>
      </c>
      <c r="PM160" s="25">
        <v>39</v>
      </c>
      <c r="PN160" s="25">
        <v>37</v>
      </c>
      <c r="PO160" s="25">
        <v>38</v>
      </c>
      <c r="PP160" s="25">
        <v>52</v>
      </c>
      <c r="PQ160" s="25">
        <v>55</v>
      </c>
      <c r="PR160" s="25">
        <v>48</v>
      </c>
      <c r="PS160" s="25">
        <v>41</v>
      </c>
      <c r="PT160" s="44">
        <v>61.904761904761905</v>
      </c>
      <c r="PU160" s="44">
        <v>46.428571428571431</v>
      </c>
      <c r="PV160" s="44">
        <v>58.333333333333336</v>
      </c>
      <c r="PW160" s="44">
        <v>57.575757575757578</v>
      </c>
      <c r="PX160" s="44">
        <v>68.571428571428569</v>
      </c>
      <c r="PY160" s="44">
        <v>69.230769230769226</v>
      </c>
      <c r="PZ160" s="44">
        <v>81.081081081081081</v>
      </c>
      <c r="QA160" s="44">
        <v>71.05263157894737</v>
      </c>
      <c r="QB160" s="44">
        <v>59.615384615384613</v>
      </c>
      <c r="QC160" s="44">
        <v>70.909090909090907</v>
      </c>
      <c r="QD160" s="44">
        <v>70.833333333333343</v>
      </c>
      <c r="QE160" s="44">
        <v>31.707317073170731</v>
      </c>
      <c r="QF160" s="25">
        <v>12</v>
      </c>
      <c r="QG160" s="25">
        <v>11</v>
      </c>
      <c r="QH160" s="25">
        <v>12</v>
      </c>
      <c r="QI160" s="25">
        <v>18</v>
      </c>
      <c r="QJ160" s="25">
        <v>24</v>
      </c>
      <c r="QK160" s="25">
        <v>30</v>
      </c>
      <c r="QL160" s="25">
        <v>29</v>
      </c>
      <c r="QM160" s="25">
        <v>24</v>
      </c>
      <c r="QN160" s="25">
        <v>28</v>
      </c>
      <c r="QO160" s="25">
        <v>31</v>
      </c>
      <c r="QP160" s="25">
        <v>20</v>
      </c>
      <c r="QQ160" s="25">
        <v>21</v>
      </c>
      <c r="QR160" s="25">
        <v>28</v>
      </c>
      <c r="QS160" s="25">
        <v>24</v>
      </c>
      <c r="QT160" s="25">
        <v>33</v>
      </c>
      <c r="QU160" s="25">
        <v>35</v>
      </c>
      <c r="QV160" s="25">
        <v>39</v>
      </c>
      <c r="QW160" s="25">
        <v>37</v>
      </c>
      <c r="QX160" s="25">
        <v>38</v>
      </c>
      <c r="QY160" s="25">
        <v>52</v>
      </c>
      <c r="QZ160" s="25">
        <v>55</v>
      </c>
      <c r="RA160" s="25">
        <v>48</v>
      </c>
      <c r="RB160" s="44">
        <v>57.142857142857139</v>
      </c>
      <c r="RC160" s="44">
        <v>39.285714285714285</v>
      </c>
      <c r="RD160" s="44">
        <v>50</v>
      </c>
      <c r="RE160" s="44">
        <v>54.54545454545454</v>
      </c>
      <c r="RF160" s="44">
        <v>68.571428571428569</v>
      </c>
      <c r="RG160" s="44">
        <v>76.923076923076934</v>
      </c>
      <c r="RH160" s="44">
        <v>78.378378378378372</v>
      </c>
      <c r="RI160" s="44">
        <v>63.157894736842103</v>
      </c>
      <c r="RJ160" s="44">
        <v>53.846153846153847</v>
      </c>
      <c r="RK160" s="44">
        <v>56.36363636363636</v>
      </c>
      <c r="RL160" s="44">
        <v>41.666666666666671</v>
      </c>
      <c r="RM160" s="25">
        <v>14</v>
      </c>
      <c r="RN160" s="25">
        <v>16</v>
      </c>
      <c r="RO160" s="25">
        <v>12</v>
      </c>
      <c r="RP160" s="25">
        <v>16</v>
      </c>
      <c r="RQ160" s="25">
        <v>21</v>
      </c>
      <c r="RR160" s="25">
        <v>23</v>
      </c>
      <c r="RS160" s="25">
        <v>19</v>
      </c>
      <c r="RT160" s="25">
        <v>16</v>
      </c>
      <c r="RU160" s="25">
        <v>19</v>
      </c>
      <c r="RV160" s="25">
        <v>29</v>
      </c>
      <c r="RW160" s="25">
        <v>30</v>
      </c>
      <c r="RX160" s="25">
        <v>26</v>
      </c>
      <c r="RY160" s="25">
        <v>12</v>
      </c>
      <c r="RZ160" s="25">
        <v>9</v>
      </c>
      <c r="SA160" s="25">
        <v>9</v>
      </c>
      <c r="SB160" s="25">
        <v>10</v>
      </c>
      <c r="SC160" s="25">
        <v>16</v>
      </c>
      <c r="SD160" s="25">
        <v>14</v>
      </c>
      <c r="SE160" s="25">
        <v>14</v>
      </c>
      <c r="SF160" s="25">
        <v>17</v>
      </c>
      <c r="SG160" s="25">
        <v>16</v>
      </c>
      <c r="SH160" s="25">
        <v>25</v>
      </c>
      <c r="SI160" s="25">
        <v>21</v>
      </c>
      <c r="SJ160" s="25">
        <v>19</v>
      </c>
      <c r="SK160" s="25">
        <v>12</v>
      </c>
      <c r="SL160" s="25">
        <v>9</v>
      </c>
      <c r="SM160" s="25">
        <v>9</v>
      </c>
      <c r="SN160" s="25">
        <v>9</v>
      </c>
      <c r="SO160" s="25">
        <v>14</v>
      </c>
      <c r="SP160" s="25">
        <v>13</v>
      </c>
      <c r="SQ160" s="25">
        <v>11</v>
      </c>
      <c r="SR160" s="25">
        <v>12</v>
      </c>
      <c r="SS160" s="25">
        <v>10</v>
      </c>
      <c r="ST160" s="25">
        <v>19</v>
      </c>
      <c r="SU160" s="25">
        <v>19</v>
      </c>
      <c r="SV160" s="25">
        <v>18</v>
      </c>
      <c r="SW160" s="44">
        <v>87.5</v>
      </c>
      <c r="SX160" s="44">
        <v>69.565217391304344</v>
      </c>
      <c r="SY160" s="44">
        <v>66.666666666666657</v>
      </c>
      <c r="SZ160" s="44">
        <v>64</v>
      </c>
      <c r="TA160" s="44">
        <v>70</v>
      </c>
      <c r="TB160" s="44">
        <v>76.666666666666671</v>
      </c>
      <c r="TC160" s="44">
        <v>73.076923076923066</v>
      </c>
      <c r="TD160" s="44">
        <v>45.714285714285715</v>
      </c>
      <c r="TE160" s="44">
        <v>44.186046511627907</v>
      </c>
      <c r="TF160" s="44">
        <v>69.047619047619051</v>
      </c>
      <c r="TG160" s="44">
        <v>81.081081081081081</v>
      </c>
      <c r="TH160" s="44">
        <v>76.470588235294116</v>
      </c>
      <c r="TI160" s="44">
        <v>75</v>
      </c>
      <c r="TJ160" s="44">
        <v>39.130434782608695</v>
      </c>
      <c r="TK160" s="44">
        <v>50</v>
      </c>
      <c r="TL160" s="44">
        <v>40</v>
      </c>
      <c r="TM160" s="44">
        <v>53.333333333333336</v>
      </c>
      <c r="TN160" s="44">
        <v>46.666666666666664</v>
      </c>
      <c r="TO160" s="44">
        <v>53.846153846153847</v>
      </c>
      <c r="TP160" s="44">
        <v>48.571428571428569</v>
      </c>
      <c r="TQ160" s="44">
        <v>37.209302325581397</v>
      </c>
      <c r="TR160" s="44">
        <v>59.523809523809526</v>
      </c>
      <c r="TS160" s="44">
        <v>56.756756756756758</v>
      </c>
      <c r="TT160" s="44">
        <v>55.882352941176471</v>
      </c>
      <c r="TU160" s="44">
        <v>75</v>
      </c>
      <c r="TV160" s="44">
        <v>39.130434782608695</v>
      </c>
      <c r="TW160" s="44">
        <v>50</v>
      </c>
      <c r="TX160" s="44">
        <v>36</v>
      </c>
      <c r="TY160" s="44">
        <v>46.666666666666664</v>
      </c>
      <c r="TZ160" s="44">
        <v>43.333333333333336</v>
      </c>
      <c r="UA160" s="44">
        <v>42.307692307692307</v>
      </c>
      <c r="UB160" s="44">
        <v>34.285714285714285</v>
      </c>
      <c r="UC160" s="44">
        <v>23.255813953488371</v>
      </c>
      <c r="UD160" s="44">
        <v>45.238095238095241</v>
      </c>
      <c r="UE160" s="44">
        <v>51.351351351351347</v>
      </c>
      <c r="UF160" s="44">
        <v>52.941176470588239</v>
      </c>
    </row>
    <row r="161" spans="1:552" x14ac:dyDescent="0.25">
      <c r="A161" s="2" t="str">
        <f t="shared" si="2"/>
        <v xml:space="preserve">330520 São Pedro da Aldeia                                                                                                                          </v>
      </c>
      <c r="B161" s="58">
        <v>330520</v>
      </c>
      <c r="C161" s="2" t="s">
        <v>205</v>
      </c>
      <c r="D161" s="56">
        <v>2</v>
      </c>
      <c r="E161" s="56">
        <v>1</v>
      </c>
      <c r="F161" s="56">
        <v>2</v>
      </c>
      <c r="G161" s="56">
        <v>2</v>
      </c>
      <c r="H161" s="56">
        <v>2</v>
      </c>
      <c r="I161" s="56">
        <v>5</v>
      </c>
      <c r="J161" s="56">
        <v>1</v>
      </c>
      <c r="K161" s="56">
        <v>5</v>
      </c>
      <c r="L161" s="56">
        <v>6</v>
      </c>
      <c r="M161" s="56">
        <v>2</v>
      </c>
      <c r="N161" s="56">
        <v>2</v>
      </c>
      <c r="O161" s="56">
        <v>4</v>
      </c>
      <c r="P161" s="59">
        <v>0</v>
      </c>
      <c r="Q161" s="59">
        <v>0</v>
      </c>
      <c r="R161" s="59">
        <v>1</v>
      </c>
      <c r="S161" s="59">
        <v>0</v>
      </c>
      <c r="T161" s="59">
        <v>1</v>
      </c>
      <c r="U161" s="59">
        <v>1</v>
      </c>
      <c r="V161" s="59">
        <v>1</v>
      </c>
      <c r="W161" s="59">
        <v>3</v>
      </c>
      <c r="X161" s="59">
        <v>4</v>
      </c>
      <c r="Y161" s="59">
        <v>1</v>
      </c>
      <c r="Z161" s="59">
        <v>2</v>
      </c>
      <c r="AA161" s="59">
        <v>2</v>
      </c>
      <c r="AB161" s="62">
        <v>0</v>
      </c>
      <c r="AC161" s="62">
        <v>0</v>
      </c>
      <c r="AD161" s="62">
        <v>50</v>
      </c>
      <c r="AE161" s="62">
        <v>0</v>
      </c>
      <c r="AF161" s="62">
        <v>50</v>
      </c>
      <c r="AG161" s="62">
        <v>20</v>
      </c>
      <c r="AH161" s="62">
        <v>100</v>
      </c>
      <c r="AI161" s="62">
        <v>60</v>
      </c>
      <c r="AJ161" s="62">
        <v>66.666666666666657</v>
      </c>
      <c r="AK161" s="62">
        <v>50</v>
      </c>
      <c r="AL161" s="62">
        <v>100</v>
      </c>
      <c r="AM161" s="62">
        <v>50</v>
      </c>
      <c r="AN161" s="61">
        <v>2</v>
      </c>
      <c r="AO161" s="25">
        <v>1</v>
      </c>
      <c r="AP161" s="25">
        <v>1</v>
      </c>
      <c r="AQ161" s="25">
        <v>2</v>
      </c>
      <c r="AR161" s="25">
        <v>1</v>
      </c>
      <c r="AS161" s="25">
        <v>4</v>
      </c>
      <c r="AT161" s="25">
        <v>0</v>
      </c>
      <c r="AU161" s="25">
        <v>2</v>
      </c>
      <c r="AV161" s="25">
        <v>2</v>
      </c>
      <c r="AW161" s="25">
        <v>1</v>
      </c>
      <c r="AX161" s="25">
        <v>0</v>
      </c>
      <c r="AY161" s="25">
        <v>2</v>
      </c>
      <c r="AZ161" s="39">
        <v>100</v>
      </c>
      <c r="BA161" s="39">
        <v>100</v>
      </c>
      <c r="BB161" s="39">
        <v>50</v>
      </c>
      <c r="BC161" s="39">
        <v>100</v>
      </c>
      <c r="BD161" s="39">
        <v>50</v>
      </c>
      <c r="BE161" s="39">
        <v>80</v>
      </c>
      <c r="BF161" s="39">
        <v>0</v>
      </c>
      <c r="BG161" s="39">
        <v>40</v>
      </c>
      <c r="BH161" s="39">
        <v>33.333333333333329</v>
      </c>
      <c r="BI161" s="39">
        <v>50</v>
      </c>
      <c r="BJ161" s="39">
        <v>0</v>
      </c>
      <c r="BK161" s="39">
        <v>50</v>
      </c>
      <c r="BL161" s="25">
        <v>0</v>
      </c>
      <c r="BM161" s="25">
        <v>0</v>
      </c>
      <c r="BN161" s="25">
        <v>0</v>
      </c>
      <c r="BO161" s="25">
        <v>0</v>
      </c>
      <c r="BP161" s="25">
        <v>0</v>
      </c>
      <c r="BQ161" s="25">
        <v>0</v>
      </c>
      <c r="BR161" s="25">
        <v>0</v>
      </c>
      <c r="BS161" s="25">
        <v>0</v>
      </c>
      <c r="BT161" s="25">
        <v>0</v>
      </c>
      <c r="BU161" s="25">
        <v>0</v>
      </c>
      <c r="BV161" s="25">
        <v>0</v>
      </c>
      <c r="BW161" s="25">
        <v>0</v>
      </c>
      <c r="BX161" s="39">
        <v>0</v>
      </c>
      <c r="BY161" s="39">
        <v>0</v>
      </c>
      <c r="BZ161" s="39">
        <v>0</v>
      </c>
      <c r="CA161" s="39">
        <v>0</v>
      </c>
      <c r="CB161" s="39">
        <v>0</v>
      </c>
      <c r="CC161" s="39">
        <v>0</v>
      </c>
      <c r="CD161" s="39">
        <v>0</v>
      </c>
      <c r="CE161" s="39">
        <v>0</v>
      </c>
      <c r="CF161" s="39">
        <v>0</v>
      </c>
      <c r="CG161" s="39">
        <v>0</v>
      </c>
      <c r="CH161" s="39">
        <v>0</v>
      </c>
      <c r="CI161" s="39">
        <v>0</v>
      </c>
      <c r="CJ161" s="63">
        <v>0</v>
      </c>
      <c r="CK161" s="63">
        <v>0</v>
      </c>
      <c r="CL161" s="63">
        <v>0</v>
      </c>
      <c r="CM161" s="63">
        <v>0</v>
      </c>
      <c r="CN161" s="63">
        <v>0</v>
      </c>
      <c r="CO161" s="63">
        <v>1</v>
      </c>
      <c r="CP161" s="63">
        <v>1</v>
      </c>
      <c r="CQ161" s="63">
        <v>2</v>
      </c>
      <c r="CR161" s="63">
        <v>1</v>
      </c>
      <c r="CS161" s="63">
        <v>1</v>
      </c>
      <c r="CT161" s="63">
        <v>2</v>
      </c>
      <c r="CU161" s="63">
        <v>1</v>
      </c>
      <c r="CV161" s="63">
        <v>0</v>
      </c>
      <c r="CW161" s="63">
        <v>0</v>
      </c>
      <c r="CX161" s="63">
        <v>0</v>
      </c>
      <c r="CY161" s="63">
        <v>0</v>
      </c>
      <c r="CZ161" s="63">
        <v>0</v>
      </c>
      <c r="DA161" s="63">
        <v>0</v>
      </c>
      <c r="DB161" s="63">
        <v>0</v>
      </c>
      <c r="DC161" s="63">
        <v>0</v>
      </c>
      <c r="DD161" s="63">
        <v>0</v>
      </c>
      <c r="DE161" s="63">
        <v>0</v>
      </c>
      <c r="DF161" s="63">
        <v>0</v>
      </c>
      <c r="DG161" s="63">
        <v>0</v>
      </c>
      <c r="DH161" s="25">
        <v>0</v>
      </c>
      <c r="DI161" s="25">
        <v>0</v>
      </c>
      <c r="DJ161" s="25">
        <v>1</v>
      </c>
      <c r="DK161" s="25">
        <v>0</v>
      </c>
      <c r="DL161" s="25">
        <v>1</v>
      </c>
      <c r="DM161" s="25">
        <v>0</v>
      </c>
      <c r="DN161" s="25">
        <v>0</v>
      </c>
      <c r="DO161" s="25">
        <v>0</v>
      </c>
      <c r="DP161" s="25">
        <v>0</v>
      </c>
      <c r="DQ161" s="25">
        <v>0</v>
      </c>
      <c r="DR161" s="25">
        <v>0</v>
      </c>
      <c r="DS161" s="25">
        <v>1</v>
      </c>
      <c r="DT161" s="34">
        <v>0</v>
      </c>
      <c r="DU161" s="34">
        <v>0</v>
      </c>
      <c r="DV161" s="34">
        <v>1</v>
      </c>
      <c r="DW161" s="34">
        <v>0</v>
      </c>
      <c r="DX161" s="34">
        <v>1</v>
      </c>
      <c r="DY161" s="34">
        <v>1</v>
      </c>
      <c r="DZ161" s="34">
        <v>1</v>
      </c>
      <c r="EA161" s="2">
        <v>2</v>
      </c>
      <c r="EB161" s="2">
        <v>1</v>
      </c>
      <c r="EC161" s="2">
        <v>1</v>
      </c>
      <c r="ED161" s="2">
        <v>2</v>
      </c>
      <c r="EE161" s="2">
        <v>2</v>
      </c>
      <c r="EF161" s="34">
        <v>999999999</v>
      </c>
      <c r="EG161" s="34">
        <v>999999999</v>
      </c>
      <c r="EH161" s="34">
        <v>0</v>
      </c>
      <c r="EI161" s="34">
        <v>999999999</v>
      </c>
      <c r="EJ161" s="34">
        <v>0</v>
      </c>
      <c r="EK161" s="34">
        <v>100</v>
      </c>
      <c r="EL161" s="34">
        <v>100</v>
      </c>
      <c r="EM161" s="34">
        <v>100</v>
      </c>
      <c r="EN161" s="34">
        <v>100</v>
      </c>
      <c r="EO161" s="34">
        <v>100</v>
      </c>
      <c r="EP161" s="34">
        <v>100</v>
      </c>
      <c r="EQ161" s="34">
        <v>50</v>
      </c>
      <c r="ER161" s="34">
        <v>999999999</v>
      </c>
      <c r="ES161" s="34">
        <v>999999999</v>
      </c>
      <c r="ET161" s="34">
        <v>0</v>
      </c>
      <c r="EU161" s="34">
        <v>999999999</v>
      </c>
      <c r="EV161" s="34">
        <v>0</v>
      </c>
      <c r="EW161" s="34">
        <v>0</v>
      </c>
      <c r="EX161" s="34">
        <v>0</v>
      </c>
      <c r="EY161" s="34">
        <v>0</v>
      </c>
      <c r="EZ161" s="34">
        <v>0</v>
      </c>
      <c r="FA161" s="34">
        <v>0</v>
      </c>
      <c r="FB161" s="34">
        <v>0</v>
      </c>
      <c r="FC161" s="34">
        <v>0</v>
      </c>
      <c r="FD161" s="42">
        <v>999999999</v>
      </c>
      <c r="FE161" s="42">
        <v>999999999</v>
      </c>
      <c r="FF161" s="42">
        <v>100</v>
      </c>
      <c r="FG161" s="42">
        <v>999999999</v>
      </c>
      <c r="FH161" s="42">
        <v>100</v>
      </c>
      <c r="FI161" s="42">
        <v>0</v>
      </c>
      <c r="FJ161" s="42">
        <v>0</v>
      </c>
      <c r="FK161" s="42">
        <v>0</v>
      </c>
      <c r="FL161" s="42">
        <v>0</v>
      </c>
      <c r="FM161" s="42">
        <v>0</v>
      </c>
      <c r="FN161" s="42">
        <v>0</v>
      </c>
      <c r="FO161" s="42">
        <v>50</v>
      </c>
      <c r="FP161" s="42">
        <v>0</v>
      </c>
      <c r="FQ161" s="2">
        <v>0</v>
      </c>
      <c r="FR161" s="2">
        <v>0</v>
      </c>
      <c r="FS161" s="2">
        <v>0</v>
      </c>
      <c r="FT161" s="2">
        <v>0</v>
      </c>
      <c r="FU161" s="2">
        <v>1</v>
      </c>
      <c r="FV161" s="2">
        <v>1</v>
      </c>
      <c r="FW161" s="2">
        <v>2</v>
      </c>
      <c r="FX161" s="2">
        <v>1</v>
      </c>
      <c r="FY161" s="2">
        <v>1</v>
      </c>
      <c r="FZ161" s="2">
        <v>1</v>
      </c>
      <c r="GA161" s="2">
        <v>1</v>
      </c>
      <c r="GB161" s="25">
        <v>0</v>
      </c>
      <c r="GC161" s="25">
        <v>0</v>
      </c>
      <c r="GD161" s="25">
        <v>1</v>
      </c>
      <c r="GE161" s="25">
        <v>0</v>
      </c>
      <c r="GF161" s="25">
        <v>0</v>
      </c>
      <c r="GG161" s="25">
        <v>0</v>
      </c>
      <c r="GH161" s="25">
        <v>0</v>
      </c>
      <c r="GI161" s="25">
        <v>1</v>
      </c>
      <c r="GJ161" s="25">
        <v>1</v>
      </c>
      <c r="GK161" s="25">
        <v>0</v>
      </c>
      <c r="GL161" s="25">
        <v>1</v>
      </c>
      <c r="GM161" s="25">
        <v>1</v>
      </c>
      <c r="GN161" s="2">
        <v>0</v>
      </c>
      <c r="GO161" s="2">
        <v>0</v>
      </c>
      <c r="GP161" s="2">
        <v>0</v>
      </c>
      <c r="GQ161" s="2">
        <v>0</v>
      </c>
      <c r="GR161" s="2">
        <v>1</v>
      </c>
      <c r="GS161" s="2">
        <v>0</v>
      </c>
      <c r="GT161" s="2">
        <v>0</v>
      </c>
      <c r="GU161" s="2">
        <v>0</v>
      </c>
      <c r="GV161" s="2"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1</v>
      </c>
      <c r="HC161" s="2">
        <v>0</v>
      </c>
      <c r="HD161" s="2">
        <v>1</v>
      </c>
      <c r="HE161" s="2">
        <v>1</v>
      </c>
      <c r="HF161" s="2">
        <v>1</v>
      </c>
      <c r="HG161" s="2">
        <v>3</v>
      </c>
      <c r="HH161" s="2">
        <v>2</v>
      </c>
      <c r="HI161" s="2">
        <v>1</v>
      </c>
      <c r="HJ161" s="2">
        <v>2</v>
      </c>
      <c r="HK161" s="2">
        <v>2</v>
      </c>
      <c r="HL161" s="34">
        <v>999999999</v>
      </c>
      <c r="HM161" s="34">
        <v>999999999</v>
      </c>
      <c r="HN161" s="34">
        <v>0</v>
      </c>
      <c r="HO161" s="34">
        <v>999999999</v>
      </c>
      <c r="HP161" s="34">
        <v>0</v>
      </c>
      <c r="HQ161" s="34">
        <v>100</v>
      </c>
      <c r="HR161" s="34">
        <v>100</v>
      </c>
      <c r="HS161" s="34">
        <v>66.666666666666657</v>
      </c>
      <c r="HT161" s="34">
        <v>50</v>
      </c>
      <c r="HU161" s="34">
        <v>100</v>
      </c>
      <c r="HV161" s="34">
        <v>50</v>
      </c>
      <c r="HW161" s="34">
        <v>50</v>
      </c>
      <c r="HX161" s="39">
        <v>999999999</v>
      </c>
      <c r="HY161" s="39">
        <v>999999999</v>
      </c>
      <c r="HZ161" s="39">
        <v>100</v>
      </c>
      <c r="IA161" s="39">
        <v>999999999</v>
      </c>
      <c r="IB161" s="39">
        <v>0</v>
      </c>
      <c r="IC161" s="39">
        <v>0</v>
      </c>
      <c r="ID161" s="39">
        <v>0</v>
      </c>
      <c r="IE161" s="39">
        <v>33.333333333333329</v>
      </c>
      <c r="IF161" s="39">
        <v>50</v>
      </c>
      <c r="IG161" s="39">
        <v>0</v>
      </c>
      <c r="IH161" s="39">
        <v>50</v>
      </c>
      <c r="II161" s="39">
        <v>50</v>
      </c>
      <c r="IJ161" s="39">
        <v>999999999</v>
      </c>
      <c r="IK161" s="39">
        <v>999999999</v>
      </c>
      <c r="IL161" s="39">
        <v>0</v>
      </c>
      <c r="IM161" s="39">
        <v>999999999</v>
      </c>
      <c r="IN161" s="39">
        <v>100</v>
      </c>
      <c r="IO161" s="39">
        <v>0</v>
      </c>
      <c r="IP161" s="39">
        <v>0</v>
      </c>
      <c r="IQ161" s="39">
        <v>0</v>
      </c>
      <c r="IR161" s="39">
        <v>0</v>
      </c>
      <c r="IS161" s="39">
        <v>0</v>
      </c>
      <c r="IT161" s="39">
        <v>0</v>
      </c>
      <c r="IU161" s="39">
        <v>0</v>
      </c>
      <c r="IV161" s="39">
        <v>2</v>
      </c>
      <c r="IW161" s="39">
        <v>0</v>
      </c>
      <c r="IX161" s="39">
        <v>0</v>
      </c>
      <c r="IY161" s="39">
        <v>1</v>
      </c>
      <c r="IZ161" s="39">
        <v>0</v>
      </c>
      <c r="JA161" s="39">
        <v>1</v>
      </c>
      <c r="JB161" s="39">
        <v>0</v>
      </c>
      <c r="JC161" s="39">
        <v>0</v>
      </c>
      <c r="JD161" s="2">
        <v>2</v>
      </c>
      <c r="JE161" s="2">
        <v>1</v>
      </c>
      <c r="JF161" s="2">
        <v>0</v>
      </c>
      <c r="JG161" s="2">
        <v>2</v>
      </c>
      <c r="JH161" s="2">
        <v>0</v>
      </c>
      <c r="JI161" s="2">
        <v>1</v>
      </c>
      <c r="JJ161" s="2">
        <v>1</v>
      </c>
      <c r="JK161" s="2">
        <v>0</v>
      </c>
      <c r="JL161" s="2">
        <v>0</v>
      </c>
      <c r="JM161" s="44">
        <v>1</v>
      </c>
      <c r="JN161" s="44">
        <v>0</v>
      </c>
      <c r="JO161" s="44">
        <v>1</v>
      </c>
      <c r="JP161" s="2">
        <v>0</v>
      </c>
      <c r="JQ161" s="2">
        <v>0</v>
      </c>
      <c r="JR161" s="2">
        <v>0</v>
      </c>
      <c r="JS161" s="2">
        <v>0</v>
      </c>
      <c r="JT161" s="2">
        <v>0</v>
      </c>
      <c r="JU161" s="2">
        <v>0</v>
      </c>
      <c r="JV161" s="2">
        <v>0</v>
      </c>
      <c r="JW161" s="2">
        <v>0</v>
      </c>
      <c r="JX161" s="2">
        <v>1</v>
      </c>
      <c r="JY161" s="2">
        <v>2</v>
      </c>
      <c r="JZ161" s="2">
        <v>0</v>
      </c>
      <c r="KA161" s="2">
        <v>1</v>
      </c>
      <c r="KB161" s="25">
        <v>0</v>
      </c>
      <c r="KC161" s="25">
        <v>0</v>
      </c>
      <c r="KD161" s="25">
        <v>0</v>
      </c>
      <c r="KE161" s="25">
        <v>0</v>
      </c>
      <c r="KF161" s="25">
        <v>2</v>
      </c>
      <c r="KG161" s="25">
        <v>1</v>
      </c>
      <c r="KH161" s="25">
        <v>1</v>
      </c>
      <c r="KI161" s="25">
        <v>1</v>
      </c>
      <c r="KJ161" s="25">
        <v>1</v>
      </c>
      <c r="KK161" s="25">
        <v>4</v>
      </c>
      <c r="KL161" s="25">
        <v>0</v>
      </c>
      <c r="KM161" s="25">
        <v>2</v>
      </c>
      <c r="KN161" s="25">
        <v>2</v>
      </c>
      <c r="KO161" s="25">
        <v>1</v>
      </c>
      <c r="KP161" s="25">
        <v>0</v>
      </c>
      <c r="KQ161" s="25">
        <v>2</v>
      </c>
      <c r="KR161" s="44">
        <v>100</v>
      </c>
      <c r="KS161" s="44">
        <v>0</v>
      </c>
      <c r="KT161" s="44">
        <v>0</v>
      </c>
      <c r="KU161" s="44">
        <v>100</v>
      </c>
      <c r="KV161" s="44">
        <v>0</v>
      </c>
      <c r="KW161" s="44">
        <v>25</v>
      </c>
      <c r="KX161" s="44">
        <v>999999999</v>
      </c>
      <c r="KY161" s="44">
        <v>0</v>
      </c>
      <c r="KZ161" s="44">
        <v>100</v>
      </c>
      <c r="LA161" s="44">
        <v>100</v>
      </c>
      <c r="LB161" s="44">
        <v>999999999</v>
      </c>
      <c r="LC161" s="44">
        <v>100</v>
      </c>
      <c r="LD161" s="44">
        <v>0</v>
      </c>
      <c r="LE161" s="44">
        <v>100</v>
      </c>
      <c r="LF161" s="44">
        <v>100</v>
      </c>
      <c r="LG161" s="44">
        <v>0</v>
      </c>
      <c r="LH161" s="44">
        <v>0</v>
      </c>
      <c r="LI161" s="44">
        <v>25</v>
      </c>
      <c r="LJ161" s="44">
        <v>999999999</v>
      </c>
      <c r="LK161" s="44">
        <v>50</v>
      </c>
      <c r="LL161" s="44">
        <v>0</v>
      </c>
      <c r="LM161" s="44">
        <v>0</v>
      </c>
      <c r="LN161" s="44">
        <v>999999999</v>
      </c>
      <c r="LO161" s="44">
        <v>0</v>
      </c>
      <c r="LP161" s="44">
        <v>0</v>
      </c>
      <c r="LQ161" s="44">
        <v>0</v>
      </c>
      <c r="LR161" s="44">
        <v>0</v>
      </c>
      <c r="LS161" s="44">
        <v>0</v>
      </c>
      <c r="LT161" s="44">
        <v>100</v>
      </c>
      <c r="LU161" s="44">
        <v>50</v>
      </c>
      <c r="LV161" s="44">
        <v>999999999</v>
      </c>
      <c r="LW161" s="44">
        <v>50</v>
      </c>
      <c r="LX161" s="44">
        <v>0</v>
      </c>
      <c r="LY161" s="44">
        <v>0</v>
      </c>
      <c r="LZ161" s="44">
        <v>999999999</v>
      </c>
      <c r="MA161" s="44">
        <v>0</v>
      </c>
      <c r="MB161" s="25">
        <v>0</v>
      </c>
      <c r="MC161" s="25">
        <v>0</v>
      </c>
      <c r="MD161" s="25">
        <v>1</v>
      </c>
      <c r="ME161" s="25">
        <v>0</v>
      </c>
      <c r="MF161" s="25">
        <v>1</v>
      </c>
      <c r="MG161" s="25">
        <v>0</v>
      </c>
      <c r="MH161" s="25">
        <v>0</v>
      </c>
      <c r="MI161" s="25">
        <v>0</v>
      </c>
      <c r="MJ161" s="25">
        <v>0</v>
      </c>
      <c r="MK161" s="25">
        <v>0</v>
      </c>
      <c r="ML161" s="25">
        <v>0</v>
      </c>
      <c r="MM161" s="25">
        <v>1</v>
      </c>
      <c r="MN161" s="25">
        <v>0</v>
      </c>
      <c r="MO161" s="25">
        <v>0</v>
      </c>
      <c r="MP161" s="25">
        <v>1</v>
      </c>
      <c r="MQ161" s="25">
        <v>0</v>
      </c>
      <c r="MR161" s="25">
        <v>1</v>
      </c>
      <c r="MS161" s="25">
        <v>1</v>
      </c>
      <c r="MT161" s="25">
        <v>1</v>
      </c>
      <c r="MU161" s="25">
        <v>1</v>
      </c>
      <c r="MV161" s="25">
        <v>0</v>
      </c>
      <c r="MW161" s="44">
        <v>0</v>
      </c>
      <c r="MX161" s="44">
        <v>0</v>
      </c>
      <c r="MY161" s="44">
        <v>1</v>
      </c>
      <c r="MZ161" s="44">
        <v>999999999</v>
      </c>
      <c r="NA161" s="44">
        <v>999999999</v>
      </c>
      <c r="NB161" s="44">
        <v>100</v>
      </c>
      <c r="NC161" s="44">
        <v>999999999</v>
      </c>
      <c r="ND161" s="44">
        <v>100</v>
      </c>
      <c r="NE161" s="44">
        <v>0</v>
      </c>
      <c r="NF161" s="44">
        <v>0</v>
      </c>
      <c r="NG161" s="44">
        <v>0</v>
      </c>
      <c r="NH161" s="44">
        <v>999999999</v>
      </c>
      <c r="NI161" s="44">
        <v>999999999</v>
      </c>
      <c r="NJ161" s="44">
        <v>999999999</v>
      </c>
      <c r="NK161" s="44">
        <v>100</v>
      </c>
      <c r="NL161" s="25">
        <v>0</v>
      </c>
      <c r="NM161" s="25">
        <v>0</v>
      </c>
      <c r="NN161" s="25">
        <v>0</v>
      </c>
      <c r="NO161" s="25">
        <v>0</v>
      </c>
      <c r="NP161" s="25">
        <v>0</v>
      </c>
      <c r="NQ161" s="25">
        <v>0</v>
      </c>
      <c r="NR161" s="25">
        <v>0</v>
      </c>
      <c r="NS161" s="25">
        <v>0</v>
      </c>
      <c r="NT161" s="25">
        <v>0</v>
      </c>
      <c r="NU161" s="25">
        <v>0</v>
      </c>
      <c r="NV161" s="25">
        <v>0</v>
      </c>
      <c r="NW161" s="25">
        <v>0</v>
      </c>
      <c r="NX161" s="25">
        <v>1</v>
      </c>
      <c r="NY161" s="25">
        <v>0</v>
      </c>
      <c r="NZ161" s="25">
        <v>0</v>
      </c>
      <c r="OA161" s="25">
        <v>0</v>
      </c>
      <c r="OB161" s="25">
        <v>0</v>
      </c>
      <c r="OC161" s="25">
        <v>0</v>
      </c>
      <c r="OD161" s="44">
        <v>0</v>
      </c>
      <c r="OE161" s="44">
        <v>1</v>
      </c>
      <c r="OF161" s="44">
        <v>0</v>
      </c>
      <c r="OG161" s="44">
        <v>0</v>
      </c>
      <c r="OH161" s="44">
        <v>0</v>
      </c>
      <c r="OI161" s="44">
        <v>0</v>
      </c>
      <c r="OJ161" s="44">
        <v>0</v>
      </c>
      <c r="OK161" s="44">
        <v>999999999</v>
      </c>
      <c r="OL161" s="44">
        <v>999999999</v>
      </c>
      <c r="OM161" s="44">
        <v>999999999</v>
      </c>
      <c r="ON161" s="44">
        <v>999999999</v>
      </c>
      <c r="OO161" s="44">
        <v>999999999</v>
      </c>
      <c r="OP161" s="44">
        <v>999999999</v>
      </c>
      <c r="OQ161" s="44">
        <v>0</v>
      </c>
      <c r="OR161" s="44">
        <v>999999999</v>
      </c>
      <c r="OS161" s="44">
        <v>999999999</v>
      </c>
      <c r="OT161" s="44">
        <v>999999999</v>
      </c>
      <c r="OU161" s="44">
        <v>999999999</v>
      </c>
      <c r="OV161" s="25">
        <v>0</v>
      </c>
      <c r="OW161" s="25">
        <v>0</v>
      </c>
      <c r="OX161" s="25">
        <v>0</v>
      </c>
      <c r="OY161" s="25">
        <v>1</v>
      </c>
      <c r="OZ161" s="25">
        <v>2</v>
      </c>
      <c r="PA161" s="25">
        <v>5</v>
      </c>
      <c r="PB161" s="25">
        <v>2</v>
      </c>
      <c r="PC161" s="25">
        <v>5</v>
      </c>
      <c r="PD161" s="25">
        <v>6</v>
      </c>
      <c r="PE161" s="25">
        <v>5</v>
      </c>
      <c r="PF161" s="25">
        <v>2</v>
      </c>
      <c r="PG161" s="25">
        <v>3</v>
      </c>
      <c r="PH161" s="25">
        <v>2</v>
      </c>
      <c r="PI161" s="25">
        <v>3</v>
      </c>
      <c r="PJ161" s="25">
        <v>2</v>
      </c>
      <c r="PK161" s="25">
        <v>3</v>
      </c>
      <c r="PL161" s="25">
        <v>2</v>
      </c>
      <c r="PM161" s="25">
        <v>5</v>
      </c>
      <c r="PN161" s="25">
        <v>2</v>
      </c>
      <c r="PO161" s="25">
        <v>5</v>
      </c>
      <c r="PP161" s="25">
        <v>7</v>
      </c>
      <c r="PQ161" s="25">
        <v>5</v>
      </c>
      <c r="PR161" s="25">
        <v>2</v>
      </c>
      <c r="PS161" s="25">
        <v>5</v>
      </c>
      <c r="PT161" s="44">
        <v>0</v>
      </c>
      <c r="PU161" s="44">
        <v>0</v>
      </c>
      <c r="PV161" s="44">
        <v>0</v>
      </c>
      <c r="PW161" s="44">
        <v>33.333333333333329</v>
      </c>
      <c r="PX161" s="44">
        <v>100</v>
      </c>
      <c r="PY161" s="44">
        <v>100</v>
      </c>
      <c r="PZ161" s="44">
        <v>100</v>
      </c>
      <c r="QA161" s="44">
        <v>100</v>
      </c>
      <c r="QB161" s="44">
        <v>85.714285714285708</v>
      </c>
      <c r="QC161" s="44">
        <v>100</v>
      </c>
      <c r="QD161" s="44">
        <v>100</v>
      </c>
      <c r="QE161" s="44">
        <v>60</v>
      </c>
      <c r="QF161" s="25">
        <v>0</v>
      </c>
      <c r="QG161" s="25">
        <v>0</v>
      </c>
      <c r="QH161" s="25">
        <v>1</v>
      </c>
      <c r="QI161" s="25">
        <v>3</v>
      </c>
      <c r="QJ161" s="25">
        <v>1</v>
      </c>
      <c r="QK161" s="25">
        <v>3</v>
      </c>
      <c r="QL161" s="25">
        <v>2</v>
      </c>
      <c r="QM161" s="25">
        <v>4</v>
      </c>
      <c r="QN161" s="25">
        <v>6</v>
      </c>
      <c r="QO161" s="25">
        <v>4</v>
      </c>
      <c r="QP161" s="25">
        <v>1</v>
      </c>
      <c r="QQ161" s="25">
        <v>2</v>
      </c>
      <c r="QR161" s="25">
        <v>3</v>
      </c>
      <c r="QS161" s="25">
        <v>2</v>
      </c>
      <c r="QT161" s="25">
        <v>3</v>
      </c>
      <c r="QU161" s="25">
        <v>2</v>
      </c>
      <c r="QV161" s="25">
        <v>5</v>
      </c>
      <c r="QW161" s="25">
        <v>2</v>
      </c>
      <c r="QX161" s="25">
        <v>5</v>
      </c>
      <c r="QY161" s="25">
        <v>7</v>
      </c>
      <c r="QZ161" s="25">
        <v>5</v>
      </c>
      <c r="RA161" s="25">
        <v>2</v>
      </c>
      <c r="RB161" s="44">
        <v>0</v>
      </c>
      <c r="RC161" s="44">
        <v>0</v>
      </c>
      <c r="RD161" s="44">
        <v>50</v>
      </c>
      <c r="RE161" s="44">
        <v>100</v>
      </c>
      <c r="RF161" s="44">
        <v>50</v>
      </c>
      <c r="RG161" s="44">
        <v>60</v>
      </c>
      <c r="RH161" s="44">
        <v>100</v>
      </c>
      <c r="RI161" s="44">
        <v>80</v>
      </c>
      <c r="RJ161" s="44">
        <v>85.714285714285708</v>
      </c>
      <c r="RK161" s="44">
        <v>80</v>
      </c>
      <c r="RL161" s="44">
        <v>50</v>
      </c>
      <c r="RM161" s="25">
        <v>0</v>
      </c>
      <c r="RN161" s="25">
        <v>0</v>
      </c>
      <c r="RO161" s="25">
        <v>1</v>
      </c>
      <c r="RP161" s="25">
        <v>0</v>
      </c>
      <c r="RQ161" s="25">
        <v>0</v>
      </c>
      <c r="RR161" s="25">
        <v>4</v>
      </c>
      <c r="RS161" s="25">
        <v>0</v>
      </c>
      <c r="RT161" s="25">
        <v>4</v>
      </c>
      <c r="RU161" s="25">
        <v>3</v>
      </c>
      <c r="RV161" s="25">
        <v>1</v>
      </c>
      <c r="RW161" s="25">
        <v>0</v>
      </c>
      <c r="RX161" s="25">
        <v>3</v>
      </c>
      <c r="RY161" s="25">
        <v>0</v>
      </c>
      <c r="RZ161" s="25">
        <v>0</v>
      </c>
      <c r="SA161" s="25">
        <v>0</v>
      </c>
      <c r="SB161" s="25">
        <v>0</v>
      </c>
      <c r="SC161" s="25">
        <v>0</v>
      </c>
      <c r="SD161" s="25">
        <v>4</v>
      </c>
      <c r="SE161" s="25">
        <v>1</v>
      </c>
      <c r="SF161" s="25">
        <v>3</v>
      </c>
      <c r="SG161" s="25">
        <v>1</v>
      </c>
      <c r="SH161" s="25">
        <v>1</v>
      </c>
      <c r="SI161" s="25">
        <v>1</v>
      </c>
      <c r="SJ161" s="25">
        <v>1</v>
      </c>
      <c r="SK161" s="25">
        <v>0</v>
      </c>
      <c r="SL161" s="25">
        <v>0</v>
      </c>
      <c r="SM161" s="25">
        <v>0</v>
      </c>
      <c r="SN161" s="25">
        <v>0</v>
      </c>
      <c r="SO161" s="25">
        <v>0</v>
      </c>
      <c r="SP161" s="25">
        <v>3</v>
      </c>
      <c r="SQ161" s="25">
        <v>0</v>
      </c>
      <c r="SR161" s="25">
        <v>3</v>
      </c>
      <c r="SS161" s="25">
        <v>0</v>
      </c>
      <c r="ST161" s="25">
        <v>0</v>
      </c>
      <c r="SU161" s="25">
        <v>0</v>
      </c>
      <c r="SV161" s="25">
        <v>1</v>
      </c>
      <c r="SW161" s="44">
        <v>0</v>
      </c>
      <c r="SX161" s="44">
        <v>0</v>
      </c>
      <c r="SY161" s="44">
        <v>50</v>
      </c>
      <c r="SZ161" s="44">
        <v>0</v>
      </c>
      <c r="TA161" s="44">
        <v>0</v>
      </c>
      <c r="TB161" s="44">
        <v>80</v>
      </c>
      <c r="TC161" s="44">
        <v>0</v>
      </c>
      <c r="TD161" s="44">
        <v>80</v>
      </c>
      <c r="TE161" s="44">
        <v>50</v>
      </c>
      <c r="TF161" s="44">
        <v>50</v>
      </c>
      <c r="TG161" s="44">
        <v>0</v>
      </c>
      <c r="TH161" s="44">
        <v>75</v>
      </c>
      <c r="TI161" s="44">
        <v>0</v>
      </c>
      <c r="TJ161" s="44">
        <v>0</v>
      </c>
      <c r="TK161" s="44">
        <v>0</v>
      </c>
      <c r="TL161" s="44">
        <v>0</v>
      </c>
      <c r="TM161" s="44">
        <v>0</v>
      </c>
      <c r="TN161" s="44">
        <v>80</v>
      </c>
      <c r="TO161" s="44">
        <v>100</v>
      </c>
      <c r="TP161" s="44">
        <v>60</v>
      </c>
      <c r="TQ161" s="44">
        <v>16.666666666666664</v>
      </c>
      <c r="TR161" s="44">
        <v>50</v>
      </c>
      <c r="TS161" s="44">
        <v>50</v>
      </c>
      <c r="TT161" s="44">
        <v>25</v>
      </c>
      <c r="TU161" s="44">
        <v>0</v>
      </c>
      <c r="TV161" s="44">
        <v>0</v>
      </c>
      <c r="TW161" s="44">
        <v>0</v>
      </c>
      <c r="TX161" s="44">
        <v>0</v>
      </c>
      <c r="TY161" s="44">
        <v>0</v>
      </c>
      <c r="TZ161" s="44">
        <v>60</v>
      </c>
      <c r="UA161" s="44">
        <v>0</v>
      </c>
      <c r="UB161" s="44">
        <v>60</v>
      </c>
      <c r="UC161" s="44">
        <v>0</v>
      </c>
      <c r="UD161" s="44">
        <v>0</v>
      </c>
      <c r="UE161" s="44">
        <v>0</v>
      </c>
      <c r="UF161" s="44">
        <v>25</v>
      </c>
    </row>
    <row r="162" spans="1:552" x14ac:dyDescent="0.25">
      <c r="A162" s="2" t="str">
        <f t="shared" si="2"/>
        <v xml:space="preserve">330580 Teresópolis                                                                                                                                  </v>
      </c>
      <c r="B162" s="58">
        <v>330580</v>
      </c>
      <c r="C162" s="2" t="s">
        <v>206</v>
      </c>
      <c r="D162" s="56">
        <v>5</v>
      </c>
      <c r="E162" s="56">
        <v>3</v>
      </c>
      <c r="F162" s="56">
        <v>3</v>
      </c>
      <c r="G162" s="56">
        <v>8</v>
      </c>
      <c r="H162" s="56">
        <v>2</v>
      </c>
      <c r="I162" s="56">
        <v>2</v>
      </c>
      <c r="J162" s="56">
        <v>4</v>
      </c>
      <c r="K162" s="56">
        <v>4</v>
      </c>
      <c r="L162" s="56">
        <v>5</v>
      </c>
      <c r="M162" s="56">
        <v>3</v>
      </c>
      <c r="N162" s="56">
        <v>5</v>
      </c>
      <c r="O162" s="56">
        <v>3</v>
      </c>
      <c r="P162" s="59">
        <v>0</v>
      </c>
      <c r="Q162" s="59">
        <v>1</v>
      </c>
      <c r="R162" s="59">
        <v>1</v>
      </c>
      <c r="S162" s="59">
        <v>1</v>
      </c>
      <c r="T162" s="59">
        <v>0</v>
      </c>
      <c r="U162" s="59">
        <v>0</v>
      </c>
      <c r="V162" s="59">
        <v>0</v>
      </c>
      <c r="W162" s="59">
        <v>1</v>
      </c>
      <c r="X162" s="59">
        <v>4</v>
      </c>
      <c r="Y162" s="59">
        <v>3</v>
      </c>
      <c r="Z162" s="59">
        <v>2</v>
      </c>
      <c r="AA162" s="59">
        <v>1</v>
      </c>
      <c r="AB162" s="62">
        <v>0</v>
      </c>
      <c r="AC162" s="62">
        <v>33.333333333333329</v>
      </c>
      <c r="AD162" s="62">
        <v>33.333333333333329</v>
      </c>
      <c r="AE162" s="62">
        <v>12.5</v>
      </c>
      <c r="AF162" s="62">
        <v>0</v>
      </c>
      <c r="AG162" s="62">
        <v>0</v>
      </c>
      <c r="AH162" s="62">
        <v>0</v>
      </c>
      <c r="AI162" s="62">
        <v>25</v>
      </c>
      <c r="AJ162" s="62">
        <v>80</v>
      </c>
      <c r="AK162" s="62">
        <v>100</v>
      </c>
      <c r="AL162" s="62">
        <v>40</v>
      </c>
      <c r="AM162" s="62">
        <v>33.333333333333329</v>
      </c>
      <c r="AN162" s="61">
        <v>5</v>
      </c>
      <c r="AO162" s="25">
        <v>1</v>
      </c>
      <c r="AP162" s="25">
        <v>1</v>
      </c>
      <c r="AQ162" s="25">
        <v>7</v>
      </c>
      <c r="AR162" s="25">
        <v>2</v>
      </c>
      <c r="AS162" s="25">
        <v>1</v>
      </c>
      <c r="AT162" s="25">
        <v>4</v>
      </c>
      <c r="AU162" s="25">
        <v>3</v>
      </c>
      <c r="AV162" s="25">
        <v>1</v>
      </c>
      <c r="AW162" s="25">
        <v>0</v>
      </c>
      <c r="AX162" s="25">
        <v>3</v>
      </c>
      <c r="AY162" s="25">
        <v>2</v>
      </c>
      <c r="AZ162" s="39">
        <v>100</v>
      </c>
      <c r="BA162" s="39">
        <v>33.333333333333329</v>
      </c>
      <c r="BB162" s="39">
        <v>33.333333333333329</v>
      </c>
      <c r="BC162" s="39">
        <v>87.5</v>
      </c>
      <c r="BD162" s="39">
        <v>100</v>
      </c>
      <c r="BE162" s="39">
        <v>50</v>
      </c>
      <c r="BF162" s="39">
        <v>100</v>
      </c>
      <c r="BG162" s="39">
        <v>75</v>
      </c>
      <c r="BH162" s="39">
        <v>20</v>
      </c>
      <c r="BI162" s="39">
        <v>0</v>
      </c>
      <c r="BJ162" s="39">
        <v>60</v>
      </c>
      <c r="BK162" s="39">
        <v>66.666666666666657</v>
      </c>
      <c r="BL162" s="25">
        <v>0</v>
      </c>
      <c r="BM162" s="25">
        <v>1</v>
      </c>
      <c r="BN162" s="25">
        <v>1</v>
      </c>
      <c r="BO162" s="25">
        <v>0</v>
      </c>
      <c r="BP162" s="25">
        <v>0</v>
      </c>
      <c r="BQ162" s="25">
        <v>1</v>
      </c>
      <c r="BR162" s="25">
        <v>0</v>
      </c>
      <c r="BS162" s="25">
        <v>0</v>
      </c>
      <c r="BT162" s="25">
        <v>0</v>
      </c>
      <c r="BU162" s="25">
        <v>0</v>
      </c>
      <c r="BV162" s="25">
        <v>0</v>
      </c>
      <c r="BW162" s="25">
        <v>0</v>
      </c>
      <c r="BX162" s="39">
        <v>0</v>
      </c>
      <c r="BY162" s="39">
        <v>33.333333333333329</v>
      </c>
      <c r="BZ162" s="39">
        <v>33.333333333333329</v>
      </c>
      <c r="CA162" s="39">
        <v>0</v>
      </c>
      <c r="CB162" s="39">
        <v>0</v>
      </c>
      <c r="CC162" s="39">
        <v>50</v>
      </c>
      <c r="CD162" s="39">
        <v>0</v>
      </c>
      <c r="CE162" s="39">
        <v>0</v>
      </c>
      <c r="CF162" s="39">
        <v>0</v>
      </c>
      <c r="CG162" s="39">
        <v>0</v>
      </c>
      <c r="CH162" s="39">
        <v>0</v>
      </c>
      <c r="CI162" s="39">
        <v>0</v>
      </c>
      <c r="CJ162" s="63">
        <v>0</v>
      </c>
      <c r="CK162" s="63">
        <v>1</v>
      </c>
      <c r="CL162" s="63">
        <v>0</v>
      </c>
      <c r="CM162" s="63">
        <v>0</v>
      </c>
      <c r="CN162" s="63">
        <v>0</v>
      </c>
      <c r="CO162" s="63">
        <v>0</v>
      </c>
      <c r="CP162" s="63">
        <v>0</v>
      </c>
      <c r="CQ162" s="63">
        <v>0</v>
      </c>
      <c r="CR162" s="63">
        <v>1</v>
      </c>
      <c r="CS162" s="63">
        <v>2</v>
      </c>
      <c r="CT162" s="63">
        <v>0</v>
      </c>
      <c r="CU162" s="63">
        <v>1</v>
      </c>
      <c r="CV162" s="63">
        <v>0</v>
      </c>
      <c r="CW162" s="63">
        <v>0</v>
      </c>
      <c r="CX162" s="63">
        <v>0</v>
      </c>
      <c r="CY162" s="63">
        <v>0</v>
      </c>
      <c r="CZ162" s="63">
        <v>0</v>
      </c>
      <c r="DA162" s="63">
        <v>0</v>
      </c>
      <c r="DB162" s="63">
        <v>0</v>
      </c>
      <c r="DC162" s="63">
        <v>0</v>
      </c>
      <c r="DD162" s="63">
        <v>0</v>
      </c>
      <c r="DE162" s="63">
        <v>0</v>
      </c>
      <c r="DF162" s="63">
        <v>0</v>
      </c>
      <c r="DG162" s="63">
        <v>0</v>
      </c>
      <c r="DH162" s="25">
        <v>0</v>
      </c>
      <c r="DI162" s="25">
        <v>0</v>
      </c>
      <c r="DJ162" s="25">
        <v>0</v>
      </c>
      <c r="DK162" s="25">
        <v>0</v>
      </c>
      <c r="DL162" s="25">
        <v>0</v>
      </c>
      <c r="DM162" s="25">
        <v>0</v>
      </c>
      <c r="DN162" s="25">
        <v>0</v>
      </c>
      <c r="DO162" s="25">
        <v>0</v>
      </c>
      <c r="DP162" s="25">
        <v>1</v>
      </c>
      <c r="DQ162" s="25">
        <v>0</v>
      </c>
      <c r="DR162" s="25">
        <v>0</v>
      </c>
      <c r="DS162" s="25">
        <v>0</v>
      </c>
      <c r="DT162" s="34">
        <v>0</v>
      </c>
      <c r="DU162" s="34">
        <v>1</v>
      </c>
      <c r="DV162" s="34">
        <v>0</v>
      </c>
      <c r="DW162" s="34">
        <v>0</v>
      </c>
      <c r="DX162" s="34">
        <v>0</v>
      </c>
      <c r="DY162" s="34">
        <v>0</v>
      </c>
      <c r="DZ162" s="34">
        <v>0</v>
      </c>
      <c r="EA162" s="2">
        <v>0</v>
      </c>
      <c r="EB162" s="2">
        <v>2</v>
      </c>
      <c r="EC162" s="2">
        <v>2</v>
      </c>
      <c r="ED162" s="2">
        <v>0</v>
      </c>
      <c r="EE162" s="2">
        <v>1</v>
      </c>
      <c r="EF162" s="34">
        <v>999999999</v>
      </c>
      <c r="EG162" s="34">
        <v>100</v>
      </c>
      <c r="EH162" s="34">
        <v>999999999</v>
      </c>
      <c r="EI162" s="34">
        <v>999999999</v>
      </c>
      <c r="EJ162" s="34">
        <v>999999999</v>
      </c>
      <c r="EK162" s="34">
        <v>999999999</v>
      </c>
      <c r="EL162" s="34">
        <v>999999999</v>
      </c>
      <c r="EM162" s="34">
        <v>999999999</v>
      </c>
      <c r="EN162" s="34">
        <v>50</v>
      </c>
      <c r="EO162" s="34">
        <v>100</v>
      </c>
      <c r="EP162" s="34">
        <v>999999999</v>
      </c>
      <c r="EQ162" s="34">
        <v>100</v>
      </c>
      <c r="ER162" s="34">
        <v>999999999</v>
      </c>
      <c r="ES162" s="34">
        <v>0</v>
      </c>
      <c r="ET162" s="34">
        <v>999999999</v>
      </c>
      <c r="EU162" s="34">
        <v>999999999</v>
      </c>
      <c r="EV162" s="34">
        <v>999999999</v>
      </c>
      <c r="EW162" s="34">
        <v>999999999</v>
      </c>
      <c r="EX162" s="34">
        <v>999999999</v>
      </c>
      <c r="EY162" s="34">
        <v>999999999</v>
      </c>
      <c r="EZ162" s="34">
        <v>0</v>
      </c>
      <c r="FA162" s="34">
        <v>0</v>
      </c>
      <c r="FB162" s="34">
        <v>999999999</v>
      </c>
      <c r="FC162" s="34">
        <v>0</v>
      </c>
      <c r="FD162" s="42">
        <v>999999999</v>
      </c>
      <c r="FE162" s="42">
        <v>0</v>
      </c>
      <c r="FF162" s="42">
        <v>999999999</v>
      </c>
      <c r="FG162" s="42">
        <v>999999999</v>
      </c>
      <c r="FH162" s="42">
        <v>999999999</v>
      </c>
      <c r="FI162" s="42">
        <v>999999999</v>
      </c>
      <c r="FJ162" s="42">
        <v>999999999</v>
      </c>
      <c r="FK162" s="42">
        <v>999999999</v>
      </c>
      <c r="FL162" s="42">
        <v>50</v>
      </c>
      <c r="FM162" s="42">
        <v>0</v>
      </c>
      <c r="FN162" s="42">
        <v>999999999</v>
      </c>
      <c r="FO162" s="42">
        <v>0</v>
      </c>
      <c r="FP162" s="42">
        <v>0</v>
      </c>
      <c r="FQ162" s="2">
        <v>0</v>
      </c>
      <c r="FR162" s="2">
        <v>0</v>
      </c>
      <c r="FS162" s="2">
        <v>0</v>
      </c>
      <c r="FT162" s="2">
        <v>0</v>
      </c>
      <c r="FU162" s="2">
        <v>0</v>
      </c>
      <c r="FV162" s="2">
        <v>0</v>
      </c>
      <c r="FW162" s="2">
        <v>0</v>
      </c>
      <c r="FX162" s="2">
        <v>2</v>
      </c>
      <c r="FY162" s="2">
        <v>1</v>
      </c>
      <c r="FZ162" s="2">
        <v>1</v>
      </c>
      <c r="GA162" s="2">
        <v>1</v>
      </c>
      <c r="GB162" s="25">
        <v>0</v>
      </c>
      <c r="GC162" s="25">
        <v>0</v>
      </c>
      <c r="GD162" s="25">
        <v>0</v>
      </c>
      <c r="GE162" s="25">
        <v>0</v>
      </c>
      <c r="GF162" s="25">
        <v>0</v>
      </c>
      <c r="GG162" s="25">
        <v>0</v>
      </c>
      <c r="GH162" s="25">
        <v>0</v>
      </c>
      <c r="GI162" s="25">
        <v>0</v>
      </c>
      <c r="GJ162" s="25">
        <v>0</v>
      </c>
      <c r="GK162" s="25">
        <v>0</v>
      </c>
      <c r="GL162" s="25">
        <v>0</v>
      </c>
      <c r="GM162" s="25">
        <v>0</v>
      </c>
      <c r="GN162" s="2">
        <v>0</v>
      </c>
      <c r="GO162" s="2">
        <v>1</v>
      </c>
      <c r="GP162" s="2">
        <v>0</v>
      </c>
      <c r="GQ162" s="2">
        <v>1</v>
      </c>
      <c r="GR162" s="2">
        <v>0</v>
      </c>
      <c r="GS162" s="2">
        <v>0</v>
      </c>
      <c r="GT162" s="2">
        <v>0</v>
      </c>
      <c r="GU162" s="2">
        <v>0</v>
      </c>
      <c r="GV162" s="2">
        <v>0</v>
      </c>
      <c r="GW162" s="2">
        <v>0</v>
      </c>
      <c r="GX162" s="2">
        <v>1</v>
      </c>
      <c r="GY162" s="2">
        <v>0</v>
      </c>
      <c r="GZ162" s="2">
        <v>0</v>
      </c>
      <c r="HA162" s="2">
        <v>1</v>
      </c>
      <c r="HB162" s="2">
        <v>0</v>
      </c>
      <c r="HC162" s="2">
        <v>1</v>
      </c>
      <c r="HD162" s="2">
        <v>0</v>
      </c>
      <c r="HE162" s="2">
        <v>0</v>
      </c>
      <c r="HF162" s="2">
        <v>0</v>
      </c>
      <c r="HG162" s="2">
        <v>0</v>
      </c>
      <c r="HH162" s="2">
        <v>2</v>
      </c>
      <c r="HI162" s="2">
        <v>1</v>
      </c>
      <c r="HJ162" s="2">
        <v>2</v>
      </c>
      <c r="HK162" s="2">
        <v>1</v>
      </c>
      <c r="HL162" s="34">
        <v>999999999</v>
      </c>
      <c r="HM162" s="34">
        <v>0</v>
      </c>
      <c r="HN162" s="34">
        <v>999999999</v>
      </c>
      <c r="HO162" s="34">
        <v>0</v>
      </c>
      <c r="HP162" s="34">
        <v>999999999</v>
      </c>
      <c r="HQ162" s="34">
        <v>999999999</v>
      </c>
      <c r="HR162" s="34">
        <v>999999999</v>
      </c>
      <c r="HS162" s="34">
        <v>999999999</v>
      </c>
      <c r="HT162" s="34">
        <v>100</v>
      </c>
      <c r="HU162" s="34">
        <v>100</v>
      </c>
      <c r="HV162" s="34">
        <v>50</v>
      </c>
      <c r="HW162" s="34">
        <v>100</v>
      </c>
      <c r="HX162" s="39">
        <v>999999999</v>
      </c>
      <c r="HY162" s="39">
        <v>0</v>
      </c>
      <c r="HZ162" s="39">
        <v>999999999</v>
      </c>
      <c r="IA162" s="39">
        <v>0</v>
      </c>
      <c r="IB162" s="39">
        <v>999999999</v>
      </c>
      <c r="IC162" s="39">
        <v>999999999</v>
      </c>
      <c r="ID162" s="39">
        <v>999999999</v>
      </c>
      <c r="IE162" s="39">
        <v>999999999</v>
      </c>
      <c r="IF162" s="39">
        <v>0</v>
      </c>
      <c r="IG162" s="39">
        <v>0</v>
      </c>
      <c r="IH162" s="39">
        <v>0</v>
      </c>
      <c r="II162" s="39">
        <v>0</v>
      </c>
      <c r="IJ162" s="39">
        <v>999999999</v>
      </c>
      <c r="IK162" s="39">
        <v>100</v>
      </c>
      <c r="IL162" s="39">
        <v>999999999</v>
      </c>
      <c r="IM162" s="39">
        <v>100</v>
      </c>
      <c r="IN162" s="39">
        <v>999999999</v>
      </c>
      <c r="IO162" s="39">
        <v>999999999</v>
      </c>
      <c r="IP162" s="39">
        <v>999999999</v>
      </c>
      <c r="IQ162" s="39">
        <v>999999999</v>
      </c>
      <c r="IR162" s="39">
        <v>0</v>
      </c>
      <c r="IS162" s="39">
        <v>0</v>
      </c>
      <c r="IT162" s="39">
        <v>50</v>
      </c>
      <c r="IU162" s="39">
        <v>0</v>
      </c>
      <c r="IV162" s="39">
        <v>0</v>
      </c>
      <c r="IW162" s="39">
        <v>0</v>
      </c>
      <c r="IX162" s="39">
        <v>0</v>
      </c>
      <c r="IY162" s="39">
        <v>3</v>
      </c>
      <c r="IZ162" s="39">
        <v>0</v>
      </c>
      <c r="JA162" s="39">
        <v>0</v>
      </c>
      <c r="JB162" s="39">
        <v>3</v>
      </c>
      <c r="JC162" s="39">
        <v>1</v>
      </c>
      <c r="JD162" s="2">
        <v>0</v>
      </c>
      <c r="JE162" s="2">
        <v>0</v>
      </c>
      <c r="JF162" s="2">
        <v>2</v>
      </c>
      <c r="JG162" s="2">
        <v>1</v>
      </c>
      <c r="JH162" s="2">
        <v>0</v>
      </c>
      <c r="JI162" s="2">
        <v>0</v>
      </c>
      <c r="JJ162" s="2">
        <v>0</v>
      </c>
      <c r="JK162" s="2">
        <v>1</v>
      </c>
      <c r="JL162" s="2">
        <v>2</v>
      </c>
      <c r="JM162" s="44">
        <v>0</v>
      </c>
      <c r="JN162" s="44">
        <v>1</v>
      </c>
      <c r="JO162" s="44">
        <v>0</v>
      </c>
      <c r="JP162" s="2">
        <v>1</v>
      </c>
      <c r="JQ162" s="2">
        <v>0</v>
      </c>
      <c r="JR162" s="2">
        <v>0</v>
      </c>
      <c r="JS162" s="2">
        <v>0</v>
      </c>
      <c r="JT162" s="2">
        <v>4</v>
      </c>
      <c r="JU162" s="2">
        <v>0</v>
      </c>
      <c r="JV162" s="2">
        <v>1</v>
      </c>
      <c r="JW162" s="2">
        <v>3</v>
      </c>
      <c r="JX162" s="2">
        <v>0</v>
      </c>
      <c r="JY162" s="2">
        <v>1</v>
      </c>
      <c r="JZ162" s="2">
        <v>0</v>
      </c>
      <c r="KA162" s="2">
        <v>2</v>
      </c>
      <c r="KB162" s="25">
        <v>0</v>
      </c>
      <c r="KC162" s="25">
        <v>0</v>
      </c>
      <c r="KD162" s="25">
        <v>1</v>
      </c>
      <c r="KE162" s="25">
        <v>0</v>
      </c>
      <c r="KF162" s="25">
        <v>4</v>
      </c>
      <c r="KG162" s="25">
        <v>0</v>
      </c>
      <c r="KH162" s="25">
        <v>1</v>
      </c>
      <c r="KI162" s="25">
        <v>7</v>
      </c>
      <c r="KJ162" s="25">
        <v>2</v>
      </c>
      <c r="KK162" s="25">
        <v>1</v>
      </c>
      <c r="KL162" s="25">
        <v>4</v>
      </c>
      <c r="KM162" s="25">
        <v>3</v>
      </c>
      <c r="KN162" s="25">
        <v>1</v>
      </c>
      <c r="KO162" s="25">
        <v>0</v>
      </c>
      <c r="KP162" s="25">
        <v>3</v>
      </c>
      <c r="KQ162" s="25">
        <v>1</v>
      </c>
      <c r="KR162" s="44">
        <v>0</v>
      </c>
      <c r="KS162" s="44">
        <v>999999999</v>
      </c>
      <c r="KT162" s="44">
        <v>0</v>
      </c>
      <c r="KU162" s="44">
        <v>42.857142857142854</v>
      </c>
      <c r="KV162" s="44">
        <v>0</v>
      </c>
      <c r="KW162" s="44">
        <v>0</v>
      </c>
      <c r="KX162" s="44">
        <v>75</v>
      </c>
      <c r="KY162" s="44">
        <v>33.333333333333329</v>
      </c>
      <c r="KZ162" s="44">
        <v>0</v>
      </c>
      <c r="LA162" s="44">
        <v>999999999</v>
      </c>
      <c r="LB162" s="44">
        <v>66.666666666666657</v>
      </c>
      <c r="LC162" s="44">
        <v>100</v>
      </c>
      <c r="LD162" s="44">
        <v>0</v>
      </c>
      <c r="LE162" s="44">
        <v>999999999</v>
      </c>
      <c r="LF162" s="44">
        <v>0</v>
      </c>
      <c r="LG162" s="44">
        <v>14.285714285714285</v>
      </c>
      <c r="LH162" s="44">
        <v>100</v>
      </c>
      <c r="LI162" s="44">
        <v>0</v>
      </c>
      <c r="LJ162" s="44">
        <v>25</v>
      </c>
      <c r="LK162" s="44">
        <v>0</v>
      </c>
      <c r="LL162" s="44">
        <v>100</v>
      </c>
      <c r="LM162" s="44">
        <v>999999999</v>
      </c>
      <c r="LN162" s="44">
        <v>0</v>
      </c>
      <c r="LO162" s="44">
        <v>0</v>
      </c>
      <c r="LP162" s="44">
        <v>100</v>
      </c>
      <c r="LQ162" s="44">
        <v>999999999</v>
      </c>
      <c r="LR162" s="44">
        <v>100</v>
      </c>
      <c r="LS162" s="44">
        <v>42.857142857142854</v>
      </c>
      <c r="LT162" s="44">
        <v>0</v>
      </c>
      <c r="LU162" s="44">
        <v>100</v>
      </c>
      <c r="LV162" s="44">
        <v>0</v>
      </c>
      <c r="LW162" s="44">
        <v>66.666666666666657</v>
      </c>
      <c r="LX162" s="44">
        <v>0</v>
      </c>
      <c r="LY162" s="44">
        <v>999999999</v>
      </c>
      <c r="LZ162" s="44">
        <v>33.333333333333329</v>
      </c>
      <c r="MA162" s="44">
        <v>0</v>
      </c>
      <c r="MB162" s="25">
        <v>0</v>
      </c>
      <c r="MC162" s="25">
        <v>0</v>
      </c>
      <c r="MD162" s="25">
        <v>0</v>
      </c>
      <c r="ME162" s="25">
        <v>0</v>
      </c>
      <c r="MF162" s="25">
        <v>0</v>
      </c>
      <c r="MG162" s="25">
        <v>0</v>
      </c>
      <c r="MH162" s="25">
        <v>0</v>
      </c>
      <c r="MI162" s="25">
        <v>0</v>
      </c>
      <c r="MJ162" s="25">
        <v>0</v>
      </c>
      <c r="MK162" s="25">
        <v>0</v>
      </c>
      <c r="ML162" s="25">
        <v>0</v>
      </c>
      <c r="MM162" s="25">
        <v>0</v>
      </c>
      <c r="MN162" s="25">
        <v>0</v>
      </c>
      <c r="MO162" s="25">
        <v>1</v>
      </c>
      <c r="MP162" s="25">
        <v>0</v>
      </c>
      <c r="MQ162" s="25">
        <v>0</v>
      </c>
      <c r="MR162" s="25">
        <v>0</v>
      </c>
      <c r="MS162" s="25">
        <v>0</v>
      </c>
      <c r="MT162" s="25">
        <v>0</v>
      </c>
      <c r="MU162" s="25">
        <v>0</v>
      </c>
      <c r="MV162" s="25">
        <v>2</v>
      </c>
      <c r="MW162" s="44">
        <v>1</v>
      </c>
      <c r="MX162" s="44">
        <v>0</v>
      </c>
      <c r="MY162" s="44">
        <v>1</v>
      </c>
      <c r="MZ162" s="44">
        <v>999999999</v>
      </c>
      <c r="NA162" s="44">
        <v>0</v>
      </c>
      <c r="NB162" s="44">
        <v>999999999</v>
      </c>
      <c r="NC162" s="44">
        <v>999999999</v>
      </c>
      <c r="ND162" s="44">
        <v>999999999</v>
      </c>
      <c r="NE162" s="44">
        <v>999999999</v>
      </c>
      <c r="NF162" s="44">
        <v>999999999</v>
      </c>
      <c r="NG162" s="44">
        <v>999999999</v>
      </c>
      <c r="NH162" s="44">
        <v>0</v>
      </c>
      <c r="NI162" s="44">
        <v>0</v>
      </c>
      <c r="NJ162" s="44">
        <v>999999999</v>
      </c>
      <c r="NK162" s="44">
        <v>0</v>
      </c>
      <c r="NL162" s="25">
        <v>0</v>
      </c>
      <c r="NM162" s="25">
        <v>0</v>
      </c>
      <c r="NN162" s="25">
        <v>0</v>
      </c>
      <c r="NO162" s="25">
        <v>0</v>
      </c>
      <c r="NP162" s="25">
        <v>0</v>
      </c>
      <c r="NQ162" s="25">
        <v>0</v>
      </c>
      <c r="NR162" s="25">
        <v>0</v>
      </c>
      <c r="NS162" s="25">
        <v>0</v>
      </c>
      <c r="NT162" s="25">
        <v>0</v>
      </c>
      <c r="NU162" s="25">
        <v>0</v>
      </c>
      <c r="NV162" s="25">
        <v>0</v>
      </c>
      <c r="NW162" s="25">
        <v>0</v>
      </c>
      <c r="NX162" s="25">
        <v>1</v>
      </c>
      <c r="NY162" s="25">
        <v>0</v>
      </c>
      <c r="NZ162" s="25">
        <v>0</v>
      </c>
      <c r="OA162" s="25">
        <v>0</v>
      </c>
      <c r="OB162" s="25">
        <v>0</v>
      </c>
      <c r="OC162" s="25">
        <v>1</v>
      </c>
      <c r="OD162" s="44">
        <v>0</v>
      </c>
      <c r="OE162" s="44">
        <v>0</v>
      </c>
      <c r="OF162" s="44">
        <v>0</v>
      </c>
      <c r="OG162" s="44">
        <v>0</v>
      </c>
      <c r="OH162" s="44">
        <v>0</v>
      </c>
      <c r="OI162" s="44">
        <v>0</v>
      </c>
      <c r="OJ162" s="44">
        <v>0</v>
      </c>
      <c r="OK162" s="44">
        <v>999999999</v>
      </c>
      <c r="OL162" s="44">
        <v>999999999</v>
      </c>
      <c r="OM162" s="44">
        <v>999999999</v>
      </c>
      <c r="ON162" s="44">
        <v>999999999</v>
      </c>
      <c r="OO162" s="44">
        <v>0</v>
      </c>
      <c r="OP162" s="44">
        <v>999999999</v>
      </c>
      <c r="OQ162" s="44">
        <v>999999999</v>
      </c>
      <c r="OR162" s="44">
        <v>999999999</v>
      </c>
      <c r="OS162" s="44">
        <v>999999999</v>
      </c>
      <c r="OT162" s="44">
        <v>999999999</v>
      </c>
      <c r="OU162" s="44">
        <v>999999999</v>
      </c>
      <c r="OV162" s="25">
        <v>2</v>
      </c>
      <c r="OW162" s="25">
        <v>1</v>
      </c>
      <c r="OX162" s="25">
        <v>0</v>
      </c>
      <c r="OY162" s="25">
        <v>4</v>
      </c>
      <c r="OZ162" s="25">
        <v>2</v>
      </c>
      <c r="PA162" s="25">
        <v>0</v>
      </c>
      <c r="PB162" s="25">
        <v>4</v>
      </c>
      <c r="PC162" s="25">
        <v>4</v>
      </c>
      <c r="PD162" s="25">
        <v>7</v>
      </c>
      <c r="PE162" s="25">
        <v>2</v>
      </c>
      <c r="PF162" s="25">
        <v>5</v>
      </c>
      <c r="PG162" s="25">
        <v>2</v>
      </c>
      <c r="PH162" s="25">
        <v>6</v>
      </c>
      <c r="PI162" s="25">
        <v>4</v>
      </c>
      <c r="PJ162" s="25">
        <v>3</v>
      </c>
      <c r="PK162" s="25">
        <v>9</v>
      </c>
      <c r="PL162" s="25">
        <v>3</v>
      </c>
      <c r="PM162" s="25">
        <v>1</v>
      </c>
      <c r="PN162" s="25">
        <v>5</v>
      </c>
      <c r="PO162" s="25">
        <v>5</v>
      </c>
      <c r="PP162" s="25">
        <v>7</v>
      </c>
      <c r="PQ162" s="25">
        <v>3</v>
      </c>
      <c r="PR162" s="25">
        <v>7</v>
      </c>
      <c r="PS162" s="25">
        <v>4</v>
      </c>
      <c r="PT162" s="44">
        <v>33.333333333333329</v>
      </c>
      <c r="PU162" s="44">
        <v>25</v>
      </c>
      <c r="PV162" s="44">
        <v>0</v>
      </c>
      <c r="PW162" s="44">
        <v>44.444444444444443</v>
      </c>
      <c r="PX162" s="44">
        <v>66.666666666666657</v>
      </c>
      <c r="PY162" s="44">
        <v>0</v>
      </c>
      <c r="PZ162" s="44">
        <v>80</v>
      </c>
      <c r="QA162" s="44">
        <v>80</v>
      </c>
      <c r="QB162" s="44">
        <v>100</v>
      </c>
      <c r="QC162" s="44">
        <v>66.666666666666657</v>
      </c>
      <c r="QD162" s="44">
        <v>71.428571428571431</v>
      </c>
      <c r="QE162" s="44">
        <v>50</v>
      </c>
      <c r="QF162" s="25">
        <v>2</v>
      </c>
      <c r="QG162" s="25">
        <v>1</v>
      </c>
      <c r="QH162" s="25">
        <v>0</v>
      </c>
      <c r="QI162" s="25">
        <v>4</v>
      </c>
      <c r="QJ162" s="25">
        <v>1</v>
      </c>
      <c r="QK162" s="25">
        <v>0</v>
      </c>
      <c r="QL162" s="25">
        <v>4</v>
      </c>
      <c r="QM162" s="25">
        <v>3</v>
      </c>
      <c r="QN162" s="25">
        <v>5</v>
      </c>
      <c r="QO162" s="25">
        <v>3</v>
      </c>
      <c r="QP162" s="25">
        <v>3</v>
      </c>
      <c r="QQ162" s="25">
        <v>6</v>
      </c>
      <c r="QR162" s="25">
        <v>4</v>
      </c>
      <c r="QS162" s="25">
        <v>3</v>
      </c>
      <c r="QT162" s="25">
        <v>9</v>
      </c>
      <c r="QU162" s="25">
        <v>3</v>
      </c>
      <c r="QV162" s="25">
        <v>1</v>
      </c>
      <c r="QW162" s="25">
        <v>5</v>
      </c>
      <c r="QX162" s="25">
        <v>5</v>
      </c>
      <c r="QY162" s="25">
        <v>7</v>
      </c>
      <c r="QZ162" s="25">
        <v>3</v>
      </c>
      <c r="RA162" s="25">
        <v>7</v>
      </c>
      <c r="RB162" s="44">
        <v>33.333333333333329</v>
      </c>
      <c r="RC162" s="44">
        <v>25</v>
      </c>
      <c r="RD162" s="44">
        <v>0</v>
      </c>
      <c r="RE162" s="44">
        <v>44.444444444444443</v>
      </c>
      <c r="RF162" s="44">
        <v>33.333333333333329</v>
      </c>
      <c r="RG162" s="44">
        <v>0</v>
      </c>
      <c r="RH162" s="44">
        <v>80</v>
      </c>
      <c r="RI162" s="44">
        <v>60</v>
      </c>
      <c r="RJ162" s="44">
        <v>71.428571428571431</v>
      </c>
      <c r="RK162" s="44">
        <v>100</v>
      </c>
      <c r="RL162" s="44">
        <v>42.857142857142854</v>
      </c>
      <c r="RM162" s="25">
        <v>2</v>
      </c>
      <c r="RN162" s="25">
        <v>0</v>
      </c>
      <c r="RO162" s="25">
        <v>1</v>
      </c>
      <c r="RP162" s="25">
        <v>4</v>
      </c>
      <c r="RQ162" s="25">
        <v>2</v>
      </c>
      <c r="RR162" s="25">
        <v>0</v>
      </c>
      <c r="RS162" s="25">
        <v>4</v>
      </c>
      <c r="RT162" s="25">
        <v>2</v>
      </c>
      <c r="RU162" s="25">
        <v>4</v>
      </c>
      <c r="RV162" s="25">
        <v>1</v>
      </c>
      <c r="RW162" s="25">
        <v>4</v>
      </c>
      <c r="RX162" s="25">
        <v>1</v>
      </c>
      <c r="RY162" s="25">
        <v>1</v>
      </c>
      <c r="RZ162" s="25">
        <v>0</v>
      </c>
      <c r="SA162" s="25">
        <v>0</v>
      </c>
      <c r="SB162" s="25">
        <v>1</v>
      </c>
      <c r="SC162" s="25">
        <v>0</v>
      </c>
      <c r="SD162" s="25">
        <v>0</v>
      </c>
      <c r="SE162" s="25">
        <v>3</v>
      </c>
      <c r="SF162" s="25">
        <v>2</v>
      </c>
      <c r="SG162" s="25">
        <v>2</v>
      </c>
      <c r="SH162" s="25">
        <v>1</v>
      </c>
      <c r="SI162" s="25">
        <v>3</v>
      </c>
      <c r="SJ162" s="25">
        <v>2</v>
      </c>
      <c r="SK162" s="25">
        <v>1</v>
      </c>
      <c r="SL162" s="25">
        <v>0</v>
      </c>
      <c r="SM162" s="25">
        <v>0</v>
      </c>
      <c r="SN162" s="25">
        <v>0</v>
      </c>
      <c r="SO162" s="25">
        <v>0</v>
      </c>
      <c r="SP162" s="25">
        <v>0</v>
      </c>
      <c r="SQ162" s="25">
        <v>3</v>
      </c>
      <c r="SR162" s="25">
        <v>1</v>
      </c>
      <c r="SS162" s="25">
        <v>2</v>
      </c>
      <c r="ST162" s="25">
        <v>0</v>
      </c>
      <c r="SU162" s="25">
        <v>2</v>
      </c>
      <c r="SV162" s="25">
        <v>1</v>
      </c>
      <c r="SW162" s="44">
        <v>40</v>
      </c>
      <c r="SX162" s="44">
        <v>0</v>
      </c>
      <c r="SY162" s="44">
        <v>33.333333333333329</v>
      </c>
      <c r="SZ162" s="44">
        <v>50</v>
      </c>
      <c r="TA162" s="44">
        <v>100</v>
      </c>
      <c r="TB162" s="44">
        <v>0</v>
      </c>
      <c r="TC162" s="44">
        <v>100</v>
      </c>
      <c r="TD162" s="44">
        <v>50</v>
      </c>
      <c r="TE162" s="44">
        <v>80</v>
      </c>
      <c r="TF162" s="44">
        <v>33.333333333333329</v>
      </c>
      <c r="TG162" s="44">
        <v>80</v>
      </c>
      <c r="TH162" s="44">
        <v>33.333333333333329</v>
      </c>
      <c r="TI162" s="44">
        <v>20</v>
      </c>
      <c r="TJ162" s="44">
        <v>0</v>
      </c>
      <c r="TK162" s="44">
        <v>0</v>
      </c>
      <c r="TL162" s="44">
        <v>12.5</v>
      </c>
      <c r="TM162" s="44">
        <v>0</v>
      </c>
      <c r="TN162" s="44">
        <v>0</v>
      </c>
      <c r="TO162" s="44">
        <v>75</v>
      </c>
      <c r="TP162" s="44">
        <v>50</v>
      </c>
      <c r="TQ162" s="44">
        <v>40</v>
      </c>
      <c r="TR162" s="44">
        <v>33.333333333333329</v>
      </c>
      <c r="TS162" s="44">
        <v>60</v>
      </c>
      <c r="TT162" s="44">
        <v>66.666666666666657</v>
      </c>
      <c r="TU162" s="44">
        <v>20</v>
      </c>
      <c r="TV162" s="44">
        <v>0</v>
      </c>
      <c r="TW162" s="44">
        <v>0</v>
      </c>
      <c r="TX162" s="44">
        <v>0</v>
      </c>
      <c r="TY162" s="44">
        <v>0</v>
      </c>
      <c r="TZ162" s="44">
        <v>0</v>
      </c>
      <c r="UA162" s="44">
        <v>75</v>
      </c>
      <c r="UB162" s="44">
        <v>25</v>
      </c>
      <c r="UC162" s="44">
        <v>40</v>
      </c>
      <c r="UD162" s="44">
        <v>0</v>
      </c>
      <c r="UE162" s="44">
        <v>40</v>
      </c>
      <c r="UF162" s="44">
        <v>33.333333333333329</v>
      </c>
    </row>
    <row r="163" spans="1:552" x14ac:dyDescent="0.25">
      <c r="A163" s="2" t="str">
        <f t="shared" si="2"/>
        <v xml:space="preserve">330630 Volta Redonda                                                                                                                                </v>
      </c>
      <c r="B163" s="58">
        <v>330630</v>
      </c>
      <c r="C163" s="2" t="s">
        <v>207</v>
      </c>
      <c r="D163" s="56">
        <v>4</v>
      </c>
      <c r="E163" s="56">
        <v>6</v>
      </c>
      <c r="F163" s="56">
        <v>8</v>
      </c>
      <c r="G163" s="56">
        <v>7</v>
      </c>
      <c r="H163" s="56">
        <v>10</v>
      </c>
      <c r="I163" s="56">
        <v>10</v>
      </c>
      <c r="J163" s="56">
        <v>12</v>
      </c>
      <c r="K163" s="56">
        <v>10</v>
      </c>
      <c r="L163" s="56">
        <v>12</v>
      </c>
      <c r="M163" s="56">
        <v>11</v>
      </c>
      <c r="N163" s="56">
        <v>14</v>
      </c>
      <c r="O163" s="56">
        <v>12</v>
      </c>
      <c r="P163" s="59">
        <v>0</v>
      </c>
      <c r="Q163" s="59">
        <v>2</v>
      </c>
      <c r="R163" s="59">
        <v>3</v>
      </c>
      <c r="S163" s="59">
        <v>3</v>
      </c>
      <c r="T163" s="59">
        <v>3</v>
      </c>
      <c r="U163" s="59">
        <v>4</v>
      </c>
      <c r="V163" s="59">
        <v>8</v>
      </c>
      <c r="W163" s="59">
        <v>6</v>
      </c>
      <c r="X163" s="59">
        <v>8</v>
      </c>
      <c r="Y163" s="59">
        <v>10</v>
      </c>
      <c r="Z163" s="59">
        <v>8</v>
      </c>
      <c r="AA163" s="59">
        <v>7</v>
      </c>
      <c r="AB163" s="62">
        <v>0</v>
      </c>
      <c r="AC163" s="62">
        <v>33.333333333333329</v>
      </c>
      <c r="AD163" s="62">
        <v>37.5</v>
      </c>
      <c r="AE163" s="62">
        <v>42.857142857142854</v>
      </c>
      <c r="AF163" s="62">
        <v>30</v>
      </c>
      <c r="AG163" s="62">
        <v>40</v>
      </c>
      <c r="AH163" s="62">
        <v>66.666666666666657</v>
      </c>
      <c r="AI163" s="62">
        <v>60</v>
      </c>
      <c r="AJ163" s="62">
        <v>66.666666666666657</v>
      </c>
      <c r="AK163" s="62">
        <v>90.909090909090907</v>
      </c>
      <c r="AL163" s="62">
        <v>57.142857142857139</v>
      </c>
      <c r="AM163" s="62">
        <v>58.333333333333336</v>
      </c>
      <c r="AN163" s="61">
        <v>3</v>
      </c>
      <c r="AO163" s="25">
        <v>4</v>
      </c>
      <c r="AP163" s="25">
        <v>4</v>
      </c>
      <c r="AQ163" s="25">
        <v>4</v>
      </c>
      <c r="AR163" s="25">
        <v>5</v>
      </c>
      <c r="AS163" s="25">
        <v>6</v>
      </c>
      <c r="AT163" s="25">
        <v>3</v>
      </c>
      <c r="AU163" s="25">
        <v>4</v>
      </c>
      <c r="AV163" s="25">
        <v>4</v>
      </c>
      <c r="AW163" s="25">
        <v>1</v>
      </c>
      <c r="AX163" s="25">
        <v>5</v>
      </c>
      <c r="AY163" s="25">
        <v>5</v>
      </c>
      <c r="AZ163" s="39">
        <v>75</v>
      </c>
      <c r="BA163" s="39">
        <v>66.666666666666657</v>
      </c>
      <c r="BB163" s="39">
        <v>50</v>
      </c>
      <c r="BC163" s="39">
        <v>57.142857142857139</v>
      </c>
      <c r="BD163" s="39">
        <v>50</v>
      </c>
      <c r="BE163" s="39">
        <v>60</v>
      </c>
      <c r="BF163" s="39">
        <v>25</v>
      </c>
      <c r="BG163" s="39">
        <v>40</v>
      </c>
      <c r="BH163" s="39">
        <v>33.333333333333329</v>
      </c>
      <c r="BI163" s="39">
        <v>9.0909090909090917</v>
      </c>
      <c r="BJ163" s="39">
        <v>35.714285714285715</v>
      </c>
      <c r="BK163" s="39">
        <v>41.666666666666671</v>
      </c>
      <c r="BL163" s="25">
        <v>1</v>
      </c>
      <c r="BM163" s="25">
        <v>0</v>
      </c>
      <c r="BN163" s="25">
        <v>1</v>
      </c>
      <c r="BO163" s="25">
        <v>0</v>
      </c>
      <c r="BP163" s="25">
        <v>2</v>
      </c>
      <c r="BQ163" s="25">
        <v>0</v>
      </c>
      <c r="BR163" s="25">
        <v>1</v>
      </c>
      <c r="BS163" s="25">
        <v>0</v>
      </c>
      <c r="BT163" s="25">
        <v>0</v>
      </c>
      <c r="BU163" s="25">
        <v>0</v>
      </c>
      <c r="BV163" s="25">
        <v>1</v>
      </c>
      <c r="BW163" s="25">
        <v>0</v>
      </c>
      <c r="BX163" s="39">
        <v>25</v>
      </c>
      <c r="BY163" s="39">
        <v>0</v>
      </c>
      <c r="BZ163" s="39">
        <v>12.5</v>
      </c>
      <c r="CA163" s="39">
        <v>0</v>
      </c>
      <c r="CB163" s="39">
        <v>20</v>
      </c>
      <c r="CC163" s="39">
        <v>0</v>
      </c>
      <c r="CD163" s="39">
        <v>8.3333333333333321</v>
      </c>
      <c r="CE163" s="39">
        <v>0</v>
      </c>
      <c r="CF163" s="39">
        <v>0</v>
      </c>
      <c r="CG163" s="39">
        <v>0</v>
      </c>
      <c r="CH163" s="39">
        <v>7.1428571428571423</v>
      </c>
      <c r="CI163" s="39">
        <v>0</v>
      </c>
      <c r="CJ163" s="63">
        <v>0</v>
      </c>
      <c r="CK163" s="63">
        <v>0</v>
      </c>
      <c r="CL163" s="63">
        <v>1</v>
      </c>
      <c r="CM163" s="63">
        <v>1</v>
      </c>
      <c r="CN163" s="63">
        <v>1</v>
      </c>
      <c r="CO163" s="63">
        <v>2</v>
      </c>
      <c r="CP163" s="63">
        <v>5</v>
      </c>
      <c r="CQ163" s="63">
        <v>5</v>
      </c>
      <c r="CR163" s="63">
        <v>4</v>
      </c>
      <c r="CS163" s="63">
        <v>4</v>
      </c>
      <c r="CT163" s="63">
        <v>2</v>
      </c>
      <c r="CU163" s="63">
        <v>1</v>
      </c>
      <c r="CV163" s="63">
        <v>0</v>
      </c>
      <c r="CW163" s="63">
        <v>0</v>
      </c>
      <c r="CX163" s="63">
        <v>1</v>
      </c>
      <c r="CY163" s="63">
        <v>0</v>
      </c>
      <c r="CZ163" s="63">
        <v>1</v>
      </c>
      <c r="DA163" s="63">
        <v>0</v>
      </c>
      <c r="DB163" s="63">
        <v>1</v>
      </c>
      <c r="DC163" s="63">
        <v>0</v>
      </c>
      <c r="DD163" s="63">
        <v>0</v>
      </c>
      <c r="DE163" s="63">
        <v>1</v>
      </c>
      <c r="DF163" s="63">
        <v>0</v>
      </c>
      <c r="DG163" s="63">
        <v>0</v>
      </c>
      <c r="DH163" s="25">
        <v>0</v>
      </c>
      <c r="DI163" s="25">
        <v>0</v>
      </c>
      <c r="DJ163" s="25">
        <v>1</v>
      </c>
      <c r="DK163" s="25">
        <v>1</v>
      </c>
      <c r="DL163" s="25">
        <v>0</v>
      </c>
      <c r="DM163" s="25">
        <v>2</v>
      </c>
      <c r="DN163" s="25">
        <v>0</v>
      </c>
      <c r="DO163" s="25">
        <v>0</v>
      </c>
      <c r="DP163" s="25">
        <v>1</v>
      </c>
      <c r="DQ163" s="25">
        <v>1</v>
      </c>
      <c r="DR163" s="25">
        <v>2</v>
      </c>
      <c r="DS163" s="25">
        <v>1</v>
      </c>
      <c r="DT163" s="34">
        <v>0</v>
      </c>
      <c r="DU163" s="34">
        <v>0</v>
      </c>
      <c r="DV163" s="34">
        <v>3</v>
      </c>
      <c r="DW163" s="34">
        <v>2</v>
      </c>
      <c r="DX163" s="34">
        <v>2</v>
      </c>
      <c r="DY163" s="34">
        <v>4</v>
      </c>
      <c r="DZ163" s="34">
        <v>6</v>
      </c>
      <c r="EA163" s="2">
        <v>5</v>
      </c>
      <c r="EB163" s="2">
        <v>5</v>
      </c>
      <c r="EC163" s="2">
        <v>6</v>
      </c>
      <c r="ED163" s="2">
        <v>4</v>
      </c>
      <c r="EE163" s="2">
        <v>2</v>
      </c>
      <c r="EF163" s="34">
        <v>999999999</v>
      </c>
      <c r="EG163" s="34">
        <v>999999999</v>
      </c>
      <c r="EH163" s="34">
        <v>33.333333333333329</v>
      </c>
      <c r="EI163" s="34">
        <v>50</v>
      </c>
      <c r="EJ163" s="34">
        <v>50</v>
      </c>
      <c r="EK163" s="34">
        <v>50</v>
      </c>
      <c r="EL163" s="34">
        <v>83.333333333333343</v>
      </c>
      <c r="EM163" s="34">
        <v>100</v>
      </c>
      <c r="EN163" s="34">
        <v>80</v>
      </c>
      <c r="EO163" s="34">
        <v>66.666666666666657</v>
      </c>
      <c r="EP163" s="34">
        <v>50</v>
      </c>
      <c r="EQ163" s="34">
        <v>50</v>
      </c>
      <c r="ER163" s="34">
        <v>999999999</v>
      </c>
      <c r="ES163" s="34">
        <v>999999999</v>
      </c>
      <c r="ET163" s="34">
        <v>33.333333333333329</v>
      </c>
      <c r="EU163" s="34">
        <v>0</v>
      </c>
      <c r="EV163" s="34">
        <v>50</v>
      </c>
      <c r="EW163" s="34">
        <v>0</v>
      </c>
      <c r="EX163" s="34">
        <v>16.666666666666664</v>
      </c>
      <c r="EY163" s="34">
        <v>0</v>
      </c>
      <c r="EZ163" s="34">
        <v>0</v>
      </c>
      <c r="FA163" s="34">
        <v>16.666666666666664</v>
      </c>
      <c r="FB163" s="34">
        <v>0</v>
      </c>
      <c r="FC163" s="34">
        <v>0</v>
      </c>
      <c r="FD163" s="42">
        <v>999999999</v>
      </c>
      <c r="FE163" s="42">
        <v>999999999</v>
      </c>
      <c r="FF163" s="42">
        <v>33.333333333333329</v>
      </c>
      <c r="FG163" s="42">
        <v>50</v>
      </c>
      <c r="FH163" s="42">
        <v>0</v>
      </c>
      <c r="FI163" s="42">
        <v>50</v>
      </c>
      <c r="FJ163" s="42">
        <v>0</v>
      </c>
      <c r="FK163" s="42">
        <v>0</v>
      </c>
      <c r="FL163" s="42">
        <v>20</v>
      </c>
      <c r="FM163" s="42">
        <v>16.666666666666664</v>
      </c>
      <c r="FN163" s="42">
        <v>50</v>
      </c>
      <c r="FO163" s="42">
        <v>50</v>
      </c>
      <c r="FP163" s="42">
        <v>0</v>
      </c>
      <c r="FQ163" s="2">
        <v>0</v>
      </c>
      <c r="FR163" s="2">
        <v>2</v>
      </c>
      <c r="FS163" s="2">
        <v>1</v>
      </c>
      <c r="FT163" s="2">
        <v>2</v>
      </c>
      <c r="FU163" s="2">
        <v>2</v>
      </c>
      <c r="FV163" s="2">
        <v>5</v>
      </c>
      <c r="FW163" s="2">
        <v>5</v>
      </c>
      <c r="FX163" s="2">
        <v>7</v>
      </c>
      <c r="FY163" s="2">
        <v>7</v>
      </c>
      <c r="FZ163" s="2">
        <v>3</v>
      </c>
      <c r="GA163" s="2">
        <v>2</v>
      </c>
      <c r="GB163" s="25">
        <v>0</v>
      </c>
      <c r="GC163" s="25">
        <v>0</v>
      </c>
      <c r="GD163" s="25">
        <v>0</v>
      </c>
      <c r="GE163" s="25">
        <v>1</v>
      </c>
      <c r="GF163" s="25">
        <v>0</v>
      </c>
      <c r="GG163" s="25">
        <v>1</v>
      </c>
      <c r="GH163" s="25">
        <v>0</v>
      </c>
      <c r="GI163" s="25">
        <v>0</v>
      </c>
      <c r="GJ163" s="25">
        <v>0</v>
      </c>
      <c r="GK163" s="25">
        <v>2</v>
      </c>
      <c r="GL163" s="25">
        <v>1</v>
      </c>
      <c r="GM163" s="25">
        <v>2</v>
      </c>
      <c r="GN163" s="2">
        <v>0</v>
      </c>
      <c r="GO163" s="2">
        <v>0</v>
      </c>
      <c r="GP163" s="2">
        <v>1</v>
      </c>
      <c r="GQ163" s="2">
        <v>1</v>
      </c>
      <c r="GR163" s="2">
        <v>0</v>
      </c>
      <c r="GS163" s="2">
        <v>0</v>
      </c>
      <c r="GT163" s="2">
        <v>1</v>
      </c>
      <c r="GU163" s="2">
        <v>0</v>
      </c>
      <c r="GV163" s="2">
        <v>1</v>
      </c>
      <c r="GW163" s="2">
        <v>0</v>
      </c>
      <c r="GX163" s="2">
        <v>2</v>
      </c>
      <c r="GY163" s="2">
        <v>1</v>
      </c>
      <c r="GZ163" s="2">
        <v>0</v>
      </c>
      <c r="HA163" s="2">
        <v>0</v>
      </c>
      <c r="HB163" s="2">
        <v>3</v>
      </c>
      <c r="HC163" s="2">
        <v>3</v>
      </c>
      <c r="HD163" s="2">
        <v>2</v>
      </c>
      <c r="HE163" s="2">
        <v>3</v>
      </c>
      <c r="HF163" s="2">
        <v>6</v>
      </c>
      <c r="HG163" s="2">
        <v>5</v>
      </c>
      <c r="HH163" s="2">
        <v>8</v>
      </c>
      <c r="HI163" s="2">
        <v>9</v>
      </c>
      <c r="HJ163" s="2">
        <v>6</v>
      </c>
      <c r="HK163" s="2">
        <v>5</v>
      </c>
      <c r="HL163" s="34">
        <v>999999999</v>
      </c>
      <c r="HM163" s="34">
        <v>999999999</v>
      </c>
      <c r="HN163" s="34">
        <v>66.666666666666657</v>
      </c>
      <c r="HO163" s="34">
        <v>33.333333333333329</v>
      </c>
      <c r="HP163" s="34">
        <v>100</v>
      </c>
      <c r="HQ163" s="34">
        <v>66.666666666666657</v>
      </c>
      <c r="HR163" s="34">
        <v>83.333333333333343</v>
      </c>
      <c r="HS163" s="34">
        <v>100</v>
      </c>
      <c r="HT163" s="34">
        <v>87.5</v>
      </c>
      <c r="HU163" s="34">
        <v>77.777777777777786</v>
      </c>
      <c r="HV163" s="34">
        <v>50</v>
      </c>
      <c r="HW163" s="34">
        <v>40</v>
      </c>
      <c r="HX163" s="39">
        <v>999999999</v>
      </c>
      <c r="HY163" s="39">
        <v>999999999</v>
      </c>
      <c r="HZ163" s="39">
        <v>0</v>
      </c>
      <c r="IA163" s="39">
        <v>33.333333333333329</v>
      </c>
      <c r="IB163" s="39">
        <v>0</v>
      </c>
      <c r="IC163" s="39">
        <v>33.333333333333329</v>
      </c>
      <c r="ID163" s="39">
        <v>0</v>
      </c>
      <c r="IE163" s="39">
        <v>0</v>
      </c>
      <c r="IF163" s="39">
        <v>0</v>
      </c>
      <c r="IG163" s="39">
        <v>22.222222222222221</v>
      </c>
      <c r="IH163" s="39">
        <v>16.666666666666664</v>
      </c>
      <c r="II163" s="39">
        <v>40</v>
      </c>
      <c r="IJ163" s="39">
        <v>999999999</v>
      </c>
      <c r="IK163" s="39">
        <v>999999999</v>
      </c>
      <c r="IL163" s="39">
        <v>33.333333333333329</v>
      </c>
      <c r="IM163" s="39">
        <v>33.333333333333329</v>
      </c>
      <c r="IN163" s="39">
        <v>0</v>
      </c>
      <c r="IO163" s="39">
        <v>0</v>
      </c>
      <c r="IP163" s="39">
        <v>16.666666666666664</v>
      </c>
      <c r="IQ163" s="39">
        <v>0</v>
      </c>
      <c r="IR163" s="39">
        <v>12.5</v>
      </c>
      <c r="IS163" s="39">
        <v>0</v>
      </c>
      <c r="IT163" s="39">
        <v>33.333333333333329</v>
      </c>
      <c r="IU163" s="39">
        <v>20</v>
      </c>
      <c r="IV163" s="39">
        <v>0</v>
      </c>
      <c r="IW163" s="39">
        <v>2</v>
      </c>
      <c r="IX163" s="39">
        <v>0</v>
      </c>
      <c r="IY163" s="39">
        <v>2</v>
      </c>
      <c r="IZ163" s="39">
        <v>2</v>
      </c>
      <c r="JA163" s="39">
        <v>0</v>
      </c>
      <c r="JB163" s="39">
        <v>1</v>
      </c>
      <c r="JC163" s="39">
        <v>1</v>
      </c>
      <c r="JD163" s="2">
        <v>3</v>
      </c>
      <c r="JE163" s="2">
        <v>1</v>
      </c>
      <c r="JF163" s="2">
        <v>3</v>
      </c>
      <c r="JG163" s="2">
        <v>3</v>
      </c>
      <c r="JH163" s="2">
        <v>2</v>
      </c>
      <c r="JI163" s="2">
        <v>0</v>
      </c>
      <c r="JJ163" s="2">
        <v>1</v>
      </c>
      <c r="JK163" s="2">
        <v>0</v>
      </c>
      <c r="JL163" s="2">
        <v>1</v>
      </c>
      <c r="JM163" s="44">
        <v>3</v>
      </c>
      <c r="JN163" s="44">
        <v>1</v>
      </c>
      <c r="JO163" s="44">
        <v>2</v>
      </c>
      <c r="JP163" s="2">
        <v>0</v>
      </c>
      <c r="JQ163" s="2">
        <v>0</v>
      </c>
      <c r="JR163" s="2">
        <v>1</v>
      </c>
      <c r="JS163" s="2">
        <v>1</v>
      </c>
      <c r="JT163" s="2">
        <v>0</v>
      </c>
      <c r="JU163" s="2">
        <v>2</v>
      </c>
      <c r="JV163" s="2">
        <v>1</v>
      </c>
      <c r="JW163" s="2">
        <v>1</v>
      </c>
      <c r="JX163" s="2">
        <v>0</v>
      </c>
      <c r="JY163" s="2">
        <v>3</v>
      </c>
      <c r="JZ163" s="2">
        <v>0</v>
      </c>
      <c r="KA163" s="2">
        <v>1</v>
      </c>
      <c r="KB163" s="25">
        <v>0</v>
      </c>
      <c r="KC163" s="25">
        <v>0</v>
      </c>
      <c r="KD163" s="25">
        <v>1</v>
      </c>
      <c r="KE163" s="25">
        <v>1</v>
      </c>
      <c r="KF163" s="25">
        <v>2</v>
      </c>
      <c r="KG163" s="25">
        <v>4</v>
      </c>
      <c r="KH163" s="25">
        <v>2</v>
      </c>
      <c r="KI163" s="25">
        <v>3</v>
      </c>
      <c r="KJ163" s="25">
        <v>3</v>
      </c>
      <c r="KK163" s="25">
        <v>6</v>
      </c>
      <c r="KL163" s="25">
        <v>2</v>
      </c>
      <c r="KM163" s="25">
        <v>4</v>
      </c>
      <c r="KN163" s="25">
        <v>3</v>
      </c>
      <c r="KO163" s="25">
        <v>1</v>
      </c>
      <c r="KP163" s="25">
        <v>5</v>
      </c>
      <c r="KQ163" s="25">
        <v>5</v>
      </c>
      <c r="KR163" s="44">
        <v>0</v>
      </c>
      <c r="KS163" s="44">
        <v>50</v>
      </c>
      <c r="KT163" s="44">
        <v>0</v>
      </c>
      <c r="KU163" s="44">
        <v>66.666666666666657</v>
      </c>
      <c r="KV163" s="44">
        <v>66.666666666666657</v>
      </c>
      <c r="KW163" s="44">
        <v>0</v>
      </c>
      <c r="KX163" s="44">
        <v>50</v>
      </c>
      <c r="KY163" s="44">
        <v>25</v>
      </c>
      <c r="KZ163" s="44">
        <v>100</v>
      </c>
      <c r="LA163" s="44">
        <v>100</v>
      </c>
      <c r="LB163" s="44">
        <v>60</v>
      </c>
      <c r="LC163" s="44">
        <v>60</v>
      </c>
      <c r="LD163" s="44">
        <v>100</v>
      </c>
      <c r="LE163" s="44">
        <v>0</v>
      </c>
      <c r="LF163" s="44">
        <v>50</v>
      </c>
      <c r="LG163" s="44">
        <v>0</v>
      </c>
      <c r="LH163" s="44">
        <v>33.333333333333329</v>
      </c>
      <c r="LI163" s="44">
        <v>50</v>
      </c>
      <c r="LJ163" s="44">
        <v>50</v>
      </c>
      <c r="LK163" s="44">
        <v>50</v>
      </c>
      <c r="LL163" s="44">
        <v>0</v>
      </c>
      <c r="LM163" s="44">
        <v>0</v>
      </c>
      <c r="LN163" s="44">
        <v>20</v>
      </c>
      <c r="LO163" s="44">
        <v>20</v>
      </c>
      <c r="LP163" s="44">
        <v>0</v>
      </c>
      <c r="LQ163" s="44">
        <v>50</v>
      </c>
      <c r="LR163" s="44">
        <v>50</v>
      </c>
      <c r="LS163" s="44">
        <v>33.333333333333329</v>
      </c>
      <c r="LT163" s="44">
        <v>0</v>
      </c>
      <c r="LU163" s="44">
        <v>50</v>
      </c>
      <c r="LV163" s="44">
        <v>0</v>
      </c>
      <c r="LW163" s="44">
        <v>25</v>
      </c>
      <c r="LX163" s="44">
        <v>0</v>
      </c>
      <c r="LY163" s="44">
        <v>0</v>
      </c>
      <c r="LZ163" s="44">
        <v>20</v>
      </c>
      <c r="MA163" s="44">
        <v>20</v>
      </c>
      <c r="MB163" s="25">
        <v>0</v>
      </c>
      <c r="MC163" s="25">
        <v>1</v>
      </c>
      <c r="MD163" s="25">
        <v>1</v>
      </c>
      <c r="ME163" s="25">
        <v>0</v>
      </c>
      <c r="MF163" s="25">
        <v>0</v>
      </c>
      <c r="MG163" s="25">
        <v>0</v>
      </c>
      <c r="MH163" s="25">
        <v>1</v>
      </c>
      <c r="MI163" s="25">
        <v>2</v>
      </c>
      <c r="MJ163" s="25">
        <v>1</v>
      </c>
      <c r="MK163" s="25">
        <v>1</v>
      </c>
      <c r="ML163" s="25">
        <v>0</v>
      </c>
      <c r="MM163" s="25">
        <v>1</v>
      </c>
      <c r="MN163" s="25">
        <v>0</v>
      </c>
      <c r="MO163" s="25">
        <v>1</v>
      </c>
      <c r="MP163" s="25">
        <v>3</v>
      </c>
      <c r="MQ163" s="25">
        <v>2</v>
      </c>
      <c r="MR163" s="25">
        <v>2</v>
      </c>
      <c r="MS163" s="25">
        <v>4</v>
      </c>
      <c r="MT163" s="25">
        <v>4</v>
      </c>
      <c r="MU163" s="25">
        <v>5</v>
      </c>
      <c r="MV163" s="25">
        <v>3</v>
      </c>
      <c r="MW163" s="44">
        <v>3</v>
      </c>
      <c r="MX163" s="44">
        <v>3</v>
      </c>
      <c r="MY163" s="44">
        <v>1</v>
      </c>
      <c r="MZ163" s="44">
        <v>999999999</v>
      </c>
      <c r="NA163" s="44">
        <v>100</v>
      </c>
      <c r="NB163" s="44">
        <v>33.333333333333329</v>
      </c>
      <c r="NC163" s="44">
        <v>0</v>
      </c>
      <c r="ND163" s="44">
        <v>0</v>
      </c>
      <c r="NE163" s="44">
        <v>0</v>
      </c>
      <c r="NF163" s="44">
        <v>25</v>
      </c>
      <c r="NG163" s="44">
        <v>40</v>
      </c>
      <c r="NH163" s="44">
        <v>33.333333333333329</v>
      </c>
      <c r="NI163" s="44">
        <v>33.333333333333329</v>
      </c>
      <c r="NJ163" s="44">
        <v>0</v>
      </c>
      <c r="NK163" s="44">
        <v>100</v>
      </c>
      <c r="NL163" s="25">
        <v>0</v>
      </c>
      <c r="NM163" s="25">
        <v>0</v>
      </c>
      <c r="NN163" s="25">
        <v>0</v>
      </c>
      <c r="NO163" s="25">
        <v>0</v>
      </c>
      <c r="NP163" s="25">
        <v>0</v>
      </c>
      <c r="NQ163" s="25">
        <v>0</v>
      </c>
      <c r="NR163" s="25">
        <v>0</v>
      </c>
      <c r="NS163" s="25">
        <v>0</v>
      </c>
      <c r="NT163" s="25">
        <v>0</v>
      </c>
      <c r="NU163" s="25">
        <v>0</v>
      </c>
      <c r="NV163" s="25">
        <v>0</v>
      </c>
      <c r="NW163" s="25">
        <v>1</v>
      </c>
      <c r="NX163" s="25">
        <v>1</v>
      </c>
      <c r="NY163" s="25">
        <v>1</v>
      </c>
      <c r="NZ163" s="25">
        <v>0</v>
      </c>
      <c r="OA163" s="25">
        <v>0</v>
      </c>
      <c r="OB163" s="25">
        <v>1</v>
      </c>
      <c r="OC163" s="25">
        <v>0</v>
      </c>
      <c r="OD163" s="44">
        <v>0</v>
      </c>
      <c r="OE163" s="44">
        <v>0</v>
      </c>
      <c r="OF163" s="44">
        <v>1</v>
      </c>
      <c r="OG163" s="44">
        <v>0</v>
      </c>
      <c r="OH163" s="44">
        <v>0</v>
      </c>
      <c r="OI163" s="44">
        <v>1</v>
      </c>
      <c r="OJ163" s="44">
        <v>0</v>
      </c>
      <c r="OK163" s="44">
        <v>0</v>
      </c>
      <c r="OL163" s="44">
        <v>999999999</v>
      </c>
      <c r="OM163" s="44">
        <v>999999999</v>
      </c>
      <c r="ON163" s="44">
        <v>0</v>
      </c>
      <c r="OO163" s="44">
        <v>999999999</v>
      </c>
      <c r="OP163" s="44">
        <v>999999999</v>
      </c>
      <c r="OQ163" s="44">
        <v>999999999</v>
      </c>
      <c r="OR163" s="44">
        <v>0</v>
      </c>
      <c r="OS163" s="44">
        <v>999999999</v>
      </c>
      <c r="OT163" s="44">
        <v>999999999</v>
      </c>
      <c r="OU163" s="44">
        <v>100</v>
      </c>
      <c r="OV163" s="25">
        <v>2</v>
      </c>
      <c r="OW163" s="25">
        <v>3</v>
      </c>
      <c r="OX163" s="25">
        <v>6</v>
      </c>
      <c r="OY163" s="25">
        <v>9</v>
      </c>
      <c r="OZ163" s="25">
        <v>10</v>
      </c>
      <c r="PA163" s="25">
        <v>8</v>
      </c>
      <c r="PB163" s="25">
        <v>11</v>
      </c>
      <c r="PC163" s="25">
        <v>11</v>
      </c>
      <c r="PD163" s="25">
        <v>10</v>
      </c>
      <c r="PE163" s="25">
        <v>13</v>
      </c>
      <c r="PF163" s="25">
        <v>11</v>
      </c>
      <c r="PG163" s="25">
        <v>4</v>
      </c>
      <c r="PH163" s="25">
        <v>3</v>
      </c>
      <c r="PI163" s="25">
        <v>6</v>
      </c>
      <c r="PJ163" s="25">
        <v>9</v>
      </c>
      <c r="PK163" s="25">
        <v>9</v>
      </c>
      <c r="PL163" s="25">
        <v>12</v>
      </c>
      <c r="PM163" s="25">
        <v>12</v>
      </c>
      <c r="PN163" s="25">
        <v>16</v>
      </c>
      <c r="PO163" s="25">
        <v>13</v>
      </c>
      <c r="PP163" s="25">
        <v>14</v>
      </c>
      <c r="PQ163" s="25">
        <v>18</v>
      </c>
      <c r="PR163" s="25">
        <v>17</v>
      </c>
      <c r="PS163" s="25">
        <v>18</v>
      </c>
      <c r="PT163" s="44">
        <v>66.666666666666657</v>
      </c>
      <c r="PU163" s="44">
        <v>50</v>
      </c>
      <c r="PV163" s="44">
        <v>66.666666666666657</v>
      </c>
      <c r="PW163" s="44">
        <v>100</v>
      </c>
      <c r="PX163" s="44">
        <v>83.333333333333343</v>
      </c>
      <c r="PY163" s="44">
        <v>66.666666666666657</v>
      </c>
      <c r="PZ163" s="44">
        <v>68.75</v>
      </c>
      <c r="QA163" s="44">
        <v>84.615384615384613</v>
      </c>
      <c r="QB163" s="44">
        <v>71.428571428571431</v>
      </c>
      <c r="QC163" s="44">
        <v>72.222222222222214</v>
      </c>
      <c r="QD163" s="44">
        <v>64.705882352941174</v>
      </c>
      <c r="QE163" s="44">
        <v>22.222222222222221</v>
      </c>
      <c r="QF163" s="25">
        <v>2</v>
      </c>
      <c r="QG163" s="25">
        <v>3</v>
      </c>
      <c r="QH163" s="25">
        <v>3</v>
      </c>
      <c r="QI163" s="25">
        <v>5</v>
      </c>
      <c r="QJ163" s="25">
        <v>10</v>
      </c>
      <c r="QK163" s="25">
        <v>5</v>
      </c>
      <c r="QL163" s="25">
        <v>7</v>
      </c>
      <c r="QM163" s="25">
        <v>8</v>
      </c>
      <c r="QN163" s="25">
        <v>9</v>
      </c>
      <c r="QO163" s="25">
        <v>12</v>
      </c>
      <c r="QP163" s="25">
        <v>4</v>
      </c>
      <c r="QQ163" s="25">
        <v>3</v>
      </c>
      <c r="QR163" s="25">
        <v>6</v>
      </c>
      <c r="QS163" s="25">
        <v>9</v>
      </c>
      <c r="QT163" s="25">
        <v>9</v>
      </c>
      <c r="QU163" s="25">
        <v>12</v>
      </c>
      <c r="QV163" s="25">
        <v>12</v>
      </c>
      <c r="QW163" s="25">
        <v>16</v>
      </c>
      <c r="QX163" s="25">
        <v>13</v>
      </c>
      <c r="QY163" s="25">
        <v>14</v>
      </c>
      <c r="QZ163" s="25">
        <v>18</v>
      </c>
      <c r="RA163" s="25">
        <v>17</v>
      </c>
      <c r="RB163" s="44">
        <v>66.666666666666657</v>
      </c>
      <c r="RC163" s="44">
        <v>50</v>
      </c>
      <c r="RD163" s="44">
        <v>33.333333333333329</v>
      </c>
      <c r="RE163" s="44">
        <v>55.555555555555557</v>
      </c>
      <c r="RF163" s="44">
        <v>83.333333333333343</v>
      </c>
      <c r="RG163" s="44">
        <v>41.666666666666671</v>
      </c>
      <c r="RH163" s="44">
        <v>43.75</v>
      </c>
      <c r="RI163" s="44">
        <v>61.53846153846154</v>
      </c>
      <c r="RJ163" s="44">
        <v>64.285714285714292</v>
      </c>
      <c r="RK163" s="44">
        <v>66.666666666666657</v>
      </c>
      <c r="RL163" s="44">
        <v>23.52941176470588</v>
      </c>
      <c r="RM163" s="25">
        <v>2</v>
      </c>
      <c r="RN163" s="25">
        <v>4</v>
      </c>
      <c r="RO163" s="25">
        <v>5</v>
      </c>
      <c r="RP163" s="25">
        <v>5</v>
      </c>
      <c r="RQ163" s="25">
        <v>5</v>
      </c>
      <c r="RR163" s="25">
        <v>8</v>
      </c>
      <c r="RS163" s="25">
        <v>4</v>
      </c>
      <c r="RT163" s="25">
        <v>9</v>
      </c>
      <c r="RU163" s="25">
        <v>11</v>
      </c>
      <c r="RV163" s="25">
        <v>9</v>
      </c>
      <c r="RW163" s="25">
        <v>13</v>
      </c>
      <c r="RX163" s="25">
        <v>11</v>
      </c>
      <c r="RY163" s="25">
        <v>1</v>
      </c>
      <c r="RZ163" s="25">
        <v>3</v>
      </c>
      <c r="SA163" s="25">
        <v>3</v>
      </c>
      <c r="SB163" s="25">
        <v>6</v>
      </c>
      <c r="SC163" s="25">
        <v>4</v>
      </c>
      <c r="SD163" s="25">
        <v>5</v>
      </c>
      <c r="SE163" s="25">
        <v>3</v>
      </c>
      <c r="SF163" s="25">
        <v>5</v>
      </c>
      <c r="SG163" s="25">
        <v>8</v>
      </c>
      <c r="SH163" s="25">
        <v>5</v>
      </c>
      <c r="SI163" s="25">
        <v>7</v>
      </c>
      <c r="SJ163" s="25">
        <v>6</v>
      </c>
      <c r="SK163" s="25">
        <v>0</v>
      </c>
      <c r="SL163" s="25">
        <v>3</v>
      </c>
      <c r="SM163" s="25">
        <v>3</v>
      </c>
      <c r="SN163" s="25">
        <v>5</v>
      </c>
      <c r="SO163" s="25">
        <v>4</v>
      </c>
      <c r="SP163" s="25">
        <v>5</v>
      </c>
      <c r="SQ163" s="25">
        <v>2</v>
      </c>
      <c r="SR163" s="25">
        <v>5</v>
      </c>
      <c r="SS163" s="25">
        <v>8</v>
      </c>
      <c r="ST163" s="25">
        <v>5</v>
      </c>
      <c r="SU163" s="25">
        <v>7</v>
      </c>
      <c r="SV163" s="25">
        <v>6</v>
      </c>
      <c r="SW163" s="44">
        <v>50</v>
      </c>
      <c r="SX163" s="44">
        <v>66.666666666666657</v>
      </c>
      <c r="SY163" s="44">
        <v>62.5</v>
      </c>
      <c r="SZ163" s="44">
        <v>71.428571428571431</v>
      </c>
      <c r="TA163" s="44">
        <v>50</v>
      </c>
      <c r="TB163" s="44">
        <v>80</v>
      </c>
      <c r="TC163" s="44">
        <v>33.333333333333329</v>
      </c>
      <c r="TD163" s="44">
        <v>90</v>
      </c>
      <c r="TE163" s="44">
        <v>91.666666666666657</v>
      </c>
      <c r="TF163" s="44">
        <v>81.818181818181827</v>
      </c>
      <c r="TG163" s="44">
        <v>92.857142857142861</v>
      </c>
      <c r="TH163" s="44">
        <v>91.666666666666657</v>
      </c>
      <c r="TI163" s="44">
        <v>25</v>
      </c>
      <c r="TJ163" s="44">
        <v>50</v>
      </c>
      <c r="TK163" s="44">
        <v>37.5</v>
      </c>
      <c r="TL163" s="44">
        <v>85.714285714285708</v>
      </c>
      <c r="TM163" s="44">
        <v>40</v>
      </c>
      <c r="TN163" s="44">
        <v>50</v>
      </c>
      <c r="TO163" s="44">
        <v>25</v>
      </c>
      <c r="TP163" s="44">
        <v>50</v>
      </c>
      <c r="TQ163" s="44">
        <v>66.666666666666657</v>
      </c>
      <c r="TR163" s="44">
        <v>45.454545454545453</v>
      </c>
      <c r="TS163" s="44">
        <v>50</v>
      </c>
      <c r="TT163" s="44">
        <v>50</v>
      </c>
      <c r="TU163" s="44">
        <v>0</v>
      </c>
      <c r="TV163" s="44">
        <v>50</v>
      </c>
      <c r="TW163" s="44">
        <v>37.5</v>
      </c>
      <c r="TX163" s="44">
        <v>71.428571428571431</v>
      </c>
      <c r="TY163" s="44">
        <v>40</v>
      </c>
      <c r="TZ163" s="44">
        <v>50</v>
      </c>
      <c r="UA163" s="44">
        <v>16.666666666666664</v>
      </c>
      <c r="UB163" s="44">
        <v>50</v>
      </c>
      <c r="UC163" s="44">
        <v>66.666666666666657</v>
      </c>
      <c r="UD163" s="44">
        <v>45.454545454545453</v>
      </c>
      <c r="UE163" s="44">
        <v>50</v>
      </c>
      <c r="UF163" s="44">
        <v>50</v>
      </c>
    </row>
    <row r="164" spans="1:552" x14ac:dyDescent="0.25">
      <c r="A164" s="2" t="str">
        <f t="shared" si="2"/>
        <v xml:space="preserve">350160 Americana                                                                                                                                    </v>
      </c>
      <c r="B164" s="58">
        <v>350160</v>
      </c>
      <c r="C164" s="2" t="s">
        <v>208</v>
      </c>
      <c r="D164" s="56">
        <v>6</v>
      </c>
      <c r="E164" s="56">
        <v>8</v>
      </c>
      <c r="F164" s="56">
        <v>4</v>
      </c>
      <c r="G164" s="56">
        <v>6</v>
      </c>
      <c r="H164" s="56">
        <v>7</v>
      </c>
      <c r="I164" s="56">
        <v>12</v>
      </c>
      <c r="J164" s="56">
        <v>10</v>
      </c>
      <c r="K164" s="56">
        <v>10</v>
      </c>
      <c r="L164" s="56">
        <v>9</v>
      </c>
      <c r="M164" s="56">
        <v>8</v>
      </c>
      <c r="N164" s="56">
        <v>6</v>
      </c>
      <c r="O164" s="56">
        <v>9</v>
      </c>
      <c r="P164" s="59">
        <v>2</v>
      </c>
      <c r="Q164" s="59">
        <v>4</v>
      </c>
      <c r="R164" s="59">
        <v>1</v>
      </c>
      <c r="S164" s="59">
        <v>3</v>
      </c>
      <c r="T164" s="59">
        <v>5</v>
      </c>
      <c r="U164" s="59">
        <v>7</v>
      </c>
      <c r="V164" s="59">
        <v>7</v>
      </c>
      <c r="W164" s="59">
        <v>6</v>
      </c>
      <c r="X164" s="59">
        <v>5</v>
      </c>
      <c r="Y164" s="59">
        <v>7</v>
      </c>
      <c r="Z164" s="59">
        <v>6</v>
      </c>
      <c r="AA164" s="59">
        <v>4</v>
      </c>
      <c r="AB164" s="62">
        <v>33.333333333333329</v>
      </c>
      <c r="AC164" s="62">
        <v>50</v>
      </c>
      <c r="AD164" s="62">
        <v>25</v>
      </c>
      <c r="AE164" s="62">
        <v>50</v>
      </c>
      <c r="AF164" s="62">
        <v>71.428571428571431</v>
      </c>
      <c r="AG164" s="62">
        <v>58.333333333333336</v>
      </c>
      <c r="AH164" s="62">
        <v>70</v>
      </c>
      <c r="AI164" s="62">
        <v>60</v>
      </c>
      <c r="AJ164" s="62">
        <v>55.555555555555557</v>
      </c>
      <c r="AK164" s="62">
        <v>87.5</v>
      </c>
      <c r="AL164" s="62">
        <v>100</v>
      </c>
      <c r="AM164" s="62">
        <v>44.444444444444443</v>
      </c>
      <c r="AN164" s="61">
        <v>4</v>
      </c>
      <c r="AO164" s="25">
        <v>4</v>
      </c>
      <c r="AP164" s="25">
        <v>2</v>
      </c>
      <c r="AQ164" s="25">
        <v>3</v>
      </c>
      <c r="AR164" s="25">
        <v>2</v>
      </c>
      <c r="AS164" s="25">
        <v>4</v>
      </c>
      <c r="AT164" s="25">
        <v>3</v>
      </c>
      <c r="AU164" s="25">
        <v>3</v>
      </c>
      <c r="AV164" s="25">
        <v>3</v>
      </c>
      <c r="AW164" s="25">
        <v>0</v>
      </c>
      <c r="AX164" s="25">
        <v>0</v>
      </c>
      <c r="AY164" s="25">
        <v>4</v>
      </c>
      <c r="AZ164" s="39">
        <v>66.666666666666657</v>
      </c>
      <c r="BA164" s="39">
        <v>50</v>
      </c>
      <c r="BB164" s="39">
        <v>50</v>
      </c>
      <c r="BC164" s="39">
        <v>50</v>
      </c>
      <c r="BD164" s="39">
        <v>28.571428571428569</v>
      </c>
      <c r="BE164" s="39">
        <v>33.333333333333329</v>
      </c>
      <c r="BF164" s="39">
        <v>30</v>
      </c>
      <c r="BG164" s="39">
        <v>30</v>
      </c>
      <c r="BH164" s="39">
        <v>33.333333333333329</v>
      </c>
      <c r="BI164" s="39">
        <v>0</v>
      </c>
      <c r="BJ164" s="39">
        <v>0</v>
      </c>
      <c r="BK164" s="39">
        <v>44.444444444444443</v>
      </c>
      <c r="BL164" s="25">
        <v>0</v>
      </c>
      <c r="BM164" s="25">
        <v>0</v>
      </c>
      <c r="BN164" s="25">
        <v>1</v>
      </c>
      <c r="BO164" s="25">
        <v>0</v>
      </c>
      <c r="BP164" s="25">
        <v>0</v>
      </c>
      <c r="BQ164" s="25">
        <v>1</v>
      </c>
      <c r="BR164" s="25">
        <v>0</v>
      </c>
      <c r="BS164" s="25">
        <v>1</v>
      </c>
      <c r="BT164" s="25">
        <v>1</v>
      </c>
      <c r="BU164" s="25">
        <v>1</v>
      </c>
      <c r="BV164" s="25">
        <v>0</v>
      </c>
      <c r="BW164" s="25">
        <v>1</v>
      </c>
      <c r="BX164" s="39">
        <v>0</v>
      </c>
      <c r="BY164" s="39">
        <v>0</v>
      </c>
      <c r="BZ164" s="39">
        <v>25</v>
      </c>
      <c r="CA164" s="39">
        <v>0</v>
      </c>
      <c r="CB164" s="39">
        <v>0</v>
      </c>
      <c r="CC164" s="39">
        <v>8.3333333333333321</v>
      </c>
      <c r="CD164" s="39">
        <v>0</v>
      </c>
      <c r="CE164" s="39">
        <v>10</v>
      </c>
      <c r="CF164" s="39">
        <v>11.111111111111111</v>
      </c>
      <c r="CG164" s="39">
        <v>12.5</v>
      </c>
      <c r="CH164" s="39">
        <v>0</v>
      </c>
      <c r="CI164" s="39">
        <v>11.111111111111111</v>
      </c>
      <c r="CJ164" s="63">
        <v>1</v>
      </c>
      <c r="CK164" s="63">
        <v>2</v>
      </c>
      <c r="CL164" s="63">
        <v>0</v>
      </c>
      <c r="CM164" s="63">
        <v>1</v>
      </c>
      <c r="CN164" s="63">
        <v>2</v>
      </c>
      <c r="CO164" s="63">
        <v>4</v>
      </c>
      <c r="CP164" s="63">
        <v>2</v>
      </c>
      <c r="CQ164" s="63">
        <v>4</v>
      </c>
      <c r="CR164" s="63">
        <v>3</v>
      </c>
      <c r="CS164" s="63">
        <v>3</v>
      </c>
      <c r="CT164" s="63">
        <v>1</v>
      </c>
      <c r="CU164" s="63">
        <v>2</v>
      </c>
      <c r="CV164" s="63">
        <v>0</v>
      </c>
      <c r="CW164" s="63">
        <v>0</v>
      </c>
      <c r="CX164" s="63">
        <v>0</v>
      </c>
      <c r="CY164" s="63">
        <v>0</v>
      </c>
      <c r="CZ164" s="63">
        <v>0</v>
      </c>
      <c r="DA164" s="63">
        <v>0</v>
      </c>
      <c r="DB164" s="63">
        <v>0</v>
      </c>
      <c r="DC164" s="63">
        <v>0</v>
      </c>
      <c r="DD164" s="63">
        <v>0</v>
      </c>
      <c r="DE164" s="63">
        <v>1</v>
      </c>
      <c r="DF164" s="63">
        <v>1</v>
      </c>
      <c r="DG164" s="63">
        <v>0</v>
      </c>
      <c r="DH164" s="25">
        <v>1</v>
      </c>
      <c r="DI164" s="25">
        <v>1</v>
      </c>
      <c r="DJ164" s="25">
        <v>0</v>
      </c>
      <c r="DK164" s="25">
        <v>1</v>
      </c>
      <c r="DL164" s="25">
        <v>1</v>
      </c>
      <c r="DM164" s="25">
        <v>0</v>
      </c>
      <c r="DN164" s="25">
        <v>1</v>
      </c>
      <c r="DO164" s="25">
        <v>0</v>
      </c>
      <c r="DP164" s="25">
        <v>1</v>
      </c>
      <c r="DQ164" s="25">
        <v>1</v>
      </c>
      <c r="DR164" s="25">
        <v>1</v>
      </c>
      <c r="DS164" s="25">
        <v>0</v>
      </c>
      <c r="DT164" s="34">
        <v>2</v>
      </c>
      <c r="DU164" s="34">
        <v>3</v>
      </c>
      <c r="DV164" s="34">
        <v>0</v>
      </c>
      <c r="DW164" s="34">
        <v>2</v>
      </c>
      <c r="DX164" s="34">
        <v>3</v>
      </c>
      <c r="DY164" s="34">
        <v>4</v>
      </c>
      <c r="DZ164" s="34">
        <v>3</v>
      </c>
      <c r="EA164" s="2">
        <v>4</v>
      </c>
      <c r="EB164" s="2">
        <v>4</v>
      </c>
      <c r="EC164" s="2">
        <v>5</v>
      </c>
      <c r="ED164" s="2">
        <v>3</v>
      </c>
      <c r="EE164" s="2">
        <v>2</v>
      </c>
      <c r="EF164" s="34">
        <v>50</v>
      </c>
      <c r="EG164" s="34">
        <v>66.666666666666657</v>
      </c>
      <c r="EH164" s="34">
        <v>999999999</v>
      </c>
      <c r="EI164" s="34">
        <v>50</v>
      </c>
      <c r="EJ164" s="34">
        <v>66.666666666666657</v>
      </c>
      <c r="EK164" s="34">
        <v>100</v>
      </c>
      <c r="EL164" s="34">
        <v>66.666666666666657</v>
      </c>
      <c r="EM164" s="34">
        <v>100</v>
      </c>
      <c r="EN164" s="34">
        <v>75</v>
      </c>
      <c r="EO164" s="34">
        <v>60</v>
      </c>
      <c r="EP164" s="34">
        <v>33.333333333333329</v>
      </c>
      <c r="EQ164" s="34">
        <v>100</v>
      </c>
      <c r="ER164" s="34">
        <v>0</v>
      </c>
      <c r="ES164" s="34">
        <v>0</v>
      </c>
      <c r="ET164" s="34">
        <v>999999999</v>
      </c>
      <c r="EU164" s="34">
        <v>0</v>
      </c>
      <c r="EV164" s="34">
        <v>0</v>
      </c>
      <c r="EW164" s="34">
        <v>0</v>
      </c>
      <c r="EX164" s="34">
        <v>0</v>
      </c>
      <c r="EY164" s="34">
        <v>0</v>
      </c>
      <c r="EZ164" s="34">
        <v>0</v>
      </c>
      <c r="FA164" s="34">
        <v>20</v>
      </c>
      <c r="FB164" s="34">
        <v>33.333333333333329</v>
      </c>
      <c r="FC164" s="34">
        <v>0</v>
      </c>
      <c r="FD164" s="42">
        <v>50</v>
      </c>
      <c r="FE164" s="42">
        <v>33.333333333333329</v>
      </c>
      <c r="FF164" s="42">
        <v>999999999</v>
      </c>
      <c r="FG164" s="42">
        <v>50</v>
      </c>
      <c r="FH164" s="42">
        <v>33.333333333333329</v>
      </c>
      <c r="FI164" s="42">
        <v>0</v>
      </c>
      <c r="FJ164" s="42">
        <v>33.333333333333329</v>
      </c>
      <c r="FK164" s="42">
        <v>0</v>
      </c>
      <c r="FL164" s="42">
        <v>25</v>
      </c>
      <c r="FM164" s="42">
        <v>20</v>
      </c>
      <c r="FN164" s="42">
        <v>33.333333333333329</v>
      </c>
      <c r="FO164" s="42">
        <v>0</v>
      </c>
      <c r="FP164" s="42">
        <v>0</v>
      </c>
      <c r="FQ164" s="2">
        <v>2</v>
      </c>
      <c r="FR164" s="2">
        <v>0</v>
      </c>
      <c r="FS164" s="2">
        <v>1</v>
      </c>
      <c r="FT164" s="2">
        <v>3</v>
      </c>
      <c r="FU164" s="2">
        <v>4</v>
      </c>
      <c r="FV164" s="2">
        <v>2</v>
      </c>
      <c r="FW164" s="2">
        <v>4</v>
      </c>
      <c r="FX164" s="2">
        <v>3</v>
      </c>
      <c r="FY164" s="2">
        <v>4</v>
      </c>
      <c r="FZ164" s="2">
        <v>3</v>
      </c>
      <c r="GA164" s="2">
        <v>2</v>
      </c>
      <c r="GB164" s="25">
        <v>0</v>
      </c>
      <c r="GC164" s="25">
        <v>0</v>
      </c>
      <c r="GD164" s="25">
        <v>0</v>
      </c>
      <c r="GE164" s="25">
        <v>0</v>
      </c>
      <c r="GF164" s="25">
        <v>1</v>
      </c>
      <c r="GG164" s="25">
        <v>1</v>
      </c>
      <c r="GH164" s="25">
        <v>2</v>
      </c>
      <c r="GI164" s="25">
        <v>0</v>
      </c>
      <c r="GJ164" s="25">
        <v>0</v>
      </c>
      <c r="GK164" s="25">
        <v>1</v>
      </c>
      <c r="GL164" s="25">
        <v>1</v>
      </c>
      <c r="GM164" s="25">
        <v>1</v>
      </c>
      <c r="GN164" s="2">
        <v>1</v>
      </c>
      <c r="GO164" s="2">
        <v>0</v>
      </c>
      <c r="GP164" s="2">
        <v>0</v>
      </c>
      <c r="GQ164" s="2">
        <v>2</v>
      </c>
      <c r="GR164" s="2">
        <v>0</v>
      </c>
      <c r="GS164" s="2">
        <v>0</v>
      </c>
      <c r="GT164" s="2">
        <v>3</v>
      </c>
      <c r="GU164" s="2">
        <v>1</v>
      </c>
      <c r="GV164" s="2">
        <v>1</v>
      </c>
      <c r="GW164" s="2">
        <v>1</v>
      </c>
      <c r="GX164" s="2">
        <v>2</v>
      </c>
      <c r="GY164" s="2">
        <v>1</v>
      </c>
      <c r="GZ164" s="2">
        <v>1</v>
      </c>
      <c r="HA164" s="2">
        <v>2</v>
      </c>
      <c r="HB164" s="2">
        <v>0</v>
      </c>
      <c r="HC164" s="2">
        <v>3</v>
      </c>
      <c r="HD164" s="2">
        <v>4</v>
      </c>
      <c r="HE164" s="2">
        <v>5</v>
      </c>
      <c r="HF164" s="2">
        <v>7</v>
      </c>
      <c r="HG164" s="2">
        <v>5</v>
      </c>
      <c r="HH164" s="2">
        <v>4</v>
      </c>
      <c r="HI164" s="2">
        <v>6</v>
      </c>
      <c r="HJ164" s="2">
        <v>6</v>
      </c>
      <c r="HK164" s="2">
        <v>4</v>
      </c>
      <c r="HL164" s="34">
        <v>0</v>
      </c>
      <c r="HM164" s="34">
        <v>100</v>
      </c>
      <c r="HN164" s="34">
        <v>999999999</v>
      </c>
      <c r="HO164" s="34">
        <v>33.333333333333329</v>
      </c>
      <c r="HP164" s="34">
        <v>75</v>
      </c>
      <c r="HQ164" s="34">
        <v>80</v>
      </c>
      <c r="HR164" s="34">
        <v>28.571428571428569</v>
      </c>
      <c r="HS164" s="34">
        <v>80</v>
      </c>
      <c r="HT164" s="34">
        <v>75</v>
      </c>
      <c r="HU164" s="34">
        <v>66.666666666666657</v>
      </c>
      <c r="HV164" s="34">
        <v>50</v>
      </c>
      <c r="HW164" s="34">
        <v>50</v>
      </c>
      <c r="HX164" s="39">
        <v>0</v>
      </c>
      <c r="HY164" s="39">
        <v>0</v>
      </c>
      <c r="HZ164" s="39">
        <v>999999999</v>
      </c>
      <c r="IA164" s="39">
        <v>0</v>
      </c>
      <c r="IB164" s="39">
        <v>25</v>
      </c>
      <c r="IC164" s="39">
        <v>20</v>
      </c>
      <c r="ID164" s="39">
        <v>28.571428571428569</v>
      </c>
      <c r="IE164" s="39">
        <v>0</v>
      </c>
      <c r="IF164" s="39">
        <v>0</v>
      </c>
      <c r="IG164" s="39">
        <v>16.666666666666664</v>
      </c>
      <c r="IH164" s="39">
        <v>16.666666666666664</v>
      </c>
      <c r="II164" s="39">
        <v>25</v>
      </c>
      <c r="IJ164" s="39">
        <v>100</v>
      </c>
      <c r="IK164" s="39">
        <v>0</v>
      </c>
      <c r="IL164" s="39">
        <v>999999999</v>
      </c>
      <c r="IM164" s="39">
        <v>66.666666666666657</v>
      </c>
      <c r="IN164" s="39">
        <v>0</v>
      </c>
      <c r="IO164" s="39">
        <v>0</v>
      </c>
      <c r="IP164" s="39">
        <v>42.857142857142854</v>
      </c>
      <c r="IQ164" s="39">
        <v>20</v>
      </c>
      <c r="IR164" s="39">
        <v>25</v>
      </c>
      <c r="IS164" s="39">
        <v>16.666666666666664</v>
      </c>
      <c r="IT164" s="39">
        <v>33.333333333333329</v>
      </c>
      <c r="IU164" s="39">
        <v>25</v>
      </c>
      <c r="IV164" s="39">
        <v>2</v>
      </c>
      <c r="IW164" s="39">
        <v>1</v>
      </c>
      <c r="IX164" s="39">
        <v>1</v>
      </c>
      <c r="IY164" s="39">
        <v>1</v>
      </c>
      <c r="IZ164" s="39">
        <v>1</v>
      </c>
      <c r="JA164" s="39">
        <v>2</v>
      </c>
      <c r="JB164" s="39">
        <v>1</v>
      </c>
      <c r="JC164" s="39">
        <v>2</v>
      </c>
      <c r="JD164" s="2">
        <v>2</v>
      </c>
      <c r="JE164" s="2">
        <v>0</v>
      </c>
      <c r="JF164" s="2">
        <v>0</v>
      </c>
      <c r="JG164" s="2">
        <v>3</v>
      </c>
      <c r="JH164" s="2">
        <v>1</v>
      </c>
      <c r="JI164" s="2">
        <v>0</v>
      </c>
      <c r="JJ164" s="2">
        <v>1</v>
      </c>
      <c r="JK164" s="2">
        <v>0</v>
      </c>
      <c r="JL164" s="2">
        <v>0</v>
      </c>
      <c r="JM164" s="44">
        <v>1</v>
      </c>
      <c r="JN164" s="44">
        <v>0</v>
      </c>
      <c r="JO164" s="44">
        <v>0</v>
      </c>
      <c r="JP164" s="2">
        <v>1</v>
      </c>
      <c r="JQ164" s="2">
        <v>0</v>
      </c>
      <c r="JR164" s="2">
        <v>0</v>
      </c>
      <c r="JS164" s="2">
        <v>0</v>
      </c>
      <c r="JT164" s="2">
        <v>1</v>
      </c>
      <c r="JU164" s="2">
        <v>1</v>
      </c>
      <c r="JV164" s="2">
        <v>0</v>
      </c>
      <c r="JW164" s="2">
        <v>1</v>
      </c>
      <c r="JX164" s="2">
        <v>0</v>
      </c>
      <c r="JY164" s="2">
        <v>0</v>
      </c>
      <c r="JZ164" s="2">
        <v>0</v>
      </c>
      <c r="KA164" s="2">
        <v>1</v>
      </c>
      <c r="KB164" s="25">
        <v>0</v>
      </c>
      <c r="KC164" s="25">
        <v>0</v>
      </c>
      <c r="KD164" s="25">
        <v>0</v>
      </c>
      <c r="KE164" s="25">
        <v>1</v>
      </c>
      <c r="KF164" s="25">
        <v>4</v>
      </c>
      <c r="KG164" s="25">
        <v>2</v>
      </c>
      <c r="KH164" s="25">
        <v>2</v>
      </c>
      <c r="KI164" s="25">
        <v>2</v>
      </c>
      <c r="KJ164" s="25">
        <v>1</v>
      </c>
      <c r="KK164" s="25">
        <v>3</v>
      </c>
      <c r="KL164" s="25">
        <v>1</v>
      </c>
      <c r="KM164" s="25">
        <v>3</v>
      </c>
      <c r="KN164" s="25">
        <v>3</v>
      </c>
      <c r="KO164" s="25">
        <v>0</v>
      </c>
      <c r="KP164" s="25">
        <v>0</v>
      </c>
      <c r="KQ164" s="25">
        <v>4</v>
      </c>
      <c r="KR164" s="44">
        <v>50</v>
      </c>
      <c r="KS164" s="44">
        <v>50</v>
      </c>
      <c r="KT164" s="44">
        <v>50</v>
      </c>
      <c r="KU164" s="44">
        <v>50</v>
      </c>
      <c r="KV164" s="44">
        <v>100</v>
      </c>
      <c r="KW164" s="44">
        <v>66.666666666666657</v>
      </c>
      <c r="KX164" s="44">
        <v>100</v>
      </c>
      <c r="KY164" s="44">
        <v>66.666666666666657</v>
      </c>
      <c r="KZ164" s="44">
        <v>66.666666666666657</v>
      </c>
      <c r="LA164" s="44">
        <v>999999999</v>
      </c>
      <c r="LB164" s="44">
        <v>999999999</v>
      </c>
      <c r="LC164" s="44">
        <v>75</v>
      </c>
      <c r="LD164" s="44">
        <v>25</v>
      </c>
      <c r="LE164" s="44">
        <v>0</v>
      </c>
      <c r="LF164" s="44">
        <v>50</v>
      </c>
      <c r="LG164" s="44">
        <v>0</v>
      </c>
      <c r="LH164" s="44">
        <v>0</v>
      </c>
      <c r="LI164" s="44">
        <v>33.333333333333329</v>
      </c>
      <c r="LJ164" s="44">
        <v>0</v>
      </c>
      <c r="LK164" s="44">
        <v>0</v>
      </c>
      <c r="LL164" s="44">
        <v>33.333333333333329</v>
      </c>
      <c r="LM164" s="44">
        <v>999999999</v>
      </c>
      <c r="LN164" s="44">
        <v>999999999</v>
      </c>
      <c r="LO164" s="44">
        <v>0</v>
      </c>
      <c r="LP164" s="44">
        <v>25</v>
      </c>
      <c r="LQ164" s="44">
        <v>50</v>
      </c>
      <c r="LR164" s="44">
        <v>0</v>
      </c>
      <c r="LS164" s="44">
        <v>50</v>
      </c>
      <c r="LT164" s="44">
        <v>0</v>
      </c>
      <c r="LU164" s="44">
        <v>0</v>
      </c>
      <c r="LV164" s="44">
        <v>0</v>
      </c>
      <c r="LW164" s="44">
        <v>33.333333333333329</v>
      </c>
      <c r="LX164" s="44">
        <v>0</v>
      </c>
      <c r="LY164" s="44">
        <v>999999999</v>
      </c>
      <c r="LZ164" s="44">
        <v>999999999</v>
      </c>
      <c r="MA164" s="44">
        <v>25</v>
      </c>
      <c r="MB164" s="25">
        <v>1</v>
      </c>
      <c r="MC164" s="25">
        <v>1</v>
      </c>
      <c r="MD164" s="25">
        <v>0</v>
      </c>
      <c r="ME164" s="25">
        <v>1</v>
      </c>
      <c r="MF164" s="25">
        <v>1</v>
      </c>
      <c r="MG164" s="25">
        <v>1</v>
      </c>
      <c r="MH164" s="25">
        <v>1</v>
      </c>
      <c r="MI164" s="25">
        <v>1</v>
      </c>
      <c r="MJ164" s="25">
        <v>1</v>
      </c>
      <c r="MK164" s="25">
        <v>0</v>
      </c>
      <c r="ML164" s="25">
        <v>0</v>
      </c>
      <c r="MM164" s="25">
        <v>0</v>
      </c>
      <c r="MN164" s="25">
        <v>2</v>
      </c>
      <c r="MO164" s="25">
        <v>3</v>
      </c>
      <c r="MP164" s="25">
        <v>0</v>
      </c>
      <c r="MQ164" s="25">
        <v>2</v>
      </c>
      <c r="MR164" s="25">
        <v>3</v>
      </c>
      <c r="MS164" s="25">
        <v>4</v>
      </c>
      <c r="MT164" s="25">
        <v>1</v>
      </c>
      <c r="MU164" s="25">
        <v>2</v>
      </c>
      <c r="MV164" s="25">
        <v>2</v>
      </c>
      <c r="MW164" s="44">
        <v>0</v>
      </c>
      <c r="MX164" s="44">
        <v>2</v>
      </c>
      <c r="MY164" s="44">
        <v>1</v>
      </c>
      <c r="MZ164" s="44">
        <v>50</v>
      </c>
      <c r="NA164" s="44">
        <v>33.333333333333329</v>
      </c>
      <c r="NB164" s="44">
        <v>999999999</v>
      </c>
      <c r="NC164" s="44">
        <v>50</v>
      </c>
      <c r="ND164" s="44">
        <v>33.333333333333329</v>
      </c>
      <c r="NE164" s="44">
        <v>25</v>
      </c>
      <c r="NF164" s="44">
        <v>100</v>
      </c>
      <c r="NG164" s="44">
        <v>50</v>
      </c>
      <c r="NH164" s="44">
        <v>50</v>
      </c>
      <c r="NI164" s="44">
        <v>999999999</v>
      </c>
      <c r="NJ164" s="44">
        <v>0</v>
      </c>
      <c r="NK164" s="44">
        <v>0</v>
      </c>
      <c r="NL164" s="25">
        <v>0</v>
      </c>
      <c r="NM164" s="25">
        <v>0</v>
      </c>
      <c r="NN164" s="25">
        <v>0</v>
      </c>
      <c r="NO164" s="25">
        <v>0</v>
      </c>
      <c r="NP164" s="25">
        <v>0</v>
      </c>
      <c r="NQ164" s="25">
        <v>0</v>
      </c>
      <c r="NR164" s="25">
        <v>0</v>
      </c>
      <c r="NS164" s="25">
        <v>0</v>
      </c>
      <c r="NT164" s="25">
        <v>0</v>
      </c>
      <c r="NU164" s="25">
        <v>0</v>
      </c>
      <c r="NV164" s="25">
        <v>0</v>
      </c>
      <c r="NW164" s="25">
        <v>0</v>
      </c>
      <c r="NX164" s="25">
        <v>1</v>
      </c>
      <c r="NY164" s="25">
        <v>0</v>
      </c>
      <c r="NZ164" s="25">
        <v>0</v>
      </c>
      <c r="OA164" s="25">
        <v>0</v>
      </c>
      <c r="OB164" s="25">
        <v>0</v>
      </c>
      <c r="OC164" s="25">
        <v>0</v>
      </c>
      <c r="OD164" s="44">
        <v>0</v>
      </c>
      <c r="OE164" s="44">
        <v>0</v>
      </c>
      <c r="OF164" s="44">
        <v>0</v>
      </c>
      <c r="OG164" s="44">
        <v>0</v>
      </c>
      <c r="OH164" s="44">
        <v>0</v>
      </c>
      <c r="OI164" s="44">
        <v>0</v>
      </c>
      <c r="OJ164" s="44">
        <v>0</v>
      </c>
      <c r="OK164" s="44">
        <v>999999999</v>
      </c>
      <c r="OL164" s="44">
        <v>999999999</v>
      </c>
      <c r="OM164" s="44">
        <v>999999999</v>
      </c>
      <c r="ON164" s="44">
        <v>999999999</v>
      </c>
      <c r="OO164" s="44">
        <v>999999999</v>
      </c>
      <c r="OP164" s="44">
        <v>999999999</v>
      </c>
      <c r="OQ164" s="44">
        <v>999999999</v>
      </c>
      <c r="OR164" s="44">
        <v>999999999</v>
      </c>
      <c r="OS164" s="44">
        <v>999999999</v>
      </c>
      <c r="OT164" s="44">
        <v>999999999</v>
      </c>
      <c r="OU164" s="44">
        <v>999999999</v>
      </c>
      <c r="OV164" s="25">
        <v>6</v>
      </c>
      <c r="OW164" s="25">
        <v>5</v>
      </c>
      <c r="OX164" s="25">
        <v>3</v>
      </c>
      <c r="OY164" s="25">
        <v>5</v>
      </c>
      <c r="OZ164" s="25">
        <v>7</v>
      </c>
      <c r="PA164" s="25">
        <v>7</v>
      </c>
      <c r="PB164" s="25">
        <v>10</v>
      </c>
      <c r="PC164" s="25">
        <v>8</v>
      </c>
      <c r="PD164" s="25">
        <v>8</v>
      </c>
      <c r="PE164" s="25">
        <v>10</v>
      </c>
      <c r="PF164" s="25">
        <v>5</v>
      </c>
      <c r="PG164" s="25">
        <v>0</v>
      </c>
      <c r="PH164" s="25">
        <v>12</v>
      </c>
      <c r="PI164" s="25">
        <v>11</v>
      </c>
      <c r="PJ164" s="25">
        <v>7</v>
      </c>
      <c r="PK164" s="25">
        <v>7</v>
      </c>
      <c r="PL164" s="25">
        <v>10</v>
      </c>
      <c r="PM164" s="25">
        <v>12</v>
      </c>
      <c r="PN164" s="25">
        <v>17</v>
      </c>
      <c r="PO164" s="25">
        <v>10</v>
      </c>
      <c r="PP164" s="25">
        <v>11</v>
      </c>
      <c r="PQ164" s="25">
        <v>12</v>
      </c>
      <c r="PR164" s="25">
        <v>9</v>
      </c>
      <c r="PS164" s="25">
        <v>10</v>
      </c>
      <c r="PT164" s="44">
        <v>50</v>
      </c>
      <c r="PU164" s="44">
        <v>45.454545454545453</v>
      </c>
      <c r="PV164" s="44">
        <v>42.857142857142854</v>
      </c>
      <c r="PW164" s="44">
        <v>71.428571428571431</v>
      </c>
      <c r="PX164" s="44">
        <v>70</v>
      </c>
      <c r="PY164" s="44">
        <v>58.333333333333336</v>
      </c>
      <c r="PZ164" s="44">
        <v>58.82352941176471</v>
      </c>
      <c r="QA164" s="44">
        <v>80</v>
      </c>
      <c r="QB164" s="44">
        <v>72.727272727272734</v>
      </c>
      <c r="QC164" s="44">
        <v>83.333333333333343</v>
      </c>
      <c r="QD164" s="44">
        <v>55.555555555555557</v>
      </c>
      <c r="QE164" s="44">
        <v>0</v>
      </c>
      <c r="QF164" s="25">
        <v>5</v>
      </c>
      <c r="QG164" s="25">
        <v>5</v>
      </c>
      <c r="QH164" s="25">
        <v>3</v>
      </c>
      <c r="QI164" s="25">
        <v>5</v>
      </c>
      <c r="QJ164" s="25">
        <v>6</v>
      </c>
      <c r="QK164" s="25">
        <v>7</v>
      </c>
      <c r="QL164" s="25">
        <v>11</v>
      </c>
      <c r="QM164" s="25">
        <v>7</v>
      </c>
      <c r="QN164" s="25">
        <v>8</v>
      </c>
      <c r="QO164" s="25">
        <v>9</v>
      </c>
      <c r="QP164" s="25">
        <v>3</v>
      </c>
      <c r="QQ164" s="25">
        <v>12</v>
      </c>
      <c r="QR164" s="25">
        <v>11</v>
      </c>
      <c r="QS164" s="25">
        <v>7</v>
      </c>
      <c r="QT164" s="25">
        <v>7</v>
      </c>
      <c r="QU164" s="25">
        <v>10</v>
      </c>
      <c r="QV164" s="25">
        <v>12</v>
      </c>
      <c r="QW164" s="25">
        <v>17</v>
      </c>
      <c r="QX164" s="25">
        <v>10</v>
      </c>
      <c r="QY164" s="25">
        <v>11</v>
      </c>
      <c r="QZ164" s="25">
        <v>12</v>
      </c>
      <c r="RA164" s="25">
        <v>9</v>
      </c>
      <c r="RB164" s="44">
        <v>41.666666666666671</v>
      </c>
      <c r="RC164" s="44">
        <v>45.454545454545453</v>
      </c>
      <c r="RD164" s="44">
        <v>42.857142857142854</v>
      </c>
      <c r="RE164" s="44">
        <v>71.428571428571431</v>
      </c>
      <c r="RF164" s="44">
        <v>60</v>
      </c>
      <c r="RG164" s="44">
        <v>58.333333333333336</v>
      </c>
      <c r="RH164" s="44">
        <v>64.705882352941174</v>
      </c>
      <c r="RI164" s="44">
        <v>70</v>
      </c>
      <c r="RJ164" s="44">
        <v>72.727272727272734</v>
      </c>
      <c r="RK164" s="44">
        <v>75</v>
      </c>
      <c r="RL164" s="44">
        <v>33.333333333333329</v>
      </c>
      <c r="RM164" s="25">
        <v>3</v>
      </c>
      <c r="RN164" s="25">
        <v>3</v>
      </c>
      <c r="RO164" s="25">
        <v>2</v>
      </c>
      <c r="RP164" s="25">
        <v>4</v>
      </c>
      <c r="RQ164" s="25">
        <v>4</v>
      </c>
      <c r="RR164" s="25">
        <v>7</v>
      </c>
      <c r="RS164" s="25">
        <v>6</v>
      </c>
      <c r="RT164" s="25">
        <v>6</v>
      </c>
      <c r="RU164" s="25">
        <v>2</v>
      </c>
      <c r="RV164" s="25">
        <v>1</v>
      </c>
      <c r="RW164" s="25">
        <v>2</v>
      </c>
      <c r="RX164" s="25">
        <v>6</v>
      </c>
      <c r="RY164" s="25">
        <v>2</v>
      </c>
      <c r="RZ164" s="25">
        <v>0</v>
      </c>
      <c r="SA164" s="25">
        <v>0</v>
      </c>
      <c r="SB164" s="25">
        <v>2</v>
      </c>
      <c r="SC164" s="25">
        <v>5</v>
      </c>
      <c r="SD164" s="25">
        <v>5</v>
      </c>
      <c r="SE164" s="25">
        <v>5</v>
      </c>
      <c r="SF164" s="25">
        <v>2</v>
      </c>
      <c r="SG164" s="25">
        <v>4</v>
      </c>
      <c r="SH164" s="25">
        <v>1</v>
      </c>
      <c r="SI164" s="25">
        <v>1</v>
      </c>
      <c r="SJ164" s="25">
        <v>4</v>
      </c>
      <c r="SK164" s="25">
        <v>2</v>
      </c>
      <c r="SL164" s="25">
        <v>0</v>
      </c>
      <c r="SM164" s="25">
        <v>0</v>
      </c>
      <c r="SN164" s="25">
        <v>2</v>
      </c>
      <c r="SO164" s="25">
        <v>4</v>
      </c>
      <c r="SP164" s="25">
        <v>5</v>
      </c>
      <c r="SQ164" s="25">
        <v>4</v>
      </c>
      <c r="SR164" s="25">
        <v>2</v>
      </c>
      <c r="SS164" s="25">
        <v>1</v>
      </c>
      <c r="ST164" s="25">
        <v>0</v>
      </c>
      <c r="SU164" s="25">
        <v>1</v>
      </c>
      <c r="SV164" s="25">
        <v>4</v>
      </c>
      <c r="SW164" s="44">
        <v>50</v>
      </c>
      <c r="SX164" s="44">
        <v>37.5</v>
      </c>
      <c r="SY164" s="44">
        <v>50</v>
      </c>
      <c r="SZ164" s="44">
        <v>66.666666666666657</v>
      </c>
      <c r="TA164" s="44">
        <v>57.142857142857139</v>
      </c>
      <c r="TB164" s="44">
        <v>58.333333333333336</v>
      </c>
      <c r="TC164" s="44">
        <v>60</v>
      </c>
      <c r="TD164" s="44">
        <v>60</v>
      </c>
      <c r="TE164" s="44">
        <v>22.222222222222221</v>
      </c>
      <c r="TF164" s="44">
        <v>12.5</v>
      </c>
      <c r="TG164" s="44">
        <v>33.333333333333329</v>
      </c>
      <c r="TH164" s="44">
        <v>66.666666666666657</v>
      </c>
      <c r="TI164" s="44">
        <v>33.333333333333329</v>
      </c>
      <c r="TJ164" s="44">
        <v>0</v>
      </c>
      <c r="TK164" s="44">
        <v>0</v>
      </c>
      <c r="TL164" s="44">
        <v>33.333333333333329</v>
      </c>
      <c r="TM164" s="44">
        <v>71.428571428571431</v>
      </c>
      <c r="TN164" s="44">
        <v>41.666666666666671</v>
      </c>
      <c r="TO164" s="44">
        <v>50</v>
      </c>
      <c r="TP164" s="44">
        <v>20</v>
      </c>
      <c r="TQ164" s="44">
        <v>44.444444444444443</v>
      </c>
      <c r="TR164" s="44">
        <v>12.5</v>
      </c>
      <c r="TS164" s="44">
        <v>16.666666666666664</v>
      </c>
      <c r="TT164" s="44">
        <v>44.444444444444443</v>
      </c>
      <c r="TU164" s="44">
        <v>33.333333333333329</v>
      </c>
      <c r="TV164" s="44">
        <v>0</v>
      </c>
      <c r="TW164" s="44">
        <v>0</v>
      </c>
      <c r="TX164" s="44">
        <v>33.333333333333329</v>
      </c>
      <c r="TY164" s="44">
        <v>57.142857142857139</v>
      </c>
      <c r="TZ164" s="44">
        <v>41.666666666666671</v>
      </c>
      <c r="UA164" s="44">
        <v>40</v>
      </c>
      <c r="UB164" s="44">
        <v>20</v>
      </c>
      <c r="UC164" s="44">
        <v>11.111111111111111</v>
      </c>
      <c r="UD164" s="44">
        <v>0</v>
      </c>
      <c r="UE164" s="44">
        <v>16.666666666666664</v>
      </c>
      <c r="UF164" s="44">
        <v>44.444444444444443</v>
      </c>
    </row>
    <row r="165" spans="1:552" x14ac:dyDescent="0.25">
      <c r="A165" s="2" t="str">
        <f t="shared" si="2"/>
        <v xml:space="preserve">350280 Araçatuba                                                                                                                                    </v>
      </c>
      <c r="B165" s="58">
        <v>350280</v>
      </c>
      <c r="C165" s="2" t="s">
        <v>209</v>
      </c>
      <c r="D165" s="56">
        <v>5</v>
      </c>
      <c r="E165" s="56">
        <v>6</v>
      </c>
      <c r="F165" s="56">
        <v>3</v>
      </c>
      <c r="G165" s="56">
        <v>3</v>
      </c>
      <c r="H165" s="56">
        <v>4</v>
      </c>
      <c r="I165" s="56">
        <v>8</v>
      </c>
      <c r="J165" s="56">
        <v>5</v>
      </c>
      <c r="K165" s="56">
        <v>3</v>
      </c>
      <c r="L165" s="56">
        <v>5</v>
      </c>
      <c r="M165" s="56">
        <v>5</v>
      </c>
      <c r="N165" s="56">
        <v>8</v>
      </c>
      <c r="O165" s="56">
        <v>2</v>
      </c>
      <c r="P165" s="59">
        <v>3</v>
      </c>
      <c r="Q165" s="59">
        <v>2</v>
      </c>
      <c r="R165" s="59">
        <v>2</v>
      </c>
      <c r="S165" s="59">
        <v>1</v>
      </c>
      <c r="T165" s="59">
        <v>0</v>
      </c>
      <c r="U165" s="59">
        <v>5</v>
      </c>
      <c r="V165" s="59">
        <v>3</v>
      </c>
      <c r="W165" s="59">
        <v>1</v>
      </c>
      <c r="X165" s="59">
        <v>4</v>
      </c>
      <c r="Y165" s="59">
        <v>4</v>
      </c>
      <c r="Z165" s="59">
        <v>5</v>
      </c>
      <c r="AA165" s="59">
        <v>1</v>
      </c>
      <c r="AB165" s="62">
        <v>60</v>
      </c>
      <c r="AC165" s="62">
        <v>33.333333333333329</v>
      </c>
      <c r="AD165" s="62">
        <v>66.666666666666657</v>
      </c>
      <c r="AE165" s="62">
        <v>33.333333333333329</v>
      </c>
      <c r="AF165" s="62">
        <v>0</v>
      </c>
      <c r="AG165" s="62">
        <v>62.5</v>
      </c>
      <c r="AH165" s="62">
        <v>60</v>
      </c>
      <c r="AI165" s="62">
        <v>33.333333333333329</v>
      </c>
      <c r="AJ165" s="62">
        <v>80</v>
      </c>
      <c r="AK165" s="62">
        <v>80</v>
      </c>
      <c r="AL165" s="62">
        <v>62.5</v>
      </c>
      <c r="AM165" s="62">
        <v>50</v>
      </c>
      <c r="AN165" s="61">
        <v>1</v>
      </c>
      <c r="AO165" s="25">
        <v>4</v>
      </c>
      <c r="AP165" s="25">
        <v>1</v>
      </c>
      <c r="AQ165" s="25">
        <v>2</v>
      </c>
      <c r="AR165" s="25">
        <v>4</v>
      </c>
      <c r="AS165" s="25">
        <v>2</v>
      </c>
      <c r="AT165" s="25">
        <v>2</v>
      </c>
      <c r="AU165" s="25">
        <v>1</v>
      </c>
      <c r="AV165" s="25">
        <v>1</v>
      </c>
      <c r="AW165" s="25">
        <v>0</v>
      </c>
      <c r="AX165" s="25">
        <v>3</v>
      </c>
      <c r="AY165" s="25">
        <v>0</v>
      </c>
      <c r="AZ165" s="39">
        <v>20</v>
      </c>
      <c r="BA165" s="39">
        <v>66.666666666666657</v>
      </c>
      <c r="BB165" s="39">
        <v>33.333333333333329</v>
      </c>
      <c r="BC165" s="39">
        <v>66.666666666666657</v>
      </c>
      <c r="BD165" s="39">
        <v>100</v>
      </c>
      <c r="BE165" s="39">
        <v>25</v>
      </c>
      <c r="BF165" s="39">
        <v>40</v>
      </c>
      <c r="BG165" s="39">
        <v>33.333333333333329</v>
      </c>
      <c r="BH165" s="39">
        <v>20</v>
      </c>
      <c r="BI165" s="39">
        <v>0</v>
      </c>
      <c r="BJ165" s="39">
        <v>37.5</v>
      </c>
      <c r="BK165" s="39">
        <v>0</v>
      </c>
      <c r="BL165" s="25">
        <v>1</v>
      </c>
      <c r="BM165" s="25">
        <v>0</v>
      </c>
      <c r="BN165" s="25">
        <v>0</v>
      </c>
      <c r="BO165" s="25">
        <v>0</v>
      </c>
      <c r="BP165" s="25">
        <v>0</v>
      </c>
      <c r="BQ165" s="25">
        <v>1</v>
      </c>
      <c r="BR165" s="25">
        <v>0</v>
      </c>
      <c r="BS165" s="25">
        <v>1</v>
      </c>
      <c r="BT165" s="25">
        <v>0</v>
      </c>
      <c r="BU165" s="25">
        <v>1</v>
      </c>
      <c r="BV165" s="25">
        <v>0</v>
      </c>
      <c r="BW165" s="25">
        <v>1</v>
      </c>
      <c r="BX165" s="39">
        <v>20</v>
      </c>
      <c r="BY165" s="39">
        <v>0</v>
      </c>
      <c r="BZ165" s="39">
        <v>0</v>
      </c>
      <c r="CA165" s="39">
        <v>0</v>
      </c>
      <c r="CB165" s="39">
        <v>0</v>
      </c>
      <c r="CC165" s="39">
        <v>12.5</v>
      </c>
      <c r="CD165" s="39">
        <v>0</v>
      </c>
      <c r="CE165" s="39">
        <v>33.333333333333329</v>
      </c>
      <c r="CF165" s="39">
        <v>0</v>
      </c>
      <c r="CG165" s="39">
        <v>20</v>
      </c>
      <c r="CH165" s="39">
        <v>0</v>
      </c>
      <c r="CI165" s="39">
        <v>50</v>
      </c>
      <c r="CJ165" s="63">
        <v>0</v>
      </c>
      <c r="CK165" s="63">
        <v>0</v>
      </c>
      <c r="CL165" s="63">
        <v>1</v>
      </c>
      <c r="CM165" s="63">
        <v>0</v>
      </c>
      <c r="CN165" s="63">
        <v>0</v>
      </c>
      <c r="CO165" s="63">
        <v>1</v>
      </c>
      <c r="CP165" s="63">
        <v>2</v>
      </c>
      <c r="CQ165" s="63">
        <v>0</v>
      </c>
      <c r="CR165" s="63">
        <v>3</v>
      </c>
      <c r="CS165" s="63">
        <v>2</v>
      </c>
      <c r="CT165" s="63">
        <v>3</v>
      </c>
      <c r="CU165" s="63">
        <v>1</v>
      </c>
      <c r="CV165" s="63">
        <v>1</v>
      </c>
      <c r="CW165" s="63">
        <v>0</v>
      </c>
      <c r="CX165" s="63">
        <v>0</v>
      </c>
      <c r="CY165" s="63">
        <v>0</v>
      </c>
      <c r="CZ165" s="63">
        <v>0</v>
      </c>
      <c r="DA165" s="63">
        <v>0</v>
      </c>
      <c r="DB165" s="63">
        <v>0</v>
      </c>
      <c r="DC165" s="63">
        <v>0</v>
      </c>
      <c r="DD165" s="63">
        <v>1</v>
      </c>
      <c r="DE165" s="63">
        <v>0</v>
      </c>
      <c r="DF165" s="63">
        <v>0</v>
      </c>
      <c r="DG165" s="63">
        <v>0</v>
      </c>
      <c r="DH165" s="25">
        <v>1</v>
      </c>
      <c r="DI165" s="25">
        <v>0</v>
      </c>
      <c r="DJ165" s="25">
        <v>1</v>
      </c>
      <c r="DK165" s="25">
        <v>1</v>
      </c>
      <c r="DL165" s="25">
        <v>0</v>
      </c>
      <c r="DM165" s="25">
        <v>1</v>
      </c>
      <c r="DN165" s="25">
        <v>1</v>
      </c>
      <c r="DO165" s="25">
        <v>0</v>
      </c>
      <c r="DP165" s="25">
        <v>0</v>
      </c>
      <c r="DQ165" s="25">
        <v>0</v>
      </c>
      <c r="DR165" s="25">
        <v>1</v>
      </c>
      <c r="DS165" s="25">
        <v>0</v>
      </c>
      <c r="DT165" s="34">
        <v>2</v>
      </c>
      <c r="DU165" s="34">
        <v>0</v>
      </c>
      <c r="DV165" s="34">
        <v>2</v>
      </c>
      <c r="DW165" s="34">
        <v>1</v>
      </c>
      <c r="DX165" s="34">
        <v>0</v>
      </c>
      <c r="DY165" s="34">
        <v>2</v>
      </c>
      <c r="DZ165" s="34">
        <v>3</v>
      </c>
      <c r="EA165" s="2">
        <v>0</v>
      </c>
      <c r="EB165" s="2">
        <v>4</v>
      </c>
      <c r="EC165" s="2">
        <v>2</v>
      </c>
      <c r="ED165" s="2">
        <v>4</v>
      </c>
      <c r="EE165" s="2">
        <v>1</v>
      </c>
      <c r="EF165" s="34">
        <v>0</v>
      </c>
      <c r="EG165" s="34">
        <v>999999999</v>
      </c>
      <c r="EH165" s="34">
        <v>50</v>
      </c>
      <c r="EI165" s="34">
        <v>0</v>
      </c>
      <c r="EJ165" s="34">
        <v>999999999</v>
      </c>
      <c r="EK165" s="34">
        <v>50</v>
      </c>
      <c r="EL165" s="34">
        <v>66.666666666666657</v>
      </c>
      <c r="EM165" s="34">
        <v>999999999</v>
      </c>
      <c r="EN165" s="34">
        <v>75</v>
      </c>
      <c r="EO165" s="34">
        <v>100</v>
      </c>
      <c r="EP165" s="34">
        <v>75</v>
      </c>
      <c r="EQ165" s="34">
        <v>100</v>
      </c>
      <c r="ER165" s="34">
        <v>50</v>
      </c>
      <c r="ES165" s="34">
        <v>999999999</v>
      </c>
      <c r="ET165" s="34">
        <v>0</v>
      </c>
      <c r="EU165" s="34">
        <v>0</v>
      </c>
      <c r="EV165" s="34">
        <v>999999999</v>
      </c>
      <c r="EW165" s="34">
        <v>0</v>
      </c>
      <c r="EX165" s="34">
        <v>0</v>
      </c>
      <c r="EY165" s="34">
        <v>999999999</v>
      </c>
      <c r="EZ165" s="34">
        <v>25</v>
      </c>
      <c r="FA165" s="34">
        <v>0</v>
      </c>
      <c r="FB165" s="34">
        <v>0</v>
      </c>
      <c r="FC165" s="34">
        <v>0</v>
      </c>
      <c r="FD165" s="42">
        <v>50</v>
      </c>
      <c r="FE165" s="42">
        <v>999999999</v>
      </c>
      <c r="FF165" s="42">
        <v>50</v>
      </c>
      <c r="FG165" s="42">
        <v>100</v>
      </c>
      <c r="FH165" s="42">
        <v>999999999</v>
      </c>
      <c r="FI165" s="42">
        <v>50</v>
      </c>
      <c r="FJ165" s="42">
        <v>33.333333333333329</v>
      </c>
      <c r="FK165" s="42">
        <v>999999999</v>
      </c>
      <c r="FL165" s="42">
        <v>0</v>
      </c>
      <c r="FM165" s="42">
        <v>0</v>
      </c>
      <c r="FN165" s="42">
        <v>25</v>
      </c>
      <c r="FO165" s="42">
        <v>0</v>
      </c>
      <c r="FP165" s="42">
        <v>1</v>
      </c>
      <c r="FQ165" s="2">
        <v>0</v>
      </c>
      <c r="FR165" s="2">
        <v>2</v>
      </c>
      <c r="FS165" s="2">
        <v>1</v>
      </c>
      <c r="FT165" s="2">
        <v>0</v>
      </c>
      <c r="FU165" s="2">
        <v>2</v>
      </c>
      <c r="FV165" s="2">
        <v>3</v>
      </c>
      <c r="FW165" s="2">
        <v>0</v>
      </c>
      <c r="FX165" s="2">
        <v>3</v>
      </c>
      <c r="FY165" s="2">
        <v>3</v>
      </c>
      <c r="FZ165" s="2">
        <v>5</v>
      </c>
      <c r="GA165" s="2">
        <v>1</v>
      </c>
      <c r="GB165" s="25">
        <v>0</v>
      </c>
      <c r="GC165" s="25">
        <v>0</v>
      </c>
      <c r="GD165" s="25">
        <v>0</v>
      </c>
      <c r="GE165" s="25">
        <v>0</v>
      </c>
      <c r="GF165" s="25">
        <v>0</v>
      </c>
      <c r="GG165" s="25">
        <v>1</v>
      </c>
      <c r="GH165" s="25">
        <v>0</v>
      </c>
      <c r="GI165" s="25">
        <v>0</v>
      </c>
      <c r="GJ165" s="25">
        <v>0</v>
      </c>
      <c r="GK165" s="25">
        <v>0</v>
      </c>
      <c r="GL165" s="25">
        <v>0</v>
      </c>
      <c r="GM165" s="25">
        <v>0</v>
      </c>
      <c r="GN165" s="2">
        <v>1</v>
      </c>
      <c r="GO165" s="2">
        <v>2</v>
      </c>
      <c r="GP165" s="2">
        <v>0</v>
      </c>
      <c r="GQ165" s="2">
        <v>0</v>
      </c>
      <c r="GR165" s="2">
        <v>0</v>
      </c>
      <c r="GS165" s="2">
        <v>1</v>
      </c>
      <c r="GT165" s="2">
        <v>0</v>
      </c>
      <c r="GU165" s="2">
        <v>1</v>
      </c>
      <c r="GV165" s="2">
        <v>1</v>
      </c>
      <c r="GW165" s="2">
        <v>1</v>
      </c>
      <c r="GX165" s="2">
        <v>0</v>
      </c>
      <c r="GY165" s="2">
        <v>0</v>
      </c>
      <c r="GZ165" s="2">
        <v>2</v>
      </c>
      <c r="HA165" s="2">
        <v>2</v>
      </c>
      <c r="HB165" s="2">
        <v>2</v>
      </c>
      <c r="HC165" s="2">
        <v>1</v>
      </c>
      <c r="HD165" s="2">
        <v>0</v>
      </c>
      <c r="HE165" s="2">
        <v>4</v>
      </c>
      <c r="HF165" s="2">
        <v>3</v>
      </c>
      <c r="HG165" s="2">
        <v>1</v>
      </c>
      <c r="HH165" s="2">
        <v>4</v>
      </c>
      <c r="HI165" s="2">
        <v>4</v>
      </c>
      <c r="HJ165" s="2">
        <v>5</v>
      </c>
      <c r="HK165" s="2">
        <v>1</v>
      </c>
      <c r="HL165" s="34">
        <v>50</v>
      </c>
      <c r="HM165" s="34">
        <v>0</v>
      </c>
      <c r="HN165" s="34">
        <v>100</v>
      </c>
      <c r="HO165" s="34">
        <v>100</v>
      </c>
      <c r="HP165" s="34">
        <v>999999999</v>
      </c>
      <c r="HQ165" s="34">
        <v>50</v>
      </c>
      <c r="HR165" s="34">
        <v>100</v>
      </c>
      <c r="HS165" s="34">
        <v>0</v>
      </c>
      <c r="HT165" s="34">
        <v>75</v>
      </c>
      <c r="HU165" s="34">
        <v>75</v>
      </c>
      <c r="HV165" s="34">
        <v>100</v>
      </c>
      <c r="HW165" s="34">
        <v>100</v>
      </c>
      <c r="HX165" s="39">
        <v>0</v>
      </c>
      <c r="HY165" s="39">
        <v>0</v>
      </c>
      <c r="HZ165" s="39">
        <v>0</v>
      </c>
      <c r="IA165" s="39">
        <v>0</v>
      </c>
      <c r="IB165" s="39">
        <v>999999999</v>
      </c>
      <c r="IC165" s="39">
        <v>25</v>
      </c>
      <c r="ID165" s="39">
        <v>0</v>
      </c>
      <c r="IE165" s="39">
        <v>0</v>
      </c>
      <c r="IF165" s="39">
        <v>0</v>
      </c>
      <c r="IG165" s="39">
        <v>0</v>
      </c>
      <c r="IH165" s="39">
        <v>0</v>
      </c>
      <c r="II165" s="39">
        <v>0</v>
      </c>
      <c r="IJ165" s="39">
        <v>50</v>
      </c>
      <c r="IK165" s="39">
        <v>100</v>
      </c>
      <c r="IL165" s="39">
        <v>0</v>
      </c>
      <c r="IM165" s="39">
        <v>0</v>
      </c>
      <c r="IN165" s="39">
        <v>999999999</v>
      </c>
      <c r="IO165" s="39">
        <v>25</v>
      </c>
      <c r="IP165" s="39">
        <v>0</v>
      </c>
      <c r="IQ165" s="39">
        <v>100</v>
      </c>
      <c r="IR165" s="39">
        <v>25</v>
      </c>
      <c r="IS165" s="39">
        <v>25</v>
      </c>
      <c r="IT165" s="39">
        <v>0</v>
      </c>
      <c r="IU165" s="39">
        <v>0</v>
      </c>
      <c r="IV165" s="39">
        <v>1</v>
      </c>
      <c r="IW165" s="39">
        <v>1</v>
      </c>
      <c r="IX165" s="39">
        <v>0</v>
      </c>
      <c r="IY165" s="39">
        <v>0</v>
      </c>
      <c r="IZ165" s="39">
        <v>1</v>
      </c>
      <c r="JA165" s="39">
        <v>0</v>
      </c>
      <c r="JB165" s="39">
        <v>0</v>
      </c>
      <c r="JC165" s="39">
        <v>0</v>
      </c>
      <c r="JD165" s="2">
        <v>1</v>
      </c>
      <c r="JE165" s="2">
        <v>0</v>
      </c>
      <c r="JF165" s="2">
        <v>3</v>
      </c>
      <c r="JG165" s="2">
        <v>0</v>
      </c>
      <c r="JH165" s="2">
        <v>0</v>
      </c>
      <c r="JI165" s="2">
        <v>1</v>
      </c>
      <c r="JJ165" s="2">
        <v>0</v>
      </c>
      <c r="JK165" s="2">
        <v>2</v>
      </c>
      <c r="JL165" s="2">
        <v>1</v>
      </c>
      <c r="JM165" s="44">
        <v>0</v>
      </c>
      <c r="JN165" s="44">
        <v>1</v>
      </c>
      <c r="JO165" s="44">
        <v>0</v>
      </c>
      <c r="JP165" s="2">
        <v>0</v>
      </c>
      <c r="JQ165" s="2">
        <v>0</v>
      </c>
      <c r="JR165" s="2">
        <v>0</v>
      </c>
      <c r="JS165" s="2">
        <v>0</v>
      </c>
      <c r="JT165" s="2">
        <v>0</v>
      </c>
      <c r="JU165" s="2">
        <v>1</v>
      </c>
      <c r="JV165" s="2">
        <v>1</v>
      </c>
      <c r="JW165" s="2">
        <v>0</v>
      </c>
      <c r="JX165" s="2">
        <v>2</v>
      </c>
      <c r="JY165" s="2">
        <v>1</v>
      </c>
      <c r="JZ165" s="2">
        <v>1</v>
      </c>
      <c r="KA165" s="2">
        <v>1</v>
      </c>
      <c r="KB165" s="25">
        <v>0</v>
      </c>
      <c r="KC165" s="25">
        <v>0</v>
      </c>
      <c r="KD165" s="25">
        <v>0</v>
      </c>
      <c r="KE165" s="25">
        <v>0</v>
      </c>
      <c r="KF165" s="25">
        <v>1</v>
      </c>
      <c r="KG165" s="25">
        <v>3</v>
      </c>
      <c r="KH165" s="25">
        <v>1</v>
      </c>
      <c r="KI165" s="25">
        <v>2</v>
      </c>
      <c r="KJ165" s="25">
        <v>4</v>
      </c>
      <c r="KK165" s="25">
        <v>1</v>
      </c>
      <c r="KL165" s="25">
        <v>2</v>
      </c>
      <c r="KM165" s="25">
        <v>1</v>
      </c>
      <c r="KN165" s="25">
        <v>1</v>
      </c>
      <c r="KO165" s="25">
        <v>0</v>
      </c>
      <c r="KP165" s="25">
        <v>3</v>
      </c>
      <c r="KQ165" s="25">
        <v>0</v>
      </c>
      <c r="KR165" s="44">
        <v>100</v>
      </c>
      <c r="KS165" s="44">
        <v>33.333333333333329</v>
      </c>
      <c r="KT165" s="44">
        <v>0</v>
      </c>
      <c r="KU165" s="44">
        <v>0</v>
      </c>
      <c r="KV165" s="44">
        <v>25</v>
      </c>
      <c r="KW165" s="44">
        <v>0</v>
      </c>
      <c r="KX165" s="44">
        <v>0</v>
      </c>
      <c r="KY165" s="44">
        <v>0</v>
      </c>
      <c r="KZ165" s="44">
        <v>100</v>
      </c>
      <c r="LA165" s="44">
        <v>999999999</v>
      </c>
      <c r="LB165" s="44">
        <v>100</v>
      </c>
      <c r="LC165" s="44">
        <v>999999999</v>
      </c>
      <c r="LD165" s="44">
        <v>0</v>
      </c>
      <c r="LE165" s="44">
        <v>33.333333333333329</v>
      </c>
      <c r="LF165" s="44">
        <v>0</v>
      </c>
      <c r="LG165" s="44">
        <v>100</v>
      </c>
      <c r="LH165" s="44">
        <v>25</v>
      </c>
      <c r="LI165" s="44">
        <v>0</v>
      </c>
      <c r="LJ165" s="44">
        <v>50</v>
      </c>
      <c r="LK165" s="44">
        <v>0</v>
      </c>
      <c r="LL165" s="44">
        <v>0</v>
      </c>
      <c r="LM165" s="44">
        <v>999999999</v>
      </c>
      <c r="LN165" s="44">
        <v>0</v>
      </c>
      <c r="LO165" s="44">
        <v>999999999</v>
      </c>
      <c r="LP165" s="44">
        <v>0</v>
      </c>
      <c r="LQ165" s="44">
        <v>33.333333333333329</v>
      </c>
      <c r="LR165" s="44">
        <v>100</v>
      </c>
      <c r="LS165" s="44">
        <v>0</v>
      </c>
      <c r="LT165" s="44">
        <v>50</v>
      </c>
      <c r="LU165" s="44">
        <v>100</v>
      </c>
      <c r="LV165" s="44">
        <v>50</v>
      </c>
      <c r="LW165" s="44">
        <v>100</v>
      </c>
      <c r="LX165" s="44">
        <v>0</v>
      </c>
      <c r="LY165" s="44">
        <v>999999999</v>
      </c>
      <c r="LZ165" s="44">
        <v>0</v>
      </c>
      <c r="MA165" s="44">
        <v>999999999</v>
      </c>
      <c r="MB165" s="25">
        <v>1</v>
      </c>
      <c r="MC165" s="25">
        <v>0</v>
      </c>
      <c r="MD165" s="25">
        <v>1</v>
      </c>
      <c r="ME165" s="25">
        <v>0</v>
      </c>
      <c r="MF165" s="25">
        <v>0</v>
      </c>
      <c r="MG165" s="25">
        <v>0</v>
      </c>
      <c r="MH165" s="25">
        <v>0</v>
      </c>
      <c r="MI165" s="25">
        <v>0</v>
      </c>
      <c r="MJ165" s="25">
        <v>0</v>
      </c>
      <c r="MK165" s="25">
        <v>0</v>
      </c>
      <c r="ML165" s="25">
        <v>0</v>
      </c>
      <c r="MM165" s="25">
        <v>0</v>
      </c>
      <c r="MN165" s="25">
        <v>2</v>
      </c>
      <c r="MO165" s="25">
        <v>0</v>
      </c>
      <c r="MP165" s="25">
        <v>2</v>
      </c>
      <c r="MQ165" s="25">
        <v>1</v>
      </c>
      <c r="MR165" s="25">
        <v>0</v>
      </c>
      <c r="MS165" s="25">
        <v>2</v>
      </c>
      <c r="MT165" s="25">
        <v>1</v>
      </c>
      <c r="MU165" s="25">
        <v>0</v>
      </c>
      <c r="MV165" s="25">
        <v>1</v>
      </c>
      <c r="MW165" s="44">
        <v>0</v>
      </c>
      <c r="MX165" s="44">
        <v>1</v>
      </c>
      <c r="MY165" s="44">
        <v>1</v>
      </c>
      <c r="MZ165" s="44">
        <v>50</v>
      </c>
      <c r="NA165" s="44">
        <v>999999999</v>
      </c>
      <c r="NB165" s="44">
        <v>50</v>
      </c>
      <c r="NC165" s="44">
        <v>0</v>
      </c>
      <c r="ND165" s="44">
        <v>999999999</v>
      </c>
      <c r="NE165" s="44">
        <v>0</v>
      </c>
      <c r="NF165" s="44">
        <v>0</v>
      </c>
      <c r="NG165" s="44">
        <v>999999999</v>
      </c>
      <c r="NH165" s="44">
        <v>0</v>
      </c>
      <c r="NI165" s="44">
        <v>999999999</v>
      </c>
      <c r="NJ165" s="44">
        <v>0</v>
      </c>
      <c r="NK165" s="44">
        <v>0</v>
      </c>
      <c r="NL165" s="25">
        <v>0</v>
      </c>
      <c r="NM165" s="25">
        <v>0</v>
      </c>
      <c r="NN165" s="25">
        <v>0</v>
      </c>
      <c r="NO165" s="25">
        <v>0</v>
      </c>
      <c r="NP165" s="25">
        <v>0</v>
      </c>
      <c r="NQ165" s="25">
        <v>0</v>
      </c>
      <c r="NR165" s="25">
        <v>0</v>
      </c>
      <c r="NS165" s="25">
        <v>0</v>
      </c>
      <c r="NT165" s="25">
        <v>0</v>
      </c>
      <c r="NU165" s="25">
        <v>0</v>
      </c>
      <c r="NV165" s="25">
        <v>0</v>
      </c>
      <c r="NW165" s="25">
        <v>0</v>
      </c>
      <c r="NX165" s="25">
        <v>1</v>
      </c>
      <c r="NY165" s="25">
        <v>2</v>
      </c>
      <c r="NZ165" s="25">
        <v>0</v>
      </c>
      <c r="OA165" s="25">
        <v>0</v>
      </c>
      <c r="OB165" s="25">
        <v>0</v>
      </c>
      <c r="OC165" s="25">
        <v>0</v>
      </c>
      <c r="OD165" s="44">
        <v>0</v>
      </c>
      <c r="OE165" s="44">
        <v>0</v>
      </c>
      <c r="OF165" s="44">
        <v>0</v>
      </c>
      <c r="OG165" s="44">
        <v>0</v>
      </c>
      <c r="OH165" s="44">
        <v>0</v>
      </c>
      <c r="OI165" s="44">
        <v>0</v>
      </c>
      <c r="OJ165" s="44">
        <v>0</v>
      </c>
      <c r="OK165" s="44">
        <v>0</v>
      </c>
      <c r="OL165" s="44">
        <v>999999999</v>
      </c>
      <c r="OM165" s="44">
        <v>999999999</v>
      </c>
      <c r="ON165" s="44">
        <v>999999999</v>
      </c>
      <c r="OO165" s="44">
        <v>999999999</v>
      </c>
      <c r="OP165" s="44">
        <v>999999999</v>
      </c>
      <c r="OQ165" s="44">
        <v>999999999</v>
      </c>
      <c r="OR165" s="44">
        <v>999999999</v>
      </c>
      <c r="OS165" s="44">
        <v>999999999</v>
      </c>
      <c r="OT165" s="44">
        <v>999999999</v>
      </c>
      <c r="OU165" s="44">
        <v>999999999</v>
      </c>
      <c r="OV165" s="25">
        <v>3</v>
      </c>
      <c r="OW165" s="25">
        <v>3</v>
      </c>
      <c r="OX165" s="25">
        <v>1</v>
      </c>
      <c r="OY165" s="25">
        <v>3</v>
      </c>
      <c r="OZ165" s="25">
        <v>4</v>
      </c>
      <c r="PA165" s="25">
        <v>6</v>
      </c>
      <c r="PB165" s="25">
        <v>6</v>
      </c>
      <c r="PC165" s="25">
        <v>4</v>
      </c>
      <c r="PD165" s="25">
        <v>5</v>
      </c>
      <c r="PE165" s="25">
        <v>6</v>
      </c>
      <c r="PF165" s="25">
        <v>6</v>
      </c>
      <c r="PG165" s="25">
        <v>3</v>
      </c>
      <c r="PH165" s="25">
        <v>5</v>
      </c>
      <c r="PI165" s="25">
        <v>7</v>
      </c>
      <c r="PJ165" s="25">
        <v>3</v>
      </c>
      <c r="PK165" s="25">
        <v>5</v>
      </c>
      <c r="PL165" s="25">
        <v>5</v>
      </c>
      <c r="PM165" s="25">
        <v>8</v>
      </c>
      <c r="PN165" s="25">
        <v>8</v>
      </c>
      <c r="PO165" s="25">
        <v>4</v>
      </c>
      <c r="PP165" s="25">
        <v>5</v>
      </c>
      <c r="PQ165" s="25">
        <v>6</v>
      </c>
      <c r="PR165" s="25">
        <v>8</v>
      </c>
      <c r="PS165" s="25">
        <v>5</v>
      </c>
      <c r="PT165" s="44">
        <v>60</v>
      </c>
      <c r="PU165" s="44">
        <v>42.857142857142854</v>
      </c>
      <c r="PV165" s="44">
        <v>33.333333333333329</v>
      </c>
      <c r="PW165" s="44">
        <v>60</v>
      </c>
      <c r="PX165" s="44">
        <v>80</v>
      </c>
      <c r="PY165" s="44">
        <v>75</v>
      </c>
      <c r="PZ165" s="44">
        <v>75</v>
      </c>
      <c r="QA165" s="44">
        <v>100</v>
      </c>
      <c r="QB165" s="44">
        <v>100</v>
      </c>
      <c r="QC165" s="44">
        <v>100</v>
      </c>
      <c r="QD165" s="44">
        <v>75</v>
      </c>
      <c r="QE165" s="44">
        <v>60</v>
      </c>
      <c r="QF165" s="25">
        <v>3</v>
      </c>
      <c r="QG165" s="25">
        <v>3</v>
      </c>
      <c r="QH165" s="25">
        <v>1</v>
      </c>
      <c r="QI165" s="25">
        <v>3</v>
      </c>
      <c r="QJ165" s="25">
        <v>5</v>
      </c>
      <c r="QK165" s="25">
        <v>6</v>
      </c>
      <c r="QL165" s="25">
        <v>6</v>
      </c>
      <c r="QM165" s="25">
        <v>3</v>
      </c>
      <c r="QN165" s="25">
        <v>4</v>
      </c>
      <c r="QO165" s="25">
        <v>5</v>
      </c>
      <c r="QP165" s="25">
        <v>2</v>
      </c>
      <c r="QQ165" s="25">
        <v>5</v>
      </c>
      <c r="QR165" s="25">
        <v>7</v>
      </c>
      <c r="QS165" s="25">
        <v>3</v>
      </c>
      <c r="QT165" s="25">
        <v>5</v>
      </c>
      <c r="QU165" s="25">
        <v>5</v>
      </c>
      <c r="QV165" s="25">
        <v>8</v>
      </c>
      <c r="QW165" s="25">
        <v>8</v>
      </c>
      <c r="QX165" s="25">
        <v>4</v>
      </c>
      <c r="QY165" s="25">
        <v>5</v>
      </c>
      <c r="QZ165" s="25">
        <v>6</v>
      </c>
      <c r="RA165" s="25">
        <v>8</v>
      </c>
      <c r="RB165" s="44">
        <v>60</v>
      </c>
      <c r="RC165" s="44">
        <v>42.857142857142854</v>
      </c>
      <c r="RD165" s="44">
        <v>33.333333333333329</v>
      </c>
      <c r="RE165" s="44">
        <v>60</v>
      </c>
      <c r="RF165" s="44">
        <v>100</v>
      </c>
      <c r="RG165" s="44">
        <v>75</v>
      </c>
      <c r="RH165" s="44">
        <v>75</v>
      </c>
      <c r="RI165" s="44">
        <v>75</v>
      </c>
      <c r="RJ165" s="44">
        <v>80</v>
      </c>
      <c r="RK165" s="44">
        <v>83.333333333333343</v>
      </c>
      <c r="RL165" s="44">
        <v>25</v>
      </c>
      <c r="RM165" s="25">
        <v>2</v>
      </c>
      <c r="RN165" s="25">
        <v>4</v>
      </c>
      <c r="RO165" s="25">
        <v>3</v>
      </c>
      <c r="RP165" s="25">
        <v>3</v>
      </c>
      <c r="RQ165" s="25">
        <v>4</v>
      </c>
      <c r="RR165" s="25">
        <v>3</v>
      </c>
      <c r="RS165" s="25">
        <v>3</v>
      </c>
      <c r="RT165" s="25">
        <v>2</v>
      </c>
      <c r="RU165" s="25">
        <v>3</v>
      </c>
      <c r="RV165" s="25">
        <v>1</v>
      </c>
      <c r="RW165" s="25">
        <v>7</v>
      </c>
      <c r="RX165" s="25">
        <v>1</v>
      </c>
      <c r="RY165" s="25">
        <v>1</v>
      </c>
      <c r="RZ165" s="25">
        <v>3</v>
      </c>
      <c r="SA165" s="25">
        <v>2</v>
      </c>
      <c r="SB165" s="25">
        <v>3</v>
      </c>
      <c r="SC165" s="25">
        <v>2</v>
      </c>
      <c r="SD165" s="25">
        <v>3</v>
      </c>
      <c r="SE165" s="25">
        <v>3</v>
      </c>
      <c r="SF165" s="25">
        <v>1</v>
      </c>
      <c r="SG165" s="25">
        <v>4</v>
      </c>
      <c r="SH165" s="25">
        <v>2</v>
      </c>
      <c r="SI165" s="25">
        <v>6</v>
      </c>
      <c r="SJ165" s="25">
        <v>0</v>
      </c>
      <c r="SK165" s="25">
        <v>1</v>
      </c>
      <c r="SL165" s="25">
        <v>3</v>
      </c>
      <c r="SM165" s="25">
        <v>2</v>
      </c>
      <c r="SN165" s="25">
        <v>3</v>
      </c>
      <c r="SO165" s="25">
        <v>2</v>
      </c>
      <c r="SP165" s="25">
        <v>3</v>
      </c>
      <c r="SQ165" s="25">
        <v>2</v>
      </c>
      <c r="SR165" s="25">
        <v>1</v>
      </c>
      <c r="SS165" s="25">
        <v>2</v>
      </c>
      <c r="ST165" s="25">
        <v>1</v>
      </c>
      <c r="SU165" s="25">
        <v>5</v>
      </c>
      <c r="SV165" s="25">
        <v>0</v>
      </c>
      <c r="SW165" s="44">
        <v>40</v>
      </c>
      <c r="SX165" s="44">
        <v>66.666666666666657</v>
      </c>
      <c r="SY165" s="44">
        <v>100</v>
      </c>
      <c r="SZ165" s="44">
        <v>100</v>
      </c>
      <c r="TA165" s="44">
        <v>100</v>
      </c>
      <c r="TB165" s="44">
        <v>37.5</v>
      </c>
      <c r="TC165" s="44">
        <v>60</v>
      </c>
      <c r="TD165" s="44">
        <v>66.666666666666657</v>
      </c>
      <c r="TE165" s="44">
        <v>60</v>
      </c>
      <c r="TF165" s="44">
        <v>20</v>
      </c>
      <c r="TG165" s="44">
        <v>87.5</v>
      </c>
      <c r="TH165" s="44">
        <v>50</v>
      </c>
      <c r="TI165" s="44">
        <v>20</v>
      </c>
      <c r="TJ165" s="44">
        <v>50</v>
      </c>
      <c r="TK165" s="44">
        <v>66.666666666666657</v>
      </c>
      <c r="TL165" s="44">
        <v>100</v>
      </c>
      <c r="TM165" s="44">
        <v>50</v>
      </c>
      <c r="TN165" s="44">
        <v>37.5</v>
      </c>
      <c r="TO165" s="44">
        <v>60</v>
      </c>
      <c r="TP165" s="44">
        <v>33.333333333333329</v>
      </c>
      <c r="TQ165" s="44">
        <v>80</v>
      </c>
      <c r="TR165" s="44">
        <v>40</v>
      </c>
      <c r="TS165" s="44">
        <v>75</v>
      </c>
      <c r="TT165" s="44">
        <v>0</v>
      </c>
      <c r="TU165" s="44">
        <v>20</v>
      </c>
      <c r="TV165" s="44">
        <v>50</v>
      </c>
      <c r="TW165" s="44">
        <v>66.666666666666657</v>
      </c>
      <c r="TX165" s="44">
        <v>100</v>
      </c>
      <c r="TY165" s="44">
        <v>50</v>
      </c>
      <c r="TZ165" s="44">
        <v>37.5</v>
      </c>
      <c r="UA165" s="44">
        <v>40</v>
      </c>
      <c r="UB165" s="44">
        <v>33.333333333333329</v>
      </c>
      <c r="UC165" s="44">
        <v>40</v>
      </c>
      <c r="UD165" s="44">
        <v>20</v>
      </c>
      <c r="UE165" s="44">
        <v>62.5</v>
      </c>
      <c r="UF165" s="44">
        <v>0</v>
      </c>
    </row>
    <row r="166" spans="1:552" x14ac:dyDescent="0.25">
      <c r="A166" s="2" t="str">
        <f t="shared" si="2"/>
        <v xml:space="preserve">350320 Araraquara                                                                                                                                   </v>
      </c>
      <c r="B166" s="58">
        <v>350320</v>
      </c>
      <c r="C166" s="2" t="s">
        <v>210</v>
      </c>
      <c r="D166" s="56">
        <v>10</v>
      </c>
      <c r="E166" s="56">
        <v>10</v>
      </c>
      <c r="F166" s="56">
        <v>9</v>
      </c>
      <c r="G166" s="56">
        <v>8</v>
      </c>
      <c r="H166" s="56">
        <v>6</v>
      </c>
      <c r="I166" s="56">
        <v>7</v>
      </c>
      <c r="J166" s="56">
        <v>14</v>
      </c>
      <c r="K166" s="56">
        <v>7</v>
      </c>
      <c r="L166" s="56">
        <v>10</v>
      </c>
      <c r="M166" s="56">
        <v>5</v>
      </c>
      <c r="N166" s="56">
        <v>8</v>
      </c>
      <c r="O166" s="56">
        <v>3</v>
      </c>
      <c r="P166" s="59">
        <v>2</v>
      </c>
      <c r="Q166" s="59">
        <v>5</v>
      </c>
      <c r="R166" s="59">
        <v>5</v>
      </c>
      <c r="S166" s="59">
        <v>5</v>
      </c>
      <c r="T166" s="59">
        <v>3</v>
      </c>
      <c r="U166" s="59">
        <v>5</v>
      </c>
      <c r="V166" s="59">
        <v>6</v>
      </c>
      <c r="W166" s="59">
        <v>4</v>
      </c>
      <c r="X166" s="59">
        <v>5</v>
      </c>
      <c r="Y166" s="59">
        <v>5</v>
      </c>
      <c r="Z166" s="59">
        <v>5</v>
      </c>
      <c r="AA166" s="59">
        <v>1</v>
      </c>
      <c r="AB166" s="62">
        <v>20</v>
      </c>
      <c r="AC166" s="62">
        <v>50</v>
      </c>
      <c r="AD166" s="62">
        <v>55.555555555555557</v>
      </c>
      <c r="AE166" s="62">
        <v>62.5</v>
      </c>
      <c r="AF166" s="62">
        <v>50</v>
      </c>
      <c r="AG166" s="62">
        <v>71.428571428571431</v>
      </c>
      <c r="AH166" s="62">
        <v>42.857142857142854</v>
      </c>
      <c r="AI166" s="62">
        <v>57.142857142857139</v>
      </c>
      <c r="AJ166" s="62">
        <v>50</v>
      </c>
      <c r="AK166" s="62">
        <v>100</v>
      </c>
      <c r="AL166" s="62">
        <v>62.5</v>
      </c>
      <c r="AM166" s="62">
        <v>33.333333333333329</v>
      </c>
      <c r="AN166" s="61">
        <v>8</v>
      </c>
      <c r="AO166" s="25">
        <v>5</v>
      </c>
      <c r="AP166" s="25">
        <v>3</v>
      </c>
      <c r="AQ166" s="25">
        <v>2</v>
      </c>
      <c r="AR166" s="25">
        <v>3</v>
      </c>
      <c r="AS166" s="25">
        <v>2</v>
      </c>
      <c r="AT166" s="25">
        <v>7</v>
      </c>
      <c r="AU166" s="25">
        <v>3</v>
      </c>
      <c r="AV166" s="25">
        <v>5</v>
      </c>
      <c r="AW166" s="25">
        <v>0</v>
      </c>
      <c r="AX166" s="25">
        <v>3</v>
      </c>
      <c r="AY166" s="25">
        <v>2</v>
      </c>
      <c r="AZ166" s="39">
        <v>80</v>
      </c>
      <c r="BA166" s="39">
        <v>50</v>
      </c>
      <c r="BB166" s="39">
        <v>33.333333333333329</v>
      </c>
      <c r="BC166" s="39">
        <v>25</v>
      </c>
      <c r="BD166" s="39">
        <v>50</v>
      </c>
      <c r="BE166" s="39">
        <v>28.571428571428569</v>
      </c>
      <c r="BF166" s="39">
        <v>50</v>
      </c>
      <c r="BG166" s="39">
        <v>42.857142857142854</v>
      </c>
      <c r="BH166" s="39">
        <v>50</v>
      </c>
      <c r="BI166" s="39">
        <v>0</v>
      </c>
      <c r="BJ166" s="39">
        <v>37.5</v>
      </c>
      <c r="BK166" s="39">
        <v>66.666666666666657</v>
      </c>
      <c r="BL166" s="25">
        <v>0</v>
      </c>
      <c r="BM166" s="25">
        <v>0</v>
      </c>
      <c r="BN166" s="25">
        <v>1</v>
      </c>
      <c r="BO166" s="25">
        <v>1</v>
      </c>
      <c r="BP166" s="25">
        <v>0</v>
      </c>
      <c r="BQ166" s="25">
        <v>0</v>
      </c>
      <c r="BR166" s="25">
        <v>1</v>
      </c>
      <c r="BS166" s="25">
        <v>0</v>
      </c>
      <c r="BT166" s="25">
        <v>0</v>
      </c>
      <c r="BU166" s="25">
        <v>0</v>
      </c>
      <c r="BV166" s="25">
        <v>0</v>
      </c>
      <c r="BW166" s="25">
        <v>0</v>
      </c>
      <c r="BX166" s="39">
        <v>0</v>
      </c>
      <c r="BY166" s="39">
        <v>0</v>
      </c>
      <c r="BZ166" s="39">
        <v>11.111111111111111</v>
      </c>
      <c r="CA166" s="39">
        <v>12.5</v>
      </c>
      <c r="CB166" s="39">
        <v>0</v>
      </c>
      <c r="CC166" s="39">
        <v>0</v>
      </c>
      <c r="CD166" s="39">
        <v>7.1428571428571423</v>
      </c>
      <c r="CE166" s="39">
        <v>0</v>
      </c>
      <c r="CF166" s="39">
        <v>0</v>
      </c>
      <c r="CG166" s="39">
        <v>0</v>
      </c>
      <c r="CH166" s="39">
        <v>0</v>
      </c>
      <c r="CI166" s="39">
        <v>0</v>
      </c>
      <c r="CJ166" s="63">
        <v>2</v>
      </c>
      <c r="CK166" s="63">
        <v>2</v>
      </c>
      <c r="CL166" s="63">
        <v>1</v>
      </c>
      <c r="CM166" s="63">
        <v>3</v>
      </c>
      <c r="CN166" s="63">
        <v>2</v>
      </c>
      <c r="CO166" s="63">
        <v>3</v>
      </c>
      <c r="CP166" s="63">
        <v>1</v>
      </c>
      <c r="CQ166" s="63">
        <v>3</v>
      </c>
      <c r="CR166" s="63">
        <v>1</v>
      </c>
      <c r="CS166" s="63">
        <v>1</v>
      </c>
      <c r="CT166" s="63">
        <v>3</v>
      </c>
      <c r="CU166" s="63">
        <v>0</v>
      </c>
      <c r="CV166" s="63">
        <v>0</v>
      </c>
      <c r="CW166" s="63">
        <v>0</v>
      </c>
      <c r="CX166" s="63">
        <v>1</v>
      </c>
      <c r="CY166" s="63">
        <v>0</v>
      </c>
      <c r="CZ166" s="63">
        <v>0</v>
      </c>
      <c r="DA166" s="63">
        <v>1</v>
      </c>
      <c r="DB166" s="63">
        <v>2</v>
      </c>
      <c r="DC166" s="63">
        <v>0</v>
      </c>
      <c r="DD166" s="63">
        <v>2</v>
      </c>
      <c r="DE166" s="63">
        <v>1</v>
      </c>
      <c r="DF166" s="63">
        <v>0</v>
      </c>
      <c r="DG166" s="63">
        <v>0</v>
      </c>
      <c r="DH166" s="25">
        <v>0</v>
      </c>
      <c r="DI166" s="25">
        <v>1</v>
      </c>
      <c r="DJ166" s="25">
        <v>1</v>
      </c>
      <c r="DK166" s="25">
        <v>0</v>
      </c>
      <c r="DL166" s="25">
        <v>0</v>
      </c>
      <c r="DM166" s="25">
        <v>1</v>
      </c>
      <c r="DN166" s="25">
        <v>1</v>
      </c>
      <c r="DO166" s="25">
        <v>0</v>
      </c>
      <c r="DP166" s="25">
        <v>1</v>
      </c>
      <c r="DQ166" s="25">
        <v>0</v>
      </c>
      <c r="DR166" s="25">
        <v>1</v>
      </c>
      <c r="DS166" s="25">
        <v>0</v>
      </c>
      <c r="DT166" s="34">
        <v>2</v>
      </c>
      <c r="DU166" s="34">
        <v>3</v>
      </c>
      <c r="DV166" s="34">
        <v>3</v>
      </c>
      <c r="DW166" s="34">
        <v>3</v>
      </c>
      <c r="DX166" s="34">
        <v>2</v>
      </c>
      <c r="DY166" s="34">
        <v>5</v>
      </c>
      <c r="DZ166" s="34">
        <v>4</v>
      </c>
      <c r="EA166" s="2">
        <v>3</v>
      </c>
      <c r="EB166" s="2">
        <v>4</v>
      </c>
      <c r="EC166" s="2">
        <v>2</v>
      </c>
      <c r="ED166" s="2">
        <v>4</v>
      </c>
      <c r="EE166" s="2">
        <v>0</v>
      </c>
      <c r="EF166" s="34">
        <v>100</v>
      </c>
      <c r="EG166" s="34">
        <v>66.666666666666657</v>
      </c>
      <c r="EH166" s="34">
        <v>33.333333333333329</v>
      </c>
      <c r="EI166" s="34">
        <v>100</v>
      </c>
      <c r="EJ166" s="34">
        <v>100</v>
      </c>
      <c r="EK166" s="34">
        <v>60</v>
      </c>
      <c r="EL166" s="34">
        <v>25</v>
      </c>
      <c r="EM166" s="34">
        <v>100</v>
      </c>
      <c r="EN166" s="34">
        <v>25</v>
      </c>
      <c r="EO166" s="34">
        <v>50</v>
      </c>
      <c r="EP166" s="34">
        <v>75</v>
      </c>
      <c r="EQ166" s="34">
        <v>999999999</v>
      </c>
      <c r="ER166" s="34">
        <v>0</v>
      </c>
      <c r="ES166" s="34">
        <v>0</v>
      </c>
      <c r="ET166" s="34">
        <v>33.333333333333329</v>
      </c>
      <c r="EU166" s="34">
        <v>0</v>
      </c>
      <c r="EV166" s="34">
        <v>0</v>
      </c>
      <c r="EW166" s="34">
        <v>20</v>
      </c>
      <c r="EX166" s="34">
        <v>50</v>
      </c>
      <c r="EY166" s="34">
        <v>0</v>
      </c>
      <c r="EZ166" s="34">
        <v>50</v>
      </c>
      <c r="FA166" s="34">
        <v>50</v>
      </c>
      <c r="FB166" s="34">
        <v>0</v>
      </c>
      <c r="FC166" s="34">
        <v>999999999</v>
      </c>
      <c r="FD166" s="42">
        <v>0</v>
      </c>
      <c r="FE166" s="42">
        <v>33.333333333333329</v>
      </c>
      <c r="FF166" s="42">
        <v>33.333333333333329</v>
      </c>
      <c r="FG166" s="42">
        <v>0</v>
      </c>
      <c r="FH166" s="42">
        <v>0</v>
      </c>
      <c r="FI166" s="42">
        <v>20</v>
      </c>
      <c r="FJ166" s="42">
        <v>25</v>
      </c>
      <c r="FK166" s="42">
        <v>0</v>
      </c>
      <c r="FL166" s="42">
        <v>25</v>
      </c>
      <c r="FM166" s="42">
        <v>0</v>
      </c>
      <c r="FN166" s="42">
        <v>25</v>
      </c>
      <c r="FO166" s="42">
        <v>999999999</v>
      </c>
      <c r="FP166" s="42">
        <v>1</v>
      </c>
      <c r="FQ166" s="2">
        <v>3</v>
      </c>
      <c r="FR166" s="2">
        <v>2</v>
      </c>
      <c r="FS166" s="2">
        <v>2</v>
      </c>
      <c r="FT166" s="2">
        <v>2</v>
      </c>
      <c r="FU166" s="2">
        <v>5</v>
      </c>
      <c r="FV166" s="2">
        <v>5</v>
      </c>
      <c r="FW166" s="2">
        <v>3</v>
      </c>
      <c r="FX166" s="2">
        <v>2</v>
      </c>
      <c r="FY166" s="2">
        <v>3</v>
      </c>
      <c r="FZ166" s="2">
        <v>4</v>
      </c>
      <c r="GA166" s="2">
        <v>1</v>
      </c>
      <c r="GB166" s="25">
        <v>0</v>
      </c>
      <c r="GC166" s="25">
        <v>0</v>
      </c>
      <c r="GD166" s="25">
        <v>1</v>
      </c>
      <c r="GE166" s="25">
        <v>1</v>
      </c>
      <c r="GF166" s="25">
        <v>0</v>
      </c>
      <c r="GG166" s="25">
        <v>0</v>
      </c>
      <c r="GH166" s="25">
        <v>1</v>
      </c>
      <c r="GI166" s="25">
        <v>1</v>
      </c>
      <c r="GJ166" s="25">
        <v>2</v>
      </c>
      <c r="GK166" s="25">
        <v>0</v>
      </c>
      <c r="GL166" s="25">
        <v>1</v>
      </c>
      <c r="GM166" s="25">
        <v>0</v>
      </c>
      <c r="GN166" s="2">
        <v>1</v>
      </c>
      <c r="GO166" s="2">
        <v>2</v>
      </c>
      <c r="GP166" s="2">
        <v>1</v>
      </c>
      <c r="GQ166" s="2">
        <v>1</v>
      </c>
      <c r="GR166" s="2">
        <v>1</v>
      </c>
      <c r="GS166" s="2">
        <v>0</v>
      </c>
      <c r="GT166" s="2">
        <v>0</v>
      </c>
      <c r="GU166" s="2">
        <v>0</v>
      </c>
      <c r="GV166" s="2">
        <v>1</v>
      </c>
      <c r="GW166" s="2">
        <v>0</v>
      </c>
      <c r="GX166" s="2">
        <v>0</v>
      </c>
      <c r="GY166" s="2">
        <v>0</v>
      </c>
      <c r="GZ166" s="2">
        <v>2</v>
      </c>
      <c r="HA166" s="2">
        <v>5</v>
      </c>
      <c r="HB166" s="2">
        <v>4</v>
      </c>
      <c r="HC166" s="2">
        <v>4</v>
      </c>
      <c r="HD166" s="2">
        <v>3</v>
      </c>
      <c r="HE166" s="2">
        <v>5</v>
      </c>
      <c r="HF166" s="2">
        <v>6</v>
      </c>
      <c r="HG166" s="2">
        <v>4</v>
      </c>
      <c r="HH166" s="2">
        <v>5</v>
      </c>
      <c r="HI166" s="2">
        <v>3</v>
      </c>
      <c r="HJ166" s="2">
        <v>5</v>
      </c>
      <c r="HK166" s="2">
        <v>1</v>
      </c>
      <c r="HL166" s="34">
        <v>50</v>
      </c>
      <c r="HM166" s="34">
        <v>60</v>
      </c>
      <c r="HN166" s="34">
        <v>50</v>
      </c>
      <c r="HO166" s="34">
        <v>50</v>
      </c>
      <c r="HP166" s="34">
        <v>66.666666666666657</v>
      </c>
      <c r="HQ166" s="34">
        <v>100</v>
      </c>
      <c r="HR166" s="34">
        <v>83.333333333333343</v>
      </c>
      <c r="HS166" s="34">
        <v>75</v>
      </c>
      <c r="HT166" s="34">
        <v>40</v>
      </c>
      <c r="HU166" s="34">
        <v>100</v>
      </c>
      <c r="HV166" s="34">
        <v>80</v>
      </c>
      <c r="HW166" s="34">
        <v>100</v>
      </c>
      <c r="HX166" s="39">
        <v>0</v>
      </c>
      <c r="HY166" s="39">
        <v>0</v>
      </c>
      <c r="HZ166" s="39">
        <v>25</v>
      </c>
      <c r="IA166" s="39">
        <v>25</v>
      </c>
      <c r="IB166" s="39">
        <v>0</v>
      </c>
      <c r="IC166" s="39">
        <v>0</v>
      </c>
      <c r="ID166" s="39">
        <v>16.666666666666664</v>
      </c>
      <c r="IE166" s="39">
        <v>25</v>
      </c>
      <c r="IF166" s="39">
        <v>40</v>
      </c>
      <c r="IG166" s="39">
        <v>0</v>
      </c>
      <c r="IH166" s="39">
        <v>20</v>
      </c>
      <c r="II166" s="39">
        <v>0</v>
      </c>
      <c r="IJ166" s="39">
        <v>50</v>
      </c>
      <c r="IK166" s="39">
        <v>40</v>
      </c>
      <c r="IL166" s="39">
        <v>25</v>
      </c>
      <c r="IM166" s="39">
        <v>25</v>
      </c>
      <c r="IN166" s="39">
        <v>33.333333333333329</v>
      </c>
      <c r="IO166" s="39">
        <v>0</v>
      </c>
      <c r="IP166" s="39">
        <v>0</v>
      </c>
      <c r="IQ166" s="39">
        <v>0</v>
      </c>
      <c r="IR166" s="39">
        <v>20</v>
      </c>
      <c r="IS166" s="39">
        <v>0</v>
      </c>
      <c r="IT166" s="39">
        <v>0</v>
      </c>
      <c r="IU166" s="39">
        <v>0</v>
      </c>
      <c r="IV166" s="39">
        <v>3</v>
      </c>
      <c r="IW166" s="39">
        <v>3</v>
      </c>
      <c r="IX166" s="39">
        <v>2</v>
      </c>
      <c r="IY166" s="39">
        <v>0</v>
      </c>
      <c r="IZ166" s="39">
        <v>0</v>
      </c>
      <c r="JA166" s="39">
        <v>2</v>
      </c>
      <c r="JB166" s="39">
        <v>2</v>
      </c>
      <c r="JC166" s="39">
        <v>3</v>
      </c>
      <c r="JD166" s="2">
        <v>2</v>
      </c>
      <c r="JE166" s="2">
        <v>0</v>
      </c>
      <c r="JF166" s="2">
        <v>1</v>
      </c>
      <c r="JG166" s="2">
        <v>2</v>
      </c>
      <c r="JH166" s="2">
        <v>0</v>
      </c>
      <c r="JI166" s="2">
        <v>1</v>
      </c>
      <c r="JJ166" s="2">
        <v>0</v>
      </c>
      <c r="JK166" s="2">
        <v>0</v>
      </c>
      <c r="JL166" s="2">
        <v>2</v>
      </c>
      <c r="JM166" s="44">
        <v>0</v>
      </c>
      <c r="JN166" s="44">
        <v>4</v>
      </c>
      <c r="JO166" s="44">
        <v>0</v>
      </c>
      <c r="JP166" s="2">
        <v>2</v>
      </c>
      <c r="JQ166" s="2">
        <v>0</v>
      </c>
      <c r="JR166" s="2">
        <v>1</v>
      </c>
      <c r="JS166" s="2">
        <v>0</v>
      </c>
      <c r="JT166" s="2">
        <v>4</v>
      </c>
      <c r="JU166" s="2">
        <v>0</v>
      </c>
      <c r="JV166" s="2">
        <v>0</v>
      </c>
      <c r="JW166" s="2">
        <v>1</v>
      </c>
      <c r="JX166" s="2">
        <v>0</v>
      </c>
      <c r="JY166" s="2">
        <v>0</v>
      </c>
      <c r="JZ166" s="2">
        <v>1</v>
      </c>
      <c r="KA166" s="2">
        <v>0</v>
      </c>
      <c r="KB166" s="25">
        <v>0</v>
      </c>
      <c r="KC166" s="25">
        <v>0</v>
      </c>
      <c r="KD166" s="25">
        <v>1</v>
      </c>
      <c r="KE166" s="25">
        <v>0</v>
      </c>
      <c r="KF166" s="25">
        <v>7</v>
      </c>
      <c r="KG166" s="25">
        <v>4</v>
      </c>
      <c r="KH166" s="25">
        <v>2</v>
      </c>
      <c r="KI166" s="25">
        <v>1</v>
      </c>
      <c r="KJ166" s="25">
        <v>2</v>
      </c>
      <c r="KK166" s="25">
        <v>2</v>
      </c>
      <c r="KL166" s="25">
        <v>7</v>
      </c>
      <c r="KM166" s="25">
        <v>3</v>
      </c>
      <c r="KN166" s="25">
        <v>4</v>
      </c>
      <c r="KO166" s="25">
        <v>0</v>
      </c>
      <c r="KP166" s="25">
        <v>3</v>
      </c>
      <c r="KQ166" s="25">
        <v>2</v>
      </c>
      <c r="KR166" s="44">
        <v>42.857142857142854</v>
      </c>
      <c r="KS166" s="44">
        <v>75</v>
      </c>
      <c r="KT166" s="44">
        <v>100</v>
      </c>
      <c r="KU166" s="44">
        <v>0</v>
      </c>
      <c r="KV166" s="44">
        <v>0</v>
      </c>
      <c r="KW166" s="44">
        <v>100</v>
      </c>
      <c r="KX166" s="44">
        <v>28.571428571428569</v>
      </c>
      <c r="KY166" s="44">
        <v>100</v>
      </c>
      <c r="KZ166" s="44">
        <v>50</v>
      </c>
      <c r="LA166" s="44">
        <v>999999999</v>
      </c>
      <c r="LB166" s="44">
        <v>33.333333333333329</v>
      </c>
      <c r="LC166" s="44">
        <v>100</v>
      </c>
      <c r="LD166" s="44">
        <v>0</v>
      </c>
      <c r="LE166" s="44">
        <v>25</v>
      </c>
      <c r="LF166" s="44">
        <v>0</v>
      </c>
      <c r="LG166" s="44">
        <v>0</v>
      </c>
      <c r="LH166" s="44">
        <v>100</v>
      </c>
      <c r="LI166" s="44">
        <v>0</v>
      </c>
      <c r="LJ166" s="44">
        <v>57.142857142857139</v>
      </c>
      <c r="LK166" s="44">
        <v>0</v>
      </c>
      <c r="LL166" s="44">
        <v>50</v>
      </c>
      <c r="LM166" s="44">
        <v>999999999</v>
      </c>
      <c r="LN166" s="44">
        <v>33.333333333333329</v>
      </c>
      <c r="LO166" s="44">
        <v>0</v>
      </c>
      <c r="LP166" s="44">
        <v>57.142857142857139</v>
      </c>
      <c r="LQ166" s="44">
        <v>0</v>
      </c>
      <c r="LR166" s="44">
        <v>0</v>
      </c>
      <c r="LS166" s="44">
        <v>100</v>
      </c>
      <c r="LT166" s="44">
        <v>0</v>
      </c>
      <c r="LU166" s="44">
        <v>0</v>
      </c>
      <c r="LV166" s="44">
        <v>14.285714285714285</v>
      </c>
      <c r="LW166" s="44">
        <v>0</v>
      </c>
      <c r="LX166" s="44">
        <v>0</v>
      </c>
      <c r="LY166" s="44">
        <v>999999999</v>
      </c>
      <c r="LZ166" s="44">
        <v>33.333333333333329</v>
      </c>
      <c r="MA166" s="44">
        <v>0</v>
      </c>
      <c r="MB166" s="25">
        <v>2</v>
      </c>
      <c r="MC166" s="25">
        <v>2</v>
      </c>
      <c r="MD166" s="25">
        <v>0</v>
      </c>
      <c r="ME166" s="25">
        <v>0</v>
      </c>
      <c r="MF166" s="25">
        <v>0</v>
      </c>
      <c r="MG166" s="25">
        <v>2</v>
      </c>
      <c r="MH166" s="25">
        <v>1</v>
      </c>
      <c r="MI166" s="25">
        <v>1</v>
      </c>
      <c r="MJ166" s="25">
        <v>2</v>
      </c>
      <c r="MK166" s="25">
        <v>0</v>
      </c>
      <c r="ML166" s="25">
        <v>0</v>
      </c>
      <c r="MM166" s="25">
        <v>0</v>
      </c>
      <c r="MN166" s="25">
        <v>2</v>
      </c>
      <c r="MO166" s="25">
        <v>3</v>
      </c>
      <c r="MP166" s="25">
        <v>3</v>
      </c>
      <c r="MQ166" s="25">
        <v>3</v>
      </c>
      <c r="MR166" s="25">
        <v>2</v>
      </c>
      <c r="MS166" s="25">
        <v>5</v>
      </c>
      <c r="MT166" s="25">
        <v>5</v>
      </c>
      <c r="MU166" s="25">
        <v>2</v>
      </c>
      <c r="MV166" s="25">
        <v>4</v>
      </c>
      <c r="MW166" s="44">
        <v>1</v>
      </c>
      <c r="MX166" s="44">
        <v>0</v>
      </c>
      <c r="MY166" s="44">
        <v>0</v>
      </c>
      <c r="MZ166" s="44">
        <v>100</v>
      </c>
      <c r="NA166" s="44">
        <v>66.666666666666657</v>
      </c>
      <c r="NB166" s="44">
        <v>0</v>
      </c>
      <c r="NC166" s="44">
        <v>0</v>
      </c>
      <c r="ND166" s="44">
        <v>0</v>
      </c>
      <c r="NE166" s="44">
        <v>40</v>
      </c>
      <c r="NF166" s="44">
        <v>20</v>
      </c>
      <c r="NG166" s="44">
        <v>50</v>
      </c>
      <c r="NH166" s="44">
        <v>50</v>
      </c>
      <c r="NI166" s="44">
        <v>0</v>
      </c>
      <c r="NJ166" s="44">
        <v>999999999</v>
      </c>
      <c r="NK166" s="44">
        <v>999999999</v>
      </c>
      <c r="NL166" s="25">
        <v>0</v>
      </c>
      <c r="NM166" s="25">
        <v>0</v>
      </c>
      <c r="NN166" s="25">
        <v>0</v>
      </c>
      <c r="NO166" s="25">
        <v>0</v>
      </c>
      <c r="NP166" s="25">
        <v>1</v>
      </c>
      <c r="NQ166" s="25">
        <v>0</v>
      </c>
      <c r="NR166" s="25">
        <v>0</v>
      </c>
      <c r="NS166" s="25">
        <v>0</v>
      </c>
      <c r="NT166" s="25">
        <v>0</v>
      </c>
      <c r="NU166" s="25">
        <v>0</v>
      </c>
      <c r="NV166" s="25">
        <v>0</v>
      </c>
      <c r="NW166" s="25">
        <v>0</v>
      </c>
      <c r="NX166" s="25">
        <v>2</v>
      </c>
      <c r="NY166" s="25">
        <v>0</v>
      </c>
      <c r="NZ166" s="25">
        <v>1</v>
      </c>
      <c r="OA166" s="25">
        <v>0</v>
      </c>
      <c r="OB166" s="25">
        <v>1</v>
      </c>
      <c r="OC166" s="25">
        <v>0</v>
      </c>
      <c r="OD166" s="44">
        <v>0</v>
      </c>
      <c r="OE166" s="44">
        <v>0</v>
      </c>
      <c r="OF166" s="44">
        <v>0</v>
      </c>
      <c r="OG166" s="44">
        <v>0</v>
      </c>
      <c r="OH166" s="44">
        <v>0</v>
      </c>
      <c r="OI166" s="44">
        <v>0</v>
      </c>
      <c r="OJ166" s="44">
        <v>0</v>
      </c>
      <c r="OK166" s="44">
        <v>999999999</v>
      </c>
      <c r="OL166" s="44">
        <v>0</v>
      </c>
      <c r="OM166" s="44">
        <v>999999999</v>
      </c>
      <c r="ON166" s="44">
        <v>100</v>
      </c>
      <c r="OO166" s="44">
        <v>999999999</v>
      </c>
      <c r="OP166" s="44">
        <v>999999999</v>
      </c>
      <c r="OQ166" s="44">
        <v>999999999</v>
      </c>
      <c r="OR166" s="44">
        <v>999999999</v>
      </c>
      <c r="OS166" s="44">
        <v>999999999</v>
      </c>
      <c r="OT166" s="44">
        <v>999999999</v>
      </c>
      <c r="OU166" s="44">
        <v>999999999</v>
      </c>
      <c r="OV166" s="25">
        <v>5</v>
      </c>
      <c r="OW166" s="25">
        <v>5</v>
      </c>
      <c r="OX166" s="25">
        <v>7</v>
      </c>
      <c r="OY166" s="25">
        <v>6</v>
      </c>
      <c r="OZ166" s="25">
        <v>7</v>
      </c>
      <c r="PA166" s="25">
        <v>8</v>
      </c>
      <c r="PB166" s="25">
        <v>14</v>
      </c>
      <c r="PC166" s="25">
        <v>9</v>
      </c>
      <c r="PD166" s="25">
        <v>12</v>
      </c>
      <c r="PE166" s="25">
        <v>9</v>
      </c>
      <c r="PF166" s="25">
        <v>7</v>
      </c>
      <c r="PG166" s="25">
        <v>1</v>
      </c>
      <c r="PH166" s="25">
        <v>12</v>
      </c>
      <c r="PI166" s="25">
        <v>10</v>
      </c>
      <c r="PJ166" s="25">
        <v>10</v>
      </c>
      <c r="PK166" s="25">
        <v>9</v>
      </c>
      <c r="PL166" s="25">
        <v>8</v>
      </c>
      <c r="PM166" s="25">
        <v>9</v>
      </c>
      <c r="PN166" s="25">
        <v>14</v>
      </c>
      <c r="PO166" s="25">
        <v>9</v>
      </c>
      <c r="PP166" s="25">
        <v>14</v>
      </c>
      <c r="PQ166" s="25">
        <v>11</v>
      </c>
      <c r="PR166" s="25">
        <v>11</v>
      </c>
      <c r="PS166" s="25">
        <v>4</v>
      </c>
      <c r="PT166" s="44">
        <v>41.666666666666671</v>
      </c>
      <c r="PU166" s="44">
        <v>50</v>
      </c>
      <c r="PV166" s="44">
        <v>70</v>
      </c>
      <c r="PW166" s="44">
        <v>66.666666666666657</v>
      </c>
      <c r="PX166" s="44">
        <v>87.5</v>
      </c>
      <c r="PY166" s="44">
        <v>88.888888888888886</v>
      </c>
      <c r="PZ166" s="44">
        <v>100</v>
      </c>
      <c r="QA166" s="44">
        <v>100</v>
      </c>
      <c r="QB166" s="44">
        <v>85.714285714285708</v>
      </c>
      <c r="QC166" s="44">
        <v>81.818181818181827</v>
      </c>
      <c r="QD166" s="44">
        <v>63.636363636363633</v>
      </c>
      <c r="QE166" s="44">
        <v>25</v>
      </c>
      <c r="QF166" s="25">
        <v>5</v>
      </c>
      <c r="QG166" s="25">
        <v>4</v>
      </c>
      <c r="QH166" s="25">
        <v>7</v>
      </c>
      <c r="QI166" s="25">
        <v>7</v>
      </c>
      <c r="QJ166" s="25">
        <v>5</v>
      </c>
      <c r="QK166" s="25">
        <v>5</v>
      </c>
      <c r="QL166" s="25">
        <v>11</v>
      </c>
      <c r="QM166" s="25">
        <v>6</v>
      </c>
      <c r="QN166" s="25">
        <v>9</v>
      </c>
      <c r="QO166" s="25">
        <v>7</v>
      </c>
      <c r="QP166" s="25">
        <v>6</v>
      </c>
      <c r="QQ166" s="25">
        <v>12</v>
      </c>
      <c r="QR166" s="25">
        <v>10</v>
      </c>
      <c r="QS166" s="25">
        <v>10</v>
      </c>
      <c r="QT166" s="25">
        <v>9</v>
      </c>
      <c r="QU166" s="25">
        <v>8</v>
      </c>
      <c r="QV166" s="25">
        <v>9</v>
      </c>
      <c r="QW166" s="25">
        <v>14</v>
      </c>
      <c r="QX166" s="25">
        <v>9</v>
      </c>
      <c r="QY166" s="25">
        <v>14</v>
      </c>
      <c r="QZ166" s="25">
        <v>11</v>
      </c>
      <c r="RA166" s="25">
        <v>11</v>
      </c>
      <c r="RB166" s="44">
        <v>41.666666666666671</v>
      </c>
      <c r="RC166" s="44">
        <v>40</v>
      </c>
      <c r="RD166" s="44">
        <v>70</v>
      </c>
      <c r="RE166" s="44">
        <v>77.777777777777786</v>
      </c>
      <c r="RF166" s="44">
        <v>62.5</v>
      </c>
      <c r="RG166" s="44">
        <v>55.555555555555557</v>
      </c>
      <c r="RH166" s="44">
        <v>78.571428571428569</v>
      </c>
      <c r="RI166" s="44">
        <v>66.666666666666657</v>
      </c>
      <c r="RJ166" s="44">
        <v>64.285714285714292</v>
      </c>
      <c r="RK166" s="44">
        <v>63.636363636363633</v>
      </c>
      <c r="RL166" s="44">
        <v>54.54545454545454</v>
      </c>
      <c r="RM166" s="25">
        <v>5</v>
      </c>
      <c r="RN166" s="25">
        <v>9</v>
      </c>
      <c r="RO166" s="25">
        <v>6</v>
      </c>
      <c r="RP166" s="25">
        <v>4</v>
      </c>
      <c r="RQ166" s="25">
        <v>5</v>
      </c>
      <c r="RR166" s="25">
        <v>7</v>
      </c>
      <c r="RS166" s="25">
        <v>10</v>
      </c>
      <c r="RT166" s="25">
        <v>5</v>
      </c>
      <c r="RU166" s="25">
        <v>8</v>
      </c>
      <c r="RV166" s="25">
        <v>2</v>
      </c>
      <c r="RW166" s="25">
        <v>5</v>
      </c>
      <c r="RX166" s="25">
        <v>2</v>
      </c>
      <c r="RY166" s="25">
        <v>5</v>
      </c>
      <c r="RZ166" s="25">
        <v>4</v>
      </c>
      <c r="SA166" s="25">
        <v>3</v>
      </c>
      <c r="SB166" s="25">
        <v>3</v>
      </c>
      <c r="SC166" s="25">
        <v>4</v>
      </c>
      <c r="SD166" s="25">
        <v>5</v>
      </c>
      <c r="SE166" s="25">
        <v>12</v>
      </c>
      <c r="SF166" s="25">
        <v>5</v>
      </c>
      <c r="SG166" s="25">
        <v>6</v>
      </c>
      <c r="SH166" s="25">
        <v>2</v>
      </c>
      <c r="SI166" s="25">
        <v>6</v>
      </c>
      <c r="SJ166" s="25">
        <v>3</v>
      </c>
      <c r="SK166" s="25">
        <v>4</v>
      </c>
      <c r="SL166" s="25">
        <v>4</v>
      </c>
      <c r="SM166" s="25">
        <v>3</v>
      </c>
      <c r="SN166" s="25">
        <v>3</v>
      </c>
      <c r="SO166" s="25">
        <v>4</v>
      </c>
      <c r="SP166" s="25">
        <v>5</v>
      </c>
      <c r="SQ166" s="25">
        <v>9</v>
      </c>
      <c r="SR166" s="25">
        <v>5</v>
      </c>
      <c r="SS166" s="25">
        <v>5</v>
      </c>
      <c r="ST166" s="25">
        <v>1</v>
      </c>
      <c r="SU166" s="25">
        <v>4</v>
      </c>
      <c r="SV166" s="25">
        <v>2</v>
      </c>
      <c r="SW166" s="44">
        <v>50</v>
      </c>
      <c r="SX166" s="44">
        <v>90</v>
      </c>
      <c r="SY166" s="44">
        <v>66.666666666666657</v>
      </c>
      <c r="SZ166" s="44">
        <v>50</v>
      </c>
      <c r="TA166" s="44">
        <v>83.333333333333343</v>
      </c>
      <c r="TB166" s="44">
        <v>100</v>
      </c>
      <c r="TC166" s="44">
        <v>71.428571428571431</v>
      </c>
      <c r="TD166" s="44">
        <v>71.428571428571431</v>
      </c>
      <c r="TE166" s="44">
        <v>80</v>
      </c>
      <c r="TF166" s="44">
        <v>40</v>
      </c>
      <c r="TG166" s="44">
        <v>62.5</v>
      </c>
      <c r="TH166" s="44">
        <v>66.666666666666657</v>
      </c>
      <c r="TI166" s="44">
        <v>50</v>
      </c>
      <c r="TJ166" s="44">
        <v>40</v>
      </c>
      <c r="TK166" s="44">
        <v>33.333333333333329</v>
      </c>
      <c r="TL166" s="44">
        <v>37.5</v>
      </c>
      <c r="TM166" s="44">
        <v>66.666666666666657</v>
      </c>
      <c r="TN166" s="44">
        <v>71.428571428571431</v>
      </c>
      <c r="TO166" s="44">
        <v>85.714285714285708</v>
      </c>
      <c r="TP166" s="44">
        <v>71.428571428571431</v>
      </c>
      <c r="TQ166" s="44">
        <v>60</v>
      </c>
      <c r="TR166" s="44">
        <v>40</v>
      </c>
      <c r="TS166" s="44">
        <v>75</v>
      </c>
      <c r="TT166" s="44">
        <v>100</v>
      </c>
      <c r="TU166" s="44">
        <v>40</v>
      </c>
      <c r="TV166" s="44">
        <v>40</v>
      </c>
      <c r="TW166" s="44">
        <v>33.333333333333329</v>
      </c>
      <c r="TX166" s="44">
        <v>37.5</v>
      </c>
      <c r="TY166" s="44">
        <v>66.666666666666657</v>
      </c>
      <c r="TZ166" s="44">
        <v>71.428571428571431</v>
      </c>
      <c r="UA166" s="44">
        <v>64.285714285714292</v>
      </c>
      <c r="UB166" s="44">
        <v>71.428571428571431</v>
      </c>
      <c r="UC166" s="44">
        <v>50</v>
      </c>
      <c r="UD166" s="44">
        <v>20</v>
      </c>
      <c r="UE166" s="44">
        <v>50</v>
      </c>
      <c r="UF166" s="44">
        <v>66.666666666666657</v>
      </c>
    </row>
    <row r="167" spans="1:552" x14ac:dyDescent="0.25">
      <c r="A167" s="2" t="str">
        <f t="shared" si="2"/>
        <v xml:space="preserve">350330 Araras                                                                                                                                       </v>
      </c>
      <c r="B167" s="58">
        <v>350330</v>
      </c>
      <c r="C167" s="2" t="s">
        <v>211</v>
      </c>
      <c r="D167" s="56">
        <v>8</v>
      </c>
      <c r="E167" s="56">
        <v>6</v>
      </c>
      <c r="F167" s="56">
        <v>6</v>
      </c>
      <c r="G167" s="56">
        <v>5</v>
      </c>
      <c r="H167" s="56">
        <v>4</v>
      </c>
      <c r="I167" s="56">
        <v>6</v>
      </c>
      <c r="J167" s="56">
        <v>11</v>
      </c>
      <c r="K167" s="56">
        <v>6</v>
      </c>
      <c r="L167" s="56">
        <v>3</v>
      </c>
      <c r="M167" s="56">
        <v>5</v>
      </c>
      <c r="N167" s="56">
        <v>5</v>
      </c>
      <c r="O167" s="56">
        <v>2</v>
      </c>
      <c r="P167" s="59">
        <v>6</v>
      </c>
      <c r="Q167" s="59">
        <v>2</v>
      </c>
      <c r="R167" s="59">
        <v>4</v>
      </c>
      <c r="S167" s="59">
        <v>3</v>
      </c>
      <c r="T167" s="59">
        <v>2</v>
      </c>
      <c r="U167" s="59">
        <v>6</v>
      </c>
      <c r="V167" s="59">
        <v>5</v>
      </c>
      <c r="W167" s="59">
        <v>4</v>
      </c>
      <c r="X167" s="59">
        <v>1</v>
      </c>
      <c r="Y167" s="59">
        <v>3</v>
      </c>
      <c r="Z167" s="59">
        <v>3</v>
      </c>
      <c r="AA167" s="59">
        <v>1</v>
      </c>
      <c r="AB167" s="62">
        <v>75</v>
      </c>
      <c r="AC167" s="62">
        <v>33.333333333333329</v>
      </c>
      <c r="AD167" s="62">
        <v>66.666666666666657</v>
      </c>
      <c r="AE167" s="62">
        <v>60</v>
      </c>
      <c r="AF167" s="62">
        <v>50</v>
      </c>
      <c r="AG167" s="62">
        <v>100</v>
      </c>
      <c r="AH167" s="62">
        <v>45.454545454545453</v>
      </c>
      <c r="AI167" s="62">
        <v>66.666666666666657</v>
      </c>
      <c r="AJ167" s="62">
        <v>33.333333333333329</v>
      </c>
      <c r="AK167" s="62">
        <v>60</v>
      </c>
      <c r="AL167" s="62">
        <v>60</v>
      </c>
      <c r="AM167" s="62">
        <v>50</v>
      </c>
      <c r="AN167" s="61">
        <v>2</v>
      </c>
      <c r="AO167" s="25">
        <v>4</v>
      </c>
      <c r="AP167" s="25">
        <v>2</v>
      </c>
      <c r="AQ167" s="25">
        <v>2</v>
      </c>
      <c r="AR167" s="25">
        <v>2</v>
      </c>
      <c r="AS167" s="25">
        <v>0</v>
      </c>
      <c r="AT167" s="25">
        <v>2</v>
      </c>
      <c r="AU167" s="25">
        <v>1</v>
      </c>
      <c r="AV167" s="25">
        <v>1</v>
      </c>
      <c r="AW167" s="25">
        <v>2</v>
      </c>
      <c r="AX167" s="25">
        <v>2</v>
      </c>
      <c r="AY167" s="25">
        <v>0</v>
      </c>
      <c r="AZ167" s="39">
        <v>25</v>
      </c>
      <c r="BA167" s="39">
        <v>66.666666666666657</v>
      </c>
      <c r="BB167" s="39">
        <v>33.333333333333329</v>
      </c>
      <c r="BC167" s="39">
        <v>40</v>
      </c>
      <c r="BD167" s="39">
        <v>50</v>
      </c>
      <c r="BE167" s="39">
        <v>0</v>
      </c>
      <c r="BF167" s="39">
        <v>18.181818181818183</v>
      </c>
      <c r="BG167" s="39">
        <v>16.666666666666664</v>
      </c>
      <c r="BH167" s="39">
        <v>33.333333333333329</v>
      </c>
      <c r="BI167" s="39">
        <v>40</v>
      </c>
      <c r="BJ167" s="39">
        <v>40</v>
      </c>
      <c r="BK167" s="39">
        <v>0</v>
      </c>
      <c r="BL167" s="25">
        <v>0</v>
      </c>
      <c r="BM167" s="25">
        <v>0</v>
      </c>
      <c r="BN167" s="25">
        <v>0</v>
      </c>
      <c r="BO167" s="25">
        <v>0</v>
      </c>
      <c r="BP167" s="25">
        <v>0</v>
      </c>
      <c r="BQ167" s="25">
        <v>0</v>
      </c>
      <c r="BR167" s="25">
        <v>4</v>
      </c>
      <c r="BS167" s="25">
        <v>1</v>
      </c>
      <c r="BT167" s="25">
        <v>1</v>
      </c>
      <c r="BU167" s="25">
        <v>0</v>
      </c>
      <c r="BV167" s="25">
        <v>0</v>
      </c>
      <c r="BW167" s="25">
        <v>1</v>
      </c>
      <c r="BX167" s="39">
        <v>0</v>
      </c>
      <c r="BY167" s="39">
        <v>0</v>
      </c>
      <c r="BZ167" s="39">
        <v>0</v>
      </c>
      <c r="CA167" s="39">
        <v>0</v>
      </c>
      <c r="CB167" s="39">
        <v>0</v>
      </c>
      <c r="CC167" s="39">
        <v>0</v>
      </c>
      <c r="CD167" s="39">
        <v>36.363636363636367</v>
      </c>
      <c r="CE167" s="39">
        <v>16.666666666666664</v>
      </c>
      <c r="CF167" s="39">
        <v>33.333333333333329</v>
      </c>
      <c r="CG167" s="39">
        <v>0</v>
      </c>
      <c r="CH167" s="39">
        <v>0</v>
      </c>
      <c r="CI167" s="39">
        <v>50</v>
      </c>
      <c r="CJ167" s="63">
        <v>1</v>
      </c>
      <c r="CK167" s="63">
        <v>1</v>
      </c>
      <c r="CL167" s="63">
        <v>2</v>
      </c>
      <c r="CM167" s="63">
        <v>1</v>
      </c>
      <c r="CN167" s="63">
        <v>2</v>
      </c>
      <c r="CO167" s="63">
        <v>2</v>
      </c>
      <c r="CP167" s="63">
        <v>3</v>
      </c>
      <c r="CQ167" s="63">
        <v>2</v>
      </c>
      <c r="CR167" s="63">
        <v>0</v>
      </c>
      <c r="CS167" s="63">
        <v>2</v>
      </c>
      <c r="CT167" s="63">
        <v>0</v>
      </c>
      <c r="CU167" s="63">
        <v>0</v>
      </c>
      <c r="CV167" s="63">
        <v>0</v>
      </c>
      <c r="CW167" s="63">
        <v>0</v>
      </c>
      <c r="CX167" s="63">
        <v>0</v>
      </c>
      <c r="CY167" s="63">
        <v>0</v>
      </c>
      <c r="CZ167" s="63">
        <v>0</v>
      </c>
      <c r="DA167" s="63">
        <v>1</v>
      </c>
      <c r="DB167" s="63">
        <v>0</v>
      </c>
      <c r="DC167" s="63">
        <v>0</v>
      </c>
      <c r="DD167" s="63">
        <v>0</v>
      </c>
      <c r="DE167" s="63">
        <v>0</v>
      </c>
      <c r="DF167" s="63">
        <v>1</v>
      </c>
      <c r="DG167" s="63">
        <v>0</v>
      </c>
      <c r="DH167" s="25">
        <v>0</v>
      </c>
      <c r="DI167" s="25">
        <v>0</v>
      </c>
      <c r="DJ167" s="25">
        <v>1</v>
      </c>
      <c r="DK167" s="25">
        <v>1</v>
      </c>
      <c r="DL167" s="25">
        <v>0</v>
      </c>
      <c r="DM167" s="25">
        <v>1</v>
      </c>
      <c r="DN167" s="25">
        <v>1</v>
      </c>
      <c r="DO167" s="25">
        <v>0</v>
      </c>
      <c r="DP167" s="25">
        <v>0</v>
      </c>
      <c r="DQ167" s="25">
        <v>0</v>
      </c>
      <c r="DR167" s="25">
        <v>1</v>
      </c>
      <c r="DS167" s="25">
        <v>0</v>
      </c>
      <c r="DT167" s="34">
        <v>1</v>
      </c>
      <c r="DU167" s="34">
        <v>1</v>
      </c>
      <c r="DV167" s="34">
        <v>3</v>
      </c>
      <c r="DW167" s="34">
        <v>2</v>
      </c>
      <c r="DX167" s="34">
        <v>2</v>
      </c>
      <c r="DY167" s="34">
        <v>4</v>
      </c>
      <c r="DZ167" s="34">
        <v>4</v>
      </c>
      <c r="EA167" s="2">
        <v>2</v>
      </c>
      <c r="EB167" s="2">
        <v>0</v>
      </c>
      <c r="EC167" s="2">
        <v>2</v>
      </c>
      <c r="ED167" s="2">
        <v>2</v>
      </c>
      <c r="EE167" s="2">
        <v>0</v>
      </c>
      <c r="EF167" s="34">
        <v>100</v>
      </c>
      <c r="EG167" s="34">
        <v>100</v>
      </c>
      <c r="EH167" s="34">
        <v>66.666666666666657</v>
      </c>
      <c r="EI167" s="34">
        <v>50</v>
      </c>
      <c r="EJ167" s="34">
        <v>100</v>
      </c>
      <c r="EK167" s="34">
        <v>50</v>
      </c>
      <c r="EL167" s="34">
        <v>75</v>
      </c>
      <c r="EM167" s="34">
        <v>100</v>
      </c>
      <c r="EN167" s="34">
        <v>999999999</v>
      </c>
      <c r="EO167" s="34">
        <v>100</v>
      </c>
      <c r="EP167" s="34">
        <v>0</v>
      </c>
      <c r="EQ167" s="34">
        <v>999999999</v>
      </c>
      <c r="ER167" s="34">
        <v>0</v>
      </c>
      <c r="ES167" s="34">
        <v>0</v>
      </c>
      <c r="ET167" s="34">
        <v>0</v>
      </c>
      <c r="EU167" s="34">
        <v>0</v>
      </c>
      <c r="EV167" s="34">
        <v>0</v>
      </c>
      <c r="EW167" s="34">
        <v>25</v>
      </c>
      <c r="EX167" s="34">
        <v>0</v>
      </c>
      <c r="EY167" s="34">
        <v>0</v>
      </c>
      <c r="EZ167" s="34">
        <v>999999999</v>
      </c>
      <c r="FA167" s="34">
        <v>0</v>
      </c>
      <c r="FB167" s="34">
        <v>50</v>
      </c>
      <c r="FC167" s="34">
        <v>999999999</v>
      </c>
      <c r="FD167" s="42">
        <v>0</v>
      </c>
      <c r="FE167" s="42">
        <v>0</v>
      </c>
      <c r="FF167" s="42">
        <v>33.333333333333329</v>
      </c>
      <c r="FG167" s="42">
        <v>50</v>
      </c>
      <c r="FH167" s="42">
        <v>0</v>
      </c>
      <c r="FI167" s="42">
        <v>25</v>
      </c>
      <c r="FJ167" s="42">
        <v>25</v>
      </c>
      <c r="FK167" s="42">
        <v>0</v>
      </c>
      <c r="FL167" s="42">
        <v>999999999</v>
      </c>
      <c r="FM167" s="42">
        <v>0</v>
      </c>
      <c r="FN167" s="42">
        <v>50</v>
      </c>
      <c r="FO167" s="42">
        <v>999999999</v>
      </c>
      <c r="FP167" s="42">
        <v>3</v>
      </c>
      <c r="FQ167" s="2">
        <v>2</v>
      </c>
      <c r="FR167" s="2">
        <v>4</v>
      </c>
      <c r="FS167" s="2">
        <v>2</v>
      </c>
      <c r="FT167" s="2">
        <v>2</v>
      </c>
      <c r="FU167" s="2">
        <v>5</v>
      </c>
      <c r="FV167" s="2">
        <v>5</v>
      </c>
      <c r="FW167" s="2">
        <v>1</v>
      </c>
      <c r="FX167" s="2">
        <v>0</v>
      </c>
      <c r="FY167" s="2">
        <v>2</v>
      </c>
      <c r="FZ167" s="2">
        <v>1</v>
      </c>
      <c r="GA167" s="2">
        <v>0</v>
      </c>
      <c r="GB167" s="25">
        <v>1</v>
      </c>
      <c r="GC167" s="25">
        <v>0</v>
      </c>
      <c r="GD167" s="25">
        <v>0</v>
      </c>
      <c r="GE167" s="25">
        <v>1</v>
      </c>
      <c r="GF167" s="25">
        <v>0</v>
      </c>
      <c r="GG167" s="25">
        <v>0</v>
      </c>
      <c r="GH167" s="25">
        <v>0</v>
      </c>
      <c r="GI167" s="25">
        <v>1</v>
      </c>
      <c r="GJ167" s="25">
        <v>0</v>
      </c>
      <c r="GK167" s="25">
        <v>0</v>
      </c>
      <c r="GL167" s="25">
        <v>0</v>
      </c>
      <c r="GM167" s="25">
        <v>1</v>
      </c>
      <c r="GN167" s="2">
        <v>2</v>
      </c>
      <c r="GO167" s="2">
        <v>0</v>
      </c>
      <c r="GP167" s="2">
        <v>0</v>
      </c>
      <c r="GQ167" s="2">
        <v>0</v>
      </c>
      <c r="GR167" s="2">
        <v>0</v>
      </c>
      <c r="GS167" s="2">
        <v>0</v>
      </c>
      <c r="GT167" s="2">
        <v>0</v>
      </c>
      <c r="GU167" s="2">
        <v>1</v>
      </c>
      <c r="GV167" s="2">
        <v>0</v>
      </c>
      <c r="GW167" s="2">
        <v>0</v>
      </c>
      <c r="GX167" s="2">
        <v>1</v>
      </c>
      <c r="GY167" s="2">
        <v>0</v>
      </c>
      <c r="GZ167" s="2">
        <v>6</v>
      </c>
      <c r="HA167" s="2">
        <v>2</v>
      </c>
      <c r="HB167" s="2">
        <v>4</v>
      </c>
      <c r="HC167" s="2">
        <v>3</v>
      </c>
      <c r="HD167" s="2">
        <v>2</v>
      </c>
      <c r="HE167" s="2">
        <v>5</v>
      </c>
      <c r="HF167" s="2">
        <v>5</v>
      </c>
      <c r="HG167" s="2">
        <v>3</v>
      </c>
      <c r="HH167" s="2">
        <v>0</v>
      </c>
      <c r="HI167" s="2">
        <v>2</v>
      </c>
      <c r="HJ167" s="2">
        <v>2</v>
      </c>
      <c r="HK167" s="2">
        <v>1</v>
      </c>
      <c r="HL167" s="34">
        <v>50</v>
      </c>
      <c r="HM167" s="34">
        <v>100</v>
      </c>
      <c r="HN167" s="34">
        <v>100</v>
      </c>
      <c r="HO167" s="34">
        <v>66.666666666666657</v>
      </c>
      <c r="HP167" s="34">
        <v>100</v>
      </c>
      <c r="HQ167" s="34">
        <v>100</v>
      </c>
      <c r="HR167" s="34">
        <v>100</v>
      </c>
      <c r="HS167" s="34">
        <v>33.333333333333329</v>
      </c>
      <c r="HT167" s="34">
        <v>999999999</v>
      </c>
      <c r="HU167" s="34">
        <v>100</v>
      </c>
      <c r="HV167" s="34">
        <v>50</v>
      </c>
      <c r="HW167" s="34">
        <v>0</v>
      </c>
      <c r="HX167" s="39">
        <v>16.666666666666664</v>
      </c>
      <c r="HY167" s="39">
        <v>0</v>
      </c>
      <c r="HZ167" s="39">
        <v>0</v>
      </c>
      <c r="IA167" s="39">
        <v>33.333333333333329</v>
      </c>
      <c r="IB167" s="39">
        <v>0</v>
      </c>
      <c r="IC167" s="39">
        <v>0</v>
      </c>
      <c r="ID167" s="39">
        <v>0</v>
      </c>
      <c r="IE167" s="39">
        <v>33.333333333333329</v>
      </c>
      <c r="IF167" s="39">
        <v>999999999</v>
      </c>
      <c r="IG167" s="39">
        <v>0</v>
      </c>
      <c r="IH167" s="39">
        <v>0</v>
      </c>
      <c r="II167" s="39">
        <v>100</v>
      </c>
      <c r="IJ167" s="39">
        <v>33.333333333333329</v>
      </c>
      <c r="IK167" s="39">
        <v>0</v>
      </c>
      <c r="IL167" s="39">
        <v>0</v>
      </c>
      <c r="IM167" s="39">
        <v>0</v>
      </c>
      <c r="IN167" s="39">
        <v>0</v>
      </c>
      <c r="IO167" s="39">
        <v>0</v>
      </c>
      <c r="IP167" s="39">
        <v>0</v>
      </c>
      <c r="IQ167" s="39">
        <v>33.333333333333329</v>
      </c>
      <c r="IR167" s="39">
        <v>999999999</v>
      </c>
      <c r="IS167" s="39">
        <v>0</v>
      </c>
      <c r="IT167" s="39">
        <v>50</v>
      </c>
      <c r="IU167" s="39">
        <v>0</v>
      </c>
      <c r="IV167" s="39">
        <v>2</v>
      </c>
      <c r="IW167" s="39">
        <v>2</v>
      </c>
      <c r="IX167" s="39">
        <v>1</v>
      </c>
      <c r="IY167" s="39">
        <v>0</v>
      </c>
      <c r="IZ167" s="39">
        <v>0</v>
      </c>
      <c r="JA167" s="39">
        <v>0</v>
      </c>
      <c r="JB167" s="39">
        <v>2</v>
      </c>
      <c r="JC167" s="39">
        <v>1</v>
      </c>
      <c r="JD167" s="2">
        <v>1</v>
      </c>
      <c r="JE167" s="2">
        <v>1</v>
      </c>
      <c r="JF167" s="2">
        <v>2</v>
      </c>
      <c r="JG167" s="2">
        <v>0</v>
      </c>
      <c r="JH167" s="2">
        <v>0</v>
      </c>
      <c r="JI167" s="2">
        <v>0</v>
      </c>
      <c r="JJ167" s="2">
        <v>0</v>
      </c>
      <c r="JK167" s="2">
        <v>0</v>
      </c>
      <c r="JL167" s="2">
        <v>1</v>
      </c>
      <c r="JM167" s="44">
        <v>0</v>
      </c>
      <c r="JN167" s="44">
        <v>0</v>
      </c>
      <c r="JO167" s="44">
        <v>0</v>
      </c>
      <c r="JP167" s="2">
        <v>0</v>
      </c>
      <c r="JQ167" s="2">
        <v>1</v>
      </c>
      <c r="JR167" s="2">
        <v>0</v>
      </c>
      <c r="JS167" s="2">
        <v>0</v>
      </c>
      <c r="JT167" s="2">
        <v>0</v>
      </c>
      <c r="JU167" s="2">
        <v>1</v>
      </c>
      <c r="JV167" s="2">
        <v>0</v>
      </c>
      <c r="JW167" s="2">
        <v>2</v>
      </c>
      <c r="JX167" s="2">
        <v>1</v>
      </c>
      <c r="JY167" s="2">
        <v>0</v>
      </c>
      <c r="JZ167" s="2">
        <v>0</v>
      </c>
      <c r="KA167" s="2">
        <v>0</v>
      </c>
      <c r="KB167" s="25">
        <v>0</v>
      </c>
      <c r="KC167" s="25">
        <v>0</v>
      </c>
      <c r="KD167" s="25">
        <v>0</v>
      </c>
      <c r="KE167" s="25">
        <v>0</v>
      </c>
      <c r="KF167" s="25">
        <v>2</v>
      </c>
      <c r="KG167" s="25">
        <v>3</v>
      </c>
      <c r="KH167" s="25">
        <v>1</v>
      </c>
      <c r="KI167" s="25">
        <v>2</v>
      </c>
      <c r="KJ167" s="25">
        <v>2</v>
      </c>
      <c r="KK167" s="25">
        <v>0</v>
      </c>
      <c r="KL167" s="25">
        <v>2</v>
      </c>
      <c r="KM167" s="25">
        <v>1</v>
      </c>
      <c r="KN167" s="25">
        <v>1</v>
      </c>
      <c r="KO167" s="25">
        <v>2</v>
      </c>
      <c r="KP167" s="25">
        <v>2</v>
      </c>
      <c r="KQ167" s="25">
        <v>0</v>
      </c>
      <c r="KR167" s="44">
        <v>100</v>
      </c>
      <c r="KS167" s="44">
        <v>66.666666666666657</v>
      </c>
      <c r="KT167" s="44">
        <v>100</v>
      </c>
      <c r="KU167" s="44">
        <v>0</v>
      </c>
      <c r="KV167" s="44">
        <v>0</v>
      </c>
      <c r="KW167" s="44">
        <v>999999999</v>
      </c>
      <c r="KX167" s="44">
        <v>100</v>
      </c>
      <c r="KY167" s="44">
        <v>100</v>
      </c>
      <c r="KZ167" s="44">
        <v>100</v>
      </c>
      <c r="LA167" s="44">
        <v>50</v>
      </c>
      <c r="LB167" s="44">
        <v>100</v>
      </c>
      <c r="LC167" s="44">
        <v>999999999</v>
      </c>
      <c r="LD167" s="44">
        <v>0</v>
      </c>
      <c r="LE167" s="44">
        <v>0</v>
      </c>
      <c r="LF167" s="44">
        <v>0</v>
      </c>
      <c r="LG167" s="44">
        <v>0</v>
      </c>
      <c r="LH167" s="44">
        <v>50</v>
      </c>
      <c r="LI167" s="44">
        <v>999999999</v>
      </c>
      <c r="LJ167" s="44">
        <v>0</v>
      </c>
      <c r="LK167" s="44">
        <v>0</v>
      </c>
      <c r="LL167" s="44">
        <v>0</v>
      </c>
      <c r="LM167" s="44">
        <v>50</v>
      </c>
      <c r="LN167" s="44">
        <v>0</v>
      </c>
      <c r="LO167" s="44">
        <v>999999999</v>
      </c>
      <c r="LP167" s="44">
        <v>0</v>
      </c>
      <c r="LQ167" s="44">
        <v>33.333333333333329</v>
      </c>
      <c r="LR167" s="44">
        <v>0</v>
      </c>
      <c r="LS167" s="44">
        <v>100</v>
      </c>
      <c r="LT167" s="44">
        <v>50</v>
      </c>
      <c r="LU167" s="44">
        <v>999999999</v>
      </c>
      <c r="LV167" s="44">
        <v>0</v>
      </c>
      <c r="LW167" s="44">
        <v>0</v>
      </c>
      <c r="LX167" s="44">
        <v>0</v>
      </c>
      <c r="LY167" s="44">
        <v>0</v>
      </c>
      <c r="LZ167" s="44">
        <v>0</v>
      </c>
      <c r="MA167" s="44">
        <v>999999999</v>
      </c>
      <c r="MB167" s="25">
        <v>0</v>
      </c>
      <c r="MC167" s="25">
        <v>0</v>
      </c>
      <c r="MD167" s="25">
        <v>0</v>
      </c>
      <c r="ME167" s="25">
        <v>0</v>
      </c>
      <c r="MF167" s="25">
        <v>1</v>
      </c>
      <c r="MG167" s="25">
        <v>1</v>
      </c>
      <c r="MH167" s="25">
        <v>1</v>
      </c>
      <c r="MI167" s="25">
        <v>0</v>
      </c>
      <c r="MJ167" s="25">
        <v>0</v>
      </c>
      <c r="MK167" s="25">
        <v>0</v>
      </c>
      <c r="ML167" s="25">
        <v>0</v>
      </c>
      <c r="MM167" s="25">
        <v>0</v>
      </c>
      <c r="MN167" s="25">
        <v>2</v>
      </c>
      <c r="MO167" s="25">
        <v>1</v>
      </c>
      <c r="MP167" s="25">
        <v>3</v>
      </c>
      <c r="MQ167" s="25">
        <v>2</v>
      </c>
      <c r="MR167" s="25">
        <v>2</v>
      </c>
      <c r="MS167" s="25">
        <v>4</v>
      </c>
      <c r="MT167" s="25">
        <v>4</v>
      </c>
      <c r="MU167" s="25">
        <v>2</v>
      </c>
      <c r="MV167" s="25">
        <v>0</v>
      </c>
      <c r="MW167" s="44">
        <v>1</v>
      </c>
      <c r="MX167" s="44">
        <v>1</v>
      </c>
      <c r="MY167" s="44">
        <v>0</v>
      </c>
      <c r="MZ167" s="44">
        <v>0</v>
      </c>
      <c r="NA167" s="44">
        <v>0</v>
      </c>
      <c r="NB167" s="44">
        <v>0</v>
      </c>
      <c r="NC167" s="44">
        <v>0</v>
      </c>
      <c r="ND167" s="44">
        <v>50</v>
      </c>
      <c r="NE167" s="44">
        <v>25</v>
      </c>
      <c r="NF167" s="44">
        <v>25</v>
      </c>
      <c r="NG167" s="44">
        <v>0</v>
      </c>
      <c r="NH167" s="44">
        <v>999999999</v>
      </c>
      <c r="NI167" s="44">
        <v>0</v>
      </c>
      <c r="NJ167" s="44">
        <v>0</v>
      </c>
      <c r="NK167" s="44">
        <v>999999999</v>
      </c>
      <c r="NL167" s="25">
        <v>0</v>
      </c>
      <c r="NM167" s="25">
        <v>0</v>
      </c>
      <c r="NN167" s="25">
        <v>0</v>
      </c>
      <c r="NO167" s="25">
        <v>0</v>
      </c>
      <c r="NP167" s="25">
        <v>0</v>
      </c>
      <c r="NQ167" s="25">
        <v>0</v>
      </c>
      <c r="NR167" s="25">
        <v>0</v>
      </c>
      <c r="NS167" s="25">
        <v>0</v>
      </c>
      <c r="NT167" s="25">
        <v>0</v>
      </c>
      <c r="NU167" s="25">
        <v>0</v>
      </c>
      <c r="NV167" s="25">
        <v>0</v>
      </c>
      <c r="NW167" s="25">
        <v>0</v>
      </c>
      <c r="NX167" s="25">
        <v>1</v>
      </c>
      <c r="NY167" s="25">
        <v>1</v>
      </c>
      <c r="NZ167" s="25">
        <v>0</v>
      </c>
      <c r="OA167" s="25">
        <v>0</v>
      </c>
      <c r="OB167" s="25">
        <v>2</v>
      </c>
      <c r="OC167" s="25">
        <v>0</v>
      </c>
      <c r="OD167" s="44">
        <v>0</v>
      </c>
      <c r="OE167" s="44">
        <v>0</v>
      </c>
      <c r="OF167" s="44">
        <v>0</v>
      </c>
      <c r="OG167" s="44">
        <v>0</v>
      </c>
      <c r="OH167" s="44">
        <v>0</v>
      </c>
      <c r="OI167" s="44">
        <v>0</v>
      </c>
      <c r="OJ167" s="44">
        <v>0</v>
      </c>
      <c r="OK167" s="44">
        <v>0</v>
      </c>
      <c r="OL167" s="44">
        <v>999999999</v>
      </c>
      <c r="OM167" s="44">
        <v>999999999</v>
      </c>
      <c r="ON167" s="44">
        <v>0</v>
      </c>
      <c r="OO167" s="44">
        <v>999999999</v>
      </c>
      <c r="OP167" s="44">
        <v>999999999</v>
      </c>
      <c r="OQ167" s="44">
        <v>999999999</v>
      </c>
      <c r="OR167" s="44">
        <v>999999999</v>
      </c>
      <c r="OS167" s="44">
        <v>999999999</v>
      </c>
      <c r="OT167" s="44">
        <v>999999999</v>
      </c>
      <c r="OU167" s="44">
        <v>999999999</v>
      </c>
      <c r="OV167" s="25">
        <v>5</v>
      </c>
      <c r="OW167" s="25">
        <v>5</v>
      </c>
      <c r="OX167" s="25">
        <v>6</v>
      </c>
      <c r="OY167" s="25">
        <v>6</v>
      </c>
      <c r="OZ167" s="25">
        <v>5</v>
      </c>
      <c r="PA167" s="25">
        <v>5</v>
      </c>
      <c r="PB167" s="25">
        <v>8</v>
      </c>
      <c r="PC167" s="25">
        <v>7</v>
      </c>
      <c r="PD167" s="25">
        <v>2</v>
      </c>
      <c r="PE167" s="25">
        <v>4</v>
      </c>
      <c r="PF167" s="25">
        <v>8</v>
      </c>
      <c r="PG167" s="25">
        <v>3</v>
      </c>
      <c r="PH167" s="25">
        <v>8</v>
      </c>
      <c r="PI167" s="25">
        <v>8</v>
      </c>
      <c r="PJ167" s="25">
        <v>9</v>
      </c>
      <c r="PK167" s="25">
        <v>8</v>
      </c>
      <c r="PL167" s="25">
        <v>5</v>
      </c>
      <c r="PM167" s="25">
        <v>6</v>
      </c>
      <c r="PN167" s="25">
        <v>10</v>
      </c>
      <c r="PO167" s="25">
        <v>8</v>
      </c>
      <c r="PP167" s="25">
        <v>3</v>
      </c>
      <c r="PQ167" s="25">
        <v>5</v>
      </c>
      <c r="PR167" s="25">
        <v>9</v>
      </c>
      <c r="PS167" s="25">
        <v>3</v>
      </c>
      <c r="PT167" s="44">
        <v>62.5</v>
      </c>
      <c r="PU167" s="44">
        <v>62.5</v>
      </c>
      <c r="PV167" s="44">
        <v>66.666666666666657</v>
      </c>
      <c r="PW167" s="44">
        <v>75</v>
      </c>
      <c r="PX167" s="44">
        <v>100</v>
      </c>
      <c r="PY167" s="44">
        <v>83.333333333333343</v>
      </c>
      <c r="PZ167" s="44">
        <v>80</v>
      </c>
      <c r="QA167" s="44">
        <v>87.5</v>
      </c>
      <c r="QB167" s="44">
        <v>66.666666666666657</v>
      </c>
      <c r="QC167" s="44">
        <v>80</v>
      </c>
      <c r="QD167" s="44">
        <v>88.888888888888886</v>
      </c>
      <c r="QE167" s="44">
        <v>100</v>
      </c>
      <c r="QF167" s="25">
        <v>5</v>
      </c>
      <c r="QG167" s="25">
        <v>6</v>
      </c>
      <c r="QH167" s="25">
        <v>6</v>
      </c>
      <c r="QI167" s="25">
        <v>5</v>
      </c>
      <c r="QJ167" s="25">
        <v>5</v>
      </c>
      <c r="QK167" s="25">
        <v>4</v>
      </c>
      <c r="QL167" s="25">
        <v>7</v>
      </c>
      <c r="QM167" s="25">
        <v>7</v>
      </c>
      <c r="QN167" s="25">
        <v>3</v>
      </c>
      <c r="QO167" s="25">
        <v>3</v>
      </c>
      <c r="QP167" s="25">
        <v>3</v>
      </c>
      <c r="QQ167" s="25">
        <v>8</v>
      </c>
      <c r="QR167" s="25">
        <v>8</v>
      </c>
      <c r="QS167" s="25">
        <v>9</v>
      </c>
      <c r="QT167" s="25">
        <v>8</v>
      </c>
      <c r="QU167" s="25">
        <v>5</v>
      </c>
      <c r="QV167" s="25">
        <v>6</v>
      </c>
      <c r="QW167" s="25">
        <v>10</v>
      </c>
      <c r="QX167" s="25">
        <v>8</v>
      </c>
      <c r="QY167" s="25">
        <v>3</v>
      </c>
      <c r="QZ167" s="25">
        <v>5</v>
      </c>
      <c r="RA167" s="25">
        <v>9</v>
      </c>
      <c r="RB167" s="44">
        <v>62.5</v>
      </c>
      <c r="RC167" s="44">
        <v>75</v>
      </c>
      <c r="RD167" s="44">
        <v>66.666666666666657</v>
      </c>
      <c r="RE167" s="44">
        <v>62.5</v>
      </c>
      <c r="RF167" s="44">
        <v>100</v>
      </c>
      <c r="RG167" s="44">
        <v>66.666666666666657</v>
      </c>
      <c r="RH167" s="44">
        <v>70</v>
      </c>
      <c r="RI167" s="44">
        <v>87.5</v>
      </c>
      <c r="RJ167" s="44">
        <v>100</v>
      </c>
      <c r="RK167" s="44">
        <v>60</v>
      </c>
      <c r="RL167" s="44">
        <v>33.333333333333329</v>
      </c>
      <c r="RM167" s="25">
        <v>7</v>
      </c>
      <c r="RN167" s="25">
        <v>2</v>
      </c>
      <c r="RO167" s="25">
        <v>5</v>
      </c>
      <c r="RP167" s="25">
        <v>4</v>
      </c>
      <c r="RQ167" s="25">
        <v>2</v>
      </c>
      <c r="RR167" s="25">
        <v>6</v>
      </c>
      <c r="RS167" s="25">
        <v>5</v>
      </c>
      <c r="RT167" s="25">
        <v>3</v>
      </c>
      <c r="RU167" s="25">
        <v>1</v>
      </c>
      <c r="RV167" s="25">
        <v>2</v>
      </c>
      <c r="RW167" s="25">
        <v>2</v>
      </c>
      <c r="RX167" s="25">
        <v>1</v>
      </c>
      <c r="RY167" s="25">
        <v>5</v>
      </c>
      <c r="RZ167" s="25">
        <v>2</v>
      </c>
      <c r="SA167" s="25">
        <v>4</v>
      </c>
      <c r="SB167" s="25">
        <v>2</v>
      </c>
      <c r="SC167" s="25">
        <v>2</v>
      </c>
      <c r="SD167" s="25">
        <v>2</v>
      </c>
      <c r="SE167" s="25">
        <v>5</v>
      </c>
      <c r="SF167" s="25">
        <v>2</v>
      </c>
      <c r="SG167" s="25">
        <v>1</v>
      </c>
      <c r="SH167" s="25">
        <v>2</v>
      </c>
      <c r="SI167" s="25">
        <v>3</v>
      </c>
      <c r="SJ167" s="25">
        <v>1</v>
      </c>
      <c r="SK167" s="25">
        <v>5</v>
      </c>
      <c r="SL167" s="25">
        <v>1</v>
      </c>
      <c r="SM167" s="25">
        <v>4</v>
      </c>
      <c r="SN167" s="25">
        <v>1</v>
      </c>
      <c r="SO167" s="25">
        <v>2</v>
      </c>
      <c r="SP167" s="25">
        <v>2</v>
      </c>
      <c r="SQ167" s="25">
        <v>4</v>
      </c>
      <c r="SR167" s="25">
        <v>0</v>
      </c>
      <c r="SS167" s="25">
        <v>1</v>
      </c>
      <c r="ST167" s="25">
        <v>1</v>
      </c>
      <c r="SU167" s="25">
        <v>1</v>
      </c>
      <c r="SV167" s="25">
        <v>1</v>
      </c>
      <c r="SW167" s="44">
        <v>87.5</v>
      </c>
      <c r="SX167" s="44">
        <v>33.333333333333329</v>
      </c>
      <c r="SY167" s="44">
        <v>83.333333333333343</v>
      </c>
      <c r="SZ167" s="44">
        <v>80</v>
      </c>
      <c r="TA167" s="44">
        <v>50</v>
      </c>
      <c r="TB167" s="44">
        <v>100</v>
      </c>
      <c r="TC167" s="44">
        <v>45.454545454545453</v>
      </c>
      <c r="TD167" s="44">
        <v>50</v>
      </c>
      <c r="TE167" s="44">
        <v>33.333333333333329</v>
      </c>
      <c r="TF167" s="44">
        <v>40</v>
      </c>
      <c r="TG167" s="44">
        <v>40</v>
      </c>
      <c r="TH167" s="44">
        <v>50</v>
      </c>
      <c r="TI167" s="44">
        <v>62.5</v>
      </c>
      <c r="TJ167" s="44">
        <v>33.333333333333329</v>
      </c>
      <c r="TK167" s="44">
        <v>66.666666666666657</v>
      </c>
      <c r="TL167" s="44">
        <v>40</v>
      </c>
      <c r="TM167" s="44">
        <v>50</v>
      </c>
      <c r="TN167" s="44">
        <v>33.333333333333329</v>
      </c>
      <c r="TO167" s="44">
        <v>45.454545454545453</v>
      </c>
      <c r="TP167" s="44">
        <v>33.333333333333329</v>
      </c>
      <c r="TQ167" s="44">
        <v>33.333333333333329</v>
      </c>
      <c r="TR167" s="44">
        <v>40</v>
      </c>
      <c r="TS167" s="44">
        <v>60</v>
      </c>
      <c r="TT167" s="44">
        <v>50</v>
      </c>
      <c r="TU167" s="44">
        <v>62.5</v>
      </c>
      <c r="TV167" s="44">
        <v>16.666666666666664</v>
      </c>
      <c r="TW167" s="44">
        <v>66.666666666666657</v>
      </c>
      <c r="TX167" s="44">
        <v>20</v>
      </c>
      <c r="TY167" s="44">
        <v>50</v>
      </c>
      <c r="TZ167" s="44">
        <v>33.333333333333329</v>
      </c>
      <c r="UA167" s="44">
        <v>36.363636363636367</v>
      </c>
      <c r="UB167" s="44">
        <v>0</v>
      </c>
      <c r="UC167" s="44">
        <v>33.333333333333329</v>
      </c>
      <c r="UD167" s="44">
        <v>20</v>
      </c>
      <c r="UE167" s="44">
        <v>20</v>
      </c>
      <c r="UF167" s="44">
        <v>50</v>
      </c>
    </row>
    <row r="168" spans="1:552" x14ac:dyDescent="0.25">
      <c r="A168" s="2" t="str">
        <f t="shared" si="2"/>
        <v xml:space="preserve">350400 Assis                                                                                                                                        </v>
      </c>
      <c r="B168" s="58">
        <v>350400</v>
      </c>
      <c r="C168" s="2" t="s">
        <v>212</v>
      </c>
      <c r="D168" s="56">
        <v>4</v>
      </c>
      <c r="E168" s="56">
        <v>3</v>
      </c>
      <c r="F168" s="56">
        <v>4</v>
      </c>
      <c r="G168" s="56">
        <v>4</v>
      </c>
      <c r="H168" s="56">
        <v>5</v>
      </c>
      <c r="I168" s="56">
        <v>2</v>
      </c>
      <c r="J168" s="56">
        <v>0</v>
      </c>
      <c r="K168" s="56">
        <v>1</v>
      </c>
      <c r="L168" s="56">
        <v>2</v>
      </c>
      <c r="M168" s="56">
        <v>2</v>
      </c>
      <c r="N168" s="56">
        <v>2</v>
      </c>
      <c r="O168" s="56">
        <v>3</v>
      </c>
      <c r="P168" s="59">
        <v>0</v>
      </c>
      <c r="Q168" s="59">
        <v>1</v>
      </c>
      <c r="R168" s="59">
        <v>3</v>
      </c>
      <c r="S168" s="59">
        <v>3</v>
      </c>
      <c r="T168" s="59">
        <v>2</v>
      </c>
      <c r="U168" s="59">
        <v>1</v>
      </c>
      <c r="V168" s="59">
        <v>0</v>
      </c>
      <c r="W168" s="59">
        <v>0</v>
      </c>
      <c r="X168" s="59">
        <v>1</v>
      </c>
      <c r="Y168" s="59">
        <v>1</v>
      </c>
      <c r="Z168" s="59">
        <v>2</v>
      </c>
      <c r="AA168" s="59">
        <v>0</v>
      </c>
      <c r="AB168" s="62">
        <v>0</v>
      </c>
      <c r="AC168" s="62">
        <v>33.333333333333329</v>
      </c>
      <c r="AD168" s="62">
        <v>75</v>
      </c>
      <c r="AE168" s="62">
        <v>75</v>
      </c>
      <c r="AF168" s="62">
        <v>40</v>
      </c>
      <c r="AG168" s="62">
        <v>50</v>
      </c>
      <c r="AH168" s="62">
        <v>999999999</v>
      </c>
      <c r="AI168" s="62">
        <v>0</v>
      </c>
      <c r="AJ168" s="62">
        <v>50</v>
      </c>
      <c r="AK168" s="62">
        <v>50</v>
      </c>
      <c r="AL168" s="62">
        <v>100</v>
      </c>
      <c r="AM168" s="62">
        <v>0</v>
      </c>
      <c r="AN168" s="61">
        <v>1</v>
      </c>
      <c r="AO168" s="25">
        <v>0</v>
      </c>
      <c r="AP168" s="25">
        <v>0</v>
      </c>
      <c r="AQ168" s="25">
        <v>0</v>
      </c>
      <c r="AR168" s="25">
        <v>2</v>
      </c>
      <c r="AS168" s="25">
        <v>1</v>
      </c>
      <c r="AT168" s="25">
        <v>0</v>
      </c>
      <c r="AU168" s="25">
        <v>1</v>
      </c>
      <c r="AV168" s="25">
        <v>1</v>
      </c>
      <c r="AW168" s="25">
        <v>1</v>
      </c>
      <c r="AX168" s="25">
        <v>0</v>
      </c>
      <c r="AY168" s="25">
        <v>2</v>
      </c>
      <c r="AZ168" s="39">
        <v>25</v>
      </c>
      <c r="BA168" s="39">
        <v>0</v>
      </c>
      <c r="BB168" s="39">
        <v>0</v>
      </c>
      <c r="BC168" s="39">
        <v>0</v>
      </c>
      <c r="BD168" s="39">
        <v>40</v>
      </c>
      <c r="BE168" s="39">
        <v>50</v>
      </c>
      <c r="BF168" s="39">
        <v>999999999</v>
      </c>
      <c r="BG168" s="39">
        <v>100</v>
      </c>
      <c r="BH168" s="39">
        <v>50</v>
      </c>
      <c r="BI168" s="39">
        <v>50</v>
      </c>
      <c r="BJ168" s="39">
        <v>0</v>
      </c>
      <c r="BK168" s="39">
        <v>66.666666666666657</v>
      </c>
      <c r="BL168" s="25">
        <v>3</v>
      </c>
      <c r="BM168" s="25">
        <v>2</v>
      </c>
      <c r="BN168" s="25">
        <v>1</v>
      </c>
      <c r="BO168" s="25">
        <v>1</v>
      </c>
      <c r="BP168" s="25">
        <v>1</v>
      </c>
      <c r="BQ168" s="25">
        <v>0</v>
      </c>
      <c r="BR168" s="25">
        <v>0</v>
      </c>
      <c r="BS168" s="25">
        <v>0</v>
      </c>
      <c r="BT168" s="25">
        <v>0</v>
      </c>
      <c r="BU168" s="25">
        <v>0</v>
      </c>
      <c r="BV168" s="25">
        <v>0</v>
      </c>
      <c r="BW168" s="25">
        <v>1</v>
      </c>
      <c r="BX168" s="39">
        <v>75</v>
      </c>
      <c r="BY168" s="39">
        <v>66.666666666666657</v>
      </c>
      <c r="BZ168" s="39">
        <v>25</v>
      </c>
      <c r="CA168" s="39">
        <v>25</v>
      </c>
      <c r="CB168" s="39">
        <v>20</v>
      </c>
      <c r="CC168" s="39">
        <v>0</v>
      </c>
      <c r="CD168" s="39">
        <v>999999999</v>
      </c>
      <c r="CE168" s="39">
        <v>0</v>
      </c>
      <c r="CF168" s="39">
        <v>0</v>
      </c>
      <c r="CG168" s="39">
        <v>0</v>
      </c>
      <c r="CH168" s="39">
        <v>0</v>
      </c>
      <c r="CI168" s="39">
        <v>33.333333333333329</v>
      </c>
      <c r="CJ168" s="63">
        <v>0</v>
      </c>
      <c r="CK168" s="63">
        <v>0</v>
      </c>
      <c r="CL168" s="63">
        <v>2</v>
      </c>
      <c r="CM168" s="63">
        <v>2</v>
      </c>
      <c r="CN168" s="63">
        <v>1</v>
      </c>
      <c r="CO168" s="63">
        <v>1</v>
      </c>
      <c r="CP168" s="63">
        <v>0</v>
      </c>
      <c r="CQ168" s="63">
        <v>0</v>
      </c>
      <c r="CR168" s="63">
        <v>1</v>
      </c>
      <c r="CS168" s="63">
        <v>1</v>
      </c>
      <c r="CT168" s="63">
        <v>1</v>
      </c>
      <c r="CU168" s="63">
        <v>0</v>
      </c>
      <c r="CV168" s="63">
        <v>0</v>
      </c>
      <c r="CW168" s="63">
        <v>0</v>
      </c>
      <c r="CX168" s="63">
        <v>0</v>
      </c>
      <c r="CY168" s="63">
        <v>0</v>
      </c>
      <c r="CZ168" s="63">
        <v>0</v>
      </c>
      <c r="DA168" s="63">
        <v>0</v>
      </c>
      <c r="DB168" s="63">
        <v>0</v>
      </c>
      <c r="DC168" s="63">
        <v>0</v>
      </c>
      <c r="DD168" s="63">
        <v>0</v>
      </c>
      <c r="DE168" s="63">
        <v>0</v>
      </c>
      <c r="DF168" s="63">
        <v>0</v>
      </c>
      <c r="DG168" s="63">
        <v>0</v>
      </c>
      <c r="DH168" s="25">
        <v>0</v>
      </c>
      <c r="DI168" s="25">
        <v>0</v>
      </c>
      <c r="DJ168" s="25">
        <v>0</v>
      </c>
      <c r="DK168" s="25">
        <v>0</v>
      </c>
      <c r="DL168" s="25">
        <v>0</v>
      </c>
      <c r="DM168" s="25">
        <v>0</v>
      </c>
      <c r="DN168" s="25">
        <v>0</v>
      </c>
      <c r="DO168" s="25">
        <v>0</v>
      </c>
      <c r="DP168" s="25">
        <v>0</v>
      </c>
      <c r="DQ168" s="25">
        <v>0</v>
      </c>
      <c r="DR168" s="25">
        <v>0</v>
      </c>
      <c r="DS168" s="25">
        <v>0</v>
      </c>
      <c r="DT168" s="34">
        <v>0</v>
      </c>
      <c r="DU168" s="34">
        <v>0</v>
      </c>
      <c r="DV168" s="34">
        <v>2</v>
      </c>
      <c r="DW168" s="34">
        <v>2</v>
      </c>
      <c r="DX168" s="34">
        <v>1</v>
      </c>
      <c r="DY168" s="34">
        <v>1</v>
      </c>
      <c r="DZ168" s="34">
        <v>0</v>
      </c>
      <c r="EA168" s="2">
        <v>0</v>
      </c>
      <c r="EB168" s="2">
        <v>1</v>
      </c>
      <c r="EC168" s="2">
        <v>1</v>
      </c>
      <c r="ED168" s="2">
        <v>1</v>
      </c>
      <c r="EE168" s="2">
        <v>0</v>
      </c>
      <c r="EF168" s="34">
        <v>999999999</v>
      </c>
      <c r="EG168" s="34">
        <v>999999999</v>
      </c>
      <c r="EH168" s="34">
        <v>100</v>
      </c>
      <c r="EI168" s="34">
        <v>100</v>
      </c>
      <c r="EJ168" s="34">
        <v>100</v>
      </c>
      <c r="EK168" s="34">
        <v>100</v>
      </c>
      <c r="EL168" s="34">
        <v>999999999</v>
      </c>
      <c r="EM168" s="34">
        <v>999999999</v>
      </c>
      <c r="EN168" s="34">
        <v>100</v>
      </c>
      <c r="EO168" s="34">
        <v>100</v>
      </c>
      <c r="EP168" s="34">
        <v>100</v>
      </c>
      <c r="EQ168" s="34">
        <v>999999999</v>
      </c>
      <c r="ER168" s="34">
        <v>999999999</v>
      </c>
      <c r="ES168" s="34">
        <v>999999999</v>
      </c>
      <c r="ET168" s="34">
        <v>0</v>
      </c>
      <c r="EU168" s="34">
        <v>0</v>
      </c>
      <c r="EV168" s="34">
        <v>0</v>
      </c>
      <c r="EW168" s="34">
        <v>0</v>
      </c>
      <c r="EX168" s="34">
        <v>999999999</v>
      </c>
      <c r="EY168" s="34">
        <v>999999999</v>
      </c>
      <c r="EZ168" s="34">
        <v>0</v>
      </c>
      <c r="FA168" s="34">
        <v>0</v>
      </c>
      <c r="FB168" s="34">
        <v>0</v>
      </c>
      <c r="FC168" s="34">
        <v>999999999</v>
      </c>
      <c r="FD168" s="42">
        <v>999999999</v>
      </c>
      <c r="FE168" s="42">
        <v>999999999</v>
      </c>
      <c r="FF168" s="42">
        <v>0</v>
      </c>
      <c r="FG168" s="42">
        <v>0</v>
      </c>
      <c r="FH168" s="42">
        <v>0</v>
      </c>
      <c r="FI168" s="42">
        <v>0</v>
      </c>
      <c r="FJ168" s="42">
        <v>999999999</v>
      </c>
      <c r="FK168" s="42">
        <v>999999999</v>
      </c>
      <c r="FL168" s="42">
        <v>0</v>
      </c>
      <c r="FM168" s="42">
        <v>0</v>
      </c>
      <c r="FN168" s="42">
        <v>0</v>
      </c>
      <c r="FO168" s="42">
        <v>999999999</v>
      </c>
      <c r="FP168" s="42">
        <v>0</v>
      </c>
      <c r="FQ168" s="2">
        <v>1</v>
      </c>
      <c r="FR168" s="2">
        <v>3</v>
      </c>
      <c r="FS168" s="2">
        <v>1</v>
      </c>
      <c r="FT168" s="2">
        <v>2</v>
      </c>
      <c r="FU168" s="2">
        <v>1</v>
      </c>
      <c r="FV168" s="2">
        <v>0</v>
      </c>
      <c r="FW168" s="2">
        <v>0</v>
      </c>
      <c r="FX168" s="2">
        <v>1</v>
      </c>
      <c r="FY168" s="2">
        <v>1</v>
      </c>
      <c r="FZ168" s="2">
        <v>2</v>
      </c>
      <c r="GA168" s="2">
        <v>0</v>
      </c>
      <c r="GB168" s="25">
        <v>0</v>
      </c>
      <c r="GC168" s="25">
        <v>0</v>
      </c>
      <c r="GD168" s="25">
        <v>0</v>
      </c>
      <c r="GE168" s="25">
        <v>1</v>
      </c>
      <c r="GF168" s="25">
        <v>0</v>
      </c>
      <c r="GG168" s="25">
        <v>0</v>
      </c>
      <c r="GH168" s="25">
        <v>0</v>
      </c>
      <c r="GI168" s="25">
        <v>0</v>
      </c>
      <c r="GJ168" s="25">
        <v>0</v>
      </c>
      <c r="GK168" s="25">
        <v>0</v>
      </c>
      <c r="GL168" s="25">
        <v>0</v>
      </c>
      <c r="GM168" s="25">
        <v>0</v>
      </c>
      <c r="GN168" s="2">
        <v>0</v>
      </c>
      <c r="GO168" s="2">
        <v>0</v>
      </c>
      <c r="GP168" s="2">
        <v>0</v>
      </c>
      <c r="GQ168" s="2">
        <v>1</v>
      </c>
      <c r="GR168" s="2">
        <v>0</v>
      </c>
      <c r="GS168" s="2">
        <v>0</v>
      </c>
      <c r="GT168" s="2">
        <v>0</v>
      </c>
      <c r="GU168" s="2">
        <v>0</v>
      </c>
      <c r="GV168" s="2"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1</v>
      </c>
      <c r="HB168" s="2">
        <v>3</v>
      </c>
      <c r="HC168" s="2">
        <v>3</v>
      </c>
      <c r="HD168" s="2">
        <v>2</v>
      </c>
      <c r="HE168" s="2">
        <v>1</v>
      </c>
      <c r="HF168" s="2">
        <v>0</v>
      </c>
      <c r="HG168" s="2">
        <v>0</v>
      </c>
      <c r="HH168" s="2">
        <v>1</v>
      </c>
      <c r="HI168" s="2">
        <v>1</v>
      </c>
      <c r="HJ168" s="2">
        <v>2</v>
      </c>
      <c r="HK168" s="2">
        <v>0</v>
      </c>
      <c r="HL168" s="34">
        <v>999999999</v>
      </c>
      <c r="HM168" s="34">
        <v>100</v>
      </c>
      <c r="HN168" s="34">
        <v>100</v>
      </c>
      <c r="HO168" s="34">
        <v>33.333333333333329</v>
      </c>
      <c r="HP168" s="34">
        <v>100</v>
      </c>
      <c r="HQ168" s="34">
        <v>100</v>
      </c>
      <c r="HR168" s="34">
        <v>999999999</v>
      </c>
      <c r="HS168" s="34">
        <v>999999999</v>
      </c>
      <c r="HT168" s="34">
        <v>100</v>
      </c>
      <c r="HU168" s="34">
        <v>100</v>
      </c>
      <c r="HV168" s="34">
        <v>100</v>
      </c>
      <c r="HW168" s="34">
        <v>999999999</v>
      </c>
      <c r="HX168" s="39">
        <v>999999999</v>
      </c>
      <c r="HY168" s="39">
        <v>0</v>
      </c>
      <c r="HZ168" s="39">
        <v>0</v>
      </c>
      <c r="IA168" s="39">
        <v>33.333333333333329</v>
      </c>
      <c r="IB168" s="39">
        <v>0</v>
      </c>
      <c r="IC168" s="39">
        <v>0</v>
      </c>
      <c r="ID168" s="39">
        <v>999999999</v>
      </c>
      <c r="IE168" s="39">
        <v>999999999</v>
      </c>
      <c r="IF168" s="39">
        <v>0</v>
      </c>
      <c r="IG168" s="39">
        <v>0</v>
      </c>
      <c r="IH168" s="39">
        <v>0</v>
      </c>
      <c r="II168" s="39">
        <v>999999999</v>
      </c>
      <c r="IJ168" s="39">
        <v>999999999</v>
      </c>
      <c r="IK168" s="39">
        <v>0</v>
      </c>
      <c r="IL168" s="39">
        <v>0</v>
      </c>
      <c r="IM168" s="39">
        <v>33.333333333333329</v>
      </c>
      <c r="IN168" s="39">
        <v>0</v>
      </c>
      <c r="IO168" s="39">
        <v>0</v>
      </c>
      <c r="IP168" s="39">
        <v>999999999</v>
      </c>
      <c r="IQ168" s="39">
        <v>999999999</v>
      </c>
      <c r="IR168" s="39">
        <v>0</v>
      </c>
      <c r="IS168" s="39">
        <v>0</v>
      </c>
      <c r="IT168" s="39">
        <v>0</v>
      </c>
      <c r="IU168" s="39">
        <v>999999999</v>
      </c>
      <c r="IV168" s="39">
        <v>0</v>
      </c>
      <c r="IW168" s="39">
        <v>0</v>
      </c>
      <c r="IX168" s="39">
        <v>0</v>
      </c>
      <c r="IY168" s="39">
        <v>0</v>
      </c>
      <c r="IZ168" s="39">
        <v>0</v>
      </c>
      <c r="JA168" s="39">
        <v>0</v>
      </c>
      <c r="JB168" s="39">
        <v>0</v>
      </c>
      <c r="JC168" s="39">
        <v>1</v>
      </c>
      <c r="JD168" s="2">
        <v>1</v>
      </c>
      <c r="JE168" s="2">
        <v>1</v>
      </c>
      <c r="JF168" s="2">
        <v>0</v>
      </c>
      <c r="JG168" s="2">
        <v>2</v>
      </c>
      <c r="JH168" s="2">
        <v>0</v>
      </c>
      <c r="JI168" s="2">
        <v>0</v>
      </c>
      <c r="JJ168" s="2">
        <v>0</v>
      </c>
      <c r="JK168" s="2">
        <v>0</v>
      </c>
      <c r="JL168" s="2">
        <v>0</v>
      </c>
      <c r="JM168" s="44">
        <v>1</v>
      </c>
      <c r="JN168" s="44">
        <v>0</v>
      </c>
      <c r="JO168" s="44">
        <v>0</v>
      </c>
      <c r="JP168" s="2">
        <v>0</v>
      </c>
      <c r="JQ168" s="2">
        <v>0</v>
      </c>
      <c r="JR168" s="2">
        <v>0</v>
      </c>
      <c r="JS168" s="2">
        <v>0</v>
      </c>
      <c r="JT168" s="2">
        <v>1</v>
      </c>
      <c r="JU168" s="2">
        <v>0</v>
      </c>
      <c r="JV168" s="2">
        <v>0</v>
      </c>
      <c r="JW168" s="2">
        <v>0</v>
      </c>
      <c r="JX168" s="2">
        <v>2</v>
      </c>
      <c r="JY168" s="2">
        <v>0</v>
      </c>
      <c r="JZ168" s="2">
        <v>0</v>
      </c>
      <c r="KA168" s="2">
        <v>0</v>
      </c>
      <c r="KB168" s="25">
        <v>0</v>
      </c>
      <c r="KC168" s="25">
        <v>0</v>
      </c>
      <c r="KD168" s="25">
        <v>0</v>
      </c>
      <c r="KE168" s="25">
        <v>0</v>
      </c>
      <c r="KF168" s="25">
        <v>1</v>
      </c>
      <c r="KG168" s="25">
        <v>0</v>
      </c>
      <c r="KH168" s="25">
        <v>0</v>
      </c>
      <c r="KI168" s="25">
        <v>0</v>
      </c>
      <c r="KJ168" s="25">
        <v>2</v>
      </c>
      <c r="KK168" s="25">
        <v>1</v>
      </c>
      <c r="KL168" s="25">
        <v>0</v>
      </c>
      <c r="KM168" s="25">
        <v>1</v>
      </c>
      <c r="KN168" s="25">
        <v>1</v>
      </c>
      <c r="KO168" s="25">
        <v>1</v>
      </c>
      <c r="KP168" s="25">
        <v>0</v>
      </c>
      <c r="KQ168" s="25">
        <v>2</v>
      </c>
      <c r="KR168" s="44">
        <v>0</v>
      </c>
      <c r="KS168" s="44">
        <v>999999999</v>
      </c>
      <c r="KT168" s="44">
        <v>999999999</v>
      </c>
      <c r="KU168" s="44">
        <v>999999999</v>
      </c>
      <c r="KV168" s="44">
        <v>0</v>
      </c>
      <c r="KW168" s="44">
        <v>0</v>
      </c>
      <c r="KX168" s="44">
        <v>999999999</v>
      </c>
      <c r="KY168" s="44">
        <v>100</v>
      </c>
      <c r="KZ168" s="44">
        <v>100</v>
      </c>
      <c r="LA168" s="44">
        <v>100</v>
      </c>
      <c r="LB168" s="44">
        <v>999999999</v>
      </c>
      <c r="LC168" s="44">
        <v>100</v>
      </c>
      <c r="LD168" s="44">
        <v>0</v>
      </c>
      <c r="LE168" s="44">
        <v>999999999</v>
      </c>
      <c r="LF168" s="44">
        <v>999999999</v>
      </c>
      <c r="LG168" s="44">
        <v>999999999</v>
      </c>
      <c r="LH168" s="44">
        <v>0</v>
      </c>
      <c r="LI168" s="44">
        <v>100</v>
      </c>
      <c r="LJ168" s="44">
        <v>999999999</v>
      </c>
      <c r="LK168" s="44">
        <v>0</v>
      </c>
      <c r="LL168" s="44">
        <v>0</v>
      </c>
      <c r="LM168" s="44">
        <v>0</v>
      </c>
      <c r="LN168" s="44">
        <v>999999999</v>
      </c>
      <c r="LO168" s="44">
        <v>0</v>
      </c>
      <c r="LP168" s="44">
        <v>100</v>
      </c>
      <c r="LQ168" s="44">
        <v>999999999</v>
      </c>
      <c r="LR168" s="44">
        <v>999999999</v>
      </c>
      <c r="LS168" s="44">
        <v>999999999</v>
      </c>
      <c r="LT168" s="44">
        <v>100</v>
      </c>
      <c r="LU168" s="44">
        <v>0</v>
      </c>
      <c r="LV168" s="44">
        <v>999999999</v>
      </c>
      <c r="LW168" s="44">
        <v>0</v>
      </c>
      <c r="LX168" s="44">
        <v>0</v>
      </c>
      <c r="LY168" s="44">
        <v>0</v>
      </c>
      <c r="LZ168" s="44">
        <v>999999999</v>
      </c>
      <c r="MA168" s="44">
        <v>0</v>
      </c>
      <c r="MB168" s="25">
        <v>0</v>
      </c>
      <c r="MC168" s="25">
        <v>0</v>
      </c>
      <c r="MD168" s="25">
        <v>0</v>
      </c>
      <c r="ME168" s="25">
        <v>0</v>
      </c>
      <c r="MF168" s="25">
        <v>0</v>
      </c>
      <c r="MG168" s="25">
        <v>0</v>
      </c>
      <c r="MH168" s="25">
        <v>0</v>
      </c>
      <c r="MI168" s="25">
        <v>0</v>
      </c>
      <c r="MJ168" s="25">
        <v>0</v>
      </c>
      <c r="MK168" s="25">
        <v>0</v>
      </c>
      <c r="ML168" s="25">
        <v>0</v>
      </c>
      <c r="MM168" s="25">
        <v>0</v>
      </c>
      <c r="MN168" s="25">
        <v>0</v>
      </c>
      <c r="MO168" s="25">
        <v>0</v>
      </c>
      <c r="MP168" s="25">
        <v>2</v>
      </c>
      <c r="MQ168" s="25">
        <v>2</v>
      </c>
      <c r="MR168" s="25">
        <v>1</v>
      </c>
      <c r="MS168" s="25">
        <v>1</v>
      </c>
      <c r="MT168" s="25">
        <v>0</v>
      </c>
      <c r="MU168" s="25">
        <v>0</v>
      </c>
      <c r="MV168" s="25">
        <v>1</v>
      </c>
      <c r="MW168" s="44">
        <v>1</v>
      </c>
      <c r="MX168" s="44">
        <v>1</v>
      </c>
      <c r="MY168" s="44">
        <v>0</v>
      </c>
      <c r="MZ168" s="44">
        <v>999999999</v>
      </c>
      <c r="NA168" s="44">
        <v>999999999</v>
      </c>
      <c r="NB168" s="44">
        <v>0</v>
      </c>
      <c r="NC168" s="44">
        <v>0</v>
      </c>
      <c r="ND168" s="44">
        <v>0</v>
      </c>
      <c r="NE168" s="44">
        <v>0</v>
      </c>
      <c r="NF168" s="44">
        <v>999999999</v>
      </c>
      <c r="NG168" s="44">
        <v>999999999</v>
      </c>
      <c r="NH168" s="44">
        <v>0</v>
      </c>
      <c r="NI168" s="44">
        <v>0</v>
      </c>
      <c r="NJ168" s="44">
        <v>0</v>
      </c>
      <c r="NK168" s="44">
        <v>999999999</v>
      </c>
      <c r="NL168" s="25">
        <v>0</v>
      </c>
      <c r="NM168" s="25">
        <v>0</v>
      </c>
      <c r="NN168" s="25">
        <v>0</v>
      </c>
      <c r="NO168" s="25">
        <v>0</v>
      </c>
      <c r="NP168" s="25">
        <v>0</v>
      </c>
      <c r="NQ168" s="25">
        <v>0</v>
      </c>
      <c r="NR168" s="25">
        <v>0</v>
      </c>
      <c r="NS168" s="25">
        <v>0</v>
      </c>
      <c r="NT168" s="25">
        <v>0</v>
      </c>
      <c r="NU168" s="25">
        <v>0</v>
      </c>
      <c r="NV168" s="25">
        <v>0</v>
      </c>
      <c r="NW168" s="25">
        <v>0</v>
      </c>
      <c r="NX168" s="25">
        <v>0</v>
      </c>
      <c r="NY168" s="25">
        <v>0</v>
      </c>
      <c r="NZ168" s="25">
        <v>0</v>
      </c>
      <c r="OA168" s="25">
        <v>0</v>
      </c>
      <c r="OB168" s="25">
        <v>0</v>
      </c>
      <c r="OC168" s="25">
        <v>1</v>
      </c>
      <c r="OD168" s="44">
        <v>0</v>
      </c>
      <c r="OE168" s="44">
        <v>0</v>
      </c>
      <c r="OF168" s="44">
        <v>0</v>
      </c>
      <c r="OG168" s="44">
        <v>1</v>
      </c>
      <c r="OH168" s="44">
        <v>0</v>
      </c>
      <c r="OI168" s="44">
        <v>0</v>
      </c>
      <c r="OJ168" s="44">
        <v>999999999</v>
      </c>
      <c r="OK168" s="44">
        <v>999999999</v>
      </c>
      <c r="OL168" s="44">
        <v>999999999</v>
      </c>
      <c r="OM168" s="44">
        <v>999999999</v>
      </c>
      <c r="ON168" s="44">
        <v>999999999</v>
      </c>
      <c r="OO168" s="44">
        <v>0</v>
      </c>
      <c r="OP168" s="44">
        <v>999999999</v>
      </c>
      <c r="OQ168" s="44">
        <v>999999999</v>
      </c>
      <c r="OR168" s="44">
        <v>999999999</v>
      </c>
      <c r="OS168" s="44">
        <v>0</v>
      </c>
      <c r="OT168" s="44">
        <v>999999999</v>
      </c>
      <c r="OU168" s="44">
        <v>999999999</v>
      </c>
      <c r="OV168" s="25">
        <v>1</v>
      </c>
      <c r="OW168" s="25">
        <v>1</v>
      </c>
      <c r="OX168" s="25">
        <v>4</v>
      </c>
      <c r="OY168" s="25">
        <v>2</v>
      </c>
      <c r="OZ168" s="25">
        <v>3</v>
      </c>
      <c r="PA168" s="25">
        <v>1</v>
      </c>
      <c r="PB168" s="25">
        <v>0</v>
      </c>
      <c r="PC168" s="25">
        <v>1</v>
      </c>
      <c r="PD168" s="25">
        <v>2</v>
      </c>
      <c r="PE168" s="25">
        <v>3</v>
      </c>
      <c r="PF168" s="25">
        <v>2</v>
      </c>
      <c r="PG168" s="25">
        <v>3</v>
      </c>
      <c r="PH168" s="25">
        <v>2</v>
      </c>
      <c r="PI168" s="25">
        <v>1</v>
      </c>
      <c r="PJ168" s="25">
        <v>4</v>
      </c>
      <c r="PK168" s="25">
        <v>3</v>
      </c>
      <c r="PL168" s="25">
        <v>5</v>
      </c>
      <c r="PM168" s="25">
        <v>2</v>
      </c>
      <c r="PN168" s="25">
        <v>1</v>
      </c>
      <c r="PO168" s="25">
        <v>1</v>
      </c>
      <c r="PP168" s="25">
        <v>2</v>
      </c>
      <c r="PQ168" s="25">
        <v>3</v>
      </c>
      <c r="PR168" s="25">
        <v>2</v>
      </c>
      <c r="PS168" s="25">
        <v>3</v>
      </c>
      <c r="PT168" s="44">
        <v>50</v>
      </c>
      <c r="PU168" s="44">
        <v>100</v>
      </c>
      <c r="PV168" s="44">
        <v>100</v>
      </c>
      <c r="PW168" s="44">
        <v>66.666666666666657</v>
      </c>
      <c r="PX168" s="44">
        <v>60</v>
      </c>
      <c r="PY168" s="44">
        <v>50</v>
      </c>
      <c r="PZ168" s="44">
        <v>0</v>
      </c>
      <c r="QA168" s="44">
        <v>100</v>
      </c>
      <c r="QB168" s="44">
        <v>100</v>
      </c>
      <c r="QC168" s="44">
        <v>100</v>
      </c>
      <c r="QD168" s="44">
        <v>100</v>
      </c>
      <c r="QE168" s="44">
        <v>100</v>
      </c>
      <c r="QF168" s="25">
        <v>1</v>
      </c>
      <c r="QG168" s="25">
        <v>1</v>
      </c>
      <c r="QH168" s="25">
        <v>4</v>
      </c>
      <c r="QI168" s="25">
        <v>2</v>
      </c>
      <c r="QJ168" s="25">
        <v>3</v>
      </c>
      <c r="QK168" s="25">
        <v>1</v>
      </c>
      <c r="QL168" s="25">
        <v>0</v>
      </c>
      <c r="QM168" s="25">
        <v>1</v>
      </c>
      <c r="QN168" s="25">
        <v>2</v>
      </c>
      <c r="QO168" s="25">
        <v>3</v>
      </c>
      <c r="QP168" s="25">
        <v>0</v>
      </c>
      <c r="QQ168" s="25">
        <v>2</v>
      </c>
      <c r="QR168" s="25">
        <v>1</v>
      </c>
      <c r="QS168" s="25">
        <v>4</v>
      </c>
      <c r="QT168" s="25">
        <v>3</v>
      </c>
      <c r="QU168" s="25">
        <v>5</v>
      </c>
      <c r="QV168" s="25">
        <v>2</v>
      </c>
      <c r="QW168" s="25">
        <v>1</v>
      </c>
      <c r="QX168" s="25">
        <v>1</v>
      </c>
      <c r="QY168" s="25">
        <v>2</v>
      </c>
      <c r="QZ168" s="25">
        <v>3</v>
      </c>
      <c r="RA168" s="25">
        <v>2</v>
      </c>
      <c r="RB168" s="44">
        <v>50</v>
      </c>
      <c r="RC168" s="44">
        <v>100</v>
      </c>
      <c r="RD168" s="44">
        <v>100</v>
      </c>
      <c r="RE168" s="44">
        <v>66.666666666666657</v>
      </c>
      <c r="RF168" s="44">
        <v>60</v>
      </c>
      <c r="RG168" s="44">
        <v>50</v>
      </c>
      <c r="RH168" s="44">
        <v>0</v>
      </c>
      <c r="RI168" s="44">
        <v>100</v>
      </c>
      <c r="RJ168" s="44">
        <v>100</v>
      </c>
      <c r="RK168" s="44">
        <v>100</v>
      </c>
      <c r="RL168" s="44">
        <v>0</v>
      </c>
      <c r="RM168" s="25">
        <v>1</v>
      </c>
      <c r="RN168" s="25">
        <v>1</v>
      </c>
      <c r="RO168" s="25">
        <v>3</v>
      </c>
      <c r="RP168" s="25">
        <v>3</v>
      </c>
      <c r="RQ168" s="25">
        <v>3</v>
      </c>
      <c r="RR168" s="25">
        <v>2</v>
      </c>
      <c r="RS168" s="25">
        <v>0</v>
      </c>
      <c r="RT168" s="25">
        <v>1</v>
      </c>
      <c r="RU168" s="25">
        <v>1</v>
      </c>
      <c r="RV168" s="25">
        <v>0</v>
      </c>
      <c r="RW168" s="25">
        <v>0</v>
      </c>
      <c r="RX168" s="25">
        <v>1</v>
      </c>
      <c r="RY168" s="25">
        <v>0</v>
      </c>
      <c r="RZ168" s="25">
        <v>0</v>
      </c>
      <c r="SA168" s="25">
        <v>2</v>
      </c>
      <c r="SB168" s="25">
        <v>0</v>
      </c>
      <c r="SC168" s="25">
        <v>2</v>
      </c>
      <c r="SD168" s="25">
        <v>1</v>
      </c>
      <c r="SE168" s="25">
        <v>0</v>
      </c>
      <c r="SF168" s="25">
        <v>0</v>
      </c>
      <c r="SG168" s="25">
        <v>1</v>
      </c>
      <c r="SH168" s="25">
        <v>1</v>
      </c>
      <c r="SI168" s="25">
        <v>1</v>
      </c>
      <c r="SJ168" s="25">
        <v>1</v>
      </c>
      <c r="SK168" s="25">
        <v>0</v>
      </c>
      <c r="SL168" s="25">
        <v>0</v>
      </c>
      <c r="SM168" s="25">
        <v>2</v>
      </c>
      <c r="SN168" s="25">
        <v>0</v>
      </c>
      <c r="SO168" s="25">
        <v>2</v>
      </c>
      <c r="SP168" s="25">
        <v>1</v>
      </c>
      <c r="SQ168" s="25">
        <v>0</v>
      </c>
      <c r="SR168" s="25">
        <v>0</v>
      </c>
      <c r="SS168" s="25">
        <v>0</v>
      </c>
      <c r="ST168" s="25">
        <v>0</v>
      </c>
      <c r="SU168" s="25">
        <v>0</v>
      </c>
      <c r="SV168" s="25">
        <v>1</v>
      </c>
      <c r="SW168" s="44">
        <v>25</v>
      </c>
      <c r="SX168" s="44">
        <v>33.333333333333329</v>
      </c>
      <c r="SY168" s="44">
        <v>75</v>
      </c>
      <c r="SZ168" s="44">
        <v>75</v>
      </c>
      <c r="TA168" s="44">
        <v>60</v>
      </c>
      <c r="TB168" s="44">
        <v>100</v>
      </c>
      <c r="TC168" s="44">
        <v>999999999</v>
      </c>
      <c r="TD168" s="44">
        <v>100</v>
      </c>
      <c r="TE168" s="44">
        <v>50</v>
      </c>
      <c r="TF168" s="44">
        <v>0</v>
      </c>
      <c r="TG168" s="44">
        <v>0</v>
      </c>
      <c r="TH168" s="44">
        <v>33.333333333333329</v>
      </c>
      <c r="TI168" s="44">
        <v>0</v>
      </c>
      <c r="TJ168" s="44">
        <v>0</v>
      </c>
      <c r="TK168" s="44">
        <v>50</v>
      </c>
      <c r="TL168" s="44">
        <v>0</v>
      </c>
      <c r="TM168" s="44">
        <v>40</v>
      </c>
      <c r="TN168" s="44">
        <v>50</v>
      </c>
      <c r="TO168" s="44">
        <v>999999999</v>
      </c>
      <c r="TP168" s="44">
        <v>0</v>
      </c>
      <c r="TQ168" s="44">
        <v>50</v>
      </c>
      <c r="TR168" s="44">
        <v>50</v>
      </c>
      <c r="TS168" s="44">
        <v>50</v>
      </c>
      <c r="TT168" s="44">
        <v>33.333333333333329</v>
      </c>
      <c r="TU168" s="44">
        <v>0</v>
      </c>
      <c r="TV168" s="44">
        <v>0</v>
      </c>
      <c r="TW168" s="44">
        <v>50</v>
      </c>
      <c r="TX168" s="44">
        <v>0</v>
      </c>
      <c r="TY168" s="44">
        <v>40</v>
      </c>
      <c r="TZ168" s="44">
        <v>50</v>
      </c>
      <c r="UA168" s="44">
        <v>999999999</v>
      </c>
      <c r="UB168" s="44">
        <v>0</v>
      </c>
      <c r="UC168" s="44">
        <v>0</v>
      </c>
      <c r="UD168" s="44">
        <v>0</v>
      </c>
      <c r="UE168" s="44">
        <v>0</v>
      </c>
      <c r="UF168" s="44">
        <v>33.333333333333329</v>
      </c>
    </row>
    <row r="169" spans="1:552" x14ac:dyDescent="0.25">
      <c r="A169" s="2" t="str">
        <f t="shared" si="2"/>
        <v xml:space="preserve">350410 Atibaia                                                                                                                                      </v>
      </c>
      <c r="B169" s="58">
        <v>350410</v>
      </c>
      <c r="C169" s="2" t="s">
        <v>213</v>
      </c>
      <c r="D169" s="56">
        <v>11</v>
      </c>
      <c r="E169" s="56">
        <v>5</v>
      </c>
      <c r="F169" s="56">
        <v>3</v>
      </c>
      <c r="G169" s="56">
        <v>4</v>
      </c>
      <c r="H169" s="56">
        <v>3</v>
      </c>
      <c r="I169" s="56">
        <v>2</v>
      </c>
      <c r="J169" s="56">
        <v>8</v>
      </c>
      <c r="K169" s="56">
        <v>3</v>
      </c>
      <c r="L169" s="56">
        <v>4</v>
      </c>
      <c r="M169" s="56">
        <v>4</v>
      </c>
      <c r="N169" s="56">
        <v>2</v>
      </c>
      <c r="O169" s="56">
        <v>4</v>
      </c>
      <c r="P169" s="59">
        <v>1</v>
      </c>
      <c r="Q169" s="59">
        <v>3</v>
      </c>
      <c r="R169" s="59">
        <v>3</v>
      </c>
      <c r="S169" s="59">
        <v>3</v>
      </c>
      <c r="T169" s="59">
        <v>1</v>
      </c>
      <c r="U169" s="59">
        <v>2</v>
      </c>
      <c r="V169" s="59">
        <v>6</v>
      </c>
      <c r="W169" s="59">
        <v>2</v>
      </c>
      <c r="X169" s="59">
        <v>3</v>
      </c>
      <c r="Y169" s="59">
        <v>1</v>
      </c>
      <c r="Z169" s="59">
        <v>1</v>
      </c>
      <c r="AA169" s="59">
        <v>3</v>
      </c>
      <c r="AB169" s="62">
        <v>9.0909090909090917</v>
      </c>
      <c r="AC169" s="62">
        <v>60</v>
      </c>
      <c r="AD169" s="62">
        <v>100</v>
      </c>
      <c r="AE169" s="62">
        <v>75</v>
      </c>
      <c r="AF169" s="62">
        <v>33.333333333333329</v>
      </c>
      <c r="AG169" s="62">
        <v>100</v>
      </c>
      <c r="AH169" s="62">
        <v>75</v>
      </c>
      <c r="AI169" s="62">
        <v>66.666666666666657</v>
      </c>
      <c r="AJ169" s="62">
        <v>75</v>
      </c>
      <c r="AK169" s="62">
        <v>25</v>
      </c>
      <c r="AL169" s="62">
        <v>50</v>
      </c>
      <c r="AM169" s="62">
        <v>75</v>
      </c>
      <c r="AN169" s="61">
        <v>4</v>
      </c>
      <c r="AO169" s="25">
        <v>1</v>
      </c>
      <c r="AP169" s="25">
        <v>0</v>
      </c>
      <c r="AQ169" s="25">
        <v>0</v>
      </c>
      <c r="AR169" s="25">
        <v>2</v>
      </c>
      <c r="AS169" s="25">
        <v>0</v>
      </c>
      <c r="AT169" s="25">
        <v>1</v>
      </c>
      <c r="AU169" s="25">
        <v>1</v>
      </c>
      <c r="AV169" s="25">
        <v>0</v>
      </c>
      <c r="AW169" s="25">
        <v>1</v>
      </c>
      <c r="AX169" s="25">
        <v>0</v>
      </c>
      <c r="AY169" s="25">
        <v>1</v>
      </c>
      <c r="AZ169" s="39">
        <v>36.363636363636367</v>
      </c>
      <c r="BA169" s="39">
        <v>20</v>
      </c>
      <c r="BB169" s="39">
        <v>0</v>
      </c>
      <c r="BC169" s="39">
        <v>0</v>
      </c>
      <c r="BD169" s="39">
        <v>66.666666666666657</v>
      </c>
      <c r="BE169" s="39">
        <v>0</v>
      </c>
      <c r="BF169" s="39">
        <v>12.5</v>
      </c>
      <c r="BG169" s="39">
        <v>33.333333333333329</v>
      </c>
      <c r="BH169" s="39">
        <v>0</v>
      </c>
      <c r="BI169" s="39">
        <v>25</v>
      </c>
      <c r="BJ169" s="39">
        <v>0</v>
      </c>
      <c r="BK169" s="39">
        <v>25</v>
      </c>
      <c r="BL169" s="25">
        <v>6</v>
      </c>
      <c r="BM169" s="25">
        <v>1</v>
      </c>
      <c r="BN169" s="25">
        <v>0</v>
      </c>
      <c r="BO169" s="25">
        <v>1</v>
      </c>
      <c r="BP169" s="25">
        <v>0</v>
      </c>
      <c r="BQ169" s="25">
        <v>0</v>
      </c>
      <c r="BR169" s="25">
        <v>1</v>
      </c>
      <c r="BS169" s="25">
        <v>0</v>
      </c>
      <c r="BT169" s="25">
        <v>1</v>
      </c>
      <c r="BU169" s="25">
        <v>2</v>
      </c>
      <c r="BV169" s="25">
        <v>1</v>
      </c>
      <c r="BW169" s="25">
        <v>0</v>
      </c>
      <c r="BX169" s="39">
        <v>54.54545454545454</v>
      </c>
      <c r="BY169" s="39">
        <v>20</v>
      </c>
      <c r="BZ169" s="39">
        <v>0</v>
      </c>
      <c r="CA169" s="39">
        <v>25</v>
      </c>
      <c r="CB169" s="39">
        <v>0</v>
      </c>
      <c r="CC169" s="39">
        <v>0</v>
      </c>
      <c r="CD169" s="39">
        <v>12.5</v>
      </c>
      <c r="CE169" s="39">
        <v>0</v>
      </c>
      <c r="CF169" s="39">
        <v>25</v>
      </c>
      <c r="CG169" s="39">
        <v>50</v>
      </c>
      <c r="CH169" s="39">
        <v>50</v>
      </c>
      <c r="CI169" s="39">
        <v>0</v>
      </c>
      <c r="CJ169" s="63">
        <v>0</v>
      </c>
      <c r="CK169" s="63">
        <v>2</v>
      </c>
      <c r="CL169" s="63">
        <v>1</v>
      </c>
      <c r="CM169" s="63">
        <v>0</v>
      </c>
      <c r="CN169" s="63">
        <v>1</v>
      </c>
      <c r="CO169" s="63">
        <v>1</v>
      </c>
      <c r="CP169" s="63">
        <v>3</v>
      </c>
      <c r="CQ169" s="63">
        <v>1</v>
      </c>
      <c r="CR169" s="63">
        <v>3</v>
      </c>
      <c r="CS169" s="63">
        <v>1</v>
      </c>
      <c r="CT169" s="63">
        <v>0</v>
      </c>
      <c r="CU169" s="63">
        <v>2</v>
      </c>
      <c r="CV169" s="63">
        <v>1</v>
      </c>
      <c r="CW169" s="63">
        <v>1</v>
      </c>
      <c r="CX169" s="63">
        <v>1</v>
      </c>
      <c r="CY169" s="63">
        <v>2</v>
      </c>
      <c r="CZ169" s="63">
        <v>0</v>
      </c>
      <c r="DA169" s="63">
        <v>0</v>
      </c>
      <c r="DB169" s="63">
        <v>0</v>
      </c>
      <c r="DC169" s="63">
        <v>0</v>
      </c>
      <c r="DD169" s="63">
        <v>0</v>
      </c>
      <c r="DE169" s="63">
        <v>0</v>
      </c>
      <c r="DF169" s="63">
        <v>0</v>
      </c>
      <c r="DG169" s="63">
        <v>0</v>
      </c>
      <c r="DH169" s="25">
        <v>0</v>
      </c>
      <c r="DI169" s="25">
        <v>0</v>
      </c>
      <c r="DJ169" s="25">
        <v>1</v>
      </c>
      <c r="DK169" s="25">
        <v>0</v>
      </c>
      <c r="DL169" s="25">
        <v>0</v>
      </c>
      <c r="DM169" s="25">
        <v>0</v>
      </c>
      <c r="DN169" s="25">
        <v>2</v>
      </c>
      <c r="DO169" s="25">
        <v>0</v>
      </c>
      <c r="DP169" s="25">
        <v>0</v>
      </c>
      <c r="DQ169" s="25">
        <v>0</v>
      </c>
      <c r="DR169" s="25">
        <v>1</v>
      </c>
      <c r="DS169" s="25">
        <v>1</v>
      </c>
      <c r="DT169" s="34">
        <v>1</v>
      </c>
      <c r="DU169" s="34">
        <v>3</v>
      </c>
      <c r="DV169" s="34">
        <v>3</v>
      </c>
      <c r="DW169" s="34">
        <v>2</v>
      </c>
      <c r="DX169" s="34">
        <v>1</v>
      </c>
      <c r="DY169" s="34">
        <v>1</v>
      </c>
      <c r="DZ169" s="34">
        <v>5</v>
      </c>
      <c r="EA169" s="2">
        <v>1</v>
      </c>
      <c r="EB169" s="2">
        <v>3</v>
      </c>
      <c r="EC169" s="2">
        <v>1</v>
      </c>
      <c r="ED169" s="2">
        <v>1</v>
      </c>
      <c r="EE169" s="2">
        <v>3</v>
      </c>
      <c r="EF169" s="34">
        <v>0</v>
      </c>
      <c r="EG169" s="34">
        <v>66.666666666666657</v>
      </c>
      <c r="EH169" s="34">
        <v>33.333333333333329</v>
      </c>
      <c r="EI169" s="34">
        <v>0</v>
      </c>
      <c r="EJ169" s="34">
        <v>100</v>
      </c>
      <c r="EK169" s="34">
        <v>100</v>
      </c>
      <c r="EL169" s="34">
        <v>60</v>
      </c>
      <c r="EM169" s="34">
        <v>100</v>
      </c>
      <c r="EN169" s="34">
        <v>100</v>
      </c>
      <c r="EO169" s="34">
        <v>100</v>
      </c>
      <c r="EP169" s="34">
        <v>0</v>
      </c>
      <c r="EQ169" s="34">
        <v>66.666666666666657</v>
      </c>
      <c r="ER169" s="34">
        <v>100</v>
      </c>
      <c r="ES169" s="34">
        <v>33.333333333333329</v>
      </c>
      <c r="ET169" s="34">
        <v>33.333333333333329</v>
      </c>
      <c r="EU169" s="34">
        <v>100</v>
      </c>
      <c r="EV169" s="34">
        <v>0</v>
      </c>
      <c r="EW169" s="34">
        <v>0</v>
      </c>
      <c r="EX169" s="34">
        <v>0</v>
      </c>
      <c r="EY169" s="34">
        <v>0</v>
      </c>
      <c r="EZ169" s="34">
        <v>0</v>
      </c>
      <c r="FA169" s="34">
        <v>0</v>
      </c>
      <c r="FB169" s="34">
        <v>0</v>
      </c>
      <c r="FC169" s="34">
        <v>0</v>
      </c>
      <c r="FD169" s="42">
        <v>0</v>
      </c>
      <c r="FE169" s="42">
        <v>0</v>
      </c>
      <c r="FF169" s="42">
        <v>33.333333333333329</v>
      </c>
      <c r="FG169" s="42">
        <v>0</v>
      </c>
      <c r="FH169" s="42">
        <v>0</v>
      </c>
      <c r="FI169" s="42">
        <v>0</v>
      </c>
      <c r="FJ169" s="42">
        <v>40</v>
      </c>
      <c r="FK169" s="42">
        <v>0</v>
      </c>
      <c r="FL169" s="42">
        <v>0</v>
      </c>
      <c r="FM169" s="42">
        <v>0</v>
      </c>
      <c r="FN169" s="42">
        <v>100</v>
      </c>
      <c r="FO169" s="42">
        <v>33.333333333333329</v>
      </c>
      <c r="FP169" s="42">
        <v>1</v>
      </c>
      <c r="FQ169" s="2">
        <v>1</v>
      </c>
      <c r="FR169" s="2">
        <v>2</v>
      </c>
      <c r="FS169" s="2">
        <v>1</v>
      </c>
      <c r="FT169" s="2">
        <v>1</v>
      </c>
      <c r="FU169" s="2">
        <v>2</v>
      </c>
      <c r="FV169" s="2">
        <v>4</v>
      </c>
      <c r="FW169" s="2">
        <v>2</v>
      </c>
      <c r="FX169" s="2">
        <v>2</v>
      </c>
      <c r="FY169" s="2">
        <v>1</v>
      </c>
      <c r="FZ169" s="2">
        <v>0</v>
      </c>
      <c r="GA169" s="2">
        <v>2</v>
      </c>
      <c r="GB169" s="25">
        <v>0</v>
      </c>
      <c r="GC169" s="25">
        <v>1</v>
      </c>
      <c r="GD169" s="25">
        <v>0</v>
      </c>
      <c r="GE169" s="25">
        <v>1</v>
      </c>
      <c r="GF169" s="25">
        <v>0</v>
      </c>
      <c r="GG169" s="25">
        <v>0</v>
      </c>
      <c r="GH169" s="25">
        <v>1</v>
      </c>
      <c r="GI169" s="25">
        <v>0</v>
      </c>
      <c r="GJ169" s="25">
        <v>0</v>
      </c>
      <c r="GK169" s="25">
        <v>0</v>
      </c>
      <c r="GL169" s="25">
        <v>0</v>
      </c>
      <c r="GM169" s="25">
        <v>0</v>
      </c>
      <c r="GN169" s="2">
        <v>0</v>
      </c>
      <c r="GO169" s="2">
        <v>1</v>
      </c>
      <c r="GP169" s="2">
        <v>1</v>
      </c>
      <c r="GQ169" s="2">
        <v>0</v>
      </c>
      <c r="GR169" s="2">
        <v>0</v>
      </c>
      <c r="GS169" s="2">
        <v>0</v>
      </c>
      <c r="GT169" s="2">
        <v>1</v>
      </c>
      <c r="GU169" s="2">
        <v>0</v>
      </c>
      <c r="GV169" s="2">
        <v>0</v>
      </c>
      <c r="GW169" s="2">
        <v>0</v>
      </c>
      <c r="GX169" s="2">
        <v>1</v>
      </c>
      <c r="GY169" s="2">
        <v>1</v>
      </c>
      <c r="GZ169" s="2">
        <v>1</v>
      </c>
      <c r="HA169" s="2">
        <v>3</v>
      </c>
      <c r="HB169" s="2">
        <v>3</v>
      </c>
      <c r="HC169" s="2">
        <v>2</v>
      </c>
      <c r="HD169" s="2">
        <v>1</v>
      </c>
      <c r="HE169" s="2">
        <v>2</v>
      </c>
      <c r="HF169" s="2">
        <v>6</v>
      </c>
      <c r="HG169" s="2">
        <v>2</v>
      </c>
      <c r="HH169" s="2">
        <v>2</v>
      </c>
      <c r="HI169" s="2">
        <v>1</v>
      </c>
      <c r="HJ169" s="2">
        <v>1</v>
      </c>
      <c r="HK169" s="2">
        <v>3</v>
      </c>
      <c r="HL169" s="34">
        <v>100</v>
      </c>
      <c r="HM169" s="34">
        <v>33.333333333333329</v>
      </c>
      <c r="HN169" s="34">
        <v>66.666666666666657</v>
      </c>
      <c r="HO169" s="34">
        <v>50</v>
      </c>
      <c r="HP169" s="34">
        <v>100</v>
      </c>
      <c r="HQ169" s="34">
        <v>100</v>
      </c>
      <c r="HR169" s="34">
        <v>66.666666666666657</v>
      </c>
      <c r="HS169" s="34">
        <v>100</v>
      </c>
      <c r="HT169" s="34">
        <v>100</v>
      </c>
      <c r="HU169" s="34">
        <v>100</v>
      </c>
      <c r="HV169" s="34">
        <v>0</v>
      </c>
      <c r="HW169" s="34">
        <v>66.666666666666657</v>
      </c>
      <c r="HX169" s="39">
        <v>0</v>
      </c>
      <c r="HY169" s="39">
        <v>33.333333333333329</v>
      </c>
      <c r="HZ169" s="39">
        <v>0</v>
      </c>
      <c r="IA169" s="39">
        <v>50</v>
      </c>
      <c r="IB169" s="39">
        <v>0</v>
      </c>
      <c r="IC169" s="39">
        <v>0</v>
      </c>
      <c r="ID169" s="39">
        <v>16.666666666666664</v>
      </c>
      <c r="IE169" s="39">
        <v>0</v>
      </c>
      <c r="IF169" s="39">
        <v>0</v>
      </c>
      <c r="IG169" s="39">
        <v>0</v>
      </c>
      <c r="IH169" s="39">
        <v>0</v>
      </c>
      <c r="II169" s="39">
        <v>0</v>
      </c>
      <c r="IJ169" s="39">
        <v>0</v>
      </c>
      <c r="IK169" s="39">
        <v>33.333333333333329</v>
      </c>
      <c r="IL169" s="39">
        <v>33.333333333333329</v>
      </c>
      <c r="IM169" s="39">
        <v>0</v>
      </c>
      <c r="IN169" s="39">
        <v>0</v>
      </c>
      <c r="IO169" s="39">
        <v>0</v>
      </c>
      <c r="IP169" s="39">
        <v>16.666666666666664</v>
      </c>
      <c r="IQ169" s="39">
        <v>0</v>
      </c>
      <c r="IR169" s="39">
        <v>0</v>
      </c>
      <c r="IS169" s="39">
        <v>0</v>
      </c>
      <c r="IT169" s="39">
        <v>100</v>
      </c>
      <c r="IU169" s="39">
        <v>33.333333333333329</v>
      </c>
      <c r="IV169" s="39">
        <v>2</v>
      </c>
      <c r="IW169" s="39">
        <v>0</v>
      </c>
      <c r="IX169" s="39">
        <v>0</v>
      </c>
      <c r="IY169" s="39">
        <v>0</v>
      </c>
      <c r="IZ169" s="39">
        <v>1</v>
      </c>
      <c r="JA169" s="39">
        <v>0</v>
      </c>
      <c r="JB169" s="39">
        <v>0</v>
      </c>
      <c r="JC169" s="39">
        <v>1</v>
      </c>
      <c r="JD169" s="2">
        <v>0</v>
      </c>
      <c r="JE169" s="2">
        <v>1</v>
      </c>
      <c r="JF169" s="2">
        <v>0</v>
      </c>
      <c r="JG169" s="2">
        <v>1</v>
      </c>
      <c r="JH169" s="2">
        <v>0</v>
      </c>
      <c r="JI169" s="2">
        <v>0</v>
      </c>
      <c r="JJ169" s="2">
        <v>0</v>
      </c>
      <c r="JK169" s="2">
        <v>0</v>
      </c>
      <c r="JL169" s="2">
        <v>0</v>
      </c>
      <c r="JM169" s="44">
        <v>0</v>
      </c>
      <c r="JN169" s="44">
        <v>0</v>
      </c>
      <c r="JO169" s="44">
        <v>0</v>
      </c>
      <c r="JP169" s="2">
        <v>0</v>
      </c>
      <c r="JQ169" s="2">
        <v>0</v>
      </c>
      <c r="JR169" s="2">
        <v>0</v>
      </c>
      <c r="JS169" s="2">
        <v>0</v>
      </c>
      <c r="JT169" s="2">
        <v>1</v>
      </c>
      <c r="JU169" s="2">
        <v>1</v>
      </c>
      <c r="JV169" s="2">
        <v>0</v>
      </c>
      <c r="JW169" s="2">
        <v>0</v>
      </c>
      <c r="JX169" s="2">
        <v>0</v>
      </c>
      <c r="JY169" s="2">
        <v>0</v>
      </c>
      <c r="JZ169" s="2">
        <v>0</v>
      </c>
      <c r="KA169" s="2">
        <v>0</v>
      </c>
      <c r="KB169" s="25">
        <v>0</v>
      </c>
      <c r="KC169" s="25">
        <v>0</v>
      </c>
      <c r="KD169" s="25">
        <v>0</v>
      </c>
      <c r="KE169" s="25">
        <v>0</v>
      </c>
      <c r="KF169" s="25">
        <v>3</v>
      </c>
      <c r="KG169" s="25">
        <v>1</v>
      </c>
      <c r="KH169" s="25">
        <v>0</v>
      </c>
      <c r="KI169" s="25">
        <v>0</v>
      </c>
      <c r="KJ169" s="25">
        <v>1</v>
      </c>
      <c r="KK169" s="25">
        <v>0</v>
      </c>
      <c r="KL169" s="25">
        <v>0</v>
      </c>
      <c r="KM169" s="25">
        <v>1</v>
      </c>
      <c r="KN169" s="25">
        <v>0</v>
      </c>
      <c r="KO169" s="25">
        <v>1</v>
      </c>
      <c r="KP169" s="25">
        <v>0</v>
      </c>
      <c r="KQ169" s="25">
        <v>1</v>
      </c>
      <c r="KR169" s="44">
        <v>66.666666666666657</v>
      </c>
      <c r="KS169" s="44">
        <v>0</v>
      </c>
      <c r="KT169" s="44">
        <v>999999999</v>
      </c>
      <c r="KU169" s="44">
        <v>999999999</v>
      </c>
      <c r="KV169" s="44">
        <v>100</v>
      </c>
      <c r="KW169" s="44">
        <v>999999999</v>
      </c>
      <c r="KX169" s="44">
        <v>999999999</v>
      </c>
      <c r="KY169" s="44">
        <v>100</v>
      </c>
      <c r="KZ169" s="44">
        <v>999999999</v>
      </c>
      <c r="LA169" s="44">
        <v>100</v>
      </c>
      <c r="LB169" s="44">
        <v>999999999</v>
      </c>
      <c r="LC169" s="44">
        <v>100</v>
      </c>
      <c r="LD169" s="44">
        <v>0</v>
      </c>
      <c r="LE169" s="44">
        <v>0</v>
      </c>
      <c r="LF169" s="44">
        <v>999999999</v>
      </c>
      <c r="LG169" s="44">
        <v>999999999</v>
      </c>
      <c r="LH169" s="44">
        <v>0</v>
      </c>
      <c r="LI169" s="44">
        <v>999999999</v>
      </c>
      <c r="LJ169" s="44">
        <v>999999999</v>
      </c>
      <c r="LK169" s="44">
        <v>0</v>
      </c>
      <c r="LL169" s="44">
        <v>999999999</v>
      </c>
      <c r="LM169" s="44">
        <v>0</v>
      </c>
      <c r="LN169" s="44">
        <v>999999999</v>
      </c>
      <c r="LO169" s="44">
        <v>0</v>
      </c>
      <c r="LP169" s="44">
        <v>33.333333333333329</v>
      </c>
      <c r="LQ169" s="44">
        <v>100</v>
      </c>
      <c r="LR169" s="44">
        <v>999999999</v>
      </c>
      <c r="LS169" s="44">
        <v>999999999</v>
      </c>
      <c r="LT169" s="44">
        <v>0</v>
      </c>
      <c r="LU169" s="44">
        <v>999999999</v>
      </c>
      <c r="LV169" s="44">
        <v>999999999</v>
      </c>
      <c r="LW169" s="44">
        <v>0</v>
      </c>
      <c r="LX169" s="44">
        <v>999999999</v>
      </c>
      <c r="LY169" s="44">
        <v>0</v>
      </c>
      <c r="LZ169" s="44">
        <v>999999999</v>
      </c>
      <c r="MA169" s="44">
        <v>0</v>
      </c>
      <c r="MB169" s="25">
        <v>0</v>
      </c>
      <c r="MC169" s="25">
        <v>0</v>
      </c>
      <c r="MD169" s="25">
        <v>0</v>
      </c>
      <c r="ME169" s="25">
        <v>0</v>
      </c>
      <c r="MF169" s="25">
        <v>0</v>
      </c>
      <c r="MG169" s="25">
        <v>0</v>
      </c>
      <c r="MH169" s="25">
        <v>1</v>
      </c>
      <c r="MI169" s="25">
        <v>0</v>
      </c>
      <c r="MJ169" s="25">
        <v>0</v>
      </c>
      <c r="MK169" s="25">
        <v>0</v>
      </c>
      <c r="ML169" s="25">
        <v>0</v>
      </c>
      <c r="MM169" s="25">
        <v>1</v>
      </c>
      <c r="MN169" s="25">
        <v>1</v>
      </c>
      <c r="MO169" s="25">
        <v>3</v>
      </c>
      <c r="MP169" s="25">
        <v>3</v>
      </c>
      <c r="MQ169" s="25">
        <v>2</v>
      </c>
      <c r="MR169" s="25">
        <v>1</v>
      </c>
      <c r="MS169" s="25">
        <v>1</v>
      </c>
      <c r="MT169" s="25">
        <v>4</v>
      </c>
      <c r="MU169" s="25">
        <v>0</v>
      </c>
      <c r="MV169" s="25">
        <v>0</v>
      </c>
      <c r="MW169" s="44">
        <v>1</v>
      </c>
      <c r="MX169" s="44">
        <v>1</v>
      </c>
      <c r="MY169" s="44">
        <v>2</v>
      </c>
      <c r="MZ169" s="44">
        <v>0</v>
      </c>
      <c r="NA169" s="44">
        <v>0</v>
      </c>
      <c r="NB169" s="44">
        <v>0</v>
      </c>
      <c r="NC169" s="44">
        <v>0</v>
      </c>
      <c r="ND169" s="44">
        <v>0</v>
      </c>
      <c r="NE169" s="44">
        <v>0</v>
      </c>
      <c r="NF169" s="44">
        <v>25</v>
      </c>
      <c r="NG169" s="44">
        <v>999999999</v>
      </c>
      <c r="NH169" s="44">
        <v>999999999</v>
      </c>
      <c r="NI169" s="44">
        <v>0</v>
      </c>
      <c r="NJ169" s="44">
        <v>0</v>
      </c>
      <c r="NK169" s="44">
        <v>50</v>
      </c>
      <c r="NL169" s="25">
        <v>0</v>
      </c>
      <c r="NM169" s="25">
        <v>0</v>
      </c>
      <c r="NN169" s="25">
        <v>0</v>
      </c>
      <c r="NO169" s="25">
        <v>0</v>
      </c>
      <c r="NP169" s="25">
        <v>0</v>
      </c>
      <c r="NQ169" s="25">
        <v>0</v>
      </c>
      <c r="NR169" s="25">
        <v>0</v>
      </c>
      <c r="NS169" s="25">
        <v>0</v>
      </c>
      <c r="NT169" s="25">
        <v>0</v>
      </c>
      <c r="NU169" s="25">
        <v>0</v>
      </c>
      <c r="NV169" s="25">
        <v>0</v>
      </c>
      <c r="NW169" s="25">
        <v>0</v>
      </c>
      <c r="NX169" s="25">
        <v>0</v>
      </c>
      <c r="NY169" s="25">
        <v>1</v>
      </c>
      <c r="NZ169" s="25">
        <v>0</v>
      </c>
      <c r="OA169" s="25">
        <v>0</v>
      </c>
      <c r="OB169" s="25">
        <v>0</v>
      </c>
      <c r="OC169" s="25">
        <v>0</v>
      </c>
      <c r="OD169" s="44">
        <v>0</v>
      </c>
      <c r="OE169" s="44">
        <v>0</v>
      </c>
      <c r="OF169" s="44">
        <v>0</v>
      </c>
      <c r="OG169" s="44">
        <v>0</v>
      </c>
      <c r="OH169" s="44">
        <v>0</v>
      </c>
      <c r="OI169" s="44">
        <v>0</v>
      </c>
      <c r="OJ169" s="44">
        <v>999999999</v>
      </c>
      <c r="OK169" s="44">
        <v>0</v>
      </c>
      <c r="OL169" s="44">
        <v>999999999</v>
      </c>
      <c r="OM169" s="44">
        <v>999999999</v>
      </c>
      <c r="ON169" s="44">
        <v>999999999</v>
      </c>
      <c r="OO169" s="44">
        <v>999999999</v>
      </c>
      <c r="OP169" s="44">
        <v>999999999</v>
      </c>
      <c r="OQ169" s="44">
        <v>999999999</v>
      </c>
      <c r="OR169" s="44">
        <v>999999999</v>
      </c>
      <c r="OS169" s="44">
        <v>999999999</v>
      </c>
      <c r="OT169" s="44">
        <v>999999999</v>
      </c>
      <c r="OU169" s="44">
        <v>999999999</v>
      </c>
      <c r="OV169" s="25">
        <v>3</v>
      </c>
      <c r="OW169" s="25">
        <v>3</v>
      </c>
      <c r="OX169" s="25">
        <v>3</v>
      </c>
      <c r="OY169" s="25">
        <v>4</v>
      </c>
      <c r="OZ169" s="25">
        <v>3</v>
      </c>
      <c r="PA169" s="25">
        <v>3</v>
      </c>
      <c r="PB169" s="25">
        <v>6</v>
      </c>
      <c r="PC169" s="25">
        <v>4</v>
      </c>
      <c r="PD169" s="25">
        <v>5</v>
      </c>
      <c r="PE169" s="25">
        <v>2</v>
      </c>
      <c r="PF169" s="25">
        <v>2</v>
      </c>
      <c r="PG169" s="25">
        <v>1</v>
      </c>
      <c r="PH169" s="25">
        <v>6</v>
      </c>
      <c r="PI169" s="25">
        <v>6</v>
      </c>
      <c r="PJ169" s="25">
        <v>5</v>
      </c>
      <c r="PK169" s="25">
        <v>5</v>
      </c>
      <c r="PL169" s="25">
        <v>4</v>
      </c>
      <c r="PM169" s="25">
        <v>4</v>
      </c>
      <c r="PN169" s="25">
        <v>7</v>
      </c>
      <c r="PO169" s="25">
        <v>5</v>
      </c>
      <c r="PP169" s="25">
        <v>5</v>
      </c>
      <c r="PQ169" s="25">
        <v>2</v>
      </c>
      <c r="PR169" s="25">
        <v>2</v>
      </c>
      <c r="PS169" s="25">
        <v>4</v>
      </c>
      <c r="PT169" s="44">
        <v>50</v>
      </c>
      <c r="PU169" s="44">
        <v>50</v>
      </c>
      <c r="PV169" s="44">
        <v>60</v>
      </c>
      <c r="PW169" s="44">
        <v>80</v>
      </c>
      <c r="PX169" s="44">
        <v>75</v>
      </c>
      <c r="PY169" s="44">
        <v>75</v>
      </c>
      <c r="PZ169" s="44">
        <v>85.714285714285708</v>
      </c>
      <c r="QA169" s="44">
        <v>80</v>
      </c>
      <c r="QB169" s="44">
        <v>100</v>
      </c>
      <c r="QC169" s="44">
        <v>100</v>
      </c>
      <c r="QD169" s="44">
        <v>100</v>
      </c>
      <c r="QE169" s="44">
        <v>25</v>
      </c>
      <c r="QF169" s="25">
        <v>2</v>
      </c>
      <c r="QG169" s="25">
        <v>3</v>
      </c>
      <c r="QH169" s="25">
        <v>4</v>
      </c>
      <c r="QI169" s="25">
        <v>4</v>
      </c>
      <c r="QJ169" s="25">
        <v>3</v>
      </c>
      <c r="QK169" s="25">
        <v>4</v>
      </c>
      <c r="QL169" s="25">
        <v>7</v>
      </c>
      <c r="QM169" s="25">
        <v>5</v>
      </c>
      <c r="QN169" s="25">
        <v>5</v>
      </c>
      <c r="QO169" s="25">
        <v>2</v>
      </c>
      <c r="QP169" s="25">
        <v>1</v>
      </c>
      <c r="QQ169" s="25">
        <v>6</v>
      </c>
      <c r="QR169" s="25">
        <v>6</v>
      </c>
      <c r="QS169" s="25">
        <v>5</v>
      </c>
      <c r="QT169" s="25">
        <v>5</v>
      </c>
      <c r="QU169" s="25">
        <v>4</v>
      </c>
      <c r="QV169" s="25">
        <v>4</v>
      </c>
      <c r="QW169" s="25">
        <v>7</v>
      </c>
      <c r="QX169" s="25">
        <v>5</v>
      </c>
      <c r="QY169" s="25">
        <v>5</v>
      </c>
      <c r="QZ169" s="25">
        <v>2</v>
      </c>
      <c r="RA169" s="25">
        <v>2</v>
      </c>
      <c r="RB169" s="44">
        <v>33.333333333333329</v>
      </c>
      <c r="RC169" s="44">
        <v>50</v>
      </c>
      <c r="RD169" s="44">
        <v>80</v>
      </c>
      <c r="RE169" s="44">
        <v>80</v>
      </c>
      <c r="RF169" s="44">
        <v>75</v>
      </c>
      <c r="RG169" s="44">
        <v>100</v>
      </c>
      <c r="RH169" s="44">
        <v>100</v>
      </c>
      <c r="RI169" s="44">
        <v>100</v>
      </c>
      <c r="RJ169" s="44">
        <v>100</v>
      </c>
      <c r="RK169" s="44">
        <v>100</v>
      </c>
      <c r="RL169" s="44">
        <v>50</v>
      </c>
      <c r="RM169" s="25">
        <v>3</v>
      </c>
      <c r="RN169" s="25">
        <v>4</v>
      </c>
      <c r="RO169" s="25">
        <v>2</v>
      </c>
      <c r="RP169" s="25">
        <v>1</v>
      </c>
      <c r="RQ169" s="25">
        <v>1</v>
      </c>
      <c r="RR169" s="25">
        <v>2</v>
      </c>
      <c r="RS169" s="25">
        <v>3</v>
      </c>
      <c r="RT169" s="25">
        <v>3</v>
      </c>
      <c r="RU169" s="25">
        <v>1</v>
      </c>
      <c r="RV169" s="25">
        <v>2</v>
      </c>
      <c r="RW169" s="25">
        <v>1</v>
      </c>
      <c r="RX169" s="25">
        <v>3</v>
      </c>
      <c r="RY169" s="25">
        <v>3</v>
      </c>
      <c r="RZ169" s="25">
        <v>3</v>
      </c>
      <c r="SA169" s="25">
        <v>2</v>
      </c>
      <c r="SB169" s="25">
        <v>1</v>
      </c>
      <c r="SC169" s="25">
        <v>2</v>
      </c>
      <c r="SD169" s="25">
        <v>1</v>
      </c>
      <c r="SE169" s="25">
        <v>5</v>
      </c>
      <c r="SF169" s="25">
        <v>1</v>
      </c>
      <c r="SG169" s="25">
        <v>1</v>
      </c>
      <c r="SH169" s="25">
        <v>1</v>
      </c>
      <c r="SI169" s="25">
        <v>1</v>
      </c>
      <c r="SJ169" s="25">
        <v>2</v>
      </c>
      <c r="SK169" s="25">
        <v>2</v>
      </c>
      <c r="SL169" s="25">
        <v>3</v>
      </c>
      <c r="SM169" s="25">
        <v>2</v>
      </c>
      <c r="SN169" s="25">
        <v>1</v>
      </c>
      <c r="SO169" s="25">
        <v>1</v>
      </c>
      <c r="SP169" s="25">
        <v>1</v>
      </c>
      <c r="SQ169" s="25">
        <v>2</v>
      </c>
      <c r="SR169" s="25">
        <v>1</v>
      </c>
      <c r="SS169" s="25">
        <v>1</v>
      </c>
      <c r="ST169" s="25">
        <v>1</v>
      </c>
      <c r="SU169" s="25">
        <v>1</v>
      </c>
      <c r="SV169" s="25">
        <v>2</v>
      </c>
      <c r="SW169" s="44">
        <v>27.27272727272727</v>
      </c>
      <c r="SX169" s="44">
        <v>80</v>
      </c>
      <c r="SY169" s="44">
        <v>66.666666666666657</v>
      </c>
      <c r="SZ169" s="44">
        <v>25</v>
      </c>
      <c r="TA169" s="44">
        <v>33.333333333333329</v>
      </c>
      <c r="TB169" s="44">
        <v>100</v>
      </c>
      <c r="TC169" s="44">
        <v>37.5</v>
      </c>
      <c r="TD169" s="44">
        <v>100</v>
      </c>
      <c r="TE169" s="44">
        <v>25</v>
      </c>
      <c r="TF169" s="44">
        <v>50</v>
      </c>
      <c r="TG169" s="44">
        <v>50</v>
      </c>
      <c r="TH169" s="44">
        <v>75</v>
      </c>
      <c r="TI169" s="44">
        <v>27.27272727272727</v>
      </c>
      <c r="TJ169" s="44">
        <v>60</v>
      </c>
      <c r="TK169" s="44">
        <v>66.666666666666657</v>
      </c>
      <c r="TL169" s="44">
        <v>25</v>
      </c>
      <c r="TM169" s="44">
        <v>66.666666666666657</v>
      </c>
      <c r="TN169" s="44">
        <v>50</v>
      </c>
      <c r="TO169" s="44">
        <v>62.5</v>
      </c>
      <c r="TP169" s="44">
        <v>33.333333333333329</v>
      </c>
      <c r="TQ169" s="44">
        <v>25</v>
      </c>
      <c r="TR169" s="44">
        <v>25</v>
      </c>
      <c r="TS169" s="44">
        <v>50</v>
      </c>
      <c r="TT169" s="44">
        <v>50</v>
      </c>
      <c r="TU169" s="44">
        <v>18.181818181818183</v>
      </c>
      <c r="TV169" s="44">
        <v>60</v>
      </c>
      <c r="TW169" s="44">
        <v>66.666666666666657</v>
      </c>
      <c r="TX169" s="44">
        <v>25</v>
      </c>
      <c r="TY169" s="44">
        <v>33.333333333333329</v>
      </c>
      <c r="TZ169" s="44">
        <v>50</v>
      </c>
      <c r="UA169" s="44">
        <v>25</v>
      </c>
      <c r="UB169" s="44">
        <v>33.333333333333329</v>
      </c>
      <c r="UC169" s="44">
        <v>25</v>
      </c>
      <c r="UD169" s="44">
        <v>25</v>
      </c>
      <c r="UE169" s="44">
        <v>50</v>
      </c>
      <c r="UF169" s="44">
        <v>50</v>
      </c>
    </row>
    <row r="170" spans="1:552" x14ac:dyDescent="0.25">
      <c r="A170" s="2" t="str">
        <f t="shared" si="2"/>
        <v xml:space="preserve">350550 Barretos                                                                                                                                     </v>
      </c>
      <c r="B170" s="58">
        <v>350550</v>
      </c>
      <c r="C170" s="2" t="s">
        <v>214</v>
      </c>
      <c r="D170" s="56">
        <v>8</v>
      </c>
      <c r="E170" s="56">
        <v>6</v>
      </c>
      <c r="F170" s="56">
        <v>9</v>
      </c>
      <c r="G170" s="56">
        <v>9</v>
      </c>
      <c r="H170" s="56">
        <v>4</v>
      </c>
      <c r="I170" s="56">
        <v>3</v>
      </c>
      <c r="J170" s="56">
        <v>6</v>
      </c>
      <c r="K170" s="56">
        <v>4</v>
      </c>
      <c r="L170" s="56">
        <v>8</v>
      </c>
      <c r="M170" s="56">
        <v>10</v>
      </c>
      <c r="N170" s="56">
        <v>5</v>
      </c>
      <c r="O170" s="56">
        <v>9</v>
      </c>
      <c r="P170" s="59">
        <v>1</v>
      </c>
      <c r="Q170" s="59">
        <v>1</v>
      </c>
      <c r="R170" s="59">
        <v>1</v>
      </c>
      <c r="S170" s="59">
        <v>3</v>
      </c>
      <c r="T170" s="59">
        <v>2</v>
      </c>
      <c r="U170" s="59">
        <v>1</v>
      </c>
      <c r="V170" s="59">
        <v>1</v>
      </c>
      <c r="W170" s="59">
        <v>0</v>
      </c>
      <c r="X170" s="59">
        <v>6</v>
      </c>
      <c r="Y170" s="59">
        <v>9</v>
      </c>
      <c r="Z170" s="59">
        <v>2</v>
      </c>
      <c r="AA170" s="59">
        <v>7</v>
      </c>
      <c r="AB170" s="62">
        <v>12.5</v>
      </c>
      <c r="AC170" s="62">
        <v>16.666666666666664</v>
      </c>
      <c r="AD170" s="62">
        <v>11.111111111111111</v>
      </c>
      <c r="AE170" s="62">
        <v>33.333333333333329</v>
      </c>
      <c r="AF170" s="62">
        <v>50</v>
      </c>
      <c r="AG170" s="62">
        <v>33.333333333333329</v>
      </c>
      <c r="AH170" s="62">
        <v>16.666666666666664</v>
      </c>
      <c r="AI170" s="62">
        <v>0</v>
      </c>
      <c r="AJ170" s="62">
        <v>75</v>
      </c>
      <c r="AK170" s="62">
        <v>90</v>
      </c>
      <c r="AL170" s="62">
        <v>40</v>
      </c>
      <c r="AM170" s="62">
        <v>77.777777777777786</v>
      </c>
      <c r="AN170" s="61">
        <v>6</v>
      </c>
      <c r="AO170" s="25">
        <v>5</v>
      </c>
      <c r="AP170" s="25">
        <v>8</v>
      </c>
      <c r="AQ170" s="25">
        <v>5</v>
      </c>
      <c r="AR170" s="25">
        <v>1</v>
      </c>
      <c r="AS170" s="25">
        <v>2</v>
      </c>
      <c r="AT170" s="25">
        <v>4</v>
      </c>
      <c r="AU170" s="25">
        <v>3</v>
      </c>
      <c r="AV170" s="25">
        <v>2</v>
      </c>
      <c r="AW170" s="25">
        <v>1</v>
      </c>
      <c r="AX170" s="25">
        <v>2</v>
      </c>
      <c r="AY170" s="25">
        <v>2</v>
      </c>
      <c r="AZ170" s="39">
        <v>75</v>
      </c>
      <c r="BA170" s="39">
        <v>83.333333333333343</v>
      </c>
      <c r="BB170" s="39">
        <v>88.888888888888886</v>
      </c>
      <c r="BC170" s="39">
        <v>55.555555555555557</v>
      </c>
      <c r="BD170" s="39">
        <v>25</v>
      </c>
      <c r="BE170" s="39">
        <v>66.666666666666657</v>
      </c>
      <c r="BF170" s="39">
        <v>66.666666666666657</v>
      </c>
      <c r="BG170" s="39">
        <v>75</v>
      </c>
      <c r="BH170" s="39">
        <v>25</v>
      </c>
      <c r="BI170" s="39">
        <v>10</v>
      </c>
      <c r="BJ170" s="39">
        <v>40</v>
      </c>
      <c r="BK170" s="39">
        <v>22.222222222222221</v>
      </c>
      <c r="BL170" s="25">
        <v>1</v>
      </c>
      <c r="BM170" s="25">
        <v>0</v>
      </c>
      <c r="BN170" s="25">
        <v>0</v>
      </c>
      <c r="BO170" s="25">
        <v>1</v>
      </c>
      <c r="BP170" s="25">
        <v>1</v>
      </c>
      <c r="BQ170" s="25">
        <v>0</v>
      </c>
      <c r="BR170" s="25">
        <v>1</v>
      </c>
      <c r="BS170" s="25">
        <v>1</v>
      </c>
      <c r="BT170" s="25">
        <v>0</v>
      </c>
      <c r="BU170" s="25">
        <v>0</v>
      </c>
      <c r="BV170" s="25">
        <v>1</v>
      </c>
      <c r="BW170" s="25">
        <v>0</v>
      </c>
      <c r="BX170" s="39">
        <v>12.5</v>
      </c>
      <c r="BY170" s="39">
        <v>0</v>
      </c>
      <c r="BZ170" s="39">
        <v>0</v>
      </c>
      <c r="CA170" s="39">
        <v>11.111111111111111</v>
      </c>
      <c r="CB170" s="39">
        <v>25</v>
      </c>
      <c r="CC170" s="39">
        <v>0</v>
      </c>
      <c r="CD170" s="39">
        <v>16.666666666666664</v>
      </c>
      <c r="CE170" s="39">
        <v>25</v>
      </c>
      <c r="CF170" s="39">
        <v>0</v>
      </c>
      <c r="CG170" s="39">
        <v>0</v>
      </c>
      <c r="CH170" s="39">
        <v>20</v>
      </c>
      <c r="CI170" s="39">
        <v>0</v>
      </c>
      <c r="CJ170" s="63">
        <v>0</v>
      </c>
      <c r="CK170" s="63">
        <v>1</v>
      </c>
      <c r="CL170" s="63">
        <v>1</v>
      </c>
      <c r="CM170" s="63">
        <v>1</v>
      </c>
      <c r="CN170" s="63">
        <v>2</v>
      </c>
      <c r="CO170" s="63">
        <v>1</v>
      </c>
      <c r="CP170" s="63">
        <v>0</v>
      </c>
      <c r="CQ170" s="63">
        <v>0</v>
      </c>
      <c r="CR170" s="63">
        <v>2</v>
      </c>
      <c r="CS170" s="63">
        <v>4</v>
      </c>
      <c r="CT170" s="63">
        <v>2</v>
      </c>
      <c r="CU170" s="63">
        <v>2</v>
      </c>
      <c r="CV170" s="63">
        <v>0</v>
      </c>
      <c r="CW170" s="63">
        <v>0</v>
      </c>
      <c r="CX170" s="63">
        <v>0</v>
      </c>
      <c r="CY170" s="63">
        <v>1</v>
      </c>
      <c r="CZ170" s="63">
        <v>0</v>
      </c>
      <c r="DA170" s="63">
        <v>0</v>
      </c>
      <c r="DB170" s="63">
        <v>1</v>
      </c>
      <c r="DC170" s="63">
        <v>0</v>
      </c>
      <c r="DD170" s="63">
        <v>0</v>
      </c>
      <c r="DE170" s="63">
        <v>1</v>
      </c>
      <c r="DF170" s="63">
        <v>0</v>
      </c>
      <c r="DG170" s="63">
        <v>1</v>
      </c>
      <c r="DH170" s="25">
        <v>0</v>
      </c>
      <c r="DI170" s="25">
        <v>0</v>
      </c>
      <c r="DJ170" s="25">
        <v>0</v>
      </c>
      <c r="DK170" s="25">
        <v>1</v>
      </c>
      <c r="DL170" s="25">
        <v>0</v>
      </c>
      <c r="DM170" s="25">
        <v>0</v>
      </c>
      <c r="DN170" s="25">
        <v>0</v>
      </c>
      <c r="DO170" s="25">
        <v>0</v>
      </c>
      <c r="DP170" s="25">
        <v>0</v>
      </c>
      <c r="DQ170" s="25">
        <v>1</v>
      </c>
      <c r="DR170" s="25">
        <v>0</v>
      </c>
      <c r="DS170" s="25">
        <v>0</v>
      </c>
      <c r="DT170" s="34">
        <v>0</v>
      </c>
      <c r="DU170" s="34">
        <v>1</v>
      </c>
      <c r="DV170" s="34">
        <v>1</v>
      </c>
      <c r="DW170" s="34">
        <v>3</v>
      </c>
      <c r="DX170" s="34">
        <v>2</v>
      </c>
      <c r="DY170" s="34">
        <v>1</v>
      </c>
      <c r="DZ170" s="34">
        <v>1</v>
      </c>
      <c r="EA170" s="2">
        <v>0</v>
      </c>
      <c r="EB170" s="2">
        <v>2</v>
      </c>
      <c r="EC170" s="2">
        <v>6</v>
      </c>
      <c r="ED170" s="2">
        <v>2</v>
      </c>
      <c r="EE170" s="2">
        <v>3</v>
      </c>
      <c r="EF170" s="34">
        <v>999999999</v>
      </c>
      <c r="EG170" s="34">
        <v>100</v>
      </c>
      <c r="EH170" s="34">
        <v>100</v>
      </c>
      <c r="EI170" s="34">
        <v>33.333333333333329</v>
      </c>
      <c r="EJ170" s="34">
        <v>100</v>
      </c>
      <c r="EK170" s="34">
        <v>100</v>
      </c>
      <c r="EL170" s="34">
        <v>0</v>
      </c>
      <c r="EM170" s="34">
        <v>999999999</v>
      </c>
      <c r="EN170" s="34">
        <v>100</v>
      </c>
      <c r="EO170" s="34">
        <v>66.666666666666657</v>
      </c>
      <c r="EP170" s="34">
        <v>100</v>
      </c>
      <c r="EQ170" s="34">
        <v>66.666666666666657</v>
      </c>
      <c r="ER170" s="34">
        <v>999999999</v>
      </c>
      <c r="ES170" s="34">
        <v>0</v>
      </c>
      <c r="ET170" s="34">
        <v>0</v>
      </c>
      <c r="EU170" s="34">
        <v>33.333333333333329</v>
      </c>
      <c r="EV170" s="34">
        <v>0</v>
      </c>
      <c r="EW170" s="34">
        <v>0</v>
      </c>
      <c r="EX170" s="34">
        <v>100</v>
      </c>
      <c r="EY170" s="34">
        <v>999999999</v>
      </c>
      <c r="EZ170" s="34">
        <v>0</v>
      </c>
      <c r="FA170" s="34">
        <v>16.666666666666664</v>
      </c>
      <c r="FB170" s="34">
        <v>0</v>
      </c>
      <c r="FC170" s="34">
        <v>33.333333333333329</v>
      </c>
      <c r="FD170" s="42">
        <v>999999999</v>
      </c>
      <c r="FE170" s="42">
        <v>0</v>
      </c>
      <c r="FF170" s="42">
        <v>0</v>
      </c>
      <c r="FG170" s="42">
        <v>33.333333333333329</v>
      </c>
      <c r="FH170" s="42">
        <v>0</v>
      </c>
      <c r="FI170" s="42">
        <v>0</v>
      </c>
      <c r="FJ170" s="42">
        <v>0</v>
      </c>
      <c r="FK170" s="42">
        <v>999999999</v>
      </c>
      <c r="FL170" s="42">
        <v>0</v>
      </c>
      <c r="FM170" s="42">
        <v>16.666666666666664</v>
      </c>
      <c r="FN170" s="42">
        <v>0</v>
      </c>
      <c r="FO170" s="42">
        <v>0</v>
      </c>
      <c r="FP170" s="42">
        <v>0</v>
      </c>
      <c r="FQ170" s="2">
        <v>1</v>
      </c>
      <c r="FR170" s="2">
        <v>0</v>
      </c>
      <c r="FS170" s="2">
        <v>1</v>
      </c>
      <c r="FT170" s="2">
        <v>1</v>
      </c>
      <c r="FU170" s="2">
        <v>1</v>
      </c>
      <c r="FV170" s="2">
        <v>0</v>
      </c>
      <c r="FW170" s="2">
        <v>0</v>
      </c>
      <c r="FX170" s="2">
        <v>3</v>
      </c>
      <c r="FY170" s="2">
        <v>8</v>
      </c>
      <c r="FZ170" s="2">
        <v>1</v>
      </c>
      <c r="GA170" s="2">
        <v>6</v>
      </c>
      <c r="GB170" s="25">
        <v>0</v>
      </c>
      <c r="GC170" s="25">
        <v>0</v>
      </c>
      <c r="GD170" s="25">
        <v>1</v>
      </c>
      <c r="GE170" s="25">
        <v>1</v>
      </c>
      <c r="GF170" s="25">
        <v>0</v>
      </c>
      <c r="GG170" s="25">
        <v>0</v>
      </c>
      <c r="GH170" s="25">
        <v>1</v>
      </c>
      <c r="GI170" s="25">
        <v>0</v>
      </c>
      <c r="GJ170" s="25">
        <v>1</v>
      </c>
      <c r="GK170" s="25">
        <v>1</v>
      </c>
      <c r="GL170" s="25">
        <v>1</v>
      </c>
      <c r="GM170" s="25">
        <v>1</v>
      </c>
      <c r="GN170" s="2">
        <v>0</v>
      </c>
      <c r="GO170" s="2">
        <v>0</v>
      </c>
      <c r="GP170" s="2">
        <v>0</v>
      </c>
      <c r="GQ170" s="2">
        <v>1</v>
      </c>
      <c r="GR170" s="2">
        <v>0</v>
      </c>
      <c r="GS170" s="2">
        <v>0</v>
      </c>
      <c r="GT170" s="2">
        <v>0</v>
      </c>
      <c r="GU170" s="2">
        <v>0</v>
      </c>
      <c r="GV170" s="2">
        <v>1</v>
      </c>
      <c r="GW170" s="2">
        <v>0</v>
      </c>
      <c r="GX170" s="2">
        <v>0</v>
      </c>
      <c r="GY170" s="2">
        <v>0</v>
      </c>
      <c r="GZ170" s="2">
        <v>0</v>
      </c>
      <c r="HA170" s="2">
        <v>1</v>
      </c>
      <c r="HB170" s="2">
        <v>1</v>
      </c>
      <c r="HC170" s="2">
        <v>3</v>
      </c>
      <c r="HD170" s="2">
        <v>1</v>
      </c>
      <c r="HE170" s="2">
        <v>1</v>
      </c>
      <c r="HF170" s="2">
        <v>1</v>
      </c>
      <c r="HG170" s="2">
        <v>0</v>
      </c>
      <c r="HH170" s="2">
        <v>5</v>
      </c>
      <c r="HI170" s="2">
        <v>9</v>
      </c>
      <c r="HJ170" s="2">
        <v>2</v>
      </c>
      <c r="HK170" s="2">
        <v>7</v>
      </c>
      <c r="HL170" s="34">
        <v>999999999</v>
      </c>
      <c r="HM170" s="34">
        <v>100</v>
      </c>
      <c r="HN170" s="34">
        <v>0</v>
      </c>
      <c r="HO170" s="34">
        <v>33.333333333333329</v>
      </c>
      <c r="HP170" s="34">
        <v>100</v>
      </c>
      <c r="HQ170" s="34">
        <v>100</v>
      </c>
      <c r="HR170" s="34">
        <v>0</v>
      </c>
      <c r="HS170" s="34">
        <v>999999999</v>
      </c>
      <c r="HT170" s="34">
        <v>60</v>
      </c>
      <c r="HU170" s="34">
        <v>88.888888888888886</v>
      </c>
      <c r="HV170" s="34">
        <v>50</v>
      </c>
      <c r="HW170" s="34">
        <v>85.714285714285708</v>
      </c>
      <c r="HX170" s="39">
        <v>999999999</v>
      </c>
      <c r="HY170" s="39">
        <v>0</v>
      </c>
      <c r="HZ170" s="39">
        <v>100</v>
      </c>
      <c r="IA170" s="39">
        <v>33.333333333333329</v>
      </c>
      <c r="IB170" s="39">
        <v>0</v>
      </c>
      <c r="IC170" s="39">
        <v>0</v>
      </c>
      <c r="ID170" s="39">
        <v>100</v>
      </c>
      <c r="IE170" s="39">
        <v>999999999</v>
      </c>
      <c r="IF170" s="39">
        <v>20</v>
      </c>
      <c r="IG170" s="39">
        <v>11.111111111111111</v>
      </c>
      <c r="IH170" s="39">
        <v>50</v>
      </c>
      <c r="II170" s="39">
        <v>14.285714285714285</v>
      </c>
      <c r="IJ170" s="39">
        <v>999999999</v>
      </c>
      <c r="IK170" s="39">
        <v>0</v>
      </c>
      <c r="IL170" s="39">
        <v>0</v>
      </c>
      <c r="IM170" s="39">
        <v>33.333333333333329</v>
      </c>
      <c r="IN170" s="39">
        <v>0</v>
      </c>
      <c r="IO170" s="39">
        <v>0</v>
      </c>
      <c r="IP170" s="39">
        <v>0</v>
      </c>
      <c r="IQ170" s="39">
        <v>999999999</v>
      </c>
      <c r="IR170" s="39">
        <v>20</v>
      </c>
      <c r="IS170" s="39">
        <v>0</v>
      </c>
      <c r="IT170" s="39">
        <v>0</v>
      </c>
      <c r="IU170" s="39">
        <v>0</v>
      </c>
      <c r="IV170" s="39">
        <v>1</v>
      </c>
      <c r="IW170" s="39">
        <v>4</v>
      </c>
      <c r="IX170" s="39">
        <v>4</v>
      </c>
      <c r="IY170" s="39">
        <v>1</v>
      </c>
      <c r="IZ170" s="39">
        <v>0</v>
      </c>
      <c r="JA170" s="39">
        <v>2</v>
      </c>
      <c r="JB170" s="39">
        <v>3</v>
      </c>
      <c r="JC170" s="39">
        <v>2</v>
      </c>
      <c r="JD170" s="2">
        <v>2</v>
      </c>
      <c r="JE170" s="2">
        <v>0</v>
      </c>
      <c r="JF170" s="2">
        <v>1</v>
      </c>
      <c r="JG170" s="2">
        <v>2</v>
      </c>
      <c r="JH170" s="2">
        <v>0</v>
      </c>
      <c r="JI170" s="2">
        <v>0</v>
      </c>
      <c r="JJ170" s="2">
        <v>1</v>
      </c>
      <c r="JK170" s="2">
        <v>2</v>
      </c>
      <c r="JL170" s="2">
        <v>0</v>
      </c>
      <c r="JM170" s="44">
        <v>0</v>
      </c>
      <c r="JN170" s="44">
        <v>0</v>
      </c>
      <c r="JO170" s="44">
        <v>1</v>
      </c>
      <c r="JP170" s="2">
        <v>0</v>
      </c>
      <c r="JQ170" s="2">
        <v>1</v>
      </c>
      <c r="JR170" s="2">
        <v>0</v>
      </c>
      <c r="JS170" s="2">
        <v>0</v>
      </c>
      <c r="JT170" s="2">
        <v>5</v>
      </c>
      <c r="JU170" s="2">
        <v>0</v>
      </c>
      <c r="JV170" s="2">
        <v>2</v>
      </c>
      <c r="JW170" s="2">
        <v>1</v>
      </c>
      <c r="JX170" s="2">
        <v>0</v>
      </c>
      <c r="JY170" s="2">
        <v>0</v>
      </c>
      <c r="JZ170" s="2">
        <v>1</v>
      </c>
      <c r="KA170" s="2">
        <v>0</v>
      </c>
      <c r="KB170" s="25">
        <v>0</v>
      </c>
      <c r="KC170" s="25">
        <v>0</v>
      </c>
      <c r="KD170" s="25">
        <v>1</v>
      </c>
      <c r="KE170" s="25">
        <v>0</v>
      </c>
      <c r="KF170" s="25">
        <v>6</v>
      </c>
      <c r="KG170" s="25">
        <v>4</v>
      </c>
      <c r="KH170" s="25">
        <v>7</v>
      </c>
      <c r="KI170" s="25">
        <v>4</v>
      </c>
      <c r="KJ170" s="25">
        <v>0</v>
      </c>
      <c r="KK170" s="25">
        <v>2</v>
      </c>
      <c r="KL170" s="25">
        <v>4</v>
      </c>
      <c r="KM170" s="25">
        <v>3</v>
      </c>
      <c r="KN170" s="25">
        <v>2</v>
      </c>
      <c r="KO170" s="25">
        <v>1</v>
      </c>
      <c r="KP170" s="25">
        <v>2</v>
      </c>
      <c r="KQ170" s="25">
        <v>2</v>
      </c>
      <c r="KR170" s="44">
        <v>16.666666666666664</v>
      </c>
      <c r="KS170" s="44">
        <v>100</v>
      </c>
      <c r="KT170" s="44">
        <v>57.142857142857139</v>
      </c>
      <c r="KU170" s="44">
        <v>25</v>
      </c>
      <c r="KV170" s="44">
        <v>999999999</v>
      </c>
      <c r="KW170" s="44">
        <v>100</v>
      </c>
      <c r="KX170" s="44">
        <v>75</v>
      </c>
      <c r="KY170" s="44">
        <v>66.666666666666657</v>
      </c>
      <c r="KZ170" s="44">
        <v>100</v>
      </c>
      <c r="LA170" s="44">
        <v>0</v>
      </c>
      <c r="LB170" s="44">
        <v>50</v>
      </c>
      <c r="LC170" s="44">
        <v>100</v>
      </c>
      <c r="LD170" s="44">
        <v>0</v>
      </c>
      <c r="LE170" s="44">
        <v>0</v>
      </c>
      <c r="LF170" s="44">
        <v>14.285714285714285</v>
      </c>
      <c r="LG170" s="44">
        <v>50</v>
      </c>
      <c r="LH170" s="44">
        <v>999999999</v>
      </c>
      <c r="LI170" s="44">
        <v>0</v>
      </c>
      <c r="LJ170" s="44">
        <v>0</v>
      </c>
      <c r="LK170" s="44">
        <v>33.333333333333329</v>
      </c>
      <c r="LL170" s="44">
        <v>0</v>
      </c>
      <c r="LM170" s="44">
        <v>100</v>
      </c>
      <c r="LN170" s="44">
        <v>0</v>
      </c>
      <c r="LO170" s="44">
        <v>0</v>
      </c>
      <c r="LP170" s="44">
        <v>83.333333333333343</v>
      </c>
      <c r="LQ170" s="44">
        <v>0</v>
      </c>
      <c r="LR170" s="44">
        <v>28.571428571428569</v>
      </c>
      <c r="LS170" s="44">
        <v>25</v>
      </c>
      <c r="LT170" s="44">
        <v>999999999</v>
      </c>
      <c r="LU170" s="44">
        <v>0</v>
      </c>
      <c r="LV170" s="44">
        <v>25</v>
      </c>
      <c r="LW170" s="44">
        <v>0</v>
      </c>
      <c r="LX170" s="44">
        <v>0</v>
      </c>
      <c r="LY170" s="44">
        <v>0</v>
      </c>
      <c r="LZ170" s="44">
        <v>50</v>
      </c>
      <c r="MA170" s="44">
        <v>0</v>
      </c>
      <c r="MB170" s="25">
        <v>0</v>
      </c>
      <c r="MC170" s="25">
        <v>0</v>
      </c>
      <c r="MD170" s="25">
        <v>0</v>
      </c>
      <c r="ME170" s="25">
        <v>2</v>
      </c>
      <c r="MF170" s="25">
        <v>0</v>
      </c>
      <c r="MG170" s="25">
        <v>0</v>
      </c>
      <c r="MH170" s="25">
        <v>1</v>
      </c>
      <c r="MI170" s="25">
        <v>0</v>
      </c>
      <c r="MJ170" s="25">
        <v>0</v>
      </c>
      <c r="MK170" s="25">
        <v>2</v>
      </c>
      <c r="ML170" s="25">
        <v>0</v>
      </c>
      <c r="MM170" s="25">
        <v>0</v>
      </c>
      <c r="MN170" s="25">
        <v>0</v>
      </c>
      <c r="MO170" s="25">
        <v>1</v>
      </c>
      <c r="MP170" s="25">
        <v>1</v>
      </c>
      <c r="MQ170" s="25">
        <v>3</v>
      </c>
      <c r="MR170" s="25">
        <v>2</v>
      </c>
      <c r="MS170" s="25">
        <v>1</v>
      </c>
      <c r="MT170" s="25">
        <v>1</v>
      </c>
      <c r="MU170" s="25">
        <v>0</v>
      </c>
      <c r="MV170" s="25">
        <v>2</v>
      </c>
      <c r="MW170" s="44">
        <v>6</v>
      </c>
      <c r="MX170" s="44">
        <v>1</v>
      </c>
      <c r="MY170" s="44">
        <v>1</v>
      </c>
      <c r="MZ170" s="44">
        <v>999999999</v>
      </c>
      <c r="NA170" s="44">
        <v>0</v>
      </c>
      <c r="NB170" s="44">
        <v>0</v>
      </c>
      <c r="NC170" s="44">
        <v>66.666666666666657</v>
      </c>
      <c r="ND170" s="44">
        <v>0</v>
      </c>
      <c r="NE170" s="44">
        <v>0</v>
      </c>
      <c r="NF170" s="44">
        <v>100</v>
      </c>
      <c r="NG170" s="44">
        <v>999999999</v>
      </c>
      <c r="NH170" s="44">
        <v>0</v>
      </c>
      <c r="NI170" s="44">
        <v>33.333333333333329</v>
      </c>
      <c r="NJ170" s="44">
        <v>0</v>
      </c>
      <c r="NK170" s="44">
        <v>0</v>
      </c>
      <c r="NL170" s="25">
        <v>0</v>
      </c>
      <c r="NM170" s="25">
        <v>0</v>
      </c>
      <c r="NN170" s="25">
        <v>0</v>
      </c>
      <c r="NO170" s="25">
        <v>0</v>
      </c>
      <c r="NP170" s="25">
        <v>0</v>
      </c>
      <c r="NQ170" s="25">
        <v>0</v>
      </c>
      <c r="NR170" s="25">
        <v>0</v>
      </c>
      <c r="NS170" s="25">
        <v>0</v>
      </c>
      <c r="NT170" s="25">
        <v>0</v>
      </c>
      <c r="NU170" s="25">
        <v>0</v>
      </c>
      <c r="NV170" s="25">
        <v>0</v>
      </c>
      <c r="NW170" s="25">
        <v>0</v>
      </c>
      <c r="NX170" s="25">
        <v>1</v>
      </c>
      <c r="NY170" s="25">
        <v>1</v>
      </c>
      <c r="NZ170" s="25">
        <v>2</v>
      </c>
      <c r="OA170" s="25">
        <v>0</v>
      </c>
      <c r="OB170" s="25">
        <v>0</v>
      </c>
      <c r="OC170" s="25">
        <v>1</v>
      </c>
      <c r="OD170" s="44">
        <v>0</v>
      </c>
      <c r="OE170" s="44">
        <v>0</v>
      </c>
      <c r="OF170" s="44">
        <v>0</v>
      </c>
      <c r="OG170" s="44">
        <v>1</v>
      </c>
      <c r="OH170" s="44">
        <v>0</v>
      </c>
      <c r="OI170" s="44">
        <v>0</v>
      </c>
      <c r="OJ170" s="44">
        <v>0</v>
      </c>
      <c r="OK170" s="44">
        <v>0</v>
      </c>
      <c r="OL170" s="44">
        <v>0</v>
      </c>
      <c r="OM170" s="44">
        <v>999999999</v>
      </c>
      <c r="ON170" s="44">
        <v>999999999</v>
      </c>
      <c r="OO170" s="44">
        <v>0</v>
      </c>
      <c r="OP170" s="44">
        <v>999999999</v>
      </c>
      <c r="OQ170" s="44">
        <v>999999999</v>
      </c>
      <c r="OR170" s="44">
        <v>999999999</v>
      </c>
      <c r="OS170" s="44">
        <v>0</v>
      </c>
      <c r="OT170" s="44">
        <v>999999999</v>
      </c>
      <c r="OU170" s="44">
        <v>999999999</v>
      </c>
      <c r="OV170" s="25">
        <v>3</v>
      </c>
      <c r="OW170" s="25">
        <v>4</v>
      </c>
      <c r="OX170" s="25">
        <v>5</v>
      </c>
      <c r="OY170" s="25">
        <v>6</v>
      </c>
      <c r="OZ170" s="25">
        <v>4</v>
      </c>
      <c r="PA170" s="25">
        <v>3</v>
      </c>
      <c r="PB170" s="25">
        <v>5</v>
      </c>
      <c r="PC170" s="25">
        <v>3</v>
      </c>
      <c r="PD170" s="25">
        <v>5</v>
      </c>
      <c r="PE170" s="25">
        <v>12</v>
      </c>
      <c r="PF170" s="25">
        <v>6</v>
      </c>
      <c r="PG170" s="25">
        <v>6</v>
      </c>
      <c r="PH170" s="25">
        <v>8</v>
      </c>
      <c r="PI170" s="25">
        <v>10</v>
      </c>
      <c r="PJ170" s="25">
        <v>12</v>
      </c>
      <c r="PK170" s="25">
        <v>10</v>
      </c>
      <c r="PL170" s="25">
        <v>6</v>
      </c>
      <c r="PM170" s="25">
        <v>3</v>
      </c>
      <c r="PN170" s="25">
        <v>6</v>
      </c>
      <c r="PO170" s="25">
        <v>4</v>
      </c>
      <c r="PP170" s="25">
        <v>8</v>
      </c>
      <c r="PQ170" s="25">
        <v>13</v>
      </c>
      <c r="PR170" s="25">
        <v>7</v>
      </c>
      <c r="PS170" s="25">
        <v>10</v>
      </c>
      <c r="PT170" s="44">
        <v>37.5</v>
      </c>
      <c r="PU170" s="44">
        <v>40</v>
      </c>
      <c r="PV170" s="44">
        <v>41.666666666666671</v>
      </c>
      <c r="PW170" s="44">
        <v>60</v>
      </c>
      <c r="PX170" s="44">
        <v>66.666666666666657</v>
      </c>
      <c r="PY170" s="44">
        <v>100</v>
      </c>
      <c r="PZ170" s="44">
        <v>83.333333333333343</v>
      </c>
      <c r="QA170" s="44">
        <v>75</v>
      </c>
      <c r="QB170" s="44">
        <v>62.5</v>
      </c>
      <c r="QC170" s="44">
        <v>92.307692307692307</v>
      </c>
      <c r="QD170" s="44">
        <v>85.714285714285708</v>
      </c>
      <c r="QE170" s="44">
        <v>60</v>
      </c>
      <c r="QF170" s="25">
        <v>1</v>
      </c>
      <c r="QG170" s="25">
        <v>3</v>
      </c>
      <c r="QH170" s="25">
        <v>5</v>
      </c>
      <c r="QI170" s="25">
        <v>4</v>
      </c>
      <c r="QJ170" s="25">
        <v>4</v>
      </c>
      <c r="QK170" s="25">
        <v>3</v>
      </c>
      <c r="QL170" s="25">
        <v>5</v>
      </c>
      <c r="QM170" s="25">
        <v>3</v>
      </c>
      <c r="QN170" s="25">
        <v>3</v>
      </c>
      <c r="QO170" s="25">
        <v>8</v>
      </c>
      <c r="QP170" s="25">
        <v>4</v>
      </c>
      <c r="QQ170" s="25">
        <v>8</v>
      </c>
      <c r="QR170" s="25">
        <v>10</v>
      </c>
      <c r="QS170" s="25">
        <v>12</v>
      </c>
      <c r="QT170" s="25">
        <v>10</v>
      </c>
      <c r="QU170" s="25">
        <v>6</v>
      </c>
      <c r="QV170" s="25">
        <v>3</v>
      </c>
      <c r="QW170" s="25">
        <v>6</v>
      </c>
      <c r="QX170" s="25">
        <v>4</v>
      </c>
      <c r="QY170" s="25">
        <v>8</v>
      </c>
      <c r="QZ170" s="25">
        <v>13</v>
      </c>
      <c r="RA170" s="25">
        <v>7</v>
      </c>
      <c r="RB170" s="44">
        <v>12.5</v>
      </c>
      <c r="RC170" s="44">
        <v>30</v>
      </c>
      <c r="RD170" s="44">
        <v>41.666666666666671</v>
      </c>
      <c r="RE170" s="44">
        <v>40</v>
      </c>
      <c r="RF170" s="44">
        <v>66.666666666666657</v>
      </c>
      <c r="RG170" s="44">
        <v>100</v>
      </c>
      <c r="RH170" s="44">
        <v>83.333333333333343</v>
      </c>
      <c r="RI170" s="44">
        <v>75</v>
      </c>
      <c r="RJ170" s="44">
        <v>37.5</v>
      </c>
      <c r="RK170" s="44">
        <v>61.53846153846154</v>
      </c>
      <c r="RL170" s="44">
        <v>57.142857142857139</v>
      </c>
      <c r="RM170" s="25">
        <v>3</v>
      </c>
      <c r="RN170" s="25">
        <v>5</v>
      </c>
      <c r="RO170" s="25">
        <v>7</v>
      </c>
      <c r="RP170" s="25">
        <v>6</v>
      </c>
      <c r="RQ170" s="25">
        <v>1</v>
      </c>
      <c r="RR170" s="25">
        <v>3</v>
      </c>
      <c r="RS170" s="25">
        <v>5</v>
      </c>
      <c r="RT170" s="25">
        <v>3</v>
      </c>
      <c r="RU170" s="25">
        <v>6</v>
      </c>
      <c r="RV170" s="25">
        <v>7</v>
      </c>
      <c r="RW170" s="25">
        <v>4</v>
      </c>
      <c r="RX170" s="25">
        <v>7</v>
      </c>
      <c r="RY170" s="25">
        <v>1</v>
      </c>
      <c r="RZ170" s="25">
        <v>4</v>
      </c>
      <c r="SA170" s="25">
        <v>6</v>
      </c>
      <c r="SB170" s="25">
        <v>4</v>
      </c>
      <c r="SC170" s="25">
        <v>0</v>
      </c>
      <c r="SD170" s="25">
        <v>3</v>
      </c>
      <c r="SE170" s="25">
        <v>4</v>
      </c>
      <c r="SF170" s="25">
        <v>2</v>
      </c>
      <c r="SG170" s="25">
        <v>4</v>
      </c>
      <c r="SH170" s="25">
        <v>6</v>
      </c>
      <c r="SI170" s="25">
        <v>3</v>
      </c>
      <c r="SJ170" s="25">
        <v>5</v>
      </c>
      <c r="SK170" s="25">
        <v>1</v>
      </c>
      <c r="SL170" s="25">
        <v>4</v>
      </c>
      <c r="SM170" s="25">
        <v>6</v>
      </c>
      <c r="SN170" s="25">
        <v>4</v>
      </c>
      <c r="SO170" s="25">
        <v>0</v>
      </c>
      <c r="SP170" s="25">
        <v>3</v>
      </c>
      <c r="SQ170" s="25">
        <v>4</v>
      </c>
      <c r="SR170" s="25">
        <v>2</v>
      </c>
      <c r="SS170" s="25">
        <v>3</v>
      </c>
      <c r="ST170" s="25">
        <v>4</v>
      </c>
      <c r="SU170" s="25">
        <v>3</v>
      </c>
      <c r="SV170" s="25">
        <v>5</v>
      </c>
      <c r="SW170" s="44">
        <v>37.5</v>
      </c>
      <c r="SX170" s="44">
        <v>83.333333333333343</v>
      </c>
      <c r="SY170" s="44">
        <v>77.777777777777786</v>
      </c>
      <c r="SZ170" s="44">
        <v>66.666666666666657</v>
      </c>
      <c r="TA170" s="44">
        <v>25</v>
      </c>
      <c r="TB170" s="44">
        <v>100</v>
      </c>
      <c r="TC170" s="44">
        <v>83.333333333333343</v>
      </c>
      <c r="TD170" s="44">
        <v>75</v>
      </c>
      <c r="TE170" s="44">
        <v>75</v>
      </c>
      <c r="TF170" s="44">
        <v>70</v>
      </c>
      <c r="TG170" s="44">
        <v>80</v>
      </c>
      <c r="TH170" s="44">
        <v>77.777777777777786</v>
      </c>
      <c r="TI170" s="44">
        <v>12.5</v>
      </c>
      <c r="TJ170" s="44">
        <v>66.666666666666657</v>
      </c>
      <c r="TK170" s="44">
        <v>66.666666666666657</v>
      </c>
      <c r="TL170" s="44">
        <v>44.444444444444443</v>
      </c>
      <c r="TM170" s="44">
        <v>0</v>
      </c>
      <c r="TN170" s="44">
        <v>100</v>
      </c>
      <c r="TO170" s="44">
        <v>66.666666666666657</v>
      </c>
      <c r="TP170" s="44">
        <v>50</v>
      </c>
      <c r="TQ170" s="44">
        <v>50</v>
      </c>
      <c r="TR170" s="44">
        <v>60</v>
      </c>
      <c r="TS170" s="44">
        <v>60</v>
      </c>
      <c r="TT170" s="44">
        <v>55.555555555555557</v>
      </c>
      <c r="TU170" s="44">
        <v>12.5</v>
      </c>
      <c r="TV170" s="44">
        <v>66.666666666666657</v>
      </c>
      <c r="TW170" s="44">
        <v>66.666666666666657</v>
      </c>
      <c r="TX170" s="44">
        <v>44.444444444444443</v>
      </c>
      <c r="TY170" s="44">
        <v>0</v>
      </c>
      <c r="TZ170" s="44">
        <v>100</v>
      </c>
      <c r="UA170" s="44">
        <v>66.666666666666657</v>
      </c>
      <c r="UB170" s="44">
        <v>50</v>
      </c>
      <c r="UC170" s="44">
        <v>37.5</v>
      </c>
      <c r="UD170" s="44">
        <v>40</v>
      </c>
      <c r="UE170" s="44">
        <v>60</v>
      </c>
      <c r="UF170" s="44">
        <v>55.555555555555557</v>
      </c>
    </row>
    <row r="171" spans="1:552" x14ac:dyDescent="0.25">
      <c r="A171" s="2" t="str">
        <f t="shared" si="2"/>
        <v xml:space="preserve">350570 Barueri                                                                                                                                      </v>
      </c>
      <c r="B171" s="58">
        <v>350570</v>
      </c>
      <c r="C171" s="2" t="s">
        <v>215</v>
      </c>
      <c r="D171" s="56">
        <v>11</v>
      </c>
      <c r="E171" s="56">
        <v>11</v>
      </c>
      <c r="F171" s="56">
        <v>8</v>
      </c>
      <c r="G171" s="56">
        <v>16</v>
      </c>
      <c r="H171" s="56">
        <v>14</v>
      </c>
      <c r="I171" s="56">
        <v>10</v>
      </c>
      <c r="J171" s="56">
        <v>9</v>
      </c>
      <c r="K171" s="56">
        <v>10</v>
      </c>
      <c r="L171" s="56">
        <v>12</v>
      </c>
      <c r="M171" s="56">
        <v>9</v>
      </c>
      <c r="N171" s="56">
        <v>10</v>
      </c>
      <c r="O171" s="56">
        <v>13</v>
      </c>
      <c r="P171" s="59">
        <v>7</v>
      </c>
      <c r="Q171" s="59">
        <v>2</v>
      </c>
      <c r="R171" s="59">
        <v>5</v>
      </c>
      <c r="S171" s="59">
        <v>6</v>
      </c>
      <c r="T171" s="59">
        <v>7</v>
      </c>
      <c r="U171" s="59">
        <v>8</v>
      </c>
      <c r="V171" s="59">
        <v>5</v>
      </c>
      <c r="W171" s="59">
        <v>7</v>
      </c>
      <c r="X171" s="59">
        <v>7</v>
      </c>
      <c r="Y171" s="59">
        <v>8</v>
      </c>
      <c r="Z171" s="59">
        <v>7</v>
      </c>
      <c r="AA171" s="59">
        <v>7</v>
      </c>
      <c r="AB171" s="62">
        <v>63.636363636363633</v>
      </c>
      <c r="AC171" s="62">
        <v>18.181818181818183</v>
      </c>
      <c r="AD171" s="62">
        <v>62.5</v>
      </c>
      <c r="AE171" s="62">
        <v>37.5</v>
      </c>
      <c r="AF171" s="62">
        <v>50</v>
      </c>
      <c r="AG171" s="62">
        <v>80</v>
      </c>
      <c r="AH171" s="62">
        <v>55.555555555555557</v>
      </c>
      <c r="AI171" s="62">
        <v>70</v>
      </c>
      <c r="AJ171" s="62">
        <v>58.333333333333336</v>
      </c>
      <c r="AK171" s="62">
        <v>88.888888888888886</v>
      </c>
      <c r="AL171" s="62">
        <v>70</v>
      </c>
      <c r="AM171" s="62">
        <v>53.846153846153847</v>
      </c>
      <c r="AN171" s="61">
        <v>1</v>
      </c>
      <c r="AO171" s="25">
        <v>7</v>
      </c>
      <c r="AP171" s="25">
        <v>2</v>
      </c>
      <c r="AQ171" s="25">
        <v>7</v>
      </c>
      <c r="AR171" s="25">
        <v>5</v>
      </c>
      <c r="AS171" s="25">
        <v>0</v>
      </c>
      <c r="AT171" s="25">
        <v>1</v>
      </c>
      <c r="AU171" s="25">
        <v>2</v>
      </c>
      <c r="AV171" s="25">
        <v>4</v>
      </c>
      <c r="AW171" s="25">
        <v>1</v>
      </c>
      <c r="AX171" s="25">
        <v>0</v>
      </c>
      <c r="AY171" s="25">
        <v>4</v>
      </c>
      <c r="AZ171" s="39">
        <v>9.0909090909090917</v>
      </c>
      <c r="BA171" s="39">
        <v>63.636363636363633</v>
      </c>
      <c r="BB171" s="39">
        <v>25</v>
      </c>
      <c r="BC171" s="39">
        <v>43.75</v>
      </c>
      <c r="BD171" s="39">
        <v>35.714285714285715</v>
      </c>
      <c r="BE171" s="39">
        <v>0</v>
      </c>
      <c r="BF171" s="39">
        <v>11.111111111111111</v>
      </c>
      <c r="BG171" s="39">
        <v>20</v>
      </c>
      <c r="BH171" s="39">
        <v>33.333333333333329</v>
      </c>
      <c r="BI171" s="39">
        <v>11.111111111111111</v>
      </c>
      <c r="BJ171" s="39">
        <v>0</v>
      </c>
      <c r="BK171" s="39">
        <v>30.76923076923077</v>
      </c>
      <c r="BL171" s="25">
        <v>3</v>
      </c>
      <c r="BM171" s="25">
        <v>2</v>
      </c>
      <c r="BN171" s="25">
        <v>1</v>
      </c>
      <c r="BO171" s="25">
        <v>3</v>
      </c>
      <c r="BP171" s="25">
        <v>2</v>
      </c>
      <c r="BQ171" s="25">
        <v>2</v>
      </c>
      <c r="BR171" s="25">
        <v>3</v>
      </c>
      <c r="BS171" s="25">
        <v>1</v>
      </c>
      <c r="BT171" s="25">
        <v>1</v>
      </c>
      <c r="BU171" s="25">
        <v>0</v>
      </c>
      <c r="BV171" s="25">
        <v>3</v>
      </c>
      <c r="BW171" s="25">
        <v>2</v>
      </c>
      <c r="BX171" s="39">
        <v>27.27272727272727</v>
      </c>
      <c r="BY171" s="39">
        <v>18.181818181818183</v>
      </c>
      <c r="BZ171" s="39">
        <v>12.5</v>
      </c>
      <c r="CA171" s="39">
        <v>18.75</v>
      </c>
      <c r="CB171" s="39">
        <v>14.285714285714285</v>
      </c>
      <c r="CC171" s="39">
        <v>20</v>
      </c>
      <c r="CD171" s="39">
        <v>33.333333333333329</v>
      </c>
      <c r="CE171" s="39">
        <v>10</v>
      </c>
      <c r="CF171" s="39">
        <v>8.3333333333333321</v>
      </c>
      <c r="CG171" s="39">
        <v>0</v>
      </c>
      <c r="CH171" s="39">
        <v>30</v>
      </c>
      <c r="CI171" s="39">
        <v>15.384615384615385</v>
      </c>
      <c r="CJ171" s="63">
        <v>5</v>
      </c>
      <c r="CK171" s="63">
        <v>0</v>
      </c>
      <c r="CL171" s="63">
        <v>1</v>
      </c>
      <c r="CM171" s="63">
        <v>2</v>
      </c>
      <c r="CN171" s="63">
        <v>3</v>
      </c>
      <c r="CO171" s="63">
        <v>4</v>
      </c>
      <c r="CP171" s="63">
        <v>0</v>
      </c>
      <c r="CQ171" s="63">
        <v>4</v>
      </c>
      <c r="CR171" s="63">
        <v>3</v>
      </c>
      <c r="CS171" s="63">
        <v>3</v>
      </c>
      <c r="CT171" s="63">
        <v>0</v>
      </c>
      <c r="CU171" s="63">
        <v>2</v>
      </c>
      <c r="CV171" s="63">
        <v>0</v>
      </c>
      <c r="CW171" s="63">
        <v>0</v>
      </c>
      <c r="CX171" s="63">
        <v>0</v>
      </c>
      <c r="CY171" s="63">
        <v>0</v>
      </c>
      <c r="CZ171" s="63">
        <v>0</v>
      </c>
      <c r="DA171" s="63">
        <v>1</v>
      </c>
      <c r="DB171" s="63">
        <v>0</v>
      </c>
      <c r="DC171" s="63">
        <v>0</v>
      </c>
      <c r="DD171" s="63">
        <v>2</v>
      </c>
      <c r="DE171" s="63">
        <v>0</v>
      </c>
      <c r="DF171" s="63">
        <v>1</v>
      </c>
      <c r="DG171" s="63">
        <v>1</v>
      </c>
      <c r="DH171" s="25">
        <v>0</v>
      </c>
      <c r="DI171" s="25">
        <v>2</v>
      </c>
      <c r="DJ171" s="25">
        <v>1</v>
      </c>
      <c r="DK171" s="25">
        <v>1</v>
      </c>
      <c r="DL171" s="25">
        <v>1</v>
      </c>
      <c r="DM171" s="25">
        <v>1</v>
      </c>
      <c r="DN171" s="25">
        <v>0</v>
      </c>
      <c r="DO171" s="25">
        <v>0</v>
      </c>
      <c r="DP171" s="25">
        <v>1</v>
      </c>
      <c r="DQ171" s="25">
        <v>0</v>
      </c>
      <c r="DR171" s="25">
        <v>1</v>
      </c>
      <c r="DS171" s="25">
        <v>0</v>
      </c>
      <c r="DT171" s="34">
        <v>5</v>
      </c>
      <c r="DU171" s="34">
        <v>2</v>
      </c>
      <c r="DV171" s="34">
        <v>2</v>
      </c>
      <c r="DW171" s="34">
        <v>3</v>
      </c>
      <c r="DX171" s="34">
        <v>4</v>
      </c>
      <c r="DY171" s="34">
        <v>6</v>
      </c>
      <c r="DZ171" s="34">
        <v>0</v>
      </c>
      <c r="EA171" s="2">
        <v>4</v>
      </c>
      <c r="EB171" s="2">
        <v>6</v>
      </c>
      <c r="EC171" s="2">
        <v>3</v>
      </c>
      <c r="ED171" s="2">
        <v>2</v>
      </c>
      <c r="EE171" s="2">
        <v>3</v>
      </c>
      <c r="EF171" s="34">
        <v>100</v>
      </c>
      <c r="EG171" s="34">
        <v>0</v>
      </c>
      <c r="EH171" s="34">
        <v>50</v>
      </c>
      <c r="EI171" s="34">
        <v>66.666666666666657</v>
      </c>
      <c r="EJ171" s="34">
        <v>75</v>
      </c>
      <c r="EK171" s="34">
        <v>66.666666666666657</v>
      </c>
      <c r="EL171" s="34">
        <v>999999999</v>
      </c>
      <c r="EM171" s="34">
        <v>100</v>
      </c>
      <c r="EN171" s="34">
        <v>50</v>
      </c>
      <c r="EO171" s="34">
        <v>100</v>
      </c>
      <c r="EP171" s="34">
        <v>0</v>
      </c>
      <c r="EQ171" s="34">
        <v>66.666666666666657</v>
      </c>
      <c r="ER171" s="34">
        <v>0</v>
      </c>
      <c r="ES171" s="34">
        <v>0</v>
      </c>
      <c r="ET171" s="34">
        <v>0</v>
      </c>
      <c r="EU171" s="34">
        <v>0</v>
      </c>
      <c r="EV171" s="34">
        <v>0</v>
      </c>
      <c r="EW171" s="34">
        <v>16.666666666666664</v>
      </c>
      <c r="EX171" s="34">
        <v>999999999</v>
      </c>
      <c r="EY171" s="34">
        <v>0</v>
      </c>
      <c r="EZ171" s="34">
        <v>33.333333333333329</v>
      </c>
      <c r="FA171" s="34">
        <v>0</v>
      </c>
      <c r="FB171" s="34">
        <v>50</v>
      </c>
      <c r="FC171" s="34">
        <v>33.333333333333329</v>
      </c>
      <c r="FD171" s="42">
        <v>0</v>
      </c>
      <c r="FE171" s="42">
        <v>100</v>
      </c>
      <c r="FF171" s="42">
        <v>50</v>
      </c>
      <c r="FG171" s="42">
        <v>33.333333333333329</v>
      </c>
      <c r="FH171" s="42">
        <v>25</v>
      </c>
      <c r="FI171" s="42">
        <v>16.666666666666664</v>
      </c>
      <c r="FJ171" s="42">
        <v>999999999</v>
      </c>
      <c r="FK171" s="42">
        <v>0</v>
      </c>
      <c r="FL171" s="42">
        <v>16.666666666666664</v>
      </c>
      <c r="FM171" s="42">
        <v>0</v>
      </c>
      <c r="FN171" s="42">
        <v>50</v>
      </c>
      <c r="FO171" s="42">
        <v>0</v>
      </c>
      <c r="FP171" s="42">
        <v>3</v>
      </c>
      <c r="FQ171" s="2">
        <v>1</v>
      </c>
      <c r="FR171" s="2">
        <v>1</v>
      </c>
      <c r="FS171" s="2">
        <v>3</v>
      </c>
      <c r="FT171" s="2">
        <v>4</v>
      </c>
      <c r="FU171" s="2">
        <v>4</v>
      </c>
      <c r="FV171" s="2">
        <v>2</v>
      </c>
      <c r="FW171" s="2">
        <v>5</v>
      </c>
      <c r="FX171" s="2">
        <v>2</v>
      </c>
      <c r="FY171" s="2">
        <v>3</v>
      </c>
      <c r="FZ171" s="2">
        <v>7</v>
      </c>
      <c r="GA171" s="2">
        <v>6</v>
      </c>
      <c r="GB171" s="25">
        <v>2</v>
      </c>
      <c r="GC171" s="25">
        <v>0</v>
      </c>
      <c r="GD171" s="25">
        <v>1</v>
      </c>
      <c r="GE171" s="25">
        <v>1</v>
      </c>
      <c r="GF171" s="25">
        <v>0</v>
      </c>
      <c r="GG171" s="25">
        <v>2</v>
      </c>
      <c r="GH171" s="25">
        <v>1</v>
      </c>
      <c r="GI171" s="25">
        <v>0</v>
      </c>
      <c r="GJ171" s="25">
        <v>3</v>
      </c>
      <c r="GK171" s="25">
        <v>3</v>
      </c>
      <c r="GL171" s="25">
        <v>0</v>
      </c>
      <c r="GM171" s="25">
        <v>0</v>
      </c>
      <c r="GN171" s="2">
        <v>2</v>
      </c>
      <c r="GO171" s="2">
        <v>1</v>
      </c>
      <c r="GP171" s="2">
        <v>1</v>
      </c>
      <c r="GQ171" s="2">
        <v>1</v>
      </c>
      <c r="GR171" s="2">
        <v>3</v>
      </c>
      <c r="GS171" s="2">
        <v>1</v>
      </c>
      <c r="GT171" s="2">
        <v>1</v>
      </c>
      <c r="GU171" s="2">
        <v>1</v>
      </c>
      <c r="GV171" s="2">
        <v>2</v>
      </c>
      <c r="GW171" s="2">
        <v>2</v>
      </c>
      <c r="GX171" s="2">
        <v>0</v>
      </c>
      <c r="GY171" s="2">
        <v>0</v>
      </c>
      <c r="GZ171" s="2">
        <v>7</v>
      </c>
      <c r="HA171" s="2">
        <v>2</v>
      </c>
      <c r="HB171" s="2">
        <v>3</v>
      </c>
      <c r="HC171" s="2">
        <v>5</v>
      </c>
      <c r="HD171" s="2">
        <v>7</v>
      </c>
      <c r="HE171" s="2">
        <v>7</v>
      </c>
      <c r="HF171" s="2">
        <v>4</v>
      </c>
      <c r="HG171" s="2">
        <v>6</v>
      </c>
      <c r="HH171" s="2">
        <v>7</v>
      </c>
      <c r="HI171" s="2">
        <v>8</v>
      </c>
      <c r="HJ171" s="2">
        <v>7</v>
      </c>
      <c r="HK171" s="2">
        <v>6</v>
      </c>
      <c r="HL171" s="34">
        <v>42.857142857142854</v>
      </c>
      <c r="HM171" s="34">
        <v>50</v>
      </c>
      <c r="HN171" s="34">
        <v>33.333333333333329</v>
      </c>
      <c r="HO171" s="34">
        <v>60</v>
      </c>
      <c r="HP171" s="34">
        <v>57.142857142857139</v>
      </c>
      <c r="HQ171" s="34">
        <v>57.142857142857139</v>
      </c>
      <c r="HR171" s="34">
        <v>50</v>
      </c>
      <c r="HS171" s="34">
        <v>83.333333333333343</v>
      </c>
      <c r="HT171" s="34">
        <v>28.571428571428569</v>
      </c>
      <c r="HU171" s="34">
        <v>37.5</v>
      </c>
      <c r="HV171" s="34">
        <v>100</v>
      </c>
      <c r="HW171" s="34">
        <v>100</v>
      </c>
      <c r="HX171" s="39">
        <v>28.571428571428569</v>
      </c>
      <c r="HY171" s="39">
        <v>0</v>
      </c>
      <c r="HZ171" s="39">
        <v>33.333333333333329</v>
      </c>
      <c r="IA171" s="39">
        <v>20</v>
      </c>
      <c r="IB171" s="39">
        <v>0</v>
      </c>
      <c r="IC171" s="39">
        <v>28.571428571428569</v>
      </c>
      <c r="ID171" s="39">
        <v>25</v>
      </c>
      <c r="IE171" s="39">
        <v>0</v>
      </c>
      <c r="IF171" s="39">
        <v>42.857142857142854</v>
      </c>
      <c r="IG171" s="39">
        <v>37.5</v>
      </c>
      <c r="IH171" s="39">
        <v>0</v>
      </c>
      <c r="II171" s="39">
        <v>0</v>
      </c>
      <c r="IJ171" s="39">
        <v>28.571428571428569</v>
      </c>
      <c r="IK171" s="39">
        <v>50</v>
      </c>
      <c r="IL171" s="39">
        <v>33.333333333333329</v>
      </c>
      <c r="IM171" s="39">
        <v>20</v>
      </c>
      <c r="IN171" s="39">
        <v>42.857142857142854</v>
      </c>
      <c r="IO171" s="39">
        <v>14.285714285714285</v>
      </c>
      <c r="IP171" s="39">
        <v>25</v>
      </c>
      <c r="IQ171" s="39">
        <v>16.666666666666664</v>
      </c>
      <c r="IR171" s="39">
        <v>28.571428571428569</v>
      </c>
      <c r="IS171" s="39">
        <v>25</v>
      </c>
      <c r="IT171" s="39">
        <v>0</v>
      </c>
      <c r="IU171" s="39">
        <v>0</v>
      </c>
      <c r="IV171" s="39">
        <v>0</v>
      </c>
      <c r="IW171" s="39">
        <v>4</v>
      </c>
      <c r="IX171" s="39">
        <v>1</v>
      </c>
      <c r="IY171" s="39">
        <v>4</v>
      </c>
      <c r="IZ171" s="39">
        <v>2</v>
      </c>
      <c r="JA171" s="39">
        <v>0</v>
      </c>
      <c r="JB171" s="39">
        <v>1</v>
      </c>
      <c r="JC171" s="39">
        <v>2</v>
      </c>
      <c r="JD171" s="2">
        <v>3</v>
      </c>
      <c r="JE171" s="2">
        <v>1</v>
      </c>
      <c r="JF171" s="2">
        <v>0</v>
      </c>
      <c r="JG171" s="2">
        <v>3</v>
      </c>
      <c r="JH171" s="2">
        <v>0</v>
      </c>
      <c r="JI171" s="2">
        <v>1</v>
      </c>
      <c r="JJ171" s="2">
        <v>0</v>
      </c>
      <c r="JK171" s="2">
        <v>1</v>
      </c>
      <c r="JL171" s="2">
        <v>1</v>
      </c>
      <c r="JM171" s="44">
        <v>0</v>
      </c>
      <c r="JN171" s="44">
        <v>0</v>
      </c>
      <c r="JO171" s="44">
        <v>0</v>
      </c>
      <c r="JP171" s="2">
        <v>1</v>
      </c>
      <c r="JQ171" s="2">
        <v>0</v>
      </c>
      <c r="JR171" s="2">
        <v>0</v>
      </c>
      <c r="JS171" s="2">
        <v>1</v>
      </c>
      <c r="JT171" s="2">
        <v>1</v>
      </c>
      <c r="JU171" s="2">
        <v>1</v>
      </c>
      <c r="JV171" s="2">
        <v>1</v>
      </c>
      <c r="JW171" s="2">
        <v>1</v>
      </c>
      <c r="JX171" s="2">
        <v>2</v>
      </c>
      <c r="JY171" s="2">
        <v>0</v>
      </c>
      <c r="JZ171" s="2">
        <v>0</v>
      </c>
      <c r="KA171" s="2">
        <v>0</v>
      </c>
      <c r="KB171" s="25">
        <v>0</v>
      </c>
      <c r="KC171" s="25">
        <v>0</v>
      </c>
      <c r="KD171" s="25">
        <v>0</v>
      </c>
      <c r="KE171" s="25">
        <v>0</v>
      </c>
      <c r="KF171" s="25">
        <v>1</v>
      </c>
      <c r="KG171" s="25">
        <v>6</v>
      </c>
      <c r="KH171" s="25">
        <v>2</v>
      </c>
      <c r="KI171" s="25">
        <v>6</v>
      </c>
      <c r="KJ171" s="25">
        <v>5</v>
      </c>
      <c r="KK171" s="25">
        <v>0</v>
      </c>
      <c r="KL171" s="25">
        <v>1</v>
      </c>
      <c r="KM171" s="25">
        <v>2</v>
      </c>
      <c r="KN171" s="25">
        <v>4</v>
      </c>
      <c r="KO171" s="25">
        <v>1</v>
      </c>
      <c r="KP171" s="25">
        <v>0</v>
      </c>
      <c r="KQ171" s="25">
        <v>4</v>
      </c>
      <c r="KR171" s="44">
        <v>0</v>
      </c>
      <c r="KS171" s="44">
        <v>66.666666666666657</v>
      </c>
      <c r="KT171" s="44">
        <v>50</v>
      </c>
      <c r="KU171" s="44">
        <v>66.666666666666657</v>
      </c>
      <c r="KV171" s="44">
        <v>40</v>
      </c>
      <c r="KW171" s="44">
        <v>999999999</v>
      </c>
      <c r="KX171" s="44">
        <v>100</v>
      </c>
      <c r="KY171" s="44">
        <v>100</v>
      </c>
      <c r="KZ171" s="44">
        <v>75</v>
      </c>
      <c r="LA171" s="44">
        <v>100</v>
      </c>
      <c r="LB171" s="44">
        <v>999999999</v>
      </c>
      <c r="LC171" s="44">
        <v>75</v>
      </c>
      <c r="LD171" s="44">
        <v>0</v>
      </c>
      <c r="LE171" s="44">
        <v>16.666666666666664</v>
      </c>
      <c r="LF171" s="44">
        <v>0</v>
      </c>
      <c r="LG171" s="44">
        <v>16.666666666666664</v>
      </c>
      <c r="LH171" s="44">
        <v>20</v>
      </c>
      <c r="LI171" s="44">
        <v>999999999</v>
      </c>
      <c r="LJ171" s="44">
        <v>0</v>
      </c>
      <c r="LK171" s="44">
        <v>0</v>
      </c>
      <c r="LL171" s="44">
        <v>25</v>
      </c>
      <c r="LM171" s="44">
        <v>0</v>
      </c>
      <c r="LN171" s="44">
        <v>999999999</v>
      </c>
      <c r="LO171" s="44">
        <v>25</v>
      </c>
      <c r="LP171" s="44">
        <v>100</v>
      </c>
      <c r="LQ171" s="44">
        <v>16.666666666666664</v>
      </c>
      <c r="LR171" s="44">
        <v>50</v>
      </c>
      <c r="LS171" s="44">
        <v>16.666666666666664</v>
      </c>
      <c r="LT171" s="44">
        <v>40</v>
      </c>
      <c r="LU171" s="44">
        <v>999999999</v>
      </c>
      <c r="LV171" s="44">
        <v>0</v>
      </c>
      <c r="LW171" s="44">
        <v>0</v>
      </c>
      <c r="LX171" s="44">
        <v>0</v>
      </c>
      <c r="LY171" s="44">
        <v>0</v>
      </c>
      <c r="LZ171" s="44">
        <v>999999999</v>
      </c>
      <c r="MA171" s="44">
        <v>0</v>
      </c>
      <c r="MB171" s="25">
        <v>1</v>
      </c>
      <c r="MC171" s="25">
        <v>2</v>
      </c>
      <c r="MD171" s="25">
        <v>0</v>
      </c>
      <c r="ME171" s="25">
        <v>0</v>
      </c>
      <c r="MF171" s="25">
        <v>1</v>
      </c>
      <c r="MG171" s="25">
        <v>1</v>
      </c>
      <c r="MH171" s="25">
        <v>0</v>
      </c>
      <c r="MI171" s="25">
        <v>0</v>
      </c>
      <c r="MJ171" s="25">
        <v>0</v>
      </c>
      <c r="MK171" s="25">
        <v>0</v>
      </c>
      <c r="ML171" s="25">
        <v>0</v>
      </c>
      <c r="MM171" s="25">
        <v>1</v>
      </c>
      <c r="MN171" s="25">
        <v>5</v>
      </c>
      <c r="MO171" s="25">
        <v>2</v>
      </c>
      <c r="MP171" s="25">
        <v>1</v>
      </c>
      <c r="MQ171" s="25">
        <v>3</v>
      </c>
      <c r="MR171" s="25">
        <v>4</v>
      </c>
      <c r="MS171" s="25">
        <v>5</v>
      </c>
      <c r="MT171" s="25">
        <v>0</v>
      </c>
      <c r="MU171" s="25">
        <v>3</v>
      </c>
      <c r="MV171" s="25">
        <v>3</v>
      </c>
      <c r="MW171" s="44">
        <v>3</v>
      </c>
      <c r="MX171" s="44">
        <v>1</v>
      </c>
      <c r="MY171" s="44">
        <v>1</v>
      </c>
      <c r="MZ171" s="44">
        <v>20</v>
      </c>
      <c r="NA171" s="44">
        <v>100</v>
      </c>
      <c r="NB171" s="44">
        <v>0</v>
      </c>
      <c r="NC171" s="44">
        <v>0</v>
      </c>
      <c r="ND171" s="44">
        <v>25</v>
      </c>
      <c r="NE171" s="44">
        <v>20</v>
      </c>
      <c r="NF171" s="44">
        <v>999999999</v>
      </c>
      <c r="NG171" s="44">
        <v>0</v>
      </c>
      <c r="NH171" s="44">
        <v>0</v>
      </c>
      <c r="NI171" s="44">
        <v>0</v>
      </c>
      <c r="NJ171" s="44">
        <v>0</v>
      </c>
      <c r="NK171" s="44">
        <v>100</v>
      </c>
      <c r="NL171" s="25">
        <v>0</v>
      </c>
      <c r="NM171" s="25">
        <v>0</v>
      </c>
      <c r="NN171" s="25">
        <v>0</v>
      </c>
      <c r="NO171" s="25">
        <v>0</v>
      </c>
      <c r="NP171" s="25">
        <v>0</v>
      </c>
      <c r="NQ171" s="25">
        <v>0</v>
      </c>
      <c r="NR171" s="25">
        <v>0</v>
      </c>
      <c r="NS171" s="25">
        <v>0</v>
      </c>
      <c r="NT171" s="25">
        <v>0</v>
      </c>
      <c r="NU171" s="25">
        <v>0</v>
      </c>
      <c r="NV171" s="25">
        <v>0</v>
      </c>
      <c r="NW171" s="25">
        <v>0</v>
      </c>
      <c r="NX171" s="25">
        <v>0</v>
      </c>
      <c r="NY171" s="25">
        <v>0</v>
      </c>
      <c r="NZ171" s="25">
        <v>0</v>
      </c>
      <c r="OA171" s="25">
        <v>2</v>
      </c>
      <c r="OB171" s="25">
        <v>2</v>
      </c>
      <c r="OC171" s="25">
        <v>0</v>
      </c>
      <c r="OD171" s="44">
        <v>0</v>
      </c>
      <c r="OE171" s="44">
        <v>1</v>
      </c>
      <c r="OF171" s="44">
        <v>1</v>
      </c>
      <c r="OG171" s="44">
        <v>0</v>
      </c>
      <c r="OH171" s="44">
        <v>0</v>
      </c>
      <c r="OI171" s="44">
        <v>0</v>
      </c>
      <c r="OJ171" s="44">
        <v>999999999</v>
      </c>
      <c r="OK171" s="44">
        <v>999999999</v>
      </c>
      <c r="OL171" s="44">
        <v>999999999</v>
      </c>
      <c r="OM171" s="44">
        <v>0</v>
      </c>
      <c r="ON171" s="44">
        <v>0</v>
      </c>
      <c r="OO171" s="44">
        <v>999999999</v>
      </c>
      <c r="OP171" s="44">
        <v>999999999</v>
      </c>
      <c r="OQ171" s="44">
        <v>0</v>
      </c>
      <c r="OR171" s="44">
        <v>0</v>
      </c>
      <c r="OS171" s="44">
        <v>999999999</v>
      </c>
      <c r="OT171" s="44">
        <v>999999999</v>
      </c>
      <c r="OU171" s="44">
        <v>999999999</v>
      </c>
      <c r="OV171" s="25">
        <v>8</v>
      </c>
      <c r="OW171" s="25">
        <v>7</v>
      </c>
      <c r="OX171" s="25">
        <v>5</v>
      </c>
      <c r="OY171" s="25">
        <v>8</v>
      </c>
      <c r="OZ171" s="25">
        <v>8</v>
      </c>
      <c r="PA171" s="25">
        <v>6</v>
      </c>
      <c r="PB171" s="25">
        <v>7</v>
      </c>
      <c r="PC171" s="25">
        <v>8</v>
      </c>
      <c r="PD171" s="25">
        <v>14</v>
      </c>
      <c r="PE171" s="25">
        <v>10</v>
      </c>
      <c r="PF171" s="25">
        <v>8</v>
      </c>
      <c r="PG171" s="25">
        <v>7</v>
      </c>
      <c r="PH171" s="25">
        <v>11</v>
      </c>
      <c r="PI171" s="25">
        <v>14</v>
      </c>
      <c r="PJ171" s="25">
        <v>11</v>
      </c>
      <c r="PK171" s="25">
        <v>16</v>
      </c>
      <c r="PL171" s="25">
        <v>16</v>
      </c>
      <c r="PM171" s="25">
        <v>8</v>
      </c>
      <c r="PN171" s="25">
        <v>9</v>
      </c>
      <c r="PO171" s="25">
        <v>9</v>
      </c>
      <c r="PP171" s="25">
        <v>15</v>
      </c>
      <c r="PQ171" s="25">
        <v>13</v>
      </c>
      <c r="PR171" s="25">
        <v>9</v>
      </c>
      <c r="PS171" s="25">
        <v>14</v>
      </c>
      <c r="PT171" s="44">
        <v>72.727272727272734</v>
      </c>
      <c r="PU171" s="44">
        <v>50</v>
      </c>
      <c r="PV171" s="44">
        <v>45.454545454545453</v>
      </c>
      <c r="PW171" s="44">
        <v>50</v>
      </c>
      <c r="PX171" s="44">
        <v>50</v>
      </c>
      <c r="PY171" s="44">
        <v>75</v>
      </c>
      <c r="PZ171" s="44">
        <v>77.777777777777786</v>
      </c>
      <c r="QA171" s="44">
        <v>88.888888888888886</v>
      </c>
      <c r="QB171" s="44">
        <v>93.333333333333329</v>
      </c>
      <c r="QC171" s="44">
        <v>76.923076923076934</v>
      </c>
      <c r="QD171" s="44">
        <v>88.888888888888886</v>
      </c>
      <c r="QE171" s="44">
        <v>50</v>
      </c>
      <c r="QF171" s="25">
        <v>5</v>
      </c>
      <c r="QG171" s="25">
        <v>6</v>
      </c>
      <c r="QH171" s="25">
        <v>7</v>
      </c>
      <c r="QI171" s="25">
        <v>11</v>
      </c>
      <c r="QJ171" s="25">
        <v>10</v>
      </c>
      <c r="QK171" s="25">
        <v>6</v>
      </c>
      <c r="QL171" s="25">
        <v>6</v>
      </c>
      <c r="QM171" s="25">
        <v>8</v>
      </c>
      <c r="QN171" s="25">
        <v>12</v>
      </c>
      <c r="QO171" s="25">
        <v>7</v>
      </c>
      <c r="QP171" s="25">
        <v>4</v>
      </c>
      <c r="QQ171" s="25">
        <v>11</v>
      </c>
      <c r="QR171" s="25">
        <v>14</v>
      </c>
      <c r="QS171" s="25">
        <v>11</v>
      </c>
      <c r="QT171" s="25">
        <v>16</v>
      </c>
      <c r="QU171" s="25">
        <v>16</v>
      </c>
      <c r="QV171" s="25">
        <v>8</v>
      </c>
      <c r="QW171" s="25">
        <v>9</v>
      </c>
      <c r="QX171" s="25">
        <v>9</v>
      </c>
      <c r="QY171" s="25">
        <v>15</v>
      </c>
      <c r="QZ171" s="25">
        <v>13</v>
      </c>
      <c r="RA171" s="25">
        <v>9</v>
      </c>
      <c r="RB171" s="44">
        <v>45.454545454545453</v>
      </c>
      <c r="RC171" s="44">
        <v>42.857142857142854</v>
      </c>
      <c r="RD171" s="44">
        <v>63.636363636363633</v>
      </c>
      <c r="RE171" s="44">
        <v>68.75</v>
      </c>
      <c r="RF171" s="44">
        <v>62.5</v>
      </c>
      <c r="RG171" s="44">
        <v>75</v>
      </c>
      <c r="RH171" s="44">
        <v>66.666666666666657</v>
      </c>
      <c r="RI171" s="44">
        <v>88.888888888888886</v>
      </c>
      <c r="RJ171" s="44">
        <v>80</v>
      </c>
      <c r="RK171" s="44">
        <v>53.846153846153847</v>
      </c>
      <c r="RL171" s="44">
        <v>44.444444444444443</v>
      </c>
      <c r="RM171" s="25">
        <v>8</v>
      </c>
      <c r="RN171" s="25">
        <v>5</v>
      </c>
      <c r="RO171" s="25">
        <v>6</v>
      </c>
      <c r="RP171" s="25">
        <v>12</v>
      </c>
      <c r="RQ171" s="25">
        <v>8</v>
      </c>
      <c r="RR171" s="25">
        <v>7</v>
      </c>
      <c r="RS171" s="25">
        <v>3</v>
      </c>
      <c r="RT171" s="25">
        <v>6</v>
      </c>
      <c r="RU171" s="25">
        <v>6</v>
      </c>
      <c r="RV171" s="25">
        <v>6</v>
      </c>
      <c r="RW171" s="25">
        <v>5</v>
      </c>
      <c r="RX171" s="25">
        <v>9</v>
      </c>
      <c r="RY171" s="25">
        <v>5</v>
      </c>
      <c r="RZ171" s="25">
        <v>5</v>
      </c>
      <c r="SA171" s="25">
        <v>2</v>
      </c>
      <c r="SB171" s="25">
        <v>5</v>
      </c>
      <c r="SC171" s="25">
        <v>5</v>
      </c>
      <c r="SD171" s="25">
        <v>3</v>
      </c>
      <c r="SE171" s="25">
        <v>3</v>
      </c>
      <c r="SF171" s="25">
        <v>7</v>
      </c>
      <c r="SG171" s="25">
        <v>5</v>
      </c>
      <c r="SH171" s="25">
        <v>6</v>
      </c>
      <c r="SI171" s="25">
        <v>5</v>
      </c>
      <c r="SJ171" s="25">
        <v>8</v>
      </c>
      <c r="SK171" s="25">
        <v>5</v>
      </c>
      <c r="SL171" s="25">
        <v>4</v>
      </c>
      <c r="SM171" s="25">
        <v>2</v>
      </c>
      <c r="SN171" s="25">
        <v>5</v>
      </c>
      <c r="SO171" s="25">
        <v>4</v>
      </c>
      <c r="SP171" s="25">
        <v>3</v>
      </c>
      <c r="SQ171" s="25">
        <v>2</v>
      </c>
      <c r="SR171" s="25">
        <v>6</v>
      </c>
      <c r="SS171" s="25">
        <v>3</v>
      </c>
      <c r="ST171" s="25">
        <v>4</v>
      </c>
      <c r="SU171" s="25">
        <v>4</v>
      </c>
      <c r="SV171" s="25">
        <v>7</v>
      </c>
      <c r="SW171" s="44">
        <v>72.727272727272734</v>
      </c>
      <c r="SX171" s="44">
        <v>45.454545454545453</v>
      </c>
      <c r="SY171" s="44">
        <v>75</v>
      </c>
      <c r="SZ171" s="44">
        <v>75</v>
      </c>
      <c r="TA171" s="44">
        <v>57.142857142857139</v>
      </c>
      <c r="TB171" s="44">
        <v>70</v>
      </c>
      <c r="TC171" s="44">
        <v>33.333333333333329</v>
      </c>
      <c r="TD171" s="44">
        <v>60</v>
      </c>
      <c r="TE171" s="44">
        <v>50</v>
      </c>
      <c r="TF171" s="44">
        <v>66.666666666666657</v>
      </c>
      <c r="TG171" s="44">
        <v>50</v>
      </c>
      <c r="TH171" s="44">
        <v>69.230769230769226</v>
      </c>
      <c r="TI171" s="44">
        <v>45.454545454545453</v>
      </c>
      <c r="TJ171" s="44">
        <v>45.454545454545453</v>
      </c>
      <c r="TK171" s="44">
        <v>25</v>
      </c>
      <c r="TL171" s="44">
        <v>31.25</v>
      </c>
      <c r="TM171" s="44">
        <v>35.714285714285715</v>
      </c>
      <c r="TN171" s="44">
        <v>30</v>
      </c>
      <c r="TO171" s="44">
        <v>33.333333333333329</v>
      </c>
      <c r="TP171" s="44">
        <v>70</v>
      </c>
      <c r="TQ171" s="44">
        <v>41.666666666666671</v>
      </c>
      <c r="TR171" s="44">
        <v>66.666666666666657</v>
      </c>
      <c r="TS171" s="44">
        <v>50</v>
      </c>
      <c r="TT171" s="44">
        <v>61.53846153846154</v>
      </c>
      <c r="TU171" s="44">
        <v>45.454545454545453</v>
      </c>
      <c r="TV171" s="44">
        <v>36.363636363636367</v>
      </c>
      <c r="TW171" s="44">
        <v>25</v>
      </c>
      <c r="TX171" s="44">
        <v>31.25</v>
      </c>
      <c r="TY171" s="44">
        <v>28.571428571428569</v>
      </c>
      <c r="TZ171" s="44">
        <v>30</v>
      </c>
      <c r="UA171" s="44">
        <v>22.222222222222221</v>
      </c>
      <c r="UB171" s="44">
        <v>60</v>
      </c>
      <c r="UC171" s="44">
        <v>25</v>
      </c>
      <c r="UD171" s="44">
        <v>44.444444444444443</v>
      </c>
      <c r="UE171" s="44">
        <v>40</v>
      </c>
      <c r="UF171" s="44">
        <v>53.846153846153847</v>
      </c>
    </row>
    <row r="172" spans="1:552" x14ac:dyDescent="0.25">
      <c r="A172" s="2" t="str">
        <f t="shared" si="2"/>
        <v xml:space="preserve">350600 Bauru                                                                                                                                        </v>
      </c>
      <c r="B172" s="58">
        <v>350600</v>
      </c>
      <c r="C172" s="2" t="s">
        <v>216</v>
      </c>
      <c r="D172" s="56">
        <v>12</v>
      </c>
      <c r="E172" s="56">
        <v>14</v>
      </c>
      <c r="F172" s="56">
        <v>9</v>
      </c>
      <c r="G172" s="56">
        <v>16</v>
      </c>
      <c r="H172" s="56">
        <v>8</v>
      </c>
      <c r="I172" s="56">
        <v>18</v>
      </c>
      <c r="J172" s="56">
        <v>24</v>
      </c>
      <c r="K172" s="56">
        <v>21</v>
      </c>
      <c r="L172" s="56">
        <v>29</v>
      </c>
      <c r="M172" s="56">
        <v>20</v>
      </c>
      <c r="N172" s="56">
        <v>13</v>
      </c>
      <c r="O172" s="56">
        <v>18</v>
      </c>
      <c r="P172" s="59">
        <v>5</v>
      </c>
      <c r="Q172" s="59">
        <v>6</v>
      </c>
      <c r="R172" s="59">
        <v>3</v>
      </c>
      <c r="S172" s="59">
        <v>11</v>
      </c>
      <c r="T172" s="59">
        <v>3</v>
      </c>
      <c r="U172" s="59">
        <v>8</v>
      </c>
      <c r="V172" s="59">
        <v>10</v>
      </c>
      <c r="W172" s="59">
        <v>16</v>
      </c>
      <c r="X172" s="59">
        <v>17</v>
      </c>
      <c r="Y172" s="59">
        <v>13</v>
      </c>
      <c r="Z172" s="59">
        <v>10</v>
      </c>
      <c r="AA172" s="59">
        <v>12</v>
      </c>
      <c r="AB172" s="62">
        <v>41.666666666666671</v>
      </c>
      <c r="AC172" s="62">
        <v>42.857142857142854</v>
      </c>
      <c r="AD172" s="62">
        <v>33.333333333333329</v>
      </c>
      <c r="AE172" s="62">
        <v>68.75</v>
      </c>
      <c r="AF172" s="62">
        <v>37.5</v>
      </c>
      <c r="AG172" s="62">
        <v>44.444444444444443</v>
      </c>
      <c r="AH172" s="62">
        <v>41.666666666666671</v>
      </c>
      <c r="AI172" s="62">
        <v>76.19047619047619</v>
      </c>
      <c r="AJ172" s="62">
        <v>58.620689655172406</v>
      </c>
      <c r="AK172" s="62">
        <v>65</v>
      </c>
      <c r="AL172" s="62">
        <v>76.923076923076934</v>
      </c>
      <c r="AM172" s="62">
        <v>66.666666666666657</v>
      </c>
      <c r="AN172" s="61">
        <v>5</v>
      </c>
      <c r="AO172" s="25">
        <v>7</v>
      </c>
      <c r="AP172" s="25">
        <v>6</v>
      </c>
      <c r="AQ172" s="25">
        <v>4</v>
      </c>
      <c r="AR172" s="25">
        <v>5</v>
      </c>
      <c r="AS172" s="25">
        <v>10</v>
      </c>
      <c r="AT172" s="25">
        <v>11</v>
      </c>
      <c r="AU172" s="25">
        <v>4</v>
      </c>
      <c r="AV172" s="25">
        <v>9</v>
      </c>
      <c r="AW172" s="25">
        <v>6</v>
      </c>
      <c r="AX172" s="25">
        <v>2</v>
      </c>
      <c r="AY172" s="25">
        <v>6</v>
      </c>
      <c r="AZ172" s="39">
        <v>41.666666666666671</v>
      </c>
      <c r="BA172" s="39">
        <v>50</v>
      </c>
      <c r="BB172" s="39">
        <v>66.666666666666657</v>
      </c>
      <c r="BC172" s="39">
        <v>25</v>
      </c>
      <c r="BD172" s="39">
        <v>62.5</v>
      </c>
      <c r="BE172" s="39">
        <v>55.555555555555557</v>
      </c>
      <c r="BF172" s="39">
        <v>45.833333333333329</v>
      </c>
      <c r="BG172" s="39">
        <v>19.047619047619047</v>
      </c>
      <c r="BH172" s="39">
        <v>31.03448275862069</v>
      </c>
      <c r="BI172" s="39">
        <v>30</v>
      </c>
      <c r="BJ172" s="39">
        <v>15.384615384615385</v>
      </c>
      <c r="BK172" s="39">
        <v>33.333333333333329</v>
      </c>
      <c r="BL172" s="25">
        <v>2</v>
      </c>
      <c r="BM172" s="25">
        <v>1</v>
      </c>
      <c r="BN172" s="25">
        <v>0</v>
      </c>
      <c r="BO172" s="25">
        <v>1</v>
      </c>
      <c r="BP172" s="25">
        <v>0</v>
      </c>
      <c r="BQ172" s="25">
        <v>0</v>
      </c>
      <c r="BR172" s="25">
        <v>3</v>
      </c>
      <c r="BS172" s="25">
        <v>1</v>
      </c>
      <c r="BT172" s="25">
        <v>3</v>
      </c>
      <c r="BU172" s="25">
        <v>1</v>
      </c>
      <c r="BV172" s="25">
        <v>1</v>
      </c>
      <c r="BW172" s="25">
        <v>0</v>
      </c>
      <c r="BX172" s="39">
        <v>16.666666666666664</v>
      </c>
      <c r="BY172" s="39">
        <v>7.1428571428571423</v>
      </c>
      <c r="BZ172" s="39">
        <v>0</v>
      </c>
      <c r="CA172" s="39">
        <v>6.25</v>
      </c>
      <c r="CB172" s="39">
        <v>0</v>
      </c>
      <c r="CC172" s="39">
        <v>0</v>
      </c>
      <c r="CD172" s="39">
        <v>12.5</v>
      </c>
      <c r="CE172" s="39">
        <v>4.7619047619047619</v>
      </c>
      <c r="CF172" s="39">
        <v>10.344827586206897</v>
      </c>
      <c r="CG172" s="39">
        <v>5</v>
      </c>
      <c r="CH172" s="39">
        <v>7.6923076923076925</v>
      </c>
      <c r="CI172" s="39">
        <v>0</v>
      </c>
      <c r="CJ172" s="63">
        <v>3</v>
      </c>
      <c r="CK172" s="63">
        <v>4</v>
      </c>
      <c r="CL172" s="63">
        <v>1</v>
      </c>
      <c r="CM172" s="63">
        <v>0</v>
      </c>
      <c r="CN172" s="63">
        <v>0</v>
      </c>
      <c r="CO172" s="63">
        <v>2</v>
      </c>
      <c r="CP172" s="63">
        <v>3</v>
      </c>
      <c r="CQ172" s="63">
        <v>7</v>
      </c>
      <c r="CR172" s="63">
        <v>9</v>
      </c>
      <c r="CS172" s="63">
        <v>9</v>
      </c>
      <c r="CT172" s="63">
        <v>3</v>
      </c>
      <c r="CU172" s="63">
        <v>5</v>
      </c>
      <c r="CV172" s="63">
        <v>0</v>
      </c>
      <c r="CW172" s="63">
        <v>0</v>
      </c>
      <c r="CX172" s="63">
        <v>1</v>
      </c>
      <c r="CY172" s="63">
        <v>4</v>
      </c>
      <c r="CZ172" s="63">
        <v>1</v>
      </c>
      <c r="DA172" s="63">
        <v>3</v>
      </c>
      <c r="DB172" s="63">
        <v>2</v>
      </c>
      <c r="DC172" s="63">
        <v>2</v>
      </c>
      <c r="DD172" s="63">
        <v>1</v>
      </c>
      <c r="DE172" s="63">
        <v>0</v>
      </c>
      <c r="DF172" s="63">
        <v>0</v>
      </c>
      <c r="DG172" s="63">
        <v>0</v>
      </c>
      <c r="DH172" s="25">
        <v>0</v>
      </c>
      <c r="DI172" s="25">
        <v>2</v>
      </c>
      <c r="DJ172" s="25">
        <v>1</v>
      </c>
      <c r="DK172" s="25">
        <v>2</v>
      </c>
      <c r="DL172" s="25">
        <v>1</v>
      </c>
      <c r="DM172" s="25">
        <v>1</v>
      </c>
      <c r="DN172" s="25">
        <v>2</v>
      </c>
      <c r="DO172" s="25">
        <v>3</v>
      </c>
      <c r="DP172" s="25">
        <v>1</v>
      </c>
      <c r="DQ172" s="25">
        <v>0</v>
      </c>
      <c r="DR172" s="25">
        <v>1</v>
      </c>
      <c r="DS172" s="25">
        <v>0</v>
      </c>
      <c r="DT172" s="34">
        <v>3</v>
      </c>
      <c r="DU172" s="34">
        <v>6</v>
      </c>
      <c r="DV172" s="34">
        <v>3</v>
      </c>
      <c r="DW172" s="34">
        <v>6</v>
      </c>
      <c r="DX172" s="34">
        <v>2</v>
      </c>
      <c r="DY172" s="34">
        <v>6</v>
      </c>
      <c r="DZ172" s="34">
        <v>7</v>
      </c>
      <c r="EA172" s="2">
        <v>12</v>
      </c>
      <c r="EB172" s="2">
        <v>11</v>
      </c>
      <c r="EC172" s="2">
        <v>9</v>
      </c>
      <c r="ED172" s="2">
        <v>4</v>
      </c>
      <c r="EE172" s="2">
        <v>5</v>
      </c>
      <c r="EF172" s="34">
        <v>100</v>
      </c>
      <c r="EG172" s="34">
        <v>66.666666666666657</v>
      </c>
      <c r="EH172" s="34">
        <v>33.333333333333329</v>
      </c>
      <c r="EI172" s="34">
        <v>0</v>
      </c>
      <c r="EJ172" s="34">
        <v>0</v>
      </c>
      <c r="EK172" s="34">
        <v>33.333333333333329</v>
      </c>
      <c r="EL172" s="34">
        <v>42.857142857142854</v>
      </c>
      <c r="EM172" s="34">
        <v>58.333333333333336</v>
      </c>
      <c r="EN172" s="34">
        <v>81.818181818181827</v>
      </c>
      <c r="EO172" s="34">
        <v>100</v>
      </c>
      <c r="EP172" s="34">
        <v>75</v>
      </c>
      <c r="EQ172" s="34">
        <v>100</v>
      </c>
      <c r="ER172" s="34">
        <v>0</v>
      </c>
      <c r="ES172" s="34">
        <v>0</v>
      </c>
      <c r="ET172" s="34">
        <v>33.333333333333329</v>
      </c>
      <c r="EU172" s="34">
        <v>66.666666666666657</v>
      </c>
      <c r="EV172" s="34">
        <v>50</v>
      </c>
      <c r="EW172" s="34">
        <v>50</v>
      </c>
      <c r="EX172" s="34">
        <v>28.571428571428569</v>
      </c>
      <c r="EY172" s="34">
        <v>16.666666666666664</v>
      </c>
      <c r="EZ172" s="34">
        <v>9.0909090909090917</v>
      </c>
      <c r="FA172" s="34">
        <v>0</v>
      </c>
      <c r="FB172" s="34">
        <v>0</v>
      </c>
      <c r="FC172" s="34">
        <v>0</v>
      </c>
      <c r="FD172" s="42">
        <v>0</v>
      </c>
      <c r="FE172" s="42">
        <v>33.333333333333329</v>
      </c>
      <c r="FF172" s="42">
        <v>33.333333333333329</v>
      </c>
      <c r="FG172" s="42">
        <v>33.333333333333329</v>
      </c>
      <c r="FH172" s="42">
        <v>50</v>
      </c>
      <c r="FI172" s="42">
        <v>16.666666666666664</v>
      </c>
      <c r="FJ172" s="42">
        <v>28.571428571428569</v>
      </c>
      <c r="FK172" s="42">
        <v>25</v>
      </c>
      <c r="FL172" s="42">
        <v>9.0909090909090917</v>
      </c>
      <c r="FM172" s="42">
        <v>0</v>
      </c>
      <c r="FN172" s="42">
        <v>25</v>
      </c>
      <c r="FO172" s="42">
        <v>0</v>
      </c>
      <c r="FP172" s="42">
        <v>3</v>
      </c>
      <c r="FQ172" s="2">
        <v>4</v>
      </c>
      <c r="FR172" s="2">
        <v>1</v>
      </c>
      <c r="FS172" s="2">
        <v>7</v>
      </c>
      <c r="FT172" s="2">
        <v>1</v>
      </c>
      <c r="FU172" s="2">
        <v>5</v>
      </c>
      <c r="FV172" s="2">
        <v>7</v>
      </c>
      <c r="FW172" s="2">
        <v>10</v>
      </c>
      <c r="FX172" s="2">
        <v>14</v>
      </c>
      <c r="FY172" s="2">
        <v>10</v>
      </c>
      <c r="FZ172" s="2">
        <v>4</v>
      </c>
      <c r="GA172" s="2">
        <v>10</v>
      </c>
      <c r="GB172" s="25">
        <v>0</v>
      </c>
      <c r="GC172" s="25">
        <v>1</v>
      </c>
      <c r="GD172" s="25">
        <v>0</v>
      </c>
      <c r="GE172" s="25">
        <v>1</v>
      </c>
      <c r="GF172" s="25">
        <v>1</v>
      </c>
      <c r="GG172" s="25">
        <v>3</v>
      </c>
      <c r="GH172" s="25">
        <v>0</v>
      </c>
      <c r="GI172" s="25">
        <v>4</v>
      </c>
      <c r="GJ172" s="25">
        <v>1</v>
      </c>
      <c r="GK172" s="25">
        <v>0</v>
      </c>
      <c r="GL172" s="25">
        <v>2</v>
      </c>
      <c r="GM172" s="25">
        <v>0</v>
      </c>
      <c r="GN172" s="2">
        <v>1</v>
      </c>
      <c r="GO172" s="2">
        <v>1</v>
      </c>
      <c r="GP172" s="2">
        <v>2</v>
      </c>
      <c r="GQ172" s="2">
        <v>2</v>
      </c>
      <c r="GR172" s="2">
        <v>0</v>
      </c>
      <c r="GS172" s="2">
        <v>0</v>
      </c>
      <c r="GT172" s="2">
        <v>3</v>
      </c>
      <c r="GU172" s="2">
        <v>2</v>
      </c>
      <c r="GV172" s="2">
        <v>1</v>
      </c>
      <c r="GW172" s="2">
        <v>0</v>
      </c>
      <c r="GX172" s="2">
        <v>2</v>
      </c>
      <c r="GY172" s="2">
        <v>1</v>
      </c>
      <c r="GZ172" s="2">
        <v>4</v>
      </c>
      <c r="HA172" s="2">
        <v>6</v>
      </c>
      <c r="HB172" s="2">
        <v>3</v>
      </c>
      <c r="HC172" s="2">
        <v>10</v>
      </c>
      <c r="HD172" s="2">
        <v>2</v>
      </c>
      <c r="HE172" s="2">
        <v>8</v>
      </c>
      <c r="HF172" s="2">
        <v>10</v>
      </c>
      <c r="HG172" s="2">
        <v>16</v>
      </c>
      <c r="HH172" s="2">
        <v>16</v>
      </c>
      <c r="HI172" s="2">
        <v>10</v>
      </c>
      <c r="HJ172" s="2">
        <v>8</v>
      </c>
      <c r="HK172" s="2">
        <v>11</v>
      </c>
      <c r="HL172" s="34">
        <v>75</v>
      </c>
      <c r="HM172" s="34">
        <v>66.666666666666657</v>
      </c>
      <c r="HN172" s="34">
        <v>33.333333333333329</v>
      </c>
      <c r="HO172" s="34">
        <v>70</v>
      </c>
      <c r="HP172" s="34">
        <v>50</v>
      </c>
      <c r="HQ172" s="34">
        <v>62.5</v>
      </c>
      <c r="HR172" s="34">
        <v>70</v>
      </c>
      <c r="HS172" s="34">
        <v>62.5</v>
      </c>
      <c r="HT172" s="34">
        <v>87.5</v>
      </c>
      <c r="HU172" s="34">
        <v>100</v>
      </c>
      <c r="HV172" s="34">
        <v>50</v>
      </c>
      <c r="HW172" s="34">
        <v>90.909090909090907</v>
      </c>
      <c r="HX172" s="39">
        <v>0</v>
      </c>
      <c r="HY172" s="39">
        <v>16.666666666666664</v>
      </c>
      <c r="HZ172" s="39">
        <v>0</v>
      </c>
      <c r="IA172" s="39">
        <v>10</v>
      </c>
      <c r="IB172" s="39">
        <v>50</v>
      </c>
      <c r="IC172" s="39">
        <v>37.5</v>
      </c>
      <c r="ID172" s="39">
        <v>0</v>
      </c>
      <c r="IE172" s="39">
        <v>25</v>
      </c>
      <c r="IF172" s="39">
        <v>6.25</v>
      </c>
      <c r="IG172" s="39">
        <v>0</v>
      </c>
      <c r="IH172" s="39">
        <v>25</v>
      </c>
      <c r="II172" s="39">
        <v>0</v>
      </c>
      <c r="IJ172" s="39">
        <v>25</v>
      </c>
      <c r="IK172" s="39">
        <v>16.666666666666664</v>
      </c>
      <c r="IL172" s="39">
        <v>66.666666666666657</v>
      </c>
      <c r="IM172" s="39">
        <v>20</v>
      </c>
      <c r="IN172" s="39">
        <v>0</v>
      </c>
      <c r="IO172" s="39">
        <v>0</v>
      </c>
      <c r="IP172" s="39">
        <v>30</v>
      </c>
      <c r="IQ172" s="39">
        <v>12.5</v>
      </c>
      <c r="IR172" s="39">
        <v>6.25</v>
      </c>
      <c r="IS172" s="39">
        <v>0</v>
      </c>
      <c r="IT172" s="39">
        <v>25</v>
      </c>
      <c r="IU172" s="39">
        <v>9.0909090909090917</v>
      </c>
      <c r="IV172" s="39">
        <v>2</v>
      </c>
      <c r="IW172" s="39">
        <v>2</v>
      </c>
      <c r="IX172" s="39">
        <v>3</v>
      </c>
      <c r="IY172" s="39">
        <v>2</v>
      </c>
      <c r="IZ172" s="39">
        <v>2</v>
      </c>
      <c r="JA172" s="39">
        <v>9</v>
      </c>
      <c r="JB172" s="39">
        <v>6</v>
      </c>
      <c r="JC172" s="39">
        <v>3</v>
      </c>
      <c r="JD172" s="2">
        <v>7</v>
      </c>
      <c r="JE172" s="2">
        <v>5</v>
      </c>
      <c r="JF172" s="2">
        <v>2</v>
      </c>
      <c r="JG172" s="2">
        <v>4</v>
      </c>
      <c r="JH172" s="2">
        <v>3</v>
      </c>
      <c r="JI172" s="2">
        <v>2</v>
      </c>
      <c r="JJ172" s="2">
        <v>1</v>
      </c>
      <c r="JK172" s="2">
        <v>2</v>
      </c>
      <c r="JL172" s="2">
        <v>1</v>
      </c>
      <c r="JM172" s="44">
        <v>0</v>
      </c>
      <c r="JN172" s="44">
        <v>3</v>
      </c>
      <c r="JO172" s="44">
        <v>0</v>
      </c>
      <c r="JP172" s="2">
        <v>0</v>
      </c>
      <c r="JQ172" s="2">
        <v>0</v>
      </c>
      <c r="JR172" s="2">
        <v>0</v>
      </c>
      <c r="JS172" s="2">
        <v>1</v>
      </c>
      <c r="JT172" s="2">
        <v>0</v>
      </c>
      <c r="JU172" s="2">
        <v>3</v>
      </c>
      <c r="JV172" s="2">
        <v>1</v>
      </c>
      <c r="JW172" s="2">
        <v>0</v>
      </c>
      <c r="JX172" s="2">
        <v>2</v>
      </c>
      <c r="JY172" s="2">
        <v>0</v>
      </c>
      <c r="JZ172" s="2">
        <v>2</v>
      </c>
      <c r="KA172" s="2">
        <v>1</v>
      </c>
      <c r="KB172" s="25">
        <v>0</v>
      </c>
      <c r="KC172" s="25">
        <v>1</v>
      </c>
      <c r="KD172" s="25">
        <v>0</v>
      </c>
      <c r="KE172" s="25">
        <v>1</v>
      </c>
      <c r="KF172" s="25">
        <v>5</v>
      </c>
      <c r="KG172" s="25">
        <v>7</v>
      </c>
      <c r="KH172" s="25">
        <v>5</v>
      </c>
      <c r="KI172" s="25">
        <v>4</v>
      </c>
      <c r="KJ172" s="25">
        <v>5</v>
      </c>
      <c r="KK172" s="25">
        <v>9</v>
      </c>
      <c r="KL172" s="25">
        <v>11</v>
      </c>
      <c r="KM172" s="25">
        <v>4</v>
      </c>
      <c r="KN172" s="25">
        <v>7</v>
      </c>
      <c r="KO172" s="25">
        <v>6</v>
      </c>
      <c r="KP172" s="25">
        <v>2</v>
      </c>
      <c r="KQ172" s="25">
        <v>6</v>
      </c>
      <c r="KR172" s="44">
        <v>40</v>
      </c>
      <c r="KS172" s="44">
        <v>28.571428571428569</v>
      </c>
      <c r="KT172" s="44">
        <v>60</v>
      </c>
      <c r="KU172" s="44">
        <v>50</v>
      </c>
      <c r="KV172" s="44">
        <v>40</v>
      </c>
      <c r="KW172" s="44">
        <v>100</v>
      </c>
      <c r="KX172" s="44">
        <v>54.54545454545454</v>
      </c>
      <c r="KY172" s="44">
        <v>75</v>
      </c>
      <c r="KZ172" s="44">
        <v>100</v>
      </c>
      <c r="LA172" s="44">
        <v>83.333333333333343</v>
      </c>
      <c r="LB172" s="44">
        <v>100</v>
      </c>
      <c r="LC172" s="44">
        <v>66.666666666666657</v>
      </c>
      <c r="LD172" s="44">
        <v>60</v>
      </c>
      <c r="LE172" s="44">
        <v>28.571428571428569</v>
      </c>
      <c r="LF172" s="44">
        <v>20</v>
      </c>
      <c r="LG172" s="44">
        <v>50</v>
      </c>
      <c r="LH172" s="44">
        <v>20</v>
      </c>
      <c r="LI172" s="44">
        <v>0</v>
      </c>
      <c r="LJ172" s="44">
        <v>27.27272727272727</v>
      </c>
      <c r="LK172" s="44">
        <v>0</v>
      </c>
      <c r="LL172" s="44">
        <v>0</v>
      </c>
      <c r="LM172" s="44">
        <v>0</v>
      </c>
      <c r="LN172" s="44">
        <v>0</v>
      </c>
      <c r="LO172" s="44">
        <v>16.666666666666664</v>
      </c>
      <c r="LP172" s="44">
        <v>0</v>
      </c>
      <c r="LQ172" s="44">
        <v>42.857142857142854</v>
      </c>
      <c r="LR172" s="44">
        <v>20</v>
      </c>
      <c r="LS172" s="44">
        <v>0</v>
      </c>
      <c r="LT172" s="44">
        <v>40</v>
      </c>
      <c r="LU172" s="44">
        <v>0</v>
      </c>
      <c r="LV172" s="44">
        <v>18.181818181818183</v>
      </c>
      <c r="LW172" s="44">
        <v>25</v>
      </c>
      <c r="LX172" s="44">
        <v>0</v>
      </c>
      <c r="LY172" s="44">
        <v>16.666666666666664</v>
      </c>
      <c r="LZ172" s="44">
        <v>0</v>
      </c>
      <c r="MA172" s="44">
        <v>16.666666666666664</v>
      </c>
      <c r="MB172" s="25">
        <v>1</v>
      </c>
      <c r="MC172" s="25">
        <v>3</v>
      </c>
      <c r="MD172" s="25">
        <v>0</v>
      </c>
      <c r="ME172" s="25">
        <v>4</v>
      </c>
      <c r="MF172" s="25">
        <v>1</v>
      </c>
      <c r="MG172" s="25">
        <v>2</v>
      </c>
      <c r="MH172" s="25">
        <v>3</v>
      </c>
      <c r="MI172" s="25">
        <v>2</v>
      </c>
      <c r="MJ172" s="25">
        <v>1</v>
      </c>
      <c r="MK172" s="25">
        <v>0</v>
      </c>
      <c r="ML172" s="25">
        <v>1</v>
      </c>
      <c r="MM172" s="25">
        <v>0</v>
      </c>
      <c r="MN172" s="25">
        <v>3</v>
      </c>
      <c r="MO172" s="25">
        <v>6</v>
      </c>
      <c r="MP172" s="25">
        <v>3</v>
      </c>
      <c r="MQ172" s="25">
        <v>6</v>
      </c>
      <c r="MR172" s="25">
        <v>2</v>
      </c>
      <c r="MS172" s="25">
        <v>6</v>
      </c>
      <c r="MT172" s="25">
        <v>4</v>
      </c>
      <c r="MU172" s="25">
        <v>3</v>
      </c>
      <c r="MV172" s="25">
        <v>3</v>
      </c>
      <c r="MW172" s="44">
        <v>5</v>
      </c>
      <c r="MX172" s="44">
        <v>3</v>
      </c>
      <c r="MY172" s="44">
        <v>2</v>
      </c>
      <c r="MZ172" s="44">
        <v>33.333333333333329</v>
      </c>
      <c r="NA172" s="44">
        <v>50</v>
      </c>
      <c r="NB172" s="44">
        <v>0</v>
      </c>
      <c r="NC172" s="44">
        <v>66.666666666666657</v>
      </c>
      <c r="ND172" s="44">
        <v>50</v>
      </c>
      <c r="NE172" s="44">
        <v>33.333333333333329</v>
      </c>
      <c r="NF172" s="44">
        <v>75</v>
      </c>
      <c r="NG172" s="44">
        <v>66.666666666666657</v>
      </c>
      <c r="NH172" s="44">
        <v>33.333333333333329</v>
      </c>
      <c r="NI172" s="44">
        <v>0</v>
      </c>
      <c r="NJ172" s="44">
        <v>33.333333333333329</v>
      </c>
      <c r="NK172" s="44">
        <v>0</v>
      </c>
      <c r="NL172" s="25">
        <v>1</v>
      </c>
      <c r="NM172" s="25">
        <v>1</v>
      </c>
      <c r="NN172" s="25">
        <v>0</v>
      </c>
      <c r="NO172" s="25">
        <v>0</v>
      </c>
      <c r="NP172" s="25">
        <v>0</v>
      </c>
      <c r="NQ172" s="25">
        <v>0</v>
      </c>
      <c r="NR172" s="25">
        <v>0</v>
      </c>
      <c r="NS172" s="25">
        <v>0</v>
      </c>
      <c r="NT172" s="25">
        <v>0</v>
      </c>
      <c r="NU172" s="25">
        <v>0</v>
      </c>
      <c r="NV172" s="25">
        <v>0</v>
      </c>
      <c r="NW172" s="25">
        <v>0</v>
      </c>
      <c r="NX172" s="25">
        <v>2</v>
      </c>
      <c r="NY172" s="25">
        <v>1</v>
      </c>
      <c r="NZ172" s="25">
        <v>1</v>
      </c>
      <c r="OA172" s="25">
        <v>0</v>
      </c>
      <c r="OB172" s="25">
        <v>0</v>
      </c>
      <c r="OC172" s="25">
        <v>2</v>
      </c>
      <c r="OD172" s="44">
        <v>0</v>
      </c>
      <c r="OE172" s="44">
        <v>0</v>
      </c>
      <c r="OF172" s="44">
        <v>0</v>
      </c>
      <c r="OG172" s="44">
        <v>0</v>
      </c>
      <c r="OH172" s="44">
        <v>0</v>
      </c>
      <c r="OI172" s="44">
        <v>0</v>
      </c>
      <c r="OJ172" s="44">
        <v>50</v>
      </c>
      <c r="OK172" s="44">
        <v>100</v>
      </c>
      <c r="OL172" s="44">
        <v>0</v>
      </c>
      <c r="OM172" s="44">
        <v>999999999</v>
      </c>
      <c r="ON172" s="44">
        <v>999999999</v>
      </c>
      <c r="OO172" s="44">
        <v>0</v>
      </c>
      <c r="OP172" s="44">
        <v>999999999</v>
      </c>
      <c r="OQ172" s="44">
        <v>999999999</v>
      </c>
      <c r="OR172" s="44">
        <v>999999999</v>
      </c>
      <c r="OS172" s="44">
        <v>999999999</v>
      </c>
      <c r="OT172" s="44">
        <v>999999999</v>
      </c>
      <c r="OU172" s="44">
        <v>999999999</v>
      </c>
      <c r="OV172" s="25">
        <v>5</v>
      </c>
      <c r="OW172" s="25">
        <v>8</v>
      </c>
      <c r="OX172" s="25">
        <v>9</v>
      </c>
      <c r="OY172" s="25">
        <v>12</v>
      </c>
      <c r="OZ172" s="25">
        <v>10</v>
      </c>
      <c r="PA172" s="25">
        <v>15</v>
      </c>
      <c r="PB172" s="25">
        <v>22</v>
      </c>
      <c r="PC172" s="25">
        <v>26</v>
      </c>
      <c r="PD172" s="25">
        <v>29</v>
      </c>
      <c r="PE172" s="25">
        <v>25</v>
      </c>
      <c r="PF172" s="25">
        <v>14</v>
      </c>
      <c r="PG172" s="25">
        <v>9</v>
      </c>
      <c r="PH172" s="25">
        <v>13</v>
      </c>
      <c r="PI172" s="25">
        <v>17</v>
      </c>
      <c r="PJ172" s="25">
        <v>16</v>
      </c>
      <c r="PK172" s="25">
        <v>19</v>
      </c>
      <c r="PL172" s="25">
        <v>14</v>
      </c>
      <c r="PM172" s="25">
        <v>19</v>
      </c>
      <c r="PN172" s="25">
        <v>26</v>
      </c>
      <c r="PO172" s="25">
        <v>26</v>
      </c>
      <c r="PP172" s="25">
        <v>32</v>
      </c>
      <c r="PQ172" s="25">
        <v>29</v>
      </c>
      <c r="PR172" s="25">
        <v>20</v>
      </c>
      <c r="PS172" s="25">
        <v>22</v>
      </c>
      <c r="PT172" s="44">
        <v>38.461538461538467</v>
      </c>
      <c r="PU172" s="44">
        <v>47.058823529411761</v>
      </c>
      <c r="PV172" s="44">
        <v>56.25</v>
      </c>
      <c r="PW172" s="44">
        <v>63.157894736842103</v>
      </c>
      <c r="PX172" s="44">
        <v>71.428571428571431</v>
      </c>
      <c r="PY172" s="44">
        <v>78.94736842105263</v>
      </c>
      <c r="PZ172" s="44">
        <v>84.615384615384613</v>
      </c>
      <c r="QA172" s="44">
        <v>100</v>
      </c>
      <c r="QB172" s="44">
        <v>90.625</v>
      </c>
      <c r="QC172" s="44">
        <v>86.206896551724128</v>
      </c>
      <c r="QD172" s="44">
        <v>70</v>
      </c>
      <c r="QE172" s="44">
        <v>40.909090909090914</v>
      </c>
      <c r="QF172" s="25">
        <v>8</v>
      </c>
      <c r="QG172" s="25">
        <v>9</v>
      </c>
      <c r="QH172" s="25">
        <v>8</v>
      </c>
      <c r="QI172" s="25">
        <v>12</v>
      </c>
      <c r="QJ172" s="25">
        <v>10</v>
      </c>
      <c r="QK172" s="25">
        <v>13</v>
      </c>
      <c r="QL172" s="25">
        <v>22</v>
      </c>
      <c r="QM172" s="25">
        <v>21</v>
      </c>
      <c r="QN172" s="25">
        <v>27</v>
      </c>
      <c r="QO172" s="25">
        <v>27</v>
      </c>
      <c r="QP172" s="25">
        <v>11</v>
      </c>
      <c r="QQ172" s="25">
        <v>13</v>
      </c>
      <c r="QR172" s="25">
        <v>17</v>
      </c>
      <c r="QS172" s="25">
        <v>16</v>
      </c>
      <c r="QT172" s="25">
        <v>19</v>
      </c>
      <c r="QU172" s="25">
        <v>14</v>
      </c>
      <c r="QV172" s="25">
        <v>19</v>
      </c>
      <c r="QW172" s="25">
        <v>26</v>
      </c>
      <c r="QX172" s="25">
        <v>26</v>
      </c>
      <c r="QY172" s="25">
        <v>32</v>
      </c>
      <c r="QZ172" s="25">
        <v>29</v>
      </c>
      <c r="RA172" s="25">
        <v>20</v>
      </c>
      <c r="RB172" s="44">
        <v>61.53846153846154</v>
      </c>
      <c r="RC172" s="44">
        <v>52.941176470588239</v>
      </c>
      <c r="RD172" s="44">
        <v>50</v>
      </c>
      <c r="RE172" s="44">
        <v>63.157894736842103</v>
      </c>
      <c r="RF172" s="44">
        <v>71.428571428571431</v>
      </c>
      <c r="RG172" s="44">
        <v>68.421052631578945</v>
      </c>
      <c r="RH172" s="44">
        <v>84.615384615384613</v>
      </c>
      <c r="RI172" s="44">
        <v>80.769230769230774</v>
      </c>
      <c r="RJ172" s="44">
        <v>84.375</v>
      </c>
      <c r="RK172" s="44">
        <v>93.103448275862064</v>
      </c>
      <c r="RL172" s="44">
        <v>55.000000000000007</v>
      </c>
      <c r="RM172" s="25">
        <v>8</v>
      </c>
      <c r="RN172" s="25">
        <v>11</v>
      </c>
      <c r="RO172" s="25">
        <v>8</v>
      </c>
      <c r="RP172" s="25">
        <v>12</v>
      </c>
      <c r="RQ172" s="25">
        <v>8</v>
      </c>
      <c r="RR172" s="25">
        <v>18</v>
      </c>
      <c r="RS172" s="25">
        <v>17</v>
      </c>
      <c r="RT172" s="25">
        <v>12</v>
      </c>
      <c r="RU172" s="25">
        <v>17</v>
      </c>
      <c r="RV172" s="25">
        <v>14</v>
      </c>
      <c r="RW172" s="25">
        <v>7</v>
      </c>
      <c r="RX172" s="25">
        <v>11</v>
      </c>
      <c r="RY172" s="25">
        <v>8</v>
      </c>
      <c r="RZ172" s="25">
        <v>10</v>
      </c>
      <c r="SA172" s="25">
        <v>5</v>
      </c>
      <c r="SB172" s="25">
        <v>9</v>
      </c>
      <c r="SC172" s="25">
        <v>2</v>
      </c>
      <c r="SD172" s="25">
        <v>12</v>
      </c>
      <c r="SE172" s="25">
        <v>15</v>
      </c>
      <c r="SF172" s="25">
        <v>17</v>
      </c>
      <c r="SG172" s="25">
        <v>21</v>
      </c>
      <c r="SH172" s="25">
        <v>14</v>
      </c>
      <c r="SI172" s="25">
        <v>7</v>
      </c>
      <c r="SJ172" s="25">
        <v>14</v>
      </c>
      <c r="SK172" s="25">
        <v>7</v>
      </c>
      <c r="SL172" s="25">
        <v>9</v>
      </c>
      <c r="SM172" s="25">
        <v>5</v>
      </c>
      <c r="SN172" s="25">
        <v>8</v>
      </c>
      <c r="SO172" s="25">
        <v>2</v>
      </c>
      <c r="SP172" s="25">
        <v>12</v>
      </c>
      <c r="SQ172" s="25">
        <v>12</v>
      </c>
      <c r="SR172" s="25">
        <v>10</v>
      </c>
      <c r="SS172" s="25">
        <v>16</v>
      </c>
      <c r="ST172" s="25">
        <v>12</v>
      </c>
      <c r="SU172" s="25">
        <v>5</v>
      </c>
      <c r="SV172" s="25">
        <v>10</v>
      </c>
      <c r="SW172" s="44">
        <v>66.666666666666657</v>
      </c>
      <c r="SX172" s="44">
        <v>78.571428571428569</v>
      </c>
      <c r="SY172" s="44">
        <v>88.888888888888886</v>
      </c>
      <c r="SZ172" s="44">
        <v>75</v>
      </c>
      <c r="TA172" s="44">
        <v>100</v>
      </c>
      <c r="TB172" s="44">
        <v>100</v>
      </c>
      <c r="TC172" s="44">
        <v>70.833333333333343</v>
      </c>
      <c r="TD172" s="44">
        <v>57.142857142857139</v>
      </c>
      <c r="TE172" s="44">
        <v>58.620689655172406</v>
      </c>
      <c r="TF172" s="44">
        <v>70</v>
      </c>
      <c r="TG172" s="44">
        <v>53.846153846153847</v>
      </c>
      <c r="TH172" s="44">
        <v>61.111111111111114</v>
      </c>
      <c r="TI172" s="44">
        <v>66.666666666666657</v>
      </c>
      <c r="TJ172" s="44">
        <v>71.428571428571431</v>
      </c>
      <c r="TK172" s="44">
        <v>55.555555555555557</v>
      </c>
      <c r="TL172" s="44">
        <v>56.25</v>
      </c>
      <c r="TM172" s="44">
        <v>25</v>
      </c>
      <c r="TN172" s="44">
        <v>66.666666666666657</v>
      </c>
      <c r="TO172" s="44">
        <v>62.5</v>
      </c>
      <c r="TP172" s="44">
        <v>80.952380952380949</v>
      </c>
      <c r="TQ172" s="44">
        <v>72.41379310344827</v>
      </c>
      <c r="TR172" s="44">
        <v>70</v>
      </c>
      <c r="TS172" s="44">
        <v>53.846153846153847</v>
      </c>
      <c r="TT172" s="44">
        <v>77.777777777777786</v>
      </c>
      <c r="TU172" s="44">
        <v>58.333333333333336</v>
      </c>
      <c r="TV172" s="44">
        <v>64.285714285714292</v>
      </c>
      <c r="TW172" s="44">
        <v>55.555555555555557</v>
      </c>
      <c r="TX172" s="44">
        <v>50</v>
      </c>
      <c r="TY172" s="44">
        <v>25</v>
      </c>
      <c r="TZ172" s="44">
        <v>66.666666666666657</v>
      </c>
      <c r="UA172" s="44">
        <v>50</v>
      </c>
      <c r="UB172" s="44">
        <v>47.619047619047613</v>
      </c>
      <c r="UC172" s="44">
        <v>55.172413793103445</v>
      </c>
      <c r="UD172" s="44">
        <v>60</v>
      </c>
      <c r="UE172" s="44">
        <v>38.461538461538467</v>
      </c>
      <c r="UF172" s="44">
        <v>55.555555555555557</v>
      </c>
    </row>
    <row r="173" spans="1:552" x14ac:dyDescent="0.25">
      <c r="A173" s="2" t="str">
        <f t="shared" si="2"/>
        <v xml:space="preserve">350650 Birigui                                                                                                                                      </v>
      </c>
      <c r="B173" s="58">
        <v>350650</v>
      </c>
      <c r="C173" s="2" t="s">
        <v>217</v>
      </c>
      <c r="D173" s="56">
        <v>4</v>
      </c>
      <c r="E173" s="56">
        <v>4</v>
      </c>
      <c r="F173" s="56">
        <v>2</v>
      </c>
      <c r="G173" s="56">
        <v>0</v>
      </c>
      <c r="H173" s="56">
        <v>1</v>
      </c>
      <c r="I173" s="56">
        <v>4</v>
      </c>
      <c r="J173" s="56">
        <v>5</v>
      </c>
      <c r="K173" s="56">
        <v>4</v>
      </c>
      <c r="L173" s="56">
        <v>8</v>
      </c>
      <c r="M173" s="56">
        <v>3</v>
      </c>
      <c r="N173" s="56">
        <v>1</v>
      </c>
      <c r="O173" s="56">
        <v>1</v>
      </c>
      <c r="P173" s="59">
        <v>1</v>
      </c>
      <c r="Q173" s="59">
        <v>2</v>
      </c>
      <c r="R173" s="59">
        <v>1</v>
      </c>
      <c r="S173" s="59">
        <v>0</v>
      </c>
      <c r="T173" s="59">
        <v>1</v>
      </c>
      <c r="U173" s="59">
        <v>3</v>
      </c>
      <c r="V173" s="59">
        <v>4</v>
      </c>
      <c r="W173" s="59">
        <v>2</v>
      </c>
      <c r="X173" s="59">
        <v>3</v>
      </c>
      <c r="Y173" s="59">
        <v>2</v>
      </c>
      <c r="Z173" s="59">
        <v>1</v>
      </c>
      <c r="AA173" s="59">
        <v>1</v>
      </c>
      <c r="AB173" s="62">
        <v>25</v>
      </c>
      <c r="AC173" s="62">
        <v>50</v>
      </c>
      <c r="AD173" s="62">
        <v>50</v>
      </c>
      <c r="AE173" s="62">
        <v>999999999</v>
      </c>
      <c r="AF173" s="62">
        <v>100</v>
      </c>
      <c r="AG173" s="62">
        <v>75</v>
      </c>
      <c r="AH173" s="62">
        <v>80</v>
      </c>
      <c r="AI173" s="62">
        <v>50</v>
      </c>
      <c r="AJ173" s="62">
        <v>37.5</v>
      </c>
      <c r="AK173" s="62">
        <v>66.666666666666657</v>
      </c>
      <c r="AL173" s="62">
        <v>100</v>
      </c>
      <c r="AM173" s="62">
        <v>100</v>
      </c>
      <c r="AN173" s="61">
        <v>3</v>
      </c>
      <c r="AO173" s="25">
        <v>2</v>
      </c>
      <c r="AP173" s="25">
        <v>1</v>
      </c>
      <c r="AQ173" s="25">
        <v>0</v>
      </c>
      <c r="AR173" s="25">
        <v>0</v>
      </c>
      <c r="AS173" s="25">
        <v>1</v>
      </c>
      <c r="AT173" s="25">
        <v>1</v>
      </c>
      <c r="AU173" s="25">
        <v>2</v>
      </c>
      <c r="AV173" s="25">
        <v>5</v>
      </c>
      <c r="AW173" s="25">
        <v>1</v>
      </c>
      <c r="AX173" s="25">
        <v>0</v>
      </c>
      <c r="AY173" s="25">
        <v>0</v>
      </c>
      <c r="AZ173" s="39">
        <v>75</v>
      </c>
      <c r="BA173" s="39">
        <v>50</v>
      </c>
      <c r="BB173" s="39">
        <v>50</v>
      </c>
      <c r="BC173" s="39">
        <v>999999999</v>
      </c>
      <c r="BD173" s="39">
        <v>0</v>
      </c>
      <c r="BE173" s="39">
        <v>25</v>
      </c>
      <c r="BF173" s="39">
        <v>20</v>
      </c>
      <c r="BG173" s="39">
        <v>50</v>
      </c>
      <c r="BH173" s="39">
        <v>62.5</v>
      </c>
      <c r="BI173" s="39">
        <v>33.333333333333329</v>
      </c>
      <c r="BJ173" s="39">
        <v>0</v>
      </c>
      <c r="BK173" s="39">
        <v>0</v>
      </c>
      <c r="BL173" s="25">
        <v>0</v>
      </c>
      <c r="BM173" s="25">
        <v>0</v>
      </c>
      <c r="BN173" s="25">
        <v>0</v>
      </c>
      <c r="BO173" s="25">
        <v>0</v>
      </c>
      <c r="BP173" s="25">
        <v>0</v>
      </c>
      <c r="BQ173" s="25">
        <v>0</v>
      </c>
      <c r="BR173" s="25">
        <v>0</v>
      </c>
      <c r="BS173" s="25">
        <v>0</v>
      </c>
      <c r="BT173" s="25">
        <v>0</v>
      </c>
      <c r="BU173" s="25">
        <v>0</v>
      </c>
      <c r="BV173" s="25">
        <v>0</v>
      </c>
      <c r="BW173" s="25">
        <v>0</v>
      </c>
      <c r="BX173" s="39">
        <v>0</v>
      </c>
      <c r="BY173" s="39">
        <v>0</v>
      </c>
      <c r="BZ173" s="39">
        <v>0</v>
      </c>
      <c r="CA173" s="39">
        <v>999999999</v>
      </c>
      <c r="CB173" s="39">
        <v>0</v>
      </c>
      <c r="CC173" s="39">
        <v>0</v>
      </c>
      <c r="CD173" s="39">
        <v>0</v>
      </c>
      <c r="CE173" s="39">
        <v>0</v>
      </c>
      <c r="CF173" s="39">
        <v>0</v>
      </c>
      <c r="CG173" s="39">
        <v>0</v>
      </c>
      <c r="CH173" s="39">
        <v>0</v>
      </c>
      <c r="CI173" s="39">
        <v>0</v>
      </c>
      <c r="CJ173" s="63">
        <v>0</v>
      </c>
      <c r="CK173" s="63">
        <v>0</v>
      </c>
      <c r="CL173" s="63">
        <v>0</v>
      </c>
      <c r="CM173" s="63">
        <v>0</v>
      </c>
      <c r="CN173" s="63">
        <v>0</v>
      </c>
      <c r="CO173" s="63">
        <v>3</v>
      </c>
      <c r="CP173" s="63">
        <v>3</v>
      </c>
      <c r="CQ173" s="63">
        <v>2</v>
      </c>
      <c r="CR173" s="63">
        <v>2</v>
      </c>
      <c r="CS173" s="63">
        <v>2</v>
      </c>
      <c r="CT173" s="63">
        <v>1</v>
      </c>
      <c r="CU173" s="63">
        <v>1</v>
      </c>
      <c r="CV173" s="63">
        <v>0</v>
      </c>
      <c r="CW173" s="63">
        <v>0</v>
      </c>
      <c r="CX173" s="63">
        <v>1</v>
      </c>
      <c r="CY173" s="63">
        <v>0</v>
      </c>
      <c r="CZ173" s="63">
        <v>0</v>
      </c>
      <c r="DA173" s="63">
        <v>0</v>
      </c>
      <c r="DB173" s="63">
        <v>0</v>
      </c>
      <c r="DC173" s="63">
        <v>0</v>
      </c>
      <c r="DD173" s="63">
        <v>0</v>
      </c>
      <c r="DE173" s="63">
        <v>0</v>
      </c>
      <c r="DF173" s="63">
        <v>0</v>
      </c>
      <c r="DG173" s="63">
        <v>0</v>
      </c>
      <c r="DH173" s="25">
        <v>1</v>
      </c>
      <c r="DI173" s="25">
        <v>0</v>
      </c>
      <c r="DJ173" s="25">
        <v>0</v>
      </c>
      <c r="DK173" s="25">
        <v>0</v>
      </c>
      <c r="DL173" s="25">
        <v>0</v>
      </c>
      <c r="DM173" s="25">
        <v>0</v>
      </c>
      <c r="DN173" s="25">
        <v>0</v>
      </c>
      <c r="DO173" s="25">
        <v>0</v>
      </c>
      <c r="DP173" s="25">
        <v>0</v>
      </c>
      <c r="DQ173" s="25">
        <v>0</v>
      </c>
      <c r="DR173" s="25">
        <v>0</v>
      </c>
      <c r="DS173" s="25">
        <v>0</v>
      </c>
      <c r="DT173" s="34">
        <v>1</v>
      </c>
      <c r="DU173" s="34">
        <v>0</v>
      </c>
      <c r="DV173" s="34">
        <v>1</v>
      </c>
      <c r="DW173" s="34">
        <v>0</v>
      </c>
      <c r="DX173" s="34">
        <v>0</v>
      </c>
      <c r="DY173" s="34">
        <v>3</v>
      </c>
      <c r="DZ173" s="34">
        <v>3</v>
      </c>
      <c r="EA173" s="2">
        <v>2</v>
      </c>
      <c r="EB173" s="2">
        <v>2</v>
      </c>
      <c r="EC173" s="2">
        <v>2</v>
      </c>
      <c r="ED173" s="2">
        <v>1</v>
      </c>
      <c r="EE173" s="2">
        <v>1</v>
      </c>
      <c r="EF173" s="34">
        <v>0</v>
      </c>
      <c r="EG173" s="34">
        <v>999999999</v>
      </c>
      <c r="EH173" s="34">
        <v>0</v>
      </c>
      <c r="EI173" s="34">
        <v>999999999</v>
      </c>
      <c r="EJ173" s="34">
        <v>999999999</v>
      </c>
      <c r="EK173" s="34">
        <v>100</v>
      </c>
      <c r="EL173" s="34">
        <v>100</v>
      </c>
      <c r="EM173" s="34">
        <v>100</v>
      </c>
      <c r="EN173" s="34">
        <v>100</v>
      </c>
      <c r="EO173" s="34">
        <v>100</v>
      </c>
      <c r="EP173" s="34">
        <v>100</v>
      </c>
      <c r="EQ173" s="34">
        <v>100</v>
      </c>
      <c r="ER173" s="34">
        <v>0</v>
      </c>
      <c r="ES173" s="34">
        <v>999999999</v>
      </c>
      <c r="ET173" s="34">
        <v>100</v>
      </c>
      <c r="EU173" s="34">
        <v>999999999</v>
      </c>
      <c r="EV173" s="34">
        <v>999999999</v>
      </c>
      <c r="EW173" s="34">
        <v>0</v>
      </c>
      <c r="EX173" s="34">
        <v>0</v>
      </c>
      <c r="EY173" s="34">
        <v>0</v>
      </c>
      <c r="EZ173" s="34">
        <v>0</v>
      </c>
      <c r="FA173" s="34">
        <v>0</v>
      </c>
      <c r="FB173" s="34">
        <v>0</v>
      </c>
      <c r="FC173" s="34">
        <v>0</v>
      </c>
      <c r="FD173" s="42">
        <v>100</v>
      </c>
      <c r="FE173" s="42">
        <v>999999999</v>
      </c>
      <c r="FF173" s="42">
        <v>0</v>
      </c>
      <c r="FG173" s="42">
        <v>999999999</v>
      </c>
      <c r="FH173" s="42">
        <v>999999999</v>
      </c>
      <c r="FI173" s="42">
        <v>0</v>
      </c>
      <c r="FJ173" s="42">
        <v>0</v>
      </c>
      <c r="FK173" s="42">
        <v>0</v>
      </c>
      <c r="FL173" s="42">
        <v>0</v>
      </c>
      <c r="FM173" s="42">
        <v>0</v>
      </c>
      <c r="FN173" s="42">
        <v>0</v>
      </c>
      <c r="FO173" s="42">
        <v>0</v>
      </c>
      <c r="FP173" s="42">
        <v>0</v>
      </c>
      <c r="FQ173" s="2">
        <v>2</v>
      </c>
      <c r="FR173" s="2">
        <v>0</v>
      </c>
      <c r="FS173" s="2">
        <v>0</v>
      </c>
      <c r="FT173" s="2">
        <v>1</v>
      </c>
      <c r="FU173" s="2">
        <v>2</v>
      </c>
      <c r="FV173" s="2">
        <v>3</v>
      </c>
      <c r="FW173" s="2">
        <v>2</v>
      </c>
      <c r="FX173" s="2">
        <v>2</v>
      </c>
      <c r="FY173" s="2">
        <v>2</v>
      </c>
      <c r="FZ173" s="2">
        <v>1</v>
      </c>
      <c r="GA173" s="2">
        <v>1</v>
      </c>
      <c r="GB173" s="25">
        <v>1</v>
      </c>
      <c r="GC173" s="25">
        <v>0</v>
      </c>
      <c r="GD173" s="25">
        <v>0</v>
      </c>
      <c r="GE173" s="25">
        <v>0</v>
      </c>
      <c r="GF173" s="25">
        <v>0</v>
      </c>
      <c r="GG173" s="25">
        <v>1</v>
      </c>
      <c r="GH173" s="25">
        <v>1</v>
      </c>
      <c r="GI173" s="25">
        <v>0</v>
      </c>
      <c r="GJ173" s="25">
        <v>1</v>
      </c>
      <c r="GK173" s="25">
        <v>0</v>
      </c>
      <c r="GL173" s="25">
        <v>0</v>
      </c>
      <c r="GM173" s="25">
        <v>0</v>
      </c>
      <c r="GN173" s="2">
        <v>0</v>
      </c>
      <c r="GO173" s="2">
        <v>0</v>
      </c>
      <c r="GP173" s="2">
        <v>0</v>
      </c>
      <c r="GQ173" s="2">
        <v>0</v>
      </c>
      <c r="GR173" s="2">
        <v>0</v>
      </c>
      <c r="GS173" s="2">
        <v>0</v>
      </c>
      <c r="GT173" s="2">
        <v>0</v>
      </c>
      <c r="GU173" s="2">
        <v>0</v>
      </c>
      <c r="GV173" s="2">
        <v>0</v>
      </c>
      <c r="GW173" s="2">
        <v>0</v>
      </c>
      <c r="GX173" s="2">
        <v>0</v>
      </c>
      <c r="GY173" s="2">
        <v>0</v>
      </c>
      <c r="GZ173" s="2">
        <v>1</v>
      </c>
      <c r="HA173" s="2">
        <v>2</v>
      </c>
      <c r="HB173" s="2">
        <v>0</v>
      </c>
      <c r="HC173" s="2">
        <v>0</v>
      </c>
      <c r="HD173" s="2">
        <v>1</v>
      </c>
      <c r="HE173" s="2">
        <v>3</v>
      </c>
      <c r="HF173" s="2">
        <v>4</v>
      </c>
      <c r="HG173" s="2">
        <v>2</v>
      </c>
      <c r="HH173" s="2">
        <v>3</v>
      </c>
      <c r="HI173" s="2">
        <v>2</v>
      </c>
      <c r="HJ173" s="2">
        <v>1</v>
      </c>
      <c r="HK173" s="2">
        <v>1</v>
      </c>
      <c r="HL173" s="34">
        <v>0</v>
      </c>
      <c r="HM173" s="34">
        <v>100</v>
      </c>
      <c r="HN173" s="34">
        <v>999999999</v>
      </c>
      <c r="HO173" s="34">
        <v>999999999</v>
      </c>
      <c r="HP173" s="34">
        <v>100</v>
      </c>
      <c r="HQ173" s="34">
        <v>66.666666666666657</v>
      </c>
      <c r="HR173" s="34">
        <v>75</v>
      </c>
      <c r="HS173" s="34">
        <v>100</v>
      </c>
      <c r="HT173" s="34">
        <v>66.666666666666657</v>
      </c>
      <c r="HU173" s="34">
        <v>100</v>
      </c>
      <c r="HV173" s="34">
        <v>100</v>
      </c>
      <c r="HW173" s="34">
        <v>100</v>
      </c>
      <c r="HX173" s="39">
        <v>100</v>
      </c>
      <c r="HY173" s="39">
        <v>0</v>
      </c>
      <c r="HZ173" s="39">
        <v>999999999</v>
      </c>
      <c r="IA173" s="39">
        <v>999999999</v>
      </c>
      <c r="IB173" s="39">
        <v>0</v>
      </c>
      <c r="IC173" s="39">
        <v>33.333333333333329</v>
      </c>
      <c r="ID173" s="39">
        <v>25</v>
      </c>
      <c r="IE173" s="39">
        <v>0</v>
      </c>
      <c r="IF173" s="39">
        <v>33.333333333333329</v>
      </c>
      <c r="IG173" s="39">
        <v>0</v>
      </c>
      <c r="IH173" s="39">
        <v>0</v>
      </c>
      <c r="II173" s="39">
        <v>0</v>
      </c>
      <c r="IJ173" s="39">
        <v>0</v>
      </c>
      <c r="IK173" s="39">
        <v>0</v>
      </c>
      <c r="IL173" s="39">
        <v>999999999</v>
      </c>
      <c r="IM173" s="39">
        <v>999999999</v>
      </c>
      <c r="IN173" s="39">
        <v>0</v>
      </c>
      <c r="IO173" s="39">
        <v>0</v>
      </c>
      <c r="IP173" s="39">
        <v>0</v>
      </c>
      <c r="IQ173" s="39">
        <v>0</v>
      </c>
      <c r="IR173" s="39">
        <v>0</v>
      </c>
      <c r="IS173" s="39">
        <v>0</v>
      </c>
      <c r="IT173" s="39">
        <v>0</v>
      </c>
      <c r="IU173" s="39">
        <v>0</v>
      </c>
      <c r="IV173" s="39">
        <v>3</v>
      </c>
      <c r="IW173" s="39">
        <v>1</v>
      </c>
      <c r="IX173" s="39">
        <v>1</v>
      </c>
      <c r="IY173" s="39">
        <v>0</v>
      </c>
      <c r="IZ173" s="39">
        <v>0</v>
      </c>
      <c r="JA173" s="39">
        <v>1</v>
      </c>
      <c r="JB173" s="39">
        <v>1</v>
      </c>
      <c r="JC173" s="39">
        <v>2</v>
      </c>
      <c r="JD173" s="2">
        <v>4</v>
      </c>
      <c r="JE173" s="2">
        <v>1</v>
      </c>
      <c r="JF173" s="2">
        <v>0</v>
      </c>
      <c r="JG173" s="2">
        <v>0</v>
      </c>
      <c r="JH173" s="2">
        <v>0</v>
      </c>
      <c r="JI173" s="2">
        <v>0</v>
      </c>
      <c r="JJ173" s="2">
        <v>0</v>
      </c>
      <c r="JK173" s="2">
        <v>0</v>
      </c>
      <c r="JL173" s="2">
        <v>0</v>
      </c>
      <c r="JM173" s="44">
        <v>0</v>
      </c>
      <c r="JN173" s="44">
        <v>0</v>
      </c>
      <c r="JO173" s="44">
        <v>0</v>
      </c>
      <c r="JP173" s="2">
        <v>0</v>
      </c>
      <c r="JQ173" s="2">
        <v>0</v>
      </c>
      <c r="JR173" s="2">
        <v>0</v>
      </c>
      <c r="JS173" s="2">
        <v>0</v>
      </c>
      <c r="JT173" s="2">
        <v>0</v>
      </c>
      <c r="JU173" s="2">
        <v>1</v>
      </c>
      <c r="JV173" s="2">
        <v>0</v>
      </c>
      <c r="JW173" s="2">
        <v>0</v>
      </c>
      <c r="JX173" s="2">
        <v>0</v>
      </c>
      <c r="JY173" s="2">
        <v>0</v>
      </c>
      <c r="JZ173" s="2">
        <v>0</v>
      </c>
      <c r="KA173" s="2">
        <v>0</v>
      </c>
      <c r="KB173" s="25">
        <v>1</v>
      </c>
      <c r="KC173" s="25">
        <v>0</v>
      </c>
      <c r="KD173" s="25">
        <v>0</v>
      </c>
      <c r="KE173" s="25">
        <v>0</v>
      </c>
      <c r="KF173" s="25">
        <v>3</v>
      </c>
      <c r="KG173" s="25">
        <v>2</v>
      </c>
      <c r="KH173" s="25">
        <v>1</v>
      </c>
      <c r="KI173" s="25">
        <v>0</v>
      </c>
      <c r="KJ173" s="25">
        <v>0</v>
      </c>
      <c r="KK173" s="25">
        <v>1</v>
      </c>
      <c r="KL173" s="25">
        <v>1</v>
      </c>
      <c r="KM173" s="25">
        <v>2</v>
      </c>
      <c r="KN173" s="25">
        <v>5</v>
      </c>
      <c r="KO173" s="25">
        <v>1</v>
      </c>
      <c r="KP173" s="25">
        <v>0</v>
      </c>
      <c r="KQ173" s="25">
        <v>0</v>
      </c>
      <c r="KR173" s="44">
        <v>100</v>
      </c>
      <c r="KS173" s="44">
        <v>50</v>
      </c>
      <c r="KT173" s="44">
        <v>100</v>
      </c>
      <c r="KU173" s="44">
        <v>999999999</v>
      </c>
      <c r="KV173" s="44">
        <v>999999999</v>
      </c>
      <c r="KW173" s="44">
        <v>100</v>
      </c>
      <c r="KX173" s="44">
        <v>100</v>
      </c>
      <c r="KY173" s="44">
        <v>100</v>
      </c>
      <c r="KZ173" s="44">
        <v>80</v>
      </c>
      <c r="LA173" s="44">
        <v>100</v>
      </c>
      <c r="LB173" s="44">
        <v>999999999</v>
      </c>
      <c r="LC173" s="44">
        <v>999999999</v>
      </c>
      <c r="LD173" s="44">
        <v>0</v>
      </c>
      <c r="LE173" s="44">
        <v>0</v>
      </c>
      <c r="LF173" s="44">
        <v>0</v>
      </c>
      <c r="LG173" s="44">
        <v>999999999</v>
      </c>
      <c r="LH173" s="44">
        <v>999999999</v>
      </c>
      <c r="LI173" s="44">
        <v>0</v>
      </c>
      <c r="LJ173" s="44">
        <v>0</v>
      </c>
      <c r="LK173" s="44">
        <v>0</v>
      </c>
      <c r="LL173" s="44">
        <v>0</v>
      </c>
      <c r="LM173" s="44">
        <v>0</v>
      </c>
      <c r="LN173" s="44">
        <v>999999999</v>
      </c>
      <c r="LO173" s="44">
        <v>999999999</v>
      </c>
      <c r="LP173" s="44">
        <v>0</v>
      </c>
      <c r="LQ173" s="44">
        <v>50</v>
      </c>
      <c r="LR173" s="44">
        <v>0</v>
      </c>
      <c r="LS173" s="44">
        <v>999999999</v>
      </c>
      <c r="LT173" s="44">
        <v>999999999</v>
      </c>
      <c r="LU173" s="44">
        <v>0</v>
      </c>
      <c r="LV173" s="44">
        <v>0</v>
      </c>
      <c r="LW173" s="44">
        <v>0</v>
      </c>
      <c r="LX173" s="44">
        <v>20</v>
      </c>
      <c r="LY173" s="44">
        <v>0</v>
      </c>
      <c r="LZ173" s="44">
        <v>999999999</v>
      </c>
      <c r="MA173" s="44">
        <v>999999999</v>
      </c>
      <c r="MB173" s="25">
        <v>0</v>
      </c>
      <c r="MC173" s="25">
        <v>0</v>
      </c>
      <c r="MD173" s="25">
        <v>0</v>
      </c>
      <c r="ME173" s="25">
        <v>0</v>
      </c>
      <c r="MF173" s="25">
        <v>0</v>
      </c>
      <c r="MG173" s="25">
        <v>0</v>
      </c>
      <c r="MH173" s="25">
        <v>0</v>
      </c>
      <c r="MI173" s="25">
        <v>0</v>
      </c>
      <c r="MJ173" s="25">
        <v>0</v>
      </c>
      <c r="MK173" s="25">
        <v>0</v>
      </c>
      <c r="ML173" s="25">
        <v>0</v>
      </c>
      <c r="MM173" s="25">
        <v>0</v>
      </c>
      <c r="MN173" s="25">
        <v>1</v>
      </c>
      <c r="MO173" s="25">
        <v>0</v>
      </c>
      <c r="MP173" s="25">
        <v>1</v>
      </c>
      <c r="MQ173" s="25">
        <v>0</v>
      </c>
      <c r="MR173" s="25">
        <v>0</v>
      </c>
      <c r="MS173" s="25">
        <v>3</v>
      </c>
      <c r="MT173" s="25">
        <v>2</v>
      </c>
      <c r="MU173" s="25">
        <v>0</v>
      </c>
      <c r="MV173" s="25">
        <v>0</v>
      </c>
      <c r="MW173" s="44">
        <v>1</v>
      </c>
      <c r="MX173" s="44">
        <v>0</v>
      </c>
      <c r="MY173" s="44">
        <v>0</v>
      </c>
      <c r="MZ173" s="44">
        <v>0</v>
      </c>
      <c r="NA173" s="44">
        <v>999999999</v>
      </c>
      <c r="NB173" s="44">
        <v>0</v>
      </c>
      <c r="NC173" s="44">
        <v>999999999</v>
      </c>
      <c r="ND173" s="44">
        <v>999999999</v>
      </c>
      <c r="NE173" s="44">
        <v>0</v>
      </c>
      <c r="NF173" s="44">
        <v>0</v>
      </c>
      <c r="NG173" s="44">
        <v>999999999</v>
      </c>
      <c r="NH173" s="44">
        <v>999999999</v>
      </c>
      <c r="NI173" s="44">
        <v>0</v>
      </c>
      <c r="NJ173" s="44">
        <v>999999999</v>
      </c>
      <c r="NK173" s="44">
        <v>999999999</v>
      </c>
      <c r="NL173" s="25">
        <v>0</v>
      </c>
      <c r="NM173" s="25">
        <v>0</v>
      </c>
      <c r="NN173" s="25">
        <v>0</v>
      </c>
      <c r="NO173" s="25">
        <v>0</v>
      </c>
      <c r="NP173" s="25">
        <v>0</v>
      </c>
      <c r="NQ173" s="25">
        <v>0</v>
      </c>
      <c r="NR173" s="25">
        <v>0</v>
      </c>
      <c r="NS173" s="25">
        <v>0</v>
      </c>
      <c r="NT173" s="25">
        <v>0</v>
      </c>
      <c r="NU173" s="25">
        <v>0</v>
      </c>
      <c r="NV173" s="25">
        <v>0</v>
      </c>
      <c r="NW173" s="25">
        <v>0</v>
      </c>
      <c r="NX173" s="25">
        <v>2</v>
      </c>
      <c r="NY173" s="25">
        <v>0</v>
      </c>
      <c r="NZ173" s="25">
        <v>0</v>
      </c>
      <c r="OA173" s="25">
        <v>0</v>
      </c>
      <c r="OB173" s="25">
        <v>0</v>
      </c>
      <c r="OC173" s="25">
        <v>0</v>
      </c>
      <c r="OD173" s="44">
        <v>1</v>
      </c>
      <c r="OE173" s="44">
        <v>1</v>
      </c>
      <c r="OF173" s="44">
        <v>0</v>
      </c>
      <c r="OG173" s="44">
        <v>0</v>
      </c>
      <c r="OH173" s="44">
        <v>0</v>
      </c>
      <c r="OI173" s="44">
        <v>0</v>
      </c>
      <c r="OJ173" s="44">
        <v>0</v>
      </c>
      <c r="OK173" s="44">
        <v>999999999</v>
      </c>
      <c r="OL173" s="44">
        <v>999999999</v>
      </c>
      <c r="OM173" s="44">
        <v>999999999</v>
      </c>
      <c r="ON173" s="44">
        <v>999999999</v>
      </c>
      <c r="OO173" s="44">
        <v>999999999</v>
      </c>
      <c r="OP173" s="44">
        <v>0</v>
      </c>
      <c r="OQ173" s="44">
        <v>0</v>
      </c>
      <c r="OR173" s="44">
        <v>999999999</v>
      </c>
      <c r="OS173" s="44">
        <v>999999999</v>
      </c>
      <c r="OT173" s="44">
        <v>999999999</v>
      </c>
      <c r="OU173" s="44">
        <v>999999999</v>
      </c>
      <c r="OV173" s="25">
        <v>3</v>
      </c>
      <c r="OW173" s="25">
        <v>2</v>
      </c>
      <c r="OX173" s="25">
        <v>3</v>
      </c>
      <c r="OY173" s="25">
        <v>1</v>
      </c>
      <c r="OZ173" s="25">
        <v>1</v>
      </c>
      <c r="PA173" s="25">
        <v>4</v>
      </c>
      <c r="PB173" s="25">
        <v>7</v>
      </c>
      <c r="PC173" s="25">
        <v>4</v>
      </c>
      <c r="PD173" s="25">
        <v>6</v>
      </c>
      <c r="PE173" s="25">
        <v>4</v>
      </c>
      <c r="PF173" s="25">
        <v>1</v>
      </c>
      <c r="PG173" s="25">
        <v>0</v>
      </c>
      <c r="PH173" s="25">
        <v>6</v>
      </c>
      <c r="PI173" s="25">
        <v>6</v>
      </c>
      <c r="PJ173" s="25">
        <v>5</v>
      </c>
      <c r="PK173" s="25">
        <v>1</v>
      </c>
      <c r="PL173" s="25">
        <v>1</v>
      </c>
      <c r="PM173" s="25">
        <v>4</v>
      </c>
      <c r="PN173" s="25">
        <v>8</v>
      </c>
      <c r="PO173" s="25">
        <v>5</v>
      </c>
      <c r="PP173" s="25">
        <v>8</v>
      </c>
      <c r="PQ173" s="25">
        <v>5</v>
      </c>
      <c r="PR173" s="25">
        <v>2</v>
      </c>
      <c r="PS173" s="25">
        <v>1</v>
      </c>
      <c r="PT173" s="44">
        <v>50</v>
      </c>
      <c r="PU173" s="44">
        <v>33.333333333333329</v>
      </c>
      <c r="PV173" s="44">
        <v>60</v>
      </c>
      <c r="PW173" s="44">
        <v>100</v>
      </c>
      <c r="PX173" s="44">
        <v>100</v>
      </c>
      <c r="PY173" s="44">
        <v>100</v>
      </c>
      <c r="PZ173" s="44">
        <v>87.5</v>
      </c>
      <c r="QA173" s="44">
        <v>80</v>
      </c>
      <c r="QB173" s="44">
        <v>75</v>
      </c>
      <c r="QC173" s="44">
        <v>80</v>
      </c>
      <c r="QD173" s="44">
        <v>50</v>
      </c>
      <c r="QE173" s="44">
        <v>0</v>
      </c>
      <c r="QF173" s="25">
        <v>4</v>
      </c>
      <c r="QG173" s="25">
        <v>4</v>
      </c>
      <c r="QH173" s="25">
        <v>5</v>
      </c>
      <c r="QI173" s="25">
        <v>1</v>
      </c>
      <c r="QJ173" s="25">
        <v>1</v>
      </c>
      <c r="QK173" s="25">
        <v>4</v>
      </c>
      <c r="QL173" s="25">
        <v>7</v>
      </c>
      <c r="QM173" s="25">
        <v>5</v>
      </c>
      <c r="QN173" s="25">
        <v>6</v>
      </c>
      <c r="QO173" s="25">
        <v>4</v>
      </c>
      <c r="QP173" s="25">
        <v>1</v>
      </c>
      <c r="QQ173" s="25">
        <v>6</v>
      </c>
      <c r="QR173" s="25">
        <v>6</v>
      </c>
      <c r="QS173" s="25">
        <v>5</v>
      </c>
      <c r="QT173" s="25">
        <v>1</v>
      </c>
      <c r="QU173" s="25">
        <v>1</v>
      </c>
      <c r="QV173" s="25">
        <v>4</v>
      </c>
      <c r="QW173" s="25">
        <v>8</v>
      </c>
      <c r="QX173" s="25">
        <v>5</v>
      </c>
      <c r="QY173" s="25">
        <v>8</v>
      </c>
      <c r="QZ173" s="25">
        <v>5</v>
      </c>
      <c r="RA173" s="25">
        <v>2</v>
      </c>
      <c r="RB173" s="44">
        <v>66.666666666666657</v>
      </c>
      <c r="RC173" s="44">
        <v>66.666666666666657</v>
      </c>
      <c r="RD173" s="44">
        <v>100</v>
      </c>
      <c r="RE173" s="44">
        <v>100</v>
      </c>
      <c r="RF173" s="44">
        <v>100</v>
      </c>
      <c r="RG173" s="44">
        <v>100</v>
      </c>
      <c r="RH173" s="44">
        <v>87.5</v>
      </c>
      <c r="RI173" s="44">
        <v>100</v>
      </c>
      <c r="RJ173" s="44">
        <v>75</v>
      </c>
      <c r="RK173" s="44">
        <v>80</v>
      </c>
      <c r="RL173" s="44">
        <v>50</v>
      </c>
      <c r="RM173" s="25">
        <v>3</v>
      </c>
      <c r="RN173" s="25">
        <v>4</v>
      </c>
      <c r="RO173" s="25">
        <v>2</v>
      </c>
      <c r="RP173" s="25">
        <v>0</v>
      </c>
      <c r="RQ173" s="25">
        <v>1</v>
      </c>
      <c r="RR173" s="25">
        <v>3</v>
      </c>
      <c r="RS173" s="25">
        <v>5</v>
      </c>
      <c r="RT173" s="25">
        <v>4</v>
      </c>
      <c r="RU173" s="25">
        <v>6</v>
      </c>
      <c r="RV173" s="25">
        <v>2</v>
      </c>
      <c r="RW173" s="25">
        <v>1</v>
      </c>
      <c r="RX173" s="25">
        <v>1</v>
      </c>
      <c r="RY173" s="25">
        <v>1</v>
      </c>
      <c r="RZ173" s="25">
        <v>1</v>
      </c>
      <c r="SA173" s="25">
        <v>1</v>
      </c>
      <c r="SB173" s="25">
        <v>0</v>
      </c>
      <c r="SC173" s="25">
        <v>1</v>
      </c>
      <c r="SD173" s="25">
        <v>3</v>
      </c>
      <c r="SE173" s="25">
        <v>3</v>
      </c>
      <c r="SF173" s="25">
        <v>4</v>
      </c>
      <c r="SG173" s="25">
        <v>7</v>
      </c>
      <c r="SH173" s="25">
        <v>1</v>
      </c>
      <c r="SI173" s="25">
        <v>1</v>
      </c>
      <c r="SJ173" s="25">
        <v>1</v>
      </c>
      <c r="SK173" s="25">
        <v>1</v>
      </c>
      <c r="SL173" s="25">
        <v>1</v>
      </c>
      <c r="SM173" s="25">
        <v>1</v>
      </c>
      <c r="SN173" s="25">
        <v>0</v>
      </c>
      <c r="SO173" s="25">
        <v>1</v>
      </c>
      <c r="SP173" s="25">
        <v>3</v>
      </c>
      <c r="SQ173" s="25">
        <v>3</v>
      </c>
      <c r="SR173" s="25">
        <v>4</v>
      </c>
      <c r="SS173" s="25">
        <v>5</v>
      </c>
      <c r="ST173" s="25">
        <v>0</v>
      </c>
      <c r="SU173" s="25">
        <v>1</v>
      </c>
      <c r="SV173" s="25">
        <v>1</v>
      </c>
      <c r="SW173" s="44">
        <v>75</v>
      </c>
      <c r="SX173" s="44">
        <v>100</v>
      </c>
      <c r="SY173" s="44">
        <v>100</v>
      </c>
      <c r="SZ173" s="44">
        <v>999999999</v>
      </c>
      <c r="TA173" s="44">
        <v>100</v>
      </c>
      <c r="TB173" s="44">
        <v>75</v>
      </c>
      <c r="TC173" s="44">
        <v>100</v>
      </c>
      <c r="TD173" s="44">
        <v>100</v>
      </c>
      <c r="TE173" s="44">
        <v>75</v>
      </c>
      <c r="TF173" s="44">
        <v>66.666666666666657</v>
      </c>
      <c r="TG173" s="44">
        <v>100</v>
      </c>
      <c r="TH173" s="44">
        <v>100</v>
      </c>
      <c r="TI173" s="44">
        <v>25</v>
      </c>
      <c r="TJ173" s="44">
        <v>25</v>
      </c>
      <c r="TK173" s="44">
        <v>50</v>
      </c>
      <c r="TL173" s="44">
        <v>999999999</v>
      </c>
      <c r="TM173" s="44">
        <v>100</v>
      </c>
      <c r="TN173" s="44">
        <v>75</v>
      </c>
      <c r="TO173" s="44">
        <v>60</v>
      </c>
      <c r="TP173" s="44">
        <v>100</v>
      </c>
      <c r="TQ173" s="44">
        <v>87.5</v>
      </c>
      <c r="TR173" s="44">
        <v>33.333333333333329</v>
      </c>
      <c r="TS173" s="44">
        <v>100</v>
      </c>
      <c r="TT173" s="44">
        <v>100</v>
      </c>
      <c r="TU173" s="44">
        <v>25</v>
      </c>
      <c r="TV173" s="44">
        <v>25</v>
      </c>
      <c r="TW173" s="44">
        <v>50</v>
      </c>
      <c r="TX173" s="44">
        <v>999999999</v>
      </c>
      <c r="TY173" s="44">
        <v>100</v>
      </c>
      <c r="TZ173" s="44">
        <v>75</v>
      </c>
      <c r="UA173" s="44">
        <v>60</v>
      </c>
      <c r="UB173" s="44">
        <v>100</v>
      </c>
      <c r="UC173" s="44">
        <v>62.5</v>
      </c>
      <c r="UD173" s="44">
        <v>0</v>
      </c>
      <c r="UE173" s="44">
        <v>100</v>
      </c>
      <c r="UF173" s="44">
        <v>100</v>
      </c>
    </row>
    <row r="174" spans="1:552" x14ac:dyDescent="0.25">
      <c r="A174" s="2" t="str">
        <f t="shared" si="2"/>
        <v xml:space="preserve">350750 Botucatu                                                                                                                                     </v>
      </c>
      <c r="B174" s="58">
        <v>350750</v>
      </c>
      <c r="C174" s="2" t="s">
        <v>218</v>
      </c>
      <c r="D174" s="56">
        <v>1</v>
      </c>
      <c r="E174" s="56">
        <v>2</v>
      </c>
      <c r="F174" s="56">
        <v>4</v>
      </c>
      <c r="G174" s="56">
        <v>3</v>
      </c>
      <c r="H174" s="56">
        <v>6</v>
      </c>
      <c r="I174" s="56">
        <v>2</v>
      </c>
      <c r="J174" s="56">
        <v>7</v>
      </c>
      <c r="K174" s="56">
        <v>4</v>
      </c>
      <c r="L174" s="56">
        <v>3</v>
      </c>
      <c r="M174" s="56">
        <v>4</v>
      </c>
      <c r="N174" s="56">
        <v>3</v>
      </c>
      <c r="O174" s="56">
        <v>1</v>
      </c>
      <c r="P174" s="59">
        <v>1</v>
      </c>
      <c r="Q174" s="59">
        <v>2</v>
      </c>
      <c r="R174" s="59">
        <v>4</v>
      </c>
      <c r="S174" s="59">
        <v>3</v>
      </c>
      <c r="T174" s="59">
        <v>6</v>
      </c>
      <c r="U174" s="59">
        <v>2</v>
      </c>
      <c r="V174" s="59">
        <v>3</v>
      </c>
      <c r="W174" s="59">
        <v>2</v>
      </c>
      <c r="X174" s="59">
        <v>2</v>
      </c>
      <c r="Y174" s="59">
        <v>2</v>
      </c>
      <c r="Z174" s="59">
        <v>2</v>
      </c>
      <c r="AA174" s="59">
        <v>1</v>
      </c>
      <c r="AB174" s="62">
        <v>100</v>
      </c>
      <c r="AC174" s="62">
        <v>100</v>
      </c>
      <c r="AD174" s="62">
        <v>100</v>
      </c>
      <c r="AE174" s="62">
        <v>100</v>
      </c>
      <c r="AF174" s="62">
        <v>100</v>
      </c>
      <c r="AG174" s="62">
        <v>100</v>
      </c>
      <c r="AH174" s="62">
        <v>42.857142857142854</v>
      </c>
      <c r="AI174" s="62">
        <v>50</v>
      </c>
      <c r="AJ174" s="62">
        <v>66.666666666666657</v>
      </c>
      <c r="AK174" s="62">
        <v>50</v>
      </c>
      <c r="AL174" s="62">
        <v>66.666666666666657</v>
      </c>
      <c r="AM174" s="62">
        <v>100</v>
      </c>
      <c r="AN174" s="61">
        <v>0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2</v>
      </c>
      <c r="AU174" s="25">
        <v>1</v>
      </c>
      <c r="AV174" s="25">
        <v>0</v>
      </c>
      <c r="AW174" s="25">
        <v>0</v>
      </c>
      <c r="AX174" s="25">
        <v>1</v>
      </c>
      <c r="AY174" s="25">
        <v>0</v>
      </c>
      <c r="AZ174" s="39">
        <v>0</v>
      </c>
      <c r="BA174" s="39">
        <v>0</v>
      </c>
      <c r="BB174" s="39">
        <v>0</v>
      </c>
      <c r="BC174" s="39">
        <v>0</v>
      </c>
      <c r="BD174" s="39">
        <v>0</v>
      </c>
      <c r="BE174" s="39">
        <v>0</v>
      </c>
      <c r="BF174" s="39">
        <v>28.571428571428569</v>
      </c>
      <c r="BG174" s="39">
        <v>25</v>
      </c>
      <c r="BH174" s="39">
        <v>0</v>
      </c>
      <c r="BI174" s="39">
        <v>0</v>
      </c>
      <c r="BJ174" s="39">
        <v>33.333333333333329</v>
      </c>
      <c r="BK174" s="39">
        <v>0</v>
      </c>
      <c r="BL174" s="25">
        <v>0</v>
      </c>
      <c r="BM174" s="25">
        <v>0</v>
      </c>
      <c r="BN174" s="25">
        <v>0</v>
      </c>
      <c r="BO174" s="25">
        <v>0</v>
      </c>
      <c r="BP174" s="25">
        <v>0</v>
      </c>
      <c r="BQ174" s="25">
        <v>0</v>
      </c>
      <c r="BR174" s="25">
        <v>2</v>
      </c>
      <c r="BS174" s="25">
        <v>1</v>
      </c>
      <c r="BT174" s="25">
        <v>1</v>
      </c>
      <c r="BU174" s="25">
        <v>2</v>
      </c>
      <c r="BV174" s="25">
        <v>0</v>
      </c>
      <c r="BW174" s="25">
        <v>0</v>
      </c>
      <c r="BX174" s="39">
        <v>0</v>
      </c>
      <c r="BY174" s="39">
        <v>0</v>
      </c>
      <c r="BZ174" s="39">
        <v>0</v>
      </c>
      <c r="CA174" s="39">
        <v>0</v>
      </c>
      <c r="CB174" s="39">
        <v>0</v>
      </c>
      <c r="CC174" s="39">
        <v>0</v>
      </c>
      <c r="CD174" s="39">
        <v>28.571428571428569</v>
      </c>
      <c r="CE174" s="39">
        <v>25</v>
      </c>
      <c r="CF174" s="39">
        <v>33.333333333333329</v>
      </c>
      <c r="CG174" s="39">
        <v>50</v>
      </c>
      <c r="CH174" s="39">
        <v>0</v>
      </c>
      <c r="CI174" s="39">
        <v>0</v>
      </c>
      <c r="CJ174" s="63">
        <v>1</v>
      </c>
      <c r="CK174" s="63">
        <v>2</v>
      </c>
      <c r="CL174" s="63">
        <v>3</v>
      </c>
      <c r="CM174" s="63">
        <v>2</v>
      </c>
      <c r="CN174" s="63">
        <v>5</v>
      </c>
      <c r="CO174" s="63">
        <v>2</v>
      </c>
      <c r="CP174" s="63">
        <v>2</v>
      </c>
      <c r="CQ174" s="63">
        <v>2</v>
      </c>
      <c r="CR174" s="63">
        <v>1</v>
      </c>
      <c r="CS174" s="63">
        <v>2</v>
      </c>
      <c r="CT174" s="63">
        <v>1</v>
      </c>
      <c r="CU174" s="63">
        <v>1</v>
      </c>
      <c r="CV174" s="63">
        <v>0</v>
      </c>
      <c r="CW174" s="63">
        <v>0</v>
      </c>
      <c r="CX174" s="63">
        <v>0</v>
      </c>
      <c r="CY174" s="63">
        <v>0</v>
      </c>
      <c r="CZ174" s="63">
        <v>0</v>
      </c>
      <c r="DA174" s="63">
        <v>0</v>
      </c>
      <c r="DB174" s="63">
        <v>0</v>
      </c>
      <c r="DC174" s="63">
        <v>0</v>
      </c>
      <c r="DD174" s="63">
        <v>0</v>
      </c>
      <c r="DE174" s="63">
        <v>0</v>
      </c>
      <c r="DF174" s="63">
        <v>0</v>
      </c>
      <c r="DG174" s="63">
        <v>0</v>
      </c>
      <c r="DH174" s="25">
        <v>0</v>
      </c>
      <c r="DI174" s="25">
        <v>0</v>
      </c>
      <c r="DJ174" s="25">
        <v>1</v>
      </c>
      <c r="DK174" s="25">
        <v>1</v>
      </c>
      <c r="DL174" s="25">
        <v>0</v>
      </c>
      <c r="DM174" s="25">
        <v>0</v>
      </c>
      <c r="DN174" s="25">
        <v>0</v>
      </c>
      <c r="DO174" s="25">
        <v>0</v>
      </c>
      <c r="DP174" s="25">
        <v>1</v>
      </c>
      <c r="DQ174" s="25">
        <v>0</v>
      </c>
      <c r="DR174" s="25">
        <v>0</v>
      </c>
      <c r="DS174" s="25">
        <v>0</v>
      </c>
      <c r="DT174" s="34">
        <v>1</v>
      </c>
      <c r="DU174" s="34">
        <v>2</v>
      </c>
      <c r="DV174" s="34">
        <v>4</v>
      </c>
      <c r="DW174" s="34">
        <v>3</v>
      </c>
      <c r="DX174" s="34">
        <v>5</v>
      </c>
      <c r="DY174" s="34">
        <v>2</v>
      </c>
      <c r="DZ174" s="34">
        <v>2</v>
      </c>
      <c r="EA174" s="2">
        <v>2</v>
      </c>
      <c r="EB174" s="2">
        <v>2</v>
      </c>
      <c r="EC174" s="2">
        <v>2</v>
      </c>
      <c r="ED174" s="2">
        <v>1</v>
      </c>
      <c r="EE174" s="2">
        <v>1</v>
      </c>
      <c r="EF174" s="34">
        <v>100</v>
      </c>
      <c r="EG174" s="34">
        <v>100</v>
      </c>
      <c r="EH174" s="34">
        <v>75</v>
      </c>
      <c r="EI174" s="34">
        <v>66.666666666666657</v>
      </c>
      <c r="EJ174" s="34">
        <v>100</v>
      </c>
      <c r="EK174" s="34">
        <v>100</v>
      </c>
      <c r="EL174" s="34">
        <v>100</v>
      </c>
      <c r="EM174" s="34">
        <v>100</v>
      </c>
      <c r="EN174" s="34">
        <v>50</v>
      </c>
      <c r="EO174" s="34">
        <v>100</v>
      </c>
      <c r="EP174" s="34">
        <v>100</v>
      </c>
      <c r="EQ174" s="34">
        <v>100</v>
      </c>
      <c r="ER174" s="34">
        <v>0</v>
      </c>
      <c r="ES174" s="34">
        <v>0</v>
      </c>
      <c r="ET174" s="34">
        <v>0</v>
      </c>
      <c r="EU174" s="34">
        <v>0</v>
      </c>
      <c r="EV174" s="34">
        <v>0</v>
      </c>
      <c r="EW174" s="34">
        <v>0</v>
      </c>
      <c r="EX174" s="34">
        <v>0</v>
      </c>
      <c r="EY174" s="34">
        <v>0</v>
      </c>
      <c r="EZ174" s="34">
        <v>0</v>
      </c>
      <c r="FA174" s="34">
        <v>0</v>
      </c>
      <c r="FB174" s="34">
        <v>0</v>
      </c>
      <c r="FC174" s="34">
        <v>0</v>
      </c>
      <c r="FD174" s="42">
        <v>0</v>
      </c>
      <c r="FE174" s="42">
        <v>0</v>
      </c>
      <c r="FF174" s="42">
        <v>25</v>
      </c>
      <c r="FG174" s="42">
        <v>33.333333333333329</v>
      </c>
      <c r="FH174" s="42">
        <v>0</v>
      </c>
      <c r="FI174" s="42">
        <v>0</v>
      </c>
      <c r="FJ174" s="42">
        <v>0</v>
      </c>
      <c r="FK174" s="42">
        <v>0</v>
      </c>
      <c r="FL174" s="42">
        <v>50</v>
      </c>
      <c r="FM174" s="42">
        <v>0</v>
      </c>
      <c r="FN174" s="42">
        <v>0</v>
      </c>
      <c r="FO174" s="42">
        <v>0</v>
      </c>
      <c r="FP174" s="42">
        <v>1</v>
      </c>
      <c r="FQ174" s="2">
        <v>2</v>
      </c>
      <c r="FR174" s="2">
        <v>2</v>
      </c>
      <c r="FS174" s="2">
        <v>2</v>
      </c>
      <c r="FT174" s="2">
        <v>4</v>
      </c>
      <c r="FU174" s="2">
        <v>2</v>
      </c>
      <c r="FV174" s="2">
        <v>2</v>
      </c>
      <c r="FW174" s="2">
        <v>1</v>
      </c>
      <c r="FX174" s="2">
        <v>2</v>
      </c>
      <c r="FY174" s="2">
        <v>2</v>
      </c>
      <c r="FZ174" s="2">
        <v>1</v>
      </c>
      <c r="GA174" s="2">
        <v>1</v>
      </c>
      <c r="GB174" s="25">
        <v>0</v>
      </c>
      <c r="GC174" s="25">
        <v>0</v>
      </c>
      <c r="GD174" s="25">
        <v>2</v>
      </c>
      <c r="GE174" s="25">
        <v>1</v>
      </c>
      <c r="GF174" s="25">
        <v>2</v>
      </c>
      <c r="GG174" s="25">
        <v>0</v>
      </c>
      <c r="GH174" s="25">
        <v>0</v>
      </c>
      <c r="GI174" s="25">
        <v>0</v>
      </c>
      <c r="GJ174" s="25">
        <v>0</v>
      </c>
      <c r="GK174" s="25">
        <v>0</v>
      </c>
      <c r="GL174" s="25">
        <v>0</v>
      </c>
      <c r="GM174" s="25">
        <v>0</v>
      </c>
      <c r="GN174" s="2">
        <v>0</v>
      </c>
      <c r="GO174" s="2">
        <v>0</v>
      </c>
      <c r="GP174" s="2">
        <v>0</v>
      </c>
      <c r="GQ174" s="2">
        <v>0</v>
      </c>
      <c r="GR174" s="2">
        <v>0</v>
      </c>
      <c r="GS174" s="2">
        <v>0</v>
      </c>
      <c r="GT174" s="2">
        <v>1</v>
      </c>
      <c r="GU174" s="2">
        <v>0</v>
      </c>
      <c r="GV174" s="2">
        <v>0</v>
      </c>
      <c r="GW174" s="2">
        <v>0</v>
      </c>
      <c r="GX174" s="2">
        <v>1</v>
      </c>
      <c r="GY174" s="2">
        <v>0</v>
      </c>
      <c r="GZ174" s="2">
        <v>1</v>
      </c>
      <c r="HA174" s="2">
        <v>2</v>
      </c>
      <c r="HB174" s="2">
        <v>4</v>
      </c>
      <c r="HC174" s="2">
        <v>3</v>
      </c>
      <c r="HD174" s="2">
        <v>6</v>
      </c>
      <c r="HE174" s="2">
        <v>2</v>
      </c>
      <c r="HF174" s="2">
        <v>3</v>
      </c>
      <c r="HG174" s="2">
        <v>1</v>
      </c>
      <c r="HH174" s="2">
        <v>2</v>
      </c>
      <c r="HI174" s="2">
        <v>2</v>
      </c>
      <c r="HJ174" s="2">
        <v>2</v>
      </c>
      <c r="HK174" s="2">
        <v>1</v>
      </c>
      <c r="HL174" s="34">
        <v>100</v>
      </c>
      <c r="HM174" s="34">
        <v>100</v>
      </c>
      <c r="HN174" s="34">
        <v>50</v>
      </c>
      <c r="HO174" s="34">
        <v>66.666666666666657</v>
      </c>
      <c r="HP174" s="34">
        <v>66.666666666666657</v>
      </c>
      <c r="HQ174" s="34">
        <v>100</v>
      </c>
      <c r="HR174" s="34">
        <v>66.666666666666657</v>
      </c>
      <c r="HS174" s="34">
        <v>100</v>
      </c>
      <c r="HT174" s="34">
        <v>100</v>
      </c>
      <c r="HU174" s="34">
        <v>100</v>
      </c>
      <c r="HV174" s="34">
        <v>50</v>
      </c>
      <c r="HW174" s="34">
        <v>100</v>
      </c>
      <c r="HX174" s="39">
        <v>0</v>
      </c>
      <c r="HY174" s="39">
        <v>0</v>
      </c>
      <c r="HZ174" s="39">
        <v>50</v>
      </c>
      <c r="IA174" s="39">
        <v>33.333333333333329</v>
      </c>
      <c r="IB174" s="39">
        <v>33.333333333333329</v>
      </c>
      <c r="IC174" s="39">
        <v>0</v>
      </c>
      <c r="ID174" s="39">
        <v>0</v>
      </c>
      <c r="IE174" s="39">
        <v>0</v>
      </c>
      <c r="IF174" s="39">
        <v>0</v>
      </c>
      <c r="IG174" s="39">
        <v>0</v>
      </c>
      <c r="IH174" s="39">
        <v>0</v>
      </c>
      <c r="II174" s="39">
        <v>0</v>
      </c>
      <c r="IJ174" s="39">
        <v>0</v>
      </c>
      <c r="IK174" s="39">
        <v>0</v>
      </c>
      <c r="IL174" s="39">
        <v>0</v>
      </c>
      <c r="IM174" s="39">
        <v>0</v>
      </c>
      <c r="IN174" s="39">
        <v>0</v>
      </c>
      <c r="IO174" s="39">
        <v>0</v>
      </c>
      <c r="IP174" s="39">
        <v>33.333333333333329</v>
      </c>
      <c r="IQ174" s="39">
        <v>0</v>
      </c>
      <c r="IR174" s="39">
        <v>0</v>
      </c>
      <c r="IS174" s="39">
        <v>0</v>
      </c>
      <c r="IT174" s="39">
        <v>50</v>
      </c>
      <c r="IU174" s="39">
        <v>0</v>
      </c>
      <c r="IV174" s="39">
        <v>0</v>
      </c>
      <c r="IW174" s="39">
        <v>0</v>
      </c>
      <c r="IX174" s="39">
        <v>0</v>
      </c>
      <c r="IY174" s="39">
        <v>0</v>
      </c>
      <c r="IZ174" s="39">
        <v>0</v>
      </c>
      <c r="JA174" s="39">
        <v>0</v>
      </c>
      <c r="JB174" s="39">
        <v>2</v>
      </c>
      <c r="JC174" s="39">
        <v>1</v>
      </c>
      <c r="JD174" s="2">
        <v>0</v>
      </c>
      <c r="JE174" s="2">
        <v>0</v>
      </c>
      <c r="JF174" s="2">
        <v>1</v>
      </c>
      <c r="JG174" s="2">
        <v>0</v>
      </c>
      <c r="JH174" s="2">
        <v>0</v>
      </c>
      <c r="JI174" s="2">
        <v>0</v>
      </c>
      <c r="JJ174" s="2">
        <v>0</v>
      </c>
      <c r="JK174" s="2">
        <v>0</v>
      </c>
      <c r="JL174" s="2">
        <v>0</v>
      </c>
      <c r="JM174" s="44">
        <v>0</v>
      </c>
      <c r="JN174" s="44">
        <v>0</v>
      </c>
      <c r="JO174" s="44">
        <v>0</v>
      </c>
      <c r="JP174" s="2">
        <v>0</v>
      </c>
      <c r="JQ174" s="2">
        <v>0</v>
      </c>
      <c r="JR174" s="2">
        <v>0</v>
      </c>
      <c r="JS174" s="2">
        <v>0</v>
      </c>
      <c r="JT174" s="2">
        <v>0</v>
      </c>
      <c r="JU174" s="2">
        <v>0</v>
      </c>
      <c r="JV174" s="2">
        <v>0</v>
      </c>
      <c r="JW174" s="2">
        <v>0</v>
      </c>
      <c r="JX174" s="2">
        <v>0</v>
      </c>
      <c r="JY174" s="2">
        <v>0</v>
      </c>
      <c r="JZ174" s="2">
        <v>0</v>
      </c>
      <c r="KA174" s="2">
        <v>0</v>
      </c>
      <c r="KB174" s="25">
        <v>0</v>
      </c>
      <c r="KC174" s="25">
        <v>0</v>
      </c>
      <c r="KD174" s="25">
        <v>0</v>
      </c>
      <c r="KE174" s="25">
        <v>0</v>
      </c>
      <c r="KF174" s="25">
        <v>0</v>
      </c>
      <c r="KG174" s="25">
        <v>0</v>
      </c>
      <c r="KH174" s="25">
        <v>0</v>
      </c>
      <c r="KI174" s="25">
        <v>0</v>
      </c>
      <c r="KJ174" s="25">
        <v>0</v>
      </c>
      <c r="KK174" s="25">
        <v>0</v>
      </c>
      <c r="KL174" s="25">
        <v>2</v>
      </c>
      <c r="KM174" s="25">
        <v>1</v>
      </c>
      <c r="KN174" s="25">
        <v>0</v>
      </c>
      <c r="KO174" s="25">
        <v>0</v>
      </c>
      <c r="KP174" s="25">
        <v>1</v>
      </c>
      <c r="KQ174" s="25">
        <v>0</v>
      </c>
      <c r="KR174" s="44">
        <v>999999999</v>
      </c>
      <c r="KS174" s="44">
        <v>999999999</v>
      </c>
      <c r="KT174" s="44">
        <v>999999999</v>
      </c>
      <c r="KU174" s="44">
        <v>999999999</v>
      </c>
      <c r="KV174" s="44">
        <v>999999999</v>
      </c>
      <c r="KW174" s="44">
        <v>999999999</v>
      </c>
      <c r="KX174" s="44">
        <v>100</v>
      </c>
      <c r="KY174" s="44">
        <v>100</v>
      </c>
      <c r="KZ174" s="44">
        <v>999999999</v>
      </c>
      <c r="LA174" s="44">
        <v>999999999</v>
      </c>
      <c r="LB174" s="44">
        <v>100</v>
      </c>
      <c r="LC174" s="44">
        <v>999999999</v>
      </c>
      <c r="LD174" s="44">
        <v>999999999</v>
      </c>
      <c r="LE174" s="44">
        <v>999999999</v>
      </c>
      <c r="LF174" s="44">
        <v>999999999</v>
      </c>
      <c r="LG174" s="44">
        <v>999999999</v>
      </c>
      <c r="LH174" s="44">
        <v>999999999</v>
      </c>
      <c r="LI174" s="44">
        <v>999999999</v>
      </c>
      <c r="LJ174" s="44">
        <v>0</v>
      </c>
      <c r="LK174" s="44">
        <v>0</v>
      </c>
      <c r="LL174" s="44">
        <v>999999999</v>
      </c>
      <c r="LM174" s="44">
        <v>999999999</v>
      </c>
      <c r="LN174" s="44">
        <v>0</v>
      </c>
      <c r="LO174" s="44">
        <v>999999999</v>
      </c>
      <c r="LP174" s="44">
        <v>999999999</v>
      </c>
      <c r="LQ174" s="44">
        <v>999999999</v>
      </c>
      <c r="LR174" s="44">
        <v>999999999</v>
      </c>
      <c r="LS174" s="44">
        <v>999999999</v>
      </c>
      <c r="LT174" s="44">
        <v>999999999</v>
      </c>
      <c r="LU174" s="44">
        <v>999999999</v>
      </c>
      <c r="LV174" s="44">
        <v>0</v>
      </c>
      <c r="LW174" s="44">
        <v>0</v>
      </c>
      <c r="LX174" s="44">
        <v>999999999</v>
      </c>
      <c r="LY174" s="44">
        <v>999999999</v>
      </c>
      <c r="LZ174" s="44">
        <v>0</v>
      </c>
      <c r="MA174" s="44">
        <v>999999999</v>
      </c>
      <c r="MB174" s="25">
        <v>0</v>
      </c>
      <c r="MC174" s="25">
        <v>1</v>
      </c>
      <c r="MD174" s="25">
        <v>2</v>
      </c>
      <c r="ME174" s="25">
        <v>0</v>
      </c>
      <c r="MF174" s="25">
        <v>1</v>
      </c>
      <c r="MG174" s="25">
        <v>0</v>
      </c>
      <c r="MH174" s="25">
        <v>0</v>
      </c>
      <c r="MI174" s="25">
        <v>0</v>
      </c>
      <c r="MJ174" s="25">
        <v>0</v>
      </c>
      <c r="MK174" s="25">
        <v>0</v>
      </c>
      <c r="ML174" s="25">
        <v>0</v>
      </c>
      <c r="MM174" s="25">
        <v>0</v>
      </c>
      <c r="MN174" s="25">
        <v>1</v>
      </c>
      <c r="MO174" s="25">
        <v>2</v>
      </c>
      <c r="MP174" s="25">
        <v>4</v>
      </c>
      <c r="MQ174" s="25">
        <v>3</v>
      </c>
      <c r="MR174" s="25">
        <v>5</v>
      </c>
      <c r="MS174" s="25">
        <v>2</v>
      </c>
      <c r="MT174" s="25">
        <v>1</v>
      </c>
      <c r="MU174" s="25">
        <v>1</v>
      </c>
      <c r="MV174" s="25">
        <v>1</v>
      </c>
      <c r="MW174" s="44">
        <v>0</v>
      </c>
      <c r="MX174" s="44">
        <v>1</v>
      </c>
      <c r="MY174" s="44">
        <v>1</v>
      </c>
      <c r="MZ174" s="44">
        <v>0</v>
      </c>
      <c r="NA174" s="44">
        <v>50</v>
      </c>
      <c r="NB174" s="44">
        <v>50</v>
      </c>
      <c r="NC174" s="44">
        <v>0</v>
      </c>
      <c r="ND174" s="44">
        <v>20</v>
      </c>
      <c r="NE174" s="44">
        <v>0</v>
      </c>
      <c r="NF174" s="44">
        <v>0</v>
      </c>
      <c r="NG174" s="44">
        <v>0</v>
      </c>
      <c r="NH174" s="44">
        <v>0</v>
      </c>
      <c r="NI174" s="44">
        <v>999999999</v>
      </c>
      <c r="NJ174" s="44">
        <v>0</v>
      </c>
      <c r="NK174" s="44">
        <v>0</v>
      </c>
      <c r="NL174" s="25">
        <v>0</v>
      </c>
      <c r="NM174" s="25">
        <v>0</v>
      </c>
      <c r="NN174" s="25">
        <v>0</v>
      </c>
      <c r="NO174" s="25">
        <v>0</v>
      </c>
      <c r="NP174" s="25">
        <v>0</v>
      </c>
      <c r="NQ174" s="25">
        <v>0</v>
      </c>
      <c r="NR174" s="25">
        <v>0</v>
      </c>
      <c r="NS174" s="25">
        <v>0</v>
      </c>
      <c r="NT174" s="25">
        <v>0</v>
      </c>
      <c r="NU174" s="25">
        <v>0</v>
      </c>
      <c r="NV174" s="25">
        <v>0</v>
      </c>
      <c r="NW174" s="25">
        <v>0</v>
      </c>
      <c r="NX174" s="25">
        <v>0</v>
      </c>
      <c r="NY174" s="25">
        <v>0</v>
      </c>
      <c r="NZ174" s="25">
        <v>0</v>
      </c>
      <c r="OA174" s="25">
        <v>0</v>
      </c>
      <c r="OB174" s="25">
        <v>0</v>
      </c>
      <c r="OC174" s="25">
        <v>0</v>
      </c>
      <c r="OD174" s="44">
        <v>0</v>
      </c>
      <c r="OE174" s="44">
        <v>0</v>
      </c>
      <c r="OF174" s="44">
        <v>0</v>
      </c>
      <c r="OG174" s="44">
        <v>0</v>
      </c>
      <c r="OH174" s="44">
        <v>0</v>
      </c>
      <c r="OI174" s="44">
        <v>0</v>
      </c>
      <c r="OJ174" s="44">
        <v>999999999</v>
      </c>
      <c r="OK174" s="44">
        <v>999999999</v>
      </c>
      <c r="OL174" s="44">
        <v>999999999</v>
      </c>
      <c r="OM174" s="44">
        <v>999999999</v>
      </c>
      <c r="ON174" s="44">
        <v>999999999</v>
      </c>
      <c r="OO174" s="44">
        <v>999999999</v>
      </c>
      <c r="OP174" s="44">
        <v>999999999</v>
      </c>
      <c r="OQ174" s="44">
        <v>999999999</v>
      </c>
      <c r="OR174" s="44">
        <v>999999999</v>
      </c>
      <c r="OS174" s="44">
        <v>999999999</v>
      </c>
      <c r="OT174" s="44">
        <v>999999999</v>
      </c>
      <c r="OU174" s="44">
        <v>999999999</v>
      </c>
      <c r="OV174" s="25">
        <v>2</v>
      </c>
      <c r="OW174" s="25">
        <v>2</v>
      </c>
      <c r="OX174" s="25">
        <v>4</v>
      </c>
      <c r="OY174" s="25">
        <v>3</v>
      </c>
      <c r="OZ174" s="25">
        <v>6</v>
      </c>
      <c r="PA174" s="25">
        <v>2</v>
      </c>
      <c r="PB174" s="25">
        <v>4</v>
      </c>
      <c r="PC174" s="25">
        <v>4</v>
      </c>
      <c r="PD174" s="25">
        <v>3</v>
      </c>
      <c r="PE174" s="25">
        <v>1</v>
      </c>
      <c r="PF174" s="25">
        <v>2</v>
      </c>
      <c r="PG174" s="25">
        <v>0</v>
      </c>
      <c r="PH174" s="25">
        <v>3</v>
      </c>
      <c r="PI174" s="25">
        <v>3</v>
      </c>
      <c r="PJ174" s="25">
        <v>5</v>
      </c>
      <c r="PK174" s="25">
        <v>5</v>
      </c>
      <c r="PL174" s="25">
        <v>8</v>
      </c>
      <c r="PM174" s="25">
        <v>2</v>
      </c>
      <c r="PN174" s="25">
        <v>6</v>
      </c>
      <c r="PO174" s="25">
        <v>6</v>
      </c>
      <c r="PP174" s="25">
        <v>3</v>
      </c>
      <c r="PQ174" s="25">
        <v>2</v>
      </c>
      <c r="PR174" s="25">
        <v>5</v>
      </c>
      <c r="PS174" s="25">
        <v>1</v>
      </c>
      <c r="PT174" s="44">
        <v>66.666666666666657</v>
      </c>
      <c r="PU174" s="44">
        <v>66.666666666666657</v>
      </c>
      <c r="PV174" s="44">
        <v>80</v>
      </c>
      <c r="PW174" s="44">
        <v>60</v>
      </c>
      <c r="PX174" s="44">
        <v>75</v>
      </c>
      <c r="PY174" s="44">
        <v>100</v>
      </c>
      <c r="PZ174" s="44">
        <v>66.666666666666657</v>
      </c>
      <c r="QA174" s="44">
        <v>66.666666666666657</v>
      </c>
      <c r="QB174" s="44">
        <v>100</v>
      </c>
      <c r="QC174" s="44">
        <v>50</v>
      </c>
      <c r="QD174" s="44">
        <v>40</v>
      </c>
      <c r="QE174" s="44">
        <v>0</v>
      </c>
      <c r="QF174" s="25">
        <v>2</v>
      </c>
      <c r="QG174" s="25">
        <v>3</v>
      </c>
      <c r="QH174" s="25">
        <v>4</v>
      </c>
      <c r="QI174" s="25">
        <v>5</v>
      </c>
      <c r="QJ174" s="25">
        <v>8</v>
      </c>
      <c r="QK174" s="25">
        <v>2</v>
      </c>
      <c r="QL174" s="25">
        <v>6</v>
      </c>
      <c r="QM174" s="25">
        <v>6</v>
      </c>
      <c r="QN174" s="25">
        <v>2</v>
      </c>
      <c r="QO174" s="25">
        <v>1</v>
      </c>
      <c r="QP174" s="25">
        <v>1</v>
      </c>
      <c r="QQ174" s="25">
        <v>3</v>
      </c>
      <c r="QR174" s="25">
        <v>3</v>
      </c>
      <c r="QS174" s="25">
        <v>5</v>
      </c>
      <c r="QT174" s="25">
        <v>5</v>
      </c>
      <c r="QU174" s="25">
        <v>8</v>
      </c>
      <c r="QV174" s="25">
        <v>2</v>
      </c>
      <c r="QW174" s="25">
        <v>6</v>
      </c>
      <c r="QX174" s="25">
        <v>6</v>
      </c>
      <c r="QY174" s="25">
        <v>3</v>
      </c>
      <c r="QZ174" s="25">
        <v>2</v>
      </c>
      <c r="RA174" s="25">
        <v>5</v>
      </c>
      <c r="RB174" s="44">
        <v>66.666666666666657</v>
      </c>
      <c r="RC174" s="44">
        <v>100</v>
      </c>
      <c r="RD174" s="44">
        <v>80</v>
      </c>
      <c r="RE174" s="44">
        <v>100</v>
      </c>
      <c r="RF174" s="44">
        <v>100</v>
      </c>
      <c r="RG174" s="44">
        <v>100</v>
      </c>
      <c r="RH174" s="44">
        <v>100</v>
      </c>
      <c r="RI174" s="44">
        <v>100</v>
      </c>
      <c r="RJ174" s="44">
        <v>66.666666666666657</v>
      </c>
      <c r="RK174" s="44">
        <v>50</v>
      </c>
      <c r="RL174" s="44">
        <v>20</v>
      </c>
      <c r="RM174" s="25">
        <v>1</v>
      </c>
      <c r="RN174" s="25">
        <v>2</v>
      </c>
      <c r="RO174" s="25">
        <v>3</v>
      </c>
      <c r="RP174" s="25">
        <v>3</v>
      </c>
      <c r="RQ174" s="25">
        <v>5</v>
      </c>
      <c r="RR174" s="25">
        <v>2</v>
      </c>
      <c r="RS174" s="25">
        <v>3</v>
      </c>
      <c r="RT174" s="25">
        <v>2</v>
      </c>
      <c r="RU174" s="25">
        <v>2</v>
      </c>
      <c r="RV174" s="25">
        <v>1</v>
      </c>
      <c r="RW174" s="25">
        <v>2</v>
      </c>
      <c r="RX174" s="25">
        <v>0</v>
      </c>
      <c r="RY174" s="25">
        <v>1</v>
      </c>
      <c r="RZ174" s="25">
        <v>1</v>
      </c>
      <c r="SA174" s="25">
        <v>2</v>
      </c>
      <c r="SB174" s="25">
        <v>1</v>
      </c>
      <c r="SC174" s="25">
        <v>4</v>
      </c>
      <c r="SD174" s="25">
        <v>1</v>
      </c>
      <c r="SE174" s="25">
        <v>4</v>
      </c>
      <c r="SF174" s="25">
        <v>1</v>
      </c>
      <c r="SG174" s="25">
        <v>2</v>
      </c>
      <c r="SH174" s="25">
        <v>2</v>
      </c>
      <c r="SI174" s="25">
        <v>1</v>
      </c>
      <c r="SJ174" s="25">
        <v>1</v>
      </c>
      <c r="SK174" s="25">
        <v>1</v>
      </c>
      <c r="SL174" s="25">
        <v>1</v>
      </c>
      <c r="SM174" s="25">
        <v>1</v>
      </c>
      <c r="SN174" s="25">
        <v>1</v>
      </c>
      <c r="SO174" s="25">
        <v>4</v>
      </c>
      <c r="SP174" s="25">
        <v>1</v>
      </c>
      <c r="SQ174" s="25">
        <v>3</v>
      </c>
      <c r="SR174" s="25">
        <v>1</v>
      </c>
      <c r="SS174" s="25">
        <v>2</v>
      </c>
      <c r="ST174" s="25">
        <v>1</v>
      </c>
      <c r="SU174" s="25">
        <v>0</v>
      </c>
      <c r="SV174" s="25">
        <v>0</v>
      </c>
      <c r="SW174" s="44">
        <v>100</v>
      </c>
      <c r="SX174" s="44">
        <v>100</v>
      </c>
      <c r="SY174" s="44">
        <v>75</v>
      </c>
      <c r="SZ174" s="44">
        <v>100</v>
      </c>
      <c r="TA174" s="44">
        <v>83.333333333333343</v>
      </c>
      <c r="TB174" s="44">
        <v>100</v>
      </c>
      <c r="TC174" s="44">
        <v>42.857142857142854</v>
      </c>
      <c r="TD174" s="44">
        <v>50</v>
      </c>
      <c r="TE174" s="44">
        <v>66.666666666666657</v>
      </c>
      <c r="TF174" s="44">
        <v>25</v>
      </c>
      <c r="TG174" s="44">
        <v>66.666666666666657</v>
      </c>
      <c r="TH174" s="44">
        <v>0</v>
      </c>
      <c r="TI174" s="44">
        <v>100</v>
      </c>
      <c r="TJ174" s="44">
        <v>50</v>
      </c>
      <c r="TK174" s="44">
        <v>50</v>
      </c>
      <c r="TL174" s="44">
        <v>33.333333333333329</v>
      </c>
      <c r="TM174" s="44">
        <v>66.666666666666657</v>
      </c>
      <c r="TN174" s="44">
        <v>50</v>
      </c>
      <c r="TO174" s="44">
        <v>57.142857142857139</v>
      </c>
      <c r="TP174" s="44">
        <v>25</v>
      </c>
      <c r="TQ174" s="44">
        <v>66.666666666666657</v>
      </c>
      <c r="TR174" s="44">
        <v>50</v>
      </c>
      <c r="TS174" s="44">
        <v>33.333333333333329</v>
      </c>
      <c r="TT174" s="44">
        <v>100</v>
      </c>
      <c r="TU174" s="44">
        <v>100</v>
      </c>
      <c r="TV174" s="44">
        <v>50</v>
      </c>
      <c r="TW174" s="44">
        <v>25</v>
      </c>
      <c r="TX174" s="44">
        <v>33.333333333333329</v>
      </c>
      <c r="TY174" s="44">
        <v>66.666666666666657</v>
      </c>
      <c r="TZ174" s="44">
        <v>50</v>
      </c>
      <c r="UA174" s="44">
        <v>42.857142857142854</v>
      </c>
      <c r="UB174" s="44">
        <v>25</v>
      </c>
      <c r="UC174" s="44">
        <v>66.666666666666657</v>
      </c>
      <c r="UD174" s="44">
        <v>25</v>
      </c>
      <c r="UE174" s="44">
        <v>0</v>
      </c>
      <c r="UF174" s="44">
        <v>0</v>
      </c>
    </row>
    <row r="175" spans="1:552" x14ac:dyDescent="0.25">
      <c r="A175" s="2" t="str">
        <f t="shared" si="2"/>
        <v xml:space="preserve">350760 Bragança Paulista                                                                                                                            </v>
      </c>
      <c r="B175" s="58">
        <v>350760</v>
      </c>
      <c r="C175" s="2" t="s">
        <v>219</v>
      </c>
      <c r="D175" s="56">
        <v>2</v>
      </c>
      <c r="E175" s="56">
        <v>5</v>
      </c>
      <c r="F175" s="56">
        <v>13</v>
      </c>
      <c r="G175" s="56">
        <v>7</v>
      </c>
      <c r="H175" s="56">
        <v>9</v>
      </c>
      <c r="I175" s="56">
        <v>11</v>
      </c>
      <c r="J175" s="56">
        <v>7</v>
      </c>
      <c r="K175" s="56">
        <v>8</v>
      </c>
      <c r="L175" s="56">
        <v>8</v>
      </c>
      <c r="M175" s="56">
        <v>8</v>
      </c>
      <c r="N175" s="56">
        <v>7</v>
      </c>
      <c r="O175" s="56">
        <v>6</v>
      </c>
      <c r="P175" s="59">
        <v>1</v>
      </c>
      <c r="Q175" s="59">
        <v>1</v>
      </c>
      <c r="R175" s="59">
        <v>5</v>
      </c>
      <c r="S175" s="59">
        <v>4</v>
      </c>
      <c r="T175" s="59">
        <v>7</v>
      </c>
      <c r="U175" s="59">
        <v>8</v>
      </c>
      <c r="V175" s="59">
        <v>5</v>
      </c>
      <c r="W175" s="59">
        <v>7</v>
      </c>
      <c r="X175" s="59">
        <v>7</v>
      </c>
      <c r="Y175" s="59">
        <v>5</v>
      </c>
      <c r="Z175" s="59">
        <v>4</v>
      </c>
      <c r="AA175" s="59">
        <v>6</v>
      </c>
      <c r="AB175" s="62">
        <v>50</v>
      </c>
      <c r="AC175" s="62">
        <v>20</v>
      </c>
      <c r="AD175" s="62">
        <v>38.461538461538467</v>
      </c>
      <c r="AE175" s="62">
        <v>57.142857142857139</v>
      </c>
      <c r="AF175" s="62">
        <v>77.777777777777786</v>
      </c>
      <c r="AG175" s="62">
        <v>72.727272727272734</v>
      </c>
      <c r="AH175" s="62">
        <v>71.428571428571431</v>
      </c>
      <c r="AI175" s="62">
        <v>87.5</v>
      </c>
      <c r="AJ175" s="62">
        <v>87.5</v>
      </c>
      <c r="AK175" s="62">
        <v>62.5</v>
      </c>
      <c r="AL175" s="62">
        <v>57.142857142857139</v>
      </c>
      <c r="AM175" s="62">
        <v>100</v>
      </c>
      <c r="AN175" s="61">
        <v>1</v>
      </c>
      <c r="AO175" s="25">
        <v>3</v>
      </c>
      <c r="AP175" s="25">
        <v>8</v>
      </c>
      <c r="AQ175" s="25">
        <v>3</v>
      </c>
      <c r="AR175" s="25">
        <v>2</v>
      </c>
      <c r="AS175" s="25">
        <v>2</v>
      </c>
      <c r="AT175" s="25">
        <v>2</v>
      </c>
      <c r="AU175" s="25">
        <v>1</v>
      </c>
      <c r="AV175" s="25">
        <v>0</v>
      </c>
      <c r="AW175" s="25">
        <v>3</v>
      </c>
      <c r="AX175" s="25">
        <v>2</v>
      </c>
      <c r="AY175" s="25">
        <v>0</v>
      </c>
      <c r="AZ175" s="39">
        <v>50</v>
      </c>
      <c r="BA175" s="39">
        <v>60</v>
      </c>
      <c r="BB175" s="39">
        <v>61.53846153846154</v>
      </c>
      <c r="BC175" s="39">
        <v>42.857142857142854</v>
      </c>
      <c r="BD175" s="39">
        <v>22.222222222222221</v>
      </c>
      <c r="BE175" s="39">
        <v>18.181818181818183</v>
      </c>
      <c r="BF175" s="39">
        <v>28.571428571428569</v>
      </c>
      <c r="BG175" s="39">
        <v>12.5</v>
      </c>
      <c r="BH175" s="39">
        <v>0</v>
      </c>
      <c r="BI175" s="39">
        <v>37.5</v>
      </c>
      <c r="BJ175" s="39">
        <v>28.571428571428569</v>
      </c>
      <c r="BK175" s="39">
        <v>0</v>
      </c>
      <c r="BL175" s="25">
        <v>0</v>
      </c>
      <c r="BM175" s="25">
        <v>1</v>
      </c>
      <c r="BN175" s="25">
        <v>0</v>
      </c>
      <c r="BO175" s="25">
        <v>0</v>
      </c>
      <c r="BP175" s="25">
        <v>0</v>
      </c>
      <c r="BQ175" s="25">
        <v>1</v>
      </c>
      <c r="BR175" s="25">
        <v>0</v>
      </c>
      <c r="BS175" s="25">
        <v>0</v>
      </c>
      <c r="BT175" s="25">
        <v>1</v>
      </c>
      <c r="BU175" s="25">
        <v>0</v>
      </c>
      <c r="BV175" s="25">
        <v>1</v>
      </c>
      <c r="BW175" s="25">
        <v>0</v>
      </c>
      <c r="BX175" s="39">
        <v>0</v>
      </c>
      <c r="BY175" s="39">
        <v>20</v>
      </c>
      <c r="BZ175" s="39">
        <v>0</v>
      </c>
      <c r="CA175" s="39">
        <v>0</v>
      </c>
      <c r="CB175" s="39">
        <v>0</v>
      </c>
      <c r="CC175" s="39">
        <v>9.0909090909090917</v>
      </c>
      <c r="CD175" s="39">
        <v>0</v>
      </c>
      <c r="CE175" s="39">
        <v>0</v>
      </c>
      <c r="CF175" s="39">
        <v>12.5</v>
      </c>
      <c r="CG175" s="39">
        <v>0</v>
      </c>
      <c r="CH175" s="39">
        <v>14.285714285714285</v>
      </c>
      <c r="CI175" s="39">
        <v>0</v>
      </c>
      <c r="CJ175" s="63">
        <v>0</v>
      </c>
      <c r="CK175" s="63">
        <v>0</v>
      </c>
      <c r="CL175" s="63">
        <v>3</v>
      </c>
      <c r="CM175" s="63">
        <v>1</v>
      </c>
      <c r="CN175" s="63">
        <v>0</v>
      </c>
      <c r="CO175" s="63">
        <v>5</v>
      </c>
      <c r="CP175" s="63">
        <v>1</v>
      </c>
      <c r="CQ175" s="63">
        <v>4</v>
      </c>
      <c r="CR175" s="63">
        <v>4</v>
      </c>
      <c r="CS175" s="63">
        <v>4</v>
      </c>
      <c r="CT175" s="63">
        <v>0</v>
      </c>
      <c r="CU175" s="63">
        <v>3</v>
      </c>
      <c r="CV175" s="63">
        <v>0</v>
      </c>
      <c r="CW175" s="63">
        <v>0</v>
      </c>
      <c r="CX175" s="63">
        <v>0</v>
      </c>
      <c r="CY175" s="63">
        <v>0</v>
      </c>
      <c r="CZ175" s="63">
        <v>4</v>
      </c>
      <c r="DA175" s="63">
        <v>0</v>
      </c>
      <c r="DB175" s="63">
        <v>2</v>
      </c>
      <c r="DC175" s="63">
        <v>0</v>
      </c>
      <c r="DD175" s="63">
        <v>1</v>
      </c>
      <c r="DE175" s="63">
        <v>0</v>
      </c>
      <c r="DF175" s="63">
        <v>0</v>
      </c>
      <c r="DG175" s="63">
        <v>0</v>
      </c>
      <c r="DH175" s="25">
        <v>0</v>
      </c>
      <c r="DI175" s="25">
        <v>0</v>
      </c>
      <c r="DJ175" s="25">
        <v>1</v>
      </c>
      <c r="DK175" s="25">
        <v>2</v>
      </c>
      <c r="DL175" s="25">
        <v>1</v>
      </c>
      <c r="DM175" s="25">
        <v>2</v>
      </c>
      <c r="DN175" s="25">
        <v>0</v>
      </c>
      <c r="DO175" s="25">
        <v>1</v>
      </c>
      <c r="DP175" s="25">
        <v>1</v>
      </c>
      <c r="DQ175" s="25">
        <v>1</v>
      </c>
      <c r="DR175" s="25">
        <v>0</v>
      </c>
      <c r="DS175" s="25">
        <v>0</v>
      </c>
      <c r="DT175" s="34">
        <v>0</v>
      </c>
      <c r="DU175" s="34">
        <v>0</v>
      </c>
      <c r="DV175" s="34">
        <v>4</v>
      </c>
      <c r="DW175" s="34">
        <v>3</v>
      </c>
      <c r="DX175" s="34">
        <v>5</v>
      </c>
      <c r="DY175" s="34">
        <v>7</v>
      </c>
      <c r="DZ175" s="34">
        <v>3</v>
      </c>
      <c r="EA175" s="2">
        <v>5</v>
      </c>
      <c r="EB175" s="2">
        <v>6</v>
      </c>
      <c r="EC175" s="2">
        <v>5</v>
      </c>
      <c r="ED175" s="2">
        <v>0</v>
      </c>
      <c r="EE175" s="2">
        <v>3</v>
      </c>
      <c r="EF175" s="34">
        <v>999999999</v>
      </c>
      <c r="EG175" s="34">
        <v>999999999</v>
      </c>
      <c r="EH175" s="34">
        <v>75</v>
      </c>
      <c r="EI175" s="34">
        <v>33.333333333333329</v>
      </c>
      <c r="EJ175" s="34">
        <v>0</v>
      </c>
      <c r="EK175" s="34">
        <v>71.428571428571431</v>
      </c>
      <c r="EL175" s="34">
        <v>33.333333333333329</v>
      </c>
      <c r="EM175" s="34">
        <v>80</v>
      </c>
      <c r="EN175" s="34">
        <v>66.666666666666657</v>
      </c>
      <c r="EO175" s="34">
        <v>80</v>
      </c>
      <c r="EP175" s="34">
        <v>999999999</v>
      </c>
      <c r="EQ175" s="34">
        <v>100</v>
      </c>
      <c r="ER175" s="34">
        <v>999999999</v>
      </c>
      <c r="ES175" s="34">
        <v>999999999</v>
      </c>
      <c r="ET175" s="34">
        <v>0</v>
      </c>
      <c r="EU175" s="34">
        <v>0</v>
      </c>
      <c r="EV175" s="34">
        <v>80</v>
      </c>
      <c r="EW175" s="34">
        <v>0</v>
      </c>
      <c r="EX175" s="34">
        <v>66.666666666666657</v>
      </c>
      <c r="EY175" s="34">
        <v>0</v>
      </c>
      <c r="EZ175" s="34">
        <v>16.666666666666664</v>
      </c>
      <c r="FA175" s="34">
        <v>0</v>
      </c>
      <c r="FB175" s="34">
        <v>999999999</v>
      </c>
      <c r="FC175" s="34">
        <v>0</v>
      </c>
      <c r="FD175" s="42">
        <v>999999999</v>
      </c>
      <c r="FE175" s="42">
        <v>999999999</v>
      </c>
      <c r="FF175" s="42">
        <v>25</v>
      </c>
      <c r="FG175" s="42">
        <v>66.666666666666657</v>
      </c>
      <c r="FH175" s="42">
        <v>20</v>
      </c>
      <c r="FI175" s="42">
        <v>28.571428571428569</v>
      </c>
      <c r="FJ175" s="42">
        <v>0</v>
      </c>
      <c r="FK175" s="42">
        <v>20</v>
      </c>
      <c r="FL175" s="42">
        <v>16.666666666666664</v>
      </c>
      <c r="FM175" s="42">
        <v>20</v>
      </c>
      <c r="FN175" s="42">
        <v>999999999</v>
      </c>
      <c r="FO175" s="42">
        <v>0</v>
      </c>
      <c r="FP175" s="42">
        <v>0</v>
      </c>
      <c r="FQ175" s="2">
        <v>1</v>
      </c>
      <c r="FR175" s="2">
        <v>4</v>
      </c>
      <c r="FS175" s="2">
        <v>2</v>
      </c>
      <c r="FT175" s="2">
        <v>3</v>
      </c>
      <c r="FU175" s="2">
        <v>7</v>
      </c>
      <c r="FV175" s="2">
        <v>4</v>
      </c>
      <c r="FW175" s="2">
        <v>5</v>
      </c>
      <c r="FX175" s="2">
        <v>7</v>
      </c>
      <c r="FY175" s="2">
        <v>4</v>
      </c>
      <c r="FZ175" s="2">
        <v>4</v>
      </c>
      <c r="GA175" s="2">
        <v>4</v>
      </c>
      <c r="GB175" s="25">
        <v>0</v>
      </c>
      <c r="GC175" s="25">
        <v>0</v>
      </c>
      <c r="GD175" s="25">
        <v>1</v>
      </c>
      <c r="GE175" s="25">
        <v>2</v>
      </c>
      <c r="GF175" s="25">
        <v>0</v>
      </c>
      <c r="GG175" s="25">
        <v>0</v>
      </c>
      <c r="GH175" s="25">
        <v>0</v>
      </c>
      <c r="GI175" s="25">
        <v>2</v>
      </c>
      <c r="GJ175" s="25">
        <v>0</v>
      </c>
      <c r="GK175" s="25">
        <v>1</v>
      </c>
      <c r="GL175" s="25">
        <v>0</v>
      </c>
      <c r="GM175" s="25">
        <v>0</v>
      </c>
      <c r="GN175" s="2">
        <v>0</v>
      </c>
      <c r="GO175" s="2">
        <v>0</v>
      </c>
      <c r="GP175" s="2">
        <v>0</v>
      </c>
      <c r="GQ175" s="2">
        <v>0</v>
      </c>
      <c r="GR175" s="2">
        <v>3</v>
      </c>
      <c r="GS175" s="2">
        <v>0</v>
      </c>
      <c r="GT175" s="2">
        <v>0</v>
      </c>
      <c r="GU175" s="2">
        <v>0</v>
      </c>
      <c r="GV175" s="2">
        <v>0</v>
      </c>
      <c r="GW175" s="2">
        <v>0</v>
      </c>
      <c r="GX175" s="2">
        <v>0</v>
      </c>
      <c r="GY175" s="2">
        <v>0</v>
      </c>
      <c r="GZ175" s="2">
        <v>0</v>
      </c>
      <c r="HA175" s="2">
        <v>1</v>
      </c>
      <c r="HB175" s="2">
        <v>5</v>
      </c>
      <c r="HC175" s="2">
        <v>4</v>
      </c>
      <c r="HD175" s="2">
        <v>6</v>
      </c>
      <c r="HE175" s="2">
        <v>7</v>
      </c>
      <c r="HF175" s="2">
        <v>4</v>
      </c>
      <c r="HG175" s="2">
        <v>7</v>
      </c>
      <c r="HH175" s="2">
        <v>7</v>
      </c>
      <c r="HI175" s="2">
        <v>5</v>
      </c>
      <c r="HJ175" s="2">
        <v>4</v>
      </c>
      <c r="HK175" s="2">
        <v>4</v>
      </c>
      <c r="HL175" s="34">
        <v>999999999</v>
      </c>
      <c r="HM175" s="34">
        <v>100</v>
      </c>
      <c r="HN175" s="34">
        <v>80</v>
      </c>
      <c r="HO175" s="34">
        <v>50</v>
      </c>
      <c r="HP175" s="34">
        <v>50</v>
      </c>
      <c r="HQ175" s="34">
        <v>100</v>
      </c>
      <c r="HR175" s="34">
        <v>100</v>
      </c>
      <c r="HS175" s="34">
        <v>71.428571428571431</v>
      </c>
      <c r="HT175" s="34">
        <v>100</v>
      </c>
      <c r="HU175" s="34">
        <v>80</v>
      </c>
      <c r="HV175" s="34">
        <v>100</v>
      </c>
      <c r="HW175" s="34">
        <v>100</v>
      </c>
      <c r="HX175" s="39">
        <v>999999999</v>
      </c>
      <c r="HY175" s="39">
        <v>0</v>
      </c>
      <c r="HZ175" s="39">
        <v>20</v>
      </c>
      <c r="IA175" s="39">
        <v>50</v>
      </c>
      <c r="IB175" s="39">
        <v>0</v>
      </c>
      <c r="IC175" s="39">
        <v>0</v>
      </c>
      <c r="ID175" s="39">
        <v>0</v>
      </c>
      <c r="IE175" s="39">
        <v>28.571428571428569</v>
      </c>
      <c r="IF175" s="39">
        <v>0</v>
      </c>
      <c r="IG175" s="39">
        <v>20</v>
      </c>
      <c r="IH175" s="39">
        <v>0</v>
      </c>
      <c r="II175" s="39">
        <v>0</v>
      </c>
      <c r="IJ175" s="39">
        <v>999999999</v>
      </c>
      <c r="IK175" s="39">
        <v>0</v>
      </c>
      <c r="IL175" s="39">
        <v>0</v>
      </c>
      <c r="IM175" s="39">
        <v>0</v>
      </c>
      <c r="IN175" s="39">
        <v>50</v>
      </c>
      <c r="IO175" s="39">
        <v>0</v>
      </c>
      <c r="IP175" s="39">
        <v>0</v>
      </c>
      <c r="IQ175" s="39">
        <v>0</v>
      </c>
      <c r="IR175" s="39">
        <v>0</v>
      </c>
      <c r="IS175" s="39">
        <v>0</v>
      </c>
      <c r="IT175" s="39">
        <v>0</v>
      </c>
      <c r="IU175" s="39">
        <v>0</v>
      </c>
      <c r="IV175" s="39">
        <v>1</v>
      </c>
      <c r="IW175" s="39">
        <v>2</v>
      </c>
      <c r="IX175" s="39">
        <v>4</v>
      </c>
      <c r="IY175" s="39">
        <v>1</v>
      </c>
      <c r="IZ175" s="39">
        <v>0</v>
      </c>
      <c r="JA175" s="39">
        <v>0</v>
      </c>
      <c r="JB175" s="39">
        <v>2</v>
      </c>
      <c r="JC175" s="39">
        <v>0</v>
      </c>
      <c r="JD175" s="2">
        <v>0</v>
      </c>
      <c r="JE175" s="2">
        <v>3</v>
      </c>
      <c r="JF175" s="2">
        <v>1</v>
      </c>
      <c r="JG175" s="2">
        <v>0</v>
      </c>
      <c r="JH175" s="2">
        <v>0</v>
      </c>
      <c r="JI175" s="2">
        <v>1</v>
      </c>
      <c r="JJ175" s="2">
        <v>2</v>
      </c>
      <c r="JK175" s="2">
        <v>2</v>
      </c>
      <c r="JL175" s="2">
        <v>0</v>
      </c>
      <c r="JM175" s="44">
        <v>1</v>
      </c>
      <c r="JN175" s="44">
        <v>0</v>
      </c>
      <c r="JO175" s="44">
        <v>0</v>
      </c>
      <c r="JP175" s="2">
        <v>0</v>
      </c>
      <c r="JQ175" s="2">
        <v>0</v>
      </c>
      <c r="JR175" s="2">
        <v>1</v>
      </c>
      <c r="JS175" s="2">
        <v>0</v>
      </c>
      <c r="JT175" s="2">
        <v>0</v>
      </c>
      <c r="JU175" s="2">
        <v>0</v>
      </c>
      <c r="JV175" s="2">
        <v>2</v>
      </c>
      <c r="JW175" s="2">
        <v>0</v>
      </c>
      <c r="JX175" s="2">
        <v>2</v>
      </c>
      <c r="JY175" s="2">
        <v>1</v>
      </c>
      <c r="JZ175" s="2">
        <v>0</v>
      </c>
      <c r="KA175" s="2">
        <v>0</v>
      </c>
      <c r="KB175" s="25">
        <v>0</v>
      </c>
      <c r="KC175" s="25">
        <v>0</v>
      </c>
      <c r="KD175" s="25">
        <v>0</v>
      </c>
      <c r="KE175" s="25">
        <v>0</v>
      </c>
      <c r="KF175" s="25">
        <v>1</v>
      </c>
      <c r="KG175" s="25">
        <v>3</v>
      </c>
      <c r="KH175" s="25">
        <v>8</v>
      </c>
      <c r="KI175" s="25">
        <v>3</v>
      </c>
      <c r="KJ175" s="25">
        <v>2</v>
      </c>
      <c r="KK175" s="25">
        <v>2</v>
      </c>
      <c r="KL175" s="25">
        <v>2</v>
      </c>
      <c r="KM175" s="25">
        <v>0</v>
      </c>
      <c r="KN175" s="25">
        <v>0</v>
      </c>
      <c r="KO175" s="25">
        <v>3</v>
      </c>
      <c r="KP175" s="25">
        <v>2</v>
      </c>
      <c r="KQ175" s="25">
        <v>0</v>
      </c>
      <c r="KR175" s="44">
        <v>100</v>
      </c>
      <c r="KS175" s="44">
        <v>66.666666666666657</v>
      </c>
      <c r="KT175" s="44">
        <v>50</v>
      </c>
      <c r="KU175" s="44">
        <v>33.333333333333329</v>
      </c>
      <c r="KV175" s="44">
        <v>0</v>
      </c>
      <c r="KW175" s="44">
        <v>0</v>
      </c>
      <c r="KX175" s="44">
        <v>100</v>
      </c>
      <c r="KY175" s="44">
        <v>999999999</v>
      </c>
      <c r="KZ175" s="44">
        <v>999999999</v>
      </c>
      <c r="LA175" s="44">
        <v>100</v>
      </c>
      <c r="LB175" s="44">
        <v>50</v>
      </c>
      <c r="LC175" s="44">
        <v>999999999</v>
      </c>
      <c r="LD175" s="44">
        <v>0</v>
      </c>
      <c r="LE175" s="44">
        <v>33.333333333333329</v>
      </c>
      <c r="LF175" s="44">
        <v>25</v>
      </c>
      <c r="LG175" s="44">
        <v>66.666666666666657</v>
      </c>
      <c r="LH175" s="44">
        <v>0</v>
      </c>
      <c r="LI175" s="44">
        <v>50</v>
      </c>
      <c r="LJ175" s="44">
        <v>0</v>
      </c>
      <c r="LK175" s="44">
        <v>999999999</v>
      </c>
      <c r="LL175" s="44">
        <v>999999999</v>
      </c>
      <c r="LM175" s="44">
        <v>0</v>
      </c>
      <c r="LN175" s="44">
        <v>50</v>
      </c>
      <c r="LO175" s="44">
        <v>999999999</v>
      </c>
      <c r="LP175" s="44">
        <v>0</v>
      </c>
      <c r="LQ175" s="44">
        <v>0</v>
      </c>
      <c r="LR175" s="44">
        <v>25</v>
      </c>
      <c r="LS175" s="44">
        <v>0</v>
      </c>
      <c r="LT175" s="44">
        <v>100</v>
      </c>
      <c r="LU175" s="44">
        <v>50</v>
      </c>
      <c r="LV175" s="44">
        <v>0</v>
      </c>
      <c r="LW175" s="44">
        <v>999999999</v>
      </c>
      <c r="LX175" s="44">
        <v>999999999</v>
      </c>
      <c r="LY175" s="44">
        <v>0</v>
      </c>
      <c r="LZ175" s="44">
        <v>0</v>
      </c>
      <c r="MA175" s="44">
        <v>999999999</v>
      </c>
      <c r="MB175" s="25">
        <v>0</v>
      </c>
      <c r="MC175" s="25">
        <v>0</v>
      </c>
      <c r="MD175" s="25">
        <v>1</v>
      </c>
      <c r="ME175" s="25">
        <v>2</v>
      </c>
      <c r="MF175" s="25">
        <v>1</v>
      </c>
      <c r="MG175" s="25">
        <v>3</v>
      </c>
      <c r="MH175" s="25">
        <v>2</v>
      </c>
      <c r="MI175" s="25">
        <v>0</v>
      </c>
      <c r="MJ175" s="25">
        <v>1</v>
      </c>
      <c r="MK175" s="25">
        <v>1</v>
      </c>
      <c r="ML175" s="25">
        <v>0</v>
      </c>
      <c r="MM175" s="25">
        <v>0</v>
      </c>
      <c r="MN175" s="25">
        <v>0</v>
      </c>
      <c r="MO175" s="25">
        <v>0</v>
      </c>
      <c r="MP175" s="25">
        <v>4</v>
      </c>
      <c r="MQ175" s="25">
        <v>3</v>
      </c>
      <c r="MR175" s="25">
        <v>5</v>
      </c>
      <c r="MS175" s="25">
        <v>7</v>
      </c>
      <c r="MT175" s="25">
        <v>3</v>
      </c>
      <c r="MU175" s="25">
        <v>2</v>
      </c>
      <c r="MV175" s="25">
        <v>1</v>
      </c>
      <c r="MW175" s="44">
        <v>4</v>
      </c>
      <c r="MX175" s="44">
        <v>0</v>
      </c>
      <c r="MY175" s="44">
        <v>1</v>
      </c>
      <c r="MZ175" s="44">
        <v>999999999</v>
      </c>
      <c r="NA175" s="44">
        <v>999999999</v>
      </c>
      <c r="NB175" s="44">
        <v>25</v>
      </c>
      <c r="NC175" s="44">
        <v>66.666666666666657</v>
      </c>
      <c r="ND175" s="44">
        <v>20</v>
      </c>
      <c r="NE175" s="44">
        <v>42.857142857142854</v>
      </c>
      <c r="NF175" s="44">
        <v>66.666666666666657</v>
      </c>
      <c r="NG175" s="44">
        <v>0</v>
      </c>
      <c r="NH175" s="44">
        <v>100</v>
      </c>
      <c r="NI175" s="44">
        <v>25</v>
      </c>
      <c r="NJ175" s="44">
        <v>999999999</v>
      </c>
      <c r="NK175" s="44">
        <v>0</v>
      </c>
      <c r="NL175" s="25">
        <v>0</v>
      </c>
      <c r="NM175" s="25">
        <v>0</v>
      </c>
      <c r="NN175" s="25">
        <v>0</v>
      </c>
      <c r="NO175" s="25">
        <v>0</v>
      </c>
      <c r="NP175" s="25">
        <v>0</v>
      </c>
      <c r="NQ175" s="25">
        <v>1</v>
      </c>
      <c r="NR175" s="25">
        <v>0</v>
      </c>
      <c r="NS175" s="25">
        <v>0</v>
      </c>
      <c r="NT175" s="25">
        <v>0</v>
      </c>
      <c r="NU175" s="25">
        <v>0</v>
      </c>
      <c r="NV175" s="25">
        <v>0</v>
      </c>
      <c r="NW175" s="25">
        <v>0</v>
      </c>
      <c r="NX175" s="25">
        <v>0</v>
      </c>
      <c r="NY175" s="25">
        <v>1</v>
      </c>
      <c r="NZ175" s="25">
        <v>2</v>
      </c>
      <c r="OA175" s="25">
        <v>0</v>
      </c>
      <c r="OB175" s="25">
        <v>0</v>
      </c>
      <c r="OC175" s="25">
        <v>1</v>
      </c>
      <c r="OD175" s="44">
        <v>0</v>
      </c>
      <c r="OE175" s="44">
        <v>0</v>
      </c>
      <c r="OF175" s="44">
        <v>0</v>
      </c>
      <c r="OG175" s="44">
        <v>0</v>
      </c>
      <c r="OH175" s="44">
        <v>0</v>
      </c>
      <c r="OI175" s="44">
        <v>0</v>
      </c>
      <c r="OJ175" s="44">
        <v>999999999</v>
      </c>
      <c r="OK175" s="44">
        <v>0</v>
      </c>
      <c r="OL175" s="44">
        <v>0</v>
      </c>
      <c r="OM175" s="44">
        <v>999999999</v>
      </c>
      <c r="ON175" s="44">
        <v>999999999</v>
      </c>
      <c r="OO175" s="44">
        <v>100</v>
      </c>
      <c r="OP175" s="44">
        <v>999999999</v>
      </c>
      <c r="OQ175" s="44">
        <v>999999999</v>
      </c>
      <c r="OR175" s="44">
        <v>999999999</v>
      </c>
      <c r="OS175" s="44">
        <v>999999999</v>
      </c>
      <c r="OT175" s="44">
        <v>999999999</v>
      </c>
      <c r="OU175" s="44">
        <v>999999999</v>
      </c>
      <c r="OV175" s="25">
        <v>2</v>
      </c>
      <c r="OW175" s="25">
        <v>1</v>
      </c>
      <c r="OX175" s="25">
        <v>9</v>
      </c>
      <c r="OY175" s="25">
        <v>6</v>
      </c>
      <c r="OZ175" s="25">
        <v>8</v>
      </c>
      <c r="PA175" s="25">
        <v>14</v>
      </c>
      <c r="PB175" s="25">
        <v>10</v>
      </c>
      <c r="PC175" s="25">
        <v>9</v>
      </c>
      <c r="PD175" s="25">
        <v>9</v>
      </c>
      <c r="PE175" s="25">
        <v>10</v>
      </c>
      <c r="PF175" s="25">
        <v>8</v>
      </c>
      <c r="PG175" s="25">
        <v>2</v>
      </c>
      <c r="PH175" s="25">
        <v>3</v>
      </c>
      <c r="PI175" s="25">
        <v>5</v>
      </c>
      <c r="PJ175" s="25">
        <v>13</v>
      </c>
      <c r="PK175" s="25">
        <v>9</v>
      </c>
      <c r="PL175" s="25">
        <v>10</v>
      </c>
      <c r="PM175" s="25">
        <v>15</v>
      </c>
      <c r="PN175" s="25">
        <v>10</v>
      </c>
      <c r="PO175" s="25">
        <v>9</v>
      </c>
      <c r="PP175" s="25">
        <v>9</v>
      </c>
      <c r="PQ175" s="25">
        <v>10</v>
      </c>
      <c r="PR175" s="25">
        <v>10</v>
      </c>
      <c r="PS175" s="25">
        <v>8</v>
      </c>
      <c r="PT175" s="44">
        <v>66.666666666666657</v>
      </c>
      <c r="PU175" s="44">
        <v>20</v>
      </c>
      <c r="PV175" s="44">
        <v>69.230769230769226</v>
      </c>
      <c r="PW175" s="44">
        <v>66.666666666666657</v>
      </c>
      <c r="PX175" s="44">
        <v>80</v>
      </c>
      <c r="PY175" s="44">
        <v>93.333333333333329</v>
      </c>
      <c r="PZ175" s="44">
        <v>100</v>
      </c>
      <c r="QA175" s="44">
        <v>100</v>
      </c>
      <c r="QB175" s="44">
        <v>100</v>
      </c>
      <c r="QC175" s="44">
        <v>100</v>
      </c>
      <c r="QD175" s="44">
        <v>80</v>
      </c>
      <c r="QE175" s="44">
        <v>25</v>
      </c>
      <c r="QF175" s="25">
        <v>2</v>
      </c>
      <c r="QG175" s="25">
        <v>2</v>
      </c>
      <c r="QH175" s="25">
        <v>11</v>
      </c>
      <c r="QI175" s="25">
        <v>4</v>
      </c>
      <c r="QJ175" s="25">
        <v>5</v>
      </c>
      <c r="QK175" s="25">
        <v>12</v>
      </c>
      <c r="QL175" s="25">
        <v>10</v>
      </c>
      <c r="QM175" s="25">
        <v>8</v>
      </c>
      <c r="QN175" s="25">
        <v>9</v>
      </c>
      <c r="QO175" s="25">
        <v>10</v>
      </c>
      <c r="QP175" s="25">
        <v>6</v>
      </c>
      <c r="QQ175" s="25">
        <v>3</v>
      </c>
      <c r="QR175" s="25">
        <v>5</v>
      </c>
      <c r="QS175" s="25">
        <v>13</v>
      </c>
      <c r="QT175" s="25">
        <v>9</v>
      </c>
      <c r="QU175" s="25">
        <v>10</v>
      </c>
      <c r="QV175" s="25">
        <v>15</v>
      </c>
      <c r="QW175" s="25">
        <v>10</v>
      </c>
      <c r="QX175" s="25">
        <v>9</v>
      </c>
      <c r="QY175" s="25">
        <v>9</v>
      </c>
      <c r="QZ175" s="25">
        <v>10</v>
      </c>
      <c r="RA175" s="25">
        <v>10</v>
      </c>
      <c r="RB175" s="44">
        <v>66.666666666666657</v>
      </c>
      <c r="RC175" s="44">
        <v>40</v>
      </c>
      <c r="RD175" s="44">
        <v>84.615384615384613</v>
      </c>
      <c r="RE175" s="44">
        <v>44.444444444444443</v>
      </c>
      <c r="RF175" s="44">
        <v>50</v>
      </c>
      <c r="RG175" s="44">
        <v>80</v>
      </c>
      <c r="RH175" s="44">
        <v>100</v>
      </c>
      <c r="RI175" s="44">
        <v>88.888888888888886</v>
      </c>
      <c r="RJ175" s="44">
        <v>100</v>
      </c>
      <c r="RK175" s="44">
        <v>100</v>
      </c>
      <c r="RL175" s="44">
        <v>60</v>
      </c>
      <c r="RM175" s="25">
        <v>1</v>
      </c>
      <c r="RN175" s="25">
        <v>2</v>
      </c>
      <c r="RO175" s="25">
        <v>10</v>
      </c>
      <c r="RP175" s="25">
        <v>5</v>
      </c>
      <c r="RQ175" s="25">
        <v>5</v>
      </c>
      <c r="RR175" s="25">
        <v>9</v>
      </c>
      <c r="RS175" s="25">
        <v>5</v>
      </c>
      <c r="RT175" s="25">
        <v>3</v>
      </c>
      <c r="RU175" s="25">
        <v>5</v>
      </c>
      <c r="RV175" s="25">
        <v>4</v>
      </c>
      <c r="RW175" s="25">
        <v>4</v>
      </c>
      <c r="RX175" s="25">
        <v>3</v>
      </c>
      <c r="RY175" s="25">
        <v>1</v>
      </c>
      <c r="RZ175" s="25">
        <v>3</v>
      </c>
      <c r="SA175" s="25">
        <v>9</v>
      </c>
      <c r="SB175" s="25">
        <v>5</v>
      </c>
      <c r="SC175" s="25">
        <v>5</v>
      </c>
      <c r="SD175" s="25">
        <v>6</v>
      </c>
      <c r="SE175" s="25">
        <v>6</v>
      </c>
      <c r="SF175" s="25">
        <v>3</v>
      </c>
      <c r="SG175" s="25">
        <v>5</v>
      </c>
      <c r="SH175" s="25">
        <v>5</v>
      </c>
      <c r="SI175" s="25">
        <v>4</v>
      </c>
      <c r="SJ175" s="25">
        <v>2</v>
      </c>
      <c r="SK175" s="25">
        <v>1</v>
      </c>
      <c r="SL175" s="25">
        <v>2</v>
      </c>
      <c r="SM175" s="25">
        <v>7</v>
      </c>
      <c r="SN175" s="25">
        <v>3</v>
      </c>
      <c r="SO175" s="25">
        <v>4</v>
      </c>
      <c r="SP175" s="25">
        <v>6</v>
      </c>
      <c r="SQ175" s="25">
        <v>5</v>
      </c>
      <c r="SR175" s="25">
        <v>2</v>
      </c>
      <c r="SS175" s="25">
        <v>5</v>
      </c>
      <c r="ST175" s="25">
        <v>4</v>
      </c>
      <c r="SU175" s="25">
        <v>2</v>
      </c>
      <c r="SV175" s="25">
        <v>2</v>
      </c>
      <c r="SW175" s="44">
        <v>50</v>
      </c>
      <c r="SX175" s="44">
        <v>40</v>
      </c>
      <c r="SY175" s="44">
        <v>76.923076923076934</v>
      </c>
      <c r="SZ175" s="44">
        <v>71.428571428571431</v>
      </c>
      <c r="TA175" s="44">
        <v>55.555555555555557</v>
      </c>
      <c r="TB175" s="44">
        <v>81.818181818181827</v>
      </c>
      <c r="TC175" s="44">
        <v>71.428571428571431</v>
      </c>
      <c r="TD175" s="44">
        <v>37.5</v>
      </c>
      <c r="TE175" s="44">
        <v>62.5</v>
      </c>
      <c r="TF175" s="44">
        <v>50</v>
      </c>
      <c r="TG175" s="44">
        <v>57.142857142857139</v>
      </c>
      <c r="TH175" s="44">
        <v>50</v>
      </c>
      <c r="TI175" s="44">
        <v>50</v>
      </c>
      <c r="TJ175" s="44">
        <v>60</v>
      </c>
      <c r="TK175" s="44">
        <v>69.230769230769226</v>
      </c>
      <c r="TL175" s="44">
        <v>71.428571428571431</v>
      </c>
      <c r="TM175" s="44">
        <v>55.555555555555557</v>
      </c>
      <c r="TN175" s="44">
        <v>54.54545454545454</v>
      </c>
      <c r="TO175" s="44">
        <v>85.714285714285708</v>
      </c>
      <c r="TP175" s="44">
        <v>37.5</v>
      </c>
      <c r="TQ175" s="44">
        <v>62.5</v>
      </c>
      <c r="TR175" s="44">
        <v>62.5</v>
      </c>
      <c r="TS175" s="44">
        <v>57.142857142857139</v>
      </c>
      <c r="TT175" s="44">
        <v>33.333333333333329</v>
      </c>
      <c r="TU175" s="44">
        <v>50</v>
      </c>
      <c r="TV175" s="44">
        <v>40</v>
      </c>
      <c r="TW175" s="44">
        <v>53.846153846153847</v>
      </c>
      <c r="TX175" s="44">
        <v>42.857142857142854</v>
      </c>
      <c r="TY175" s="44">
        <v>44.444444444444443</v>
      </c>
      <c r="TZ175" s="44">
        <v>54.54545454545454</v>
      </c>
      <c r="UA175" s="44">
        <v>71.428571428571431</v>
      </c>
      <c r="UB175" s="44">
        <v>25</v>
      </c>
      <c r="UC175" s="44">
        <v>62.5</v>
      </c>
      <c r="UD175" s="44">
        <v>50</v>
      </c>
      <c r="UE175" s="44">
        <v>28.571428571428569</v>
      </c>
      <c r="UF175" s="44">
        <v>33.333333333333329</v>
      </c>
    </row>
    <row r="176" spans="1:552" x14ac:dyDescent="0.25">
      <c r="A176" s="2" t="str">
        <f t="shared" si="2"/>
        <v xml:space="preserve">350900 Caieiras                                                                                                                                     </v>
      </c>
      <c r="B176" s="58">
        <v>350900</v>
      </c>
      <c r="C176" s="2" t="s">
        <v>220</v>
      </c>
      <c r="D176" s="56">
        <v>3</v>
      </c>
      <c r="E176" s="56">
        <v>0</v>
      </c>
      <c r="F176" s="56">
        <v>1</v>
      </c>
      <c r="G176" s="56">
        <v>1</v>
      </c>
      <c r="H176" s="56">
        <v>4</v>
      </c>
      <c r="I176" s="56">
        <v>1</v>
      </c>
      <c r="J176" s="56">
        <v>2</v>
      </c>
      <c r="K176" s="56">
        <v>3</v>
      </c>
      <c r="L176" s="56">
        <v>1</v>
      </c>
      <c r="M176" s="56">
        <v>3</v>
      </c>
      <c r="N176" s="56">
        <v>2</v>
      </c>
      <c r="O176" s="56">
        <v>2</v>
      </c>
      <c r="P176" s="59">
        <v>2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1</v>
      </c>
      <c r="W176" s="59">
        <v>1</v>
      </c>
      <c r="X176" s="59">
        <v>0</v>
      </c>
      <c r="Y176" s="59">
        <v>2</v>
      </c>
      <c r="Z176" s="59">
        <v>2</v>
      </c>
      <c r="AA176" s="59">
        <v>2</v>
      </c>
      <c r="AB176" s="62">
        <v>66.666666666666657</v>
      </c>
      <c r="AC176" s="62">
        <v>999999999</v>
      </c>
      <c r="AD176" s="62">
        <v>0</v>
      </c>
      <c r="AE176" s="62">
        <v>0</v>
      </c>
      <c r="AF176" s="62">
        <v>0</v>
      </c>
      <c r="AG176" s="62">
        <v>0</v>
      </c>
      <c r="AH176" s="62">
        <v>50</v>
      </c>
      <c r="AI176" s="62">
        <v>33.333333333333329</v>
      </c>
      <c r="AJ176" s="62">
        <v>0</v>
      </c>
      <c r="AK176" s="62">
        <v>66.666666666666657</v>
      </c>
      <c r="AL176" s="62">
        <v>100</v>
      </c>
      <c r="AM176" s="62">
        <v>100</v>
      </c>
      <c r="AN176" s="61">
        <v>1</v>
      </c>
      <c r="AO176" s="25">
        <v>0</v>
      </c>
      <c r="AP176" s="25">
        <v>1</v>
      </c>
      <c r="AQ176" s="25">
        <v>1</v>
      </c>
      <c r="AR176" s="25">
        <v>4</v>
      </c>
      <c r="AS176" s="25">
        <v>1</v>
      </c>
      <c r="AT176" s="25">
        <v>1</v>
      </c>
      <c r="AU176" s="25">
        <v>2</v>
      </c>
      <c r="AV176" s="25">
        <v>0</v>
      </c>
      <c r="AW176" s="25">
        <v>1</v>
      </c>
      <c r="AX176" s="25">
        <v>0</v>
      </c>
      <c r="AY176" s="25">
        <v>0</v>
      </c>
      <c r="AZ176" s="39">
        <v>33.333333333333329</v>
      </c>
      <c r="BA176" s="39">
        <v>999999999</v>
      </c>
      <c r="BB176" s="39">
        <v>100</v>
      </c>
      <c r="BC176" s="39">
        <v>100</v>
      </c>
      <c r="BD176" s="39">
        <v>100</v>
      </c>
      <c r="BE176" s="39">
        <v>100</v>
      </c>
      <c r="BF176" s="39">
        <v>50</v>
      </c>
      <c r="BG176" s="39">
        <v>66.666666666666657</v>
      </c>
      <c r="BH176" s="39">
        <v>0</v>
      </c>
      <c r="BI176" s="39">
        <v>33.333333333333329</v>
      </c>
      <c r="BJ176" s="39">
        <v>0</v>
      </c>
      <c r="BK176" s="39">
        <v>0</v>
      </c>
      <c r="BL176" s="25">
        <v>0</v>
      </c>
      <c r="BM176" s="25">
        <v>0</v>
      </c>
      <c r="BN176" s="25">
        <v>0</v>
      </c>
      <c r="BO176" s="25">
        <v>0</v>
      </c>
      <c r="BP176" s="25">
        <v>0</v>
      </c>
      <c r="BQ176" s="25">
        <v>0</v>
      </c>
      <c r="BR176" s="25">
        <v>0</v>
      </c>
      <c r="BS176" s="25">
        <v>0</v>
      </c>
      <c r="BT176" s="25">
        <v>1</v>
      </c>
      <c r="BU176" s="25">
        <v>0</v>
      </c>
      <c r="BV176" s="25">
        <v>0</v>
      </c>
      <c r="BW176" s="25">
        <v>0</v>
      </c>
      <c r="BX176" s="39">
        <v>0</v>
      </c>
      <c r="BY176" s="39">
        <v>999999999</v>
      </c>
      <c r="BZ176" s="39">
        <v>0</v>
      </c>
      <c r="CA176" s="39">
        <v>0</v>
      </c>
      <c r="CB176" s="39">
        <v>0</v>
      </c>
      <c r="CC176" s="39">
        <v>0</v>
      </c>
      <c r="CD176" s="39">
        <v>0</v>
      </c>
      <c r="CE176" s="39">
        <v>0</v>
      </c>
      <c r="CF176" s="39">
        <v>100</v>
      </c>
      <c r="CG176" s="39">
        <v>0</v>
      </c>
      <c r="CH176" s="39">
        <v>0</v>
      </c>
      <c r="CI176" s="39">
        <v>0</v>
      </c>
      <c r="CJ176" s="63">
        <v>0</v>
      </c>
      <c r="CK176" s="63">
        <v>0</v>
      </c>
      <c r="CL176" s="63">
        <v>0</v>
      </c>
      <c r="CM176" s="63">
        <v>0</v>
      </c>
      <c r="CN176" s="63">
        <v>0</v>
      </c>
      <c r="CO176" s="63">
        <v>0</v>
      </c>
      <c r="CP176" s="63">
        <v>1</v>
      </c>
      <c r="CQ176" s="63">
        <v>1</v>
      </c>
      <c r="CR176" s="63">
        <v>0</v>
      </c>
      <c r="CS176" s="63">
        <v>1</v>
      </c>
      <c r="CT176" s="63">
        <v>1</v>
      </c>
      <c r="CU176" s="63">
        <v>1</v>
      </c>
      <c r="CV176" s="63">
        <v>0</v>
      </c>
      <c r="CW176" s="63">
        <v>0</v>
      </c>
      <c r="CX176" s="63">
        <v>0</v>
      </c>
      <c r="CY176" s="63">
        <v>0</v>
      </c>
      <c r="CZ176" s="63">
        <v>0</v>
      </c>
      <c r="DA176" s="63">
        <v>0</v>
      </c>
      <c r="DB176" s="63">
        <v>0</v>
      </c>
      <c r="DC176" s="63">
        <v>0</v>
      </c>
      <c r="DD176" s="63">
        <v>0</v>
      </c>
      <c r="DE176" s="63">
        <v>0</v>
      </c>
      <c r="DF176" s="63">
        <v>0</v>
      </c>
      <c r="DG176" s="63">
        <v>0</v>
      </c>
      <c r="DH176" s="25">
        <v>2</v>
      </c>
      <c r="DI176" s="25">
        <v>0</v>
      </c>
      <c r="DJ176" s="25">
        <v>0</v>
      </c>
      <c r="DK176" s="25">
        <v>0</v>
      </c>
      <c r="DL176" s="25">
        <v>0</v>
      </c>
      <c r="DM176" s="25">
        <v>0</v>
      </c>
      <c r="DN176" s="25">
        <v>0</v>
      </c>
      <c r="DO176" s="25">
        <v>0</v>
      </c>
      <c r="DP176" s="25">
        <v>0</v>
      </c>
      <c r="DQ176" s="25">
        <v>1</v>
      </c>
      <c r="DR176" s="25">
        <v>0</v>
      </c>
      <c r="DS176" s="25">
        <v>0</v>
      </c>
      <c r="DT176" s="34">
        <v>2</v>
      </c>
      <c r="DU176" s="34">
        <v>0</v>
      </c>
      <c r="DV176" s="34">
        <v>0</v>
      </c>
      <c r="DW176" s="34">
        <v>0</v>
      </c>
      <c r="DX176" s="34">
        <v>0</v>
      </c>
      <c r="DY176" s="34">
        <v>0</v>
      </c>
      <c r="DZ176" s="34">
        <v>1</v>
      </c>
      <c r="EA176" s="2">
        <v>1</v>
      </c>
      <c r="EB176" s="2">
        <v>0</v>
      </c>
      <c r="EC176" s="2">
        <v>2</v>
      </c>
      <c r="ED176" s="2">
        <v>1</v>
      </c>
      <c r="EE176" s="2">
        <v>1</v>
      </c>
      <c r="EF176" s="34">
        <v>0</v>
      </c>
      <c r="EG176" s="34">
        <v>999999999</v>
      </c>
      <c r="EH176" s="34">
        <v>999999999</v>
      </c>
      <c r="EI176" s="34">
        <v>999999999</v>
      </c>
      <c r="EJ176" s="34">
        <v>999999999</v>
      </c>
      <c r="EK176" s="34">
        <v>999999999</v>
      </c>
      <c r="EL176" s="34">
        <v>100</v>
      </c>
      <c r="EM176" s="34">
        <v>100</v>
      </c>
      <c r="EN176" s="34">
        <v>999999999</v>
      </c>
      <c r="EO176" s="34">
        <v>50</v>
      </c>
      <c r="EP176" s="34">
        <v>100</v>
      </c>
      <c r="EQ176" s="34">
        <v>100</v>
      </c>
      <c r="ER176" s="34">
        <v>0</v>
      </c>
      <c r="ES176" s="34">
        <v>999999999</v>
      </c>
      <c r="ET176" s="34">
        <v>999999999</v>
      </c>
      <c r="EU176" s="34">
        <v>999999999</v>
      </c>
      <c r="EV176" s="34">
        <v>999999999</v>
      </c>
      <c r="EW176" s="34">
        <v>999999999</v>
      </c>
      <c r="EX176" s="34">
        <v>0</v>
      </c>
      <c r="EY176" s="34">
        <v>0</v>
      </c>
      <c r="EZ176" s="34">
        <v>999999999</v>
      </c>
      <c r="FA176" s="34">
        <v>0</v>
      </c>
      <c r="FB176" s="34">
        <v>0</v>
      </c>
      <c r="FC176" s="34">
        <v>0</v>
      </c>
      <c r="FD176" s="42">
        <v>100</v>
      </c>
      <c r="FE176" s="42">
        <v>999999999</v>
      </c>
      <c r="FF176" s="42">
        <v>999999999</v>
      </c>
      <c r="FG176" s="42">
        <v>999999999</v>
      </c>
      <c r="FH176" s="42">
        <v>999999999</v>
      </c>
      <c r="FI176" s="42">
        <v>999999999</v>
      </c>
      <c r="FJ176" s="42">
        <v>0</v>
      </c>
      <c r="FK176" s="42">
        <v>0</v>
      </c>
      <c r="FL176" s="42">
        <v>999999999</v>
      </c>
      <c r="FM176" s="42">
        <v>50</v>
      </c>
      <c r="FN176" s="42">
        <v>0</v>
      </c>
      <c r="FO176" s="42">
        <v>0</v>
      </c>
      <c r="FP176" s="42">
        <v>1</v>
      </c>
      <c r="FQ176" s="2">
        <v>0</v>
      </c>
      <c r="FR176" s="2">
        <v>0</v>
      </c>
      <c r="FS176" s="2">
        <v>0</v>
      </c>
      <c r="FT176" s="2">
        <v>0</v>
      </c>
      <c r="FU176" s="2">
        <v>0</v>
      </c>
      <c r="FV176" s="2">
        <v>1</v>
      </c>
      <c r="FW176" s="2">
        <v>1</v>
      </c>
      <c r="FX176" s="2">
        <v>0</v>
      </c>
      <c r="FY176" s="2">
        <v>1</v>
      </c>
      <c r="FZ176" s="2">
        <v>2</v>
      </c>
      <c r="GA176" s="2">
        <v>1</v>
      </c>
      <c r="GB176" s="25">
        <v>0</v>
      </c>
      <c r="GC176" s="25">
        <v>0</v>
      </c>
      <c r="GD176" s="25">
        <v>0</v>
      </c>
      <c r="GE176" s="25">
        <v>0</v>
      </c>
      <c r="GF176" s="25">
        <v>0</v>
      </c>
      <c r="GG176" s="25">
        <v>0</v>
      </c>
      <c r="GH176" s="25">
        <v>0</v>
      </c>
      <c r="GI176" s="25">
        <v>0</v>
      </c>
      <c r="GJ176" s="25">
        <v>0</v>
      </c>
      <c r="GK176" s="25">
        <v>0</v>
      </c>
      <c r="GL176" s="25">
        <v>0</v>
      </c>
      <c r="GM176" s="25">
        <v>0</v>
      </c>
      <c r="GN176" s="2">
        <v>1</v>
      </c>
      <c r="GO176" s="2">
        <v>0</v>
      </c>
      <c r="GP176" s="2">
        <v>0</v>
      </c>
      <c r="GQ176" s="2">
        <v>0</v>
      </c>
      <c r="GR176" s="2">
        <v>0</v>
      </c>
      <c r="GS176" s="2">
        <v>0</v>
      </c>
      <c r="GT176" s="2">
        <v>0</v>
      </c>
      <c r="GU176" s="2">
        <v>0</v>
      </c>
      <c r="GV176" s="2">
        <v>0</v>
      </c>
      <c r="GW176" s="2">
        <v>1</v>
      </c>
      <c r="GX176" s="2">
        <v>0</v>
      </c>
      <c r="GY176" s="2">
        <v>0</v>
      </c>
      <c r="GZ176" s="2">
        <v>2</v>
      </c>
      <c r="HA176" s="2">
        <v>0</v>
      </c>
      <c r="HB176" s="2">
        <v>0</v>
      </c>
      <c r="HC176" s="2">
        <v>0</v>
      </c>
      <c r="HD176" s="2">
        <v>0</v>
      </c>
      <c r="HE176" s="2">
        <v>0</v>
      </c>
      <c r="HF176" s="2">
        <v>1</v>
      </c>
      <c r="HG176" s="2">
        <v>1</v>
      </c>
      <c r="HH176" s="2">
        <v>0</v>
      </c>
      <c r="HI176" s="2">
        <v>2</v>
      </c>
      <c r="HJ176" s="2">
        <v>2</v>
      </c>
      <c r="HK176" s="2">
        <v>1</v>
      </c>
      <c r="HL176" s="34">
        <v>50</v>
      </c>
      <c r="HM176" s="34">
        <v>999999999</v>
      </c>
      <c r="HN176" s="34">
        <v>999999999</v>
      </c>
      <c r="HO176" s="34">
        <v>999999999</v>
      </c>
      <c r="HP176" s="34">
        <v>999999999</v>
      </c>
      <c r="HQ176" s="34">
        <v>999999999</v>
      </c>
      <c r="HR176" s="34">
        <v>100</v>
      </c>
      <c r="HS176" s="34">
        <v>100</v>
      </c>
      <c r="HT176" s="34">
        <v>999999999</v>
      </c>
      <c r="HU176" s="34">
        <v>50</v>
      </c>
      <c r="HV176" s="34">
        <v>100</v>
      </c>
      <c r="HW176" s="34">
        <v>100</v>
      </c>
      <c r="HX176" s="39">
        <v>0</v>
      </c>
      <c r="HY176" s="39">
        <v>999999999</v>
      </c>
      <c r="HZ176" s="39">
        <v>999999999</v>
      </c>
      <c r="IA176" s="39">
        <v>999999999</v>
      </c>
      <c r="IB176" s="39">
        <v>999999999</v>
      </c>
      <c r="IC176" s="39">
        <v>999999999</v>
      </c>
      <c r="ID176" s="39">
        <v>0</v>
      </c>
      <c r="IE176" s="39">
        <v>0</v>
      </c>
      <c r="IF176" s="39">
        <v>999999999</v>
      </c>
      <c r="IG176" s="39">
        <v>0</v>
      </c>
      <c r="IH176" s="39">
        <v>0</v>
      </c>
      <c r="II176" s="39">
        <v>0</v>
      </c>
      <c r="IJ176" s="39">
        <v>50</v>
      </c>
      <c r="IK176" s="39">
        <v>999999999</v>
      </c>
      <c r="IL176" s="39">
        <v>999999999</v>
      </c>
      <c r="IM176" s="39">
        <v>999999999</v>
      </c>
      <c r="IN176" s="39">
        <v>999999999</v>
      </c>
      <c r="IO176" s="39">
        <v>999999999</v>
      </c>
      <c r="IP176" s="39">
        <v>0</v>
      </c>
      <c r="IQ176" s="39">
        <v>0</v>
      </c>
      <c r="IR176" s="39">
        <v>999999999</v>
      </c>
      <c r="IS176" s="39">
        <v>50</v>
      </c>
      <c r="IT176" s="39">
        <v>0</v>
      </c>
      <c r="IU176" s="39">
        <v>0</v>
      </c>
      <c r="IV176" s="39">
        <v>1</v>
      </c>
      <c r="IW176" s="39">
        <v>0</v>
      </c>
      <c r="IX176" s="39">
        <v>0</v>
      </c>
      <c r="IY176" s="39">
        <v>0</v>
      </c>
      <c r="IZ176" s="39">
        <v>3</v>
      </c>
      <c r="JA176" s="39">
        <v>0</v>
      </c>
      <c r="JB176" s="39">
        <v>1</v>
      </c>
      <c r="JC176" s="39">
        <v>2</v>
      </c>
      <c r="JD176" s="2">
        <v>0</v>
      </c>
      <c r="JE176" s="2">
        <v>1</v>
      </c>
      <c r="JF176" s="2">
        <v>0</v>
      </c>
      <c r="JG176" s="2">
        <v>0</v>
      </c>
      <c r="JH176" s="2">
        <v>0</v>
      </c>
      <c r="JI176" s="2">
        <v>0</v>
      </c>
      <c r="JJ176" s="2">
        <v>0</v>
      </c>
      <c r="JK176" s="2">
        <v>1</v>
      </c>
      <c r="JL176" s="2">
        <v>0</v>
      </c>
      <c r="JM176" s="44">
        <v>0</v>
      </c>
      <c r="JN176" s="44">
        <v>0</v>
      </c>
      <c r="JO176" s="44">
        <v>0</v>
      </c>
      <c r="JP176" s="2">
        <v>0</v>
      </c>
      <c r="JQ176" s="2">
        <v>0</v>
      </c>
      <c r="JR176" s="2">
        <v>0</v>
      </c>
      <c r="JS176" s="2">
        <v>0</v>
      </c>
      <c r="JT176" s="2">
        <v>0</v>
      </c>
      <c r="JU176" s="2">
        <v>0</v>
      </c>
      <c r="JV176" s="2">
        <v>1</v>
      </c>
      <c r="JW176" s="2">
        <v>0</v>
      </c>
      <c r="JX176" s="2">
        <v>1</v>
      </c>
      <c r="JY176" s="2">
        <v>1</v>
      </c>
      <c r="JZ176" s="2">
        <v>0</v>
      </c>
      <c r="KA176" s="2">
        <v>0</v>
      </c>
      <c r="KB176" s="25">
        <v>0</v>
      </c>
      <c r="KC176" s="25">
        <v>0</v>
      </c>
      <c r="KD176" s="25">
        <v>0</v>
      </c>
      <c r="KE176" s="25">
        <v>0</v>
      </c>
      <c r="KF176" s="25">
        <v>1</v>
      </c>
      <c r="KG176" s="25">
        <v>0</v>
      </c>
      <c r="KH176" s="25">
        <v>1</v>
      </c>
      <c r="KI176" s="25">
        <v>1</v>
      </c>
      <c r="KJ176" s="25">
        <v>4</v>
      </c>
      <c r="KK176" s="25">
        <v>1</v>
      </c>
      <c r="KL176" s="25">
        <v>1</v>
      </c>
      <c r="KM176" s="25">
        <v>2</v>
      </c>
      <c r="KN176" s="25">
        <v>0</v>
      </c>
      <c r="KO176" s="25">
        <v>1</v>
      </c>
      <c r="KP176" s="25">
        <v>0</v>
      </c>
      <c r="KQ176" s="25">
        <v>0</v>
      </c>
      <c r="KR176" s="44">
        <v>100</v>
      </c>
      <c r="KS176" s="44">
        <v>999999999</v>
      </c>
      <c r="KT176" s="44">
        <v>0</v>
      </c>
      <c r="KU176" s="44">
        <v>0</v>
      </c>
      <c r="KV176" s="44">
        <v>75</v>
      </c>
      <c r="KW176" s="44">
        <v>0</v>
      </c>
      <c r="KX176" s="44">
        <v>100</v>
      </c>
      <c r="KY176" s="44">
        <v>100</v>
      </c>
      <c r="KZ176" s="44">
        <v>999999999</v>
      </c>
      <c r="LA176" s="44">
        <v>100</v>
      </c>
      <c r="LB176" s="44">
        <v>999999999</v>
      </c>
      <c r="LC176" s="44">
        <v>999999999</v>
      </c>
      <c r="LD176" s="44">
        <v>0</v>
      </c>
      <c r="LE176" s="44">
        <v>999999999</v>
      </c>
      <c r="LF176" s="44">
        <v>0</v>
      </c>
      <c r="LG176" s="44">
        <v>100</v>
      </c>
      <c r="LH176" s="44">
        <v>0</v>
      </c>
      <c r="LI176" s="44">
        <v>0</v>
      </c>
      <c r="LJ176" s="44">
        <v>0</v>
      </c>
      <c r="LK176" s="44">
        <v>0</v>
      </c>
      <c r="LL176" s="44">
        <v>999999999</v>
      </c>
      <c r="LM176" s="44">
        <v>0</v>
      </c>
      <c r="LN176" s="44">
        <v>999999999</v>
      </c>
      <c r="LO176" s="44">
        <v>999999999</v>
      </c>
      <c r="LP176" s="44">
        <v>0</v>
      </c>
      <c r="LQ176" s="44">
        <v>999999999</v>
      </c>
      <c r="LR176" s="44">
        <v>100</v>
      </c>
      <c r="LS176" s="44">
        <v>0</v>
      </c>
      <c r="LT176" s="44">
        <v>25</v>
      </c>
      <c r="LU176" s="44">
        <v>100</v>
      </c>
      <c r="LV176" s="44">
        <v>0</v>
      </c>
      <c r="LW176" s="44">
        <v>0</v>
      </c>
      <c r="LX176" s="44">
        <v>999999999</v>
      </c>
      <c r="LY176" s="44">
        <v>0</v>
      </c>
      <c r="LZ176" s="44">
        <v>999999999</v>
      </c>
      <c r="MA176" s="44">
        <v>999999999</v>
      </c>
      <c r="MB176" s="25">
        <v>0</v>
      </c>
      <c r="MC176" s="25">
        <v>0</v>
      </c>
      <c r="MD176" s="25">
        <v>0</v>
      </c>
      <c r="ME176" s="25">
        <v>0</v>
      </c>
      <c r="MF176" s="25">
        <v>0</v>
      </c>
      <c r="MG176" s="25">
        <v>0</v>
      </c>
      <c r="MH176" s="25">
        <v>0</v>
      </c>
      <c r="MI176" s="25">
        <v>0</v>
      </c>
      <c r="MJ176" s="25">
        <v>0</v>
      </c>
      <c r="MK176" s="25">
        <v>0</v>
      </c>
      <c r="ML176" s="25">
        <v>0</v>
      </c>
      <c r="MM176" s="25">
        <v>0</v>
      </c>
      <c r="MN176" s="25">
        <v>2</v>
      </c>
      <c r="MO176" s="25">
        <v>0</v>
      </c>
      <c r="MP176" s="25">
        <v>0</v>
      </c>
      <c r="MQ176" s="25">
        <v>0</v>
      </c>
      <c r="MR176" s="25">
        <v>0</v>
      </c>
      <c r="MS176" s="25">
        <v>0</v>
      </c>
      <c r="MT176" s="25">
        <v>0</v>
      </c>
      <c r="MU176" s="25">
        <v>1</v>
      </c>
      <c r="MV176" s="25">
        <v>0</v>
      </c>
      <c r="MW176" s="44">
        <v>1</v>
      </c>
      <c r="MX176" s="44">
        <v>0</v>
      </c>
      <c r="MY176" s="44">
        <v>0</v>
      </c>
      <c r="MZ176" s="44">
        <v>0</v>
      </c>
      <c r="NA176" s="44">
        <v>999999999</v>
      </c>
      <c r="NB176" s="44">
        <v>999999999</v>
      </c>
      <c r="NC176" s="44">
        <v>999999999</v>
      </c>
      <c r="ND176" s="44">
        <v>999999999</v>
      </c>
      <c r="NE176" s="44">
        <v>999999999</v>
      </c>
      <c r="NF176" s="44">
        <v>999999999</v>
      </c>
      <c r="NG176" s="44">
        <v>0</v>
      </c>
      <c r="NH176" s="44">
        <v>999999999</v>
      </c>
      <c r="NI176" s="44">
        <v>0</v>
      </c>
      <c r="NJ176" s="44">
        <v>999999999</v>
      </c>
      <c r="NK176" s="44">
        <v>999999999</v>
      </c>
      <c r="NL176" s="25">
        <v>0</v>
      </c>
      <c r="NM176" s="25">
        <v>0</v>
      </c>
      <c r="NN176" s="25">
        <v>0</v>
      </c>
      <c r="NO176" s="25">
        <v>0</v>
      </c>
      <c r="NP176" s="25">
        <v>0</v>
      </c>
      <c r="NQ176" s="25">
        <v>0</v>
      </c>
      <c r="NR176" s="25">
        <v>0</v>
      </c>
      <c r="NS176" s="25">
        <v>0</v>
      </c>
      <c r="NT176" s="25">
        <v>0</v>
      </c>
      <c r="NU176" s="25">
        <v>0</v>
      </c>
      <c r="NV176" s="25">
        <v>0</v>
      </c>
      <c r="NW176" s="25">
        <v>0</v>
      </c>
      <c r="NX176" s="25">
        <v>0</v>
      </c>
      <c r="NY176" s="25">
        <v>0</v>
      </c>
      <c r="NZ176" s="25">
        <v>1</v>
      </c>
      <c r="OA176" s="25">
        <v>1</v>
      </c>
      <c r="OB176" s="25">
        <v>3</v>
      </c>
      <c r="OC176" s="25">
        <v>0</v>
      </c>
      <c r="OD176" s="44">
        <v>0</v>
      </c>
      <c r="OE176" s="44">
        <v>0</v>
      </c>
      <c r="OF176" s="44">
        <v>0</v>
      </c>
      <c r="OG176" s="44">
        <v>0</v>
      </c>
      <c r="OH176" s="44">
        <v>0</v>
      </c>
      <c r="OI176" s="44">
        <v>0</v>
      </c>
      <c r="OJ176" s="44">
        <v>999999999</v>
      </c>
      <c r="OK176" s="44">
        <v>999999999</v>
      </c>
      <c r="OL176" s="44">
        <v>0</v>
      </c>
      <c r="OM176" s="44">
        <v>0</v>
      </c>
      <c r="ON176" s="44">
        <v>0</v>
      </c>
      <c r="OO176" s="44">
        <v>999999999</v>
      </c>
      <c r="OP176" s="44">
        <v>999999999</v>
      </c>
      <c r="OQ176" s="44">
        <v>999999999</v>
      </c>
      <c r="OR176" s="44">
        <v>999999999</v>
      </c>
      <c r="OS176" s="44">
        <v>999999999</v>
      </c>
      <c r="OT176" s="44">
        <v>999999999</v>
      </c>
      <c r="OU176" s="44">
        <v>999999999</v>
      </c>
      <c r="OV176" s="25">
        <v>1</v>
      </c>
      <c r="OW176" s="25">
        <v>1</v>
      </c>
      <c r="OX176" s="25">
        <v>0</v>
      </c>
      <c r="OY176" s="25">
        <v>0</v>
      </c>
      <c r="OZ176" s="25">
        <v>3</v>
      </c>
      <c r="PA176" s="25">
        <v>0</v>
      </c>
      <c r="PB176" s="25">
        <v>2</v>
      </c>
      <c r="PC176" s="25">
        <v>4</v>
      </c>
      <c r="PD176" s="25">
        <v>0</v>
      </c>
      <c r="PE176" s="25">
        <v>2</v>
      </c>
      <c r="PF176" s="25">
        <v>1</v>
      </c>
      <c r="PG176" s="25">
        <v>2</v>
      </c>
      <c r="PH176" s="25">
        <v>3</v>
      </c>
      <c r="PI176" s="25">
        <v>2</v>
      </c>
      <c r="PJ176" s="25">
        <v>1</v>
      </c>
      <c r="PK176" s="25">
        <v>1</v>
      </c>
      <c r="PL176" s="25">
        <v>5</v>
      </c>
      <c r="PM176" s="25">
        <v>2</v>
      </c>
      <c r="PN176" s="25">
        <v>2</v>
      </c>
      <c r="PO176" s="25">
        <v>5</v>
      </c>
      <c r="PP176" s="25">
        <v>0</v>
      </c>
      <c r="PQ176" s="25">
        <v>3</v>
      </c>
      <c r="PR176" s="25">
        <v>3</v>
      </c>
      <c r="PS176" s="25">
        <v>2</v>
      </c>
      <c r="PT176" s="44">
        <v>33.333333333333329</v>
      </c>
      <c r="PU176" s="44">
        <v>50</v>
      </c>
      <c r="PV176" s="44">
        <v>0</v>
      </c>
      <c r="PW176" s="44">
        <v>0</v>
      </c>
      <c r="PX176" s="44">
        <v>60</v>
      </c>
      <c r="PY176" s="44">
        <v>0</v>
      </c>
      <c r="PZ176" s="44">
        <v>100</v>
      </c>
      <c r="QA176" s="44">
        <v>80</v>
      </c>
      <c r="QB176" s="44">
        <v>999999999</v>
      </c>
      <c r="QC176" s="44">
        <v>66.666666666666657</v>
      </c>
      <c r="QD176" s="44">
        <v>33.333333333333329</v>
      </c>
      <c r="QE176" s="44">
        <v>100</v>
      </c>
      <c r="QF176" s="25">
        <v>1</v>
      </c>
      <c r="QG176" s="25">
        <v>1</v>
      </c>
      <c r="QH176" s="25">
        <v>0</v>
      </c>
      <c r="QI176" s="25">
        <v>0</v>
      </c>
      <c r="QJ176" s="25">
        <v>2</v>
      </c>
      <c r="QK176" s="25">
        <v>1</v>
      </c>
      <c r="QL176" s="25">
        <v>1</v>
      </c>
      <c r="QM176" s="25">
        <v>3</v>
      </c>
      <c r="QN176" s="25">
        <v>0</v>
      </c>
      <c r="QO176" s="25">
        <v>2</v>
      </c>
      <c r="QP176" s="25">
        <v>1</v>
      </c>
      <c r="QQ176" s="25">
        <v>3</v>
      </c>
      <c r="QR176" s="25">
        <v>2</v>
      </c>
      <c r="QS176" s="25">
        <v>1</v>
      </c>
      <c r="QT176" s="25">
        <v>1</v>
      </c>
      <c r="QU176" s="25">
        <v>5</v>
      </c>
      <c r="QV176" s="25">
        <v>2</v>
      </c>
      <c r="QW176" s="25">
        <v>2</v>
      </c>
      <c r="QX176" s="25">
        <v>5</v>
      </c>
      <c r="QY176" s="25">
        <v>0</v>
      </c>
      <c r="QZ176" s="25">
        <v>3</v>
      </c>
      <c r="RA176" s="25">
        <v>3</v>
      </c>
      <c r="RB176" s="44">
        <v>33.333333333333329</v>
      </c>
      <c r="RC176" s="44">
        <v>50</v>
      </c>
      <c r="RD176" s="44">
        <v>0</v>
      </c>
      <c r="RE176" s="44">
        <v>0</v>
      </c>
      <c r="RF176" s="44">
        <v>40</v>
      </c>
      <c r="RG176" s="44">
        <v>50</v>
      </c>
      <c r="RH176" s="44">
        <v>50</v>
      </c>
      <c r="RI176" s="44">
        <v>60</v>
      </c>
      <c r="RJ176" s="44">
        <v>999999999</v>
      </c>
      <c r="RK176" s="44">
        <v>66.666666666666657</v>
      </c>
      <c r="RL176" s="44">
        <v>33.333333333333329</v>
      </c>
      <c r="RM176" s="25">
        <v>2</v>
      </c>
      <c r="RN176" s="25">
        <v>0</v>
      </c>
      <c r="RO176" s="25">
        <v>0</v>
      </c>
      <c r="RP176" s="25">
        <v>1</v>
      </c>
      <c r="RQ176" s="25">
        <v>2</v>
      </c>
      <c r="RR176" s="25">
        <v>0</v>
      </c>
      <c r="RS176" s="25">
        <v>1</v>
      </c>
      <c r="RT176" s="25">
        <v>3</v>
      </c>
      <c r="RU176" s="25">
        <v>0</v>
      </c>
      <c r="RV176" s="25">
        <v>3</v>
      </c>
      <c r="RW176" s="25">
        <v>1</v>
      </c>
      <c r="RX176" s="25">
        <v>0</v>
      </c>
      <c r="RY176" s="25">
        <v>1</v>
      </c>
      <c r="RZ176" s="25">
        <v>0</v>
      </c>
      <c r="SA176" s="25">
        <v>0</v>
      </c>
      <c r="SB176" s="25">
        <v>1</v>
      </c>
      <c r="SC176" s="25">
        <v>3</v>
      </c>
      <c r="SD176" s="25">
        <v>0</v>
      </c>
      <c r="SE176" s="25">
        <v>1</v>
      </c>
      <c r="SF176" s="25">
        <v>1</v>
      </c>
      <c r="SG176" s="25">
        <v>0</v>
      </c>
      <c r="SH176" s="25">
        <v>2</v>
      </c>
      <c r="SI176" s="25">
        <v>0</v>
      </c>
      <c r="SJ176" s="25">
        <v>1</v>
      </c>
      <c r="SK176" s="25">
        <v>1</v>
      </c>
      <c r="SL176" s="25">
        <v>0</v>
      </c>
      <c r="SM176" s="25">
        <v>0</v>
      </c>
      <c r="SN176" s="25">
        <v>1</v>
      </c>
      <c r="SO176" s="25">
        <v>2</v>
      </c>
      <c r="SP176" s="25">
        <v>0</v>
      </c>
      <c r="SQ176" s="25">
        <v>1</v>
      </c>
      <c r="SR176" s="25">
        <v>1</v>
      </c>
      <c r="SS176" s="25">
        <v>0</v>
      </c>
      <c r="ST176" s="25">
        <v>2</v>
      </c>
      <c r="SU176" s="25">
        <v>0</v>
      </c>
      <c r="SV176" s="25">
        <v>0</v>
      </c>
      <c r="SW176" s="44">
        <v>66.666666666666657</v>
      </c>
      <c r="SX176" s="44">
        <v>999999999</v>
      </c>
      <c r="SY176" s="44">
        <v>0</v>
      </c>
      <c r="SZ176" s="44">
        <v>100</v>
      </c>
      <c r="TA176" s="44">
        <v>50</v>
      </c>
      <c r="TB176" s="44">
        <v>0</v>
      </c>
      <c r="TC176" s="44">
        <v>50</v>
      </c>
      <c r="TD176" s="44">
        <v>100</v>
      </c>
      <c r="TE176" s="44">
        <v>0</v>
      </c>
      <c r="TF176" s="44">
        <v>100</v>
      </c>
      <c r="TG176" s="44">
        <v>50</v>
      </c>
      <c r="TH176" s="44">
        <v>0</v>
      </c>
      <c r="TI176" s="44">
        <v>33.333333333333329</v>
      </c>
      <c r="TJ176" s="44">
        <v>999999999</v>
      </c>
      <c r="TK176" s="44">
        <v>0</v>
      </c>
      <c r="TL176" s="44">
        <v>100</v>
      </c>
      <c r="TM176" s="44">
        <v>75</v>
      </c>
      <c r="TN176" s="44">
        <v>0</v>
      </c>
      <c r="TO176" s="44">
        <v>50</v>
      </c>
      <c r="TP176" s="44">
        <v>33.333333333333329</v>
      </c>
      <c r="TQ176" s="44">
        <v>0</v>
      </c>
      <c r="TR176" s="44">
        <v>66.666666666666657</v>
      </c>
      <c r="TS176" s="44">
        <v>0</v>
      </c>
      <c r="TT176" s="44">
        <v>50</v>
      </c>
      <c r="TU176" s="44">
        <v>33.333333333333329</v>
      </c>
      <c r="TV176" s="44">
        <v>999999999</v>
      </c>
      <c r="TW176" s="44">
        <v>0</v>
      </c>
      <c r="TX176" s="44">
        <v>100</v>
      </c>
      <c r="TY176" s="44">
        <v>50</v>
      </c>
      <c r="TZ176" s="44">
        <v>0</v>
      </c>
      <c r="UA176" s="44">
        <v>50</v>
      </c>
      <c r="UB176" s="44">
        <v>33.333333333333329</v>
      </c>
      <c r="UC176" s="44">
        <v>0</v>
      </c>
      <c r="UD176" s="44">
        <v>66.666666666666657</v>
      </c>
      <c r="UE176" s="44">
        <v>0</v>
      </c>
      <c r="UF176" s="44">
        <v>0</v>
      </c>
    </row>
    <row r="177" spans="1:552" x14ac:dyDescent="0.25">
      <c r="A177" s="2" t="str">
        <f t="shared" si="2"/>
        <v xml:space="preserve">350950 Campinas                                                                                                                                     </v>
      </c>
      <c r="B177" s="58">
        <v>350950</v>
      </c>
      <c r="C177" s="2" t="s">
        <v>221</v>
      </c>
      <c r="D177" s="56">
        <v>41</v>
      </c>
      <c r="E177" s="56">
        <v>36</v>
      </c>
      <c r="F177" s="56">
        <v>44</v>
      </c>
      <c r="G177" s="56">
        <v>34</v>
      </c>
      <c r="H177" s="56">
        <v>44</v>
      </c>
      <c r="I177" s="56">
        <v>38</v>
      </c>
      <c r="J177" s="56">
        <v>40</v>
      </c>
      <c r="K177" s="56">
        <v>55</v>
      </c>
      <c r="L177" s="56">
        <v>35</v>
      </c>
      <c r="M177" s="56">
        <v>37</v>
      </c>
      <c r="N177" s="56">
        <v>41</v>
      </c>
      <c r="O177" s="56">
        <v>17</v>
      </c>
      <c r="P177" s="59">
        <v>19</v>
      </c>
      <c r="Q177" s="59">
        <v>14</v>
      </c>
      <c r="R177" s="59">
        <v>28</v>
      </c>
      <c r="S177" s="59">
        <v>22</v>
      </c>
      <c r="T177" s="59">
        <v>20</v>
      </c>
      <c r="U177" s="59">
        <v>20</v>
      </c>
      <c r="V177" s="59">
        <v>26</v>
      </c>
      <c r="W177" s="59">
        <v>40</v>
      </c>
      <c r="X177" s="59">
        <v>22</v>
      </c>
      <c r="Y177" s="59">
        <v>23</v>
      </c>
      <c r="Z177" s="59">
        <v>23</v>
      </c>
      <c r="AA177" s="59">
        <v>12</v>
      </c>
      <c r="AB177" s="62">
        <v>46.341463414634148</v>
      </c>
      <c r="AC177" s="62">
        <v>38.888888888888893</v>
      </c>
      <c r="AD177" s="62">
        <v>63.636363636363633</v>
      </c>
      <c r="AE177" s="62">
        <v>64.705882352941174</v>
      </c>
      <c r="AF177" s="62">
        <v>45.454545454545453</v>
      </c>
      <c r="AG177" s="62">
        <v>52.631578947368418</v>
      </c>
      <c r="AH177" s="62">
        <v>65</v>
      </c>
      <c r="AI177" s="62">
        <v>72.727272727272734</v>
      </c>
      <c r="AJ177" s="62">
        <v>62.857142857142854</v>
      </c>
      <c r="AK177" s="62">
        <v>62.162162162162161</v>
      </c>
      <c r="AL177" s="62">
        <v>56.09756097560976</v>
      </c>
      <c r="AM177" s="62">
        <v>70.588235294117652</v>
      </c>
      <c r="AN177" s="61">
        <v>21</v>
      </c>
      <c r="AO177" s="25">
        <v>18</v>
      </c>
      <c r="AP177" s="25">
        <v>13</v>
      </c>
      <c r="AQ177" s="25">
        <v>10</v>
      </c>
      <c r="AR177" s="25">
        <v>21</v>
      </c>
      <c r="AS177" s="25">
        <v>13</v>
      </c>
      <c r="AT177" s="25">
        <v>11</v>
      </c>
      <c r="AU177" s="25">
        <v>12</v>
      </c>
      <c r="AV177" s="25">
        <v>12</v>
      </c>
      <c r="AW177" s="25">
        <v>13</v>
      </c>
      <c r="AX177" s="25">
        <v>14</v>
      </c>
      <c r="AY177" s="25">
        <v>3</v>
      </c>
      <c r="AZ177" s="39">
        <v>51.219512195121951</v>
      </c>
      <c r="BA177" s="39">
        <v>50</v>
      </c>
      <c r="BB177" s="39">
        <v>29.545454545454547</v>
      </c>
      <c r="BC177" s="39">
        <v>29.411764705882355</v>
      </c>
      <c r="BD177" s="39">
        <v>47.727272727272727</v>
      </c>
      <c r="BE177" s="39">
        <v>34.210526315789473</v>
      </c>
      <c r="BF177" s="39">
        <v>27.500000000000004</v>
      </c>
      <c r="BG177" s="39">
        <v>21.818181818181817</v>
      </c>
      <c r="BH177" s="39">
        <v>34.285714285714285</v>
      </c>
      <c r="BI177" s="39">
        <v>35.135135135135137</v>
      </c>
      <c r="BJ177" s="39">
        <v>34.146341463414636</v>
      </c>
      <c r="BK177" s="39">
        <v>17.647058823529413</v>
      </c>
      <c r="BL177" s="25">
        <v>1</v>
      </c>
      <c r="BM177" s="25">
        <v>4</v>
      </c>
      <c r="BN177" s="25">
        <v>3</v>
      </c>
      <c r="BO177" s="25">
        <v>2</v>
      </c>
      <c r="BP177" s="25">
        <v>3</v>
      </c>
      <c r="BQ177" s="25">
        <v>5</v>
      </c>
      <c r="BR177" s="25">
        <v>3</v>
      </c>
      <c r="BS177" s="25">
        <v>3</v>
      </c>
      <c r="BT177" s="25">
        <v>1</v>
      </c>
      <c r="BU177" s="25">
        <v>1</v>
      </c>
      <c r="BV177" s="25">
        <v>4</v>
      </c>
      <c r="BW177" s="25">
        <v>2</v>
      </c>
      <c r="BX177" s="39">
        <v>2.4390243902439024</v>
      </c>
      <c r="BY177" s="39">
        <v>11.111111111111111</v>
      </c>
      <c r="BZ177" s="39">
        <v>6.8181818181818175</v>
      </c>
      <c r="CA177" s="39">
        <v>5.8823529411764701</v>
      </c>
      <c r="CB177" s="39">
        <v>6.8181818181818175</v>
      </c>
      <c r="CC177" s="39">
        <v>13.157894736842104</v>
      </c>
      <c r="CD177" s="39">
        <v>7.5</v>
      </c>
      <c r="CE177" s="39">
        <v>5.4545454545454541</v>
      </c>
      <c r="CF177" s="39">
        <v>2.8571428571428572</v>
      </c>
      <c r="CG177" s="39">
        <v>2.7027027027027026</v>
      </c>
      <c r="CH177" s="39">
        <v>9.7560975609756095</v>
      </c>
      <c r="CI177" s="39">
        <v>11.76470588235294</v>
      </c>
      <c r="CJ177" s="63">
        <v>7</v>
      </c>
      <c r="CK177" s="63">
        <v>6</v>
      </c>
      <c r="CL177" s="63">
        <v>9</v>
      </c>
      <c r="CM177" s="63">
        <v>6</v>
      </c>
      <c r="CN177" s="63">
        <v>6</v>
      </c>
      <c r="CO177" s="63">
        <v>10</v>
      </c>
      <c r="CP177" s="63">
        <v>16</v>
      </c>
      <c r="CQ177" s="63">
        <v>21</v>
      </c>
      <c r="CR177" s="63">
        <v>6</v>
      </c>
      <c r="CS177" s="63">
        <v>14</v>
      </c>
      <c r="CT177" s="63">
        <v>8</v>
      </c>
      <c r="CU177" s="63">
        <v>6</v>
      </c>
      <c r="CV177" s="63">
        <v>1</v>
      </c>
      <c r="CW177" s="63">
        <v>1</v>
      </c>
      <c r="CX177" s="63">
        <v>1</v>
      </c>
      <c r="CY177" s="63">
        <v>4</v>
      </c>
      <c r="CZ177" s="63">
        <v>1</v>
      </c>
      <c r="DA177" s="63">
        <v>1</v>
      </c>
      <c r="DB177" s="63">
        <v>0</v>
      </c>
      <c r="DC177" s="63">
        <v>1</v>
      </c>
      <c r="DD177" s="63">
        <v>1</v>
      </c>
      <c r="DE177" s="63">
        <v>2</v>
      </c>
      <c r="DF177" s="63">
        <v>3</v>
      </c>
      <c r="DG177" s="63">
        <v>0</v>
      </c>
      <c r="DH177" s="25">
        <v>5</v>
      </c>
      <c r="DI177" s="25">
        <v>4</v>
      </c>
      <c r="DJ177" s="25">
        <v>1</v>
      </c>
      <c r="DK177" s="25">
        <v>8</v>
      </c>
      <c r="DL177" s="25">
        <v>2</v>
      </c>
      <c r="DM177" s="25">
        <v>1</v>
      </c>
      <c r="DN177" s="25">
        <v>2</v>
      </c>
      <c r="DO177" s="25">
        <v>6</v>
      </c>
      <c r="DP177" s="25">
        <v>2</v>
      </c>
      <c r="DQ177" s="25">
        <v>0</v>
      </c>
      <c r="DR177" s="25">
        <v>2</v>
      </c>
      <c r="DS177" s="25">
        <v>1</v>
      </c>
      <c r="DT177" s="34">
        <v>13</v>
      </c>
      <c r="DU177" s="34">
        <v>11</v>
      </c>
      <c r="DV177" s="34">
        <v>11</v>
      </c>
      <c r="DW177" s="34">
        <v>18</v>
      </c>
      <c r="DX177" s="34">
        <v>9</v>
      </c>
      <c r="DY177" s="34">
        <v>12</v>
      </c>
      <c r="DZ177" s="34">
        <v>18</v>
      </c>
      <c r="EA177" s="2">
        <v>28</v>
      </c>
      <c r="EB177" s="2">
        <v>9</v>
      </c>
      <c r="EC177" s="2">
        <v>16</v>
      </c>
      <c r="ED177" s="2">
        <v>13</v>
      </c>
      <c r="EE177" s="2">
        <v>7</v>
      </c>
      <c r="EF177" s="34">
        <v>53.846153846153847</v>
      </c>
      <c r="EG177" s="34">
        <v>54.54545454545454</v>
      </c>
      <c r="EH177" s="34">
        <v>81.818181818181827</v>
      </c>
      <c r="EI177" s="34">
        <v>33.333333333333329</v>
      </c>
      <c r="EJ177" s="34">
        <v>66.666666666666657</v>
      </c>
      <c r="EK177" s="34">
        <v>83.333333333333343</v>
      </c>
      <c r="EL177" s="34">
        <v>88.888888888888886</v>
      </c>
      <c r="EM177" s="34">
        <v>75</v>
      </c>
      <c r="EN177" s="34">
        <v>66.666666666666657</v>
      </c>
      <c r="EO177" s="34">
        <v>87.5</v>
      </c>
      <c r="EP177" s="34">
        <v>61.53846153846154</v>
      </c>
      <c r="EQ177" s="34">
        <v>85.714285714285708</v>
      </c>
      <c r="ER177" s="34">
        <v>7.6923076923076925</v>
      </c>
      <c r="ES177" s="34">
        <v>9.0909090909090917</v>
      </c>
      <c r="ET177" s="34">
        <v>9.0909090909090917</v>
      </c>
      <c r="EU177" s="34">
        <v>22.222222222222221</v>
      </c>
      <c r="EV177" s="34">
        <v>11.111111111111111</v>
      </c>
      <c r="EW177" s="34">
        <v>8.3333333333333321</v>
      </c>
      <c r="EX177" s="34">
        <v>0</v>
      </c>
      <c r="EY177" s="34">
        <v>3.5714285714285712</v>
      </c>
      <c r="EZ177" s="34">
        <v>11.111111111111111</v>
      </c>
      <c r="FA177" s="34">
        <v>12.5</v>
      </c>
      <c r="FB177" s="34">
        <v>23.076923076923077</v>
      </c>
      <c r="FC177" s="34">
        <v>0</v>
      </c>
      <c r="FD177" s="42">
        <v>38.461538461538467</v>
      </c>
      <c r="FE177" s="42">
        <v>36.363636363636367</v>
      </c>
      <c r="FF177" s="42">
        <v>9.0909090909090917</v>
      </c>
      <c r="FG177" s="42">
        <v>44.444444444444443</v>
      </c>
      <c r="FH177" s="42">
        <v>22.222222222222221</v>
      </c>
      <c r="FI177" s="42">
        <v>8.3333333333333321</v>
      </c>
      <c r="FJ177" s="42">
        <v>11.111111111111111</v>
      </c>
      <c r="FK177" s="42">
        <v>21.428571428571427</v>
      </c>
      <c r="FL177" s="42">
        <v>22.222222222222221</v>
      </c>
      <c r="FM177" s="42">
        <v>0</v>
      </c>
      <c r="FN177" s="42">
        <v>15.384615384615385</v>
      </c>
      <c r="FO177" s="42">
        <v>14.285714285714285</v>
      </c>
      <c r="FP177" s="42">
        <v>12</v>
      </c>
      <c r="FQ177" s="2">
        <v>9</v>
      </c>
      <c r="FR177" s="2">
        <v>14</v>
      </c>
      <c r="FS177" s="2">
        <v>12</v>
      </c>
      <c r="FT177" s="2">
        <v>13</v>
      </c>
      <c r="FU177" s="2">
        <v>17</v>
      </c>
      <c r="FV177" s="2">
        <v>20</v>
      </c>
      <c r="FW177" s="2">
        <v>30</v>
      </c>
      <c r="FX177" s="2">
        <v>11</v>
      </c>
      <c r="FY177" s="2">
        <v>18</v>
      </c>
      <c r="FZ177" s="2">
        <v>16</v>
      </c>
      <c r="GA177" s="2">
        <v>10</v>
      </c>
      <c r="GB177" s="25">
        <v>3</v>
      </c>
      <c r="GC177" s="25">
        <v>1</v>
      </c>
      <c r="GD177" s="25">
        <v>5</v>
      </c>
      <c r="GE177" s="25">
        <v>4</v>
      </c>
      <c r="GF177" s="25">
        <v>3</v>
      </c>
      <c r="GG177" s="25">
        <v>1</v>
      </c>
      <c r="GH177" s="25">
        <v>0</v>
      </c>
      <c r="GI177" s="25">
        <v>2</v>
      </c>
      <c r="GJ177" s="25">
        <v>3</v>
      </c>
      <c r="GK177" s="25">
        <v>1</v>
      </c>
      <c r="GL177" s="25">
        <v>2</v>
      </c>
      <c r="GM177" s="25">
        <v>1</v>
      </c>
      <c r="GN177" s="2">
        <v>1</v>
      </c>
      <c r="GO177" s="2">
        <v>3</v>
      </c>
      <c r="GP177" s="2">
        <v>3</v>
      </c>
      <c r="GQ177" s="2">
        <v>3</v>
      </c>
      <c r="GR177" s="2">
        <v>3</v>
      </c>
      <c r="GS177" s="2">
        <v>0</v>
      </c>
      <c r="GT177" s="2">
        <v>2</v>
      </c>
      <c r="GU177" s="2">
        <v>5</v>
      </c>
      <c r="GV177" s="2">
        <v>1</v>
      </c>
      <c r="GW177" s="2">
        <v>0</v>
      </c>
      <c r="GX177" s="2">
        <v>1</v>
      </c>
      <c r="GY177" s="2">
        <v>1</v>
      </c>
      <c r="GZ177" s="2">
        <v>16</v>
      </c>
      <c r="HA177" s="2">
        <v>13</v>
      </c>
      <c r="HB177" s="2">
        <v>22</v>
      </c>
      <c r="HC177" s="2">
        <v>19</v>
      </c>
      <c r="HD177" s="2">
        <v>19</v>
      </c>
      <c r="HE177" s="2">
        <v>18</v>
      </c>
      <c r="HF177" s="2">
        <v>22</v>
      </c>
      <c r="HG177" s="2">
        <v>37</v>
      </c>
      <c r="HH177" s="2">
        <v>15</v>
      </c>
      <c r="HI177" s="2">
        <v>19</v>
      </c>
      <c r="HJ177" s="2">
        <v>19</v>
      </c>
      <c r="HK177" s="2">
        <v>12</v>
      </c>
      <c r="HL177" s="34">
        <v>75</v>
      </c>
      <c r="HM177" s="34">
        <v>69.230769230769226</v>
      </c>
      <c r="HN177" s="34">
        <v>63.636363636363633</v>
      </c>
      <c r="HO177" s="34">
        <v>63.157894736842103</v>
      </c>
      <c r="HP177" s="34">
        <v>68.421052631578945</v>
      </c>
      <c r="HQ177" s="34">
        <v>94.444444444444443</v>
      </c>
      <c r="HR177" s="34">
        <v>90.909090909090907</v>
      </c>
      <c r="HS177" s="34">
        <v>81.081081081081081</v>
      </c>
      <c r="HT177" s="34">
        <v>73.333333333333329</v>
      </c>
      <c r="HU177" s="34">
        <v>94.73684210526315</v>
      </c>
      <c r="HV177" s="34">
        <v>84.210526315789465</v>
      </c>
      <c r="HW177" s="34">
        <v>83.333333333333343</v>
      </c>
      <c r="HX177" s="39">
        <v>18.75</v>
      </c>
      <c r="HY177" s="39">
        <v>7.6923076923076925</v>
      </c>
      <c r="HZ177" s="39">
        <v>22.727272727272727</v>
      </c>
      <c r="IA177" s="39">
        <v>21.052631578947366</v>
      </c>
      <c r="IB177" s="39">
        <v>15.789473684210526</v>
      </c>
      <c r="IC177" s="39">
        <v>5.5555555555555554</v>
      </c>
      <c r="ID177" s="39">
        <v>0</v>
      </c>
      <c r="IE177" s="39">
        <v>5.4054054054054053</v>
      </c>
      <c r="IF177" s="39">
        <v>20</v>
      </c>
      <c r="IG177" s="39">
        <v>5.2631578947368416</v>
      </c>
      <c r="IH177" s="39">
        <v>10.526315789473683</v>
      </c>
      <c r="II177" s="39">
        <v>8.3333333333333321</v>
      </c>
      <c r="IJ177" s="39">
        <v>6.25</v>
      </c>
      <c r="IK177" s="39">
        <v>23.076923076923077</v>
      </c>
      <c r="IL177" s="39">
        <v>13.636363636363635</v>
      </c>
      <c r="IM177" s="39">
        <v>15.789473684210526</v>
      </c>
      <c r="IN177" s="39">
        <v>15.789473684210526</v>
      </c>
      <c r="IO177" s="39">
        <v>0</v>
      </c>
      <c r="IP177" s="39">
        <v>9.0909090909090917</v>
      </c>
      <c r="IQ177" s="39">
        <v>13.513513513513514</v>
      </c>
      <c r="IR177" s="39">
        <v>6.666666666666667</v>
      </c>
      <c r="IS177" s="39">
        <v>0</v>
      </c>
      <c r="IT177" s="39">
        <v>5.2631578947368416</v>
      </c>
      <c r="IU177" s="39">
        <v>8.3333333333333321</v>
      </c>
      <c r="IV177" s="39">
        <v>11</v>
      </c>
      <c r="IW177" s="39">
        <v>6</v>
      </c>
      <c r="IX177" s="39">
        <v>5</v>
      </c>
      <c r="IY177" s="39">
        <v>4</v>
      </c>
      <c r="IZ177" s="39">
        <v>7</v>
      </c>
      <c r="JA177" s="39">
        <v>7</v>
      </c>
      <c r="JB177" s="39">
        <v>5</v>
      </c>
      <c r="JC177" s="39">
        <v>8</v>
      </c>
      <c r="JD177" s="2">
        <v>9</v>
      </c>
      <c r="JE177" s="2">
        <v>8</v>
      </c>
      <c r="JF177" s="2">
        <v>13</v>
      </c>
      <c r="JG177" s="2">
        <v>3</v>
      </c>
      <c r="JH177" s="2">
        <v>4</v>
      </c>
      <c r="JI177" s="2">
        <v>6</v>
      </c>
      <c r="JJ177" s="2">
        <v>6</v>
      </c>
      <c r="JK177" s="2">
        <v>4</v>
      </c>
      <c r="JL177" s="2">
        <v>5</v>
      </c>
      <c r="JM177" s="44">
        <v>4</v>
      </c>
      <c r="JN177" s="44">
        <v>3</v>
      </c>
      <c r="JO177" s="44">
        <v>1</v>
      </c>
      <c r="JP177" s="2">
        <v>0</v>
      </c>
      <c r="JQ177" s="2">
        <v>1</v>
      </c>
      <c r="JR177" s="2">
        <v>0</v>
      </c>
      <c r="JS177" s="2">
        <v>0</v>
      </c>
      <c r="JT177" s="2">
        <v>3</v>
      </c>
      <c r="JU177" s="2">
        <v>5</v>
      </c>
      <c r="JV177" s="2">
        <v>1</v>
      </c>
      <c r="JW177" s="2">
        <v>2</v>
      </c>
      <c r="JX177" s="2">
        <v>2</v>
      </c>
      <c r="JY177" s="2">
        <v>1</v>
      </c>
      <c r="JZ177" s="2">
        <v>1</v>
      </c>
      <c r="KA177" s="2">
        <v>1</v>
      </c>
      <c r="KB177" s="25">
        <v>1</v>
      </c>
      <c r="KC177" s="25">
        <v>2</v>
      </c>
      <c r="KD177" s="25">
        <v>0</v>
      </c>
      <c r="KE177" s="25">
        <v>0</v>
      </c>
      <c r="KF177" s="25">
        <v>18</v>
      </c>
      <c r="KG177" s="25">
        <v>17</v>
      </c>
      <c r="KH177" s="25">
        <v>12</v>
      </c>
      <c r="KI177" s="25">
        <v>10</v>
      </c>
      <c r="KJ177" s="25">
        <v>14</v>
      </c>
      <c r="KK177" s="25">
        <v>12</v>
      </c>
      <c r="KL177" s="25">
        <v>9</v>
      </c>
      <c r="KM177" s="25">
        <v>10</v>
      </c>
      <c r="KN177" s="25">
        <v>10</v>
      </c>
      <c r="KO177" s="25">
        <v>11</v>
      </c>
      <c r="KP177" s="25">
        <v>13</v>
      </c>
      <c r="KQ177" s="25">
        <v>3</v>
      </c>
      <c r="KR177" s="44">
        <v>61.111111111111114</v>
      </c>
      <c r="KS177" s="44">
        <v>35.294117647058826</v>
      </c>
      <c r="KT177" s="44">
        <v>41.666666666666671</v>
      </c>
      <c r="KU177" s="44">
        <v>40</v>
      </c>
      <c r="KV177" s="44">
        <v>50</v>
      </c>
      <c r="KW177" s="44">
        <v>58.333333333333336</v>
      </c>
      <c r="KX177" s="44">
        <v>55.555555555555557</v>
      </c>
      <c r="KY177" s="44">
        <v>80</v>
      </c>
      <c r="KZ177" s="44">
        <v>90</v>
      </c>
      <c r="LA177" s="44">
        <v>72.727272727272734</v>
      </c>
      <c r="LB177" s="44">
        <v>100</v>
      </c>
      <c r="LC177" s="44">
        <v>100</v>
      </c>
      <c r="LD177" s="44">
        <v>22.222222222222221</v>
      </c>
      <c r="LE177" s="44">
        <v>35.294117647058826</v>
      </c>
      <c r="LF177" s="44">
        <v>50</v>
      </c>
      <c r="LG177" s="44">
        <v>40</v>
      </c>
      <c r="LH177" s="44">
        <v>35.714285714285715</v>
      </c>
      <c r="LI177" s="44">
        <v>33.333333333333329</v>
      </c>
      <c r="LJ177" s="44">
        <v>33.333333333333329</v>
      </c>
      <c r="LK177" s="44">
        <v>10</v>
      </c>
      <c r="LL177" s="44">
        <v>0</v>
      </c>
      <c r="LM177" s="44">
        <v>9.0909090909090917</v>
      </c>
      <c r="LN177" s="44">
        <v>0</v>
      </c>
      <c r="LO177" s="44">
        <v>0</v>
      </c>
      <c r="LP177" s="44">
        <v>16.666666666666664</v>
      </c>
      <c r="LQ177" s="44">
        <v>29.411764705882355</v>
      </c>
      <c r="LR177" s="44">
        <v>8.3333333333333321</v>
      </c>
      <c r="LS177" s="44">
        <v>20</v>
      </c>
      <c r="LT177" s="44">
        <v>14.285714285714285</v>
      </c>
      <c r="LU177" s="44">
        <v>8.3333333333333321</v>
      </c>
      <c r="LV177" s="44">
        <v>11.111111111111111</v>
      </c>
      <c r="LW177" s="44">
        <v>10</v>
      </c>
      <c r="LX177" s="44">
        <v>10</v>
      </c>
      <c r="LY177" s="44">
        <v>18.181818181818183</v>
      </c>
      <c r="LZ177" s="44">
        <v>0</v>
      </c>
      <c r="MA177" s="44">
        <v>0</v>
      </c>
      <c r="MB177" s="25">
        <v>6</v>
      </c>
      <c r="MC177" s="25">
        <v>4</v>
      </c>
      <c r="MD177" s="25">
        <v>1</v>
      </c>
      <c r="ME177" s="25">
        <v>3</v>
      </c>
      <c r="MF177" s="25">
        <v>1</v>
      </c>
      <c r="MG177" s="25">
        <v>1</v>
      </c>
      <c r="MH177" s="25">
        <v>3</v>
      </c>
      <c r="MI177" s="25">
        <v>6</v>
      </c>
      <c r="MJ177" s="25">
        <v>0</v>
      </c>
      <c r="MK177" s="25">
        <v>1</v>
      </c>
      <c r="ML177" s="25">
        <v>4</v>
      </c>
      <c r="MM177" s="25">
        <v>0</v>
      </c>
      <c r="MN177" s="25">
        <v>13</v>
      </c>
      <c r="MO177" s="25">
        <v>11</v>
      </c>
      <c r="MP177" s="25">
        <v>12</v>
      </c>
      <c r="MQ177" s="25">
        <v>17</v>
      </c>
      <c r="MR177" s="25">
        <v>9</v>
      </c>
      <c r="MS177" s="25">
        <v>12</v>
      </c>
      <c r="MT177" s="25">
        <v>11</v>
      </c>
      <c r="MU177" s="25">
        <v>9</v>
      </c>
      <c r="MV177" s="25">
        <v>3</v>
      </c>
      <c r="MW177" s="44">
        <v>4</v>
      </c>
      <c r="MX177" s="44">
        <v>9</v>
      </c>
      <c r="MY177" s="44">
        <v>4</v>
      </c>
      <c r="MZ177" s="44">
        <v>46.153846153846153</v>
      </c>
      <c r="NA177" s="44">
        <v>36.363636363636367</v>
      </c>
      <c r="NB177" s="44">
        <v>8.3333333333333321</v>
      </c>
      <c r="NC177" s="44">
        <v>17.647058823529413</v>
      </c>
      <c r="ND177" s="44">
        <v>11.111111111111111</v>
      </c>
      <c r="NE177" s="44">
        <v>8.3333333333333321</v>
      </c>
      <c r="NF177" s="44">
        <v>27.27272727272727</v>
      </c>
      <c r="NG177" s="44">
        <v>66.666666666666657</v>
      </c>
      <c r="NH177" s="44">
        <v>0</v>
      </c>
      <c r="NI177" s="44">
        <v>25</v>
      </c>
      <c r="NJ177" s="44">
        <v>44.444444444444443</v>
      </c>
      <c r="NK177" s="44">
        <v>0</v>
      </c>
      <c r="NL177" s="25">
        <v>0</v>
      </c>
      <c r="NM177" s="25">
        <v>0</v>
      </c>
      <c r="NN177" s="25">
        <v>0</v>
      </c>
      <c r="NO177" s="25">
        <v>0</v>
      </c>
      <c r="NP177" s="25">
        <v>0</v>
      </c>
      <c r="NQ177" s="25">
        <v>0</v>
      </c>
      <c r="NR177" s="25">
        <v>0</v>
      </c>
      <c r="NS177" s="25">
        <v>0</v>
      </c>
      <c r="NT177" s="25">
        <v>0</v>
      </c>
      <c r="NU177" s="25">
        <v>0</v>
      </c>
      <c r="NV177" s="25">
        <v>0</v>
      </c>
      <c r="NW177" s="25">
        <v>0</v>
      </c>
      <c r="NX177" s="25">
        <v>4</v>
      </c>
      <c r="NY177" s="25">
        <v>2</v>
      </c>
      <c r="NZ177" s="25">
        <v>3</v>
      </c>
      <c r="OA177" s="25">
        <v>2</v>
      </c>
      <c r="OB177" s="25">
        <v>1</v>
      </c>
      <c r="OC177" s="25">
        <v>3</v>
      </c>
      <c r="OD177" s="44">
        <v>1</v>
      </c>
      <c r="OE177" s="44">
        <v>0</v>
      </c>
      <c r="OF177" s="44">
        <v>0</v>
      </c>
      <c r="OG177" s="44">
        <v>1</v>
      </c>
      <c r="OH177" s="44">
        <v>0</v>
      </c>
      <c r="OI177" s="44">
        <v>0</v>
      </c>
      <c r="OJ177" s="44">
        <v>0</v>
      </c>
      <c r="OK177" s="44">
        <v>0</v>
      </c>
      <c r="OL177" s="44">
        <v>0</v>
      </c>
      <c r="OM177" s="44">
        <v>0</v>
      </c>
      <c r="ON177" s="44">
        <v>0</v>
      </c>
      <c r="OO177" s="44">
        <v>0</v>
      </c>
      <c r="OP177" s="44">
        <v>0</v>
      </c>
      <c r="OQ177" s="44">
        <v>999999999</v>
      </c>
      <c r="OR177" s="44">
        <v>999999999</v>
      </c>
      <c r="OS177" s="44">
        <v>0</v>
      </c>
      <c r="OT177" s="44">
        <v>999999999</v>
      </c>
      <c r="OU177" s="44">
        <v>999999999</v>
      </c>
      <c r="OV177" s="25">
        <v>23</v>
      </c>
      <c r="OW177" s="25">
        <v>21</v>
      </c>
      <c r="OX177" s="25">
        <v>32</v>
      </c>
      <c r="OY177" s="25">
        <v>29</v>
      </c>
      <c r="OZ177" s="25">
        <v>36</v>
      </c>
      <c r="PA177" s="25">
        <v>39</v>
      </c>
      <c r="PB177" s="25">
        <v>39</v>
      </c>
      <c r="PC177" s="25">
        <v>58</v>
      </c>
      <c r="PD177" s="25">
        <v>40</v>
      </c>
      <c r="PE177" s="25">
        <v>38</v>
      </c>
      <c r="PF177" s="25">
        <v>35</v>
      </c>
      <c r="PG177" s="25">
        <v>17</v>
      </c>
      <c r="PH177" s="25">
        <v>49</v>
      </c>
      <c r="PI177" s="25">
        <v>48</v>
      </c>
      <c r="PJ177" s="25">
        <v>53</v>
      </c>
      <c r="PK177" s="25">
        <v>45</v>
      </c>
      <c r="PL177" s="25">
        <v>49</v>
      </c>
      <c r="PM177" s="25">
        <v>49</v>
      </c>
      <c r="PN177" s="25">
        <v>45</v>
      </c>
      <c r="PO177" s="25">
        <v>71</v>
      </c>
      <c r="PP177" s="25">
        <v>50</v>
      </c>
      <c r="PQ177" s="25">
        <v>44</v>
      </c>
      <c r="PR177" s="25">
        <v>46</v>
      </c>
      <c r="PS177" s="25">
        <v>31</v>
      </c>
      <c r="PT177" s="44">
        <v>46.938775510204081</v>
      </c>
      <c r="PU177" s="44">
        <v>43.75</v>
      </c>
      <c r="PV177" s="44">
        <v>60.377358490566039</v>
      </c>
      <c r="PW177" s="44">
        <v>64.444444444444443</v>
      </c>
      <c r="PX177" s="44">
        <v>73.469387755102048</v>
      </c>
      <c r="PY177" s="44">
        <v>79.591836734693871</v>
      </c>
      <c r="PZ177" s="44">
        <v>86.666666666666671</v>
      </c>
      <c r="QA177" s="44">
        <v>81.690140845070431</v>
      </c>
      <c r="QB177" s="44">
        <v>80</v>
      </c>
      <c r="QC177" s="44">
        <v>86.36363636363636</v>
      </c>
      <c r="QD177" s="44">
        <v>76.08695652173914</v>
      </c>
      <c r="QE177" s="44">
        <v>54.838709677419352</v>
      </c>
      <c r="QF177" s="25">
        <v>21</v>
      </c>
      <c r="QG177" s="25">
        <v>22</v>
      </c>
      <c r="QH177" s="25">
        <v>34</v>
      </c>
      <c r="QI177" s="25">
        <v>31</v>
      </c>
      <c r="QJ177" s="25">
        <v>33</v>
      </c>
      <c r="QK177" s="25">
        <v>31</v>
      </c>
      <c r="QL177" s="25">
        <v>32</v>
      </c>
      <c r="QM177" s="25">
        <v>56</v>
      </c>
      <c r="QN177" s="25">
        <v>34</v>
      </c>
      <c r="QO177" s="25">
        <v>32</v>
      </c>
      <c r="QP177" s="25">
        <v>18</v>
      </c>
      <c r="QQ177" s="25">
        <v>49</v>
      </c>
      <c r="QR177" s="25">
        <v>48</v>
      </c>
      <c r="QS177" s="25">
        <v>53</v>
      </c>
      <c r="QT177" s="25">
        <v>45</v>
      </c>
      <c r="QU177" s="25">
        <v>49</v>
      </c>
      <c r="QV177" s="25">
        <v>49</v>
      </c>
      <c r="QW177" s="25">
        <v>45</v>
      </c>
      <c r="QX177" s="25">
        <v>71</v>
      </c>
      <c r="QY177" s="25">
        <v>50</v>
      </c>
      <c r="QZ177" s="25">
        <v>44</v>
      </c>
      <c r="RA177" s="25">
        <v>46</v>
      </c>
      <c r="RB177" s="44">
        <v>42.857142857142854</v>
      </c>
      <c r="RC177" s="44">
        <v>45.833333333333329</v>
      </c>
      <c r="RD177" s="44">
        <v>64.15094339622641</v>
      </c>
      <c r="RE177" s="44">
        <v>68.888888888888886</v>
      </c>
      <c r="RF177" s="44">
        <v>67.346938775510196</v>
      </c>
      <c r="RG177" s="44">
        <v>63.265306122448983</v>
      </c>
      <c r="RH177" s="44">
        <v>71.111111111111114</v>
      </c>
      <c r="RI177" s="44">
        <v>78.873239436619713</v>
      </c>
      <c r="RJ177" s="44">
        <v>68</v>
      </c>
      <c r="RK177" s="44">
        <v>72.727272727272734</v>
      </c>
      <c r="RL177" s="44">
        <v>39.130434782608695</v>
      </c>
      <c r="RM177" s="25">
        <v>31</v>
      </c>
      <c r="RN177" s="25">
        <v>26</v>
      </c>
      <c r="RO177" s="25">
        <v>33</v>
      </c>
      <c r="RP177" s="25">
        <v>26</v>
      </c>
      <c r="RQ177" s="25">
        <v>31</v>
      </c>
      <c r="RR177" s="25">
        <v>23</v>
      </c>
      <c r="RS177" s="25">
        <v>23</v>
      </c>
      <c r="RT177" s="25">
        <v>25</v>
      </c>
      <c r="RU177" s="25">
        <v>19</v>
      </c>
      <c r="RV177" s="25">
        <v>20</v>
      </c>
      <c r="RW177" s="25">
        <v>23</v>
      </c>
      <c r="RX177" s="25">
        <v>9</v>
      </c>
      <c r="RY177" s="25">
        <v>25</v>
      </c>
      <c r="RZ177" s="25">
        <v>21</v>
      </c>
      <c r="SA177" s="25">
        <v>30</v>
      </c>
      <c r="SB177" s="25">
        <v>25</v>
      </c>
      <c r="SC177" s="25">
        <v>25</v>
      </c>
      <c r="SD177" s="25">
        <v>20</v>
      </c>
      <c r="SE177" s="25">
        <v>15</v>
      </c>
      <c r="SF177" s="25">
        <v>32</v>
      </c>
      <c r="SG177" s="25">
        <v>21</v>
      </c>
      <c r="SH177" s="25">
        <v>17</v>
      </c>
      <c r="SI177" s="25">
        <v>23</v>
      </c>
      <c r="SJ177" s="25">
        <v>11</v>
      </c>
      <c r="SK177" s="25">
        <v>23</v>
      </c>
      <c r="SL177" s="25">
        <v>19</v>
      </c>
      <c r="SM177" s="25">
        <v>26</v>
      </c>
      <c r="SN177" s="25">
        <v>23</v>
      </c>
      <c r="SO177" s="25">
        <v>24</v>
      </c>
      <c r="SP177" s="25">
        <v>17</v>
      </c>
      <c r="SQ177" s="25">
        <v>14</v>
      </c>
      <c r="SR177" s="25">
        <v>17</v>
      </c>
      <c r="SS177" s="25">
        <v>17</v>
      </c>
      <c r="ST177" s="25">
        <v>15</v>
      </c>
      <c r="SU177" s="25">
        <v>19</v>
      </c>
      <c r="SV177" s="25">
        <v>7</v>
      </c>
      <c r="SW177" s="44">
        <v>75.609756097560975</v>
      </c>
      <c r="SX177" s="44">
        <v>72.222222222222214</v>
      </c>
      <c r="SY177" s="44">
        <v>75</v>
      </c>
      <c r="SZ177" s="44">
        <v>76.470588235294116</v>
      </c>
      <c r="TA177" s="44">
        <v>70.454545454545453</v>
      </c>
      <c r="TB177" s="44">
        <v>60.526315789473685</v>
      </c>
      <c r="TC177" s="44">
        <v>57.499999999999993</v>
      </c>
      <c r="TD177" s="44">
        <v>45.454545454545453</v>
      </c>
      <c r="TE177" s="44">
        <v>54.285714285714285</v>
      </c>
      <c r="TF177" s="44">
        <v>54.054054054054056</v>
      </c>
      <c r="TG177" s="44">
        <v>56.09756097560976</v>
      </c>
      <c r="TH177" s="44">
        <v>52.941176470588239</v>
      </c>
      <c r="TI177" s="44">
        <v>60.975609756097562</v>
      </c>
      <c r="TJ177" s="44">
        <v>58.333333333333336</v>
      </c>
      <c r="TK177" s="44">
        <v>68.181818181818173</v>
      </c>
      <c r="TL177" s="44">
        <v>73.529411764705884</v>
      </c>
      <c r="TM177" s="44">
        <v>56.81818181818182</v>
      </c>
      <c r="TN177" s="44">
        <v>52.631578947368418</v>
      </c>
      <c r="TO177" s="44">
        <v>37.5</v>
      </c>
      <c r="TP177" s="44">
        <v>58.18181818181818</v>
      </c>
      <c r="TQ177" s="44">
        <v>60</v>
      </c>
      <c r="TR177" s="44">
        <v>45.945945945945951</v>
      </c>
      <c r="TS177" s="44">
        <v>56.09756097560976</v>
      </c>
      <c r="TT177" s="44">
        <v>64.705882352941174</v>
      </c>
      <c r="TU177" s="44">
        <v>56.09756097560976</v>
      </c>
      <c r="TV177" s="44">
        <v>52.777777777777779</v>
      </c>
      <c r="TW177" s="44">
        <v>59.090909090909093</v>
      </c>
      <c r="TX177" s="44">
        <v>67.64705882352942</v>
      </c>
      <c r="TY177" s="44">
        <v>54.54545454545454</v>
      </c>
      <c r="TZ177" s="44">
        <v>44.736842105263158</v>
      </c>
      <c r="UA177" s="44">
        <v>35</v>
      </c>
      <c r="UB177" s="44">
        <v>30.909090909090907</v>
      </c>
      <c r="UC177" s="44">
        <v>48.571428571428569</v>
      </c>
      <c r="UD177" s="44">
        <v>40.54054054054054</v>
      </c>
      <c r="UE177" s="44">
        <v>46.341463414634148</v>
      </c>
      <c r="UF177" s="44">
        <v>41.17647058823529</v>
      </c>
    </row>
    <row r="178" spans="1:552" x14ac:dyDescent="0.25">
      <c r="A178" s="2" t="str">
        <f t="shared" si="2"/>
        <v xml:space="preserve">351050 Caraguatatuba                                                                                                                                </v>
      </c>
      <c r="B178" s="58">
        <v>351050</v>
      </c>
      <c r="C178" s="2" t="s">
        <v>222</v>
      </c>
      <c r="D178" s="56">
        <v>8</v>
      </c>
      <c r="E178" s="56">
        <v>5</v>
      </c>
      <c r="F178" s="56">
        <v>5</v>
      </c>
      <c r="G178" s="56">
        <v>4</v>
      </c>
      <c r="H178" s="56">
        <v>3</v>
      </c>
      <c r="I178" s="56">
        <v>1</v>
      </c>
      <c r="J178" s="56">
        <v>7</v>
      </c>
      <c r="K178" s="56">
        <v>5</v>
      </c>
      <c r="L178" s="56">
        <v>2</v>
      </c>
      <c r="M178" s="56">
        <v>6</v>
      </c>
      <c r="N178" s="56">
        <v>4</v>
      </c>
      <c r="O178" s="56">
        <v>3</v>
      </c>
      <c r="P178" s="59">
        <v>3</v>
      </c>
      <c r="Q178" s="59">
        <v>3</v>
      </c>
      <c r="R178" s="59">
        <v>3</v>
      </c>
      <c r="S178" s="59">
        <v>2</v>
      </c>
      <c r="T178" s="59">
        <v>1</v>
      </c>
      <c r="U178" s="59">
        <v>0</v>
      </c>
      <c r="V178" s="59">
        <v>4</v>
      </c>
      <c r="W178" s="59">
        <v>2</v>
      </c>
      <c r="X178" s="59">
        <v>1</v>
      </c>
      <c r="Y178" s="59">
        <v>6</v>
      </c>
      <c r="Z178" s="59">
        <v>4</v>
      </c>
      <c r="AA178" s="59">
        <v>3</v>
      </c>
      <c r="AB178" s="62">
        <v>37.5</v>
      </c>
      <c r="AC178" s="62">
        <v>60</v>
      </c>
      <c r="AD178" s="62">
        <v>60</v>
      </c>
      <c r="AE178" s="62">
        <v>50</v>
      </c>
      <c r="AF178" s="62">
        <v>33.333333333333329</v>
      </c>
      <c r="AG178" s="62">
        <v>0</v>
      </c>
      <c r="AH178" s="62">
        <v>57.142857142857139</v>
      </c>
      <c r="AI178" s="62">
        <v>40</v>
      </c>
      <c r="AJ178" s="62">
        <v>50</v>
      </c>
      <c r="AK178" s="62">
        <v>100</v>
      </c>
      <c r="AL178" s="62">
        <v>100</v>
      </c>
      <c r="AM178" s="62">
        <v>100</v>
      </c>
      <c r="AN178" s="61">
        <v>4</v>
      </c>
      <c r="AO178" s="25">
        <v>1</v>
      </c>
      <c r="AP178" s="25">
        <v>1</v>
      </c>
      <c r="AQ178" s="25">
        <v>2</v>
      </c>
      <c r="AR178" s="25">
        <v>2</v>
      </c>
      <c r="AS178" s="25">
        <v>1</v>
      </c>
      <c r="AT178" s="25">
        <v>1</v>
      </c>
      <c r="AU178" s="25">
        <v>3</v>
      </c>
      <c r="AV178" s="25">
        <v>1</v>
      </c>
      <c r="AW178" s="25">
        <v>0</v>
      </c>
      <c r="AX178" s="25">
        <v>0</v>
      </c>
      <c r="AY178" s="25">
        <v>0</v>
      </c>
      <c r="AZ178" s="39">
        <v>50</v>
      </c>
      <c r="BA178" s="39">
        <v>20</v>
      </c>
      <c r="BB178" s="39">
        <v>20</v>
      </c>
      <c r="BC178" s="39">
        <v>50</v>
      </c>
      <c r="BD178" s="39">
        <v>66.666666666666657</v>
      </c>
      <c r="BE178" s="39">
        <v>100</v>
      </c>
      <c r="BF178" s="39">
        <v>14.285714285714285</v>
      </c>
      <c r="BG178" s="39">
        <v>60</v>
      </c>
      <c r="BH178" s="39">
        <v>50</v>
      </c>
      <c r="BI178" s="39">
        <v>0</v>
      </c>
      <c r="BJ178" s="39">
        <v>0</v>
      </c>
      <c r="BK178" s="39">
        <v>0</v>
      </c>
      <c r="BL178" s="25">
        <v>1</v>
      </c>
      <c r="BM178" s="25">
        <v>1</v>
      </c>
      <c r="BN178" s="25">
        <v>1</v>
      </c>
      <c r="BO178" s="25">
        <v>0</v>
      </c>
      <c r="BP178" s="25">
        <v>0</v>
      </c>
      <c r="BQ178" s="25">
        <v>0</v>
      </c>
      <c r="BR178" s="25">
        <v>2</v>
      </c>
      <c r="BS178" s="25">
        <v>0</v>
      </c>
      <c r="BT178" s="25">
        <v>0</v>
      </c>
      <c r="BU178" s="25">
        <v>0</v>
      </c>
      <c r="BV178" s="25">
        <v>0</v>
      </c>
      <c r="BW178" s="25">
        <v>0</v>
      </c>
      <c r="BX178" s="39">
        <v>12.5</v>
      </c>
      <c r="BY178" s="39">
        <v>20</v>
      </c>
      <c r="BZ178" s="39">
        <v>20</v>
      </c>
      <c r="CA178" s="39">
        <v>0</v>
      </c>
      <c r="CB178" s="39">
        <v>0</v>
      </c>
      <c r="CC178" s="39">
        <v>0</v>
      </c>
      <c r="CD178" s="39">
        <v>28.571428571428569</v>
      </c>
      <c r="CE178" s="39">
        <v>0</v>
      </c>
      <c r="CF178" s="39">
        <v>0</v>
      </c>
      <c r="CG178" s="39">
        <v>0</v>
      </c>
      <c r="CH178" s="39">
        <v>0</v>
      </c>
      <c r="CI178" s="39">
        <v>0</v>
      </c>
      <c r="CJ178" s="63">
        <v>0</v>
      </c>
      <c r="CK178" s="63">
        <v>1</v>
      </c>
      <c r="CL178" s="63">
        <v>1</v>
      </c>
      <c r="CM178" s="63">
        <v>1</v>
      </c>
      <c r="CN178" s="63">
        <v>0</v>
      </c>
      <c r="CO178" s="63">
        <v>0</v>
      </c>
      <c r="CP178" s="63">
        <v>0</v>
      </c>
      <c r="CQ178" s="63">
        <v>1</v>
      </c>
      <c r="CR178" s="63">
        <v>1</v>
      </c>
      <c r="CS178" s="63">
        <v>4</v>
      </c>
      <c r="CT178" s="63">
        <v>2</v>
      </c>
      <c r="CU178" s="63">
        <v>2</v>
      </c>
      <c r="CV178" s="63">
        <v>0</v>
      </c>
      <c r="CW178" s="63">
        <v>0</v>
      </c>
      <c r="CX178" s="63">
        <v>0</v>
      </c>
      <c r="CY178" s="63">
        <v>0</v>
      </c>
      <c r="CZ178" s="63">
        <v>1</v>
      </c>
      <c r="DA178" s="63">
        <v>0</v>
      </c>
      <c r="DB178" s="63">
        <v>1</v>
      </c>
      <c r="DC178" s="63">
        <v>0</v>
      </c>
      <c r="DD178" s="63">
        <v>0</v>
      </c>
      <c r="DE178" s="63">
        <v>1</v>
      </c>
      <c r="DF178" s="63">
        <v>0</v>
      </c>
      <c r="DG178" s="63">
        <v>0</v>
      </c>
      <c r="DH178" s="25">
        <v>2</v>
      </c>
      <c r="DI178" s="25">
        <v>1</v>
      </c>
      <c r="DJ178" s="25">
        <v>2</v>
      </c>
      <c r="DK178" s="25">
        <v>0</v>
      </c>
      <c r="DL178" s="25">
        <v>0</v>
      </c>
      <c r="DM178" s="25">
        <v>0</v>
      </c>
      <c r="DN178" s="25">
        <v>2</v>
      </c>
      <c r="DO178" s="25">
        <v>1</v>
      </c>
      <c r="DP178" s="25">
        <v>0</v>
      </c>
      <c r="DQ178" s="25">
        <v>0</v>
      </c>
      <c r="DR178" s="25">
        <v>1</v>
      </c>
      <c r="DS178" s="25">
        <v>0</v>
      </c>
      <c r="DT178" s="34">
        <v>2</v>
      </c>
      <c r="DU178" s="34">
        <v>2</v>
      </c>
      <c r="DV178" s="34">
        <v>3</v>
      </c>
      <c r="DW178" s="34">
        <v>1</v>
      </c>
      <c r="DX178" s="34">
        <v>1</v>
      </c>
      <c r="DY178" s="34">
        <v>0</v>
      </c>
      <c r="DZ178" s="34">
        <v>3</v>
      </c>
      <c r="EA178" s="2">
        <v>2</v>
      </c>
      <c r="EB178" s="2">
        <v>1</v>
      </c>
      <c r="EC178" s="2">
        <v>5</v>
      </c>
      <c r="ED178" s="2">
        <v>3</v>
      </c>
      <c r="EE178" s="2">
        <v>2</v>
      </c>
      <c r="EF178" s="34">
        <v>0</v>
      </c>
      <c r="EG178" s="34">
        <v>50</v>
      </c>
      <c r="EH178" s="34">
        <v>33.333333333333329</v>
      </c>
      <c r="EI178" s="34">
        <v>100</v>
      </c>
      <c r="EJ178" s="34">
        <v>0</v>
      </c>
      <c r="EK178" s="34">
        <v>999999999</v>
      </c>
      <c r="EL178" s="34">
        <v>0</v>
      </c>
      <c r="EM178" s="34">
        <v>50</v>
      </c>
      <c r="EN178" s="34">
        <v>100</v>
      </c>
      <c r="EO178" s="34">
        <v>80</v>
      </c>
      <c r="EP178" s="34">
        <v>66.666666666666657</v>
      </c>
      <c r="EQ178" s="34">
        <v>100</v>
      </c>
      <c r="ER178" s="34">
        <v>0</v>
      </c>
      <c r="ES178" s="34">
        <v>0</v>
      </c>
      <c r="ET178" s="34">
        <v>0</v>
      </c>
      <c r="EU178" s="34">
        <v>0</v>
      </c>
      <c r="EV178" s="34">
        <v>100</v>
      </c>
      <c r="EW178" s="34">
        <v>999999999</v>
      </c>
      <c r="EX178" s="34">
        <v>33.333333333333329</v>
      </c>
      <c r="EY178" s="34">
        <v>0</v>
      </c>
      <c r="EZ178" s="34">
        <v>0</v>
      </c>
      <c r="FA178" s="34">
        <v>20</v>
      </c>
      <c r="FB178" s="34">
        <v>0</v>
      </c>
      <c r="FC178" s="34">
        <v>0</v>
      </c>
      <c r="FD178" s="42">
        <v>100</v>
      </c>
      <c r="FE178" s="42">
        <v>50</v>
      </c>
      <c r="FF178" s="42">
        <v>66.666666666666657</v>
      </c>
      <c r="FG178" s="42">
        <v>0</v>
      </c>
      <c r="FH178" s="42">
        <v>0</v>
      </c>
      <c r="FI178" s="42">
        <v>999999999</v>
      </c>
      <c r="FJ178" s="42">
        <v>66.666666666666657</v>
      </c>
      <c r="FK178" s="42">
        <v>50</v>
      </c>
      <c r="FL178" s="42">
        <v>0</v>
      </c>
      <c r="FM178" s="42">
        <v>0</v>
      </c>
      <c r="FN178" s="42">
        <v>33.333333333333329</v>
      </c>
      <c r="FO178" s="42">
        <v>0</v>
      </c>
      <c r="FP178" s="42">
        <v>0</v>
      </c>
      <c r="FQ178" s="2">
        <v>1</v>
      </c>
      <c r="FR178" s="2">
        <v>1</v>
      </c>
      <c r="FS178" s="2">
        <v>2</v>
      </c>
      <c r="FT178" s="2">
        <v>0</v>
      </c>
      <c r="FU178" s="2">
        <v>0</v>
      </c>
      <c r="FV178" s="2">
        <v>2</v>
      </c>
      <c r="FW178" s="2">
        <v>1</v>
      </c>
      <c r="FX178" s="2">
        <v>1</v>
      </c>
      <c r="FY178" s="2">
        <v>4</v>
      </c>
      <c r="FZ178" s="2">
        <v>3</v>
      </c>
      <c r="GA178" s="2">
        <v>3</v>
      </c>
      <c r="GB178" s="25">
        <v>3</v>
      </c>
      <c r="GC178" s="25">
        <v>1</v>
      </c>
      <c r="GD178" s="25">
        <v>0</v>
      </c>
      <c r="GE178" s="25">
        <v>0</v>
      </c>
      <c r="GF178" s="25">
        <v>0</v>
      </c>
      <c r="GG178" s="25">
        <v>0</v>
      </c>
      <c r="GH178" s="25">
        <v>1</v>
      </c>
      <c r="GI178" s="25">
        <v>0</v>
      </c>
      <c r="GJ178" s="25">
        <v>0</v>
      </c>
      <c r="GK178" s="25">
        <v>1</v>
      </c>
      <c r="GL178" s="25">
        <v>0</v>
      </c>
      <c r="GM178" s="25">
        <v>0</v>
      </c>
      <c r="GN178" s="2">
        <v>0</v>
      </c>
      <c r="GO178" s="2">
        <v>1</v>
      </c>
      <c r="GP178" s="2">
        <v>2</v>
      </c>
      <c r="GQ178" s="2">
        <v>0</v>
      </c>
      <c r="GR178" s="2">
        <v>0</v>
      </c>
      <c r="GS178" s="2">
        <v>0</v>
      </c>
      <c r="GT178" s="2">
        <v>1</v>
      </c>
      <c r="GU178" s="2">
        <v>1</v>
      </c>
      <c r="GV178" s="2">
        <v>0</v>
      </c>
      <c r="GW178" s="2">
        <v>0</v>
      </c>
      <c r="GX178" s="2">
        <v>1</v>
      </c>
      <c r="GY178" s="2">
        <v>0</v>
      </c>
      <c r="GZ178" s="2">
        <v>3</v>
      </c>
      <c r="HA178" s="2">
        <v>3</v>
      </c>
      <c r="HB178" s="2">
        <v>3</v>
      </c>
      <c r="HC178" s="2">
        <v>2</v>
      </c>
      <c r="HD178" s="2">
        <v>0</v>
      </c>
      <c r="HE178" s="2">
        <v>0</v>
      </c>
      <c r="HF178" s="2">
        <v>4</v>
      </c>
      <c r="HG178" s="2">
        <v>2</v>
      </c>
      <c r="HH178" s="2">
        <v>1</v>
      </c>
      <c r="HI178" s="2">
        <v>5</v>
      </c>
      <c r="HJ178" s="2">
        <v>4</v>
      </c>
      <c r="HK178" s="2">
        <v>3</v>
      </c>
      <c r="HL178" s="34">
        <v>0</v>
      </c>
      <c r="HM178" s="34">
        <v>33.333333333333329</v>
      </c>
      <c r="HN178" s="34">
        <v>33.333333333333329</v>
      </c>
      <c r="HO178" s="34">
        <v>100</v>
      </c>
      <c r="HP178" s="34">
        <v>999999999</v>
      </c>
      <c r="HQ178" s="34">
        <v>999999999</v>
      </c>
      <c r="HR178" s="34">
        <v>50</v>
      </c>
      <c r="HS178" s="34">
        <v>50</v>
      </c>
      <c r="HT178" s="34">
        <v>100</v>
      </c>
      <c r="HU178" s="34">
        <v>80</v>
      </c>
      <c r="HV178" s="34">
        <v>75</v>
      </c>
      <c r="HW178" s="34">
        <v>100</v>
      </c>
      <c r="HX178" s="39">
        <v>100</v>
      </c>
      <c r="HY178" s="39">
        <v>33.333333333333329</v>
      </c>
      <c r="HZ178" s="39">
        <v>0</v>
      </c>
      <c r="IA178" s="39">
        <v>0</v>
      </c>
      <c r="IB178" s="39">
        <v>999999999</v>
      </c>
      <c r="IC178" s="39">
        <v>999999999</v>
      </c>
      <c r="ID178" s="39">
        <v>25</v>
      </c>
      <c r="IE178" s="39">
        <v>0</v>
      </c>
      <c r="IF178" s="39">
        <v>0</v>
      </c>
      <c r="IG178" s="39">
        <v>20</v>
      </c>
      <c r="IH178" s="39">
        <v>0</v>
      </c>
      <c r="II178" s="39">
        <v>0</v>
      </c>
      <c r="IJ178" s="39">
        <v>0</v>
      </c>
      <c r="IK178" s="39">
        <v>33.333333333333329</v>
      </c>
      <c r="IL178" s="39">
        <v>66.666666666666657</v>
      </c>
      <c r="IM178" s="39">
        <v>0</v>
      </c>
      <c r="IN178" s="39">
        <v>999999999</v>
      </c>
      <c r="IO178" s="39">
        <v>999999999</v>
      </c>
      <c r="IP178" s="39">
        <v>25</v>
      </c>
      <c r="IQ178" s="39">
        <v>50</v>
      </c>
      <c r="IR178" s="39">
        <v>0</v>
      </c>
      <c r="IS178" s="39">
        <v>0</v>
      </c>
      <c r="IT178" s="39">
        <v>25</v>
      </c>
      <c r="IU178" s="39">
        <v>0</v>
      </c>
      <c r="IV178" s="39">
        <v>1</v>
      </c>
      <c r="IW178" s="39">
        <v>0</v>
      </c>
      <c r="IX178" s="39">
        <v>0</v>
      </c>
      <c r="IY178" s="39">
        <v>2</v>
      </c>
      <c r="IZ178" s="39">
        <v>1</v>
      </c>
      <c r="JA178" s="39">
        <v>1</v>
      </c>
      <c r="JB178" s="39">
        <v>1</v>
      </c>
      <c r="JC178" s="39">
        <v>3</v>
      </c>
      <c r="JD178" s="2">
        <v>1</v>
      </c>
      <c r="JE178" s="2">
        <v>0</v>
      </c>
      <c r="JF178" s="2">
        <v>0</v>
      </c>
      <c r="JG178" s="2">
        <v>0</v>
      </c>
      <c r="JH178" s="2">
        <v>2</v>
      </c>
      <c r="JI178" s="2">
        <v>0</v>
      </c>
      <c r="JJ178" s="2">
        <v>1</v>
      </c>
      <c r="JK178" s="2">
        <v>0</v>
      </c>
      <c r="JL178" s="2">
        <v>0</v>
      </c>
      <c r="JM178" s="44">
        <v>0</v>
      </c>
      <c r="JN178" s="44">
        <v>0</v>
      </c>
      <c r="JO178" s="44">
        <v>0</v>
      </c>
      <c r="JP178" s="2">
        <v>0</v>
      </c>
      <c r="JQ178" s="2">
        <v>0</v>
      </c>
      <c r="JR178" s="2">
        <v>0</v>
      </c>
      <c r="JS178" s="2">
        <v>0</v>
      </c>
      <c r="JT178" s="2">
        <v>1</v>
      </c>
      <c r="JU178" s="2">
        <v>1</v>
      </c>
      <c r="JV178" s="2">
        <v>0</v>
      </c>
      <c r="JW178" s="2">
        <v>0</v>
      </c>
      <c r="JX178" s="2">
        <v>1</v>
      </c>
      <c r="JY178" s="2">
        <v>0</v>
      </c>
      <c r="JZ178" s="2">
        <v>0</v>
      </c>
      <c r="KA178" s="2">
        <v>0</v>
      </c>
      <c r="KB178" s="25">
        <v>0</v>
      </c>
      <c r="KC178" s="25">
        <v>0</v>
      </c>
      <c r="KD178" s="25">
        <v>0</v>
      </c>
      <c r="KE178" s="25">
        <v>0</v>
      </c>
      <c r="KF178" s="25">
        <v>4</v>
      </c>
      <c r="KG178" s="25">
        <v>1</v>
      </c>
      <c r="KH178" s="25">
        <v>1</v>
      </c>
      <c r="KI178" s="25">
        <v>2</v>
      </c>
      <c r="KJ178" s="25">
        <v>2</v>
      </c>
      <c r="KK178" s="25">
        <v>1</v>
      </c>
      <c r="KL178" s="25">
        <v>1</v>
      </c>
      <c r="KM178" s="25">
        <v>3</v>
      </c>
      <c r="KN178" s="25">
        <v>1</v>
      </c>
      <c r="KO178" s="25">
        <v>0</v>
      </c>
      <c r="KP178" s="25">
        <v>0</v>
      </c>
      <c r="KQ178" s="25">
        <v>0</v>
      </c>
      <c r="KR178" s="44">
        <v>25</v>
      </c>
      <c r="KS178" s="44">
        <v>0</v>
      </c>
      <c r="KT178" s="44">
        <v>0</v>
      </c>
      <c r="KU178" s="44">
        <v>100</v>
      </c>
      <c r="KV178" s="44">
        <v>50</v>
      </c>
      <c r="KW178" s="44">
        <v>100</v>
      </c>
      <c r="KX178" s="44">
        <v>100</v>
      </c>
      <c r="KY178" s="44">
        <v>100</v>
      </c>
      <c r="KZ178" s="44">
        <v>100</v>
      </c>
      <c r="LA178" s="44">
        <v>999999999</v>
      </c>
      <c r="LB178" s="44">
        <v>999999999</v>
      </c>
      <c r="LC178" s="44">
        <v>999999999</v>
      </c>
      <c r="LD178" s="44">
        <v>50</v>
      </c>
      <c r="LE178" s="44">
        <v>0</v>
      </c>
      <c r="LF178" s="44">
        <v>100</v>
      </c>
      <c r="LG178" s="44">
        <v>0</v>
      </c>
      <c r="LH178" s="44">
        <v>0</v>
      </c>
      <c r="LI178" s="44">
        <v>0</v>
      </c>
      <c r="LJ178" s="44">
        <v>0</v>
      </c>
      <c r="LK178" s="44">
        <v>0</v>
      </c>
      <c r="LL178" s="44">
        <v>0</v>
      </c>
      <c r="LM178" s="44">
        <v>999999999</v>
      </c>
      <c r="LN178" s="44">
        <v>999999999</v>
      </c>
      <c r="LO178" s="44">
        <v>999999999</v>
      </c>
      <c r="LP178" s="44">
        <v>25</v>
      </c>
      <c r="LQ178" s="44">
        <v>100</v>
      </c>
      <c r="LR178" s="44">
        <v>0</v>
      </c>
      <c r="LS178" s="44">
        <v>0</v>
      </c>
      <c r="LT178" s="44">
        <v>50</v>
      </c>
      <c r="LU178" s="44">
        <v>0</v>
      </c>
      <c r="LV178" s="44">
        <v>0</v>
      </c>
      <c r="LW178" s="44">
        <v>0</v>
      </c>
      <c r="LX178" s="44">
        <v>0</v>
      </c>
      <c r="LY178" s="44">
        <v>999999999</v>
      </c>
      <c r="LZ178" s="44">
        <v>999999999</v>
      </c>
      <c r="MA178" s="44">
        <v>999999999</v>
      </c>
      <c r="MB178" s="25">
        <v>0</v>
      </c>
      <c r="MC178" s="25">
        <v>0</v>
      </c>
      <c r="MD178" s="25">
        <v>2</v>
      </c>
      <c r="ME178" s="25">
        <v>0</v>
      </c>
      <c r="MF178" s="25">
        <v>0</v>
      </c>
      <c r="MG178" s="25">
        <v>0</v>
      </c>
      <c r="MH178" s="25">
        <v>1</v>
      </c>
      <c r="MI178" s="25">
        <v>1</v>
      </c>
      <c r="MJ178" s="25">
        <v>0</v>
      </c>
      <c r="MK178" s="25">
        <v>0</v>
      </c>
      <c r="ML178" s="25">
        <v>2</v>
      </c>
      <c r="MM178" s="25">
        <v>0</v>
      </c>
      <c r="MN178" s="25">
        <v>2</v>
      </c>
      <c r="MO178" s="25">
        <v>2</v>
      </c>
      <c r="MP178" s="25">
        <v>3</v>
      </c>
      <c r="MQ178" s="25">
        <v>1</v>
      </c>
      <c r="MR178" s="25">
        <v>1</v>
      </c>
      <c r="MS178" s="25">
        <v>0</v>
      </c>
      <c r="MT178" s="25">
        <v>3</v>
      </c>
      <c r="MU178" s="25">
        <v>2</v>
      </c>
      <c r="MV178" s="25">
        <v>1</v>
      </c>
      <c r="MW178" s="44">
        <v>3</v>
      </c>
      <c r="MX178" s="44">
        <v>2</v>
      </c>
      <c r="MY178" s="44">
        <v>1</v>
      </c>
      <c r="MZ178" s="44">
        <v>0</v>
      </c>
      <c r="NA178" s="44">
        <v>0</v>
      </c>
      <c r="NB178" s="44">
        <v>66.666666666666657</v>
      </c>
      <c r="NC178" s="44">
        <v>0</v>
      </c>
      <c r="ND178" s="44">
        <v>0</v>
      </c>
      <c r="NE178" s="44">
        <v>999999999</v>
      </c>
      <c r="NF178" s="44">
        <v>33.333333333333329</v>
      </c>
      <c r="NG178" s="44">
        <v>50</v>
      </c>
      <c r="NH178" s="44">
        <v>0</v>
      </c>
      <c r="NI178" s="44">
        <v>0</v>
      </c>
      <c r="NJ178" s="44">
        <v>100</v>
      </c>
      <c r="NK178" s="44">
        <v>0</v>
      </c>
      <c r="NL178" s="25">
        <v>0</v>
      </c>
      <c r="NM178" s="25">
        <v>0</v>
      </c>
      <c r="NN178" s="25">
        <v>0</v>
      </c>
      <c r="NO178" s="25">
        <v>0</v>
      </c>
      <c r="NP178" s="25">
        <v>0</v>
      </c>
      <c r="NQ178" s="25">
        <v>0</v>
      </c>
      <c r="NR178" s="25">
        <v>0</v>
      </c>
      <c r="NS178" s="25">
        <v>0</v>
      </c>
      <c r="NT178" s="25">
        <v>0</v>
      </c>
      <c r="NU178" s="25">
        <v>0</v>
      </c>
      <c r="NV178" s="25">
        <v>0</v>
      </c>
      <c r="NW178" s="25">
        <v>0</v>
      </c>
      <c r="NX178" s="25">
        <v>0</v>
      </c>
      <c r="NY178" s="25">
        <v>1</v>
      </c>
      <c r="NZ178" s="25">
        <v>0</v>
      </c>
      <c r="OA178" s="25">
        <v>0</v>
      </c>
      <c r="OB178" s="25">
        <v>0</v>
      </c>
      <c r="OC178" s="25">
        <v>0</v>
      </c>
      <c r="OD178" s="44">
        <v>0</v>
      </c>
      <c r="OE178" s="44">
        <v>0</v>
      </c>
      <c r="OF178" s="44">
        <v>0</v>
      </c>
      <c r="OG178" s="44">
        <v>0</v>
      </c>
      <c r="OH178" s="44">
        <v>0</v>
      </c>
      <c r="OI178" s="44">
        <v>0</v>
      </c>
      <c r="OJ178" s="44">
        <v>999999999</v>
      </c>
      <c r="OK178" s="44">
        <v>0</v>
      </c>
      <c r="OL178" s="44">
        <v>999999999</v>
      </c>
      <c r="OM178" s="44">
        <v>999999999</v>
      </c>
      <c r="ON178" s="44">
        <v>999999999</v>
      </c>
      <c r="OO178" s="44">
        <v>999999999</v>
      </c>
      <c r="OP178" s="44">
        <v>999999999</v>
      </c>
      <c r="OQ178" s="44">
        <v>999999999</v>
      </c>
      <c r="OR178" s="44">
        <v>999999999</v>
      </c>
      <c r="OS178" s="44">
        <v>999999999</v>
      </c>
      <c r="OT178" s="44">
        <v>999999999</v>
      </c>
      <c r="OU178" s="44">
        <v>999999999</v>
      </c>
      <c r="OV178" s="25">
        <v>3</v>
      </c>
      <c r="OW178" s="25">
        <v>3</v>
      </c>
      <c r="OX178" s="25">
        <v>3</v>
      </c>
      <c r="OY178" s="25">
        <v>3</v>
      </c>
      <c r="OZ178" s="25">
        <v>4</v>
      </c>
      <c r="PA178" s="25">
        <v>2</v>
      </c>
      <c r="PB178" s="25">
        <v>4</v>
      </c>
      <c r="PC178" s="25">
        <v>6</v>
      </c>
      <c r="PD178" s="25">
        <v>4</v>
      </c>
      <c r="PE178" s="25">
        <v>5</v>
      </c>
      <c r="PF178" s="25">
        <v>7</v>
      </c>
      <c r="PG178" s="25">
        <v>1</v>
      </c>
      <c r="PH178" s="25">
        <v>8</v>
      </c>
      <c r="PI178" s="25">
        <v>7</v>
      </c>
      <c r="PJ178" s="25">
        <v>4</v>
      </c>
      <c r="PK178" s="25">
        <v>5</v>
      </c>
      <c r="PL178" s="25">
        <v>4</v>
      </c>
      <c r="PM178" s="25">
        <v>2</v>
      </c>
      <c r="PN178" s="25">
        <v>5</v>
      </c>
      <c r="PO178" s="25">
        <v>7</v>
      </c>
      <c r="PP178" s="25">
        <v>4</v>
      </c>
      <c r="PQ178" s="25">
        <v>6</v>
      </c>
      <c r="PR178" s="25">
        <v>8</v>
      </c>
      <c r="PS178" s="25">
        <v>3</v>
      </c>
      <c r="PT178" s="44">
        <v>37.5</v>
      </c>
      <c r="PU178" s="44">
        <v>42.857142857142854</v>
      </c>
      <c r="PV178" s="44">
        <v>75</v>
      </c>
      <c r="PW178" s="44">
        <v>60</v>
      </c>
      <c r="PX178" s="44">
        <v>100</v>
      </c>
      <c r="PY178" s="44">
        <v>100</v>
      </c>
      <c r="PZ178" s="44">
        <v>80</v>
      </c>
      <c r="QA178" s="44">
        <v>85.714285714285708</v>
      </c>
      <c r="QB178" s="44">
        <v>100</v>
      </c>
      <c r="QC178" s="44">
        <v>83.333333333333343</v>
      </c>
      <c r="QD178" s="44">
        <v>87.5</v>
      </c>
      <c r="QE178" s="44">
        <v>33.333333333333329</v>
      </c>
      <c r="QF178" s="25">
        <v>3</v>
      </c>
      <c r="QG178" s="25">
        <v>4</v>
      </c>
      <c r="QH178" s="25">
        <v>4</v>
      </c>
      <c r="QI178" s="25">
        <v>4</v>
      </c>
      <c r="QJ178" s="25">
        <v>3</v>
      </c>
      <c r="QK178" s="25">
        <v>2</v>
      </c>
      <c r="QL178" s="25">
        <v>4</v>
      </c>
      <c r="QM178" s="25">
        <v>4</v>
      </c>
      <c r="QN178" s="25">
        <v>3</v>
      </c>
      <c r="QO178" s="25">
        <v>5</v>
      </c>
      <c r="QP178" s="25">
        <v>5</v>
      </c>
      <c r="QQ178" s="25">
        <v>8</v>
      </c>
      <c r="QR178" s="25">
        <v>7</v>
      </c>
      <c r="QS178" s="25">
        <v>4</v>
      </c>
      <c r="QT178" s="25">
        <v>5</v>
      </c>
      <c r="QU178" s="25">
        <v>4</v>
      </c>
      <c r="QV178" s="25">
        <v>2</v>
      </c>
      <c r="QW178" s="25">
        <v>5</v>
      </c>
      <c r="QX178" s="25">
        <v>7</v>
      </c>
      <c r="QY178" s="25">
        <v>4</v>
      </c>
      <c r="QZ178" s="25">
        <v>6</v>
      </c>
      <c r="RA178" s="25">
        <v>8</v>
      </c>
      <c r="RB178" s="44">
        <v>37.5</v>
      </c>
      <c r="RC178" s="44">
        <v>57.142857142857139</v>
      </c>
      <c r="RD178" s="44">
        <v>100</v>
      </c>
      <c r="RE178" s="44">
        <v>80</v>
      </c>
      <c r="RF178" s="44">
        <v>75</v>
      </c>
      <c r="RG178" s="44">
        <v>100</v>
      </c>
      <c r="RH178" s="44">
        <v>80</v>
      </c>
      <c r="RI178" s="44">
        <v>57.142857142857139</v>
      </c>
      <c r="RJ178" s="44">
        <v>75</v>
      </c>
      <c r="RK178" s="44">
        <v>83.333333333333343</v>
      </c>
      <c r="RL178" s="44">
        <v>62.5</v>
      </c>
      <c r="RM178" s="25">
        <v>5</v>
      </c>
      <c r="RN178" s="25">
        <v>3</v>
      </c>
      <c r="RO178" s="25">
        <v>4</v>
      </c>
      <c r="RP178" s="25">
        <v>3</v>
      </c>
      <c r="RQ178" s="25">
        <v>0</v>
      </c>
      <c r="RR178" s="25">
        <v>1</v>
      </c>
      <c r="RS178" s="25">
        <v>5</v>
      </c>
      <c r="RT178" s="25">
        <v>4</v>
      </c>
      <c r="RU178" s="25">
        <v>1</v>
      </c>
      <c r="RV178" s="25">
        <v>2</v>
      </c>
      <c r="RW178" s="25">
        <v>2</v>
      </c>
      <c r="RX178" s="25">
        <v>1</v>
      </c>
      <c r="RY178" s="25">
        <v>5</v>
      </c>
      <c r="RZ178" s="25">
        <v>2</v>
      </c>
      <c r="SA178" s="25">
        <v>4</v>
      </c>
      <c r="SB178" s="25">
        <v>4</v>
      </c>
      <c r="SC178" s="25">
        <v>1</v>
      </c>
      <c r="SD178" s="25">
        <v>1</v>
      </c>
      <c r="SE178" s="25">
        <v>4</v>
      </c>
      <c r="SF178" s="25">
        <v>4</v>
      </c>
      <c r="SG178" s="25">
        <v>1</v>
      </c>
      <c r="SH178" s="25">
        <v>3</v>
      </c>
      <c r="SI178" s="25">
        <v>4</v>
      </c>
      <c r="SJ178" s="25">
        <v>1</v>
      </c>
      <c r="SK178" s="25">
        <v>4</v>
      </c>
      <c r="SL178" s="25">
        <v>2</v>
      </c>
      <c r="SM178" s="25">
        <v>4</v>
      </c>
      <c r="SN178" s="25">
        <v>3</v>
      </c>
      <c r="SO178" s="25">
        <v>0</v>
      </c>
      <c r="SP178" s="25">
        <v>1</v>
      </c>
      <c r="SQ178" s="25">
        <v>4</v>
      </c>
      <c r="SR178" s="25">
        <v>3</v>
      </c>
      <c r="SS178" s="25">
        <v>1</v>
      </c>
      <c r="ST178" s="25">
        <v>1</v>
      </c>
      <c r="SU178" s="25">
        <v>2</v>
      </c>
      <c r="SV178" s="25">
        <v>0</v>
      </c>
      <c r="SW178" s="44">
        <v>62.5</v>
      </c>
      <c r="SX178" s="44">
        <v>60</v>
      </c>
      <c r="SY178" s="44">
        <v>80</v>
      </c>
      <c r="SZ178" s="44">
        <v>75</v>
      </c>
      <c r="TA178" s="44">
        <v>0</v>
      </c>
      <c r="TB178" s="44">
        <v>100</v>
      </c>
      <c r="TC178" s="44">
        <v>71.428571428571431</v>
      </c>
      <c r="TD178" s="44">
        <v>80</v>
      </c>
      <c r="TE178" s="44">
        <v>50</v>
      </c>
      <c r="TF178" s="44">
        <v>33.333333333333329</v>
      </c>
      <c r="TG178" s="44">
        <v>50</v>
      </c>
      <c r="TH178" s="44">
        <v>33.333333333333329</v>
      </c>
      <c r="TI178" s="44">
        <v>62.5</v>
      </c>
      <c r="TJ178" s="44">
        <v>40</v>
      </c>
      <c r="TK178" s="44">
        <v>80</v>
      </c>
      <c r="TL178" s="44">
        <v>100</v>
      </c>
      <c r="TM178" s="44">
        <v>33.333333333333329</v>
      </c>
      <c r="TN178" s="44">
        <v>100</v>
      </c>
      <c r="TO178" s="44">
        <v>57.142857142857139</v>
      </c>
      <c r="TP178" s="44">
        <v>80</v>
      </c>
      <c r="TQ178" s="44">
        <v>50</v>
      </c>
      <c r="TR178" s="44">
        <v>50</v>
      </c>
      <c r="TS178" s="44">
        <v>100</v>
      </c>
      <c r="TT178" s="44">
        <v>33.333333333333329</v>
      </c>
      <c r="TU178" s="44">
        <v>50</v>
      </c>
      <c r="TV178" s="44">
        <v>40</v>
      </c>
      <c r="TW178" s="44">
        <v>80</v>
      </c>
      <c r="TX178" s="44">
        <v>75</v>
      </c>
      <c r="TY178" s="44">
        <v>0</v>
      </c>
      <c r="TZ178" s="44">
        <v>100</v>
      </c>
      <c r="UA178" s="44">
        <v>57.142857142857139</v>
      </c>
      <c r="UB178" s="44">
        <v>60</v>
      </c>
      <c r="UC178" s="44">
        <v>50</v>
      </c>
      <c r="UD178" s="44">
        <v>16.666666666666664</v>
      </c>
      <c r="UE178" s="44">
        <v>50</v>
      </c>
      <c r="UF178" s="44">
        <v>0</v>
      </c>
    </row>
    <row r="179" spans="1:552" x14ac:dyDescent="0.25">
      <c r="A179" s="2" t="str">
        <f t="shared" si="2"/>
        <v xml:space="preserve">351060 Carapicuíba                                                                                                                                  </v>
      </c>
      <c r="B179" s="58">
        <v>351060</v>
      </c>
      <c r="C179" s="2" t="s">
        <v>223</v>
      </c>
      <c r="D179" s="56">
        <v>9</v>
      </c>
      <c r="E179" s="56">
        <v>7</v>
      </c>
      <c r="F179" s="56">
        <v>8</v>
      </c>
      <c r="G179" s="56">
        <v>16</v>
      </c>
      <c r="H179" s="56">
        <v>7</v>
      </c>
      <c r="I179" s="56">
        <v>10</v>
      </c>
      <c r="J179" s="56">
        <v>18</v>
      </c>
      <c r="K179" s="56">
        <v>16</v>
      </c>
      <c r="L179" s="56">
        <v>12</v>
      </c>
      <c r="M179" s="56">
        <v>17</v>
      </c>
      <c r="N179" s="56">
        <v>12</v>
      </c>
      <c r="O179" s="56">
        <v>19</v>
      </c>
      <c r="P179" s="59">
        <v>5</v>
      </c>
      <c r="Q179" s="59">
        <v>4</v>
      </c>
      <c r="R179" s="59">
        <v>2</v>
      </c>
      <c r="S179" s="59">
        <v>3</v>
      </c>
      <c r="T179" s="59">
        <v>0</v>
      </c>
      <c r="U179" s="59">
        <v>4</v>
      </c>
      <c r="V179" s="59">
        <v>6</v>
      </c>
      <c r="W179" s="59">
        <v>11</v>
      </c>
      <c r="X179" s="59">
        <v>8</v>
      </c>
      <c r="Y179" s="59">
        <v>10</v>
      </c>
      <c r="Z179" s="59">
        <v>6</v>
      </c>
      <c r="AA179" s="59">
        <v>13</v>
      </c>
      <c r="AB179" s="62">
        <v>55.555555555555557</v>
      </c>
      <c r="AC179" s="62">
        <v>57.142857142857139</v>
      </c>
      <c r="AD179" s="62">
        <v>25</v>
      </c>
      <c r="AE179" s="62">
        <v>18.75</v>
      </c>
      <c r="AF179" s="62">
        <v>0</v>
      </c>
      <c r="AG179" s="62">
        <v>40</v>
      </c>
      <c r="AH179" s="62">
        <v>33.333333333333329</v>
      </c>
      <c r="AI179" s="62">
        <v>68.75</v>
      </c>
      <c r="AJ179" s="62">
        <v>66.666666666666657</v>
      </c>
      <c r="AK179" s="62">
        <v>58.82352941176471</v>
      </c>
      <c r="AL179" s="62">
        <v>50</v>
      </c>
      <c r="AM179" s="62">
        <v>68.421052631578945</v>
      </c>
      <c r="AN179" s="61">
        <v>4</v>
      </c>
      <c r="AO179" s="25">
        <v>2</v>
      </c>
      <c r="AP179" s="25">
        <v>4</v>
      </c>
      <c r="AQ179" s="25">
        <v>12</v>
      </c>
      <c r="AR179" s="25">
        <v>7</v>
      </c>
      <c r="AS179" s="25">
        <v>5</v>
      </c>
      <c r="AT179" s="25">
        <v>8</v>
      </c>
      <c r="AU179" s="25">
        <v>4</v>
      </c>
      <c r="AV179" s="25">
        <v>4</v>
      </c>
      <c r="AW179" s="25">
        <v>4</v>
      </c>
      <c r="AX179" s="25">
        <v>4</v>
      </c>
      <c r="AY179" s="25">
        <v>6</v>
      </c>
      <c r="AZ179" s="39">
        <v>44.444444444444443</v>
      </c>
      <c r="BA179" s="39">
        <v>28.571428571428569</v>
      </c>
      <c r="BB179" s="39">
        <v>50</v>
      </c>
      <c r="BC179" s="39">
        <v>75</v>
      </c>
      <c r="BD179" s="39">
        <v>100</v>
      </c>
      <c r="BE179" s="39">
        <v>50</v>
      </c>
      <c r="BF179" s="39">
        <v>44.444444444444443</v>
      </c>
      <c r="BG179" s="39">
        <v>25</v>
      </c>
      <c r="BH179" s="39">
        <v>33.333333333333329</v>
      </c>
      <c r="BI179" s="39">
        <v>23.52941176470588</v>
      </c>
      <c r="BJ179" s="39">
        <v>33.333333333333329</v>
      </c>
      <c r="BK179" s="39">
        <v>31.578947368421051</v>
      </c>
      <c r="BL179" s="25">
        <v>0</v>
      </c>
      <c r="BM179" s="25">
        <v>1</v>
      </c>
      <c r="BN179" s="25">
        <v>2</v>
      </c>
      <c r="BO179" s="25">
        <v>1</v>
      </c>
      <c r="BP179" s="25">
        <v>0</v>
      </c>
      <c r="BQ179" s="25">
        <v>1</v>
      </c>
      <c r="BR179" s="25">
        <v>4</v>
      </c>
      <c r="BS179" s="25">
        <v>1</v>
      </c>
      <c r="BT179" s="25">
        <v>0</v>
      </c>
      <c r="BU179" s="25">
        <v>3</v>
      </c>
      <c r="BV179" s="25">
        <v>2</v>
      </c>
      <c r="BW179" s="25">
        <v>0</v>
      </c>
      <c r="BX179" s="39">
        <v>0</v>
      </c>
      <c r="BY179" s="39">
        <v>14.285714285714285</v>
      </c>
      <c r="BZ179" s="39">
        <v>25</v>
      </c>
      <c r="CA179" s="39">
        <v>6.25</v>
      </c>
      <c r="CB179" s="39">
        <v>0</v>
      </c>
      <c r="CC179" s="39">
        <v>10</v>
      </c>
      <c r="CD179" s="39">
        <v>22.222222222222221</v>
      </c>
      <c r="CE179" s="39">
        <v>6.25</v>
      </c>
      <c r="CF179" s="39">
        <v>0</v>
      </c>
      <c r="CG179" s="39">
        <v>17.647058823529413</v>
      </c>
      <c r="CH179" s="39">
        <v>16.666666666666664</v>
      </c>
      <c r="CI179" s="39">
        <v>0</v>
      </c>
      <c r="CJ179" s="63">
        <v>3</v>
      </c>
      <c r="CK179" s="63">
        <v>2</v>
      </c>
      <c r="CL179" s="63">
        <v>1</v>
      </c>
      <c r="CM179" s="63">
        <v>1</v>
      </c>
      <c r="CN179" s="63">
        <v>0</v>
      </c>
      <c r="CO179" s="63">
        <v>1</v>
      </c>
      <c r="CP179" s="63">
        <v>4</v>
      </c>
      <c r="CQ179" s="63">
        <v>8</v>
      </c>
      <c r="CR179" s="63">
        <v>5</v>
      </c>
      <c r="CS179" s="63">
        <v>1</v>
      </c>
      <c r="CT179" s="63">
        <v>2</v>
      </c>
      <c r="CU179" s="63">
        <v>6</v>
      </c>
      <c r="CV179" s="63">
        <v>2</v>
      </c>
      <c r="CW179" s="63">
        <v>0</v>
      </c>
      <c r="CX179" s="63">
        <v>0</v>
      </c>
      <c r="CY179" s="63">
        <v>0</v>
      </c>
      <c r="CZ179" s="63">
        <v>0</v>
      </c>
      <c r="DA179" s="63">
        <v>0</v>
      </c>
      <c r="DB179" s="63">
        <v>0</v>
      </c>
      <c r="DC179" s="63">
        <v>1</v>
      </c>
      <c r="DD179" s="63">
        <v>0</v>
      </c>
      <c r="DE179" s="63">
        <v>0</v>
      </c>
      <c r="DF179" s="63">
        <v>1</v>
      </c>
      <c r="DG179" s="63">
        <v>1</v>
      </c>
      <c r="DH179" s="25">
        <v>0</v>
      </c>
      <c r="DI179" s="25">
        <v>1</v>
      </c>
      <c r="DJ179" s="25">
        <v>0</v>
      </c>
      <c r="DK179" s="25">
        <v>0</v>
      </c>
      <c r="DL179" s="25">
        <v>0</v>
      </c>
      <c r="DM179" s="25">
        <v>1</v>
      </c>
      <c r="DN179" s="25">
        <v>0</v>
      </c>
      <c r="DO179" s="25">
        <v>0</v>
      </c>
      <c r="DP179" s="25">
        <v>1</v>
      </c>
      <c r="DQ179" s="25">
        <v>1</v>
      </c>
      <c r="DR179" s="25">
        <v>1</v>
      </c>
      <c r="DS179" s="25">
        <v>2</v>
      </c>
      <c r="DT179" s="34">
        <v>5</v>
      </c>
      <c r="DU179" s="34">
        <v>3</v>
      </c>
      <c r="DV179" s="34">
        <v>1</v>
      </c>
      <c r="DW179" s="34">
        <v>1</v>
      </c>
      <c r="DX179" s="34">
        <v>0</v>
      </c>
      <c r="DY179" s="34">
        <v>2</v>
      </c>
      <c r="DZ179" s="34">
        <v>4</v>
      </c>
      <c r="EA179" s="2">
        <v>9</v>
      </c>
      <c r="EB179" s="2">
        <v>6</v>
      </c>
      <c r="EC179" s="2">
        <v>2</v>
      </c>
      <c r="ED179" s="2">
        <v>4</v>
      </c>
      <c r="EE179" s="2">
        <v>9</v>
      </c>
      <c r="EF179" s="34">
        <v>60</v>
      </c>
      <c r="EG179" s="34">
        <v>66.666666666666657</v>
      </c>
      <c r="EH179" s="34">
        <v>100</v>
      </c>
      <c r="EI179" s="34">
        <v>100</v>
      </c>
      <c r="EJ179" s="34">
        <v>999999999</v>
      </c>
      <c r="EK179" s="34">
        <v>50</v>
      </c>
      <c r="EL179" s="34">
        <v>100</v>
      </c>
      <c r="EM179" s="34">
        <v>88.888888888888886</v>
      </c>
      <c r="EN179" s="34">
        <v>83.333333333333343</v>
      </c>
      <c r="EO179" s="34">
        <v>50</v>
      </c>
      <c r="EP179" s="34">
        <v>50</v>
      </c>
      <c r="EQ179" s="34">
        <v>66.666666666666657</v>
      </c>
      <c r="ER179" s="34">
        <v>40</v>
      </c>
      <c r="ES179" s="34">
        <v>0</v>
      </c>
      <c r="ET179" s="34">
        <v>0</v>
      </c>
      <c r="EU179" s="34">
        <v>0</v>
      </c>
      <c r="EV179" s="34">
        <v>999999999</v>
      </c>
      <c r="EW179" s="34">
        <v>0</v>
      </c>
      <c r="EX179" s="34">
        <v>0</v>
      </c>
      <c r="EY179" s="34">
        <v>11.111111111111111</v>
      </c>
      <c r="EZ179" s="34">
        <v>0</v>
      </c>
      <c r="FA179" s="34">
        <v>0</v>
      </c>
      <c r="FB179" s="34">
        <v>25</v>
      </c>
      <c r="FC179" s="34">
        <v>11.111111111111111</v>
      </c>
      <c r="FD179" s="42">
        <v>0</v>
      </c>
      <c r="FE179" s="42">
        <v>33.333333333333329</v>
      </c>
      <c r="FF179" s="42">
        <v>0</v>
      </c>
      <c r="FG179" s="42">
        <v>0</v>
      </c>
      <c r="FH179" s="42">
        <v>999999999</v>
      </c>
      <c r="FI179" s="42">
        <v>50</v>
      </c>
      <c r="FJ179" s="42">
        <v>0</v>
      </c>
      <c r="FK179" s="42">
        <v>0</v>
      </c>
      <c r="FL179" s="42">
        <v>16.666666666666664</v>
      </c>
      <c r="FM179" s="42">
        <v>50</v>
      </c>
      <c r="FN179" s="42">
        <v>25</v>
      </c>
      <c r="FO179" s="42">
        <v>22.222222222222221</v>
      </c>
      <c r="FP179" s="42">
        <v>3</v>
      </c>
      <c r="FQ179" s="2">
        <v>3</v>
      </c>
      <c r="FR179" s="2">
        <v>1</v>
      </c>
      <c r="FS179" s="2">
        <v>2</v>
      </c>
      <c r="FT179" s="2">
        <v>0</v>
      </c>
      <c r="FU179" s="2">
        <v>3</v>
      </c>
      <c r="FV179" s="2">
        <v>5</v>
      </c>
      <c r="FW179" s="2">
        <v>9</v>
      </c>
      <c r="FX179" s="2">
        <v>5</v>
      </c>
      <c r="FY179" s="2">
        <v>8</v>
      </c>
      <c r="FZ179" s="2">
        <v>5</v>
      </c>
      <c r="GA179" s="2">
        <v>11</v>
      </c>
      <c r="GB179" s="25">
        <v>2</v>
      </c>
      <c r="GC179" s="25">
        <v>0</v>
      </c>
      <c r="GD179" s="25">
        <v>0</v>
      </c>
      <c r="GE179" s="25">
        <v>0</v>
      </c>
      <c r="GF179" s="25">
        <v>0</v>
      </c>
      <c r="GG179" s="25">
        <v>0</v>
      </c>
      <c r="GH179" s="25">
        <v>1</v>
      </c>
      <c r="GI179" s="25">
        <v>1</v>
      </c>
      <c r="GJ179" s="25">
        <v>0</v>
      </c>
      <c r="GK179" s="25">
        <v>1</v>
      </c>
      <c r="GL179" s="25">
        <v>0</v>
      </c>
      <c r="GM179" s="25">
        <v>2</v>
      </c>
      <c r="GN179" s="2">
        <v>0</v>
      </c>
      <c r="GO179" s="2">
        <v>1</v>
      </c>
      <c r="GP179" s="2">
        <v>1</v>
      </c>
      <c r="GQ179" s="2">
        <v>0</v>
      </c>
      <c r="GR179" s="2">
        <v>0</v>
      </c>
      <c r="GS179" s="2">
        <v>0</v>
      </c>
      <c r="GT179" s="2">
        <v>0</v>
      </c>
      <c r="GU179" s="2">
        <v>0</v>
      </c>
      <c r="GV179" s="2">
        <v>2</v>
      </c>
      <c r="GW179" s="2">
        <v>1</v>
      </c>
      <c r="GX179" s="2">
        <v>0</v>
      </c>
      <c r="GY179" s="2">
        <v>0</v>
      </c>
      <c r="GZ179" s="2">
        <v>5</v>
      </c>
      <c r="HA179" s="2">
        <v>4</v>
      </c>
      <c r="HB179" s="2">
        <v>2</v>
      </c>
      <c r="HC179" s="2">
        <v>2</v>
      </c>
      <c r="HD179" s="2">
        <v>0</v>
      </c>
      <c r="HE179" s="2">
        <v>3</v>
      </c>
      <c r="HF179" s="2">
        <v>6</v>
      </c>
      <c r="HG179" s="2">
        <v>10</v>
      </c>
      <c r="HH179" s="2">
        <v>7</v>
      </c>
      <c r="HI179" s="2">
        <v>10</v>
      </c>
      <c r="HJ179" s="2">
        <v>5</v>
      </c>
      <c r="HK179" s="2">
        <v>13</v>
      </c>
      <c r="HL179" s="34">
        <v>60</v>
      </c>
      <c r="HM179" s="34">
        <v>75</v>
      </c>
      <c r="HN179" s="34">
        <v>50</v>
      </c>
      <c r="HO179" s="34">
        <v>100</v>
      </c>
      <c r="HP179" s="34">
        <v>999999999</v>
      </c>
      <c r="HQ179" s="34">
        <v>100</v>
      </c>
      <c r="HR179" s="34">
        <v>83.333333333333343</v>
      </c>
      <c r="HS179" s="34">
        <v>90</v>
      </c>
      <c r="HT179" s="34">
        <v>71.428571428571431</v>
      </c>
      <c r="HU179" s="34">
        <v>80</v>
      </c>
      <c r="HV179" s="34">
        <v>100</v>
      </c>
      <c r="HW179" s="34">
        <v>84.615384615384613</v>
      </c>
      <c r="HX179" s="39">
        <v>40</v>
      </c>
      <c r="HY179" s="39">
        <v>0</v>
      </c>
      <c r="HZ179" s="39">
        <v>0</v>
      </c>
      <c r="IA179" s="39">
        <v>0</v>
      </c>
      <c r="IB179" s="39">
        <v>999999999</v>
      </c>
      <c r="IC179" s="39">
        <v>0</v>
      </c>
      <c r="ID179" s="39">
        <v>16.666666666666664</v>
      </c>
      <c r="IE179" s="39">
        <v>10</v>
      </c>
      <c r="IF179" s="39">
        <v>0</v>
      </c>
      <c r="IG179" s="39">
        <v>10</v>
      </c>
      <c r="IH179" s="39">
        <v>0</v>
      </c>
      <c r="II179" s="39">
        <v>15.384615384615385</v>
      </c>
      <c r="IJ179" s="39">
        <v>0</v>
      </c>
      <c r="IK179" s="39">
        <v>25</v>
      </c>
      <c r="IL179" s="39">
        <v>50</v>
      </c>
      <c r="IM179" s="39">
        <v>0</v>
      </c>
      <c r="IN179" s="39">
        <v>999999999</v>
      </c>
      <c r="IO179" s="39">
        <v>0</v>
      </c>
      <c r="IP179" s="39">
        <v>0</v>
      </c>
      <c r="IQ179" s="39">
        <v>0</v>
      </c>
      <c r="IR179" s="39">
        <v>28.571428571428569</v>
      </c>
      <c r="IS179" s="39">
        <v>10</v>
      </c>
      <c r="IT179" s="39">
        <v>0</v>
      </c>
      <c r="IU179" s="39">
        <v>0</v>
      </c>
      <c r="IV179" s="39">
        <v>2</v>
      </c>
      <c r="IW179" s="39">
        <v>0</v>
      </c>
      <c r="IX179" s="39">
        <v>3</v>
      </c>
      <c r="IY179" s="39">
        <v>6</v>
      </c>
      <c r="IZ179" s="39">
        <v>4</v>
      </c>
      <c r="JA179" s="39">
        <v>4</v>
      </c>
      <c r="JB179" s="39">
        <v>5</v>
      </c>
      <c r="JC179" s="39">
        <v>1</v>
      </c>
      <c r="JD179" s="2">
        <v>3</v>
      </c>
      <c r="JE179" s="2">
        <v>3</v>
      </c>
      <c r="JF179" s="2">
        <v>2</v>
      </c>
      <c r="JG179" s="2">
        <v>4</v>
      </c>
      <c r="JH179" s="2">
        <v>1</v>
      </c>
      <c r="JI179" s="2">
        <v>1</v>
      </c>
      <c r="JJ179" s="2">
        <v>0</v>
      </c>
      <c r="JK179" s="2">
        <v>4</v>
      </c>
      <c r="JL179" s="2">
        <v>1</v>
      </c>
      <c r="JM179" s="44">
        <v>1</v>
      </c>
      <c r="JN179" s="44">
        <v>2</v>
      </c>
      <c r="JO179" s="44">
        <v>1</v>
      </c>
      <c r="JP179" s="2">
        <v>0</v>
      </c>
      <c r="JQ179" s="2">
        <v>0</v>
      </c>
      <c r="JR179" s="2">
        <v>0</v>
      </c>
      <c r="JS179" s="2">
        <v>1</v>
      </c>
      <c r="JT179" s="2">
        <v>1</v>
      </c>
      <c r="JU179" s="2">
        <v>1</v>
      </c>
      <c r="JV179" s="2">
        <v>1</v>
      </c>
      <c r="JW179" s="2">
        <v>2</v>
      </c>
      <c r="JX179" s="2">
        <v>2</v>
      </c>
      <c r="JY179" s="2">
        <v>0</v>
      </c>
      <c r="JZ179" s="2">
        <v>1</v>
      </c>
      <c r="KA179" s="2">
        <v>1</v>
      </c>
      <c r="KB179" s="25">
        <v>1</v>
      </c>
      <c r="KC179" s="25">
        <v>1</v>
      </c>
      <c r="KD179" s="25">
        <v>2</v>
      </c>
      <c r="KE179" s="25">
        <v>1</v>
      </c>
      <c r="KF179" s="25">
        <v>4</v>
      </c>
      <c r="KG179" s="25">
        <v>2</v>
      </c>
      <c r="KH179" s="25">
        <v>4</v>
      </c>
      <c r="KI179" s="25">
        <v>12</v>
      </c>
      <c r="KJ179" s="25">
        <v>7</v>
      </c>
      <c r="KK179" s="25">
        <v>5</v>
      </c>
      <c r="KL179" s="25">
        <v>8</v>
      </c>
      <c r="KM179" s="25">
        <v>3</v>
      </c>
      <c r="KN179" s="25">
        <v>4</v>
      </c>
      <c r="KO179" s="25">
        <v>4</v>
      </c>
      <c r="KP179" s="25">
        <v>4</v>
      </c>
      <c r="KQ179" s="25">
        <v>6</v>
      </c>
      <c r="KR179" s="44">
        <v>50</v>
      </c>
      <c r="KS179" s="44">
        <v>0</v>
      </c>
      <c r="KT179" s="44">
        <v>75</v>
      </c>
      <c r="KU179" s="44">
        <v>50</v>
      </c>
      <c r="KV179" s="44">
        <v>57.142857142857139</v>
      </c>
      <c r="KW179" s="44">
        <v>80</v>
      </c>
      <c r="KX179" s="44">
        <v>62.5</v>
      </c>
      <c r="KY179" s="44">
        <v>33.333333333333329</v>
      </c>
      <c r="KZ179" s="44">
        <v>75</v>
      </c>
      <c r="LA179" s="44">
        <v>75</v>
      </c>
      <c r="LB179" s="44">
        <v>50</v>
      </c>
      <c r="LC179" s="44">
        <v>66.666666666666657</v>
      </c>
      <c r="LD179" s="44">
        <v>25</v>
      </c>
      <c r="LE179" s="44">
        <v>50</v>
      </c>
      <c r="LF179" s="44">
        <v>0</v>
      </c>
      <c r="LG179" s="44">
        <v>33.333333333333329</v>
      </c>
      <c r="LH179" s="44">
        <v>14.285714285714285</v>
      </c>
      <c r="LI179" s="44">
        <v>20</v>
      </c>
      <c r="LJ179" s="44">
        <v>25</v>
      </c>
      <c r="LK179" s="44">
        <v>33.333333333333329</v>
      </c>
      <c r="LL179" s="44">
        <v>0</v>
      </c>
      <c r="LM179" s="44">
        <v>0</v>
      </c>
      <c r="LN179" s="44">
        <v>0</v>
      </c>
      <c r="LO179" s="44">
        <v>16.666666666666664</v>
      </c>
      <c r="LP179" s="44">
        <v>25</v>
      </c>
      <c r="LQ179" s="44">
        <v>50</v>
      </c>
      <c r="LR179" s="44">
        <v>25</v>
      </c>
      <c r="LS179" s="44">
        <v>16.666666666666664</v>
      </c>
      <c r="LT179" s="44">
        <v>28.571428571428569</v>
      </c>
      <c r="LU179" s="44">
        <v>0</v>
      </c>
      <c r="LV179" s="44">
        <v>12.5</v>
      </c>
      <c r="LW179" s="44">
        <v>33.333333333333329</v>
      </c>
      <c r="LX179" s="44">
        <v>25</v>
      </c>
      <c r="LY179" s="44">
        <v>25</v>
      </c>
      <c r="LZ179" s="44">
        <v>50</v>
      </c>
      <c r="MA179" s="44">
        <v>16.666666666666664</v>
      </c>
      <c r="MB179" s="25">
        <v>2</v>
      </c>
      <c r="MC179" s="25">
        <v>1</v>
      </c>
      <c r="MD179" s="25">
        <v>1</v>
      </c>
      <c r="ME179" s="25">
        <v>0</v>
      </c>
      <c r="MF179" s="25">
        <v>0</v>
      </c>
      <c r="MG179" s="25">
        <v>2</v>
      </c>
      <c r="MH179" s="25">
        <v>0</v>
      </c>
      <c r="MI179" s="25">
        <v>1</v>
      </c>
      <c r="MJ179" s="25">
        <v>1</v>
      </c>
      <c r="MK179" s="25">
        <v>0</v>
      </c>
      <c r="ML179" s="25">
        <v>0</v>
      </c>
      <c r="MM179" s="25">
        <v>1</v>
      </c>
      <c r="MN179" s="25">
        <v>5</v>
      </c>
      <c r="MO179" s="25">
        <v>3</v>
      </c>
      <c r="MP179" s="25">
        <v>1</v>
      </c>
      <c r="MQ179" s="25">
        <v>2</v>
      </c>
      <c r="MR179" s="25">
        <v>0</v>
      </c>
      <c r="MS179" s="25">
        <v>3</v>
      </c>
      <c r="MT179" s="25">
        <v>2</v>
      </c>
      <c r="MU179" s="25">
        <v>7</v>
      </c>
      <c r="MV179" s="25">
        <v>2</v>
      </c>
      <c r="MW179" s="44">
        <v>0</v>
      </c>
      <c r="MX179" s="44">
        <v>2</v>
      </c>
      <c r="MY179" s="44">
        <v>8</v>
      </c>
      <c r="MZ179" s="44">
        <v>40</v>
      </c>
      <c r="NA179" s="44">
        <v>33.333333333333329</v>
      </c>
      <c r="NB179" s="44">
        <v>100</v>
      </c>
      <c r="NC179" s="44">
        <v>0</v>
      </c>
      <c r="ND179" s="44">
        <v>999999999</v>
      </c>
      <c r="NE179" s="44">
        <v>66.666666666666657</v>
      </c>
      <c r="NF179" s="44">
        <v>0</v>
      </c>
      <c r="NG179" s="44">
        <v>14.285714285714285</v>
      </c>
      <c r="NH179" s="44">
        <v>50</v>
      </c>
      <c r="NI179" s="44">
        <v>999999999</v>
      </c>
      <c r="NJ179" s="44">
        <v>0</v>
      </c>
      <c r="NK179" s="44">
        <v>12.5</v>
      </c>
      <c r="NL179" s="25">
        <v>1</v>
      </c>
      <c r="NM179" s="25">
        <v>0</v>
      </c>
      <c r="NN179" s="25">
        <v>1</v>
      </c>
      <c r="NO179" s="25">
        <v>2</v>
      </c>
      <c r="NP179" s="25">
        <v>0</v>
      </c>
      <c r="NQ179" s="25">
        <v>0</v>
      </c>
      <c r="NR179" s="25">
        <v>0</v>
      </c>
      <c r="NS179" s="25">
        <v>0</v>
      </c>
      <c r="NT179" s="25">
        <v>0</v>
      </c>
      <c r="NU179" s="25">
        <v>0</v>
      </c>
      <c r="NV179" s="25">
        <v>0</v>
      </c>
      <c r="NW179" s="25">
        <v>0</v>
      </c>
      <c r="NX179" s="25">
        <v>1</v>
      </c>
      <c r="NY179" s="25">
        <v>0</v>
      </c>
      <c r="NZ179" s="25">
        <v>1</v>
      </c>
      <c r="OA179" s="25">
        <v>4</v>
      </c>
      <c r="OB179" s="25">
        <v>1</v>
      </c>
      <c r="OC179" s="25">
        <v>0</v>
      </c>
      <c r="OD179" s="44">
        <v>1</v>
      </c>
      <c r="OE179" s="44">
        <v>0</v>
      </c>
      <c r="OF179" s="44">
        <v>0</v>
      </c>
      <c r="OG179" s="44">
        <v>0</v>
      </c>
      <c r="OH179" s="44">
        <v>0</v>
      </c>
      <c r="OI179" s="44">
        <v>0</v>
      </c>
      <c r="OJ179" s="44">
        <v>100</v>
      </c>
      <c r="OK179" s="44">
        <v>999999999</v>
      </c>
      <c r="OL179" s="44">
        <v>100</v>
      </c>
      <c r="OM179" s="44">
        <v>50</v>
      </c>
      <c r="ON179" s="44">
        <v>0</v>
      </c>
      <c r="OO179" s="44">
        <v>999999999</v>
      </c>
      <c r="OP179" s="44">
        <v>0</v>
      </c>
      <c r="OQ179" s="44">
        <v>999999999</v>
      </c>
      <c r="OR179" s="44">
        <v>999999999</v>
      </c>
      <c r="OS179" s="44">
        <v>999999999</v>
      </c>
      <c r="OT179" s="44">
        <v>999999999</v>
      </c>
      <c r="OU179" s="44">
        <v>999999999</v>
      </c>
      <c r="OV179" s="25">
        <v>8</v>
      </c>
      <c r="OW179" s="25">
        <v>6</v>
      </c>
      <c r="OX179" s="25">
        <v>3</v>
      </c>
      <c r="OY179" s="25">
        <v>5</v>
      </c>
      <c r="OZ179" s="25">
        <v>4</v>
      </c>
      <c r="PA179" s="25">
        <v>6</v>
      </c>
      <c r="PB179" s="25">
        <v>11</v>
      </c>
      <c r="PC179" s="25">
        <v>12</v>
      </c>
      <c r="PD179" s="25">
        <v>13</v>
      </c>
      <c r="PE179" s="25">
        <v>12</v>
      </c>
      <c r="PF179" s="25">
        <v>11</v>
      </c>
      <c r="PG179" s="25">
        <v>9</v>
      </c>
      <c r="PH179" s="25">
        <v>16</v>
      </c>
      <c r="PI179" s="25">
        <v>10</v>
      </c>
      <c r="PJ179" s="25">
        <v>10</v>
      </c>
      <c r="PK179" s="25">
        <v>16</v>
      </c>
      <c r="PL179" s="25">
        <v>13</v>
      </c>
      <c r="PM179" s="25">
        <v>11</v>
      </c>
      <c r="PN179" s="25">
        <v>16</v>
      </c>
      <c r="PO179" s="25">
        <v>19</v>
      </c>
      <c r="PP179" s="25">
        <v>15</v>
      </c>
      <c r="PQ179" s="25">
        <v>16</v>
      </c>
      <c r="PR179" s="25">
        <v>16</v>
      </c>
      <c r="PS179" s="25">
        <v>22</v>
      </c>
      <c r="PT179" s="44">
        <v>50</v>
      </c>
      <c r="PU179" s="44">
        <v>60</v>
      </c>
      <c r="PV179" s="44">
        <v>30</v>
      </c>
      <c r="PW179" s="44">
        <v>31.25</v>
      </c>
      <c r="PX179" s="44">
        <v>30.76923076923077</v>
      </c>
      <c r="PY179" s="44">
        <v>54.54545454545454</v>
      </c>
      <c r="PZ179" s="44">
        <v>68.75</v>
      </c>
      <c r="QA179" s="44">
        <v>63.157894736842103</v>
      </c>
      <c r="QB179" s="44">
        <v>86.666666666666671</v>
      </c>
      <c r="QC179" s="44">
        <v>75</v>
      </c>
      <c r="QD179" s="44">
        <v>68.75</v>
      </c>
      <c r="QE179" s="44">
        <v>40.909090909090914</v>
      </c>
      <c r="QF179" s="25">
        <v>6</v>
      </c>
      <c r="QG179" s="25">
        <v>6</v>
      </c>
      <c r="QH179" s="25">
        <v>3</v>
      </c>
      <c r="QI179" s="25">
        <v>9</v>
      </c>
      <c r="QJ179" s="25">
        <v>6</v>
      </c>
      <c r="QK179" s="25">
        <v>7</v>
      </c>
      <c r="QL179" s="25">
        <v>12</v>
      </c>
      <c r="QM179" s="25">
        <v>13</v>
      </c>
      <c r="QN179" s="25">
        <v>13</v>
      </c>
      <c r="QO179" s="25">
        <v>12</v>
      </c>
      <c r="QP179" s="25">
        <v>7</v>
      </c>
      <c r="QQ179" s="25">
        <v>16</v>
      </c>
      <c r="QR179" s="25">
        <v>10</v>
      </c>
      <c r="QS179" s="25">
        <v>10</v>
      </c>
      <c r="QT179" s="25">
        <v>16</v>
      </c>
      <c r="QU179" s="25">
        <v>13</v>
      </c>
      <c r="QV179" s="25">
        <v>11</v>
      </c>
      <c r="QW179" s="25">
        <v>16</v>
      </c>
      <c r="QX179" s="25">
        <v>19</v>
      </c>
      <c r="QY179" s="25">
        <v>15</v>
      </c>
      <c r="QZ179" s="25">
        <v>16</v>
      </c>
      <c r="RA179" s="25">
        <v>16</v>
      </c>
      <c r="RB179" s="44">
        <v>37.5</v>
      </c>
      <c r="RC179" s="44">
        <v>60</v>
      </c>
      <c r="RD179" s="44">
        <v>30</v>
      </c>
      <c r="RE179" s="44">
        <v>56.25</v>
      </c>
      <c r="RF179" s="44">
        <v>46.153846153846153</v>
      </c>
      <c r="RG179" s="44">
        <v>63.636363636363633</v>
      </c>
      <c r="RH179" s="44">
        <v>75</v>
      </c>
      <c r="RI179" s="44">
        <v>68.421052631578945</v>
      </c>
      <c r="RJ179" s="44">
        <v>86.666666666666671</v>
      </c>
      <c r="RK179" s="44">
        <v>75</v>
      </c>
      <c r="RL179" s="44">
        <v>43.75</v>
      </c>
      <c r="RM179" s="25">
        <v>7</v>
      </c>
      <c r="RN179" s="25">
        <v>4</v>
      </c>
      <c r="RO179" s="25">
        <v>5</v>
      </c>
      <c r="RP179" s="25">
        <v>2</v>
      </c>
      <c r="RQ179" s="25">
        <v>1</v>
      </c>
      <c r="RR179" s="25">
        <v>6</v>
      </c>
      <c r="RS179" s="25">
        <v>8</v>
      </c>
      <c r="RT179" s="25">
        <v>4</v>
      </c>
      <c r="RU179" s="25">
        <v>7</v>
      </c>
      <c r="RV179" s="25">
        <v>9</v>
      </c>
      <c r="RW179" s="25">
        <v>9</v>
      </c>
      <c r="RX179" s="25">
        <v>13</v>
      </c>
      <c r="RY179" s="25">
        <v>6</v>
      </c>
      <c r="RZ179" s="25">
        <v>3</v>
      </c>
      <c r="SA179" s="25">
        <v>2</v>
      </c>
      <c r="SB179" s="25">
        <v>4</v>
      </c>
      <c r="SC179" s="25">
        <v>1</v>
      </c>
      <c r="SD179" s="25">
        <v>4</v>
      </c>
      <c r="SE179" s="25">
        <v>4</v>
      </c>
      <c r="SF179" s="25">
        <v>3</v>
      </c>
      <c r="SG179" s="25">
        <v>8</v>
      </c>
      <c r="SH179" s="25">
        <v>9</v>
      </c>
      <c r="SI179" s="25">
        <v>9</v>
      </c>
      <c r="SJ179" s="25">
        <v>10</v>
      </c>
      <c r="SK179" s="25">
        <v>5</v>
      </c>
      <c r="SL179" s="25">
        <v>3</v>
      </c>
      <c r="SM179" s="25">
        <v>2</v>
      </c>
      <c r="SN179" s="25">
        <v>2</v>
      </c>
      <c r="SO179" s="25">
        <v>1</v>
      </c>
      <c r="SP179" s="25">
        <v>3</v>
      </c>
      <c r="SQ179" s="25">
        <v>4</v>
      </c>
      <c r="SR179" s="25">
        <v>1</v>
      </c>
      <c r="SS179" s="25">
        <v>6</v>
      </c>
      <c r="ST179" s="25">
        <v>7</v>
      </c>
      <c r="SU179" s="25">
        <v>9</v>
      </c>
      <c r="SV179" s="25">
        <v>8</v>
      </c>
      <c r="SW179" s="44">
        <v>77.777777777777786</v>
      </c>
      <c r="SX179" s="44">
        <v>57.142857142857139</v>
      </c>
      <c r="SY179" s="44">
        <v>62.5</v>
      </c>
      <c r="SZ179" s="44">
        <v>12.5</v>
      </c>
      <c r="TA179" s="44">
        <v>14.285714285714285</v>
      </c>
      <c r="TB179" s="44">
        <v>60</v>
      </c>
      <c r="TC179" s="44">
        <v>44.444444444444443</v>
      </c>
      <c r="TD179" s="44">
        <v>25</v>
      </c>
      <c r="TE179" s="44">
        <v>58.333333333333336</v>
      </c>
      <c r="TF179" s="44">
        <v>52.941176470588239</v>
      </c>
      <c r="TG179" s="44">
        <v>75</v>
      </c>
      <c r="TH179" s="44">
        <v>68.421052631578945</v>
      </c>
      <c r="TI179" s="44">
        <v>66.666666666666657</v>
      </c>
      <c r="TJ179" s="44">
        <v>42.857142857142854</v>
      </c>
      <c r="TK179" s="44">
        <v>25</v>
      </c>
      <c r="TL179" s="44">
        <v>25</v>
      </c>
      <c r="TM179" s="44">
        <v>14.285714285714285</v>
      </c>
      <c r="TN179" s="44">
        <v>40</v>
      </c>
      <c r="TO179" s="44">
        <v>22.222222222222221</v>
      </c>
      <c r="TP179" s="44">
        <v>18.75</v>
      </c>
      <c r="TQ179" s="44">
        <v>66.666666666666657</v>
      </c>
      <c r="TR179" s="44">
        <v>52.941176470588239</v>
      </c>
      <c r="TS179" s="44">
        <v>75</v>
      </c>
      <c r="TT179" s="44">
        <v>52.631578947368418</v>
      </c>
      <c r="TU179" s="44">
        <v>55.555555555555557</v>
      </c>
      <c r="TV179" s="44">
        <v>42.857142857142854</v>
      </c>
      <c r="TW179" s="44">
        <v>25</v>
      </c>
      <c r="TX179" s="44">
        <v>12.5</v>
      </c>
      <c r="TY179" s="44">
        <v>14.285714285714285</v>
      </c>
      <c r="TZ179" s="44">
        <v>30</v>
      </c>
      <c r="UA179" s="44">
        <v>22.222222222222221</v>
      </c>
      <c r="UB179" s="44">
        <v>6.25</v>
      </c>
      <c r="UC179" s="44">
        <v>50</v>
      </c>
      <c r="UD179" s="44">
        <v>41.17647058823529</v>
      </c>
      <c r="UE179" s="44">
        <v>75</v>
      </c>
      <c r="UF179" s="44">
        <v>42.105263157894733</v>
      </c>
    </row>
    <row r="180" spans="1:552" x14ac:dyDescent="0.25">
      <c r="A180" s="2" t="str">
        <f t="shared" si="2"/>
        <v xml:space="preserve">351110 Catanduva                                                                                                                                    </v>
      </c>
      <c r="B180" s="58">
        <v>351110</v>
      </c>
      <c r="C180" s="2" t="s">
        <v>224</v>
      </c>
      <c r="D180" s="56">
        <v>5</v>
      </c>
      <c r="E180" s="56">
        <v>3</v>
      </c>
      <c r="F180" s="56">
        <v>4</v>
      </c>
      <c r="G180" s="56">
        <v>9</v>
      </c>
      <c r="H180" s="56">
        <v>4</v>
      </c>
      <c r="I180" s="56">
        <v>6</v>
      </c>
      <c r="J180" s="56">
        <v>6</v>
      </c>
      <c r="K180" s="56">
        <v>1</v>
      </c>
      <c r="L180" s="56">
        <v>4</v>
      </c>
      <c r="M180" s="56">
        <v>2</v>
      </c>
      <c r="N180" s="56">
        <v>3</v>
      </c>
      <c r="O180" s="56">
        <v>3</v>
      </c>
      <c r="P180" s="59">
        <v>2</v>
      </c>
      <c r="Q180" s="59">
        <v>2</v>
      </c>
      <c r="R180" s="59">
        <v>3</v>
      </c>
      <c r="S180" s="59">
        <v>5</v>
      </c>
      <c r="T180" s="59">
        <v>2</v>
      </c>
      <c r="U180" s="59">
        <v>4</v>
      </c>
      <c r="V180" s="59">
        <v>0</v>
      </c>
      <c r="W180" s="59">
        <v>1</v>
      </c>
      <c r="X180" s="59">
        <v>3</v>
      </c>
      <c r="Y180" s="59">
        <v>0</v>
      </c>
      <c r="Z180" s="59">
        <v>3</v>
      </c>
      <c r="AA180" s="59">
        <v>1</v>
      </c>
      <c r="AB180" s="62">
        <v>40</v>
      </c>
      <c r="AC180" s="62">
        <v>66.666666666666657</v>
      </c>
      <c r="AD180" s="62">
        <v>75</v>
      </c>
      <c r="AE180" s="62">
        <v>55.555555555555557</v>
      </c>
      <c r="AF180" s="62">
        <v>50</v>
      </c>
      <c r="AG180" s="62">
        <v>66.666666666666657</v>
      </c>
      <c r="AH180" s="62">
        <v>0</v>
      </c>
      <c r="AI180" s="62">
        <v>100</v>
      </c>
      <c r="AJ180" s="62">
        <v>75</v>
      </c>
      <c r="AK180" s="62">
        <v>0</v>
      </c>
      <c r="AL180" s="62">
        <v>100</v>
      </c>
      <c r="AM180" s="62">
        <v>33.333333333333329</v>
      </c>
      <c r="AN180" s="61">
        <v>3</v>
      </c>
      <c r="AO180" s="25">
        <v>1</v>
      </c>
      <c r="AP180" s="25">
        <v>1</v>
      </c>
      <c r="AQ180" s="25">
        <v>3</v>
      </c>
      <c r="AR180" s="25">
        <v>2</v>
      </c>
      <c r="AS180" s="25">
        <v>2</v>
      </c>
      <c r="AT180" s="25">
        <v>0</v>
      </c>
      <c r="AU180" s="25">
        <v>0</v>
      </c>
      <c r="AV180" s="25">
        <v>1</v>
      </c>
      <c r="AW180" s="25">
        <v>0</v>
      </c>
      <c r="AX180" s="25">
        <v>0</v>
      </c>
      <c r="AY180" s="25">
        <v>1</v>
      </c>
      <c r="AZ180" s="39">
        <v>60</v>
      </c>
      <c r="BA180" s="39">
        <v>33.333333333333329</v>
      </c>
      <c r="BB180" s="39">
        <v>25</v>
      </c>
      <c r="BC180" s="39">
        <v>33.333333333333329</v>
      </c>
      <c r="BD180" s="39">
        <v>50</v>
      </c>
      <c r="BE180" s="39">
        <v>33.333333333333329</v>
      </c>
      <c r="BF180" s="39">
        <v>0</v>
      </c>
      <c r="BG180" s="39">
        <v>0</v>
      </c>
      <c r="BH180" s="39">
        <v>25</v>
      </c>
      <c r="BI180" s="39">
        <v>0</v>
      </c>
      <c r="BJ180" s="39">
        <v>0</v>
      </c>
      <c r="BK180" s="39">
        <v>33.333333333333329</v>
      </c>
      <c r="BL180" s="25">
        <v>0</v>
      </c>
      <c r="BM180" s="25">
        <v>0</v>
      </c>
      <c r="BN180" s="25">
        <v>0</v>
      </c>
      <c r="BO180" s="25">
        <v>1</v>
      </c>
      <c r="BP180" s="25">
        <v>0</v>
      </c>
      <c r="BQ180" s="25">
        <v>0</v>
      </c>
      <c r="BR180" s="25">
        <v>6</v>
      </c>
      <c r="BS180" s="25">
        <v>0</v>
      </c>
      <c r="BT180" s="25">
        <v>0</v>
      </c>
      <c r="BU180" s="25">
        <v>2</v>
      </c>
      <c r="BV180" s="25">
        <v>0</v>
      </c>
      <c r="BW180" s="25">
        <v>1</v>
      </c>
      <c r="BX180" s="39">
        <v>0</v>
      </c>
      <c r="BY180" s="39">
        <v>0</v>
      </c>
      <c r="BZ180" s="39">
        <v>0</v>
      </c>
      <c r="CA180" s="39">
        <v>11.111111111111111</v>
      </c>
      <c r="CB180" s="39">
        <v>0</v>
      </c>
      <c r="CC180" s="39">
        <v>0</v>
      </c>
      <c r="CD180" s="39">
        <v>100</v>
      </c>
      <c r="CE180" s="39">
        <v>0</v>
      </c>
      <c r="CF180" s="39">
        <v>0</v>
      </c>
      <c r="CG180" s="39">
        <v>100</v>
      </c>
      <c r="CH180" s="39">
        <v>0</v>
      </c>
      <c r="CI180" s="39">
        <v>33.333333333333329</v>
      </c>
      <c r="CJ180" s="63">
        <v>1</v>
      </c>
      <c r="CK180" s="63">
        <v>0</v>
      </c>
      <c r="CL180" s="63">
        <v>1</v>
      </c>
      <c r="CM180" s="63">
        <v>3</v>
      </c>
      <c r="CN180" s="63">
        <v>1</v>
      </c>
      <c r="CO180" s="63">
        <v>3</v>
      </c>
      <c r="CP180" s="63">
        <v>0</v>
      </c>
      <c r="CQ180" s="63">
        <v>0</v>
      </c>
      <c r="CR180" s="63">
        <v>2</v>
      </c>
      <c r="CS180" s="63">
        <v>0</v>
      </c>
      <c r="CT180" s="63">
        <v>3</v>
      </c>
      <c r="CU180" s="63">
        <v>1</v>
      </c>
      <c r="CV180" s="63">
        <v>0</v>
      </c>
      <c r="CW180" s="63">
        <v>0</v>
      </c>
      <c r="CX180" s="63">
        <v>1</v>
      </c>
      <c r="CY180" s="63">
        <v>0</v>
      </c>
      <c r="CZ180" s="63">
        <v>0</v>
      </c>
      <c r="DA180" s="63">
        <v>0</v>
      </c>
      <c r="DB180" s="63">
        <v>0</v>
      </c>
      <c r="DC180" s="63">
        <v>0</v>
      </c>
      <c r="DD180" s="63">
        <v>0</v>
      </c>
      <c r="DE180" s="63">
        <v>0</v>
      </c>
      <c r="DF180" s="63">
        <v>0</v>
      </c>
      <c r="DG180" s="63">
        <v>0</v>
      </c>
      <c r="DH180" s="25">
        <v>0</v>
      </c>
      <c r="DI180" s="25">
        <v>0</v>
      </c>
      <c r="DJ180" s="25">
        <v>1</v>
      </c>
      <c r="DK180" s="25">
        <v>0</v>
      </c>
      <c r="DL180" s="25">
        <v>1</v>
      </c>
      <c r="DM180" s="25">
        <v>0</v>
      </c>
      <c r="DN180" s="25">
        <v>0</v>
      </c>
      <c r="DO180" s="25">
        <v>1</v>
      </c>
      <c r="DP180" s="25">
        <v>0</v>
      </c>
      <c r="DQ180" s="25">
        <v>0</v>
      </c>
      <c r="DR180" s="25">
        <v>0</v>
      </c>
      <c r="DS180" s="25">
        <v>0</v>
      </c>
      <c r="DT180" s="34">
        <v>1</v>
      </c>
      <c r="DU180" s="34">
        <v>0</v>
      </c>
      <c r="DV180" s="34">
        <v>3</v>
      </c>
      <c r="DW180" s="34">
        <v>3</v>
      </c>
      <c r="DX180" s="34">
        <v>2</v>
      </c>
      <c r="DY180" s="34">
        <v>3</v>
      </c>
      <c r="DZ180" s="34">
        <v>0</v>
      </c>
      <c r="EA180" s="2">
        <v>1</v>
      </c>
      <c r="EB180" s="2">
        <v>2</v>
      </c>
      <c r="EC180" s="2">
        <v>0</v>
      </c>
      <c r="ED180" s="2">
        <v>3</v>
      </c>
      <c r="EE180" s="2">
        <v>1</v>
      </c>
      <c r="EF180" s="34">
        <v>100</v>
      </c>
      <c r="EG180" s="34">
        <v>999999999</v>
      </c>
      <c r="EH180" s="34">
        <v>33.333333333333329</v>
      </c>
      <c r="EI180" s="34">
        <v>100</v>
      </c>
      <c r="EJ180" s="34">
        <v>50</v>
      </c>
      <c r="EK180" s="34">
        <v>100</v>
      </c>
      <c r="EL180" s="34">
        <v>999999999</v>
      </c>
      <c r="EM180" s="34">
        <v>0</v>
      </c>
      <c r="EN180" s="34">
        <v>100</v>
      </c>
      <c r="EO180" s="34">
        <v>999999999</v>
      </c>
      <c r="EP180" s="34">
        <v>100</v>
      </c>
      <c r="EQ180" s="34">
        <v>100</v>
      </c>
      <c r="ER180" s="34">
        <v>0</v>
      </c>
      <c r="ES180" s="34">
        <v>999999999</v>
      </c>
      <c r="ET180" s="34">
        <v>33.333333333333329</v>
      </c>
      <c r="EU180" s="34">
        <v>0</v>
      </c>
      <c r="EV180" s="34">
        <v>0</v>
      </c>
      <c r="EW180" s="34">
        <v>0</v>
      </c>
      <c r="EX180" s="34">
        <v>999999999</v>
      </c>
      <c r="EY180" s="34">
        <v>0</v>
      </c>
      <c r="EZ180" s="34">
        <v>0</v>
      </c>
      <c r="FA180" s="34">
        <v>999999999</v>
      </c>
      <c r="FB180" s="34">
        <v>0</v>
      </c>
      <c r="FC180" s="34">
        <v>0</v>
      </c>
      <c r="FD180" s="42">
        <v>0</v>
      </c>
      <c r="FE180" s="42">
        <v>999999999</v>
      </c>
      <c r="FF180" s="42">
        <v>33.333333333333329</v>
      </c>
      <c r="FG180" s="42">
        <v>0</v>
      </c>
      <c r="FH180" s="42">
        <v>50</v>
      </c>
      <c r="FI180" s="42">
        <v>0</v>
      </c>
      <c r="FJ180" s="42">
        <v>999999999</v>
      </c>
      <c r="FK180" s="42">
        <v>100</v>
      </c>
      <c r="FL180" s="42">
        <v>0</v>
      </c>
      <c r="FM180" s="42">
        <v>999999999</v>
      </c>
      <c r="FN180" s="42">
        <v>0</v>
      </c>
      <c r="FO180" s="42">
        <v>0</v>
      </c>
      <c r="FP180" s="42">
        <v>1</v>
      </c>
      <c r="FQ180" s="2">
        <v>1</v>
      </c>
      <c r="FR180" s="2">
        <v>1</v>
      </c>
      <c r="FS180" s="2">
        <v>2</v>
      </c>
      <c r="FT180" s="2">
        <v>2</v>
      </c>
      <c r="FU180" s="2">
        <v>4</v>
      </c>
      <c r="FV180" s="2">
        <v>0</v>
      </c>
      <c r="FW180" s="2">
        <v>1</v>
      </c>
      <c r="FX180" s="2">
        <v>1</v>
      </c>
      <c r="FY180" s="2">
        <v>0</v>
      </c>
      <c r="FZ180" s="2">
        <v>2</v>
      </c>
      <c r="GA180" s="2">
        <v>1</v>
      </c>
      <c r="GB180" s="25">
        <v>0</v>
      </c>
      <c r="GC180" s="25">
        <v>1</v>
      </c>
      <c r="GD180" s="25">
        <v>0</v>
      </c>
      <c r="GE180" s="25">
        <v>0</v>
      </c>
      <c r="GF180" s="25">
        <v>0</v>
      </c>
      <c r="GG180" s="25">
        <v>0</v>
      </c>
      <c r="GH180" s="25">
        <v>0</v>
      </c>
      <c r="GI180" s="25">
        <v>0</v>
      </c>
      <c r="GJ180" s="25">
        <v>2</v>
      </c>
      <c r="GK180" s="25">
        <v>0</v>
      </c>
      <c r="GL180" s="25">
        <v>1</v>
      </c>
      <c r="GM180" s="25">
        <v>0</v>
      </c>
      <c r="GN180" s="2">
        <v>0</v>
      </c>
      <c r="GO180" s="2">
        <v>0</v>
      </c>
      <c r="GP180" s="2">
        <v>1</v>
      </c>
      <c r="GQ180" s="2">
        <v>0</v>
      </c>
      <c r="GR180" s="2">
        <v>0</v>
      </c>
      <c r="GS180" s="2">
        <v>0</v>
      </c>
      <c r="GT180" s="2">
        <v>0</v>
      </c>
      <c r="GU180" s="2">
        <v>0</v>
      </c>
      <c r="GV180" s="2">
        <v>0</v>
      </c>
      <c r="GW180" s="2">
        <v>0</v>
      </c>
      <c r="GX180" s="2">
        <v>0</v>
      </c>
      <c r="GY180" s="2">
        <v>0</v>
      </c>
      <c r="GZ180" s="2">
        <v>1</v>
      </c>
      <c r="HA180" s="2">
        <v>2</v>
      </c>
      <c r="HB180" s="2">
        <v>2</v>
      </c>
      <c r="HC180" s="2">
        <v>2</v>
      </c>
      <c r="HD180" s="2">
        <v>2</v>
      </c>
      <c r="HE180" s="2">
        <v>4</v>
      </c>
      <c r="HF180" s="2">
        <v>0</v>
      </c>
      <c r="HG180" s="2">
        <v>1</v>
      </c>
      <c r="HH180" s="2">
        <v>3</v>
      </c>
      <c r="HI180" s="2">
        <v>0</v>
      </c>
      <c r="HJ180" s="2">
        <v>3</v>
      </c>
      <c r="HK180" s="2">
        <v>1</v>
      </c>
      <c r="HL180" s="34">
        <v>100</v>
      </c>
      <c r="HM180" s="34">
        <v>50</v>
      </c>
      <c r="HN180" s="34">
        <v>50</v>
      </c>
      <c r="HO180" s="34">
        <v>100</v>
      </c>
      <c r="HP180" s="34">
        <v>100</v>
      </c>
      <c r="HQ180" s="34">
        <v>100</v>
      </c>
      <c r="HR180" s="34">
        <v>999999999</v>
      </c>
      <c r="HS180" s="34">
        <v>100</v>
      </c>
      <c r="HT180" s="34">
        <v>33.333333333333329</v>
      </c>
      <c r="HU180" s="34">
        <v>999999999</v>
      </c>
      <c r="HV180" s="34">
        <v>66.666666666666657</v>
      </c>
      <c r="HW180" s="34">
        <v>100</v>
      </c>
      <c r="HX180" s="39">
        <v>0</v>
      </c>
      <c r="HY180" s="39">
        <v>50</v>
      </c>
      <c r="HZ180" s="39">
        <v>0</v>
      </c>
      <c r="IA180" s="39">
        <v>0</v>
      </c>
      <c r="IB180" s="39">
        <v>0</v>
      </c>
      <c r="IC180" s="39">
        <v>0</v>
      </c>
      <c r="ID180" s="39">
        <v>999999999</v>
      </c>
      <c r="IE180" s="39">
        <v>0</v>
      </c>
      <c r="IF180" s="39">
        <v>66.666666666666657</v>
      </c>
      <c r="IG180" s="39">
        <v>999999999</v>
      </c>
      <c r="IH180" s="39">
        <v>33.333333333333329</v>
      </c>
      <c r="II180" s="39">
        <v>0</v>
      </c>
      <c r="IJ180" s="39">
        <v>0</v>
      </c>
      <c r="IK180" s="39">
        <v>0</v>
      </c>
      <c r="IL180" s="39">
        <v>50</v>
      </c>
      <c r="IM180" s="39">
        <v>0</v>
      </c>
      <c r="IN180" s="39">
        <v>0</v>
      </c>
      <c r="IO180" s="39">
        <v>0</v>
      </c>
      <c r="IP180" s="39">
        <v>999999999</v>
      </c>
      <c r="IQ180" s="39">
        <v>0</v>
      </c>
      <c r="IR180" s="39">
        <v>0</v>
      </c>
      <c r="IS180" s="39">
        <v>999999999</v>
      </c>
      <c r="IT180" s="39">
        <v>0</v>
      </c>
      <c r="IU180" s="39">
        <v>0</v>
      </c>
      <c r="IV180" s="39">
        <v>0</v>
      </c>
      <c r="IW180" s="39">
        <v>0</v>
      </c>
      <c r="IX180" s="39">
        <v>1</v>
      </c>
      <c r="IY180" s="39">
        <v>1</v>
      </c>
      <c r="IZ180" s="39">
        <v>2</v>
      </c>
      <c r="JA180" s="39">
        <v>2</v>
      </c>
      <c r="JB180" s="39">
        <v>0</v>
      </c>
      <c r="JC180" s="39">
        <v>0</v>
      </c>
      <c r="JD180" s="2">
        <v>1</v>
      </c>
      <c r="JE180" s="2">
        <v>0</v>
      </c>
      <c r="JF180" s="2">
        <v>0</v>
      </c>
      <c r="JG180" s="2">
        <v>1</v>
      </c>
      <c r="JH180" s="2">
        <v>2</v>
      </c>
      <c r="JI180" s="2">
        <v>1</v>
      </c>
      <c r="JJ180" s="2">
        <v>0</v>
      </c>
      <c r="JK180" s="2">
        <v>1</v>
      </c>
      <c r="JL180" s="2">
        <v>0</v>
      </c>
      <c r="JM180" s="44">
        <v>0</v>
      </c>
      <c r="JN180" s="44">
        <v>0</v>
      </c>
      <c r="JO180" s="44">
        <v>0</v>
      </c>
      <c r="JP180" s="2">
        <v>0</v>
      </c>
      <c r="JQ180" s="2">
        <v>0</v>
      </c>
      <c r="JR180" s="2">
        <v>0</v>
      </c>
      <c r="JS180" s="2">
        <v>0</v>
      </c>
      <c r="JT180" s="2">
        <v>0</v>
      </c>
      <c r="JU180" s="2">
        <v>0</v>
      </c>
      <c r="JV180" s="2">
        <v>0</v>
      </c>
      <c r="JW180" s="2">
        <v>1</v>
      </c>
      <c r="JX180" s="2">
        <v>0</v>
      </c>
      <c r="JY180" s="2">
        <v>0</v>
      </c>
      <c r="JZ180" s="2">
        <v>0</v>
      </c>
      <c r="KA180" s="2">
        <v>0</v>
      </c>
      <c r="KB180" s="25">
        <v>0</v>
      </c>
      <c r="KC180" s="25">
        <v>0</v>
      </c>
      <c r="KD180" s="25">
        <v>0</v>
      </c>
      <c r="KE180" s="25">
        <v>0</v>
      </c>
      <c r="KF180" s="25">
        <v>2</v>
      </c>
      <c r="KG180" s="25">
        <v>1</v>
      </c>
      <c r="KH180" s="25">
        <v>1</v>
      </c>
      <c r="KI180" s="25">
        <v>3</v>
      </c>
      <c r="KJ180" s="25">
        <v>2</v>
      </c>
      <c r="KK180" s="25">
        <v>2</v>
      </c>
      <c r="KL180" s="25">
        <v>0</v>
      </c>
      <c r="KM180" s="25">
        <v>0</v>
      </c>
      <c r="KN180" s="25">
        <v>1</v>
      </c>
      <c r="KO180" s="25">
        <v>0</v>
      </c>
      <c r="KP180" s="25">
        <v>0</v>
      </c>
      <c r="KQ180" s="25">
        <v>1</v>
      </c>
      <c r="KR180" s="44">
        <v>0</v>
      </c>
      <c r="KS180" s="44">
        <v>0</v>
      </c>
      <c r="KT180" s="44">
        <v>100</v>
      </c>
      <c r="KU180" s="44">
        <v>33.333333333333329</v>
      </c>
      <c r="KV180" s="44">
        <v>100</v>
      </c>
      <c r="KW180" s="44">
        <v>100</v>
      </c>
      <c r="KX180" s="44">
        <v>999999999</v>
      </c>
      <c r="KY180" s="44">
        <v>999999999</v>
      </c>
      <c r="KZ180" s="44">
        <v>100</v>
      </c>
      <c r="LA180" s="44">
        <v>999999999</v>
      </c>
      <c r="LB180" s="44">
        <v>999999999</v>
      </c>
      <c r="LC180" s="44">
        <v>100</v>
      </c>
      <c r="LD180" s="44">
        <v>100</v>
      </c>
      <c r="LE180" s="44">
        <v>100</v>
      </c>
      <c r="LF180" s="44">
        <v>0</v>
      </c>
      <c r="LG180" s="44">
        <v>33.333333333333329</v>
      </c>
      <c r="LH180" s="44">
        <v>0</v>
      </c>
      <c r="LI180" s="44">
        <v>0</v>
      </c>
      <c r="LJ180" s="44">
        <v>999999999</v>
      </c>
      <c r="LK180" s="44">
        <v>999999999</v>
      </c>
      <c r="LL180" s="44">
        <v>0</v>
      </c>
      <c r="LM180" s="44">
        <v>999999999</v>
      </c>
      <c r="LN180" s="44">
        <v>999999999</v>
      </c>
      <c r="LO180" s="44">
        <v>0</v>
      </c>
      <c r="LP180" s="44">
        <v>0</v>
      </c>
      <c r="LQ180" s="44">
        <v>0</v>
      </c>
      <c r="LR180" s="44">
        <v>0</v>
      </c>
      <c r="LS180" s="44">
        <v>33.333333333333329</v>
      </c>
      <c r="LT180" s="44">
        <v>0</v>
      </c>
      <c r="LU180" s="44">
        <v>0</v>
      </c>
      <c r="LV180" s="44">
        <v>999999999</v>
      </c>
      <c r="LW180" s="44">
        <v>999999999</v>
      </c>
      <c r="LX180" s="44">
        <v>0</v>
      </c>
      <c r="LY180" s="44">
        <v>999999999</v>
      </c>
      <c r="LZ180" s="44">
        <v>999999999</v>
      </c>
      <c r="MA180" s="44">
        <v>0</v>
      </c>
      <c r="MB180" s="25">
        <v>0</v>
      </c>
      <c r="MC180" s="25">
        <v>0</v>
      </c>
      <c r="MD180" s="25">
        <v>2</v>
      </c>
      <c r="ME180" s="25">
        <v>0</v>
      </c>
      <c r="MF180" s="25">
        <v>0</v>
      </c>
      <c r="MG180" s="25">
        <v>0</v>
      </c>
      <c r="MH180" s="25">
        <v>0</v>
      </c>
      <c r="MI180" s="25">
        <v>0</v>
      </c>
      <c r="MJ180" s="25">
        <v>1</v>
      </c>
      <c r="MK180" s="25">
        <v>0</v>
      </c>
      <c r="ML180" s="25">
        <v>0</v>
      </c>
      <c r="MM180" s="25">
        <v>0</v>
      </c>
      <c r="MN180" s="25">
        <v>1</v>
      </c>
      <c r="MO180" s="25">
        <v>0</v>
      </c>
      <c r="MP180" s="25">
        <v>3</v>
      </c>
      <c r="MQ180" s="25">
        <v>3</v>
      </c>
      <c r="MR180" s="25">
        <v>2</v>
      </c>
      <c r="MS180" s="25">
        <v>3</v>
      </c>
      <c r="MT180" s="25">
        <v>0</v>
      </c>
      <c r="MU180" s="25">
        <v>1</v>
      </c>
      <c r="MV180" s="25">
        <v>1</v>
      </c>
      <c r="MW180" s="44">
        <v>0</v>
      </c>
      <c r="MX180" s="44">
        <v>0</v>
      </c>
      <c r="MY180" s="44">
        <v>0</v>
      </c>
      <c r="MZ180" s="44">
        <v>0</v>
      </c>
      <c r="NA180" s="44">
        <v>999999999</v>
      </c>
      <c r="NB180" s="44">
        <v>66.666666666666657</v>
      </c>
      <c r="NC180" s="44">
        <v>0</v>
      </c>
      <c r="ND180" s="44">
        <v>0</v>
      </c>
      <c r="NE180" s="44">
        <v>0</v>
      </c>
      <c r="NF180" s="44">
        <v>999999999</v>
      </c>
      <c r="NG180" s="44">
        <v>0</v>
      </c>
      <c r="NH180" s="44">
        <v>100</v>
      </c>
      <c r="NI180" s="44">
        <v>999999999</v>
      </c>
      <c r="NJ180" s="44">
        <v>999999999</v>
      </c>
      <c r="NK180" s="44">
        <v>999999999</v>
      </c>
      <c r="NL180" s="25">
        <v>0</v>
      </c>
      <c r="NM180" s="25">
        <v>0</v>
      </c>
      <c r="NN180" s="25">
        <v>0</v>
      </c>
      <c r="NO180" s="25">
        <v>0</v>
      </c>
      <c r="NP180" s="25">
        <v>0</v>
      </c>
      <c r="NQ180" s="25">
        <v>0</v>
      </c>
      <c r="NR180" s="25">
        <v>0</v>
      </c>
      <c r="NS180" s="25">
        <v>0</v>
      </c>
      <c r="NT180" s="25">
        <v>0</v>
      </c>
      <c r="NU180" s="25">
        <v>0</v>
      </c>
      <c r="NV180" s="25">
        <v>0</v>
      </c>
      <c r="NW180" s="25">
        <v>0</v>
      </c>
      <c r="NX180" s="25">
        <v>0</v>
      </c>
      <c r="NY180" s="25">
        <v>0</v>
      </c>
      <c r="NZ180" s="25">
        <v>0</v>
      </c>
      <c r="OA180" s="25">
        <v>2</v>
      </c>
      <c r="OB180" s="25">
        <v>0</v>
      </c>
      <c r="OC180" s="25">
        <v>0</v>
      </c>
      <c r="OD180" s="44">
        <v>0</v>
      </c>
      <c r="OE180" s="44">
        <v>0</v>
      </c>
      <c r="OF180" s="44">
        <v>0</v>
      </c>
      <c r="OG180" s="44">
        <v>0</v>
      </c>
      <c r="OH180" s="44">
        <v>0</v>
      </c>
      <c r="OI180" s="44">
        <v>0</v>
      </c>
      <c r="OJ180" s="44">
        <v>999999999</v>
      </c>
      <c r="OK180" s="44">
        <v>999999999</v>
      </c>
      <c r="OL180" s="44">
        <v>999999999</v>
      </c>
      <c r="OM180" s="44">
        <v>0</v>
      </c>
      <c r="ON180" s="44">
        <v>999999999</v>
      </c>
      <c r="OO180" s="44">
        <v>999999999</v>
      </c>
      <c r="OP180" s="44">
        <v>999999999</v>
      </c>
      <c r="OQ180" s="44">
        <v>999999999</v>
      </c>
      <c r="OR180" s="44">
        <v>999999999</v>
      </c>
      <c r="OS180" s="44">
        <v>999999999</v>
      </c>
      <c r="OT180" s="44">
        <v>999999999</v>
      </c>
      <c r="OU180" s="44">
        <v>999999999</v>
      </c>
      <c r="OV180" s="25">
        <v>3</v>
      </c>
      <c r="OW180" s="25">
        <v>3</v>
      </c>
      <c r="OX180" s="25">
        <v>3</v>
      </c>
      <c r="OY180" s="25">
        <v>5</v>
      </c>
      <c r="OZ180" s="25">
        <v>7</v>
      </c>
      <c r="PA180" s="25">
        <v>6</v>
      </c>
      <c r="PB180" s="25">
        <v>3</v>
      </c>
      <c r="PC180" s="25">
        <v>0</v>
      </c>
      <c r="PD180" s="25">
        <v>2</v>
      </c>
      <c r="PE180" s="25">
        <v>1</v>
      </c>
      <c r="PF180" s="25">
        <v>2</v>
      </c>
      <c r="PG180" s="25">
        <v>2</v>
      </c>
      <c r="PH180" s="25">
        <v>5</v>
      </c>
      <c r="PI180" s="25">
        <v>5</v>
      </c>
      <c r="PJ180" s="25">
        <v>6</v>
      </c>
      <c r="PK180" s="25">
        <v>8</v>
      </c>
      <c r="PL180" s="25">
        <v>8</v>
      </c>
      <c r="PM180" s="25">
        <v>7</v>
      </c>
      <c r="PN180" s="25">
        <v>3</v>
      </c>
      <c r="PO180" s="25">
        <v>1</v>
      </c>
      <c r="PP180" s="25">
        <v>4</v>
      </c>
      <c r="PQ180" s="25">
        <v>2</v>
      </c>
      <c r="PR180" s="25">
        <v>3</v>
      </c>
      <c r="PS180" s="25">
        <v>3</v>
      </c>
      <c r="PT180" s="44">
        <v>60</v>
      </c>
      <c r="PU180" s="44">
        <v>60</v>
      </c>
      <c r="PV180" s="44">
        <v>50</v>
      </c>
      <c r="PW180" s="44">
        <v>62.5</v>
      </c>
      <c r="PX180" s="44">
        <v>87.5</v>
      </c>
      <c r="PY180" s="44">
        <v>85.714285714285708</v>
      </c>
      <c r="PZ180" s="44">
        <v>100</v>
      </c>
      <c r="QA180" s="44">
        <v>0</v>
      </c>
      <c r="QB180" s="44">
        <v>50</v>
      </c>
      <c r="QC180" s="44">
        <v>50</v>
      </c>
      <c r="QD180" s="44">
        <v>66.666666666666657</v>
      </c>
      <c r="QE180" s="44">
        <v>66.666666666666657</v>
      </c>
      <c r="QF180" s="25">
        <v>3</v>
      </c>
      <c r="QG180" s="25">
        <v>4</v>
      </c>
      <c r="QH180" s="25">
        <v>5</v>
      </c>
      <c r="QI180" s="25">
        <v>4</v>
      </c>
      <c r="QJ180" s="25">
        <v>4</v>
      </c>
      <c r="QK180" s="25">
        <v>4</v>
      </c>
      <c r="QL180" s="25">
        <v>2</v>
      </c>
      <c r="QM180" s="25">
        <v>1</v>
      </c>
      <c r="QN180" s="25">
        <v>3</v>
      </c>
      <c r="QO180" s="25">
        <v>1</v>
      </c>
      <c r="QP180" s="25">
        <v>1</v>
      </c>
      <c r="QQ180" s="25">
        <v>5</v>
      </c>
      <c r="QR180" s="25">
        <v>5</v>
      </c>
      <c r="QS180" s="25">
        <v>6</v>
      </c>
      <c r="QT180" s="25">
        <v>8</v>
      </c>
      <c r="QU180" s="25">
        <v>8</v>
      </c>
      <c r="QV180" s="25">
        <v>7</v>
      </c>
      <c r="QW180" s="25">
        <v>3</v>
      </c>
      <c r="QX180" s="25">
        <v>1</v>
      </c>
      <c r="QY180" s="25">
        <v>4</v>
      </c>
      <c r="QZ180" s="25">
        <v>2</v>
      </c>
      <c r="RA180" s="25">
        <v>3</v>
      </c>
      <c r="RB180" s="44">
        <v>60</v>
      </c>
      <c r="RC180" s="44">
        <v>80</v>
      </c>
      <c r="RD180" s="44">
        <v>83.333333333333343</v>
      </c>
      <c r="RE180" s="44">
        <v>50</v>
      </c>
      <c r="RF180" s="44">
        <v>50</v>
      </c>
      <c r="RG180" s="44">
        <v>57.142857142857139</v>
      </c>
      <c r="RH180" s="44">
        <v>66.666666666666657</v>
      </c>
      <c r="RI180" s="44">
        <v>100</v>
      </c>
      <c r="RJ180" s="44">
        <v>75</v>
      </c>
      <c r="RK180" s="44">
        <v>50</v>
      </c>
      <c r="RL180" s="44">
        <v>33.333333333333329</v>
      </c>
      <c r="RM180" s="25">
        <v>3</v>
      </c>
      <c r="RN180" s="25">
        <v>3</v>
      </c>
      <c r="RO180" s="25">
        <v>3</v>
      </c>
      <c r="RP180" s="25">
        <v>5</v>
      </c>
      <c r="RQ180" s="25">
        <v>4</v>
      </c>
      <c r="RR180" s="25">
        <v>6</v>
      </c>
      <c r="RS180" s="25">
        <v>0</v>
      </c>
      <c r="RT180" s="25">
        <v>1</v>
      </c>
      <c r="RU180" s="25">
        <v>4</v>
      </c>
      <c r="RV180" s="25">
        <v>0</v>
      </c>
      <c r="RW180" s="25">
        <v>1</v>
      </c>
      <c r="RX180" s="25">
        <v>1</v>
      </c>
      <c r="RY180" s="25">
        <v>1</v>
      </c>
      <c r="RZ180" s="25">
        <v>3</v>
      </c>
      <c r="SA180" s="25">
        <v>2</v>
      </c>
      <c r="SB180" s="25">
        <v>3</v>
      </c>
      <c r="SC180" s="25">
        <v>3</v>
      </c>
      <c r="SD180" s="25">
        <v>5</v>
      </c>
      <c r="SE180" s="25">
        <v>0</v>
      </c>
      <c r="SF180" s="25">
        <v>1</v>
      </c>
      <c r="SG180" s="25">
        <v>3</v>
      </c>
      <c r="SH180" s="25">
        <v>0</v>
      </c>
      <c r="SI180" s="25">
        <v>2</v>
      </c>
      <c r="SJ180" s="25">
        <v>1</v>
      </c>
      <c r="SK180" s="25">
        <v>1</v>
      </c>
      <c r="SL180" s="25">
        <v>3</v>
      </c>
      <c r="SM180" s="25">
        <v>2</v>
      </c>
      <c r="SN180" s="25">
        <v>3</v>
      </c>
      <c r="SO180" s="25">
        <v>3</v>
      </c>
      <c r="SP180" s="25">
        <v>5</v>
      </c>
      <c r="SQ180" s="25">
        <v>0</v>
      </c>
      <c r="SR180" s="25">
        <v>1</v>
      </c>
      <c r="SS180" s="25">
        <v>3</v>
      </c>
      <c r="ST180" s="25">
        <v>0</v>
      </c>
      <c r="SU180" s="25">
        <v>1</v>
      </c>
      <c r="SV180" s="25">
        <v>1</v>
      </c>
      <c r="SW180" s="44">
        <v>60</v>
      </c>
      <c r="SX180" s="44">
        <v>100</v>
      </c>
      <c r="SY180" s="44">
        <v>75</v>
      </c>
      <c r="SZ180" s="44">
        <v>55.555555555555557</v>
      </c>
      <c r="TA180" s="44">
        <v>100</v>
      </c>
      <c r="TB180" s="44">
        <v>100</v>
      </c>
      <c r="TC180" s="44">
        <v>0</v>
      </c>
      <c r="TD180" s="44">
        <v>100</v>
      </c>
      <c r="TE180" s="44">
        <v>100</v>
      </c>
      <c r="TF180" s="44">
        <v>0</v>
      </c>
      <c r="TG180" s="44">
        <v>33.333333333333329</v>
      </c>
      <c r="TH180" s="44">
        <v>33.333333333333329</v>
      </c>
      <c r="TI180" s="44">
        <v>20</v>
      </c>
      <c r="TJ180" s="44">
        <v>100</v>
      </c>
      <c r="TK180" s="44">
        <v>50</v>
      </c>
      <c r="TL180" s="44">
        <v>33.333333333333329</v>
      </c>
      <c r="TM180" s="44">
        <v>75</v>
      </c>
      <c r="TN180" s="44">
        <v>83.333333333333343</v>
      </c>
      <c r="TO180" s="44">
        <v>0</v>
      </c>
      <c r="TP180" s="44">
        <v>100</v>
      </c>
      <c r="TQ180" s="44">
        <v>75</v>
      </c>
      <c r="TR180" s="44">
        <v>0</v>
      </c>
      <c r="TS180" s="44">
        <v>66.666666666666657</v>
      </c>
      <c r="TT180" s="44">
        <v>33.333333333333329</v>
      </c>
      <c r="TU180" s="44">
        <v>20</v>
      </c>
      <c r="TV180" s="44">
        <v>100</v>
      </c>
      <c r="TW180" s="44">
        <v>50</v>
      </c>
      <c r="TX180" s="44">
        <v>33.333333333333329</v>
      </c>
      <c r="TY180" s="44">
        <v>75</v>
      </c>
      <c r="TZ180" s="44">
        <v>83.333333333333343</v>
      </c>
      <c r="UA180" s="44">
        <v>0</v>
      </c>
      <c r="UB180" s="44">
        <v>100</v>
      </c>
      <c r="UC180" s="44">
        <v>75</v>
      </c>
      <c r="UD180" s="44">
        <v>0</v>
      </c>
      <c r="UE180" s="44">
        <v>33.333333333333329</v>
      </c>
      <c r="UF180" s="44">
        <v>33.333333333333329</v>
      </c>
    </row>
    <row r="181" spans="1:552" x14ac:dyDescent="0.25">
      <c r="A181" s="2" t="str">
        <f t="shared" si="2"/>
        <v xml:space="preserve">351300 Cotia                                                                                                                                        </v>
      </c>
      <c r="B181" s="58">
        <v>351300</v>
      </c>
      <c r="C181" s="2" t="s">
        <v>225</v>
      </c>
      <c r="D181" s="56">
        <v>11</v>
      </c>
      <c r="E181" s="56">
        <v>12</v>
      </c>
      <c r="F181" s="56">
        <v>7</v>
      </c>
      <c r="G181" s="56">
        <v>8</v>
      </c>
      <c r="H181" s="56">
        <v>3</v>
      </c>
      <c r="I181" s="56">
        <v>5</v>
      </c>
      <c r="J181" s="56">
        <v>7</v>
      </c>
      <c r="K181" s="56">
        <v>9</v>
      </c>
      <c r="L181" s="56">
        <v>14</v>
      </c>
      <c r="M181" s="56">
        <v>9</v>
      </c>
      <c r="N181" s="56">
        <v>6</v>
      </c>
      <c r="O181" s="56">
        <v>9</v>
      </c>
      <c r="P181" s="59">
        <v>2</v>
      </c>
      <c r="Q181" s="59">
        <v>5</v>
      </c>
      <c r="R181" s="59">
        <v>4</v>
      </c>
      <c r="S181" s="59">
        <v>7</v>
      </c>
      <c r="T181" s="59">
        <v>0</v>
      </c>
      <c r="U181" s="59">
        <v>0</v>
      </c>
      <c r="V181" s="59">
        <v>3</v>
      </c>
      <c r="W181" s="59">
        <v>6</v>
      </c>
      <c r="X181" s="59">
        <v>11</v>
      </c>
      <c r="Y181" s="59">
        <v>7</v>
      </c>
      <c r="Z181" s="59">
        <v>2</v>
      </c>
      <c r="AA181" s="59">
        <v>7</v>
      </c>
      <c r="AB181" s="62">
        <v>18.181818181818183</v>
      </c>
      <c r="AC181" s="62">
        <v>41.666666666666671</v>
      </c>
      <c r="AD181" s="62">
        <v>57.142857142857139</v>
      </c>
      <c r="AE181" s="62">
        <v>87.5</v>
      </c>
      <c r="AF181" s="62">
        <v>0</v>
      </c>
      <c r="AG181" s="62">
        <v>0</v>
      </c>
      <c r="AH181" s="62">
        <v>42.857142857142854</v>
      </c>
      <c r="AI181" s="62">
        <v>66.666666666666657</v>
      </c>
      <c r="AJ181" s="62">
        <v>78.571428571428569</v>
      </c>
      <c r="AK181" s="62">
        <v>77.777777777777786</v>
      </c>
      <c r="AL181" s="62">
        <v>33.333333333333329</v>
      </c>
      <c r="AM181" s="62">
        <v>77.777777777777786</v>
      </c>
      <c r="AN181" s="61">
        <v>8</v>
      </c>
      <c r="AO181" s="25">
        <v>7</v>
      </c>
      <c r="AP181" s="25">
        <v>2</v>
      </c>
      <c r="AQ181" s="25">
        <v>1</v>
      </c>
      <c r="AR181" s="25">
        <v>3</v>
      </c>
      <c r="AS181" s="25">
        <v>2</v>
      </c>
      <c r="AT181" s="25">
        <v>2</v>
      </c>
      <c r="AU181" s="25">
        <v>3</v>
      </c>
      <c r="AV181" s="25">
        <v>3</v>
      </c>
      <c r="AW181" s="25">
        <v>2</v>
      </c>
      <c r="AX181" s="25">
        <v>2</v>
      </c>
      <c r="AY181" s="25">
        <v>0</v>
      </c>
      <c r="AZ181" s="39">
        <v>72.727272727272734</v>
      </c>
      <c r="BA181" s="39">
        <v>58.333333333333336</v>
      </c>
      <c r="BB181" s="39">
        <v>28.571428571428569</v>
      </c>
      <c r="BC181" s="39">
        <v>12.5</v>
      </c>
      <c r="BD181" s="39">
        <v>100</v>
      </c>
      <c r="BE181" s="39">
        <v>40</v>
      </c>
      <c r="BF181" s="39">
        <v>28.571428571428569</v>
      </c>
      <c r="BG181" s="39">
        <v>33.333333333333329</v>
      </c>
      <c r="BH181" s="39">
        <v>21.428571428571427</v>
      </c>
      <c r="BI181" s="39">
        <v>22.222222222222221</v>
      </c>
      <c r="BJ181" s="39">
        <v>33.333333333333329</v>
      </c>
      <c r="BK181" s="39">
        <v>0</v>
      </c>
      <c r="BL181" s="25">
        <v>1</v>
      </c>
      <c r="BM181" s="25">
        <v>0</v>
      </c>
      <c r="BN181" s="25">
        <v>1</v>
      </c>
      <c r="BO181" s="25">
        <v>0</v>
      </c>
      <c r="BP181" s="25">
        <v>0</v>
      </c>
      <c r="BQ181" s="25">
        <v>3</v>
      </c>
      <c r="BR181" s="25">
        <v>2</v>
      </c>
      <c r="BS181" s="25">
        <v>0</v>
      </c>
      <c r="BT181" s="25">
        <v>0</v>
      </c>
      <c r="BU181" s="25">
        <v>0</v>
      </c>
      <c r="BV181" s="25">
        <v>2</v>
      </c>
      <c r="BW181" s="25">
        <v>2</v>
      </c>
      <c r="BX181" s="39">
        <v>9.0909090909090917</v>
      </c>
      <c r="BY181" s="39">
        <v>0</v>
      </c>
      <c r="BZ181" s="39">
        <v>14.285714285714285</v>
      </c>
      <c r="CA181" s="39">
        <v>0</v>
      </c>
      <c r="CB181" s="39">
        <v>0</v>
      </c>
      <c r="CC181" s="39">
        <v>60</v>
      </c>
      <c r="CD181" s="39">
        <v>28.571428571428569</v>
      </c>
      <c r="CE181" s="39">
        <v>0</v>
      </c>
      <c r="CF181" s="39">
        <v>0</v>
      </c>
      <c r="CG181" s="39">
        <v>0</v>
      </c>
      <c r="CH181" s="39">
        <v>33.333333333333329</v>
      </c>
      <c r="CI181" s="39">
        <v>22.222222222222221</v>
      </c>
      <c r="CJ181" s="63">
        <v>0</v>
      </c>
      <c r="CK181" s="63">
        <v>1</v>
      </c>
      <c r="CL181" s="63">
        <v>0</v>
      </c>
      <c r="CM181" s="63">
        <v>2</v>
      </c>
      <c r="CN181" s="63">
        <v>0</v>
      </c>
      <c r="CO181" s="63">
        <v>0</v>
      </c>
      <c r="CP181" s="63">
        <v>1</v>
      </c>
      <c r="CQ181" s="63">
        <v>0</v>
      </c>
      <c r="CR181" s="63">
        <v>2</v>
      </c>
      <c r="CS181" s="63">
        <v>3</v>
      </c>
      <c r="CT181" s="63">
        <v>0</v>
      </c>
      <c r="CU181" s="63">
        <v>0</v>
      </c>
      <c r="CV181" s="63">
        <v>0</v>
      </c>
      <c r="CW181" s="63">
        <v>1</v>
      </c>
      <c r="CX181" s="63">
        <v>1</v>
      </c>
      <c r="CY181" s="63">
        <v>1</v>
      </c>
      <c r="CZ181" s="63">
        <v>0</v>
      </c>
      <c r="DA181" s="63">
        <v>0</v>
      </c>
      <c r="DB181" s="63">
        <v>0</v>
      </c>
      <c r="DC181" s="63">
        <v>0</v>
      </c>
      <c r="DD181" s="63">
        <v>2</v>
      </c>
      <c r="DE181" s="63">
        <v>1</v>
      </c>
      <c r="DF181" s="63">
        <v>0</v>
      </c>
      <c r="DG181" s="63">
        <v>0</v>
      </c>
      <c r="DH181" s="25">
        <v>1</v>
      </c>
      <c r="DI181" s="25">
        <v>2</v>
      </c>
      <c r="DJ181" s="25">
        <v>1</v>
      </c>
      <c r="DK181" s="25">
        <v>1</v>
      </c>
      <c r="DL181" s="25">
        <v>0</v>
      </c>
      <c r="DM181" s="25">
        <v>0</v>
      </c>
      <c r="DN181" s="25">
        <v>1</v>
      </c>
      <c r="DO181" s="25">
        <v>1</v>
      </c>
      <c r="DP181" s="25">
        <v>1</v>
      </c>
      <c r="DQ181" s="25">
        <v>0</v>
      </c>
      <c r="DR181" s="25">
        <v>1</v>
      </c>
      <c r="DS181" s="25">
        <v>1</v>
      </c>
      <c r="DT181" s="34">
        <v>1</v>
      </c>
      <c r="DU181" s="34">
        <v>4</v>
      </c>
      <c r="DV181" s="34">
        <v>2</v>
      </c>
      <c r="DW181" s="34">
        <v>4</v>
      </c>
      <c r="DX181" s="34">
        <v>0</v>
      </c>
      <c r="DY181" s="34">
        <v>0</v>
      </c>
      <c r="DZ181" s="34">
        <v>2</v>
      </c>
      <c r="EA181" s="2">
        <v>1</v>
      </c>
      <c r="EB181" s="2">
        <v>5</v>
      </c>
      <c r="EC181" s="2">
        <v>4</v>
      </c>
      <c r="ED181" s="2">
        <v>1</v>
      </c>
      <c r="EE181" s="2">
        <v>1</v>
      </c>
      <c r="EF181" s="34">
        <v>0</v>
      </c>
      <c r="EG181" s="34">
        <v>25</v>
      </c>
      <c r="EH181" s="34">
        <v>0</v>
      </c>
      <c r="EI181" s="34">
        <v>50</v>
      </c>
      <c r="EJ181" s="34">
        <v>999999999</v>
      </c>
      <c r="EK181" s="34">
        <v>999999999</v>
      </c>
      <c r="EL181" s="34">
        <v>50</v>
      </c>
      <c r="EM181" s="34">
        <v>0</v>
      </c>
      <c r="EN181" s="34">
        <v>40</v>
      </c>
      <c r="EO181" s="34">
        <v>75</v>
      </c>
      <c r="EP181" s="34">
        <v>0</v>
      </c>
      <c r="EQ181" s="34">
        <v>0</v>
      </c>
      <c r="ER181" s="34">
        <v>0</v>
      </c>
      <c r="ES181" s="34">
        <v>25</v>
      </c>
      <c r="ET181" s="34">
        <v>50</v>
      </c>
      <c r="EU181" s="34">
        <v>25</v>
      </c>
      <c r="EV181" s="34">
        <v>999999999</v>
      </c>
      <c r="EW181" s="34">
        <v>999999999</v>
      </c>
      <c r="EX181" s="34">
        <v>0</v>
      </c>
      <c r="EY181" s="34">
        <v>0</v>
      </c>
      <c r="EZ181" s="34">
        <v>40</v>
      </c>
      <c r="FA181" s="34">
        <v>25</v>
      </c>
      <c r="FB181" s="34">
        <v>0</v>
      </c>
      <c r="FC181" s="34">
        <v>0</v>
      </c>
      <c r="FD181" s="42">
        <v>100</v>
      </c>
      <c r="FE181" s="42">
        <v>50</v>
      </c>
      <c r="FF181" s="42">
        <v>50</v>
      </c>
      <c r="FG181" s="42">
        <v>25</v>
      </c>
      <c r="FH181" s="42">
        <v>999999999</v>
      </c>
      <c r="FI181" s="42">
        <v>999999999</v>
      </c>
      <c r="FJ181" s="42">
        <v>50</v>
      </c>
      <c r="FK181" s="42">
        <v>100</v>
      </c>
      <c r="FL181" s="42">
        <v>20</v>
      </c>
      <c r="FM181" s="42">
        <v>0</v>
      </c>
      <c r="FN181" s="42">
        <v>100</v>
      </c>
      <c r="FO181" s="42">
        <v>100</v>
      </c>
      <c r="FP181" s="42">
        <v>1</v>
      </c>
      <c r="FQ181" s="2">
        <v>2</v>
      </c>
      <c r="FR181" s="2">
        <v>0</v>
      </c>
      <c r="FS181" s="2">
        <v>4</v>
      </c>
      <c r="FT181" s="2">
        <v>0</v>
      </c>
      <c r="FU181" s="2">
        <v>0</v>
      </c>
      <c r="FV181" s="2">
        <v>2</v>
      </c>
      <c r="FW181" s="2">
        <v>2</v>
      </c>
      <c r="FX181" s="2">
        <v>8</v>
      </c>
      <c r="FY181" s="2">
        <v>2</v>
      </c>
      <c r="FZ181" s="2">
        <v>0</v>
      </c>
      <c r="GA181" s="2">
        <v>3</v>
      </c>
      <c r="GB181" s="25">
        <v>0</v>
      </c>
      <c r="GC181" s="25">
        <v>1</v>
      </c>
      <c r="GD181" s="25">
        <v>2</v>
      </c>
      <c r="GE181" s="25">
        <v>1</v>
      </c>
      <c r="GF181" s="25">
        <v>0</v>
      </c>
      <c r="GG181" s="25">
        <v>0</v>
      </c>
      <c r="GH181" s="25">
        <v>0</v>
      </c>
      <c r="GI181" s="25">
        <v>1</v>
      </c>
      <c r="GJ181" s="25">
        <v>1</v>
      </c>
      <c r="GK181" s="25">
        <v>2</v>
      </c>
      <c r="GL181" s="25">
        <v>0</v>
      </c>
      <c r="GM181" s="25">
        <v>0</v>
      </c>
      <c r="GN181" s="2">
        <v>1</v>
      </c>
      <c r="GO181" s="2">
        <v>2</v>
      </c>
      <c r="GP181" s="2">
        <v>1</v>
      </c>
      <c r="GQ181" s="2">
        <v>1</v>
      </c>
      <c r="GR181" s="2">
        <v>0</v>
      </c>
      <c r="GS181" s="2">
        <v>0</v>
      </c>
      <c r="GT181" s="2">
        <v>0</v>
      </c>
      <c r="GU181" s="2">
        <v>2</v>
      </c>
      <c r="GV181" s="2">
        <v>0</v>
      </c>
      <c r="GW181" s="2">
        <v>1</v>
      </c>
      <c r="GX181" s="2">
        <v>2</v>
      </c>
      <c r="GY181" s="2">
        <v>4</v>
      </c>
      <c r="GZ181" s="2">
        <v>2</v>
      </c>
      <c r="HA181" s="2">
        <v>5</v>
      </c>
      <c r="HB181" s="2">
        <v>3</v>
      </c>
      <c r="HC181" s="2">
        <v>6</v>
      </c>
      <c r="HD181" s="2">
        <v>0</v>
      </c>
      <c r="HE181" s="2">
        <v>0</v>
      </c>
      <c r="HF181" s="2">
        <v>2</v>
      </c>
      <c r="HG181" s="2">
        <v>5</v>
      </c>
      <c r="HH181" s="2">
        <v>9</v>
      </c>
      <c r="HI181" s="2">
        <v>5</v>
      </c>
      <c r="HJ181" s="2">
        <v>2</v>
      </c>
      <c r="HK181" s="2">
        <v>7</v>
      </c>
      <c r="HL181" s="34">
        <v>50</v>
      </c>
      <c r="HM181" s="34">
        <v>40</v>
      </c>
      <c r="HN181" s="34">
        <v>0</v>
      </c>
      <c r="HO181" s="34">
        <v>66.666666666666657</v>
      </c>
      <c r="HP181" s="34">
        <v>999999999</v>
      </c>
      <c r="HQ181" s="34">
        <v>999999999</v>
      </c>
      <c r="HR181" s="34">
        <v>100</v>
      </c>
      <c r="HS181" s="34">
        <v>40</v>
      </c>
      <c r="HT181" s="34">
        <v>88.888888888888886</v>
      </c>
      <c r="HU181" s="34">
        <v>40</v>
      </c>
      <c r="HV181" s="34">
        <v>0</v>
      </c>
      <c r="HW181" s="34">
        <v>42.857142857142854</v>
      </c>
      <c r="HX181" s="39">
        <v>0</v>
      </c>
      <c r="HY181" s="39">
        <v>20</v>
      </c>
      <c r="HZ181" s="39">
        <v>66.666666666666657</v>
      </c>
      <c r="IA181" s="39">
        <v>16.666666666666664</v>
      </c>
      <c r="IB181" s="39">
        <v>999999999</v>
      </c>
      <c r="IC181" s="39">
        <v>999999999</v>
      </c>
      <c r="ID181" s="39">
        <v>0</v>
      </c>
      <c r="IE181" s="39">
        <v>20</v>
      </c>
      <c r="IF181" s="39">
        <v>11.111111111111111</v>
      </c>
      <c r="IG181" s="39">
        <v>40</v>
      </c>
      <c r="IH181" s="39">
        <v>0</v>
      </c>
      <c r="II181" s="39">
        <v>0</v>
      </c>
      <c r="IJ181" s="39">
        <v>50</v>
      </c>
      <c r="IK181" s="39">
        <v>40</v>
      </c>
      <c r="IL181" s="39">
        <v>33.333333333333329</v>
      </c>
      <c r="IM181" s="39">
        <v>16.666666666666664</v>
      </c>
      <c r="IN181" s="39">
        <v>999999999</v>
      </c>
      <c r="IO181" s="39">
        <v>999999999</v>
      </c>
      <c r="IP181" s="39">
        <v>0</v>
      </c>
      <c r="IQ181" s="39">
        <v>40</v>
      </c>
      <c r="IR181" s="39">
        <v>0</v>
      </c>
      <c r="IS181" s="39">
        <v>20</v>
      </c>
      <c r="IT181" s="39">
        <v>100</v>
      </c>
      <c r="IU181" s="39">
        <v>57.142857142857139</v>
      </c>
      <c r="IV181" s="39">
        <v>5</v>
      </c>
      <c r="IW181" s="39">
        <v>2</v>
      </c>
      <c r="IX181" s="39">
        <v>1</v>
      </c>
      <c r="IY181" s="39">
        <v>1</v>
      </c>
      <c r="IZ181" s="39">
        <v>2</v>
      </c>
      <c r="JA181" s="39">
        <v>1</v>
      </c>
      <c r="JB181" s="39">
        <v>2</v>
      </c>
      <c r="JC181" s="39">
        <v>2</v>
      </c>
      <c r="JD181" s="2">
        <v>3</v>
      </c>
      <c r="JE181" s="2">
        <v>2</v>
      </c>
      <c r="JF181" s="2">
        <v>2</v>
      </c>
      <c r="JG181" s="2">
        <v>0</v>
      </c>
      <c r="JH181" s="2">
        <v>1</v>
      </c>
      <c r="JI181" s="2">
        <v>3</v>
      </c>
      <c r="JJ181" s="2">
        <v>1</v>
      </c>
      <c r="JK181" s="2">
        <v>0</v>
      </c>
      <c r="JL181" s="2">
        <v>0</v>
      </c>
      <c r="JM181" s="44">
        <v>1</v>
      </c>
      <c r="JN181" s="44">
        <v>0</v>
      </c>
      <c r="JO181" s="44">
        <v>0</v>
      </c>
      <c r="JP181" s="2">
        <v>0</v>
      </c>
      <c r="JQ181" s="2">
        <v>0</v>
      </c>
      <c r="JR181" s="2">
        <v>0</v>
      </c>
      <c r="JS181" s="2">
        <v>0</v>
      </c>
      <c r="JT181" s="2">
        <v>0</v>
      </c>
      <c r="JU181" s="2">
        <v>2</v>
      </c>
      <c r="JV181" s="2">
        <v>0</v>
      </c>
      <c r="JW181" s="2">
        <v>0</v>
      </c>
      <c r="JX181" s="2">
        <v>1</v>
      </c>
      <c r="JY181" s="2">
        <v>0</v>
      </c>
      <c r="JZ181" s="2">
        <v>0</v>
      </c>
      <c r="KA181" s="2">
        <v>1</v>
      </c>
      <c r="KB181" s="25">
        <v>0</v>
      </c>
      <c r="KC181" s="25">
        <v>0</v>
      </c>
      <c r="KD181" s="25">
        <v>0</v>
      </c>
      <c r="KE181" s="25">
        <v>0</v>
      </c>
      <c r="KF181" s="25">
        <v>6</v>
      </c>
      <c r="KG181" s="25">
        <v>7</v>
      </c>
      <c r="KH181" s="25">
        <v>2</v>
      </c>
      <c r="KI181" s="25">
        <v>1</v>
      </c>
      <c r="KJ181" s="25">
        <v>3</v>
      </c>
      <c r="KK181" s="25">
        <v>2</v>
      </c>
      <c r="KL181" s="25">
        <v>2</v>
      </c>
      <c r="KM181" s="25">
        <v>3</v>
      </c>
      <c r="KN181" s="25">
        <v>3</v>
      </c>
      <c r="KO181" s="25">
        <v>2</v>
      </c>
      <c r="KP181" s="25">
        <v>2</v>
      </c>
      <c r="KQ181" s="25">
        <v>0</v>
      </c>
      <c r="KR181" s="44">
        <v>83.333333333333343</v>
      </c>
      <c r="KS181" s="44">
        <v>28.571428571428569</v>
      </c>
      <c r="KT181" s="44">
        <v>50</v>
      </c>
      <c r="KU181" s="44">
        <v>100</v>
      </c>
      <c r="KV181" s="44">
        <v>66.666666666666657</v>
      </c>
      <c r="KW181" s="44">
        <v>50</v>
      </c>
      <c r="KX181" s="44">
        <v>100</v>
      </c>
      <c r="KY181" s="44">
        <v>66.666666666666657</v>
      </c>
      <c r="KZ181" s="44">
        <v>100</v>
      </c>
      <c r="LA181" s="44">
        <v>100</v>
      </c>
      <c r="LB181" s="44">
        <v>100</v>
      </c>
      <c r="LC181" s="44">
        <v>999999999</v>
      </c>
      <c r="LD181" s="44">
        <v>16.666666666666664</v>
      </c>
      <c r="LE181" s="44">
        <v>42.857142857142854</v>
      </c>
      <c r="LF181" s="44">
        <v>50</v>
      </c>
      <c r="LG181" s="44">
        <v>0</v>
      </c>
      <c r="LH181" s="44">
        <v>0</v>
      </c>
      <c r="LI181" s="44">
        <v>50</v>
      </c>
      <c r="LJ181" s="44">
        <v>0</v>
      </c>
      <c r="LK181" s="44">
        <v>0</v>
      </c>
      <c r="LL181" s="44">
        <v>0</v>
      </c>
      <c r="LM181" s="44">
        <v>0</v>
      </c>
      <c r="LN181" s="44">
        <v>0</v>
      </c>
      <c r="LO181" s="44">
        <v>999999999</v>
      </c>
      <c r="LP181" s="44">
        <v>0</v>
      </c>
      <c r="LQ181" s="44">
        <v>28.571428571428569</v>
      </c>
      <c r="LR181" s="44">
        <v>0</v>
      </c>
      <c r="LS181" s="44">
        <v>0</v>
      </c>
      <c r="LT181" s="44">
        <v>33.333333333333329</v>
      </c>
      <c r="LU181" s="44">
        <v>0</v>
      </c>
      <c r="LV181" s="44">
        <v>0</v>
      </c>
      <c r="LW181" s="44">
        <v>33.333333333333329</v>
      </c>
      <c r="LX181" s="44">
        <v>0</v>
      </c>
      <c r="LY181" s="44">
        <v>0</v>
      </c>
      <c r="LZ181" s="44">
        <v>0</v>
      </c>
      <c r="MA181" s="44">
        <v>999999999</v>
      </c>
      <c r="MB181" s="25">
        <v>1</v>
      </c>
      <c r="MC181" s="25">
        <v>0</v>
      </c>
      <c r="MD181" s="25">
        <v>1</v>
      </c>
      <c r="ME181" s="25">
        <v>1</v>
      </c>
      <c r="MF181" s="25">
        <v>0</v>
      </c>
      <c r="MG181" s="25">
        <v>0</v>
      </c>
      <c r="MH181" s="25">
        <v>0</v>
      </c>
      <c r="MI181" s="25">
        <v>0</v>
      </c>
      <c r="MJ181" s="25">
        <v>1</v>
      </c>
      <c r="MK181" s="25">
        <v>1</v>
      </c>
      <c r="ML181" s="25">
        <v>1</v>
      </c>
      <c r="MM181" s="25">
        <v>0</v>
      </c>
      <c r="MN181" s="25">
        <v>1</v>
      </c>
      <c r="MO181" s="25">
        <v>4</v>
      </c>
      <c r="MP181" s="25">
        <v>2</v>
      </c>
      <c r="MQ181" s="25">
        <v>4</v>
      </c>
      <c r="MR181" s="25">
        <v>0</v>
      </c>
      <c r="MS181" s="25">
        <v>0</v>
      </c>
      <c r="MT181" s="25">
        <v>2</v>
      </c>
      <c r="MU181" s="25">
        <v>1</v>
      </c>
      <c r="MV181" s="25">
        <v>3</v>
      </c>
      <c r="MW181" s="44">
        <v>2</v>
      </c>
      <c r="MX181" s="44">
        <v>1</v>
      </c>
      <c r="MY181" s="44">
        <v>1</v>
      </c>
      <c r="MZ181" s="44">
        <v>100</v>
      </c>
      <c r="NA181" s="44">
        <v>0</v>
      </c>
      <c r="NB181" s="44">
        <v>50</v>
      </c>
      <c r="NC181" s="44">
        <v>25</v>
      </c>
      <c r="ND181" s="44">
        <v>999999999</v>
      </c>
      <c r="NE181" s="44">
        <v>999999999</v>
      </c>
      <c r="NF181" s="44">
        <v>0</v>
      </c>
      <c r="NG181" s="44">
        <v>0</v>
      </c>
      <c r="NH181" s="44">
        <v>33.333333333333329</v>
      </c>
      <c r="NI181" s="44">
        <v>50</v>
      </c>
      <c r="NJ181" s="44">
        <v>100</v>
      </c>
      <c r="NK181" s="44">
        <v>0</v>
      </c>
      <c r="NL181" s="25">
        <v>0</v>
      </c>
      <c r="NM181" s="25">
        <v>1</v>
      </c>
      <c r="NN181" s="25">
        <v>0</v>
      </c>
      <c r="NO181" s="25">
        <v>0</v>
      </c>
      <c r="NP181" s="25">
        <v>0</v>
      </c>
      <c r="NQ181" s="25">
        <v>0</v>
      </c>
      <c r="NR181" s="25">
        <v>0</v>
      </c>
      <c r="NS181" s="25">
        <v>0</v>
      </c>
      <c r="NT181" s="25">
        <v>0</v>
      </c>
      <c r="NU181" s="25">
        <v>0</v>
      </c>
      <c r="NV181" s="25">
        <v>0</v>
      </c>
      <c r="NW181" s="25">
        <v>0</v>
      </c>
      <c r="NX181" s="25">
        <v>2</v>
      </c>
      <c r="NY181" s="25">
        <v>2</v>
      </c>
      <c r="NZ181" s="25">
        <v>0</v>
      </c>
      <c r="OA181" s="25">
        <v>0</v>
      </c>
      <c r="OB181" s="25">
        <v>0</v>
      </c>
      <c r="OC181" s="25">
        <v>1</v>
      </c>
      <c r="OD181" s="44">
        <v>0</v>
      </c>
      <c r="OE181" s="44">
        <v>0</v>
      </c>
      <c r="OF181" s="44">
        <v>0</v>
      </c>
      <c r="OG181" s="44">
        <v>0</v>
      </c>
      <c r="OH181" s="44">
        <v>0</v>
      </c>
      <c r="OI181" s="44">
        <v>0</v>
      </c>
      <c r="OJ181" s="44">
        <v>0</v>
      </c>
      <c r="OK181" s="44">
        <v>50</v>
      </c>
      <c r="OL181" s="44">
        <v>999999999</v>
      </c>
      <c r="OM181" s="44">
        <v>999999999</v>
      </c>
      <c r="ON181" s="44">
        <v>999999999</v>
      </c>
      <c r="OO181" s="44">
        <v>0</v>
      </c>
      <c r="OP181" s="44">
        <v>999999999</v>
      </c>
      <c r="OQ181" s="44">
        <v>999999999</v>
      </c>
      <c r="OR181" s="44">
        <v>999999999</v>
      </c>
      <c r="OS181" s="44">
        <v>999999999</v>
      </c>
      <c r="OT181" s="44">
        <v>999999999</v>
      </c>
      <c r="OU181" s="44">
        <v>999999999</v>
      </c>
      <c r="OV181" s="25">
        <v>7</v>
      </c>
      <c r="OW181" s="25">
        <v>9</v>
      </c>
      <c r="OX181" s="25">
        <v>7</v>
      </c>
      <c r="OY181" s="25">
        <v>5</v>
      </c>
      <c r="OZ181" s="25">
        <v>5</v>
      </c>
      <c r="PA181" s="25">
        <v>1</v>
      </c>
      <c r="PB181" s="25">
        <v>3</v>
      </c>
      <c r="PC181" s="25">
        <v>8</v>
      </c>
      <c r="PD181" s="25">
        <v>14</v>
      </c>
      <c r="PE181" s="25">
        <v>9</v>
      </c>
      <c r="PF181" s="25">
        <v>4</v>
      </c>
      <c r="PG181" s="25">
        <v>3</v>
      </c>
      <c r="PH181" s="25">
        <v>12</v>
      </c>
      <c r="PI181" s="25">
        <v>15</v>
      </c>
      <c r="PJ181" s="25">
        <v>11</v>
      </c>
      <c r="PK181" s="25">
        <v>11</v>
      </c>
      <c r="PL181" s="25">
        <v>9</v>
      </c>
      <c r="PM181" s="25">
        <v>2</v>
      </c>
      <c r="PN181" s="25">
        <v>5</v>
      </c>
      <c r="PO181" s="25">
        <v>11</v>
      </c>
      <c r="PP181" s="25">
        <v>16</v>
      </c>
      <c r="PQ181" s="25">
        <v>14</v>
      </c>
      <c r="PR181" s="25">
        <v>6</v>
      </c>
      <c r="PS181" s="25">
        <v>8</v>
      </c>
      <c r="PT181" s="44">
        <v>58.333333333333336</v>
      </c>
      <c r="PU181" s="44">
        <v>60</v>
      </c>
      <c r="PV181" s="44">
        <v>63.636363636363633</v>
      </c>
      <c r="PW181" s="44">
        <v>45.454545454545453</v>
      </c>
      <c r="PX181" s="44">
        <v>55.555555555555557</v>
      </c>
      <c r="PY181" s="44">
        <v>50</v>
      </c>
      <c r="PZ181" s="44">
        <v>60</v>
      </c>
      <c r="QA181" s="44">
        <v>72.727272727272734</v>
      </c>
      <c r="QB181" s="44">
        <v>87.5</v>
      </c>
      <c r="QC181" s="44">
        <v>64.285714285714292</v>
      </c>
      <c r="QD181" s="44">
        <v>66.666666666666657</v>
      </c>
      <c r="QE181" s="44">
        <v>37.5</v>
      </c>
      <c r="QF181" s="25">
        <v>7</v>
      </c>
      <c r="QG181" s="25">
        <v>6</v>
      </c>
      <c r="QH181" s="25">
        <v>5</v>
      </c>
      <c r="QI181" s="25">
        <v>6</v>
      </c>
      <c r="QJ181" s="25">
        <v>4</v>
      </c>
      <c r="QK181" s="25">
        <v>1</v>
      </c>
      <c r="QL181" s="25">
        <v>4</v>
      </c>
      <c r="QM181" s="25">
        <v>7</v>
      </c>
      <c r="QN181" s="25">
        <v>10</v>
      </c>
      <c r="QO181" s="25">
        <v>8</v>
      </c>
      <c r="QP181" s="25">
        <v>4</v>
      </c>
      <c r="QQ181" s="25">
        <v>12</v>
      </c>
      <c r="QR181" s="25">
        <v>15</v>
      </c>
      <c r="QS181" s="25">
        <v>11</v>
      </c>
      <c r="QT181" s="25">
        <v>11</v>
      </c>
      <c r="QU181" s="25">
        <v>9</v>
      </c>
      <c r="QV181" s="25">
        <v>2</v>
      </c>
      <c r="QW181" s="25">
        <v>5</v>
      </c>
      <c r="QX181" s="25">
        <v>11</v>
      </c>
      <c r="QY181" s="25">
        <v>16</v>
      </c>
      <c r="QZ181" s="25">
        <v>14</v>
      </c>
      <c r="RA181" s="25">
        <v>6</v>
      </c>
      <c r="RB181" s="44">
        <v>58.333333333333336</v>
      </c>
      <c r="RC181" s="44">
        <v>40</v>
      </c>
      <c r="RD181" s="44">
        <v>45.454545454545453</v>
      </c>
      <c r="RE181" s="44">
        <v>54.54545454545454</v>
      </c>
      <c r="RF181" s="44">
        <v>44.444444444444443</v>
      </c>
      <c r="RG181" s="44">
        <v>50</v>
      </c>
      <c r="RH181" s="44">
        <v>80</v>
      </c>
      <c r="RI181" s="44">
        <v>63.636363636363633</v>
      </c>
      <c r="RJ181" s="44">
        <v>62.5</v>
      </c>
      <c r="RK181" s="44">
        <v>57.142857142857139</v>
      </c>
      <c r="RL181" s="44">
        <v>66.666666666666657</v>
      </c>
      <c r="RM181" s="25">
        <v>7</v>
      </c>
      <c r="RN181" s="25">
        <v>9</v>
      </c>
      <c r="RO181" s="25">
        <v>4</v>
      </c>
      <c r="RP181" s="25">
        <v>7</v>
      </c>
      <c r="RQ181" s="25">
        <v>2</v>
      </c>
      <c r="RR181" s="25">
        <v>2</v>
      </c>
      <c r="RS181" s="25">
        <v>3</v>
      </c>
      <c r="RT181" s="25">
        <v>6</v>
      </c>
      <c r="RU181" s="25">
        <v>9</v>
      </c>
      <c r="RV181" s="25">
        <v>5</v>
      </c>
      <c r="RW181" s="25">
        <v>4</v>
      </c>
      <c r="RX181" s="25">
        <v>7</v>
      </c>
      <c r="RY181" s="25">
        <v>7</v>
      </c>
      <c r="RZ181" s="25">
        <v>7</v>
      </c>
      <c r="SA181" s="25">
        <v>3</v>
      </c>
      <c r="SB181" s="25">
        <v>6</v>
      </c>
      <c r="SC181" s="25">
        <v>2</v>
      </c>
      <c r="SD181" s="25">
        <v>2</v>
      </c>
      <c r="SE181" s="25">
        <v>3</v>
      </c>
      <c r="SF181" s="25">
        <v>4</v>
      </c>
      <c r="SG181" s="25">
        <v>8</v>
      </c>
      <c r="SH181" s="25">
        <v>5</v>
      </c>
      <c r="SI181" s="25">
        <v>2</v>
      </c>
      <c r="SJ181" s="25">
        <v>5</v>
      </c>
      <c r="SK181" s="25">
        <v>7</v>
      </c>
      <c r="SL181" s="25">
        <v>6</v>
      </c>
      <c r="SM181" s="25">
        <v>3</v>
      </c>
      <c r="SN181" s="25">
        <v>6</v>
      </c>
      <c r="SO181" s="25">
        <v>2</v>
      </c>
      <c r="SP181" s="25">
        <v>2</v>
      </c>
      <c r="SQ181" s="25">
        <v>3</v>
      </c>
      <c r="SR181" s="25">
        <v>3</v>
      </c>
      <c r="SS181" s="25">
        <v>6</v>
      </c>
      <c r="ST181" s="25">
        <v>3</v>
      </c>
      <c r="SU181" s="25">
        <v>2</v>
      </c>
      <c r="SV181" s="25">
        <v>5</v>
      </c>
      <c r="SW181" s="44">
        <v>63.636363636363633</v>
      </c>
      <c r="SX181" s="44">
        <v>75</v>
      </c>
      <c r="SY181" s="44">
        <v>57.142857142857139</v>
      </c>
      <c r="SZ181" s="44">
        <v>87.5</v>
      </c>
      <c r="TA181" s="44">
        <v>66.666666666666657</v>
      </c>
      <c r="TB181" s="44">
        <v>40</v>
      </c>
      <c r="TC181" s="44">
        <v>42.857142857142854</v>
      </c>
      <c r="TD181" s="44">
        <v>66.666666666666657</v>
      </c>
      <c r="TE181" s="44">
        <v>64.285714285714292</v>
      </c>
      <c r="TF181" s="44">
        <v>55.555555555555557</v>
      </c>
      <c r="TG181" s="44">
        <v>66.666666666666657</v>
      </c>
      <c r="TH181" s="44">
        <v>77.777777777777786</v>
      </c>
      <c r="TI181" s="44">
        <v>63.636363636363633</v>
      </c>
      <c r="TJ181" s="44">
        <v>58.333333333333336</v>
      </c>
      <c r="TK181" s="44">
        <v>42.857142857142854</v>
      </c>
      <c r="TL181" s="44">
        <v>75</v>
      </c>
      <c r="TM181" s="44">
        <v>66.666666666666657</v>
      </c>
      <c r="TN181" s="44">
        <v>40</v>
      </c>
      <c r="TO181" s="44">
        <v>42.857142857142854</v>
      </c>
      <c r="TP181" s="44">
        <v>44.444444444444443</v>
      </c>
      <c r="TQ181" s="44">
        <v>57.142857142857139</v>
      </c>
      <c r="TR181" s="44">
        <v>55.555555555555557</v>
      </c>
      <c r="TS181" s="44">
        <v>33.333333333333329</v>
      </c>
      <c r="TT181" s="44">
        <v>55.555555555555557</v>
      </c>
      <c r="TU181" s="44">
        <v>63.636363636363633</v>
      </c>
      <c r="TV181" s="44">
        <v>50</v>
      </c>
      <c r="TW181" s="44">
        <v>42.857142857142854</v>
      </c>
      <c r="TX181" s="44">
        <v>75</v>
      </c>
      <c r="TY181" s="44">
        <v>66.666666666666657</v>
      </c>
      <c r="TZ181" s="44">
        <v>40</v>
      </c>
      <c r="UA181" s="44">
        <v>42.857142857142854</v>
      </c>
      <c r="UB181" s="44">
        <v>33.333333333333329</v>
      </c>
      <c r="UC181" s="44">
        <v>42.857142857142854</v>
      </c>
      <c r="UD181" s="44">
        <v>33.333333333333329</v>
      </c>
      <c r="UE181" s="44">
        <v>33.333333333333329</v>
      </c>
      <c r="UF181" s="44">
        <v>55.555555555555557</v>
      </c>
    </row>
    <row r="182" spans="1:552" x14ac:dyDescent="0.25">
      <c r="A182" s="2" t="str">
        <f t="shared" si="2"/>
        <v xml:space="preserve">351350 Cubatão                                                                                                                                      </v>
      </c>
      <c r="B182" s="58">
        <v>351350</v>
      </c>
      <c r="C182" s="2" t="s">
        <v>226</v>
      </c>
      <c r="D182" s="56">
        <v>2</v>
      </c>
      <c r="E182" s="56">
        <v>7</v>
      </c>
      <c r="F182" s="56">
        <v>7</v>
      </c>
      <c r="G182" s="56">
        <v>2</v>
      </c>
      <c r="H182" s="56">
        <v>6</v>
      </c>
      <c r="I182" s="56">
        <v>5</v>
      </c>
      <c r="J182" s="56">
        <v>3</v>
      </c>
      <c r="K182" s="56">
        <v>7</v>
      </c>
      <c r="L182" s="56">
        <v>4</v>
      </c>
      <c r="M182" s="56">
        <v>6</v>
      </c>
      <c r="N182" s="56">
        <v>3</v>
      </c>
      <c r="O182" s="56">
        <v>5</v>
      </c>
      <c r="P182" s="59">
        <v>1</v>
      </c>
      <c r="Q182" s="59">
        <v>3</v>
      </c>
      <c r="R182" s="59">
        <v>3</v>
      </c>
      <c r="S182" s="59">
        <v>2</v>
      </c>
      <c r="T182" s="59">
        <v>4</v>
      </c>
      <c r="U182" s="59">
        <v>3</v>
      </c>
      <c r="V182" s="59">
        <v>3</v>
      </c>
      <c r="W182" s="59">
        <v>5</v>
      </c>
      <c r="X182" s="59">
        <v>1</v>
      </c>
      <c r="Y182" s="59">
        <v>5</v>
      </c>
      <c r="Z182" s="59">
        <v>2</v>
      </c>
      <c r="AA182" s="59">
        <v>3</v>
      </c>
      <c r="AB182" s="62">
        <v>50</v>
      </c>
      <c r="AC182" s="62">
        <v>42.857142857142854</v>
      </c>
      <c r="AD182" s="62">
        <v>42.857142857142854</v>
      </c>
      <c r="AE182" s="62">
        <v>100</v>
      </c>
      <c r="AF182" s="62">
        <v>66.666666666666657</v>
      </c>
      <c r="AG182" s="62">
        <v>60</v>
      </c>
      <c r="AH182" s="62">
        <v>100</v>
      </c>
      <c r="AI182" s="62">
        <v>71.428571428571431</v>
      </c>
      <c r="AJ182" s="62">
        <v>25</v>
      </c>
      <c r="AK182" s="62">
        <v>83.333333333333343</v>
      </c>
      <c r="AL182" s="62">
        <v>66.666666666666657</v>
      </c>
      <c r="AM182" s="62">
        <v>60</v>
      </c>
      <c r="AN182" s="61">
        <v>1</v>
      </c>
      <c r="AO182" s="25">
        <v>3</v>
      </c>
      <c r="AP182" s="25">
        <v>3</v>
      </c>
      <c r="AQ182" s="25">
        <v>0</v>
      </c>
      <c r="AR182" s="25">
        <v>2</v>
      </c>
      <c r="AS182" s="25">
        <v>1</v>
      </c>
      <c r="AT182" s="25">
        <v>0</v>
      </c>
      <c r="AU182" s="25">
        <v>2</v>
      </c>
      <c r="AV182" s="25">
        <v>1</v>
      </c>
      <c r="AW182" s="25">
        <v>1</v>
      </c>
      <c r="AX182" s="25">
        <v>1</v>
      </c>
      <c r="AY182" s="25">
        <v>2</v>
      </c>
      <c r="AZ182" s="39">
        <v>50</v>
      </c>
      <c r="BA182" s="39">
        <v>42.857142857142854</v>
      </c>
      <c r="BB182" s="39">
        <v>42.857142857142854</v>
      </c>
      <c r="BC182" s="39">
        <v>0</v>
      </c>
      <c r="BD182" s="39">
        <v>33.333333333333329</v>
      </c>
      <c r="BE182" s="39">
        <v>20</v>
      </c>
      <c r="BF182" s="39">
        <v>0</v>
      </c>
      <c r="BG182" s="39">
        <v>28.571428571428569</v>
      </c>
      <c r="BH182" s="39">
        <v>25</v>
      </c>
      <c r="BI182" s="39">
        <v>16.666666666666664</v>
      </c>
      <c r="BJ182" s="39">
        <v>33.333333333333329</v>
      </c>
      <c r="BK182" s="39">
        <v>40</v>
      </c>
      <c r="BL182" s="25">
        <v>0</v>
      </c>
      <c r="BM182" s="25">
        <v>1</v>
      </c>
      <c r="BN182" s="25">
        <v>1</v>
      </c>
      <c r="BO182" s="25">
        <v>0</v>
      </c>
      <c r="BP182" s="25">
        <v>0</v>
      </c>
      <c r="BQ182" s="25">
        <v>1</v>
      </c>
      <c r="BR182" s="25">
        <v>0</v>
      </c>
      <c r="BS182" s="25">
        <v>0</v>
      </c>
      <c r="BT182" s="25">
        <v>2</v>
      </c>
      <c r="BU182" s="25">
        <v>0</v>
      </c>
      <c r="BV182" s="25">
        <v>0</v>
      </c>
      <c r="BW182" s="25">
        <v>0</v>
      </c>
      <c r="BX182" s="39">
        <v>0</v>
      </c>
      <c r="BY182" s="39">
        <v>14.285714285714285</v>
      </c>
      <c r="BZ182" s="39">
        <v>14.285714285714285</v>
      </c>
      <c r="CA182" s="39">
        <v>0</v>
      </c>
      <c r="CB182" s="39">
        <v>0</v>
      </c>
      <c r="CC182" s="39">
        <v>20</v>
      </c>
      <c r="CD182" s="39">
        <v>0</v>
      </c>
      <c r="CE182" s="39">
        <v>0</v>
      </c>
      <c r="CF182" s="39">
        <v>50</v>
      </c>
      <c r="CG182" s="39">
        <v>0</v>
      </c>
      <c r="CH182" s="39">
        <v>0</v>
      </c>
      <c r="CI182" s="39">
        <v>0</v>
      </c>
      <c r="CJ182" s="63">
        <v>0</v>
      </c>
      <c r="CK182" s="63">
        <v>1</v>
      </c>
      <c r="CL182" s="63">
        <v>1</v>
      </c>
      <c r="CM182" s="63">
        <v>1</v>
      </c>
      <c r="CN182" s="63">
        <v>1</v>
      </c>
      <c r="CO182" s="63">
        <v>2</v>
      </c>
      <c r="CP182" s="63">
        <v>1</v>
      </c>
      <c r="CQ182" s="63">
        <v>2</v>
      </c>
      <c r="CR182" s="63">
        <v>0</v>
      </c>
      <c r="CS182" s="63">
        <v>4</v>
      </c>
      <c r="CT182" s="63">
        <v>2</v>
      </c>
      <c r="CU182" s="63">
        <v>0</v>
      </c>
      <c r="CV182" s="63">
        <v>0</v>
      </c>
      <c r="CW182" s="63">
        <v>0</v>
      </c>
      <c r="CX182" s="63">
        <v>1</v>
      </c>
      <c r="CY182" s="63">
        <v>0</v>
      </c>
      <c r="CZ182" s="63">
        <v>0</v>
      </c>
      <c r="DA182" s="63">
        <v>0</v>
      </c>
      <c r="DB182" s="63">
        <v>0</v>
      </c>
      <c r="DC182" s="63">
        <v>1</v>
      </c>
      <c r="DD182" s="63">
        <v>0</v>
      </c>
      <c r="DE182" s="63">
        <v>0</v>
      </c>
      <c r="DF182" s="63">
        <v>0</v>
      </c>
      <c r="DG182" s="63">
        <v>2</v>
      </c>
      <c r="DH182" s="25">
        <v>0</v>
      </c>
      <c r="DI182" s="25">
        <v>1</v>
      </c>
      <c r="DJ182" s="25">
        <v>0</v>
      </c>
      <c r="DK182" s="25">
        <v>0</v>
      </c>
      <c r="DL182" s="25">
        <v>0</v>
      </c>
      <c r="DM182" s="25">
        <v>1</v>
      </c>
      <c r="DN182" s="25">
        <v>1</v>
      </c>
      <c r="DO182" s="25">
        <v>1</v>
      </c>
      <c r="DP182" s="25">
        <v>0</v>
      </c>
      <c r="DQ182" s="25">
        <v>0</v>
      </c>
      <c r="DR182" s="25">
        <v>0</v>
      </c>
      <c r="DS182" s="25">
        <v>0</v>
      </c>
      <c r="DT182" s="34">
        <v>0</v>
      </c>
      <c r="DU182" s="34">
        <v>2</v>
      </c>
      <c r="DV182" s="34">
        <v>2</v>
      </c>
      <c r="DW182" s="34">
        <v>1</v>
      </c>
      <c r="DX182" s="34">
        <v>1</v>
      </c>
      <c r="DY182" s="34">
        <v>3</v>
      </c>
      <c r="DZ182" s="34">
        <v>2</v>
      </c>
      <c r="EA182" s="2">
        <v>4</v>
      </c>
      <c r="EB182" s="2">
        <v>0</v>
      </c>
      <c r="EC182" s="2">
        <v>4</v>
      </c>
      <c r="ED182" s="2">
        <v>2</v>
      </c>
      <c r="EE182" s="2">
        <v>2</v>
      </c>
      <c r="EF182" s="34">
        <v>999999999</v>
      </c>
      <c r="EG182" s="34">
        <v>50</v>
      </c>
      <c r="EH182" s="34">
        <v>50</v>
      </c>
      <c r="EI182" s="34">
        <v>100</v>
      </c>
      <c r="EJ182" s="34">
        <v>100</v>
      </c>
      <c r="EK182" s="34">
        <v>66.666666666666657</v>
      </c>
      <c r="EL182" s="34">
        <v>50</v>
      </c>
      <c r="EM182" s="34">
        <v>50</v>
      </c>
      <c r="EN182" s="34">
        <v>999999999</v>
      </c>
      <c r="EO182" s="34">
        <v>100</v>
      </c>
      <c r="EP182" s="34">
        <v>100</v>
      </c>
      <c r="EQ182" s="34">
        <v>0</v>
      </c>
      <c r="ER182" s="34">
        <v>999999999</v>
      </c>
      <c r="ES182" s="34">
        <v>0</v>
      </c>
      <c r="ET182" s="34">
        <v>50</v>
      </c>
      <c r="EU182" s="34">
        <v>0</v>
      </c>
      <c r="EV182" s="34">
        <v>0</v>
      </c>
      <c r="EW182" s="34">
        <v>0</v>
      </c>
      <c r="EX182" s="34">
        <v>0</v>
      </c>
      <c r="EY182" s="34">
        <v>25</v>
      </c>
      <c r="EZ182" s="34">
        <v>999999999</v>
      </c>
      <c r="FA182" s="34">
        <v>0</v>
      </c>
      <c r="FB182" s="34">
        <v>0</v>
      </c>
      <c r="FC182" s="34">
        <v>100</v>
      </c>
      <c r="FD182" s="42">
        <v>999999999</v>
      </c>
      <c r="FE182" s="42">
        <v>50</v>
      </c>
      <c r="FF182" s="42">
        <v>0</v>
      </c>
      <c r="FG182" s="42">
        <v>0</v>
      </c>
      <c r="FH182" s="42">
        <v>0</v>
      </c>
      <c r="FI182" s="42">
        <v>33.333333333333329</v>
      </c>
      <c r="FJ182" s="42">
        <v>50</v>
      </c>
      <c r="FK182" s="42">
        <v>25</v>
      </c>
      <c r="FL182" s="42">
        <v>999999999</v>
      </c>
      <c r="FM182" s="42">
        <v>0</v>
      </c>
      <c r="FN182" s="42">
        <v>0</v>
      </c>
      <c r="FO182" s="42">
        <v>0</v>
      </c>
      <c r="FP182" s="42">
        <v>0</v>
      </c>
      <c r="FQ182" s="2">
        <v>2</v>
      </c>
      <c r="FR182" s="2">
        <v>1</v>
      </c>
      <c r="FS182" s="2">
        <v>1</v>
      </c>
      <c r="FT182" s="2">
        <v>2</v>
      </c>
      <c r="FU182" s="2">
        <v>2</v>
      </c>
      <c r="FV182" s="2">
        <v>1</v>
      </c>
      <c r="FW182" s="2">
        <v>2</v>
      </c>
      <c r="FX182" s="2">
        <v>0</v>
      </c>
      <c r="FY182" s="2">
        <v>3</v>
      </c>
      <c r="FZ182" s="2">
        <v>2</v>
      </c>
      <c r="GA182" s="2">
        <v>2</v>
      </c>
      <c r="GB182" s="25">
        <v>0</v>
      </c>
      <c r="GC182" s="25">
        <v>0</v>
      </c>
      <c r="GD182" s="25">
        <v>0</v>
      </c>
      <c r="GE182" s="25">
        <v>0</v>
      </c>
      <c r="GF182" s="25">
        <v>2</v>
      </c>
      <c r="GG182" s="25">
        <v>1</v>
      </c>
      <c r="GH182" s="25">
        <v>2</v>
      </c>
      <c r="GI182" s="25">
        <v>1</v>
      </c>
      <c r="GJ182" s="25">
        <v>0</v>
      </c>
      <c r="GK182" s="25">
        <v>1</v>
      </c>
      <c r="GL182" s="25">
        <v>0</v>
      </c>
      <c r="GM182" s="25">
        <v>1</v>
      </c>
      <c r="GN182" s="2">
        <v>1</v>
      </c>
      <c r="GO182" s="2">
        <v>0</v>
      </c>
      <c r="GP182" s="2">
        <v>2</v>
      </c>
      <c r="GQ182" s="2">
        <v>1</v>
      </c>
      <c r="GR182" s="2">
        <v>0</v>
      </c>
      <c r="GS182" s="2">
        <v>0</v>
      </c>
      <c r="GT182" s="2">
        <v>0</v>
      </c>
      <c r="GU182" s="2">
        <v>1</v>
      </c>
      <c r="GV182" s="2">
        <v>0</v>
      </c>
      <c r="GW182" s="2">
        <v>1</v>
      </c>
      <c r="GX182" s="2">
        <v>0</v>
      </c>
      <c r="GY182" s="2">
        <v>0</v>
      </c>
      <c r="GZ182" s="2">
        <v>1</v>
      </c>
      <c r="HA182" s="2">
        <v>2</v>
      </c>
      <c r="HB182" s="2">
        <v>3</v>
      </c>
      <c r="HC182" s="2">
        <v>2</v>
      </c>
      <c r="HD182" s="2">
        <v>4</v>
      </c>
      <c r="HE182" s="2">
        <v>3</v>
      </c>
      <c r="HF182" s="2">
        <v>3</v>
      </c>
      <c r="HG182" s="2">
        <v>4</v>
      </c>
      <c r="HH182" s="2">
        <v>0</v>
      </c>
      <c r="HI182" s="2">
        <v>5</v>
      </c>
      <c r="HJ182" s="2">
        <v>2</v>
      </c>
      <c r="HK182" s="2">
        <v>3</v>
      </c>
      <c r="HL182" s="34">
        <v>0</v>
      </c>
      <c r="HM182" s="34">
        <v>100</v>
      </c>
      <c r="HN182" s="34">
        <v>33.333333333333329</v>
      </c>
      <c r="HO182" s="34">
        <v>50</v>
      </c>
      <c r="HP182" s="34">
        <v>50</v>
      </c>
      <c r="HQ182" s="34">
        <v>66.666666666666657</v>
      </c>
      <c r="HR182" s="34">
        <v>33.333333333333329</v>
      </c>
      <c r="HS182" s="34">
        <v>50</v>
      </c>
      <c r="HT182" s="34">
        <v>999999999</v>
      </c>
      <c r="HU182" s="34">
        <v>60</v>
      </c>
      <c r="HV182" s="34">
        <v>100</v>
      </c>
      <c r="HW182" s="34">
        <v>66.666666666666657</v>
      </c>
      <c r="HX182" s="39">
        <v>0</v>
      </c>
      <c r="HY182" s="39">
        <v>0</v>
      </c>
      <c r="HZ182" s="39">
        <v>0</v>
      </c>
      <c r="IA182" s="39">
        <v>0</v>
      </c>
      <c r="IB182" s="39">
        <v>50</v>
      </c>
      <c r="IC182" s="39">
        <v>33.333333333333329</v>
      </c>
      <c r="ID182" s="39">
        <v>66.666666666666657</v>
      </c>
      <c r="IE182" s="39">
        <v>25</v>
      </c>
      <c r="IF182" s="39">
        <v>999999999</v>
      </c>
      <c r="IG182" s="39">
        <v>20</v>
      </c>
      <c r="IH182" s="39">
        <v>0</v>
      </c>
      <c r="II182" s="39">
        <v>33.333333333333329</v>
      </c>
      <c r="IJ182" s="39">
        <v>100</v>
      </c>
      <c r="IK182" s="39">
        <v>0</v>
      </c>
      <c r="IL182" s="39">
        <v>66.666666666666657</v>
      </c>
      <c r="IM182" s="39">
        <v>50</v>
      </c>
      <c r="IN182" s="39">
        <v>0</v>
      </c>
      <c r="IO182" s="39">
        <v>0</v>
      </c>
      <c r="IP182" s="39">
        <v>0</v>
      </c>
      <c r="IQ182" s="39">
        <v>25</v>
      </c>
      <c r="IR182" s="39">
        <v>999999999</v>
      </c>
      <c r="IS182" s="39">
        <v>20</v>
      </c>
      <c r="IT182" s="39">
        <v>0</v>
      </c>
      <c r="IU182" s="39">
        <v>0</v>
      </c>
      <c r="IV182" s="39">
        <v>1</v>
      </c>
      <c r="IW182" s="39">
        <v>0</v>
      </c>
      <c r="IX182" s="39">
        <v>0</v>
      </c>
      <c r="IY182" s="39">
        <v>0</v>
      </c>
      <c r="IZ182" s="39">
        <v>2</v>
      </c>
      <c r="JA182" s="39">
        <v>0</v>
      </c>
      <c r="JB182" s="39">
        <v>0</v>
      </c>
      <c r="JC182" s="39">
        <v>2</v>
      </c>
      <c r="JD182" s="2">
        <v>0</v>
      </c>
      <c r="JE182" s="2">
        <v>0</v>
      </c>
      <c r="JF182" s="2">
        <v>1</v>
      </c>
      <c r="JG182" s="2">
        <v>2</v>
      </c>
      <c r="JH182" s="2">
        <v>0</v>
      </c>
      <c r="JI182" s="2">
        <v>1</v>
      </c>
      <c r="JJ182" s="2">
        <v>1</v>
      </c>
      <c r="JK182" s="2">
        <v>0</v>
      </c>
      <c r="JL182" s="2">
        <v>0</v>
      </c>
      <c r="JM182" s="44">
        <v>1</v>
      </c>
      <c r="JN182" s="44">
        <v>0</v>
      </c>
      <c r="JO182" s="44">
        <v>0</v>
      </c>
      <c r="JP182" s="2">
        <v>1</v>
      </c>
      <c r="JQ182" s="2">
        <v>1</v>
      </c>
      <c r="JR182" s="2">
        <v>0</v>
      </c>
      <c r="JS182" s="2">
        <v>0</v>
      </c>
      <c r="JT182" s="2">
        <v>0</v>
      </c>
      <c r="JU182" s="2">
        <v>0</v>
      </c>
      <c r="JV182" s="2">
        <v>1</v>
      </c>
      <c r="JW182" s="2">
        <v>0</v>
      </c>
      <c r="JX182" s="2">
        <v>0</v>
      </c>
      <c r="JY182" s="2">
        <v>0</v>
      </c>
      <c r="JZ182" s="2">
        <v>0</v>
      </c>
      <c r="KA182" s="2">
        <v>0</v>
      </c>
      <c r="KB182" s="25">
        <v>0</v>
      </c>
      <c r="KC182" s="25">
        <v>0</v>
      </c>
      <c r="KD182" s="25">
        <v>0</v>
      </c>
      <c r="KE182" s="25">
        <v>0</v>
      </c>
      <c r="KF182" s="25">
        <v>1</v>
      </c>
      <c r="KG182" s="25">
        <v>1</v>
      </c>
      <c r="KH182" s="25">
        <v>2</v>
      </c>
      <c r="KI182" s="25">
        <v>0</v>
      </c>
      <c r="KJ182" s="25">
        <v>2</v>
      </c>
      <c r="KK182" s="25">
        <v>1</v>
      </c>
      <c r="KL182" s="25">
        <v>0</v>
      </c>
      <c r="KM182" s="25">
        <v>2</v>
      </c>
      <c r="KN182" s="25">
        <v>1</v>
      </c>
      <c r="KO182" s="25">
        <v>1</v>
      </c>
      <c r="KP182" s="25">
        <v>1</v>
      </c>
      <c r="KQ182" s="25">
        <v>2</v>
      </c>
      <c r="KR182" s="44">
        <v>100</v>
      </c>
      <c r="KS182" s="44">
        <v>0</v>
      </c>
      <c r="KT182" s="44">
        <v>0</v>
      </c>
      <c r="KU182" s="44">
        <v>999999999</v>
      </c>
      <c r="KV182" s="44">
        <v>100</v>
      </c>
      <c r="KW182" s="44">
        <v>0</v>
      </c>
      <c r="KX182" s="44">
        <v>999999999</v>
      </c>
      <c r="KY182" s="44">
        <v>100</v>
      </c>
      <c r="KZ182" s="44">
        <v>0</v>
      </c>
      <c r="LA182" s="44">
        <v>0</v>
      </c>
      <c r="LB182" s="44">
        <v>100</v>
      </c>
      <c r="LC182" s="44">
        <v>100</v>
      </c>
      <c r="LD182" s="44">
        <v>0</v>
      </c>
      <c r="LE182" s="44">
        <v>100</v>
      </c>
      <c r="LF182" s="44">
        <v>50</v>
      </c>
      <c r="LG182" s="44">
        <v>999999999</v>
      </c>
      <c r="LH182" s="44">
        <v>0</v>
      </c>
      <c r="LI182" s="44">
        <v>100</v>
      </c>
      <c r="LJ182" s="44">
        <v>999999999</v>
      </c>
      <c r="LK182" s="44">
        <v>0</v>
      </c>
      <c r="LL182" s="44">
        <v>100</v>
      </c>
      <c r="LM182" s="44">
        <v>100</v>
      </c>
      <c r="LN182" s="44">
        <v>0</v>
      </c>
      <c r="LO182" s="44">
        <v>0</v>
      </c>
      <c r="LP182" s="44">
        <v>0</v>
      </c>
      <c r="LQ182" s="44">
        <v>0</v>
      </c>
      <c r="LR182" s="44">
        <v>50</v>
      </c>
      <c r="LS182" s="44">
        <v>999999999</v>
      </c>
      <c r="LT182" s="44">
        <v>0</v>
      </c>
      <c r="LU182" s="44">
        <v>0</v>
      </c>
      <c r="LV182" s="44">
        <v>999999999</v>
      </c>
      <c r="LW182" s="44">
        <v>0</v>
      </c>
      <c r="LX182" s="44">
        <v>0</v>
      </c>
      <c r="LY182" s="44">
        <v>0</v>
      </c>
      <c r="LZ182" s="44">
        <v>0</v>
      </c>
      <c r="MA182" s="44">
        <v>0</v>
      </c>
      <c r="MB182" s="25">
        <v>0</v>
      </c>
      <c r="MC182" s="25">
        <v>2</v>
      </c>
      <c r="MD182" s="25">
        <v>1</v>
      </c>
      <c r="ME182" s="25">
        <v>1</v>
      </c>
      <c r="MF182" s="25">
        <v>0</v>
      </c>
      <c r="MG182" s="25">
        <v>0</v>
      </c>
      <c r="MH182" s="25">
        <v>0</v>
      </c>
      <c r="MI182" s="25">
        <v>0</v>
      </c>
      <c r="MJ182" s="25">
        <v>0</v>
      </c>
      <c r="MK182" s="25">
        <v>1</v>
      </c>
      <c r="ML182" s="25">
        <v>0</v>
      </c>
      <c r="MM182" s="25">
        <v>0</v>
      </c>
      <c r="MN182" s="25">
        <v>0</v>
      </c>
      <c r="MO182" s="25">
        <v>3</v>
      </c>
      <c r="MP182" s="25">
        <v>2</v>
      </c>
      <c r="MQ182" s="25">
        <v>1</v>
      </c>
      <c r="MR182" s="25">
        <v>1</v>
      </c>
      <c r="MS182" s="25">
        <v>3</v>
      </c>
      <c r="MT182" s="25">
        <v>1</v>
      </c>
      <c r="MU182" s="25">
        <v>2</v>
      </c>
      <c r="MV182" s="25">
        <v>0</v>
      </c>
      <c r="MW182" s="44">
        <v>1</v>
      </c>
      <c r="MX182" s="44">
        <v>0</v>
      </c>
      <c r="MY182" s="44">
        <v>1</v>
      </c>
      <c r="MZ182" s="44">
        <v>999999999</v>
      </c>
      <c r="NA182" s="44">
        <v>66.666666666666657</v>
      </c>
      <c r="NB182" s="44">
        <v>50</v>
      </c>
      <c r="NC182" s="44">
        <v>100</v>
      </c>
      <c r="ND182" s="44">
        <v>0</v>
      </c>
      <c r="NE182" s="44">
        <v>0</v>
      </c>
      <c r="NF182" s="44">
        <v>0</v>
      </c>
      <c r="NG182" s="44">
        <v>0</v>
      </c>
      <c r="NH182" s="44">
        <v>999999999</v>
      </c>
      <c r="NI182" s="44">
        <v>100</v>
      </c>
      <c r="NJ182" s="44">
        <v>999999999</v>
      </c>
      <c r="NK182" s="44">
        <v>0</v>
      </c>
      <c r="NL182" s="25">
        <v>0</v>
      </c>
      <c r="NM182" s="25">
        <v>0</v>
      </c>
      <c r="NN182" s="25">
        <v>0</v>
      </c>
      <c r="NO182" s="25">
        <v>0</v>
      </c>
      <c r="NP182" s="25">
        <v>0</v>
      </c>
      <c r="NQ182" s="25">
        <v>0</v>
      </c>
      <c r="NR182" s="25">
        <v>0</v>
      </c>
      <c r="NS182" s="25">
        <v>0</v>
      </c>
      <c r="NT182" s="25">
        <v>0</v>
      </c>
      <c r="NU182" s="25">
        <v>0</v>
      </c>
      <c r="NV182" s="25">
        <v>0</v>
      </c>
      <c r="NW182" s="25">
        <v>0</v>
      </c>
      <c r="NX182" s="25">
        <v>1</v>
      </c>
      <c r="NY182" s="25">
        <v>1</v>
      </c>
      <c r="NZ182" s="25">
        <v>2</v>
      </c>
      <c r="OA182" s="25">
        <v>0</v>
      </c>
      <c r="OB182" s="25">
        <v>0</v>
      </c>
      <c r="OC182" s="25">
        <v>0</v>
      </c>
      <c r="OD182" s="44">
        <v>0</v>
      </c>
      <c r="OE182" s="44">
        <v>0</v>
      </c>
      <c r="OF182" s="44">
        <v>0</v>
      </c>
      <c r="OG182" s="44">
        <v>0</v>
      </c>
      <c r="OH182" s="44">
        <v>0</v>
      </c>
      <c r="OI182" s="44">
        <v>0</v>
      </c>
      <c r="OJ182" s="44">
        <v>0</v>
      </c>
      <c r="OK182" s="44">
        <v>0</v>
      </c>
      <c r="OL182" s="44">
        <v>0</v>
      </c>
      <c r="OM182" s="44">
        <v>999999999</v>
      </c>
      <c r="ON182" s="44">
        <v>999999999</v>
      </c>
      <c r="OO182" s="44">
        <v>999999999</v>
      </c>
      <c r="OP182" s="44">
        <v>999999999</v>
      </c>
      <c r="OQ182" s="44">
        <v>999999999</v>
      </c>
      <c r="OR182" s="44">
        <v>999999999</v>
      </c>
      <c r="OS182" s="44">
        <v>999999999</v>
      </c>
      <c r="OT182" s="44">
        <v>999999999</v>
      </c>
      <c r="OU182" s="44">
        <v>999999999</v>
      </c>
      <c r="OV182" s="25">
        <v>1</v>
      </c>
      <c r="OW182" s="25">
        <v>3</v>
      </c>
      <c r="OX182" s="25">
        <v>5</v>
      </c>
      <c r="OY182" s="25">
        <v>3</v>
      </c>
      <c r="OZ182" s="25">
        <v>4</v>
      </c>
      <c r="PA182" s="25">
        <v>5</v>
      </c>
      <c r="PB182" s="25">
        <v>2</v>
      </c>
      <c r="PC182" s="25">
        <v>8</v>
      </c>
      <c r="PD182" s="25">
        <v>4</v>
      </c>
      <c r="PE182" s="25">
        <v>6</v>
      </c>
      <c r="PF182" s="25">
        <v>5</v>
      </c>
      <c r="PG182" s="25">
        <v>6</v>
      </c>
      <c r="PH182" s="25">
        <v>5</v>
      </c>
      <c r="PI182" s="25">
        <v>7</v>
      </c>
      <c r="PJ182" s="25">
        <v>10</v>
      </c>
      <c r="PK182" s="25">
        <v>5</v>
      </c>
      <c r="PL182" s="25">
        <v>7</v>
      </c>
      <c r="PM182" s="25">
        <v>6</v>
      </c>
      <c r="PN182" s="25">
        <v>3</v>
      </c>
      <c r="PO182" s="25">
        <v>8</v>
      </c>
      <c r="PP182" s="25">
        <v>4</v>
      </c>
      <c r="PQ182" s="25">
        <v>7</v>
      </c>
      <c r="PR182" s="25">
        <v>6</v>
      </c>
      <c r="PS182" s="25">
        <v>6</v>
      </c>
      <c r="PT182" s="44">
        <v>20</v>
      </c>
      <c r="PU182" s="44">
        <v>42.857142857142854</v>
      </c>
      <c r="PV182" s="44">
        <v>50</v>
      </c>
      <c r="PW182" s="44">
        <v>60</v>
      </c>
      <c r="PX182" s="44">
        <v>57.142857142857139</v>
      </c>
      <c r="PY182" s="44">
        <v>83.333333333333343</v>
      </c>
      <c r="PZ182" s="44">
        <v>66.666666666666657</v>
      </c>
      <c r="QA182" s="44">
        <v>100</v>
      </c>
      <c r="QB182" s="44">
        <v>100</v>
      </c>
      <c r="QC182" s="44">
        <v>85.714285714285708</v>
      </c>
      <c r="QD182" s="44">
        <v>83.333333333333343</v>
      </c>
      <c r="QE182" s="44">
        <v>100</v>
      </c>
      <c r="QF182" s="25">
        <v>1</v>
      </c>
      <c r="QG182" s="25">
        <v>5</v>
      </c>
      <c r="QH182" s="25">
        <v>6</v>
      </c>
      <c r="QI182" s="25">
        <v>3</v>
      </c>
      <c r="QJ182" s="25">
        <v>6</v>
      </c>
      <c r="QK182" s="25">
        <v>6</v>
      </c>
      <c r="QL182" s="25">
        <v>3</v>
      </c>
      <c r="QM182" s="25">
        <v>7</v>
      </c>
      <c r="QN182" s="25">
        <v>4</v>
      </c>
      <c r="QO182" s="25">
        <v>6</v>
      </c>
      <c r="QP182" s="25">
        <v>3</v>
      </c>
      <c r="QQ182" s="25">
        <v>5</v>
      </c>
      <c r="QR182" s="25">
        <v>7</v>
      </c>
      <c r="QS182" s="25">
        <v>10</v>
      </c>
      <c r="QT182" s="25">
        <v>5</v>
      </c>
      <c r="QU182" s="25">
        <v>7</v>
      </c>
      <c r="QV182" s="25">
        <v>6</v>
      </c>
      <c r="QW182" s="25">
        <v>3</v>
      </c>
      <c r="QX182" s="25">
        <v>8</v>
      </c>
      <c r="QY182" s="25">
        <v>4</v>
      </c>
      <c r="QZ182" s="25">
        <v>7</v>
      </c>
      <c r="RA182" s="25">
        <v>6</v>
      </c>
      <c r="RB182" s="44">
        <v>20</v>
      </c>
      <c r="RC182" s="44">
        <v>71.428571428571431</v>
      </c>
      <c r="RD182" s="44">
        <v>60</v>
      </c>
      <c r="RE182" s="44">
        <v>60</v>
      </c>
      <c r="RF182" s="44">
        <v>85.714285714285708</v>
      </c>
      <c r="RG182" s="44">
        <v>100</v>
      </c>
      <c r="RH182" s="44">
        <v>100</v>
      </c>
      <c r="RI182" s="44">
        <v>87.5</v>
      </c>
      <c r="RJ182" s="44">
        <v>100</v>
      </c>
      <c r="RK182" s="44">
        <v>85.714285714285708</v>
      </c>
      <c r="RL182" s="44">
        <v>50</v>
      </c>
      <c r="RM182" s="25">
        <v>2</v>
      </c>
      <c r="RN182" s="25">
        <v>3</v>
      </c>
      <c r="RO182" s="25">
        <v>5</v>
      </c>
      <c r="RP182" s="25">
        <v>2</v>
      </c>
      <c r="RQ182" s="25">
        <v>5</v>
      </c>
      <c r="RR182" s="25">
        <v>4</v>
      </c>
      <c r="RS182" s="25">
        <v>1</v>
      </c>
      <c r="RT182" s="25">
        <v>4</v>
      </c>
      <c r="RU182" s="25">
        <v>1</v>
      </c>
      <c r="RV182" s="25">
        <v>4</v>
      </c>
      <c r="RW182" s="25">
        <v>1</v>
      </c>
      <c r="RX182" s="25">
        <v>4</v>
      </c>
      <c r="RY182" s="25">
        <v>2</v>
      </c>
      <c r="RZ182" s="25">
        <v>2</v>
      </c>
      <c r="SA182" s="25">
        <v>3</v>
      </c>
      <c r="SB182" s="25">
        <v>1</v>
      </c>
      <c r="SC182" s="25">
        <v>5</v>
      </c>
      <c r="SD182" s="25">
        <v>2</v>
      </c>
      <c r="SE182" s="25">
        <v>1</v>
      </c>
      <c r="SF182" s="25">
        <v>3</v>
      </c>
      <c r="SG182" s="25">
        <v>0</v>
      </c>
      <c r="SH182" s="25">
        <v>3</v>
      </c>
      <c r="SI182" s="25">
        <v>2</v>
      </c>
      <c r="SJ182" s="25">
        <v>3</v>
      </c>
      <c r="SK182" s="25">
        <v>2</v>
      </c>
      <c r="SL182" s="25">
        <v>2</v>
      </c>
      <c r="SM182" s="25">
        <v>3</v>
      </c>
      <c r="SN182" s="25">
        <v>1</v>
      </c>
      <c r="SO182" s="25">
        <v>4</v>
      </c>
      <c r="SP182" s="25">
        <v>2</v>
      </c>
      <c r="SQ182" s="25">
        <v>0</v>
      </c>
      <c r="SR182" s="25">
        <v>3</v>
      </c>
      <c r="SS182" s="25">
        <v>0</v>
      </c>
      <c r="ST182" s="25">
        <v>1</v>
      </c>
      <c r="SU182" s="25">
        <v>1</v>
      </c>
      <c r="SV182" s="25">
        <v>3</v>
      </c>
      <c r="SW182" s="44">
        <v>100</v>
      </c>
      <c r="SX182" s="44">
        <v>42.857142857142854</v>
      </c>
      <c r="SY182" s="44">
        <v>71.428571428571431</v>
      </c>
      <c r="SZ182" s="44">
        <v>100</v>
      </c>
      <c r="TA182" s="44">
        <v>83.333333333333343</v>
      </c>
      <c r="TB182" s="44">
        <v>80</v>
      </c>
      <c r="TC182" s="44">
        <v>33.333333333333329</v>
      </c>
      <c r="TD182" s="44">
        <v>57.142857142857139</v>
      </c>
      <c r="TE182" s="44">
        <v>25</v>
      </c>
      <c r="TF182" s="44">
        <v>66.666666666666657</v>
      </c>
      <c r="TG182" s="44">
        <v>33.333333333333329</v>
      </c>
      <c r="TH182" s="44">
        <v>80</v>
      </c>
      <c r="TI182" s="44">
        <v>100</v>
      </c>
      <c r="TJ182" s="44">
        <v>28.571428571428569</v>
      </c>
      <c r="TK182" s="44">
        <v>42.857142857142854</v>
      </c>
      <c r="TL182" s="44">
        <v>50</v>
      </c>
      <c r="TM182" s="44">
        <v>83.333333333333343</v>
      </c>
      <c r="TN182" s="44">
        <v>40</v>
      </c>
      <c r="TO182" s="44">
        <v>33.333333333333329</v>
      </c>
      <c r="TP182" s="44">
        <v>42.857142857142854</v>
      </c>
      <c r="TQ182" s="44">
        <v>0</v>
      </c>
      <c r="TR182" s="44">
        <v>50</v>
      </c>
      <c r="TS182" s="44">
        <v>66.666666666666657</v>
      </c>
      <c r="TT182" s="44">
        <v>60</v>
      </c>
      <c r="TU182" s="44">
        <v>100</v>
      </c>
      <c r="TV182" s="44">
        <v>28.571428571428569</v>
      </c>
      <c r="TW182" s="44">
        <v>42.857142857142854</v>
      </c>
      <c r="TX182" s="44">
        <v>50</v>
      </c>
      <c r="TY182" s="44">
        <v>66.666666666666657</v>
      </c>
      <c r="TZ182" s="44">
        <v>40</v>
      </c>
      <c r="UA182" s="44">
        <v>0</v>
      </c>
      <c r="UB182" s="44">
        <v>42.857142857142854</v>
      </c>
      <c r="UC182" s="44">
        <v>0</v>
      </c>
      <c r="UD182" s="44">
        <v>16.666666666666664</v>
      </c>
      <c r="UE182" s="44">
        <v>33.333333333333329</v>
      </c>
      <c r="UF182" s="44">
        <v>60</v>
      </c>
    </row>
    <row r="183" spans="1:552" x14ac:dyDescent="0.25">
      <c r="A183" s="2" t="str">
        <f t="shared" si="2"/>
        <v xml:space="preserve">351380 Diadema                                                                                                                                      </v>
      </c>
      <c r="B183" s="58">
        <v>351380</v>
      </c>
      <c r="C183" s="2" t="s">
        <v>227</v>
      </c>
      <c r="D183" s="56">
        <v>16</v>
      </c>
      <c r="E183" s="56">
        <v>14</v>
      </c>
      <c r="F183" s="56">
        <v>14</v>
      </c>
      <c r="G183" s="56">
        <v>18</v>
      </c>
      <c r="H183" s="56">
        <v>20</v>
      </c>
      <c r="I183" s="56">
        <v>15</v>
      </c>
      <c r="J183" s="56">
        <v>15</v>
      </c>
      <c r="K183" s="56">
        <v>15</v>
      </c>
      <c r="L183" s="56">
        <v>11</v>
      </c>
      <c r="M183" s="56">
        <v>14</v>
      </c>
      <c r="N183" s="56">
        <v>15</v>
      </c>
      <c r="O183" s="56">
        <v>12</v>
      </c>
      <c r="P183" s="59">
        <v>5</v>
      </c>
      <c r="Q183" s="59">
        <v>9</v>
      </c>
      <c r="R183" s="59">
        <v>6</v>
      </c>
      <c r="S183" s="59">
        <v>5</v>
      </c>
      <c r="T183" s="59">
        <v>6</v>
      </c>
      <c r="U183" s="59">
        <v>4</v>
      </c>
      <c r="V183" s="59">
        <v>8</v>
      </c>
      <c r="W183" s="59">
        <v>10</v>
      </c>
      <c r="X183" s="59">
        <v>7</v>
      </c>
      <c r="Y183" s="59">
        <v>11</v>
      </c>
      <c r="Z183" s="59">
        <v>9</v>
      </c>
      <c r="AA183" s="59">
        <v>9</v>
      </c>
      <c r="AB183" s="62">
        <v>31.25</v>
      </c>
      <c r="AC183" s="62">
        <v>64.285714285714292</v>
      </c>
      <c r="AD183" s="62">
        <v>42.857142857142854</v>
      </c>
      <c r="AE183" s="62">
        <v>27.777777777777779</v>
      </c>
      <c r="AF183" s="62">
        <v>30</v>
      </c>
      <c r="AG183" s="62">
        <v>26.666666666666668</v>
      </c>
      <c r="AH183" s="62">
        <v>53.333333333333336</v>
      </c>
      <c r="AI183" s="62">
        <v>66.666666666666657</v>
      </c>
      <c r="AJ183" s="62">
        <v>63.636363636363633</v>
      </c>
      <c r="AK183" s="62">
        <v>78.571428571428569</v>
      </c>
      <c r="AL183" s="62">
        <v>60</v>
      </c>
      <c r="AM183" s="62">
        <v>75</v>
      </c>
      <c r="AN183" s="61">
        <v>2</v>
      </c>
      <c r="AO183" s="25">
        <v>5</v>
      </c>
      <c r="AP183" s="25">
        <v>6</v>
      </c>
      <c r="AQ183" s="25">
        <v>9</v>
      </c>
      <c r="AR183" s="25">
        <v>7</v>
      </c>
      <c r="AS183" s="25">
        <v>7</v>
      </c>
      <c r="AT183" s="25">
        <v>6</v>
      </c>
      <c r="AU183" s="25">
        <v>3</v>
      </c>
      <c r="AV183" s="25">
        <v>4</v>
      </c>
      <c r="AW183" s="25">
        <v>2</v>
      </c>
      <c r="AX183" s="25">
        <v>4</v>
      </c>
      <c r="AY183" s="25">
        <v>3</v>
      </c>
      <c r="AZ183" s="39">
        <v>12.5</v>
      </c>
      <c r="BA183" s="39">
        <v>35.714285714285715</v>
      </c>
      <c r="BB183" s="39">
        <v>42.857142857142854</v>
      </c>
      <c r="BC183" s="39">
        <v>50</v>
      </c>
      <c r="BD183" s="39">
        <v>35</v>
      </c>
      <c r="BE183" s="39">
        <v>46.666666666666664</v>
      </c>
      <c r="BF183" s="39">
        <v>40</v>
      </c>
      <c r="BG183" s="39">
        <v>20</v>
      </c>
      <c r="BH183" s="39">
        <v>36.363636363636367</v>
      </c>
      <c r="BI183" s="39">
        <v>14.285714285714285</v>
      </c>
      <c r="BJ183" s="39">
        <v>26.666666666666668</v>
      </c>
      <c r="BK183" s="39">
        <v>25</v>
      </c>
      <c r="BL183" s="25">
        <v>9</v>
      </c>
      <c r="BM183" s="25">
        <v>0</v>
      </c>
      <c r="BN183" s="25">
        <v>2</v>
      </c>
      <c r="BO183" s="25">
        <v>4</v>
      </c>
      <c r="BP183" s="25">
        <v>7</v>
      </c>
      <c r="BQ183" s="25">
        <v>4</v>
      </c>
      <c r="BR183" s="25">
        <v>1</v>
      </c>
      <c r="BS183" s="25">
        <v>2</v>
      </c>
      <c r="BT183" s="25">
        <v>0</v>
      </c>
      <c r="BU183" s="25">
        <v>1</v>
      </c>
      <c r="BV183" s="25">
        <v>2</v>
      </c>
      <c r="BW183" s="25">
        <v>0</v>
      </c>
      <c r="BX183" s="39">
        <v>56.25</v>
      </c>
      <c r="BY183" s="39">
        <v>0</v>
      </c>
      <c r="BZ183" s="39">
        <v>14.285714285714285</v>
      </c>
      <c r="CA183" s="39">
        <v>22.222222222222221</v>
      </c>
      <c r="CB183" s="39">
        <v>35</v>
      </c>
      <c r="CC183" s="39">
        <v>26.666666666666668</v>
      </c>
      <c r="CD183" s="39">
        <v>6.666666666666667</v>
      </c>
      <c r="CE183" s="39">
        <v>13.333333333333334</v>
      </c>
      <c r="CF183" s="39">
        <v>0</v>
      </c>
      <c r="CG183" s="39">
        <v>7.1428571428571423</v>
      </c>
      <c r="CH183" s="39">
        <v>13.333333333333334</v>
      </c>
      <c r="CI183" s="39">
        <v>0</v>
      </c>
      <c r="CJ183" s="63">
        <v>2</v>
      </c>
      <c r="CK183" s="63">
        <v>2</v>
      </c>
      <c r="CL183" s="63">
        <v>3</v>
      </c>
      <c r="CM183" s="63">
        <v>2</v>
      </c>
      <c r="CN183" s="63">
        <v>3</v>
      </c>
      <c r="CO183" s="63">
        <v>2</v>
      </c>
      <c r="CP183" s="63">
        <v>0</v>
      </c>
      <c r="CQ183" s="63">
        <v>3</v>
      </c>
      <c r="CR183" s="63">
        <v>0</v>
      </c>
      <c r="CS183" s="63">
        <v>5</v>
      </c>
      <c r="CT183" s="63">
        <v>2</v>
      </c>
      <c r="CU183" s="63">
        <v>3</v>
      </c>
      <c r="CV183" s="63">
        <v>0</v>
      </c>
      <c r="CW183" s="63">
        <v>0</v>
      </c>
      <c r="CX183" s="63">
        <v>1</v>
      </c>
      <c r="CY183" s="63">
        <v>1</v>
      </c>
      <c r="CZ183" s="63">
        <v>0</v>
      </c>
      <c r="DA183" s="63">
        <v>0</v>
      </c>
      <c r="DB183" s="63">
        <v>1</v>
      </c>
      <c r="DC183" s="63">
        <v>0</v>
      </c>
      <c r="DD183" s="63">
        <v>0</v>
      </c>
      <c r="DE183" s="63">
        <v>0</v>
      </c>
      <c r="DF183" s="63">
        <v>0</v>
      </c>
      <c r="DG183" s="63">
        <v>1</v>
      </c>
      <c r="DH183" s="25">
        <v>1</v>
      </c>
      <c r="DI183" s="25">
        <v>4</v>
      </c>
      <c r="DJ183" s="25">
        <v>1</v>
      </c>
      <c r="DK183" s="25">
        <v>0</v>
      </c>
      <c r="DL183" s="25">
        <v>1</v>
      </c>
      <c r="DM183" s="25">
        <v>0</v>
      </c>
      <c r="DN183" s="25">
        <v>1</v>
      </c>
      <c r="DO183" s="25">
        <v>2</v>
      </c>
      <c r="DP183" s="25">
        <v>1</v>
      </c>
      <c r="DQ183" s="25">
        <v>0</v>
      </c>
      <c r="DR183" s="25">
        <v>0</v>
      </c>
      <c r="DS183" s="25">
        <v>1</v>
      </c>
      <c r="DT183" s="34">
        <v>3</v>
      </c>
      <c r="DU183" s="34">
        <v>6</v>
      </c>
      <c r="DV183" s="34">
        <v>5</v>
      </c>
      <c r="DW183" s="34">
        <v>3</v>
      </c>
      <c r="DX183" s="34">
        <v>4</v>
      </c>
      <c r="DY183" s="34">
        <v>2</v>
      </c>
      <c r="DZ183" s="34">
        <v>2</v>
      </c>
      <c r="EA183" s="2">
        <v>5</v>
      </c>
      <c r="EB183" s="2">
        <v>1</v>
      </c>
      <c r="EC183" s="2">
        <v>5</v>
      </c>
      <c r="ED183" s="2">
        <v>2</v>
      </c>
      <c r="EE183" s="2">
        <v>5</v>
      </c>
      <c r="EF183" s="34">
        <v>66.666666666666657</v>
      </c>
      <c r="EG183" s="34">
        <v>33.333333333333329</v>
      </c>
      <c r="EH183" s="34">
        <v>60</v>
      </c>
      <c r="EI183" s="34">
        <v>66.666666666666657</v>
      </c>
      <c r="EJ183" s="34">
        <v>75</v>
      </c>
      <c r="EK183" s="34">
        <v>100</v>
      </c>
      <c r="EL183" s="34">
        <v>0</v>
      </c>
      <c r="EM183" s="34">
        <v>60</v>
      </c>
      <c r="EN183" s="34">
        <v>0</v>
      </c>
      <c r="EO183" s="34">
        <v>100</v>
      </c>
      <c r="EP183" s="34">
        <v>100</v>
      </c>
      <c r="EQ183" s="34">
        <v>60</v>
      </c>
      <c r="ER183" s="34">
        <v>0</v>
      </c>
      <c r="ES183" s="34">
        <v>0</v>
      </c>
      <c r="ET183" s="34">
        <v>20</v>
      </c>
      <c r="EU183" s="34">
        <v>33.333333333333329</v>
      </c>
      <c r="EV183" s="34">
        <v>0</v>
      </c>
      <c r="EW183" s="34">
        <v>0</v>
      </c>
      <c r="EX183" s="34">
        <v>50</v>
      </c>
      <c r="EY183" s="34">
        <v>0</v>
      </c>
      <c r="EZ183" s="34">
        <v>0</v>
      </c>
      <c r="FA183" s="34">
        <v>0</v>
      </c>
      <c r="FB183" s="34">
        <v>0</v>
      </c>
      <c r="FC183" s="34">
        <v>20</v>
      </c>
      <c r="FD183" s="42">
        <v>33.333333333333329</v>
      </c>
      <c r="FE183" s="42">
        <v>66.666666666666657</v>
      </c>
      <c r="FF183" s="42">
        <v>20</v>
      </c>
      <c r="FG183" s="42">
        <v>0</v>
      </c>
      <c r="FH183" s="42">
        <v>25</v>
      </c>
      <c r="FI183" s="42">
        <v>0</v>
      </c>
      <c r="FJ183" s="42">
        <v>50</v>
      </c>
      <c r="FK183" s="42">
        <v>40</v>
      </c>
      <c r="FL183" s="42">
        <v>100</v>
      </c>
      <c r="FM183" s="42">
        <v>0</v>
      </c>
      <c r="FN183" s="42">
        <v>0</v>
      </c>
      <c r="FO183" s="42">
        <v>20</v>
      </c>
      <c r="FP183" s="42">
        <v>3</v>
      </c>
      <c r="FQ183" s="2">
        <v>4</v>
      </c>
      <c r="FR183" s="2">
        <v>5</v>
      </c>
      <c r="FS183" s="2">
        <v>3</v>
      </c>
      <c r="FT183" s="2">
        <v>4</v>
      </c>
      <c r="FU183" s="2">
        <v>3</v>
      </c>
      <c r="FV183" s="2">
        <v>5</v>
      </c>
      <c r="FW183" s="2">
        <v>4</v>
      </c>
      <c r="FX183" s="2">
        <v>5</v>
      </c>
      <c r="FY183" s="2">
        <v>10</v>
      </c>
      <c r="FZ183" s="2">
        <v>7</v>
      </c>
      <c r="GA183" s="2">
        <v>8</v>
      </c>
      <c r="GB183" s="25">
        <v>1</v>
      </c>
      <c r="GC183" s="25">
        <v>1</v>
      </c>
      <c r="GD183" s="25">
        <v>0</v>
      </c>
      <c r="GE183" s="25">
        <v>1</v>
      </c>
      <c r="GF183" s="25">
        <v>1</v>
      </c>
      <c r="GG183" s="25">
        <v>1</v>
      </c>
      <c r="GH183" s="25">
        <v>2</v>
      </c>
      <c r="GI183" s="25">
        <v>2</v>
      </c>
      <c r="GJ183" s="25">
        <v>0</v>
      </c>
      <c r="GK183" s="25">
        <v>0</v>
      </c>
      <c r="GL183" s="25">
        <v>0</v>
      </c>
      <c r="GM183" s="25">
        <v>1</v>
      </c>
      <c r="GN183" s="2">
        <v>0</v>
      </c>
      <c r="GO183" s="2">
        <v>4</v>
      </c>
      <c r="GP183" s="2">
        <v>1</v>
      </c>
      <c r="GQ183" s="2">
        <v>1</v>
      </c>
      <c r="GR183" s="2">
        <v>0</v>
      </c>
      <c r="GS183" s="2">
        <v>0</v>
      </c>
      <c r="GT183" s="2">
        <v>0</v>
      </c>
      <c r="GU183" s="2">
        <v>2</v>
      </c>
      <c r="GV183" s="2">
        <v>1</v>
      </c>
      <c r="GW183" s="2">
        <v>0</v>
      </c>
      <c r="GX183" s="2">
        <v>1</v>
      </c>
      <c r="GY183" s="2">
        <v>0</v>
      </c>
      <c r="GZ183" s="2">
        <v>4</v>
      </c>
      <c r="HA183" s="2">
        <v>9</v>
      </c>
      <c r="HB183" s="2">
        <v>6</v>
      </c>
      <c r="HC183" s="2">
        <v>5</v>
      </c>
      <c r="HD183" s="2">
        <v>5</v>
      </c>
      <c r="HE183" s="2">
        <v>4</v>
      </c>
      <c r="HF183" s="2">
        <v>7</v>
      </c>
      <c r="HG183" s="2">
        <v>8</v>
      </c>
      <c r="HH183" s="2">
        <v>6</v>
      </c>
      <c r="HI183" s="2">
        <v>10</v>
      </c>
      <c r="HJ183" s="2">
        <v>8</v>
      </c>
      <c r="HK183" s="2">
        <v>9</v>
      </c>
      <c r="HL183" s="34">
        <v>75</v>
      </c>
      <c r="HM183" s="34">
        <v>44.444444444444443</v>
      </c>
      <c r="HN183" s="34">
        <v>83.333333333333343</v>
      </c>
      <c r="HO183" s="34">
        <v>60</v>
      </c>
      <c r="HP183" s="34">
        <v>80</v>
      </c>
      <c r="HQ183" s="34">
        <v>75</v>
      </c>
      <c r="HR183" s="34">
        <v>71.428571428571431</v>
      </c>
      <c r="HS183" s="34">
        <v>50</v>
      </c>
      <c r="HT183" s="34">
        <v>83.333333333333343</v>
      </c>
      <c r="HU183" s="34">
        <v>100</v>
      </c>
      <c r="HV183" s="34">
        <v>87.5</v>
      </c>
      <c r="HW183" s="34">
        <v>88.888888888888886</v>
      </c>
      <c r="HX183" s="39">
        <v>25</v>
      </c>
      <c r="HY183" s="39">
        <v>11.111111111111111</v>
      </c>
      <c r="HZ183" s="39">
        <v>0</v>
      </c>
      <c r="IA183" s="39">
        <v>20</v>
      </c>
      <c r="IB183" s="39">
        <v>20</v>
      </c>
      <c r="IC183" s="39">
        <v>25</v>
      </c>
      <c r="ID183" s="39">
        <v>28.571428571428569</v>
      </c>
      <c r="IE183" s="39">
        <v>25</v>
      </c>
      <c r="IF183" s="39">
        <v>0</v>
      </c>
      <c r="IG183" s="39">
        <v>0</v>
      </c>
      <c r="IH183" s="39">
        <v>0</v>
      </c>
      <c r="II183" s="39">
        <v>11.111111111111111</v>
      </c>
      <c r="IJ183" s="39">
        <v>0</v>
      </c>
      <c r="IK183" s="39">
        <v>44.444444444444443</v>
      </c>
      <c r="IL183" s="39">
        <v>16.666666666666664</v>
      </c>
      <c r="IM183" s="39">
        <v>20</v>
      </c>
      <c r="IN183" s="39">
        <v>0</v>
      </c>
      <c r="IO183" s="39">
        <v>0</v>
      </c>
      <c r="IP183" s="39">
        <v>0</v>
      </c>
      <c r="IQ183" s="39">
        <v>25</v>
      </c>
      <c r="IR183" s="39">
        <v>16.666666666666664</v>
      </c>
      <c r="IS183" s="39">
        <v>0</v>
      </c>
      <c r="IT183" s="39">
        <v>12.5</v>
      </c>
      <c r="IU183" s="39">
        <v>0</v>
      </c>
      <c r="IV183" s="39">
        <v>0</v>
      </c>
      <c r="IW183" s="39">
        <v>3</v>
      </c>
      <c r="IX183" s="39">
        <v>5</v>
      </c>
      <c r="IY183" s="39">
        <v>7</v>
      </c>
      <c r="IZ183" s="39">
        <v>2</v>
      </c>
      <c r="JA183" s="39">
        <v>4</v>
      </c>
      <c r="JB183" s="39">
        <v>1</v>
      </c>
      <c r="JC183" s="39">
        <v>1</v>
      </c>
      <c r="JD183" s="2">
        <v>4</v>
      </c>
      <c r="JE183" s="2">
        <v>1</v>
      </c>
      <c r="JF183" s="2">
        <v>4</v>
      </c>
      <c r="JG183" s="2">
        <v>2</v>
      </c>
      <c r="JH183" s="2">
        <v>0</v>
      </c>
      <c r="JI183" s="2">
        <v>0</v>
      </c>
      <c r="JJ183" s="2">
        <v>0</v>
      </c>
      <c r="JK183" s="2">
        <v>2</v>
      </c>
      <c r="JL183" s="2">
        <v>3</v>
      </c>
      <c r="JM183" s="44">
        <v>2</v>
      </c>
      <c r="JN183" s="44">
        <v>3</v>
      </c>
      <c r="JO183" s="44">
        <v>0</v>
      </c>
      <c r="JP183" s="2">
        <v>0</v>
      </c>
      <c r="JQ183" s="2">
        <v>0</v>
      </c>
      <c r="JR183" s="2">
        <v>0</v>
      </c>
      <c r="JS183" s="2">
        <v>0</v>
      </c>
      <c r="JT183" s="2">
        <v>2</v>
      </c>
      <c r="JU183" s="2">
        <v>2</v>
      </c>
      <c r="JV183" s="2">
        <v>1</v>
      </c>
      <c r="JW183" s="2">
        <v>0</v>
      </c>
      <c r="JX183" s="2">
        <v>1</v>
      </c>
      <c r="JY183" s="2">
        <v>0</v>
      </c>
      <c r="JZ183" s="2">
        <v>2</v>
      </c>
      <c r="KA183" s="2">
        <v>0</v>
      </c>
      <c r="KB183" s="25">
        <v>0</v>
      </c>
      <c r="KC183" s="25">
        <v>1</v>
      </c>
      <c r="KD183" s="25">
        <v>0</v>
      </c>
      <c r="KE183" s="25">
        <v>1</v>
      </c>
      <c r="KF183" s="25">
        <v>2</v>
      </c>
      <c r="KG183" s="25">
        <v>5</v>
      </c>
      <c r="KH183" s="25">
        <v>6</v>
      </c>
      <c r="KI183" s="25">
        <v>9</v>
      </c>
      <c r="KJ183" s="25">
        <v>6</v>
      </c>
      <c r="KK183" s="25">
        <v>6</v>
      </c>
      <c r="KL183" s="25">
        <v>6</v>
      </c>
      <c r="KM183" s="25">
        <v>1</v>
      </c>
      <c r="KN183" s="25">
        <v>4</v>
      </c>
      <c r="KO183" s="25">
        <v>2</v>
      </c>
      <c r="KP183" s="25">
        <v>4</v>
      </c>
      <c r="KQ183" s="25">
        <v>3</v>
      </c>
      <c r="KR183" s="44">
        <v>0</v>
      </c>
      <c r="KS183" s="44">
        <v>60</v>
      </c>
      <c r="KT183" s="44">
        <v>83.333333333333343</v>
      </c>
      <c r="KU183" s="44">
        <v>77.777777777777786</v>
      </c>
      <c r="KV183" s="44">
        <v>33.333333333333329</v>
      </c>
      <c r="KW183" s="44">
        <v>66.666666666666657</v>
      </c>
      <c r="KX183" s="44">
        <v>16.666666666666664</v>
      </c>
      <c r="KY183" s="44">
        <v>100</v>
      </c>
      <c r="KZ183" s="44">
        <v>100</v>
      </c>
      <c r="LA183" s="44">
        <v>50</v>
      </c>
      <c r="LB183" s="44">
        <v>100</v>
      </c>
      <c r="LC183" s="44">
        <v>66.666666666666657</v>
      </c>
      <c r="LD183" s="44">
        <v>0</v>
      </c>
      <c r="LE183" s="44">
        <v>0</v>
      </c>
      <c r="LF183" s="44">
        <v>0</v>
      </c>
      <c r="LG183" s="44">
        <v>22.222222222222221</v>
      </c>
      <c r="LH183" s="44">
        <v>50</v>
      </c>
      <c r="LI183" s="44">
        <v>33.333333333333329</v>
      </c>
      <c r="LJ183" s="44">
        <v>50</v>
      </c>
      <c r="LK183" s="44">
        <v>0</v>
      </c>
      <c r="LL183" s="44">
        <v>0</v>
      </c>
      <c r="LM183" s="44">
        <v>0</v>
      </c>
      <c r="LN183" s="44">
        <v>0</v>
      </c>
      <c r="LO183" s="44">
        <v>0</v>
      </c>
      <c r="LP183" s="44">
        <v>100</v>
      </c>
      <c r="LQ183" s="44">
        <v>40</v>
      </c>
      <c r="LR183" s="44">
        <v>16.666666666666664</v>
      </c>
      <c r="LS183" s="44">
        <v>0</v>
      </c>
      <c r="LT183" s="44">
        <v>16.666666666666664</v>
      </c>
      <c r="LU183" s="44">
        <v>0</v>
      </c>
      <c r="LV183" s="44">
        <v>33.333333333333329</v>
      </c>
      <c r="LW183" s="44">
        <v>0</v>
      </c>
      <c r="LX183" s="44">
        <v>0</v>
      </c>
      <c r="LY183" s="44">
        <v>50</v>
      </c>
      <c r="LZ183" s="44">
        <v>0</v>
      </c>
      <c r="MA183" s="44">
        <v>33.333333333333329</v>
      </c>
      <c r="MB183" s="25">
        <v>0</v>
      </c>
      <c r="MC183" s="25">
        <v>3</v>
      </c>
      <c r="MD183" s="25">
        <v>2</v>
      </c>
      <c r="ME183" s="25">
        <v>2</v>
      </c>
      <c r="MF183" s="25">
        <v>2</v>
      </c>
      <c r="MG183" s="25">
        <v>0</v>
      </c>
      <c r="MH183" s="25">
        <v>0</v>
      </c>
      <c r="MI183" s="25">
        <v>2</v>
      </c>
      <c r="MJ183" s="25">
        <v>0</v>
      </c>
      <c r="MK183" s="25">
        <v>0</v>
      </c>
      <c r="ML183" s="25">
        <v>0</v>
      </c>
      <c r="MM183" s="25">
        <v>2</v>
      </c>
      <c r="MN183" s="25">
        <v>3</v>
      </c>
      <c r="MO183" s="25">
        <v>6</v>
      </c>
      <c r="MP183" s="25">
        <v>5</v>
      </c>
      <c r="MQ183" s="25">
        <v>3</v>
      </c>
      <c r="MR183" s="25">
        <v>4</v>
      </c>
      <c r="MS183" s="25">
        <v>2</v>
      </c>
      <c r="MT183" s="25">
        <v>2</v>
      </c>
      <c r="MU183" s="25">
        <v>4</v>
      </c>
      <c r="MV183" s="25">
        <v>1</v>
      </c>
      <c r="MW183" s="44">
        <v>0</v>
      </c>
      <c r="MX183" s="44">
        <v>2</v>
      </c>
      <c r="MY183" s="44">
        <v>4</v>
      </c>
      <c r="MZ183" s="44">
        <v>0</v>
      </c>
      <c r="NA183" s="44">
        <v>50</v>
      </c>
      <c r="NB183" s="44">
        <v>40</v>
      </c>
      <c r="NC183" s="44">
        <v>66.666666666666657</v>
      </c>
      <c r="ND183" s="44">
        <v>50</v>
      </c>
      <c r="NE183" s="44">
        <v>0</v>
      </c>
      <c r="NF183" s="44">
        <v>0</v>
      </c>
      <c r="NG183" s="44">
        <v>50</v>
      </c>
      <c r="NH183" s="44">
        <v>0</v>
      </c>
      <c r="NI183" s="44">
        <v>999999999</v>
      </c>
      <c r="NJ183" s="44">
        <v>0</v>
      </c>
      <c r="NK183" s="44">
        <v>50</v>
      </c>
      <c r="NL183" s="25">
        <v>0</v>
      </c>
      <c r="NM183" s="25">
        <v>1</v>
      </c>
      <c r="NN183" s="25">
        <v>0</v>
      </c>
      <c r="NO183" s="25">
        <v>0</v>
      </c>
      <c r="NP183" s="25">
        <v>0</v>
      </c>
      <c r="NQ183" s="25">
        <v>0</v>
      </c>
      <c r="NR183" s="25">
        <v>0</v>
      </c>
      <c r="NS183" s="25">
        <v>0</v>
      </c>
      <c r="NT183" s="25">
        <v>0</v>
      </c>
      <c r="NU183" s="25">
        <v>0</v>
      </c>
      <c r="NV183" s="25">
        <v>0</v>
      </c>
      <c r="NW183" s="25">
        <v>0</v>
      </c>
      <c r="NX183" s="25">
        <v>1</v>
      </c>
      <c r="NY183" s="25">
        <v>3</v>
      </c>
      <c r="NZ183" s="25">
        <v>0</v>
      </c>
      <c r="OA183" s="25">
        <v>1</v>
      </c>
      <c r="OB183" s="25">
        <v>0</v>
      </c>
      <c r="OC183" s="25">
        <v>1</v>
      </c>
      <c r="OD183" s="44">
        <v>0</v>
      </c>
      <c r="OE183" s="44">
        <v>0</v>
      </c>
      <c r="OF183" s="44">
        <v>0</v>
      </c>
      <c r="OG183" s="44">
        <v>0</v>
      </c>
      <c r="OH183" s="44">
        <v>0</v>
      </c>
      <c r="OI183" s="44">
        <v>0</v>
      </c>
      <c r="OJ183" s="44">
        <v>0</v>
      </c>
      <c r="OK183" s="44">
        <v>33.333333333333329</v>
      </c>
      <c r="OL183" s="44">
        <v>999999999</v>
      </c>
      <c r="OM183" s="44">
        <v>0</v>
      </c>
      <c r="ON183" s="44">
        <v>999999999</v>
      </c>
      <c r="OO183" s="44">
        <v>0</v>
      </c>
      <c r="OP183" s="44">
        <v>999999999</v>
      </c>
      <c r="OQ183" s="44">
        <v>999999999</v>
      </c>
      <c r="OR183" s="44">
        <v>999999999</v>
      </c>
      <c r="OS183" s="44">
        <v>999999999</v>
      </c>
      <c r="OT183" s="44">
        <v>999999999</v>
      </c>
      <c r="OU183" s="44">
        <v>999999999</v>
      </c>
      <c r="OV183" s="25">
        <v>8</v>
      </c>
      <c r="OW183" s="25">
        <v>8</v>
      </c>
      <c r="OX183" s="25">
        <v>12</v>
      </c>
      <c r="OY183" s="25">
        <v>9</v>
      </c>
      <c r="OZ183" s="25">
        <v>8</v>
      </c>
      <c r="PA183" s="25">
        <v>10</v>
      </c>
      <c r="PB183" s="25">
        <v>8</v>
      </c>
      <c r="PC183" s="25">
        <v>14</v>
      </c>
      <c r="PD183" s="25">
        <v>13</v>
      </c>
      <c r="PE183" s="25">
        <v>12</v>
      </c>
      <c r="PF183" s="25">
        <v>14</v>
      </c>
      <c r="PG183" s="25">
        <v>10</v>
      </c>
      <c r="PH183" s="25">
        <v>13</v>
      </c>
      <c r="PI183" s="25">
        <v>15</v>
      </c>
      <c r="PJ183" s="25">
        <v>17</v>
      </c>
      <c r="PK183" s="25">
        <v>17</v>
      </c>
      <c r="PL183" s="25">
        <v>16</v>
      </c>
      <c r="PM183" s="25">
        <v>16</v>
      </c>
      <c r="PN183" s="25">
        <v>16</v>
      </c>
      <c r="PO183" s="25">
        <v>19</v>
      </c>
      <c r="PP183" s="25">
        <v>15</v>
      </c>
      <c r="PQ183" s="25">
        <v>15</v>
      </c>
      <c r="PR183" s="25">
        <v>18</v>
      </c>
      <c r="PS183" s="25">
        <v>19</v>
      </c>
      <c r="PT183" s="44">
        <v>61.53846153846154</v>
      </c>
      <c r="PU183" s="44">
        <v>53.333333333333336</v>
      </c>
      <c r="PV183" s="44">
        <v>70.588235294117652</v>
      </c>
      <c r="PW183" s="44">
        <v>52.941176470588239</v>
      </c>
      <c r="PX183" s="44">
        <v>50</v>
      </c>
      <c r="PY183" s="44">
        <v>62.5</v>
      </c>
      <c r="PZ183" s="44">
        <v>50</v>
      </c>
      <c r="QA183" s="44">
        <v>73.68421052631578</v>
      </c>
      <c r="QB183" s="44">
        <v>86.666666666666671</v>
      </c>
      <c r="QC183" s="44">
        <v>80</v>
      </c>
      <c r="QD183" s="44">
        <v>77.777777777777786</v>
      </c>
      <c r="QE183" s="44">
        <v>52.631578947368418</v>
      </c>
      <c r="QF183" s="25">
        <v>6</v>
      </c>
      <c r="QG183" s="25">
        <v>10</v>
      </c>
      <c r="QH183" s="25">
        <v>10</v>
      </c>
      <c r="QI183" s="25">
        <v>10</v>
      </c>
      <c r="QJ183" s="25">
        <v>8</v>
      </c>
      <c r="QK183" s="25">
        <v>10</v>
      </c>
      <c r="QL183" s="25">
        <v>10</v>
      </c>
      <c r="QM183" s="25">
        <v>17</v>
      </c>
      <c r="QN183" s="25">
        <v>13</v>
      </c>
      <c r="QO183" s="25">
        <v>10</v>
      </c>
      <c r="QP183" s="25">
        <v>6</v>
      </c>
      <c r="QQ183" s="25">
        <v>13</v>
      </c>
      <c r="QR183" s="25">
        <v>15</v>
      </c>
      <c r="QS183" s="25">
        <v>17</v>
      </c>
      <c r="QT183" s="25">
        <v>17</v>
      </c>
      <c r="QU183" s="25">
        <v>16</v>
      </c>
      <c r="QV183" s="25">
        <v>16</v>
      </c>
      <c r="QW183" s="25">
        <v>16</v>
      </c>
      <c r="QX183" s="25">
        <v>19</v>
      </c>
      <c r="QY183" s="25">
        <v>15</v>
      </c>
      <c r="QZ183" s="25">
        <v>15</v>
      </c>
      <c r="RA183" s="25">
        <v>18</v>
      </c>
      <c r="RB183" s="44">
        <v>46.153846153846153</v>
      </c>
      <c r="RC183" s="44">
        <v>66.666666666666657</v>
      </c>
      <c r="RD183" s="44">
        <v>58.82352941176471</v>
      </c>
      <c r="RE183" s="44">
        <v>58.82352941176471</v>
      </c>
      <c r="RF183" s="44">
        <v>50</v>
      </c>
      <c r="RG183" s="44">
        <v>62.5</v>
      </c>
      <c r="RH183" s="44">
        <v>62.5</v>
      </c>
      <c r="RI183" s="44">
        <v>89.473684210526315</v>
      </c>
      <c r="RJ183" s="44">
        <v>86.666666666666671</v>
      </c>
      <c r="RK183" s="44">
        <v>66.666666666666657</v>
      </c>
      <c r="RL183" s="44">
        <v>33.333333333333329</v>
      </c>
      <c r="RM183" s="25">
        <v>5</v>
      </c>
      <c r="RN183" s="25">
        <v>12</v>
      </c>
      <c r="RO183" s="25">
        <v>9</v>
      </c>
      <c r="RP183" s="25">
        <v>12</v>
      </c>
      <c r="RQ183" s="25">
        <v>10</v>
      </c>
      <c r="RR183" s="25">
        <v>9</v>
      </c>
      <c r="RS183" s="25">
        <v>11</v>
      </c>
      <c r="RT183" s="25">
        <v>9</v>
      </c>
      <c r="RU183" s="25">
        <v>9</v>
      </c>
      <c r="RV183" s="25">
        <v>6</v>
      </c>
      <c r="RW183" s="25">
        <v>10</v>
      </c>
      <c r="RX183" s="25">
        <v>10</v>
      </c>
      <c r="RY183" s="25">
        <v>4</v>
      </c>
      <c r="RZ183" s="25">
        <v>6</v>
      </c>
      <c r="SA183" s="25">
        <v>9</v>
      </c>
      <c r="SB183" s="25">
        <v>11</v>
      </c>
      <c r="SC183" s="25">
        <v>7</v>
      </c>
      <c r="SD183" s="25">
        <v>6</v>
      </c>
      <c r="SE183" s="25">
        <v>8</v>
      </c>
      <c r="SF183" s="25">
        <v>4</v>
      </c>
      <c r="SG183" s="25">
        <v>6</v>
      </c>
      <c r="SH183" s="25">
        <v>8</v>
      </c>
      <c r="SI183" s="25">
        <v>10</v>
      </c>
      <c r="SJ183" s="25">
        <v>7</v>
      </c>
      <c r="SK183" s="25">
        <v>4</v>
      </c>
      <c r="SL183" s="25">
        <v>5</v>
      </c>
      <c r="SM183" s="25">
        <v>7</v>
      </c>
      <c r="SN183" s="25">
        <v>11</v>
      </c>
      <c r="SO183" s="25">
        <v>7</v>
      </c>
      <c r="SP183" s="25">
        <v>5</v>
      </c>
      <c r="SQ183" s="25">
        <v>7</v>
      </c>
      <c r="SR183" s="25">
        <v>4</v>
      </c>
      <c r="SS183" s="25">
        <v>5</v>
      </c>
      <c r="ST183" s="25">
        <v>5</v>
      </c>
      <c r="SU183" s="25">
        <v>8</v>
      </c>
      <c r="SV183" s="25">
        <v>7</v>
      </c>
      <c r="SW183" s="44">
        <v>31.25</v>
      </c>
      <c r="SX183" s="44">
        <v>85.714285714285708</v>
      </c>
      <c r="SY183" s="44">
        <v>64.285714285714292</v>
      </c>
      <c r="SZ183" s="44">
        <v>66.666666666666657</v>
      </c>
      <c r="TA183" s="44">
        <v>50</v>
      </c>
      <c r="TB183" s="44">
        <v>60</v>
      </c>
      <c r="TC183" s="44">
        <v>73.333333333333329</v>
      </c>
      <c r="TD183" s="44">
        <v>60</v>
      </c>
      <c r="TE183" s="44">
        <v>81.818181818181827</v>
      </c>
      <c r="TF183" s="44">
        <v>42.857142857142854</v>
      </c>
      <c r="TG183" s="44">
        <v>66.666666666666657</v>
      </c>
      <c r="TH183" s="44">
        <v>83.333333333333343</v>
      </c>
      <c r="TI183" s="44">
        <v>25</v>
      </c>
      <c r="TJ183" s="44">
        <v>42.857142857142854</v>
      </c>
      <c r="TK183" s="44">
        <v>64.285714285714292</v>
      </c>
      <c r="TL183" s="44">
        <v>61.111111111111114</v>
      </c>
      <c r="TM183" s="44">
        <v>35</v>
      </c>
      <c r="TN183" s="44">
        <v>40</v>
      </c>
      <c r="TO183" s="44">
        <v>53.333333333333336</v>
      </c>
      <c r="TP183" s="44">
        <v>26.666666666666668</v>
      </c>
      <c r="TQ183" s="44">
        <v>54.54545454545454</v>
      </c>
      <c r="TR183" s="44">
        <v>57.142857142857139</v>
      </c>
      <c r="TS183" s="44">
        <v>66.666666666666657</v>
      </c>
      <c r="TT183" s="44">
        <v>58.333333333333336</v>
      </c>
      <c r="TU183" s="44">
        <v>25</v>
      </c>
      <c r="TV183" s="44">
        <v>35.714285714285715</v>
      </c>
      <c r="TW183" s="44">
        <v>50</v>
      </c>
      <c r="TX183" s="44">
        <v>61.111111111111114</v>
      </c>
      <c r="TY183" s="44">
        <v>35</v>
      </c>
      <c r="TZ183" s="44">
        <v>33.333333333333329</v>
      </c>
      <c r="UA183" s="44">
        <v>46.666666666666664</v>
      </c>
      <c r="UB183" s="44">
        <v>26.666666666666668</v>
      </c>
      <c r="UC183" s="44">
        <v>45.454545454545453</v>
      </c>
      <c r="UD183" s="44">
        <v>35.714285714285715</v>
      </c>
      <c r="UE183" s="44">
        <v>53.333333333333336</v>
      </c>
      <c r="UF183" s="44">
        <v>58.333333333333336</v>
      </c>
    </row>
    <row r="184" spans="1:552" x14ac:dyDescent="0.25">
      <c r="A184" s="2" t="str">
        <f t="shared" si="2"/>
        <v xml:space="preserve">351500 Embu das Artes                                                                                                                               </v>
      </c>
      <c r="B184" s="58">
        <v>351500</v>
      </c>
      <c r="C184" s="2" t="s">
        <v>228</v>
      </c>
      <c r="D184" s="56">
        <v>8</v>
      </c>
      <c r="E184" s="56">
        <v>11</v>
      </c>
      <c r="F184" s="56">
        <v>7</v>
      </c>
      <c r="G184" s="56">
        <v>9</v>
      </c>
      <c r="H184" s="56">
        <v>7</v>
      </c>
      <c r="I184" s="56">
        <v>4</v>
      </c>
      <c r="J184" s="56">
        <v>11</v>
      </c>
      <c r="K184" s="56">
        <v>6</v>
      </c>
      <c r="L184" s="56">
        <v>8</v>
      </c>
      <c r="M184" s="56">
        <v>5</v>
      </c>
      <c r="N184" s="56">
        <v>5</v>
      </c>
      <c r="O184" s="56">
        <v>7</v>
      </c>
      <c r="P184" s="59">
        <v>3</v>
      </c>
      <c r="Q184" s="59">
        <v>6</v>
      </c>
      <c r="R184" s="59">
        <v>1</v>
      </c>
      <c r="S184" s="59">
        <v>3</v>
      </c>
      <c r="T184" s="59">
        <v>5</v>
      </c>
      <c r="U184" s="59">
        <v>3</v>
      </c>
      <c r="V184" s="59">
        <v>4</v>
      </c>
      <c r="W184" s="59">
        <v>4</v>
      </c>
      <c r="X184" s="59">
        <v>6</v>
      </c>
      <c r="Y184" s="59">
        <v>4</v>
      </c>
      <c r="Z184" s="59">
        <v>3</v>
      </c>
      <c r="AA184" s="59">
        <v>3</v>
      </c>
      <c r="AB184" s="62">
        <v>37.5</v>
      </c>
      <c r="AC184" s="62">
        <v>54.54545454545454</v>
      </c>
      <c r="AD184" s="62">
        <v>14.285714285714285</v>
      </c>
      <c r="AE184" s="62">
        <v>33.333333333333329</v>
      </c>
      <c r="AF184" s="62">
        <v>71.428571428571431</v>
      </c>
      <c r="AG184" s="62">
        <v>75</v>
      </c>
      <c r="AH184" s="62">
        <v>36.363636363636367</v>
      </c>
      <c r="AI184" s="62">
        <v>66.666666666666657</v>
      </c>
      <c r="AJ184" s="62">
        <v>75</v>
      </c>
      <c r="AK184" s="62">
        <v>80</v>
      </c>
      <c r="AL184" s="62">
        <v>60</v>
      </c>
      <c r="AM184" s="62">
        <v>42.857142857142854</v>
      </c>
      <c r="AN184" s="61">
        <v>3</v>
      </c>
      <c r="AO184" s="25">
        <v>4</v>
      </c>
      <c r="AP184" s="25">
        <v>5</v>
      </c>
      <c r="AQ184" s="25">
        <v>6</v>
      </c>
      <c r="AR184" s="25">
        <v>2</v>
      </c>
      <c r="AS184" s="25">
        <v>1</v>
      </c>
      <c r="AT184" s="25">
        <v>7</v>
      </c>
      <c r="AU184" s="25">
        <v>1</v>
      </c>
      <c r="AV184" s="25">
        <v>1</v>
      </c>
      <c r="AW184" s="25">
        <v>1</v>
      </c>
      <c r="AX184" s="25">
        <v>2</v>
      </c>
      <c r="AY184" s="25">
        <v>3</v>
      </c>
      <c r="AZ184" s="39">
        <v>37.5</v>
      </c>
      <c r="BA184" s="39">
        <v>36.363636363636367</v>
      </c>
      <c r="BB184" s="39">
        <v>71.428571428571431</v>
      </c>
      <c r="BC184" s="39">
        <v>66.666666666666657</v>
      </c>
      <c r="BD184" s="39">
        <v>28.571428571428569</v>
      </c>
      <c r="BE184" s="39">
        <v>25</v>
      </c>
      <c r="BF184" s="39">
        <v>63.636363636363633</v>
      </c>
      <c r="BG184" s="39">
        <v>16.666666666666664</v>
      </c>
      <c r="BH184" s="39">
        <v>12.5</v>
      </c>
      <c r="BI184" s="39">
        <v>20</v>
      </c>
      <c r="BJ184" s="39">
        <v>40</v>
      </c>
      <c r="BK184" s="39">
        <v>42.857142857142854</v>
      </c>
      <c r="BL184" s="25">
        <v>2</v>
      </c>
      <c r="BM184" s="25">
        <v>1</v>
      </c>
      <c r="BN184" s="25">
        <v>1</v>
      </c>
      <c r="BO184" s="25">
        <v>0</v>
      </c>
      <c r="BP184" s="25">
        <v>0</v>
      </c>
      <c r="BQ184" s="25">
        <v>0</v>
      </c>
      <c r="BR184" s="25">
        <v>0</v>
      </c>
      <c r="BS184" s="25">
        <v>1</v>
      </c>
      <c r="BT184" s="25">
        <v>1</v>
      </c>
      <c r="BU184" s="25">
        <v>0</v>
      </c>
      <c r="BV184" s="25">
        <v>0</v>
      </c>
      <c r="BW184" s="25">
        <v>1</v>
      </c>
      <c r="BX184" s="39">
        <v>25</v>
      </c>
      <c r="BY184" s="39">
        <v>9.0909090909090917</v>
      </c>
      <c r="BZ184" s="39">
        <v>14.285714285714285</v>
      </c>
      <c r="CA184" s="39">
        <v>0</v>
      </c>
      <c r="CB184" s="39">
        <v>0</v>
      </c>
      <c r="CC184" s="39">
        <v>0</v>
      </c>
      <c r="CD184" s="39">
        <v>0</v>
      </c>
      <c r="CE184" s="39">
        <v>16.666666666666664</v>
      </c>
      <c r="CF184" s="39">
        <v>12.5</v>
      </c>
      <c r="CG184" s="39">
        <v>0</v>
      </c>
      <c r="CH184" s="39">
        <v>0</v>
      </c>
      <c r="CI184" s="39">
        <v>14.285714285714285</v>
      </c>
      <c r="CJ184" s="63">
        <v>1</v>
      </c>
      <c r="CK184" s="63">
        <v>2</v>
      </c>
      <c r="CL184" s="63">
        <v>1</v>
      </c>
      <c r="CM184" s="63">
        <v>0</v>
      </c>
      <c r="CN184" s="63">
        <v>3</v>
      </c>
      <c r="CO184" s="63">
        <v>1</v>
      </c>
      <c r="CP184" s="63">
        <v>2</v>
      </c>
      <c r="CQ184" s="63">
        <v>1</v>
      </c>
      <c r="CR184" s="63">
        <v>2</v>
      </c>
      <c r="CS184" s="63">
        <v>0</v>
      </c>
      <c r="CT184" s="63">
        <v>1</v>
      </c>
      <c r="CU184" s="63">
        <v>1</v>
      </c>
      <c r="CV184" s="63">
        <v>0</v>
      </c>
      <c r="CW184" s="63">
        <v>2</v>
      </c>
      <c r="CX184" s="63">
        <v>0</v>
      </c>
      <c r="CY184" s="63">
        <v>0</v>
      </c>
      <c r="CZ184" s="63">
        <v>1</v>
      </c>
      <c r="DA184" s="63">
        <v>0</v>
      </c>
      <c r="DB184" s="63">
        <v>1</v>
      </c>
      <c r="DC184" s="63">
        <v>0</v>
      </c>
      <c r="DD184" s="63">
        <v>1</v>
      </c>
      <c r="DE184" s="63">
        <v>1</v>
      </c>
      <c r="DF184" s="63">
        <v>0</v>
      </c>
      <c r="DG184" s="63">
        <v>0</v>
      </c>
      <c r="DH184" s="25">
        <v>2</v>
      </c>
      <c r="DI184" s="25">
        <v>0</v>
      </c>
      <c r="DJ184" s="25">
        <v>0</v>
      </c>
      <c r="DK184" s="25">
        <v>3</v>
      </c>
      <c r="DL184" s="25">
        <v>0</v>
      </c>
      <c r="DM184" s="25">
        <v>0</v>
      </c>
      <c r="DN184" s="25">
        <v>0</v>
      </c>
      <c r="DO184" s="25">
        <v>0</v>
      </c>
      <c r="DP184" s="25">
        <v>0</v>
      </c>
      <c r="DQ184" s="25">
        <v>0</v>
      </c>
      <c r="DR184" s="25">
        <v>0</v>
      </c>
      <c r="DS184" s="25">
        <v>1</v>
      </c>
      <c r="DT184" s="34">
        <v>3</v>
      </c>
      <c r="DU184" s="34">
        <v>4</v>
      </c>
      <c r="DV184" s="34">
        <v>1</v>
      </c>
      <c r="DW184" s="34">
        <v>3</v>
      </c>
      <c r="DX184" s="34">
        <v>4</v>
      </c>
      <c r="DY184" s="34">
        <v>1</v>
      </c>
      <c r="DZ184" s="34">
        <v>3</v>
      </c>
      <c r="EA184" s="2">
        <v>1</v>
      </c>
      <c r="EB184" s="2">
        <v>3</v>
      </c>
      <c r="EC184" s="2">
        <v>1</v>
      </c>
      <c r="ED184" s="2">
        <v>1</v>
      </c>
      <c r="EE184" s="2">
        <v>2</v>
      </c>
      <c r="EF184" s="34">
        <v>33.333333333333329</v>
      </c>
      <c r="EG184" s="34">
        <v>50</v>
      </c>
      <c r="EH184" s="34">
        <v>100</v>
      </c>
      <c r="EI184" s="34">
        <v>0</v>
      </c>
      <c r="EJ184" s="34">
        <v>75</v>
      </c>
      <c r="EK184" s="34">
        <v>100</v>
      </c>
      <c r="EL184" s="34">
        <v>66.666666666666657</v>
      </c>
      <c r="EM184" s="34">
        <v>100</v>
      </c>
      <c r="EN184" s="34">
        <v>66.666666666666657</v>
      </c>
      <c r="EO184" s="34">
        <v>0</v>
      </c>
      <c r="EP184" s="34">
        <v>100</v>
      </c>
      <c r="EQ184" s="34">
        <v>50</v>
      </c>
      <c r="ER184" s="34">
        <v>0</v>
      </c>
      <c r="ES184" s="34">
        <v>50</v>
      </c>
      <c r="ET184" s="34">
        <v>0</v>
      </c>
      <c r="EU184" s="34">
        <v>0</v>
      </c>
      <c r="EV184" s="34">
        <v>25</v>
      </c>
      <c r="EW184" s="34">
        <v>0</v>
      </c>
      <c r="EX184" s="34">
        <v>33.333333333333329</v>
      </c>
      <c r="EY184" s="34">
        <v>0</v>
      </c>
      <c r="EZ184" s="34">
        <v>33.333333333333329</v>
      </c>
      <c r="FA184" s="34">
        <v>100</v>
      </c>
      <c r="FB184" s="34">
        <v>0</v>
      </c>
      <c r="FC184" s="34">
        <v>0</v>
      </c>
      <c r="FD184" s="42">
        <v>66.666666666666657</v>
      </c>
      <c r="FE184" s="42">
        <v>0</v>
      </c>
      <c r="FF184" s="42">
        <v>0</v>
      </c>
      <c r="FG184" s="42">
        <v>100</v>
      </c>
      <c r="FH184" s="42">
        <v>0</v>
      </c>
      <c r="FI184" s="42">
        <v>0</v>
      </c>
      <c r="FJ184" s="42">
        <v>0</v>
      </c>
      <c r="FK184" s="42">
        <v>0</v>
      </c>
      <c r="FL184" s="42">
        <v>0</v>
      </c>
      <c r="FM184" s="42">
        <v>0</v>
      </c>
      <c r="FN184" s="42">
        <v>0</v>
      </c>
      <c r="FO184" s="42">
        <v>50</v>
      </c>
      <c r="FP184" s="42">
        <v>1</v>
      </c>
      <c r="FQ184" s="2">
        <v>3</v>
      </c>
      <c r="FR184" s="2">
        <v>1</v>
      </c>
      <c r="FS184" s="2">
        <v>2</v>
      </c>
      <c r="FT184" s="2">
        <v>3</v>
      </c>
      <c r="FU184" s="2">
        <v>2</v>
      </c>
      <c r="FV184" s="2">
        <v>4</v>
      </c>
      <c r="FW184" s="2">
        <v>2</v>
      </c>
      <c r="FX184" s="2">
        <v>5</v>
      </c>
      <c r="FY184" s="2">
        <v>1</v>
      </c>
      <c r="FZ184" s="2">
        <v>2</v>
      </c>
      <c r="GA184" s="2">
        <v>2</v>
      </c>
      <c r="GB184" s="25">
        <v>1</v>
      </c>
      <c r="GC184" s="25">
        <v>2</v>
      </c>
      <c r="GD184" s="25">
        <v>0</v>
      </c>
      <c r="GE184" s="25">
        <v>1</v>
      </c>
      <c r="GF184" s="25">
        <v>0</v>
      </c>
      <c r="GG184" s="25">
        <v>0</v>
      </c>
      <c r="GH184" s="25">
        <v>0</v>
      </c>
      <c r="GI184" s="25">
        <v>0</v>
      </c>
      <c r="GJ184" s="25">
        <v>0</v>
      </c>
      <c r="GK184" s="25">
        <v>2</v>
      </c>
      <c r="GL184" s="25">
        <v>1</v>
      </c>
      <c r="GM184" s="25">
        <v>1</v>
      </c>
      <c r="GN184" s="2">
        <v>1</v>
      </c>
      <c r="GO184" s="2">
        <v>0</v>
      </c>
      <c r="GP184" s="2">
        <v>0</v>
      </c>
      <c r="GQ184" s="2">
        <v>0</v>
      </c>
      <c r="GR184" s="2">
        <v>0</v>
      </c>
      <c r="GS184" s="2">
        <v>1</v>
      </c>
      <c r="GT184" s="2">
        <v>0</v>
      </c>
      <c r="GU184" s="2">
        <v>1</v>
      </c>
      <c r="GV184" s="2">
        <v>0</v>
      </c>
      <c r="GW184" s="2">
        <v>1</v>
      </c>
      <c r="GX184" s="2">
        <v>0</v>
      </c>
      <c r="GY184" s="2">
        <v>0</v>
      </c>
      <c r="GZ184" s="2">
        <v>3</v>
      </c>
      <c r="HA184" s="2">
        <v>5</v>
      </c>
      <c r="HB184" s="2">
        <v>1</v>
      </c>
      <c r="HC184" s="2">
        <v>3</v>
      </c>
      <c r="HD184" s="2">
        <v>3</v>
      </c>
      <c r="HE184" s="2">
        <v>3</v>
      </c>
      <c r="HF184" s="2">
        <v>4</v>
      </c>
      <c r="HG184" s="2">
        <v>3</v>
      </c>
      <c r="HH184" s="2">
        <v>5</v>
      </c>
      <c r="HI184" s="2">
        <v>4</v>
      </c>
      <c r="HJ184" s="2">
        <v>3</v>
      </c>
      <c r="HK184" s="2">
        <v>3</v>
      </c>
      <c r="HL184" s="34">
        <v>33.333333333333329</v>
      </c>
      <c r="HM184" s="34">
        <v>60</v>
      </c>
      <c r="HN184" s="34">
        <v>100</v>
      </c>
      <c r="HO184" s="34">
        <v>66.666666666666657</v>
      </c>
      <c r="HP184" s="34">
        <v>100</v>
      </c>
      <c r="HQ184" s="34">
        <v>66.666666666666657</v>
      </c>
      <c r="HR184" s="34">
        <v>100</v>
      </c>
      <c r="HS184" s="34">
        <v>66.666666666666657</v>
      </c>
      <c r="HT184" s="34">
        <v>100</v>
      </c>
      <c r="HU184" s="34">
        <v>25</v>
      </c>
      <c r="HV184" s="34">
        <v>66.666666666666657</v>
      </c>
      <c r="HW184" s="34">
        <v>66.666666666666657</v>
      </c>
      <c r="HX184" s="39">
        <v>33.333333333333329</v>
      </c>
      <c r="HY184" s="39">
        <v>40</v>
      </c>
      <c r="HZ184" s="39">
        <v>0</v>
      </c>
      <c r="IA184" s="39">
        <v>33.333333333333329</v>
      </c>
      <c r="IB184" s="39">
        <v>0</v>
      </c>
      <c r="IC184" s="39">
        <v>0</v>
      </c>
      <c r="ID184" s="39">
        <v>0</v>
      </c>
      <c r="IE184" s="39">
        <v>0</v>
      </c>
      <c r="IF184" s="39">
        <v>0</v>
      </c>
      <c r="IG184" s="39">
        <v>50</v>
      </c>
      <c r="IH184" s="39">
        <v>33.333333333333329</v>
      </c>
      <c r="II184" s="39">
        <v>33.333333333333329</v>
      </c>
      <c r="IJ184" s="39">
        <v>33.333333333333329</v>
      </c>
      <c r="IK184" s="39">
        <v>0</v>
      </c>
      <c r="IL184" s="39">
        <v>0</v>
      </c>
      <c r="IM184" s="39">
        <v>0</v>
      </c>
      <c r="IN184" s="39">
        <v>0</v>
      </c>
      <c r="IO184" s="39">
        <v>33.333333333333329</v>
      </c>
      <c r="IP184" s="39">
        <v>0</v>
      </c>
      <c r="IQ184" s="39">
        <v>33.333333333333329</v>
      </c>
      <c r="IR184" s="39">
        <v>0</v>
      </c>
      <c r="IS184" s="39">
        <v>25</v>
      </c>
      <c r="IT184" s="39">
        <v>0</v>
      </c>
      <c r="IU184" s="39">
        <v>0</v>
      </c>
      <c r="IV184" s="39">
        <v>1</v>
      </c>
      <c r="IW184" s="39">
        <v>3</v>
      </c>
      <c r="IX184" s="39">
        <v>2</v>
      </c>
      <c r="IY184" s="39">
        <v>2</v>
      </c>
      <c r="IZ184" s="39">
        <v>2</v>
      </c>
      <c r="JA184" s="39">
        <v>1</v>
      </c>
      <c r="JB184" s="39">
        <v>5</v>
      </c>
      <c r="JC184" s="39">
        <v>1</v>
      </c>
      <c r="JD184" s="2">
        <v>1</v>
      </c>
      <c r="JE184" s="2">
        <v>1</v>
      </c>
      <c r="JF184" s="2">
        <v>2</v>
      </c>
      <c r="JG184" s="2">
        <v>0</v>
      </c>
      <c r="JH184" s="2">
        <v>1</v>
      </c>
      <c r="JI184" s="2">
        <v>1</v>
      </c>
      <c r="JJ184" s="2">
        <v>1</v>
      </c>
      <c r="JK184" s="2">
        <v>1</v>
      </c>
      <c r="JL184" s="2">
        <v>0</v>
      </c>
      <c r="JM184" s="44">
        <v>0</v>
      </c>
      <c r="JN184" s="44">
        <v>0</v>
      </c>
      <c r="JO184" s="44">
        <v>0</v>
      </c>
      <c r="JP184" s="2">
        <v>0</v>
      </c>
      <c r="JQ184" s="2">
        <v>0</v>
      </c>
      <c r="JR184" s="2">
        <v>0</v>
      </c>
      <c r="JS184" s="2">
        <v>2</v>
      </c>
      <c r="JT184" s="2">
        <v>1</v>
      </c>
      <c r="JU184" s="2">
        <v>0</v>
      </c>
      <c r="JV184" s="2">
        <v>1</v>
      </c>
      <c r="JW184" s="2">
        <v>2</v>
      </c>
      <c r="JX184" s="2">
        <v>0</v>
      </c>
      <c r="JY184" s="2">
        <v>0</v>
      </c>
      <c r="JZ184" s="2">
        <v>1</v>
      </c>
      <c r="KA184" s="2">
        <v>0</v>
      </c>
      <c r="KB184" s="25">
        <v>0</v>
      </c>
      <c r="KC184" s="25">
        <v>0</v>
      </c>
      <c r="KD184" s="25">
        <v>0</v>
      </c>
      <c r="KE184" s="25">
        <v>0</v>
      </c>
      <c r="KF184" s="25">
        <v>3</v>
      </c>
      <c r="KG184" s="25">
        <v>4</v>
      </c>
      <c r="KH184" s="25">
        <v>4</v>
      </c>
      <c r="KI184" s="25">
        <v>5</v>
      </c>
      <c r="KJ184" s="25">
        <v>2</v>
      </c>
      <c r="KK184" s="25">
        <v>1</v>
      </c>
      <c r="KL184" s="25">
        <v>6</v>
      </c>
      <c r="KM184" s="25">
        <v>1</v>
      </c>
      <c r="KN184" s="25">
        <v>1</v>
      </c>
      <c r="KO184" s="25">
        <v>1</v>
      </c>
      <c r="KP184" s="25">
        <v>2</v>
      </c>
      <c r="KQ184" s="25">
        <v>2</v>
      </c>
      <c r="KR184" s="44">
        <v>33.333333333333329</v>
      </c>
      <c r="KS184" s="44">
        <v>75</v>
      </c>
      <c r="KT184" s="44">
        <v>50</v>
      </c>
      <c r="KU184" s="44">
        <v>40</v>
      </c>
      <c r="KV184" s="44">
        <v>100</v>
      </c>
      <c r="KW184" s="44">
        <v>100</v>
      </c>
      <c r="KX184" s="44">
        <v>83.333333333333343</v>
      </c>
      <c r="KY184" s="44">
        <v>100</v>
      </c>
      <c r="KZ184" s="44">
        <v>100</v>
      </c>
      <c r="LA184" s="44">
        <v>100</v>
      </c>
      <c r="LB184" s="44">
        <v>100</v>
      </c>
      <c r="LC184" s="44">
        <v>0</v>
      </c>
      <c r="LD184" s="44">
        <v>33.333333333333329</v>
      </c>
      <c r="LE184" s="44">
        <v>25</v>
      </c>
      <c r="LF184" s="44">
        <v>25</v>
      </c>
      <c r="LG184" s="44">
        <v>20</v>
      </c>
      <c r="LH184" s="44">
        <v>0</v>
      </c>
      <c r="LI184" s="44">
        <v>0</v>
      </c>
      <c r="LJ184" s="44">
        <v>0</v>
      </c>
      <c r="LK184" s="44">
        <v>0</v>
      </c>
      <c r="LL184" s="44">
        <v>0</v>
      </c>
      <c r="LM184" s="44">
        <v>0</v>
      </c>
      <c r="LN184" s="44">
        <v>0</v>
      </c>
      <c r="LO184" s="44">
        <v>100</v>
      </c>
      <c r="LP184" s="44">
        <v>33.333333333333329</v>
      </c>
      <c r="LQ184" s="44">
        <v>0</v>
      </c>
      <c r="LR184" s="44">
        <v>25</v>
      </c>
      <c r="LS184" s="44">
        <v>40</v>
      </c>
      <c r="LT184" s="44">
        <v>0</v>
      </c>
      <c r="LU184" s="44">
        <v>0</v>
      </c>
      <c r="LV184" s="44">
        <v>16.666666666666664</v>
      </c>
      <c r="LW184" s="44">
        <v>0</v>
      </c>
      <c r="LX184" s="44">
        <v>0</v>
      </c>
      <c r="LY184" s="44">
        <v>0</v>
      </c>
      <c r="LZ184" s="44">
        <v>0</v>
      </c>
      <c r="MA184" s="44">
        <v>0</v>
      </c>
      <c r="MB184" s="25">
        <v>2</v>
      </c>
      <c r="MC184" s="25">
        <v>1</v>
      </c>
      <c r="MD184" s="25">
        <v>0</v>
      </c>
      <c r="ME184" s="25">
        <v>1</v>
      </c>
      <c r="MF184" s="25">
        <v>0</v>
      </c>
      <c r="MG184" s="25">
        <v>0</v>
      </c>
      <c r="MH184" s="25">
        <v>1</v>
      </c>
      <c r="MI184" s="25">
        <v>0</v>
      </c>
      <c r="MJ184" s="25">
        <v>0</v>
      </c>
      <c r="MK184" s="25">
        <v>1</v>
      </c>
      <c r="ML184" s="25">
        <v>0</v>
      </c>
      <c r="MM184" s="25">
        <v>1</v>
      </c>
      <c r="MN184" s="25">
        <v>2</v>
      </c>
      <c r="MO184" s="25">
        <v>4</v>
      </c>
      <c r="MP184" s="25">
        <v>1</v>
      </c>
      <c r="MQ184" s="25">
        <v>3</v>
      </c>
      <c r="MR184" s="25">
        <v>4</v>
      </c>
      <c r="MS184" s="25">
        <v>1</v>
      </c>
      <c r="MT184" s="25">
        <v>2</v>
      </c>
      <c r="MU184" s="25">
        <v>1</v>
      </c>
      <c r="MV184" s="25">
        <v>1</v>
      </c>
      <c r="MW184" s="44">
        <v>1</v>
      </c>
      <c r="MX184" s="44">
        <v>1</v>
      </c>
      <c r="MY184" s="44">
        <v>2</v>
      </c>
      <c r="MZ184" s="44">
        <v>100</v>
      </c>
      <c r="NA184" s="44">
        <v>25</v>
      </c>
      <c r="NB184" s="44">
        <v>0</v>
      </c>
      <c r="NC184" s="44">
        <v>33.333333333333329</v>
      </c>
      <c r="ND184" s="44">
        <v>0</v>
      </c>
      <c r="NE184" s="44">
        <v>0</v>
      </c>
      <c r="NF184" s="44">
        <v>50</v>
      </c>
      <c r="NG184" s="44">
        <v>0</v>
      </c>
      <c r="NH184" s="44">
        <v>0</v>
      </c>
      <c r="NI184" s="44">
        <v>100</v>
      </c>
      <c r="NJ184" s="44">
        <v>0</v>
      </c>
      <c r="NK184" s="44">
        <v>50</v>
      </c>
      <c r="NL184" s="25">
        <v>0</v>
      </c>
      <c r="NM184" s="25">
        <v>1</v>
      </c>
      <c r="NN184" s="25">
        <v>1</v>
      </c>
      <c r="NO184" s="25">
        <v>0</v>
      </c>
      <c r="NP184" s="25">
        <v>0</v>
      </c>
      <c r="NQ184" s="25">
        <v>0</v>
      </c>
      <c r="NR184" s="25">
        <v>0</v>
      </c>
      <c r="NS184" s="25">
        <v>0</v>
      </c>
      <c r="NT184" s="25">
        <v>0</v>
      </c>
      <c r="NU184" s="25">
        <v>0</v>
      </c>
      <c r="NV184" s="25">
        <v>0</v>
      </c>
      <c r="NW184" s="25">
        <v>0</v>
      </c>
      <c r="NX184" s="25">
        <v>1</v>
      </c>
      <c r="NY184" s="25">
        <v>1</v>
      </c>
      <c r="NZ184" s="25">
        <v>3</v>
      </c>
      <c r="OA184" s="25">
        <v>4</v>
      </c>
      <c r="OB184" s="25">
        <v>0</v>
      </c>
      <c r="OC184" s="25">
        <v>0</v>
      </c>
      <c r="OD184" s="44">
        <v>0</v>
      </c>
      <c r="OE184" s="44">
        <v>0</v>
      </c>
      <c r="OF184" s="44">
        <v>0</v>
      </c>
      <c r="OG184" s="44">
        <v>0</v>
      </c>
      <c r="OH184" s="44">
        <v>0</v>
      </c>
      <c r="OI184" s="44">
        <v>0</v>
      </c>
      <c r="OJ184" s="44">
        <v>0</v>
      </c>
      <c r="OK184" s="44">
        <v>100</v>
      </c>
      <c r="OL184" s="44">
        <v>33.333333333333329</v>
      </c>
      <c r="OM184" s="44">
        <v>0</v>
      </c>
      <c r="ON184" s="44">
        <v>999999999</v>
      </c>
      <c r="OO184" s="44">
        <v>999999999</v>
      </c>
      <c r="OP184" s="44">
        <v>999999999</v>
      </c>
      <c r="OQ184" s="44">
        <v>999999999</v>
      </c>
      <c r="OR184" s="44">
        <v>999999999</v>
      </c>
      <c r="OS184" s="44">
        <v>999999999</v>
      </c>
      <c r="OT184" s="44">
        <v>999999999</v>
      </c>
      <c r="OU184" s="44">
        <v>999999999</v>
      </c>
      <c r="OV184" s="25">
        <v>2</v>
      </c>
      <c r="OW184" s="25">
        <v>8</v>
      </c>
      <c r="OX184" s="25">
        <v>7</v>
      </c>
      <c r="OY184" s="25">
        <v>6</v>
      </c>
      <c r="OZ184" s="25">
        <v>7</v>
      </c>
      <c r="PA184" s="25">
        <v>5</v>
      </c>
      <c r="PB184" s="25">
        <v>8</v>
      </c>
      <c r="PC184" s="25">
        <v>3</v>
      </c>
      <c r="PD184" s="25">
        <v>3</v>
      </c>
      <c r="PE184" s="25">
        <v>6</v>
      </c>
      <c r="PF184" s="25">
        <v>3</v>
      </c>
      <c r="PG184" s="25">
        <v>3</v>
      </c>
      <c r="PH184" s="25">
        <v>9</v>
      </c>
      <c r="PI184" s="25">
        <v>14</v>
      </c>
      <c r="PJ184" s="25">
        <v>10</v>
      </c>
      <c r="PK184" s="25">
        <v>11</v>
      </c>
      <c r="PL184" s="25">
        <v>10</v>
      </c>
      <c r="PM184" s="25">
        <v>7</v>
      </c>
      <c r="PN184" s="25">
        <v>14</v>
      </c>
      <c r="PO184" s="25">
        <v>8</v>
      </c>
      <c r="PP184" s="25">
        <v>9</v>
      </c>
      <c r="PQ184" s="25">
        <v>8</v>
      </c>
      <c r="PR184" s="25">
        <v>6</v>
      </c>
      <c r="PS184" s="25">
        <v>7</v>
      </c>
      <c r="PT184" s="44">
        <v>22.222222222222221</v>
      </c>
      <c r="PU184" s="44">
        <v>57.142857142857139</v>
      </c>
      <c r="PV184" s="44">
        <v>70</v>
      </c>
      <c r="PW184" s="44">
        <v>54.54545454545454</v>
      </c>
      <c r="PX184" s="44">
        <v>70</v>
      </c>
      <c r="PY184" s="44">
        <v>71.428571428571431</v>
      </c>
      <c r="PZ184" s="44">
        <v>57.142857142857139</v>
      </c>
      <c r="QA184" s="44">
        <v>37.5</v>
      </c>
      <c r="QB184" s="44">
        <v>33.333333333333329</v>
      </c>
      <c r="QC184" s="44">
        <v>75</v>
      </c>
      <c r="QD184" s="44">
        <v>50</v>
      </c>
      <c r="QE184" s="44">
        <v>42.857142857142854</v>
      </c>
      <c r="QF184" s="25">
        <v>4</v>
      </c>
      <c r="QG184" s="25">
        <v>10</v>
      </c>
      <c r="QH184" s="25">
        <v>6</v>
      </c>
      <c r="QI184" s="25">
        <v>6</v>
      </c>
      <c r="QJ184" s="25">
        <v>7</v>
      </c>
      <c r="QK184" s="25">
        <v>5</v>
      </c>
      <c r="QL184" s="25">
        <v>8</v>
      </c>
      <c r="QM184" s="25">
        <v>1</v>
      </c>
      <c r="QN184" s="25">
        <v>5</v>
      </c>
      <c r="QO184" s="25">
        <v>5</v>
      </c>
      <c r="QP184" s="25">
        <v>1</v>
      </c>
      <c r="QQ184" s="25">
        <v>9</v>
      </c>
      <c r="QR184" s="25">
        <v>14</v>
      </c>
      <c r="QS184" s="25">
        <v>10</v>
      </c>
      <c r="QT184" s="25">
        <v>11</v>
      </c>
      <c r="QU184" s="25">
        <v>10</v>
      </c>
      <c r="QV184" s="25">
        <v>7</v>
      </c>
      <c r="QW184" s="25">
        <v>14</v>
      </c>
      <c r="QX184" s="25">
        <v>8</v>
      </c>
      <c r="QY184" s="25">
        <v>9</v>
      </c>
      <c r="QZ184" s="25">
        <v>8</v>
      </c>
      <c r="RA184" s="25">
        <v>6</v>
      </c>
      <c r="RB184" s="44">
        <v>44.444444444444443</v>
      </c>
      <c r="RC184" s="44">
        <v>71.428571428571431</v>
      </c>
      <c r="RD184" s="44">
        <v>60</v>
      </c>
      <c r="RE184" s="44">
        <v>54.54545454545454</v>
      </c>
      <c r="RF184" s="44">
        <v>70</v>
      </c>
      <c r="RG184" s="44">
        <v>71.428571428571431</v>
      </c>
      <c r="RH184" s="44">
        <v>57.142857142857139</v>
      </c>
      <c r="RI184" s="44">
        <v>12.5</v>
      </c>
      <c r="RJ184" s="44">
        <v>55.555555555555557</v>
      </c>
      <c r="RK184" s="44">
        <v>62.5</v>
      </c>
      <c r="RL184" s="44">
        <v>16.666666666666664</v>
      </c>
      <c r="RM184" s="25">
        <v>2</v>
      </c>
      <c r="RN184" s="25">
        <v>5</v>
      </c>
      <c r="RO184" s="25">
        <v>5</v>
      </c>
      <c r="RP184" s="25">
        <v>6</v>
      </c>
      <c r="RQ184" s="25">
        <v>6</v>
      </c>
      <c r="RR184" s="25">
        <v>4</v>
      </c>
      <c r="RS184" s="25">
        <v>9</v>
      </c>
      <c r="RT184" s="25">
        <v>3</v>
      </c>
      <c r="RU184" s="25">
        <v>4</v>
      </c>
      <c r="RV184" s="25">
        <v>3</v>
      </c>
      <c r="RW184" s="25">
        <v>5</v>
      </c>
      <c r="RX184" s="25">
        <v>5</v>
      </c>
      <c r="RY184" s="25">
        <v>1</v>
      </c>
      <c r="RZ184" s="25">
        <v>6</v>
      </c>
      <c r="SA184" s="25">
        <v>3</v>
      </c>
      <c r="SB184" s="25">
        <v>4</v>
      </c>
      <c r="SC184" s="25">
        <v>3</v>
      </c>
      <c r="SD184" s="25">
        <v>3</v>
      </c>
      <c r="SE184" s="25">
        <v>5</v>
      </c>
      <c r="SF184" s="25">
        <v>1</v>
      </c>
      <c r="SG184" s="25">
        <v>1</v>
      </c>
      <c r="SH184" s="25">
        <v>2</v>
      </c>
      <c r="SI184" s="25">
        <v>2</v>
      </c>
      <c r="SJ184" s="25">
        <v>5</v>
      </c>
      <c r="SK184" s="25">
        <v>1</v>
      </c>
      <c r="SL184" s="25">
        <v>4</v>
      </c>
      <c r="SM184" s="25">
        <v>3</v>
      </c>
      <c r="SN184" s="25">
        <v>4</v>
      </c>
      <c r="SO184" s="25">
        <v>3</v>
      </c>
      <c r="SP184" s="25">
        <v>3</v>
      </c>
      <c r="SQ184" s="25">
        <v>5</v>
      </c>
      <c r="SR184" s="25">
        <v>1</v>
      </c>
      <c r="SS184" s="25">
        <v>1</v>
      </c>
      <c r="ST184" s="25">
        <v>1</v>
      </c>
      <c r="SU184" s="25">
        <v>2</v>
      </c>
      <c r="SV184" s="25">
        <v>5</v>
      </c>
      <c r="SW184" s="44">
        <v>25</v>
      </c>
      <c r="SX184" s="44">
        <v>45.454545454545453</v>
      </c>
      <c r="SY184" s="44">
        <v>71.428571428571431</v>
      </c>
      <c r="SZ184" s="44">
        <v>66.666666666666657</v>
      </c>
      <c r="TA184" s="44">
        <v>85.714285714285708</v>
      </c>
      <c r="TB184" s="44">
        <v>100</v>
      </c>
      <c r="TC184" s="44">
        <v>81.818181818181827</v>
      </c>
      <c r="TD184" s="44">
        <v>50</v>
      </c>
      <c r="TE184" s="44">
        <v>50</v>
      </c>
      <c r="TF184" s="44">
        <v>60</v>
      </c>
      <c r="TG184" s="44">
        <v>100</v>
      </c>
      <c r="TH184" s="44">
        <v>71.428571428571431</v>
      </c>
      <c r="TI184" s="44">
        <v>12.5</v>
      </c>
      <c r="TJ184" s="44">
        <v>54.54545454545454</v>
      </c>
      <c r="TK184" s="44">
        <v>42.857142857142854</v>
      </c>
      <c r="TL184" s="44">
        <v>44.444444444444443</v>
      </c>
      <c r="TM184" s="44">
        <v>42.857142857142854</v>
      </c>
      <c r="TN184" s="44">
        <v>75</v>
      </c>
      <c r="TO184" s="44">
        <v>45.454545454545453</v>
      </c>
      <c r="TP184" s="44">
        <v>16.666666666666664</v>
      </c>
      <c r="TQ184" s="44">
        <v>12.5</v>
      </c>
      <c r="TR184" s="44">
        <v>40</v>
      </c>
      <c r="TS184" s="44">
        <v>40</v>
      </c>
      <c r="TT184" s="44">
        <v>71.428571428571431</v>
      </c>
      <c r="TU184" s="44">
        <v>12.5</v>
      </c>
      <c r="TV184" s="44">
        <v>36.363636363636367</v>
      </c>
      <c r="TW184" s="44">
        <v>42.857142857142854</v>
      </c>
      <c r="TX184" s="44">
        <v>44.444444444444443</v>
      </c>
      <c r="TY184" s="44">
        <v>42.857142857142854</v>
      </c>
      <c r="TZ184" s="44">
        <v>75</v>
      </c>
      <c r="UA184" s="44">
        <v>45.454545454545453</v>
      </c>
      <c r="UB184" s="44">
        <v>16.666666666666664</v>
      </c>
      <c r="UC184" s="44">
        <v>12.5</v>
      </c>
      <c r="UD184" s="44">
        <v>20</v>
      </c>
      <c r="UE184" s="44">
        <v>40</v>
      </c>
      <c r="UF184" s="44">
        <v>71.428571428571431</v>
      </c>
    </row>
    <row r="185" spans="1:552" x14ac:dyDescent="0.25">
      <c r="A185" s="2" t="str">
        <f t="shared" si="2"/>
        <v xml:space="preserve">351570 Ferraz de Vasconcelos                                                                                                                        </v>
      </c>
      <c r="B185" s="58">
        <v>351570</v>
      </c>
      <c r="C185" s="2" t="s">
        <v>229</v>
      </c>
      <c r="D185" s="56">
        <v>1</v>
      </c>
      <c r="E185" s="56">
        <v>2</v>
      </c>
      <c r="F185" s="56">
        <v>3</v>
      </c>
      <c r="G185" s="56">
        <v>0</v>
      </c>
      <c r="H185" s="56">
        <v>5</v>
      </c>
      <c r="I185" s="56">
        <v>5</v>
      </c>
      <c r="J185" s="56">
        <v>3</v>
      </c>
      <c r="K185" s="56">
        <v>5</v>
      </c>
      <c r="L185" s="56">
        <v>6</v>
      </c>
      <c r="M185" s="56">
        <v>5</v>
      </c>
      <c r="N185" s="56">
        <v>4</v>
      </c>
      <c r="O185" s="56">
        <v>3</v>
      </c>
      <c r="P185" s="59">
        <v>0</v>
      </c>
      <c r="Q185" s="59">
        <v>1</v>
      </c>
      <c r="R185" s="59">
        <v>2</v>
      </c>
      <c r="S185" s="59">
        <v>0</v>
      </c>
      <c r="T185" s="59">
        <v>3</v>
      </c>
      <c r="U185" s="59">
        <v>5</v>
      </c>
      <c r="V185" s="59">
        <v>2</v>
      </c>
      <c r="W185" s="59">
        <v>4</v>
      </c>
      <c r="X185" s="59">
        <v>2</v>
      </c>
      <c r="Y185" s="59">
        <v>3</v>
      </c>
      <c r="Z185" s="59">
        <v>2</v>
      </c>
      <c r="AA185" s="59">
        <v>2</v>
      </c>
      <c r="AB185" s="62">
        <v>0</v>
      </c>
      <c r="AC185" s="62">
        <v>50</v>
      </c>
      <c r="AD185" s="62">
        <v>66.666666666666657</v>
      </c>
      <c r="AE185" s="62">
        <v>999999999</v>
      </c>
      <c r="AF185" s="62">
        <v>60</v>
      </c>
      <c r="AG185" s="62">
        <v>100</v>
      </c>
      <c r="AH185" s="62">
        <v>66.666666666666657</v>
      </c>
      <c r="AI185" s="62">
        <v>80</v>
      </c>
      <c r="AJ185" s="62">
        <v>33.333333333333329</v>
      </c>
      <c r="AK185" s="62">
        <v>60</v>
      </c>
      <c r="AL185" s="62">
        <v>50</v>
      </c>
      <c r="AM185" s="62">
        <v>66.666666666666657</v>
      </c>
      <c r="AN185" s="61">
        <v>1</v>
      </c>
      <c r="AO185" s="25">
        <v>1</v>
      </c>
      <c r="AP185" s="25">
        <v>1</v>
      </c>
      <c r="AQ185" s="25">
        <v>0</v>
      </c>
      <c r="AR185" s="25">
        <v>2</v>
      </c>
      <c r="AS185" s="25">
        <v>0</v>
      </c>
      <c r="AT185" s="25">
        <v>1</v>
      </c>
      <c r="AU185" s="25">
        <v>1</v>
      </c>
      <c r="AV185" s="25">
        <v>4</v>
      </c>
      <c r="AW185" s="25">
        <v>2</v>
      </c>
      <c r="AX185" s="25">
        <v>1</v>
      </c>
      <c r="AY185" s="25">
        <v>1</v>
      </c>
      <c r="AZ185" s="39">
        <v>100</v>
      </c>
      <c r="BA185" s="39">
        <v>50</v>
      </c>
      <c r="BB185" s="39">
        <v>33.333333333333329</v>
      </c>
      <c r="BC185" s="39">
        <v>999999999</v>
      </c>
      <c r="BD185" s="39">
        <v>40</v>
      </c>
      <c r="BE185" s="39">
        <v>0</v>
      </c>
      <c r="BF185" s="39">
        <v>33.333333333333329</v>
      </c>
      <c r="BG185" s="39">
        <v>20</v>
      </c>
      <c r="BH185" s="39">
        <v>66.666666666666657</v>
      </c>
      <c r="BI185" s="39">
        <v>40</v>
      </c>
      <c r="BJ185" s="39">
        <v>25</v>
      </c>
      <c r="BK185" s="39">
        <v>33.333333333333329</v>
      </c>
      <c r="BL185" s="25">
        <v>0</v>
      </c>
      <c r="BM185" s="25">
        <v>0</v>
      </c>
      <c r="BN185" s="25">
        <v>0</v>
      </c>
      <c r="BO185" s="25">
        <v>0</v>
      </c>
      <c r="BP185" s="25">
        <v>0</v>
      </c>
      <c r="BQ185" s="25">
        <v>0</v>
      </c>
      <c r="BR185" s="25">
        <v>0</v>
      </c>
      <c r="BS185" s="25">
        <v>0</v>
      </c>
      <c r="BT185" s="25">
        <v>0</v>
      </c>
      <c r="BU185" s="25">
        <v>0</v>
      </c>
      <c r="BV185" s="25">
        <v>1</v>
      </c>
      <c r="BW185" s="25">
        <v>0</v>
      </c>
      <c r="BX185" s="39">
        <v>0</v>
      </c>
      <c r="BY185" s="39">
        <v>0</v>
      </c>
      <c r="BZ185" s="39">
        <v>0</v>
      </c>
      <c r="CA185" s="39">
        <v>999999999</v>
      </c>
      <c r="CB185" s="39">
        <v>0</v>
      </c>
      <c r="CC185" s="39">
        <v>0</v>
      </c>
      <c r="CD185" s="39">
        <v>0</v>
      </c>
      <c r="CE185" s="39">
        <v>0</v>
      </c>
      <c r="CF185" s="39">
        <v>0</v>
      </c>
      <c r="CG185" s="39">
        <v>0</v>
      </c>
      <c r="CH185" s="39">
        <v>25</v>
      </c>
      <c r="CI185" s="39">
        <v>0</v>
      </c>
      <c r="CJ185" s="63">
        <v>0</v>
      </c>
      <c r="CK185" s="63">
        <v>0</v>
      </c>
      <c r="CL185" s="63">
        <v>1</v>
      </c>
      <c r="CM185" s="63">
        <v>0</v>
      </c>
      <c r="CN185" s="63">
        <v>1</v>
      </c>
      <c r="CO185" s="63">
        <v>0</v>
      </c>
      <c r="CP185" s="63">
        <v>2</v>
      </c>
      <c r="CQ185" s="63">
        <v>1</v>
      </c>
      <c r="CR185" s="63">
        <v>1</v>
      </c>
      <c r="CS185" s="63">
        <v>1</v>
      </c>
      <c r="CT185" s="63">
        <v>0</v>
      </c>
      <c r="CU185" s="63">
        <v>1</v>
      </c>
      <c r="CV185" s="63">
        <v>0</v>
      </c>
      <c r="CW185" s="63">
        <v>0</v>
      </c>
      <c r="CX185" s="63">
        <v>0</v>
      </c>
      <c r="CY185" s="63">
        <v>0</v>
      </c>
      <c r="CZ185" s="63">
        <v>0</v>
      </c>
      <c r="DA185" s="63">
        <v>0</v>
      </c>
      <c r="DB185" s="63">
        <v>0</v>
      </c>
      <c r="DC185" s="63">
        <v>0</v>
      </c>
      <c r="DD185" s="63">
        <v>0</v>
      </c>
      <c r="DE185" s="63">
        <v>0</v>
      </c>
      <c r="DF185" s="63">
        <v>0</v>
      </c>
      <c r="DG185" s="63">
        <v>0</v>
      </c>
      <c r="DH185" s="25">
        <v>0</v>
      </c>
      <c r="DI185" s="25">
        <v>1</v>
      </c>
      <c r="DJ185" s="25">
        <v>0</v>
      </c>
      <c r="DK185" s="25">
        <v>0</v>
      </c>
      <c r="DL185" s="25">
        <v>0</v>
      </c>
      <c r="DM185" s="25">
        <v>1</v>
      </c>
      <c r="DN185" s="25">
        <v>0</v>
      </c>
      <c r="DO185" s="25">
        <v>2</v>
      </c>
      <c r="DP185" s="25">
        <v>1</v>
      </c>
      <c r="DQ185" s="25">
        <v>0</v>
      </c>
      <c r="DR185" s="25">
        <v>0</v>
      </c>
      <c r="DS185" s="25">
        <v>1</v>
      </c>
      <c r="DT185" s="34">
        <v>0</v>
      </c>
      <c r="DU185" s="34">
        <v>1</v>
      </c>
      <c r="DV185" s="34">
        <v>1</v>
      </c>
      <c r="DW185" s="34">
        <v>0</v>
      </c>
      <c r="DX185" s="34">
        <v>1</v>
      </c>
      <c r="DY185" s="34">
        <v>1</v>
      </c>
      <c r="DZ185" s="34">
        <v>2</v>
      </c>
      <c r="EA185" s="2">
        <v>3</v>
      </c>
      <c r="EB185" s="2">
        <v>2</v>
      </c>
      <c r="EC185" s="2">
        <v>1</v>
      </c>
      <c r="ED185" s="2">
        <v>0</v>
      </c>
      <c r="EE185" s="2">
        <v>2</v>
      </c>
      <c r="EF185" s="34">
        <v>999999999</v>
      </c>
      <c r="EG185" s="34">
        <v>0</v>
      </c>
      <c r="EH185" s="34">
        <v>100</v>
      </c>
      <c r="EI185" s="34">
        <v>999999999</v>
      </c>
      <c r="EJ185" s="34">
        <v>100</v>
      </c>
      <c r="EK185" s="34">
        <v>0</v>
      </c>
      <c r="EL185" s="34">
        <v>100</v>
      </c>
      <c r="EM185" s="34">
        <v>33.333333333333329</v>
      </c>
      <c r="EN185" s="34">
        <v>50</v>
      </c>
      <c r="EO185" s="34">
        <v>100</v>
      </c>
      <c r="EP185" s="34">
        <v>999999999</v>
      </c>
      <c r="EQ185" s="34">
        <v>50</v>
      </c>
      <c r="ER185" s="34">
        <v>999999999</v>
      </c>
      <c r="ES185" s="34">
        <v>0</v>
      </c>
      <c r="ET185" s="34">
        <v>0</v>
      </c>
      <c r="EU185" s="34">
        <v>999999999</v>
      </c>
      <c r="EV185" s="34">
        <v>0</v>
      </c>
      <c r="EW185" s="34">
        <v>0</v>
      </c>
      <c r="EX185" s="34">
        <v>0</v>
      </c>
      <c r="EY185" s="34">
        <v>0</v>
      </c>
      <c r="EZ185" s="34">
        <v>0</v>
      </c>
      <c r="FA185" s="34">
        <v>0</v>
      </c>
      <c r="FB185" s="34">
        <v>999999999</v>
      </c>
      <c r="FC185" s="34">
        <v>0</v>
      </c>
      <c r="FD185" s="42">
        <v>999999999</v>
      </c>
      <c r="FE185" s="42">
        <v>100</v>
      </c>
      <c r="FF185" s="42">
        <v>0</v>
      </c>
      <c r="FG185" s="42">
        <v>999999999</v>
      </c>
      <c r="FH185" s="42">
        <v>0</v>
      </c>
      <c r="FI185" s="42">
        <v>100</v>
      </c>
      <c r="FJ185" s="42">
        <v>0</v>
      </c>
      <c r="FK185" s="42">
        <v>66.666666666666657</v>
      </c>
      <c r="FL185" s="42">
        <v>50</v>
      </c>
      <c r="FM185" s="42">
        <v>0</v>
      </c>
      <c r="FN185" s="42">
        <v>999999999</v>
      </c>
      <c r="FO185" s="42">
        <v>50</v>
      </c>
      <c r="FP185" s="42">
        <v>0</v>
      </c>
      <c r="FQ185" s="2">
        <v>0</v>
      </c>
      <c r="FR185" s="2">
        <v>0</v>
      </c>
      <c r="FS185" s="2">
        <v>0</v>
      </c>
      <c r="FT185" s="2">
        <v>1</v>
      </c>
      <c r="FU185" s="2">
        <v>2</v>
      </c>
      <c r="FV185" s="2">
        <v>2</v>
      </c>
      <c r="FW185" s="2">
        <v>1</v>
      </c>
      <c r="FX185" s="2">
        <v>1</v>
      </c>
      <c r="FY185" s="2">
        <v>1</v>
      </c>
      <c r="FZ185" s="2">
        <v>0</v>
      </c>
      <c r="GA185" s="2">
        <v>1</v>
      </c>
      <c r="GB185" s="25">
        <v>0</v>
      </c>
      <c r="GC185" s="25">
        <v>0</v>
      </c>
      <c r="GD185" s="25">
        <v>1</v>
      </c>
      <c r="GE185" s="25">
        <v>0</v>
      </c>
      <c r="GF185" s="25">
        <v>0</v>
      </c>
      <c r="GG185" s="25">
        <v>1</v>
      </c>
      <c r="GH185" s="25">
        <v>0</v>
      </c>
      <c r="GI185" s="25">
        <v>1</v>
      </c>
      <c r="GJ185" s="25">
        <v>0</v>
      </c>
      <c r="GK185" s="25">
        <v>0</v>
      </c>
      <c r="GL185" s="25">
        <v>1</v>
      </c>
      <c r="GM185" s="25">
        <v>0</v>
      </c>
      <c r="GN185" s="2">
        <v>0</v>
      </c>
      <c r="GO185" s="2">
        <v>1</v>
      </c>
      <c r="GP185" s="2">
        <v>1</v>
      </c>
      <c r="GQ185" s="2">
        <v>0</v>
      </c>
      <c r="GR185" s="2">
        <v>0</v>
      </c>
      <c r="GS185" s="2">
        <v>1</v>
      </c>
      <c r="GT185" s="2">
        <v>0</v>
      </c>
      <c r="GU185" s="2">
        <v>1</v>
      </c>
      <c r="GV185" s="2">
        <v>1</v>
      </c>
      <c r="GW185" s="2">
        <v>0</v>
      </c>
      <c r="GX185" s="2">
        <v>1</v>
      </c>
      <c r="GY185" s="2">
        <v>1</v>
      </c>
      <c r="GZ185" s="2">
        <v>0</v>
      </c>
      <c r="HA185" s="2">
        <v>1</v>
      </c>
      <c r="HB185" s="2">
        <v>2</v>
      </c>
      <c r="HC185" s="2">
        <v>0</v>
      </c>
      <c r="HD185" s="2">
        <v>1</v>
      </c>
      <c r="HE185" s="2">
        <v>4</v>
      </c>
      <c r="HF185" s="2">
        <v>2</v>
      </c>
      <c r="HG185" s="2">
        <v>3</v>
      </c>
      <c r="HH185" s="2">
        <v>2</v>
      </c>
      <c r="HI185" s="2">
        <v>1</v>
      </c>
      <c r="HJ185" s="2">
        <v>2</v>
      </c>
      <c r="HK185" s="2">
        <v>2</v>
      </c>
      <c r="HL185" s="34">
        <v>999999999</v>
      </c>
      <c r="HM185" s="34">
        <v>0</v>
      </c>
      <c r="HN185" s="34">
        <v>0</v>
      </c>
      <c r="HO185" s="34">
        <v>999999999</v>
      </c>
      <c r="HP185" s="34">
        <v>100</v>
      </c>
      <c r="HQ185" s="34">
        <v>50</v>
      </c>
      <c r="HR185" s="34">
        <v>100</v>
      </c>
      <c r="HS185" s="34">
        <v>33.333333333333329</v>
      </c>
      <c r="HT185" s="34">
        <v>50</v>
      </c>
      <c r="HU185" s="34">
        <v>100</v>
      </c>
      <c r="HV185" s="34">
        <v>0</v>
      </c>
      <c r="HW185" s="34">
        <v>50</v>
      </c>
      <c r="HX185" s="39">
        <v>999999999</v>
      </c>
      <c r="HY185" s="39">
        <v>0</v>
      </c>
      <c r="HZ185" s="39">
        <v>50</v>
      </c>
      <c r="IA185" s="39">
        <v>999999999</v>
      </c>
      <c r="IB185" s="39">
        <v>0</v>
      </c>
      <c r="IC185" s="39">
        <v>25</v>
      </c>
      <c r="ID185" s="39">
        <v>0</v>
      </c>
      <c r="IE185" s="39">
        <v>33.333333333333329</v>
      </c>
      <c r="IF185" s="39">
        <v>0</v>
      </c>
      <c r="IG185" s="39">
        <v>0</v>
      </c>
      <c r="IH185" s="39">
        <v>50</v>
      </c>
      <c r="II185" s="39">
        <v>0</v>
      </c>
      <c r="IJ185" s="39">
        <v>999999999</v>
      </c>
      <c r="IK185" s="39">
        <v>100</v>
      </c>
      <c r="IL185" s="39">
        <v>50</v>
      </c>
      <c r="IM185" s="39">
        <v>999999999</v>
      </c>
      <c r="IN185" s="39">
        <v>0</v>
      </c>
      <c r="IO185" s="39">
        <v>25</v>
      </c>
      <c r="IP185" s="39">
        <v>0</v>
      </c>
      <c r="IQ185" s="39">
        <v>33.333333333333329</v>
      </c>
      <c r="IR185" s="39">
        <v>50</v>
      </c>
      <c r="IS185" s="39">
        <v>0</v>
      </c>
      <c r="IT185" s="39">
        <v>50</v>
      </c>
      <c r="IU185" s="39">
        <v>50</v>
      </c>
      <c r="IV185" s="39">
        <v>1</v>
      </c>
      <c r="IW185" s="39">
        <v>0</v>
      </c>
      <c r="IX185" s="39">
        <v>0</v>
      </c>
      <c r="IY185" s="39">
        <v>0</v>
      </c>
      <c r="IZ185" s="39">
        <v>1</v>
      </c>
      <c r="JA185" s="39">
        <v>0</v>
      </c>
      <c r="JB185" s="39">
        <v>0</v>
      </c>
      <c r="JC185" s="39">
        <v>0</v>
      </c>
      <c r="JD185" s="2">
        <v>2</v>
      </c>
      <c r="JE185" s="2">
        <v>2</v>
      </c>
      <c r="JF185" s="2">
        <v>1</v>
      </c>
      <c r="JG185" s="2">
        <v>0</v>
      </c>
      <c r="JH185" s="2">
        <v>0</v>
      </c>
      <c r="JI185" s="2">
        <v>0</v>
      </c>
      <c r="JJ185" s="2">
        <v>1</v>
      </c>
      <c r="JK185" s="2">
        <v>0</v>
      </c>
      <c r="JL185" s="2">
        <v>0</v>
      </c>
      <c r="JM185" s="44">
        <v>0</v>
      </c>
      <c r="JN185" s="44">
        <v>1</v>
      </c>
      <c r="JO185" s="44">
        <v>0</v>
      </c>
      <c r="JP185" s="2">
        <v>0</v>
      </c>
      <c r="JQ185" s="2">
        <v>0</v>
      </c>
      <c r="JR185" s="2">
        <v>0</v>
      </c>
      <c r="JS185" s="2">
        <v>0</v>
      </c>
      <c r="JT185" s="2">
        <v>0</v>
      </c>
      <c r="JU185" s="2">
        <v>0</v>
      </c>
      <c r="JV185" s="2">
        <v>0</v>
      </c>
      <c r="JW185" s="2">
        <v>0</v>
      </c>
      <c r="JX185" s="2">
        <v>0</v>
      </c>
      <c r="JY185" s="2">
        <v>0</v>
      </c>
      <c r="JZ185" s="2">
        <v>0</v>
      </c>
      <c r="KA185" s="2">
        <v>0</v>
      </c>
      <c r="KB185" s="25">
        <v>1</v>
      </c>
      <c r="KC185" s="25">
        <v>0</v>
      </c>
      <c r="KD185" s="25">
        <v>0</v>
      </c>
      <c r="KE185" s="25">
        <v>0</v>
      </c>
      <c r="KF185" s="25">
        <v>1</v>
      </c>
      <c r="KG185" s="25">
        <v>0</v>
      </c>
      <c r="KH185" s="25">
        <v>1</v>
      </c>
      <c r="KI185" s="25">
        <v>0</v>
      </c>
      <c r="KJ185" s="25">
        <v>1</v>
      </c>
      <c r="KK185" s="25">
        <v>0</v>
      </c>
      <c r="KL185" s="25">
        <v>1</v>
      </c>
      <c r="KM185" s="25">
        <v>0</v>
      </c>
      <c r="KN185" s="25">
        <v>3</v>
      </c>
      <c r="KO185" s="25">
        <v>2</v>
      </c>
      <c r="KP185" s="25">
        <v>1</v>
      </c>
      <c r="KQ185" s="25">
        <v>0</v>
      </c>
      <c r="KR185" s="44">
        <v>100</v>
      </c>
      <c r="KS185" s="44">
        <v>999999999</v>
      </c>
      <c r="KT185" s="44">
        <v>0</v>
      </c>
      <c r="KU185" s="44">
        <v>999999999</v>
      </c>
      <c r="KV185" s="44">
        <v>100</v>
      </c>
      <c r="KW185" s="44">
        <v>999999999</v>
      </c>
      <c r="KX185" s="44">
        <v>0</v>
      </c>
      <c r="KY185" s="44">
        <v>999999999</v>
      </c>
      <c r="KZ185" s="44">
        <v>66.666666666666657</v>
      </c>
      <c r="LA185" s="44">
        <v>100</v>
      </c>
      <c r="LB185" s="44">
        <v>100</v>
      </c>
      <c r="LC185" s="44">
        <v>999999999</v>
      </c>
      <c r="LD185" s="44">
        <v>0</v>
      </c>
      <c r="LE185" s="44">
        <v>999999999</v>
      </c>
      <c r="LF185" s="44">
        <v>100</v>
      </c>
      <c r="LG185" s="44">
        <v>999999999</v>
      </c>
      <c r="LH185" s="44">
        <v>0</v>
      </c>
      <c r="LI185" s="44">
        <v>999999999</v>
      </c>
      <c r="LJ185" s="44">
        <v>100</v>
      </c>
      <c r="LK185" s="44">
        <v>999999999</v>
      </c>
      <c r="LL185" s="44">
        <v>0</v>
      </c>
      <c r="LM185" s="44">
        <v>0</v>
      </c>
      <c r="LN185" s="44">
        <v>0</v>
      </c>
      <c r="LO185" s="44">
        <v>999999999</v>
      </c>
      <c r="LP185" s="44">
        <v>0</v>
      </c>
      <c r="LQ185" s="44">
        <v>999999999</v>
      </c>
      <c r="LR185" s="44">
        <v>0</v>
      </c>
      <c r="LS185" s="44">
        <v>999999999</v>
      </c>
      <c r="LT185" s="44">
        <v>0</v>
      </c>
      <c r="LU185" s="44">
        <v>999999999</v>
      </c>
      <c r="LV185" s="44">
        <v>0</v>
      </c>
      <c r="LW185" s="44">
        <v>999999999</v>
      </c>
      <c r="LX185" s="44">
        <v>33.333333333333329</v>
      </c>
      <c r="LY185" s="44">
        <v>0</v>
      </c>
      <c r="LZ185" s="44">
        <v>0</v>
      </c>
      <c r="MA185" s="44">
        <v>999999999</v>
      </c>
      <c r="MB185" s="25">
        <v>0</v>
      </c>
      <c r="MC185" s="25">
        <v>1</v>
      </c>
      <c r="MD185" s="25">
        <v>1</v>
      </c>
      <c r="ME185" s="25">
        <v>0</v>
      </c>
      <c r="MF185" s="25">
        <v>0</v>
      </c>
      <c r="MG185" s="25">
        <v>1</v>
      </c>
      <c r="MH185" s="25">
        <v>0</v>
      </c>
      <c r="MI185" s="25">
        <v>2</v>
      </c>
      <c r="MJ185" s="25">
        <v>1</v>
      </c>
      <c r="MK185" s="25">
        <v>0</v>
      </c>
      <c r="ML185" s="25">
        <v>0</v>
      </c>
      <c r="MM185" s="25">
        <v>0</v>
      </c>
      <c r="MN185" s="25">
        <v>0</v>
      </c>
      <c r="MO185" s="25">
        <v>1</v>
      </c>
      <c r="MP185" s="25">
        <v>1</v>
      </c>
      <c r="MQ185" s="25">
        <v>0</v>
      </c>
      <c r="MR185" s="25">
        <v>1</v>
      </c>
      <c r="MS185" s="25">
        <v>1</v>
      </c>
      <c r="MT185" s="25">
        <v>2</v>
      </c>
      <c r="MU185" s="25">
        <v>2</v>
      </c>
      <c r="MV185" s="25">
        <v>2</v>
      </c>
      <c r="MW185" s="44">
        <v>1</v>
      </c>
      <c r="MX185" s="44">
        <v>0</v>
      </c>
      <c r="MY185" s="44">
        <v>1</v>
      </c>
      <c r="MZ185" s="44">
        <v>999999999</v>
      </c>
      <c r="NA185" s="44">
        <v>100</v>
      </c>
      <c r="NB185" s="44">
        <v>100</v>
      </c>
      <c r="NC185" s="44">
        <v>999999999</v>
      </c>
      <c r="ND185" s="44">
        <v>0</v>
      </c>
      <c r="NE185" s="44">
        <v>100</v>
      </c>
      <c r="NF185" s="44">
        <v>0</v>
      </c>
      <c r="NG185" s="44">
        <v>100</v>
      </c>
      <c r="NH185" s="44">
        <v>50</v>
      </c>
      <c r="NI185" s="44">
        <v>0</v>
      </c>
      <c r="NJ185" s="44">
        <v>999999999</v>
      </c>
      <c r="NK185" s="44">
        <v>0</v>
      </c>
      <c r="NL185" s="25">
        <v>1</v>
      </c>
      <c r="NM185" s="25">
        <v>0</v>
      </c>
      <c r="NN185" s="25">
        <v>1</v>
      </c>
      <c r="NO185" s="25">
        <v>0</v>
      </c>
      <c r="NP185" s="25">
        <v>0</v>
      </c>
      <c r="NQ185" s="25">
        <v>0</v>
      </c>
      <c r="NR185" s="25">
        <v>0</v>
      </c>
      <c r="NS185" s="25">
        <v>0</v>
      </c>
      <c r="NT185" s="25">
        <v>0</v>
      </c>
      <c r="NU185" s="25">
        <v>0</v>
      </c>
      <c r="NV185" s="25">
        <v>0</v>
      </c>
      <c r="NW185" s="25">
        <v>0</v>
      </c>
      <c r="NX185" s="25">
        <v>1</v>
      </c>
      <c r="NY185" s="25">
        <v>0</v>
      </c>
      <c r="NZ185" s="25">
        <v>1</v>
      </c>
      <c r="OA185" s="25">
        <v>0</v>
      </c>
      <c r="OB185" s="25">
        <v>0</v>
      </c>
      <c r="OC185" s="25">
        <v>0</v>
      </c>
      <c r="OD185" s="44">
        <v>0</v>
      </c>
      <c r="OE185" s="44">
        <v>0</v>
      </c>
      <c r="OF185" s="44">
        <v>0</v>
      </c>
      <c r="OG185" s="44">
        <v>1</v>
      </c>
      <c r="OH185" s="44">
        <v>0</v>
      </c>
      <c r="OI185" s="44">
        <v>0</v>
      </c>
      <c r="OJ185" s="44">
        <v>100</v>
      </c>
      <c r="OK185" s="44">
        <v>999999999</v>
      </c>
      <c r="OL185" s="44">
        <v>100</v>
      </c>
      <c r="OM185" s="44">
        <v>999999999</v>
      </c>
      <c r="ON185" s="44">
        <v>999999999</v>
      </c>
      <c r="OO185" s="44">
        <v>999999999</v>
      </c>
      <c r="OP185" s="44">
        <v>999999999</v>
      </c>
      <c r="OQ185" s="44">
        <v>999999999</v>
      </c>
      <c r="OR185" s="44">
        <v>999999999</v>
      </c>
      <c r="OS185" s="44">
        <v>0</v>
      </c>
      <c r="OT185" s="44">
        <v>999999999</v>
      </c>
      <c r="OU185" s="44">
        <v>999999999</v>
      </c>
      <c r="OV185" s="25">
        <v>0</v>
      </c>
      <c r="OW185" s="25">
        <v>2</v>
      </c>
      <c r="OX185" s="25">
        <v>4</v>
      </c>
      <c r="OY185" s="25">
        <v>1</v>
      </c>
      <c r="OZ185" s="25">
        <v>3</v>
      </c>
      <c r="PA185" s="25">
        <v>8</v>
      </c>
      <c r="PB185" s="25">
        <v>5</v>
      </c>
      <c r="PC185" s="25">
        <v>5</v>
      </c>
      <c r="PD185" s="25">
        <v>8</v>
      </c>
      <c r="PE185" s="25">
        <v>6</v>
      </c>
      <c r="PF185" s="25">
        <v>2</v>
      </c>
      <c r="PG185" s="25">
        <v>2</v>
      </c>
      <c r="PH185" s="25">
        <v>2</v>
      </c>
      <c r="PI185" s="25">
        <v>2</v>
      </c>
      <c r="PJ185" s="25">
        <v>4</v>
      </c>
      <c r="PK185" s="25">
        <v>1</v>
      </c>
      <c r="PL185" s="25">
        <v>5</v>
      </c>
      <c r="PM185" s="25">
        <v>9</v>
      </c>
      <c r="PN185" s="25">
        <v>5</v>
      </c>
      <c r="PO185" s="25">
        <v>5</v>
      </c>
      <c r="PP185" s="25">
        <v>9</v>
      </c>
      <c r="PQ185" s="25">
        <v>6</v>
      </c>
      <c r="PR185" s="25">
        <v>3</v>
      </c>
      <c r="PS185" s="25">
        <v>4</v>
      </c>
      <c r="PT185" s="44">
        <v>0</v>
      </c>
      <c r="PU185" s="44">
        <v>100</v>
      </c>
      <c r="PV185" s="44">
        <v>100</v>
      </c>
      <c r="PW185" s="44">
        <v>100</v>
      </c>
      <c r="PX185" s="44">
        <v>60</v>
      </c>
      <c r="PY185" s="44">
        <v>88.888888888888886</v>
      </c>
      <c r="PZ185" s="44">
        <v>100</v>
      </c>
      <c r="QA185" s="44">
        <v>100</v>
      </c>
      <c r="QB185" s="44">
        <v>88.888888888888886</v>
      </c>
      <c r="QC185" s="44">
        <v>100</v>
      </c>
      <c r="QD185" s="44">
        <v>66.666666666666657</v>
      </c>
      <c r="QE185" s="44">
        <v>50</v>
      </c>
      <c r="QF185" s="25">
        <v>0</v>
      </c>
      <c r="QG185" s="25">
        <v>2</v>
      </c>
      <c r="QH185" s="25">
        <v>4</v>
      </c>
      <c r="QI185" s="25">
        <v>1</v>
      </c>
      <c r="QJ185" s="25">
        <v>3</v>
      </c>
      <c r="QK185" s="25">
        <v>8</v>
      </c>
      <c r="QL185" s="25">
        <v>4</v>
      </c>
      <c r="QM185" s="25">
        <v>5</v>
      </c>
      <c r="QN185" s="25">
        <v>8</v>
      </c>
      <c r="QO185" s="25">
        <v>6</v>
      </c>
      <c r="QP185" s="25">
        <v>1</v>
      </c>
      <c r="QQ185" s="25">
        <v>2</v>
      </c>
      <c r="QR185" s="25">
        <v>2</v>
      </c>
      <c r="QS185" s="25">
        <v>4</v>
      </c>
      <c r="QT185" s="25">
        <v>1</v>
      </c>
      <c r="QU185" s="25">
        <v>5</v>
      </c>
      <c r="QV185" s="25">
        <v>9</v>
      </c>
      <c r="QW185" s="25">
        <v>5</v>
      </c>
      <c r="QX185" s="25">
        <v>5</v>
      </c>
      <c r="QY185" s="25">
        <v>9</v>
      </c>
      <c r="QZ185" s="25">
        <v>6</v>
      </c>
      <c r="RA185" s="25">
        <v>3</v>
      </c>
      <c r="RB185" s="44">
        <v>0</v>
      </c>
      <c r="RC185" s="44">
        <v>100</v>
      </c>
      <c r="RD185" s="44">
        <v>100</v>
      </c>
      <c r="RE185" s="44">
        <v>100</v>
      </c>
      <c r="RF185" s="44">
        <v>60</v>
      </c>
      <c r="RG185" s="44">
        <v>88.888888888888886</v>
      </c>
      <c r="RH185" s="44">
        <v>80</v>
      </c>
      <c r="RI185" s="44">
        <v>100</v>
      </c>
      <c r="RJ185" s="44">
        <v>88.888888888888886</v>
      </c>
      <c r="RK185" s="44">
        <v>100</v>
      </c>
      <c r="RL185" s="44">
        <v>33.333333333333329</v>
      </c>
      <c r="RM185" s="25">
        <v>0</v>
      </c>
      <c r="RN185" s="25">
        <v>1</v>
      </c>
      <c r="RO185" s="25">
        <v>3</v>
      </c>
      <c r="RP185" s="25">
        <v>0</v>
      </c>
      <c r="RQ185" s="25">
        <v>1</v>
      </c>
      <c r="RR185" s="25">
        <v>4</v>
      </c>
      <c r="RS185" s="25">
        <v>1</v>
      </c>
      <c r="RT185" s="25">
        <v>2</v>
      </c>
      <c r="RU185" s="25">
        <v>3</v>
      </c>
      <c r="RV185" s="25">
        <v>2</v>
      </c>
      <c r="RW185" s="25">
        <v>2</v>
      </c>
      <c r="RX185" s="25">
        <v>1</v>
      </c>
      <c r="RY185" s="25">
        <v>0</v>
      </c>
      <c r="RZ185" s="25">
        <v>1</v>
      </c>
      <c r="SA185" s="25">
        <v>2</v>
      </c>
      <c r="SB185" s="25">
        <v>0</v>
      </c>
      <c r="SC185" s="25">
        <v>0</v>
      </c>
      <c r="SD185" s="25">
        <v>2</v>
      </c>
      <c r="SE185" s="25">
        <v>1</v>
      </c>
      <c r="SF185" s="25">
        <v>1</v>
      </c>
      <c r="SG185" s="25">
        <v>2</v>
      </c>
      <c r="SH185" s="25">
        <v>2</v>
      </c>
      <c r="SI185" s="25">
        <v>3</v>
      </c>
      <c r="SJ185" s="25">
        <v>0</v>
      </c>
      <c r="SK185" s="25">
        <v>0</v>
      </c>
      <c r="SL185" s="25">
        <v>1</v>
      </c>
      <c r="SM185" s="25">
        <v>2</v>
      </c>
      <c r="SN185" s="25">
        <v>0</v>
      </c>
      <c r="SO185" s="25">
        <v>0</v>
      </c>
      <c r="SP185" s="25">
        <v>2</v>
      </c>
      <c r="SQ185" s="25">
        <v>0</v>
      </c>
      <c r="SR185" s="25">
        <v>1</v>
      </c>
      <c r="SS185" s="25">
        <v>0</v>
      </c>
      <c r="ST185" s="25">
        <v>2</v>
      </c>
      <c r="SU185" s="25">
        <v>2</v>
      </c>
      <c r="SV185" s="25">
        <v>0</v>
      </c>
      <c r="SW185" s="44">
        <v>0</v>
      </c>
      <c r="SX185" s="44">
        <v>50</v>
      </c>
      <c r="SY185" s="44">
        <v>100</v>
      </c>
      <c r="SZ185" s="44">
        <v>999999999</v>
      </c>
      <c r="TA185" s="44">
        <v>20</v>
      </c>
      <c r="TB185" s="44">
        <v>80</v>
      </c>
      <c r="TC185" s="44">
        <v>33.333333333333329</v>
      </c>
      <c r="TD185" s="44">
        <v>40</v>
      </c>
      <c r="TE185" s="44">
        <v>50</v>
      </c>
      <c r="TF185" s="44">
        <v>40</v>
      </c>
      <c r="TG185" s="44">
        <v>50</v>
      </c>
      <c r="TH185" s="44">
        <v>33.333333333333329</v>
      </c>
      <c r="TI185" s="44">
        <v>0</v>
      </c>
      <c r="TJ185" s="44">
        <v>50</v>
      </c>
      <c r="TK185" s="44">
        <v>66.666666666666657</v>
      </c>
      <c r="TL185" s="44">
        <v>999999999</v>
      </c>
      <c r="TM185" s="44">
        <v>0</v>
      </c>
      <c r="TN185" s="44">
        <v>40</v>
      </c>
      <c r="TO185" s="44">
        <v>33.333333333333329</v>
      </c>
      <c r="TP185" s="44">
        <v>20</v>
      </c>
      <c r="TQ185" s="44">
        <v>33.333333333333329</v>
      </c>
      <c r="TR185" s="44">
        <v>40</v>
      </c>
      <c r="TS185" s="44">
        <v>75</v>
      </c>
      <c r="TT185" s="44">
        <v>0</v>
      </c>
      <c r="TU185" s="44">
        <v>0</v>
      </c>
      <c r="TV185" s="44">
        <v>50</v>
      </c>
      <c r="TW185" s="44">
        <v>66.666666666666657</v>
      </c>
      <c r="TX185" s="44">
        <v>999999999</v>
      </c>
      <c r="TY185" s="44">
        <v>0</v>
      </c>
      <c r="TZ185" s="44">
        <v>40</v>
      </c>
      <c r="UA185" s="44">
        <v>0</v>
      </c>
      <c r="UB185" s="44">
        <v>20</v>
      </c>
      <c r="UC185" s="44">
        <v>0</v>
      </c>
      <c r="UD185" s="44">
        <v>40</v>
      </c>
      <c r="UE185" s="44">
        <v>50</v>
      </c>
      <c r="UF185" s="44">
        <v>0</v>
      </c>
    </row>
    <row r="186" spans="1:552" x14ac:dyDescent="0.25">
      <c r="A186" s="2" t="str">
        <f t="shared" si="2"/>
        <v xml:space="preserve">351620 Franca                                                                                                                                       </v>
      </c>
      <c r="B186" s="58">
        <v>351620</v>
      </c>
      <c r="C186" s="2" t="s">
        <v>230</v>
      </c>
      <c r="D186" s="56">
        <v>27</v>
      </c>
      <c r="E186" s="56">
        <v>13</v>
      </c>
      <c r="F186" s="56">
        <v>17</v>
      </c>
      <c r="G186" s="56">
        <v>23</v>
      </c>
      <c r="H186" s="56">
        <v>11</v>
      </c>
      <c r="I186" s="56">
        <v>23</v>
      </c>
      <c r="J186" s="56">
        <v>14</v>
      </c>
      <c r="K186" s="56">
        <v>7</v>
      </c>
      <c r="L186" s="56">
        <v>7</v>
      </c>
      <c r="M186" s="56">
        <v>10</v>
      </c>
      <c r="N186" s="56">
        <v>8</v>
      </c>
      <c r="O186" s="56">
        <v>12</v>
      </c>
      <c r="P186" s="59">
        <v>18</v>
      </c>
      <c r="Q186" s="59">
        <v>9</v>
      </c>
      <c r="R186" s="59">
        <v>12</v>
      </c>
      <c r="S186" s="59">
        <v>16</v>
      </c>
      <c r="T186" s="59">
        <v>8</v>
      </c>
      <c r="U186" s="59">
        <v>8</v>
      </c>
      <c r="V186" s="59">
        <v>11</v>
      </c>
      <c r="W186" s="59">
        <v>3</v>
      </c>
      <c r="X186" s="59">
        <v>4</v>
      </c>
      <c r="Y186" s="59">
        <v>4</v>
      </c>
      <c r="Z186" s="59">
        <v>3</v>
      </c>
      <c r="AA186" s="59">
        <v>2</v>
      </c>
      <c r="AB186" s="62">
        <v>66.666666666666657</v>
      </c>
      <c r="AC186" s="62">
        <v>69.230769230769226</v>
      </c>
      <c r="AD186" s="62">
        <v>70.588235294117652</v>
      </c>
      <c r="AE186" s="62">
        <v>69.565217391304344</v>
      </c>
      <c r="AF186" s="62">
        <v>72.727272727272734</v>
      </c>
      <c r="AG186" s="62">
        <v>34.782608695652172</v>
      </c>
      <c r="AH186" s="62">
        <v>78.571428571428569</v>
      </c>
      <c r="AI186" s="62">
        <v>42.857142857142854</v>
      </c>
      <c r="AJ186" s="62">
        <v>57.142857142857139</v>
      </c>
      <c r="AK186" s="62">
        <v>40</v>
      </c>
      <c r="AL186" s="62">
        <v>37.5</v>
      </c>
      <c r="AM186" s="62">
        <v>16.666666666666664</v>
      </c>
      <c r="AN186" s="61">
        <v>8</v>
      </c>
      <c r="AO186" s="25">
        <v>2</v>
      </c>
      <c r="AP186" s="25">
        <v>4</v>
      </c>
      <c r="AQ186" s="25">
        <v>5</v>
      </c>
      <c r="AR186" s="25">
        <v>3</v>
      </c>
      <c r="AS186" s="25">
        <v>12</v>
      </c>
      <c r="AT186" s="25">
        <v>1</v>
      </c>
      <c r="AU186" s="25">
        <v>2</v>
      </c>
      <c r="AV186" s="25">
        <v>1</v>
      </c>
      <c r="AW186" s="25">
        <v>5</v>
      </c>
      <c r="AX186" s="25">
        <v>4</v>
      </c>
      <c r="AY186" s="25">
        <v>9</v>
      </c>
      <c r="AZ186" s="39">
        <v>29.629629629629626</v>
      </c>
      <c r="BA186" s="39">
        <v>15.384615384615385</v>
      </c>
      <c r="BB186" s="39">
        <v>23.52941176470588</v>
      </c>
      <c r="BC186" s="39">
        <v>21.739130434782609</v>
      </c>
      <c r="BD186" s="39">
        <v>27.27272727272727</v>
      </c>
      <c r="BE186" s="39">
        <v>52.173913043478258</v>
      </c>
      <c r="BF186" s="39">
        <v>7.1428571428571423</v>
      </c>
      <c r="BG186" s="39">
        <v>28.571428571428569</v>
      </c>
      <c r="BH186" s="39">
        <v>14.285714285714285</v>
      </c>
      <c r="BI186" s="39">
        <v>50</v>
      </c>
      <c r="BJ186" s="39">
        <v>50</v>
      </c>
      <c r="BK186" s="39">
        <v>75</v>
      </c>
      <c r="BL186" s="25">
        <v>1</v>
      </c>
      <c r="BM186" s="25">
        <v>2</v>
      </c>
      <c r="BN186" s="25">
        <v>1</v>
      </c>
      <c r="BO186" s="25">
        <v>2</v>
      </c>
      <c r="BP186" s="25">
        <v>0</v>
      </c>
      <c r="BQ186" s="25">
        <v>3</v>
      </c>
      <c r="BR186" s="25">
        <v>2</v>
      </c>
      <c r="BS186" s="25">
        <v>2</v>
      </c>
      <c r="BT186" s="25">
        <v>2</v>
      </c>
      <c r="BU186" s="25">
        <v>1</v>
      </c>
      <c r="BV186" s="25">
        <v>1</v>
      </c>
      <c r="BW186" s="25">
        <v>1</v>
      </c>
      <c r="BX186" s="39">
        <v>3.7037037037037033</v>
      </c>
      <c r="BY186" s="39">
        <v>15.384615384615385</v>
      </c>
      <c r="BZ186" s="39">
        <v>5.8823529411764701</v>
      </c>
      <c r="CA186" s="39">
        <v>8.695652173913043</v>
      </c>
      <c r="CB186" s="39">
        <v>0</v>
      </c>
      <c r="CC186" s="39">
        <v>13.043478260869565</v>
      </c>
      <c r="CD186" s="39">
        <v>14.285714285714285</v>
      </c>
      <c r="CE186" s="39">
        <v>28.571428571428569</v>
      </c>
      <c r="CF186" s="39">
        <v>28.571428571428569</v>
      </c>
      <c r="CG186" s="39">
        <v>10</v>
      </c>
      <c r="CH186" s="39">
        <v>12.5</v>
      </c>
      <c r="CI186" s="39">
        <v>8.3333333333333321</v>
      </c>
      <c r="CJ186" s="63">
        <v>8</v>
      </c>
      <c r="CK186" s="63">
        <v>4</v>
      </c>
      <c r="CL186" s="63">
        <v>2</v>
      </c>
      <c r="CM186" s="63">
        <v>6</v>
      </c>
      <c r="CN186" s="63">
        <v>3</v>
      </c>
      <c r="CO186" s="63">
        <v>4</v>
      </c>
      <c r="CP186" s="63">
        <v>7</v>
      </c>
      <c r="CQ186" s="63">
        <v>1</v>
      </c>
      <c r="CR186" s="63">
        <v>1</v>
      </c>
      <c r="CS186" s="63">
        <v>1</v>
      </c>
      <c r="CT186" s="63">
        <v>1</v>
      </c>
      <c r="CU186" s="63">
        <v>2</v>
      </c>
      <c r="CV186" s="63">
        <v>1</v>
      </c>
      <c r="CW186" s="63">
        <v>2</v>
      </c>
      <c r="CX186" s="63">
        <v>1</v>
      </c>
      <c r="CY186" s="63">
        <v>0</v>
      </c>
      <c r="CZ186" s="63">
        <v>0</v>
      </c>
      <c r="DA186" s="63">
        <v>0</v>
      </c>
      <c r="DB186" s="63">
        <v>0</v>
      </c>
      <c r="DC186" s="63">
        <v>0</v>
      </c>
      <c r="DD186" s="63">
        <v>0</v>
      </c>
      <c r="DE186" s="63">
        <v>0</v>
      </c>
      <c r="DF186" s="63">
        <v>0</v>
      </c>
      <c r="DG186" s="63">
        <v>0</v>
      </c>
      <c r="DH186" s="25">
        <v>5</v>
      </c>
      <c r="DI186" s="25">
        <v>2</v>
      </c>
      <c r="DJ186" s="25">
        <v>4</v>
      </c>
      <c r="DK186" s="25">
        <v>3</v>
      </c>
      <c r="DL186" s="25">
        <v>1</v>
      </c>
      <c r="DM186" s="25">
        <v>2</v>
      </c>
      <c r="DN186" s="25">
        <v>1</v>
      </c>
      <c r="DO186" s="25">
        <v>0</v>
      </c>
      <c r="DP186" s="25">
        <v>1</v>
      </c>
      <c r="DQ186" s="25">
        <v>0</v>
      </c>
      <c r="DR186" s="25">
        <v>0</v>
      </c>
      <c r="DS186" s="25">
        <v>0</v>
      </c>
      <c r="DT186" s="34">
        <v>14</v>
      </c>
      <c r="DU186" s="34">
        <v>8</v>
      </c>
      <c r="DV186" s="34">
        <v>7</v>
      </c>
      <c r="DW186" s="34">
        <v>9</v>
      </c>
      <c r="DX186" s="34">
        <v>4</v>
      </c>
      <c r="DY186" s="34">
        <v>6</v>
      </c>
      <c r="DZ186" s="34">
        <v>8</v>
      </c>
      <c r="EA186" s="2">
        <v>1</v>
      </c>
      <c r="EB186" s="2">
        <v>2</v>
      </c>
      <c r="EC186" s="2">
        <v>1</v>
      </c>
      <c r="ED186" s="2">
        <v>1</v>
      </c>
      <c r="EE186" s="2">
        <v>2</v>
      </c>
      <c r="EF186" s="34">
        <v>57.142857142857139</v>
      </c>
      <c r="EG186" s="34">
        <v>50</v>
      </c>
      <c r="EH186" s="34">
        <v>28.571428571428569</v>
      </c>
      <c r="EI186" s="34">
        <v>66.666666666666657</v>
      </c>
      <c r="EJ186" s="34">
        <v>75</v>
      </c>
      <c r="EK186" s="34">
        <v>66.666666666666657</v>
      </c>
      <c r="EL186" s="34">
        <v>87.5</v>
      </c>
      <c r="EM186" s="34">
        <v>100</v>
      </c>
      <c r="EN186" s="34">
        <v>50</v>
      </c>
      <c r="EO186" s="34">
        <v>100</v>
      </c>
      <c r="EP186" s="34">
        <v>100</v>
      </c>
      <c r="EQ186" s="34">
        <v>100</v>
      </c>
      <c r="ER186" s="34">
        <v>7.1428571428571423</v>
      </c>
      <c r="ES186" s="34">
        <v>25</v>
      </c>
      <c r="ET186" s="34">
        <v>14.285714285714285</v>
      </c>
      <c r="EU186" s="34">
        <v>0</v>
      </c>
      <c r="EV186" s="34">
        <v>0</v>
      </c>
      <c r="EW186" s="34">
        <v>0</v>
      </c>
      <c r="EX186" s="34">
        <v>0</v>
      </c>
      <c r="EY186" s="34">
        <v>0</v>
      </c>
      <c r="EZ186" s="34">
        <v>0</v>
      </c>
      <c r="FA186" s="34">
        <v>0</v>
      </c>
      <c r="FB186" s="34">
        <v>0</v>
      </c>
      <c r="FC186" s="34">
        <v>0</v>
      </c>
      <c r="FD186" s="42">
        <v>35.714285714285715</v>
      </c>
      <c r="FE186" s="42">
        <v>25</v>
      </c>
      <c r="FF186" s="42">
        <v>57.142857142857139</v>
      </c>
      <c r="FG186" s="42">
        <v>33.333333333333329</v>
      </c>
      <c r="FH186" s="42">
        <v>25</v>
      </c>
      <c r="FI186" s="42">
        <v>33.333333333333329</v>
      </c>
      <c r="FJ186" s="42">
        <v>12.5</v>
      </c>
      <c r="FK186" s="42">
        <v>0</v>
      </c>
      <c r="FL186" s="42">
        <v>50</v>
      </c>
      <c r="FM186" s="42">
        <v>0</v>
      </c>
      <c r="FN186" s="42">
        <v>0</v>
      </c>
      <c r="FO186" s="42">
        <v>0</v>
      </c>
      <c r="FP186" s="42">
        <v>6</v>
      </c>
      <c r="FQ186" s="2">
        <v>4</v>
      </c>
      <c r="FR186" s="2">
        <v>4</v>
      </c>
      <c r="FS186" s="2">
        <v>9</v>
      </c>
      <c r="FT186" s="2">
        <v>5</v>
      </c>
      <c r="FU186" s="2">
        <v>5</v>
      </c>
      <c r="FV186" s="2">
        <v>7</v>
      </c>
      <c r="FW186" s="2">
        <v>1</v>
      </c>
      <c r="FX186" s="2">
        <v>1</v>
      </c>
      <c r="FY186" s="2">
        <v>1</v>
      </c>
      <c r="FZ186" s="2">
        <v>3</v>
      </c>
      <c r="GA186" s="2">
        <v>1</v>
      </c>
      <c r="GB186" s="25">
        <v>5</v>
      </c>
      <c r="GC186" s="25">
        <v>0</v>
      </c>
      <c r="GD186" s="25">
        <v>2</v>
      </c>
      <c r="GE186" s="25">
        <v>2</v>
      </c>
      <c r="GF186" s="25">
        <v>1</v>
      </c>
      <c r="GG186" s="25">
        <v>1</v>
      </c>
      <c r="GH186" s="25">
        <v>1</v>
      </c>
      <c r="GI186" s="25">
        <v>1</v>
      </c>
      <c r="GJ186" s="25">
        <v>1</v>
      </c>
      <c r="GK186" s="25">
        <v>0</v>
      </c>
      <c r="GL186" s="25">
        <v>0</v>
      </c>
      <c r="GM186" s="25">
        <v>0</v>
      </c>
      <c r="GN186" s="2">
        <v>7</v>
      </c>
      <c r="GO186" s="2">
        <v>5</v>
      </c>
      <c r="GP186" s="2">
        <v>6</v>
      </c>
      <c r="GQ186" s="2">
        <v>5</v>
      </c>
      <c r="GR186" s="2">
        <v>2</v>
      </c>
      <c r="GS186" s="2">
        <v>2</v>
      </c>
      <c r="GT186" s="2">
        <v>3</v>
      </c>
      <c r="GU186" s="2">
        <v>1</v>
      </c>
      <c r="GV186" s="2">
        <v>1</v>
      </c>
      <c r="GW186" s="2">
        <v>0</v>
      </c>
      <c r="GX186" s="2">
        <v>0</v>
      </c>
      <c r="GY186" s="2">
        <v>0</v>
      </c>
      <c r="GZ186" s="2">
        <v>18</v>
      </c>
      <c r="HA186" s="2">
        <v>9</v>
      </c>
      <c r="HB186" s="2">
        <v>12</v>
      </c>
      <c r="HC186" s="2">
        <v>16</v>
      </c>
      <c r="HD186" s="2">
        <v>8</v>
      </c>
      <c r="HE186" s="2">
        <v>8</v>
      </c>
      <c r="HF186" s="2">
        <v>11</v>
      </c>
      <c r="HG186" s="2">
        <v>3</v>
      </c>
      <c r="HH186" s="2">
        <v>3</v>
      </c>
      <c r="HI186" s="2">
        <v>1</v>
      </c>
      <c r="HJ186" s="2">
        <v>3</v>
      </c>
      <c r="HK186" s="2">
        <v>1</v>
      </c>
      <c r="HL186" s="34">
        <v>33.333333333333329</v>
      </c>
      <c r="HM186" s="34">
        <v>44.444444444444443</v>
      </c>
      <c r="HN186" s="34">
        <v>33.333333333333329</v>
      </c>
      <c r="HO186" s="34">
        <v>56.25</v>
      </c>
      <c r="HP186" s="34">
        <v>62.5</v>
      </c>
      <c r="HQ186" s="34">
        <v>62.5</v>
      </c>
      <c r="HR186" s="34">
        <v>63.636363636363633</v>
      </c>
      <c r="HS186" s="34">
        <v>33.333333333333329</v>
      </c>
      <c r="HT186" s="34">
        <v>33.333333333333329</v>
      </c>
      <c r="HU186" s="34">
        <v>100</v>
      </c>
      <c r="HV186" s="34">
        <v>100</v>
      </c>
      <c r="HW186" s="34">
        <v>100</v>
      </c>
      <c r="HX186" s="39">
        <v>27.777777777777779</v>
      </c>
      <c r="HY186" s="39">
        <v>0</v>
      </c>
      <c r="HZ186" s="39">
        <v>16.666666666666664</v>
      </c>
      <c r="IA186" s="39">
        <v>12.5</v>
      </c>
      <c r="IB186" s="39">
        <v>12.5</v>
      </c>
      <c r="IC186" s="39">
        <v>12.5</v>
      </c>
      <c r="ID186" s="39">
        <v>9.0909090909090917</v>
      </c>
      <c r="IE186" s="39">
        <v>33.333333333333329</v>
      </c>
      <c r="IF186" s="39">
        <v>33.333333333333329</v>
      </c>
      <c r="IG186" s="39">
        <v>0</v>
      </c>
      <c r="IH186" s="39">
        <v>0</v>
      </c>
      <c r="II186" s="39">
        <v>0</v>
      </c>
      <c r="IJ186" s="39">
        <v>38.888888888888893</v>
      </c>
      <c r="IK186" s="39">
        <v>55.555555555555557</v>
      </c>
      <c r="IL186" s="39">
        <v>50</v>
      </c>
      <c r="IM186" s="39">
        <v>31.25</v>
      </c>
      <c r="IN186" s="39">
        <v>25</v>
      </c>
      <c r="IO186" s="39">
        <v>25</v>
      </c>
      <c r="IP186" s="39">
        <v>27.27272727272727</v>
      </c>
      <c r="IQ186" s="39">
        <v>33.333333333333329</v>
      </c>
      <c r="IR186" s="39">
        <v>33.333333333333329</v>
      </c>
      <c r="IS186" s="39">
        <v>0</v>
      </c>
      <c r="IT186" s="39">
        <v>0</v>
      </c>
      <c r="IU186" s="39">
        <v>0</v>
      </c>
      <c r="IV186" s="39">
        <v>3</v>
      </c>
      <c r="IW186" s="39">
        <v>0</v>
      </c>
      <c r="IX186" s="39">
        <v>1</v>
      </c>
      <c r="IY186" s="39">
        <v>1</v>
      </c>
      <c r="IZ186" s="39">
        <v>1</v>
      </c>
      <c r="JA186" s="39">
        <v>5</v>
      </c>
      <c r="JB186" s="39">
        <v>0</v>
      </c>
      <c r="JC186" s="39">
        <v>1</v>
      </c>
      <c r="JD186" s="2">
        <v>1</v>
      </c>
      <c r="JE186" s="2">
        <v>4</v>
      </c>
      <c r="JF186" s="2">
        <v>3</v>
      </c>
      <c r="JG186" s="2">
        <v>8</v>
      </c>
      <c r="JH186" s="2">
        <v>4</v>
      </c>
      <c r="JI186" s="2">
        <v>0</v>
      </c>
      <c r="JJ186" s="2">
        <v>2</v>
      </c>
      <c r="JK186" s="2">
        <v>1</v>
      </c>
      <c r="JL186" s="2">
        <v>1</v>
      </c>
      <c r="JM186" s="44">
        <v>4</v>
      </c>
      <c r="JN186" s="44">
        <v>1</v>
      </c>
      <c r="JO186" s="44">
        <v>0</v>
      </c>
      <c r="JP186" s="2">
        <v>0</v>
      </c>
      <c r="JQ186" s="2">
        <v>0</v>
      </c>
      <c r="JR186" s="2">
        <v>1</v>
      </c>
      <c r="JS186" s="2">
        <v>0</v>
      </c>
      <c r="JT186" s="2">
        <v>1</v>
      </c>
      <c r="JU186" s="2">
        <v>1</v>
      </c>
      <c r="JV186" s="2">
        <v>0</v>
      </c>
      <c r="JW186" s="2">
        <v>1</v>
      </c>
      <c r="JX186" s="2">
        <v>1</v>
      </c>
      <c r="JY186" s="2">
        <v>1</v>
      </c>
      <c r="JZ186" s="2">
        <v>0</v>
      </c>
      <c r="KA186" s="2">
        <v>0</v>
      </c>
      <c r="KB186" s="25">
        <v>0</v>
      </c>
      <c r="KC186" s="25">
        <v>0</v>
      </c>
      <c r="KD186" s="25">
        <v>0</v>
      </c>
      <c r="KE186" s="25">
        <v>1</v>
      </c>
      <c r="KF186" s="25">
        <v>8</v>
      </c>
      <c r="KG186" s="25">
        <v>1</v>
      </c>
      <c r="KH186" s="25">
        <v>3</v>
      </c>
      <c r="KI186" s="25">
        <v>3</v>
      </c>
      <c r="KJ186" s="25">
        <v>3</v>
      </c>
      <c r="KK186" s="25">
        <v>10</v>
      </c>
      <c r="KL186" s="25">
        <v>1</v>
      </c>
      <c r="KM186" s="25">
        <v>1</v>
      </c>
      <c r="KN186" s="25">
        <v>1</v>
      </c>
      <c r="KO186" s="25">
        <v>4</v>
      </c>
      <c r="KP186" s="25">
        <v>4</v>
      </c>
      <c r="KQ186" s="25">
        <v>9</v>
      </c>
      <c r="KR186" s="44">
        <v>37.5</v>
      </c>
      <c r="KS186" s="44">
        <v>0</v>
      </c>
      <c r="KT186" s="44">
        <v>33.333333333333329</v>
      </c>
      <c r="KU186" s="44">
        <v>33.333333333333329</v>
      </c>
      <c r="KV186" s="44">
        <v>33.333333333333329</v>
      </c>
      <c r="KW186" s="44">
        <v>50</v>
      </c>
      <c r="KX186" s="44">
        <v>0</v>
      </c>
      <c r="KY186" s="44">
        <v>100</v>
      </c>
      <c r="KZ186" s="44">
        <v>100</v>
      </c>
      <c r="LA186" s="44">
        <v>100</v>
      </c>
      <c r="LB186" s="44">
        <v>75</v>
      </c>
      <c r="LC186" s="44">
        <v>88.888888888888886</v>
      </c>
      <c r="LD186" s="44">
        <v>50</v>
      </c>
      <c r="LE186" s="44">
        <v>0</v>
      </c>
      <c r="LF186" s="44">
        <v>66.666666666666657</v>
      </c>
      <c r="LG186" s="44">
        <v>33.333333333333329</v>
      </c>
      <c r="LH186" s="44">
        <v>33.333333333333329</v>
      </c>
      <c r="LI186" s="44">
        <v>40</v>
      </c>
      <c r="LJ186" s="44">
        <v>100</v>
      </c>
      <c r="LK186" s="44">
        <v>0</v>
      </c>
      <c r="LL186" s="44">
        <v>0</v>
      </c>
      <c r="LM186" s="44">
        <v>0</v>
      </c>
      <c r="LN186" s="44">
        <v>25</v>
      </c>
      <c r="LO186" s="44">
        <v>0</v>
      </c>
      <c r="LP186" s="44">
        <v>12.5</v>
      </c>
      <c r="LQ186" s="44">
        <v>100</v>
      </c>
      <c r="LR186" s="44">
        <v>0</v>
      </c>
      <c r="LS186" s="44">
        <v>33.333333333333329</v>
      </c>
      <c r="LT186" s="44">
        <v>33.333333333333329</v>
      </c>
      <c r="LU186" s="44">
        <v>10</v>
      </c>
      <c r="LV186" s="44">
        <v>0</v>
      </c>
      <c r="LW186" s="44">
        <v>0</v>
      </c>
      <c r="LX186" s="44">
        <v>0</v>
      </c>
      <c r="LY186" s="44">
        <v>0</v>
      </c>
      <c r="LZ186" s="44">
        <v>0</v>
      </c>
      <c r="MA186" s="44">
        <v>11.111111111111111</v>
      </c>
      <c r="MB186" s="25">
        <v>5</v>
      </c>
      <c r="MC186" s="25">
        <v>4</v>
      </c>
      <c r="MD186" s="25">
        <v>2</v>
      </c>
      <c r="ME186" s="25">
        <v>4</v>
      </c>
      <c r="MF186" s="25">
        <v>2</v>
      </c>
      <c r="MG186" s="25">
        <v>2</v>
      </c>
      <c r="MH186" s="25">
        <v>1</v>
      </c>
      <c r="MI186" s="25">
        <v>0</v>
      </c>
      <c r="MJ186" s="25">
        <v>1</v>
      </c>
      <c r="MK186" s="25">
        <v>0</v>
      </c>
      <c r="ML186" s="25">
        <v>0</v>
      </c>
      <c r="MM186" s="25">
        <v>0</v>
      </c>
      <c r="MN186" s="25">
        <v>14</v>
      </c>
      <c r="MO186" s="25">
        <v>8</v>
      </c>
      <c r="MP186" s="25">
        <v>7</v>
      </c>
      <c r="MQ186" s="25">
        <v>9</v>
      </c>
      <c r="MR186" s="25">
        <v>4</v>
      </c>
      <c r="MS186" s="25">
        <v>6</v>
      </c>
      <c r="MT186" s="25">
        <v>8</v>
      </c>
      <c r="MU186" s="25">
        <v>1</v>
      </c>
      <c r="MV186" s="25">
        <v>3</v>
      </c>
      <c r="MW186" s="44">
        <v>0</v>
      </c>
      <c r="MX186" s="44">
        <v>1</v>
      </c>
      <c r="MY186" s="44">
        <v>0</v>
      </c>
      <c r="MZ186" s="44">
        <v>35.714285714285715</v>
      </c>
      <c r="NA186" s="44">
        <v>50</v>
      </c>
      <c r="NB186" s="44">
        <v>28.571428571428569</v>
      </c>
      <c r="NC186" s="44">
        <v>44.444444444444443</v>
      </c>
      <c r="ND186" s="44">
        <v>50</v>
      </c>
      <c r="NE186" s="44">
        <v>33.333333333333329</v>
      </c>
      <c r="NF186" s="44">
        <v>12.5</v>
      </c>
      <c r="NG186" s="44">
        <v>0</v>
      </c>
      <c r="NH186" s="44">
        <v>33.333333333333329</v>
      </c>
      <c r="NI186" s="44">
        <v>999999999</v>
      </c>
      <c r="NJ186" s="44">
        <v>0</v>
      </c>
      <c r="NK186" s="44">
        <v>999999999</v>
      </c>
      <c r="NL186" s="25">
        <v>2</v>
      </c>
      <c r="NM186" s="25">
        <v>0</v>
      </c>
      <c r="NN186" s="25">
        <v>0</v>
      </c>
      <c r="NO186" s="25">
        <v>0</v>
      </c>
      <c r="NP186" s="25">
        <v>0</v>
      </c>
      <c r="NQ186" s="25">
        <v>0</v>
      </c>
      <c r="NR186" s="25">
        <v>0</v>
      </c>
      <c r="NS186" s="25">
        <v>0</v>
      </c>
      <c r="NT186" s="25">
        <v>0</v>
      </c>
      <c r="NU186" s="25">
        <v>0</v>
      </c>
      <c r="NV186" s="25">
        <v>0</v>
      </c>
      <c r="NW186" s="25">
        <v>0</v>
      </c>
      <c r="NX186" s="25">
        <v>6</v>
      </c>
      <c r="NY186" s="25">
        <v>1</v>
      </c>
      <c r="NZ186" s="25">
        <v>1</v>
      </c>
      <c r="OA186" s="25">
        <v>1</v>
      </c>
      <c r="OB186" s="25">
        <v>2</v>
      </c>
      <c r="OC186" s="25">
        <v>1</v>
      </c>
      <c r="OD186" s="44">
        <v>0</v>
      </c>
      <c r="OE186" s="44">
        <v>0</v>
      </c>
      <c r="OF186" s="44">
        <v>0</v>
      </c>
      <c r="OG186" s="44">
        <v>0</v>
      </c>
      <c r="OH186" s="44">
        <v>0</v>
      </c>
      <c r="OI186" s="44">
        <v>0</v>
      </c>
      <c r="OJ186" s="44">
        <v>33.333333333333329</v>
      </c>
      <c r="OK186" s="44">
        <v>0</v>
      </c>
      <c r="OL186" s="44">
        <v>0</v>
      </c>
      <c r="OM186" s="44">
        <v>0</v>
      </c>
      <c r="ON186" s="44">
        <v>0</v>
      </c>
      <c r="OO186" s="44">
        <v>0</v>
      </c>
      <c r="OP186" s="44">
        <v>999999999</v>
      </c>
      <c r="OQ186" s="44">
        <v>999999999</v>
      </c>
      <c r="OR186" s="44">
        <v>999999999</v>
      </c>
      <c r="OS186" s="44">
        <v>999999999</v>
      </c>
      <c r="OT186" s="44">
        <v>999999999</v>
      </c>
      <c r="OU186" s="44">
        <v>999999999</v>
      </c>
      <c r="OV186" s="25">
        <v>21</v>
      </c>
      <c r="OW186" s="25">
        <v>14</v>
      </c>
      <c r="OX186" s="25">
        <v>13</v>
      </c>
      <c r="OY186" s="25">
        <v>17</v>
      </c>
      <c r="OZ186" s="25">
        <v>16</v>
      </c>
      <c r="PA186" s="25">
        <v>16</v>
      </c>
      <c r="PB186" s="25">
        <v>15</v>
      </c>
      <c r="PC186" s="25">
        <v>5</v>
      </c>
      <c r="PD186" s="25">
        <v>6</v>
      </c>
      <c r="PE186" s="25">
        <v>7</v>
      </c>
      <c r="PF186" s="25">
        <v>8</v>
      </c>
      <c r="PG186" s="25">
        <v>7</v>
      </c>
      <c r="PH186" s="25">
        <v>34</v>
      </c>
      <c r="PI186" s="25">
        <v>18</v>
      </c>
      <c r="PJ186" s="25">
        <v>20</v>
      </c>
      <c r="PK186" s="25">
        <v>25</v>
      </c>
      <c r="PL186" s="25">
        <v>21</v>
      </c>
      <c r="PM186" s="25">
        <v>22</v>
      </c>
      <c r="PN186" s="25">
        <v>17</v>
      </c>
      <c r="PO186" s="25">
        <v>6</v>
      </c>
      <c r="PP186" s="25">
        <v>8</v>
      </c>
      <c r="PQ186" s="25">
        <v>9</v>
      </c>
      <c r="PR186" s="25">
        <v>9</v>
      </c>
      <c r="PS186" s="25">
        <v>13</v>
      </c>
      <c r="PT186" s="44">
        <v>61.764705882352942</v>
      </c>
      <c r="PU186" s="44">
        <v>77.777777777777786</v>
      </c>
      <c r="PV186" s="44">
        <v>65</v>
      </c>
      <c r="PW186" s="44">
        <v>68</v>
      </c>
      <c r="PX186" s="44">
        <v>76.19047619047619</v>
      </c>
      <c r="PY186" s="44">
        <v>72.727272727272734</v>
      </c>
      <c r="PZ186" s="44">
        <v>88.235294117647058</v>
      </c>
      <c r="QA186" s="44">
        <v>83.333333333333343</v>
      </c>
      <c r="QB186" s="44">
        <v>75</v>
      </c>
      <c r="QC186" s="44">
        <v>77.777777777777786</v>
      </c>
      <c r="QD186" s="44">
        <v>88.888888888888886</v>
      </c>
      <c r="QE186" s="44">
        <v>53.846153846153847</v>
      </c>
      <c r="QF186" s="25">
        <v>21</v>
      </c>
      <c r="QG186" s="25">
        <v>12</v>
      </c>
      <c r="QH186" s="25">
        <v>13</v>
      </c>
      <c r="QI186" s="25">
        <v>16</v>
      </c>
      <c r="QJ186" s="25">
        <v>17</v>
      </c>
      <c r="QK186" s="25">
        <v>16</v>
      </c>
      <c r="QL186" s="25">
        <v>14</v>
      </c>
      <c r="QM186" s="25">
        <v>6</v>
      </c>
      <c r="QN186" s="25">
        <v>7</v>
      </c>
      <c r="QO186" s="25">
        <v>7</v>
      </c>
      <c r="QP186" s="25">
        <v>2</v>
      </c>
      <c r="QQ186" s="25">
        <v>34</v>
      </c>
      <c r="QR186" s="25">
        <v>18</v>
      </c>
      <c r="QS186" s="25">
        <v>20</v>
      </c>
      <c r="QT186" s="25">
        <v>25</v>
      </c>
      <c r="QU186" s="25">
        <v>21</v>
      </c>
      <c r="QV186" s="25">
        <v>22</v>
      </c>
      <c r="QW186" s="25">
        <v>17</v>
      </c>
      <c r="QX186" s="25">
        <v>6</v>
      </c>
      <c r="QY186" s="25">
        <v>8</v>
      </c>
      <c r="QZ186" s="25">
        <v>9</v>
      </c>
      <c r="RA186" s="25">
        <v>9</v>
      </c>
      <c r="RB186" s="44">
        <v>61.764705882352942</v>
      </c>
      <c r="RC186" s="44">
        <v>66.666666666666657</v>
      </c>
      <c r="RD186" s="44">
        <v>65</v>
      </c>
      <c r="RE186" s="44">
        <v>64</v>
      </c>
      <c r="RF186" s="44">
        <v>80.952380952380949</v>
      </c>
      <c r="RG186" s="44">
        <v>72.727272727272734</v>
      </c>
      <c r="RH186" s="44">
        <v>82.35294117647058</v>
      </c>
      <c r="RI186" s="44">
        <v>100</v>
      </c>
      <c r="RJ186" s="44">
        <v>87.5</v>
      </c>
      <c r="RK186" s="44">
        <v>77.777777777777786</v>
      </c>
      <c r="RL186" s="44">
        <v>22.222222222222221</v>
      </c>
      <c r="RM186" s="25">
        <v>18</v>
      </c>
      <c r="RN186" s="25">
        <v>9</v>
      </c>
      <c r="RO186" s="25">
        <v>11</v>
      </c>
      <c r="RP186" s="25">
        <v>15</v>
      </c>
      <c r="RQ186" s="25">
        <v>9</v>
      </c>
      <c r="RR186" s="25">
        <v>15</v>
      </c>
      <c r="RS186" s="25">
        <v>8</v>
      </c>
      <c r="RT186" s="25">
        <v>3</v>
      </c>
      <c r="RU186" s="25">
        <v>3</v>
      </c>
      <c r="RV186" s="25">
        <v>4</v>
      </c>
      <c r="RW186" s="25">
        <v>7</v>
      </c>
      <c r="RX186" s="25">
        <v>8</v>
      </c>
      <c r="RY186" s="25">
        <v>13</v>
      </c>
      <c r="RZ186" s="25">
        <v>2</v>
      </c>
      <c r="SA186" s="25">
        <v>2</v>
      </c>
      <c r="SB186" s="25">
        <v>4</v>
      </c>
      <c r="SC186" s="25">
        <v>2</v>
      </c>
      <c r="SD186" s="25">
        <v>9</v>
      </c>
      <c r="SE186" s="25">
        <v>8</v>
      </c>
      <c r="SF186" s="25">
        <v>1</v>
      </c>
      <c r="SG186" s="25">
        <v>2</v>
      </c>
      <c r="SH186" s="25">
        <v>4</v>
      </c>
      <c r="SI186" s="25">
        <v>4</v>
      </c>
      <c r="SJ186" s="25">
        <v>8</v>
      </c>
      <c r="SK186" s="25">
        <v>11</v>
      </c>
      <c r="SL186" s="25">
        <v>2</v>
      </c>
      <c r="SM186" s="25">
        <v>1</v>
      </c>
      <c r="SN186" s="25">
        <v>4</v>
      </c>
      <c r="SO186" s="25">
        <v>2</v>
      </c>
      <c r="SP186" s="25">
        <v>7</v>
      </c>
      <c r="SQ186" s="25">
        <v>4</v>
      </c>
      <c r="SR186" s="25">
        <v>0</v>
      </c>
      <c r="SS186" s="25">
        <v>1</v>
      </c>
      <c r="ST186" s="25">
        <v>2</v>
      </c>
      <c r="SU186" s="25">
        <v>4</v>
      </c>
      <c r="SV186" s="25">
        <v>7</v>
      </c>
      <c r="SW186" s="44">
        <v>66.666666666666657</v>
      </c>
      <c r="SX186" s="44">
        <v>69.230769230769226</v>
      </c>
      <c r="SY186" s="44">
        <v>64.705882352941174</v>
      </c>
      <c r="SZ186" s="44">
        <v>65.217391304347828</v>
      </c>
      <c r="TA186" s="44">
        <v>81.818181818181827</v>
      </c>
      <c r="TB186" s="44">
        <v>65.217391304347828</v>
      </c>
      <c r="TC186" s="44">
        <v>57.142857142857139</v>
      </c>
      <c r="TD186" s="44">
        <v>42.857142857142854</v>
      </c>
      <c r="TE186" s="44">
        <v>42.857142857142854</v>
      </c>
      <c r="TF186" s="44">
        <v>40</v>
      </c>
      <c r="TG186" s="44">
        <v>87.5</v>
      </c>
      <c r="TH186" s="44">
        <v>66.666666666666657</v>
      </c>
      <c r="TI186" s="44">
        <v>48.148148148148145</v>
      </c>
      <c r="TJ186" s="44">
        <v>15.384615384615385</v>
      </c>
      <c r="TK186" s="44">
        <v>11.76470588235294</v>
      </c>
      <c r="TL186" s="44">
        <v>17.391304347826086</v>
      </c>
      <c r="TM186" s="44">
        <v>18.181818181818183</v>
      </c>
      <c r="TN186" s="44">
        <v>39.130434782608695</v>
      </c>
      <c r="TO186" s="44">
        <v>57.142857142857139</v>
      </c>
      <c r="TP186" s="44">
        <v>14.285714285714285</v>
      </c>
      <c r="TQ186" s="44">
        <v>28.571428571428569</v>
      </c>
      <c r="TR186" s="44">
        <v>40</v>
      </c>
      <c r="TS186" s="44">
        <v>50</v>
      </c>
      <c r="TT186" s="44">
        <v>66.666666666666657</v>
      </c>
      <c r="TU186" s="44">
        <v>40.74074074074074</v>
      </c>
      <c r="TV186" s="44">
        <v>15.384615384615385</v>
      </c>
      <c r="TW186" s="44">
        <v>5.8823529411764701</v>
      </c>
      <c r="TX186" s="44">
        <v>17.391304347826086</v>
      </c>
      <c r="TY186" s="44">
        <v>18.181818181818183</v>
      </c>
      <c r="TZ186" s="44">
        <v>30.434782608695656</v>
      </c>
      <c r="UA186" s="44">
        <v>28.571428571428569</v>
      </c>
      <c r="UB186" s="44">
        <v>0</v>
      </c>
      <c r="UC186" s="44">
        <v>14.285714285714285</v>
      </c>
      <c r="UD186" s="44">
        <v>20</v>
      </c>
      <c r="UE186" s="44">
        <v>50</v>
      </c>
      <c r="UF186" s="44">
        <v>58.333333333333336</v>
      </c>
    </row>
    <row r="187" spans="1:552" x14ac:dyDescent="0.25">
      <c r="A187" s="2" t="str">
        <f t="shared" si="2"/>
        <v xml:space="preserve">351630 Francisco Morato                                                                                                                             </v>
      </c>
      <c r="B187" s="58">
        <v>351630</v>
      </c>
      <c r="C187" s="2" t="s">
        <v>231</v>
      </c>
      <c r="D187" s="56">
        <v>6</v>
      </c>
      <c r="E187" s="56">
        <v>4</v>
      </c>
      <c r="F187" s="56">
        <v>6</v>
      </c>
      <c r="G187" s="56">
        <v>5</v>
      </c>
      <c r="H187" s="56">
        <v>5</v>
      </c>
      <c r="I187" s="56">
        <v>12</v>
      </c>
      <c r="J187" s="56">
        <v>4</v>
      </c>
      <c r="K187" s="56">
        <v>5</v>
      </c>
      <c r="L187" s="56">
        <v>8</v>
      </c>
      <c r="M187" s="56">
        <v>10</v>
      </c>
      <c r="N187" s="56">
        <v>7</v>
      </c>
      <c r="O187" s="56">
        <v>9</v>
      </c>
      <c r="P187" s="59">
        <v>4</v>
      </c>
      <c r="Q187" s="59">
        <v>1</v>
      </c>
      <c r="R187" s="59">
        <v>3</v>
      </c>
      <c r="S187" s="59">
        <v>2</v>
      </c>
      <c r="T187" s="59">
        <v>0</v>
      </c>
      <c r="U187" s="59">
        <v>6</v>
      </c>
      <c r="V187" s="59">
        <v>3</v>
      </c>
      <c r="W187" s="59">
        <v>3</v>
      </c>
      <c r="X187" s="59">
        <v>4</v>
      </c>
      <c r="Y187" s="59">
        <v>6</v>
      </c>
      <c r="Z187" s="59">
        <v>4</v>
      </c>
      <c r="AA187" s="59">
        <v>4</v>
      </c>
      <c r="AB187" s="62">
        <v>66.666666666666657</v>
      </c>
      <c r="AC187" s="62">
        <v>25</v>
      </c>
      <c r="AD187" s="62">
        <v>50</v>
      </c>
      <c r="AE187" s="62">
        <v>40</v>
      </c>
      <c r="AF187" s="62">
        <v>0</v>
      </c>
      <c r="AG187" s="62">
        <v>50</v>
      </c>
      <c r="AH187" s="62">
        <v>75</v>
      </c>
      <c r="AI187" s="62">
        <v>60</v>
      </c>
      <c r="AJ187" s="62">
        <v>50</v>
      </c>
      <c r="AK187" s="62">
        <v>60</v>
      </c>
      <c r="AL187" s="62">
        <v>57.142857142857139</v>
      </c>
      <c r="AM187" s="62">
        <v>44.444444444444443</v>
      </c>
      <c r="AN187" s="61">
        <v>2</v>
      </c>
      <c r="AO187" s="25">
        <v>2</v>
      </c>
      <c r="AP187" s="25">
        <v>2</v>
      </c>
      <c r="AQ187" s="25">
        <v>3</v>
      </c>
      <c r="AR187" s="25">
        <v>4</v>
      </c>
      <c r="AS187" s="25">
        <v>6</v>
      </c>
      <c r="AT187" s="25">
        <v>1</v>
      </c>
      <c r="AU187" s="25">
        <v>1</v>
      </c>
      <c r="AV187" s="25">
        <v>2</v>
      </c>
      <c r="AW187" s="25">
        <v>3</v>
      </c>
      <c r="AX187" s="25">
        <v>3</v>
      </c>
      <c r="AY187" s="25">
        <v>2</v>
      </c>
      <c r="AZ187" s="39">
        <v>33.333333333333329</v>
      </c>
      <c r="BA187" s="39">
        <v>50</v>
      </c>
      <c r="BB187" s="39">
        <v>33.333333333333329</v>
      </c>
      <c r="BC187" s="39">
        <v>60</v>
      </c>
      <c r="BD187" s="39">
        <v>80</v>
      </c>
      <c r="BE187" s="39">
        <v>50</v>
      </c>
      <c r="BF187" s="39">
        <v>25</v>
      </c>
      <c r="BG187" s="39">
        <v>20</v>
      </c>
      <c r="BH187" s="39">
        <v>25</v>
      </c>
      <c r="BI187" s="39">
        <v>30</v>
      </c>
      <c r="BJ187" s="39">
        <v>42.857142857142854</v>
      </c>
      <c r="BK187" s="39">
        <v>22.222222222222221</v>
      </c>
      <c r="BL187" s="25">
        <v>0</v>
      </c>
      <c r="BM187" s="25">
        <v>1</v>
      </c>
      <c r="BN187" s="25">
        <v>1</v>
      </c>
      <c r="BO187" s="25">
        <v>0</v>
      </c>
      <c r="BP187" s="25">
        <v>1</v>
      </c>
      <c r="BQ187" s="25">
        <v>0</v>
      </c>
      <c r="BR187" s="25">
        <v>0</v>
      </c>
      <c r="BS187" s="25">
        <v>1</v>
      </c>
      <c r="BT187" s="25">
        <v>2</v>
      </c>
      <c r="BU187" s="25">
        <v>1</v>
      </c>
      <c r="BV187" s="25">
        <v>0</v>
      </c>
      <c r="BW187" s="25">
        <v>3</v>
      </c>
      <c r="BX187" s="39">
        <v>0</v>
      </c>
      <c r="BY187" s="39">
        <v>25</v>
      </c>
      <c r="BZ187" s="39">
        <v>16.666666666666664</v>
      </c>
      <c r="CA187" s="39">
        <v>0</v>
      </c>
      <c r="CB187" s="39">
        <v>20</v>
      </c>
      <c r="CC187" s="39">
        <v>0</v>
      </c>
      <c r="CD187" s="39">
        <v>0</v>
      </c>
      <c r="CE187" s="39">
        <v>20</v>
      </c>
      <c r="CF187" s="39">
        <v>25</v>
      </c>
      <c r="CG187" s="39">
        <v>10</v>
      </c>
      <c r="CH187" s="39">
        <v>0</v>
      </c>
      <c r="CI187" s="39">
        <v>33.333333333333329</v>
      </c>
      <c r="CJ187" s="63">
        <v>0</v>
      </c>
      <c r="CK187" s="63">
        <v>0</v>
      </c>
      <c r="CL187" s="63">
        <v>0</v>
      </c>
      <c r="CM187" s="63">
        <v>1</v>
      </c>
      <c r="CN187" s="63">
        <v>0</v>
      </c>
      <c r="CO187" s="63">
        <v>2</v>
      </c>
      <c r="CP187" s="63">
        <v>1</v>
      </c>
      <c r="CQ187" s="63">
        <v>1</v>
      </c>
      <c r="CR187" s="63">
        <v>2</v>
      </c>
      <c r="CS187" s="63">
        <v>3</v>
      </c>
      <c r="CT187" s="63">
        <v>2</v>
      </c>
      <c r="CU187" s="63">
        <v>2</v>
      </c>
      <c r="CV187" s="63">
        <v>1</v>
      </c>
      <c r="CW187" s="63">
        <v>0</v>
      </c>
      <c r="CX187" s="63">
        <v>1</v>
      </c>
      <c r="CY187" s="63">
        <v>0</v>
      </c>
      <c r="CZ187" s="63">
        <v>0</v>
      </c>
      <c r="DA187" s="63">
        <v>0</v>
      </c>
      <c r="DB187" s="63">
        <v>1</v>
      </c>
      <c r="DC187" s="63">
        <v>1</v>
      </c>
      <c r="DD187" s="63">
        <v>0</v>
      </c>
      <c r="DE187" s="63">
        <v>1</v>
      </c>
      <c r="DF187" s="63">
        <v>0</v>
      </c>
      <c r="DG187" s="63">
        <v>0</v>
      </c>
      <c r="DH187" s="25">
        <v>1</v>
      </c>
      <c r="DI187" s="25">
        <v>1</v>
      </c>
      <c r="DJ187" s="25">
        <v>2</v>
      </c>
      <c r="DK187" s="25">
        <v>0</v>
      </c>
      <c r="DL187" s="25">
        <v>0</v>
      </c>
      <c r="DM187" s="25">
        <v>3</v>
      </c>
      <c r="DN187" s="25">
        <v>1</v>
      </c>
      <c r="DO187" s="25">
        <v>0</v>
      </c>
      <c r="DP187" s="25">
        <v>1</v>
      </c>
      <c r="DQ187" s="25">
        <v>1</v>
      </c>
      <c r="DR187" s="25">
        <v>0</v>
      </c>
      <c r="DS187" s="25">
        <v>0</v>
      </c>
      <c r="DT187" s="34">
        <v>2</v>
      </c>
      <c r="DU187" s="34">
        <v>1</v>
      </c>
      <c r="DV187" s="34">
        <v>3</v>
      </c>
      <c r="DW187" s="34">
        <v>1</v>
      </c>
      <c r="DX187" s="34">
        <v>0</v>
      </c>
      <c r="DY187" s="34">
        <v>5</v>
      </c>
      <c r="DZ187" s="34">
        <v>3</v>
      </c>
      <c r="EA187" s="2">
        <v>2</v>
      </c>
      <c r="EB187" s="2">
        <v>3</v>
      </c>
      <c r="EC187" s="2">
        <v>5</v>
      </c>
      <c r="ED187" s="2">
        <v>2</v>
      </c>
      <c r="EE187" s="2">
        <v>2</v>
      </c>
      <c r="EF187" s="34">
        <v>0</v>
      </c>
      <c r="EG187" s="34">
        <v>0</v>
      </c>
      <c r="EH187" s="34">
        <v>0</v>
      </c>
      <c r="EI187" s="34">
        <v>100</v>
      </c>
      <c r="EJ187" s="34">
        <v>999999999</v>
      </c>
      <c r="EK187" s="34">
        <v>40</v>
      </c>
      <c r="EL187" s="34">
        <v>33.333333333333329</v>
      </c>
      <c r="EM187" s="34">
        <v>50</v>
      </c>
      <c r="EN187" s="34">
        <v>66.666666666666657</v>
      </c>
      <c r="EO187" s="34">
        <v>60</v>
      </c>
      <c r="EP187" s="34">
        <v>100</v>
      </c>
      <c r="EQ187" s="34">
        <v>100</v>
      </c>
      <c r="ER187" s="34">
        <v>50</v>
      </c>
      <c r="ES187" s="34">
        <v>0</v>
      </c>
      <c r="ET187" s="34">
        <v>33.333333333333329</v>
      </c>
      <c r="EU187" s="34">
        <v>0</v>
      </c>
      <c r="EV187" s="34">
        <v>999999999</v>
      </c>
      <c r="EW187" s="34">
        <v>0</v>
      </c>
      <c r="EX187" s="34">
        <v>33.333333333333329</v>
      </c>
      <c r="EY187" s="34">
        <v>50</v>
      </c>
      <c r="EZ187" s="34">
        <v>0</v>
      </c>
      <c r="FA187" s="34">
        <v>20</v>
      </c>
      <c r="FB187" s="34">
        <v>0</v>
      </c>
      <c r="FC187" s="34">
        <v>0</v>
      </c>
      <c r="FD187" s="42">
        <v>50</v>
      </c>
      <c r="FE187" s="42">
        <v>100</v>
      </c>
      <c r="FF187" s="42">
        <v>66.666666666666657</v>
      </c>
      <c r="FG187" s="42">
        <v>0</v>
      </c>
      <c r="FH187" s="42">
        <v>999999999</v>
      </c>
      <c r="FI187" s="42">
        <v>60</v>
      </c>
      <c r="FJ187" s="42">
        <v>33.333333333333329</v>
      </c>
      <c r="FK187" s="42">
        <v>0</v>
      </c>
      <c r="FL187" s="42">
        <v>33.333333333333329</v>
      </c>
      <c r="FM187" s="42">
        <v>20</v>
      </c>
      <c r="FN187" s="42">
        <v>0</v>
      </c>
      <c r="FO187" s="42">
        <v>0</v>
      </c>
      <c r="FP187" s="42">
        <v>0</v>
      </c>
      <c r="FQ187" s="2">
        <v>1</v>
      </c>
      <c r="FR187" s="2">
        <v>0</v>
      </c>
      <c r="FS187" s="2">
        <v>0</v>
      </c>
      <c r="FT187" s="2">
        <v>0</v>
      </c>
      <c r="FU187" s="2">
        <v>4</v>
      </c>
      <c r="FV187" s="2">
        <v>3</v>
      </c>
      <c r="FW187" s="2">
        <v>3</v>
      </c>
      <c r="FX187" s="2">
        <v>1</v>
      </c>
      <c r="FY187" s="2">
        <v>5</v>
      </c>
      <c r="FZ187" s="2">
        <v>2</v>
      </c>
      <c r="GA187" s="2">
        <v>3</v>
      </c>
      <c r="GB187" s="25">
        <v>1</v>
      </c>
      <c r="GC187" s="25">
        <v>0</v>
      </c>
      <c r="GD187" s="25">
        <v>0</v>
      </c>
      <c r="GE187" s="25">
        <v>1</v>
      </c>
      <c r="GF187" s="25">
        <v>0</v>
      </c>
      <c r="GG187" s="25">
        <v>0</v>
      </c>
      <c r="GH187" s="25">
        <v>0</v>
      </c>
      <c r="GI187" s="25">
        <v>0</v>
      </c>
      <c r="GJ187" s="25">
        <v>1</v>
      </c>
      <c r="GK187" s="25">
        <v>0</v>
      </c>
      <c r="GL187" s="25">
        <v>0</v>
      </c>
      <c r="GM187" s="25">
        <v>0</v>
      </c>
      <c r="GN187" s="2">
        <v>2</v>
      </c>
      <c r="GO187" s="2">
        <v>0</v>
      </c>
      <c r="GP187" s="2">
        <v>3</v>
      </c>
      <c r="GQ187" s="2">
        <v>0</v>
      </c>
      <c r="GR187" s="2">
        <v>0</v>
      </c>
      <c r="GS187" s="2">
        <v>2</v>
      </c>
      <c r="GT187" s="2">
        <v>0</v>
      </c>
      <c r="GU187" s="2">
        <v>0</v>
      </c>
      <c r="GV187" s="2">
        <v>1</v>
      </c>
      <c r="GW187" s="2">
        <v>1</v>
      </c>
      <c r="GX187" s="2">
        <v>0</v>
      </c>
      <c r="GY187" s="2">
        <v>0</v>
      </c>
      <c r="GZ187" s="2">
        <v>3</v>
      </c>
      <c r="HA187" s="2">
        <v>1</v>
      </c>
      <c r="HB187" s="2">
        <v>3</v>
      </c>
      <c r="HC187" s="2">
        <v>1</v>
      </c>
      <c r="HD187" s="2">
        <v>0</v>
      </c>
      <c r="HE187" s="2">
        <v>6</v>
      </c>
      <c r="HF187" s="2">
        <v>3</v>
      </c>
      <c r="HG187" s="2">
        <v>3</v>
      </c>
      <c r="HH187" s="2">
        <v>3</v>
      </c>
      <c r="HI187" s="2">
        <v>6</v>
      </c>
      <c r="HJ187" s="2">
        <v>2</v>
      </c>
      <c r="HK187" s="2">
        <v>3</v>
      </c>
      <c r="HL187" s="34">
        <v>0</v>
      </c>
      <c r="HM187" s="34">
        <v>100</v>
      </c>
      <c r="HN187" s="34">
        <v>0</v>
      </c>
      <c r="HO187" s="34">
        <v>0</v>
      </c>
      <c r="HP187" s="34">
        <v>999999999</v>
      </c>
      <c r="HQ187" s="34">
        <v>66.666666666666657</v>
      </c>
      <c r="HR187" s="34">
        <v>100</v>
      </c>
      <c r="HS187" s="34">
        <v>100</v>
      </c>
      <c r="HT187" s="34">
        <v>33.333333333333329</v>
      </c>
      <c r="HU187" s="34">
        <v>83.333333333333343</v>
      </c>
      <c r="HV187" s="34">
        <v>100</v>
      </c>
      <c r="HW187" s="34">
        <v>100</v>
      </c>
      <c r="HX187" s="39">
        <v>33.333333333333329</v>
      </c>
      <c r="HY187" s="39">
        <v>0</v>
      </c>
      <c r="HZ187" s="39">
        <v>0</v>
      </c>
      <c r="IA187" s="39">
        <v>100</v>
      </c>
      <c r="IB187" s="39">
        <v>999999999</v>
      </c>
      <c r="IC187" s="39">
        <v>0</v>
      </c>
      <c r="ID187" s="39">
        <v>0</v>
      </c>
      <c r="IE187" s="39">
        <v>0</v>
      </c>
      <c r="IF187" s="39">
        <v>33.333333333333329</v>
      </c>
      <c r="IG187" s="39">
        <v>0</v>
      </c>
      <c r="IH187" s="39">
        <v>0</v>
      </c>
      <c r="II187" s="39">
        <v>0</v>
      </c>
      <c r="IJ187" s="39">
        <v>66.666666666666657</v>
      </c>
      <c r="IK187" s="39">
        <v>0</v>
      </c>
      <c r="IL187" s="39">
        <v>100</v>
      </c>
      <c r="IM187" s="39">
        <v>0</v>
      </c>
      <c r="IN187" s="39">
        <v>999999999</v>
      </c>
      <c r="IO187" s="39">
        <v>33.333333333333329</v>
      </c>
      <c r="IP187" s="39">
        <v>0</v>
      </c>
      <c r="IQ187" s="39">
        <v>0</v>
      </c>
      <c r="IR187" s="39">
        <v>33.333333333333329</v>
      </c>
      <c r="IS187" s="39">
        <v>16.666666666666664</v>
      </c>
      <c r="IT187" s="39">
        <v>0</v>
      </c>
      <c r="IU187" s="39">
        <v>0</v>
      </c>
      <c r="IV187" s="39">
        <v>0</v>
      </c>
      <c r="IW187" s="39">
        <v>1</v>
      </c>
      <c r="IX187" s="39">
        <v>1</v>
      </c>
      <c r="IY187" s="39">
        <v>1</v>
      </c>
      <c r="IZ187" s="39">
        <v>2</v>
      </c>
      <c r="JA187" s="39">
        <v>5</v>
      </c>
      <c r="JB187" s="39">
        <v>0</v>
      </c>
      <c r="JC187" s="39">
        <v>1</v>
      </c>
      <c r="JD187" s="2">
        <v>2</v>
      </c>
      <c r="JE187" s="2">
        <v>3</v>
      </c>
      <c r="JF187" s="2">
        <v>3</v>
      </c>
      <c r="JG187" s="2">
        <v>0</v>
      </c>
      <c r="JH187" s="2">
        <v>1</v>
      </c>
      <c r="JI187" s="2">
        <v>0</v>
      </c>
      <c r="JJ187" s="2">
        <v>0</v>
      </c>
      <c r="JK187" s="2">
        <v>1</v>
      </c>
      <c r="JL187" s="2">
        <v>2</v>
      </c>
      <c r="JM187" s="44">
        <v>0</v>
      </c>
      <c r="JN187" s="44">
        <v>1</v>
      </c>
      <c r="JO187" s="44">
        <v>0</v>
      </c>
      <c r="JP187" s="2">
        <v>0</v>
      </c>
      <c r="JQ187" s="2">
        <v>0</v>
      </c>
      <c r="JR187" s="2">
        <v>0</v>
      </c>
      <c r="JS187" s="2">
        <v>1</v>
      </c>
      <c r="JT187" s="2">
        <v>1</v>
      </c>
      <c r="JU187" s="2">
        <v>0</v>
      </c>
      <c r="JV187" s="2">
        <v>1</v>
      </c>
      <c r="JW187" s="2">
        <v>1</v>
      </c>
      <c r="JX187" s="2">
        <v>0</v>
      </c>
      <c r="JY187" s="2">
        <v>0</v>
      </c>
      <c r="JZ187" s="2">
        <v>0</v>
      </c>
      <c r="KA187" s="2">
        <v>0</v>
      </c>
      <c r="KB187" s="25">
        <v>0</v>
      </c>
      <c r="KC187" s="25">
        <v>0</v>
      </c>
      <c r="KD187" s="25">
        <v>0</v>
      </c>
      <c r="KE187" s="25">
        <v>1</v>
      </c>
      <c r="KF187" s="25">
        <v>2</v>
      </c>
      <c r="KG187" s="25">
        <v>1</v>
      </c>
      <c r="KH187" s="25">
        <v>2</v>
      </c>
      <c r="KI187" s="25">
        <v>3</v>
      </c>
      <c r="KJ187" s="25">
        <v>4</v>
      </c>
      <c r="KK187" s="25">
        <v>5</v>
      </c>
      <c r="KL187" s="25">
        <v>1</v>
      </c>
      <c r="KM187" s="25">
        <v>1</v>
      </c>
      <c r="KN187" s="25">
        <v>2</v>
      </c>
      <c r="KO187" s="25">
        <v>3</v>
      </c>
      <c r="KP187" s="25">
        <v>3</v>
      </c>
      <c r="KQ187" s="25">
        <v>2</v>
      </c>
      <c r="KR187" s="44">
        <v>0</v>
      </c>
      <c r="KS187" s="44">
        <v>100</v>
      </c>
      <c r="KT187" s="44">
        <v>50</v>
      </c>
      <c r="KU187" s="44">
        <v>33.333333333333329</v>
      </c>
      <c r="KV187" s="44">
        <v>50</v>
      </c>
      <c r="KW187" s="44">
        <v>100</v>
      </c>
      <c r="KX187" s="44">
        <v>0</v>
      </c>
      <c r="KY187" s="44">
        <v>100</v>
      </c>
      <c r="KZ187" s="44">
        <v>100</v>
      </c>
      <c r="LA187" s="44">
        <v>100</v>
      </c>
      <c r="LB187" s="44">
        <v>100</v>
      </c>
      <c r="LC187" s="44">
        <v>0</v>
      </c>
      <c r="LD187" s="44">
        <v>50</v>
      </c>
      <c r="LE187" s="44">
        <v>0</v>
      </c>
      <c r="LF187" s="44">
        <v>0</v>
      </c>
      <c r="LG187" s="44">
        <v>33.333333333333329</v>
      </c>
      <c r="LH187" s="44">
        <v>50</v>
      </c>
      <c r="LI187" s="44">
        <v>0</v>
      </c>
      <c r="LJ187" s="44">
        <v>100</v>
      </c>
      <c r="LK187" s="44">
        <v>0</v>
      </c>
      <c r="LL187" s="44">
        <v>0</v>
      </c>
      <c r="LM187" s="44">
        <v>0</v>
      </c>
      <c r="LN187" s="44">
        <v>0</v>
      </c>
      <c r="LO187" s="44">
        <v>50</v>
      </c>
      <c r="LP187" s="44">
        <v>50</v>
      </c>
      <c r="LQ187" s="44">
        <v>0</v>
      </c>
      <c r="LR187" s="44">
        <v>50</v>
      </c>
      <c r="LS187" s="44">
        <v>33.333333333333329</v>
      </c>
      <c r="LT187" s="44">
        <v>0</v>
      </c>
      <c r="LU187" s="44">
        <v>0</v>
      </c>
      <c r="LV187" s="44">
        <v>0</v>
      </c>
      <c r="LW187" s="44">
        <v>0</v>
      </c>
      <c r="LX187" s="44">
        <v>0</v>
      </c>
      <c r="LY187" s="44">
        <v>0</v>
      </c>
      <c r="LZ187" s="44">
        <v>0</v>
      </c>
      <c r="MA187" s="44">
        <v>50</v>
      </c>
      <c r="MB187" s="25">
        <v>0</v>
      </c>
      <c r="MC187" s="25">
        <v>1</v>
      </c>
      <c r="MD187" s="25">
        <v>3</v>
      </c>
      <c r="ME187" s="25">
        <v>0</v>
      </c>
      <c r="MF187" s="25">
        <v>0</v>
      </c>
      <c r="MG187" s="25">
        <v>0</v>
      </c>
      <c r="MH187" s="25">
        <v>2</v>
      </c>
      <c r="MI187" s="25">
        <v>0</v>
      </c>
      <c r="MJ187" s="25">
        <v>1</v>
      </c>
      <c r="MK187" s="25">
        <v>0</v>
      </c>
      <c r="ML187" s="25">
        <v>0</v>
      </c>
      <c r="MM187" s="25">
        <v>0</v>
      </c>
      <c r="MN187" s="25">
        <v>2</v>
      </c>
      <c r="MO187" s="25">
        <v>1</v>
      </c>
      <c r="MP187" s="25">
        <v>3</v>
      </c>
      <c r="MQ187" s="25">
        <v>1</v>
      </c>
      <c r="MR187" s="25">
        <v>0</v>
      </c>
      <c r="MS187" s="25">
        <v>5</v>
      </c>
      <c r="MT187" s="25">
        <v>3</v>
      </c>
      <c r="MU187" s="25">
        <v>1</v>
      </c>
      <c r="MV187" s="25">
        <v>3</v>
      </c>
      <c r="MW187" s="44">
        <v>3</v>
      </c>
      <c r="MX187" s="44">
        <v>0</v>
      </c>
      <c r="MY187" s="44">
        <v>0</v>
      </c>
      <c r="MZ187" s="44">
        <v>0</v>
      </c>
      <c r="NA187" s="44">
        <v>100</v>
      </c>
      <c r="NB187" s="44">
        <v>100</v>
      </c>
      <c r="NC187" s="44">
        <v>0</v>
      </c>
      <c r="ND187" s="44">
        <v>999999999</v>
      </c>
      <c r="NE187" s="44">
        <v>0</v>
      </c>
      <c r="NF187" s="44">
        <v>66.666666666666657</v>
      </c>
      <c r="NG187" s="44">
        <v>0</v>
      </c>
      <c r="NH187" s="44">
        <v>33.333333333333329</v>
      </c>
      <c r="NI187" s="44">
        <v>0</v>
      </c>
      <c r="NJ187" s="44">
        <v>999999999</v>
      </c>
      <c r="NK187" s="44">
        <v>999999999</v>
      </c>
      <c r="NL187" s="25">
        <v>0</v>
      </c>
      <c r="NM187" s="25">
        <v>0</v>
      </c>
      <c r="NN187" s="25">
        <v>0</v>
      </c>
      <c r="NO187" s="25">
        <v>0</v>
      </c>
      <c r="NP187" s="25">
        <v>0</v>
      </c>
      <c r="NQ187" s="25">
        <v>0</v>
      </c>
      <c r="NR187" s="25">
        <v>0</v>
      </c>
      <c r="NS187" s="25">
        <v>0</v>
      </c>
      <c r="NT187" s="25">
        <v>0</v>
      </c>
      <c r="NU187" s="25">
        <v>0</v>
      </c>
      <c r="NV187" s="25">
        <v>0</v>
      </c>
      <c r="NW187" s="25">
        <v>0</v>
      </c>
      <c r="NX187" s="25">
        <v>0</v>
      </c>
      <c r="NY187" s="25">
        <v>1</v>
      </c>
      <c r="NZ187" s="25">
        <v>1</v>
      </c>
      <c r="OA187" s="25">
        <v>1</v>
      </c>
      <c r="OB187" s="25">
        <v>1</v>
      </c>
      <c r="OC187" s="25">
        <v>0</v>
      </c>
      <c r="OD187" s="44">
        <v>0</v>
      </c>
      <c r="OE187" s="44">
        <v>0</v>
      </c>
      <c r="OF187" s="44">
        <v>0</v>
      </c>
      <c r="OG187" s="44">
        <v>0</v>
      </c>
      <c r="OH187" s="44">
        <v>0</v>
      </c>
      <c r="OI187" s="44">
        <v>0</v>
      </c>
      <c r="OJ187" s="44">
        <v>999999999</v>
      </c>
      <c r="OK187" s="44">
        <v>0</v>
      </c>
      <c r="OL187" s="44">
        <v>0</v>
      </c>
      <c r="OM187" s="44">
        <v>0</v>
      </c>
      <c r="ON187" s="44">
        <v>0</v>
      </c>
      <c r="OO187" s="44">
        <v>999999999</v>
      </c>
      <c r="OP187" s="44">
        <v>999999999</v>
      </c>
      <c r="OQ187" s="44">
        <v>999999999</v>
      </c>
      <c r="OR187" s="44">
        <v>999999999</v>
      </c>
      <c r="OS187" s="44">
        <v>999999999</v>
      </c>
      <c r="OT187" s="44">
        <v>999999999</v>
      </c>
      <c r="OU187" s="44">
        <v>999999999</v>
      </c>
      <c r="OV187" s="25">
        <v>4</v>
      </c>
      <c r="OW187" s="25">
        <v>3</v>
      </c>
      <c r="OX187" s="25">
        <v>2</v>
      </c>
      <c r="OY187" s="25">
        <v>4</v>
      </c>
      <c r="OZ187" s="25">
        <v>4</v>
      </c>
      <c r="PA187" s="25">
        <v>12</v>
      </c>
      <c r="PB187" s="25">
        <v>9</v>
      </c>
      <c r="PC187" s="25">
        <v>5</v>
      </c>
      <c r="PD187" s="25">
        <v>8</v>
      </c>
      <c r="PE187" s="25">
        <v>10</v>
      </c>
      <c r="PF187" s="25">
        <v>8</v>
      </c>
      <c r="PG187" s="25">
        <v>4</v>
      </c>
      <c r="PH187" s="25">
        <v>7</v>
      </c>
      <c r="PI187" s="25">
        <v>6</v>
      </c>
      <c r="PJ187" s="25">
        <v>6</v>
      </c>
      <c r="PK187" s="25">
        <v>6</v>
      </c>
      <c r="PL187" s="25">
        <v>4</v>
      </c>
      <c r="PM187" s="25">
        <v>13</v>
      </c>
      <c r="PN187" s="25">
        <v>9</v>
      </c>
      <c r="PO187" s="25">
        <v>5</v>
      </c>
      <c r="PP187" s="25">
        <v>8</v>
      </c>
      <c r="PQ187" s="25">
        <v>12</v>
      </c>
      <c r="PR187" s="25">
        <v>8</v>
      </c>
      <c r="PS187" s="25">
        <v>7</v>
      </c>
      <c r="PT187" s="44">
        <v>57.142857142857139</v>
      </c>
      <c r="PU187" s="44">
        <v>50</v>
      </c>
      <c r="PV187" s="44">
        <v>33.333333333333329</v>
      </c>
      <c r="PW187" s="44">
        <v>66.666666666666657</v>
      </c>
      <c r="PX187" s="44">
        <v>100</v>
      </c>
      <c r="PY187" s="44">
        <v>92.307692307692307</v>
      </c>
      <c r="PZ187" s="44">
        <v>100</v>
      </c>
      <c r="QA187" s="44">
        <v>100</v>
      </c>
      <c r="QB187" s="44">
        <v>100</v>
      </c>
      <c r="QC187" s="44">
        <v>83.333333333333343</v>
      </c>
      <c r="QD187" s="44">
        <v>100</v>
      </c>
      <c r="QE187" s="44">
        <v>57.142857142857139</v>
      </c>
      <c r="QF187" s="25">
        <v>4</v>
      </c>
      <c r="QG187" s="25">
        <v>1</v>
      </c>
      <c r="QH187" s="25">
        <v>3</v>
      </c>
      <c r="QI187" s="25">
        <v>4</v>
      </c>
      <c r="QJ187" s="25">
        <v>2</v>
      </c>
      <c r="QK187" s="25">
        <v>10</v>
      </c>
      <c r="QL187" s="25">
        <v>7</v>
      </c>
      <c r="QM187" s="25">
        <v>5</v>
      </c>
      <c r="QN187" s="25">
        <v>7</v>
      </c>
      <c r="QO187" s="25">
        <v>10</v>
      </c>
      <c r="QP187" s="25">
        <v>6</v>
      </c>
      <c r="QQ187" s="25">
        <v>7</v>
      </c>
      <c r="QR187" s="25">
        <v>6</v>
      </c>
      <c r="QS187" s="25">
        <v>6</v>
      </c>
      <c r="QT187" s="25">
        <v>6</v>
      </c>
      <c r="QU187" s="25">
        <v>4</v>
      </c>
      <c r="QV187" s="25">
        <v>13</v>
      </c>
      <c r="QW187" s="25">
        <v>9</v>
      </c>
      <c r="QX187" s="25">
        <v>5</v>
      </c>
      <c r="QY187" s="25">
        <v>8</v>
      </c>
      <c r="QZ187" s="25">
        <v>12</v>
      </c>
      <c r="RA187" s="25">
        <v>8</v>
      </c>
      <c r="RB187" s="44">
        <v>57.142857142857139</v>
      </c>
      <c r="RC187" s="44">
        <v>16.666666666666664</v>
      </c>
      <c r="RD187" s="44">
        <v>50</v>
      </c>
      <c r="RE187" s="44">
        <v>66.666666666666657</v>
      </c>
      <c r="RF187" s="44">
        <v>50</v>
      </c>
      <c r="RG187" s="44">
        <v>76.923076923076934</v>
      </c>
      <c r="RH187" s="44">
        <v>77.777777777777786</v>
      </c>
      <c r="RI187" s="44">
        <v>100</v>
      </c>
      <c r="RJ187" s="44">
        <v>87.5</v>
      </c>
      <c r="RK187" s="44">
        <v>83.333333333333343</v>
      </c>
      <c r="RL187" s="44">
        <v>75</v>
      </c>
      <c r="RM187" s="25">
        <v>3</v>
      </c>
      <c r="RN187" s="25">
        <v>0</v>
      </c>
      <c r="RO187" s="25">
        <v>4</v>
      </c>
      <c r="RP187" s="25">
        <v>3</v>
      </c>
      <c r="RQ187" s="25">
        <v>3</v>
      </c>
      <c r="RR187" s="25">
        <v>11</v>
      </c>
      <c r="RS187" s="25">
        <v>4</v>
      </c>
      <c r="RT187" s="25">
        <v>3</v>
      </c>
      <c r="RU187" s="25">
        <v>4</v>
      </c>
      <c r="RV187" s="25">
        <v>6</v>
      </c>
      <c r="RW187" s="25">
        <v>2</v>
      </c>
      <c r="RX187" s="25">
        <v>2</v>
      </c>
      <c r="RY187" s="25">
        <v>2</v>
      </c>
      <c r="RZ187" s="25">
        <v>1</v>
      </c>
      <c r="SA187" s="25">
        <v>1</v>
      </c>
      <c r="SB187" s="25">
        <v>4</v>
      </c>
      <c r="SC187" s="25">
        <v>3</v>
      </c>
      <c r="SD187" s="25">
        <v>6</v>
      </c>
      <c r="SE187" s="25">
        <v>3</v>
      </c>
      <c r="SF187" s="25">
        <v>3</v>
      </c>
      <c r="SG187" s="25">
        <v>5</v>
      </c>
      <c r="SH187" s="25">
        <v>7</v>
      </c>
      <c r="SI187" s="25">
        <v>4</v>
      </c>
      <c r="SJ187" s="25">
        <v>3</v>
      </c>
      <c r="SK187" s="25">
        <v>2</v>
      </c>
      <c r="SL187" s="25">
        <v>0</v>
      </c>
      <c r="SM187" s="25">
        <v>1</v>
      </c>
      <c r="SN187" s="25">
        <v>3</v>
      </c>
      <c r="SO187" s="25">
        <v>3</v>
      </c>
      <c r="SP187" s="25">
        <v>6</v>
      </c>
      <c r="SQ187" s="25">
        <v>3</v>
      </c>
      <c r="SR187" s="25">
        <v>2</v>
      </c>
      <c r="SS187" s="25">
        <v>4</v>
      </c>
      <c r="ST187" s="25">
        <v>4</v>
      </c>
      <c r="SU187" s="25">
        <v>1</v>
      </c>
      <c r="SV187" s="25">
        <v>0</v>
      </c>
      <c r="SW187" s="44">
        <v>50</v>
      </c>
      <c r="SX187" s="44">
        <v>0</v>
      </c>
      <c r="SY187" s="44">
        <v>66.666666666666657</v>
      </c>
      <c r="SZ187" s="44">
        <v>60</v>
      </c>
      <c r="TA187" s="44">
        <v>60</v>
      </c>
      <c r="TB187" s="44">
        <v>91.666666666666657</v>
      </c>
      <c r="TC187" s="44">
        <v>100</v>
      </c>
      <c r="TD187" s="44">
        <v>60</v>
      </c>
      <c r="TE187" s="44">
        <v>50</v>
      </c>
      <c r="TF187" s="44">
        <v>60</v>
      </c>
      <c r="TG187" s="44">
        <v>28.571428571428569</v>
      </c>
      <c r="TH187" s="44">
        <v>22.222222222222221</v>
      </c>
      <c r="TI187" s="44">
        <v>33.333333333333329</v>
      </c>
      <c r="TJ187" s="44">
        <v>25</v>
      </c>
      <c r="TK187" s="44">
        <v>16.666666666666664</v>
      </c>
      <c r="TL187" s="44">
        <v>80</v>
      </c>
      <c r="TM187" s="44">
        <v>60</v>
      </c>
      <c r="TN187" s="44">
        <v>50</v>
      </c>
      <c r="TO187" s="44">
        <v>75</v>
      </c>
      <c r="TP187" s="44">
        <v>60</v>
      </c>
      <c r="TQ187" s="44">
        <v>62.5</v>
      </c>
      <c r="TR187" s="44">
        <v>70</v>
      </c>
      <c r="TS187" s="44">
        <v>57.142857142857139</v>
      </c>
      <c r="TT187" s="44">
        <v>33.333333333333329</v>
      </c>
      <c r="TU187" s="44">
        <v>33.333333333333329</v>
      </c>
      <c r="TV187" s="44">
        <v>0</v>
      </c>
      <c r="TW187" s="44">
        <v>16.666666666666664</v>
      </c>
      <c r="TX187" s="44">
        <v>60</v>
      </c>
      <c r="TY187" s="44">
        <v>60</v>
      </c>
      <c r="TZ187" s="44">
        <v>50</v>
      </c>
      <c r="UA187" s="44">
        <v>75</v>
      </c>
      <c r="UB187" s="44">
        <v>40</v>
      </c>
      <c r="UC187" s="44">
        <v>50</v>
      </c>
      <c r="UD187" s="44">
        <v>40</v>
      </c>
      <c r="UE187" s="44">
        <v>14.285714285714285</v>
      </c>
      <c r="UF187" s="44">
        <v>0</v>
      </c>
    </row>
    <row r="188" spans="1:552" x14ac:dyDescent="0.25">
      <c r="A188" s="2" t="str">
        <f t="shared" si="2"/>
        <v xml:space="preserve">351640 Franco da Rocha                                                                                                                              </v>
      </c>
      <c r="B188" s="58">
        <v>351640</v>
      </c>
      <c r="C188" s="2" t="s">
        <v>232</v>
      </c>
      <c r="D188" s="56">
        <v>2</v>
      </c>
      <c r="E188" s="56">
        <v>6</v>
      </c>
      <c r="F188" s="56">
        <v>4</v>
      </c>
      <c r="G188" s="56">
        <v>2</v>
      </c>
      <c r="H188" s="56">
        <v>5</v>
      </c>
      <c r="I188" s="56">
        <v>7</v>
      </c>
      <c r="J188" s="56">
        <v>5</v>
      </c>
      <c r="K188" s="56">
        <v>11</v>
      </c>
      <c r="L188" s="56">
        <v>8</v>
      </c>
      <c r="M188" s="56">
        <v>2</v>
      </c>
      <c r="N188" s="56">
        <v>3</v>
      </c>
      <c r="O188" s="56">
        <v>4</v>
      </c>
      <c r="P188" s="59">
        <v>1</v>
      </c>
      <c r="Q188" s="59">
        <v>0</v>
      </c>
      <c r="R188" s="59">
        <v>1</v>
      </c>
      <c r="S188" s="59">
        <v>1</v>
      </c>
      <c r="T188" s="59">
        <v>1</v>
      </c>
      <c r="U188" s="59">
        <v>3</v>
      </c>
      <c r="V188" s="59">
        <v>0</v>
      </c>
      <c r="W188" s="59">
        <v>6</v>
      </c>
      <c r="X188" s="59">
        <v>5</v>
      </c>
      <c r="Y188" s="59">
        <v>2</v>
      </c>
      <c r="Z188" s="59">
        <v>3</v>
      </c>
      <c r="AA188" s="59">
        <v>2</v>
      </c>
      <c r="AB188" s="62">
        <v>50</v>
      </c>
      <c r="AC188" s="62">
        <v>0</v>
      </c>
      <c r="AD188" s="62">
        <v>25</v>
      </c>
      <c r="AE188" s="62">
        <v>50</v>
      </c>
      <c r="AF188" s="62">
        <v>20</v>
      </c>
      <c r="AG188" s="62">
        <v>42.857142857142854</v>
      </c>
      <c r="AH188" s="62">
        <v>0</v>
      </c>
      <c r="AI188" s="62">
        <v>54.54545454545454</v>
      </c>
      <c r="AJ188" s="62">
        <v>62.5</v>
      </c>
      <c r="AK188" s="62">
        <v>100</v>
      </c>
      <c r="AL188" s="62">
        <v>100</v>
      </c>
      <c r="AM188" s="62">
        <v>50</v>
      </c>
      <c r="AN188" s="61">
        <v>1</v>
      </c>
      <c r="AO188" s="25">
        <v>5</v>
      </c>
      <c r="AP188" s="25">
        <v>3</v>
      </c>
      <c r="AQ188" s="25">
        <v>1</v>
      </c>
      <c r="AR188" s="25">
        <v>3</v>
      </c>
      <c r="AS188" s="25">
        <v>3</v>
      </c>
      <c r="AT188" s="25">
        <v>5</v>
      </c>
      <c r="AU188" s="25">
        <v>5</v>
      </c>
      <c r="AV188" s="25">
        <v>3</v>
      </c>
      <c r="AW188" s="25">
        <v>0</v>
      </c>
      <c r="AX188" s="25">
        <v>0</v>
      </c>
      <c r="AY188" s="25">
        <v>2</v>
      </c>
      <c r="AZ188" s="39">
        <v>50</v>
      </c>
      <c r="BA188" s="39">
        <v>83.333333333333343</v>
      </c>
      <c r="BB188" s="39">
        <v>75</v>
      </c>
      <c r="BC188" s="39">
        <v>50</v>
      </c>
      <c r="BD188" s="39">
        <v>60</v>
      </c>
      <c r="BE188" s="39">
        <v>42.857142857142854</v>
      </c>
      <c r="BF188" s="39">
        <v>100</v>
      </c>
      <c r="BG188" s="39">
        <v>45.454545454545453</v>
      </c>
      <c r="BH188" s="39">
        <v>37.5</v>
      </c>
      <c r="BI188" s="39">
        <v>0</v>
      </c>
      <c r="BJ188" s="39">
        <v>0</v>
      </c>
      <c r="BK188" s="39">
        <v>50</v>
      </c>
      <c r="BL188" s="25">
        <v>0</v>
      </c>
      <c r="BM188" s="25">
        <v>1</v>
      </c>
      <c r="BN188" s="25">
        <v>0</v>
      </c>
      <c r="BO188" s="25">
        <v>0</v>
      </c>
      <c r="BP188" s="25">
        <v>1</v>
      </c>
      <c r="BQ188" s="25">
        <v>1</v>
      </c>
      <c r="BR188" s="25">
        <v>0</v>
      </c>
      <c r="BS188" s="25">
        <v>0</v>
      </c>
      <c r="BT188" s="25">
        <v>0</v>
      </c>
      <c r="BU188" s="25">
        <v>0</v>
      </c>
      <c r="BV188" s="25">
        <v>0</v>
      </c>
      <c r="BW188" s="25">
        <v>0</v>
      </c>
      <c r="BX188" s="39">
        <v>0</v>
      </c>
      <c r="BY188" s="39">
        <v>16.666666666666664</v>
      </c>
      <c r="BZ188" s="39">
        <v>0</v>
      </c>
      <c r="CA188" s="39">
        <v>0</v>
      </c>
      <c r="CB188" s="39">
        <v>20</v>
      </c>
      <c r="CC188" s="39">
        <v>14.285714285714285</v>
      </c>
      <c r="CD188" s="39">
        <v>0</v>
      </c>
      <c r="CE188" s="39">
        <v>0</v>
      </c>
      <c r="CF188" s="39">
        <v>0</v>
      </c>
      <c r="CG188" s="39">
        <v>0</v>
      </c>
      <c r="CH188" s="39">
        <v>0</v>
      </c>
      <c r="CI188" s="39">
        <v>0</v>
      </c>
      <c r="CJ188" s="63">
        <v>1</v>
      </c>
      <c r="CK188" s="63">
        <v>0</v>
      </c>
      <c r="CL188" s="63">
        <v>0</v>
      </c>
      <c r="CM188" s="63">
        <v>0</v>
      </c>
      <c r="CN188" s="63">
        <v>0</v>
      </c>
      <c r="CO188" s="63">
        <v>1</v>
      </c>
      <c r="CP188" s="63">
        <v>0</v>
      </c>
      <c r="CQ188" s="63">
        <v>3</v>
      </c>
      <c r="CR188" s="63">
        <v>2</v>
      </c>
      <c r="CS188" s="63">
        <v>1</v>
      </c>
      <c r="CT188" s="63">
        <v>2</v>
      </c>
      <c r="CU188" s="63">
        <v>0</v>
      </c>
      <c r="CV188" s="63">
        <v>0</v>
      </c>
      <c r="CW188" s="63">
        <v>0</v>
      </c>
      <c r="CX188" s="63">
        <v>0</v>
      </c>
      <c r="CY188" s="63">
        <v>0</v>
      </c>
      <c r="CZ188" s="63">
        <v>0</v>
      </c>
      <c r="DA188" s="63">
        <v>0</v>
      </c>
      <c r="DB188" s="63">
        <v>0</v>
      </c>
      <c r="DC188" s="63">
        <v>0</v>
      </c>
      <c r="DD188" s="63">
        <v>1</v>
      </c>
      <c r="DE188" s="63">
        <v>0</v>
      </c>
      <c r="DF188" s="63">
        <v>0</v>
      </c>
      <c r="DG188" s="63">
        <v>0</v>
      </c>
      <c r="DH188" s="25">
        <v>0</v>
      </c>
      <c r="DI188" s="25">
        <v>0</v>
      </c>
      <c r="DJ188" s="25">
        <v>0</v>
      </c>
      <c r="DK188" s="25">
        <v>0</v>
      </c>
      <c r="DL188" s="25">
        <v>0</v>
      </c>
      <c r="DM188" s="25">
        <v>0</v>
      </c>
      <c r="DN188" s="25">
        <v>0</v>
      </c>
      <c r="DO188" s="25">
        <v>1</v>
      </c>
      <c r="DP188" s="25">
        <v>1</v>
      </c>
      <c r="DQ188" s="25">
        <v>0</v>
      </c>
      <c r="DR188" s="25">
        <v>0</v>
      </c>
      <c r="DS188" s="25">
        <v>0</v>
      </c>
      <c r="DT188" s="34">
        <v>1</v>
      </c>
      <c r="DU188" s="34">
        <v>0</v>
      </c>
      <c r="DV188" s="34">
        <v>0</v>
      </c>
      <c r="DW188" s="34">
        <v>0</v>
      </c>
      <c r="DX188" s="34">
        <v>0</v>
      </c>
      <c r="DY188" s="34">
        <v>1</v>
      </c>
      <c r="DZ188" s="34">
        <v>0</v>
      </c>
      <c r="EA188" s="2">
        <v>4</v>
      </c>
      <c r="EB188" s="2">
        <v>4</v>
      </c>
      <c r="EC188" s="2">
        <v>1</v>
      </c>
      <c r="ED188" s="2">
        <v>2</v>
      </c>
      <c r="EE188" s="2">
        <v>0</v>
      </c>
      <c r="EF188" s="34">
        <v>100</v>
      </c>
      <c r="EG188" s="34">
        <v>999999999</v>
      </c>
      <c r="EH188" s="34">
        <v>999999999</v>
      </c>
      <c r="EI188" s="34">
        <v>999999999</v>
      </c>
      <c r="EJ188" s="34">
        <v>999999999</v>
      </c>
      <c r="EK188" s="34">
        <v>100</v>
      </c>
      <c r="EL188" s="34">
        <v>999999999</v>
      </c>
      <c r="EM188" s="34">
        <v>75</v>
      </c>
      <c r="EN188" s="34">
        <v>50</v>
      </c>
      <c r="EO188" s="34">
        <v>100</v>
      </c>
      <c r="EP188" s="34">
        <v>100</v>
      </c>
      <c r="EQ188" s="34">
        <v>999999999</v>
      </c>
      <c r="ER188" s="34">
        <v>0</v>
      </c>
      <c r="ES188" s="34">
        <v>999999999</v>
      </c>
      <c r="ET188" s="34">
        <v>999999999</v>
      </c>
      <c r="EU188" s="34">
        <v>999999999</v>
      </c>
      <c r="EV188" s="34">
        <v>999999999</v>
      </c>
      <c r="EW188" s="34">
        <v>0</v>
      </c>
      <c r="EX188" s="34">
        <v>999999999</v>
      </c>
      <c r="EY188" s="34">
        <v>0</v>
      </c>
      <c r="EZ188" s="34">
        <v>25</v>
      </c>
      <c r="FA188" s="34">
        <v>0</v>
      </c>
      <c r="FB188" s="34">
        <v>0</v>
      </c>
      <c r="FC188" s="34">
        <v>999999999</v>
      </c>
      <c r="FD188" s="42">
        <v>0</v>
      </c>
      <c r="FE188" s="42">
        <v>999999999</v>
      </c>
      <c r="FF188" s="42">
        <v>999999999</v>
      </c>
      <c r="FG188" s="42">
        <v>999999999</v>
      </c>
      <c r="FH188" s="42">
        <v>999999999</v>
      </c>
      <c r="FI188" s="42">
        <v>0</v>
      </c>
      <c r="FJ188" s="42">
        <v>999999999</v>
      </c>
      <c r="FK188" s="42">
        <v>25</v>
      </c>
      <c r="FL188" s="42">
        <v>25</v>
      </c>
      <c r="FM188" s="42">
        <v>0</v>
      </c>
      <c r="FN188" s="42">
        <v>0</v>
      </c>
      <c r="FO188" s="42">
        <v>999999999</v>
      </c>
      <c r="FP188" s="42">
        <v>1</v>
      </c>
      <c r="FQ188" s="2">
        <v>0</v>
      </c>
      <c r="FR188" s="2">
        <v>1</v>
      </c>
      <c r="FS188" s="2">
        <v>0</v>
      </c>
      <c r="FT188" s="2">
        <v>0</v>
      </c>
      <c r="FU188" s="2">
        <v>1</v>
      </c>
      <c r="FV188" s="2">
        <v>0</v>
      </c>
      <c r="FW188" s="2">
        <v>6</v>
      </c>
      <c r="FX188" s="2">
        <v>4</v>
      </c>
      <c r="FY188" s="2">
        <v>1</v>
      </c>
      <c r="FZ188" s="2">
        <v>0</v>
      </c>
      <c r="GA188" s="2">
        <v>2</v>
      </c>
      <c r="GB188" s="25">
        <v>0</v>
      </c>
      <c r="GC188" s="25">
        <v>0</v>
      </c>
      <c r="GD188" s="25">
        <v>0</v>
      </c>
      <c r="GE188" s="25">
        <v>1</v>
      </c>
      <c r="GF188" s="25">
        <v>0</v>
      </c>
      <c r="GG188" s="25">
        <v>0</v>
      </c>
      <c r="GH188" s="25">
        <v>0</v>
      </c>
      <c r="GI188" s="25">
        <v>0</v>
      </c>
      <c r="GJ188" s="25">
        <v>1</v>
      </c>
      <c r="GK188" s="25">
        <v>1</v>
      </c>
      <c r="GL188" s="25">
        <v>2</v>
      </c>
      <c r="GM188" s="25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1</v>
      </c>
      <c r="GS188" s="2">
        <v>1</v>
      </c>
      <c r="GT188" s="2">
        <v>0</v>
      </c>
      <c r="GU188" s="2">
        <v>0</v>
      </c>
      <c r="GV188" s="2">
        <v>0</v>
      </c>
      <c r="GW188" s="2">
        <v>0</v>
      </c>
      <c r="GX188" s="2">
        <v>1</v>
      </c>
      <c r="GY188" s="2">
        <v>0</v>
      </c>
      <c r="GZ188" s="2">
        <v>1</v>
      </c>
      <c r="HA188" s="2">
        <v>0</v>
      </c>
      <c r="HB188" s="2">
        <v>1</v>
      </c>
      <c r="HC188" s="2">
        <v>1</v>
      </c>
      <c r="HD188" s="2">
        <v>1</v>
      </c>
      <c r="HE188" s="2">
        <v>2</v>
      </c>
      <c r="HF188" s="2">
        <v>0</v>
      </c>
      <c r="HG188" s="2">
        <v>6</v>
      </c>
      <c r="HH188" s="2">
        <v>5</v>
      </c>
      <c r="HI188" s="2">
        <v>2</v>
      </c>
      <c r="HJ188" s="2">
        <v>3</v>
      </c>
      <c r="HK188" s="2">
        <v>2</v>
      </c>
      <c r="HL188" s="34">
        <v>100</v>
      </c>
      <c r="HM188" s="34">
        <v>999999999</v>
      </c>
      <c r="HN188" s="34">
        <v>100</v>
      </c>
      <c r="HO188" s="34">
        <v>0</v>
      </c>
      <c r="HP188" s="34">
        <v>0</v>
      </c>
      <c r="HQ188" s="34">
        <v>50</v>
      </c>
      <c r="HR188" s="34">
        <v>999999999</v>
      </c>
      <c r="HS188" s="34">
        <v>100</v>
      </c>
      <c r="HT188" s="34">
        <v>80</v>
      </c>
      <c r="HU188" s="34">
        <v>50</v>
      </c>
      <c r="HV188" s="34">
        <v>0</v>
      </c>
      <c r="HW188" s="34">
        <v>100</v>
      </c>
      <c r="HX188" s="39">
        <v>0</v>
      </c>
      <c r="HY188" s="39">
        <v>999999999</v>
      </c>
      <c r="HZ188" s="39">
        <v>0</v>
      </c>
      <c r="IA188" s="39">
        <v>100</v>
      </c>
      <c r="IB188" s="39">
        <v>0</v>
      </c>
      <c r="IC188" s="39">
        <v>0</v>
      </c>
      <c r="ID188" s="39">
        <v>999999999</v>
      </c>
      <c r="IE188" s="39">
        <v>0</v>
      </c>
      <c r="IF188" s="39">
        <v>20</v>
      </c>
      <c r="IG188" s="39">
        <v>50</v>
      </c>
      <c r="IH188" s="39">
        <v>66.666666666666657</v>
      </c>
      <c r="II188" s="39">
        <v>0</v>
      </c>
      <c r="IJ188" s="39">
        <v>0</v>
      </c>
      <c r="IK188" s="39">
        <v>999999999</v>
      </c>
      <c r="IL188" s="39">
        <v>0</v>
      </c>
      <c r="IM188" s="39">
        <v>0</v>
      </c>
      <c r="IN188" s="39">
        <v>100</v>
      </c>
      <c r="IO188" s="39">
        <v>50</v>
      </c>
      <c r="IP188" s="39">
        <v>999999999</v>
      </c>
      <c r="IQ188" s="39">
        <v>0</v>
      </c>
      <c r="IR188" s="39">
        <v>0</v>
      </c>
      <c r="IS188" s="39">
        <v>0</v>
      </c>
      <c r="IT188" s="39">
        <v>33.333333333333329</v>
      </c>
      <c r="IU188" s="39">
        <v>0</v>
      </c>
      <c r="IV188" s="39">
        <v>0</v>
      </c>
      <c r="IW188" s="39">
        <v>2</v>
      </c>
      <c r="IX188" s="39">
        <v>2</v>
      </c>
      <c r="IY188" s="39">
        <v>1</v>
      </c>
      <c r="IZ188" s="39">
        <v>1</v>
      </c>
      <c r="JA188" s="39">
        <v>0</v>
      </c>
      <c r="JB188" s="39">
        <v>2</v>
      </c>
      <c r="JC188" s="39">
        <v>3</v>
      </c>
      <c r="JD188" s="2">
        <v>3</v>
      </c>
      <c r="JE188" s="2">
        <v>0</v>
      </c>
      <c r="JF188" s="2">
        <v>0</v>
      </c>
      <c r="JG188" s="2">
        <v>2</v>
      </c>
      <c r="JH188" s="2">
        <v>0</v>
      </c>
      <c r="JI188" s="2">
        <v>0</v>
      </c>
      <c r="JJ188" s="2">
        <v>1</v>
      </c>
      <c r="JK188" s="2">
        <v>0</v>
      </c>
      <c r="JL188" s="2">
        <v>0</v>
      </c>
      <c r="JM188" s="44">
        <v>2</v>
      </c>
      <c r="JN188" s="44">
        <v>1</v>
      </c>
      <c r="JO188" s="44">
        <v>0</v>
      </c>
      <c r="JP188" s="2">
        <v>0</v>
      </c>
      <c r="JQ188" s="2">
        <v>0</v>
      </c>
      <c r="JR188" s="2">
        <v>0</v>
      </c>
      <c r="JS188" s="2">
        <v>0</v>
      </c>
      <c r="JT188" s="2">
        <v>1</v>
      </c>
      <c r="JU188" s="2">
        <v>2</v>
      </c>
      <c r="JV188" s="2">
        <v>0</v>
      </c>
      <c r="JW188" s="2">
        <v>0</v>
      </c>
      <c r="JX188" s="2">
        <v>2</v>
      </c>
      <c r="JY188" s="2">
        <v>1</v>
      </c>
      <c r="JZ188" s="2">
        <v>2</v>
      </c>
      <c r="KA188" s="2">
        <v>2</v>
      </c>
      <c r="KB188" s="25">
        <v>0</v>
      </c>
      <c r="KC188" s="25">
        <v>0</v>
      </c>
      <c r="KD188" s="25">
        <v>0</v>
      </c>
      <c r="KE188" s="25">
        <v>0</v>
      </c>
      <c r="KF188" s="25">
        <v>1</v>
      </c>
      <c r="KG188" s="25">
        <v>4</v>
      </c>
      <c r="KH188" s="25">
        <v>3</v>
      </c>
      <c r="KI188" s="25">
        <v>1</v>
      </c>
      <c r="KJ188" s="25">
        <v>3</v>
      </c>
      <c r="KK188" s="25">
        <v>3</v>
      </c>
      <c r="KL188" s="25">
        <v>5</v>
      </c>
      <c r="KM188" s="25">
        <v>5</v>
      </c>
      <c r="KN188" s="25">
        <v>3</v>
      </c>
      <c r="KO188" s="25">
        <v>0</v>
      </c>
      <c r="KP188" s="25">
        <v>0</v>
      </c>
      <c r="KQ188" s="25">
        <v>2</v>
      </c>
      <c r="KR188" s="44">
        <v>0</v>
      </c>
      <c r="KS188" s="44">
        <v>50</v>
      </c>
      <c r="KT188" s="44">
        <v>66.666666666666657</v>
      </c>
      <c r="KU188" s="44">
        <v>100</v>
      </c>
      <c r="KV188" s="44">
        <v>33.333333333333329</v>
      </c>
      <c r="KW188" s="44">
        <v>0</v>
      </c>
      <c r="KX188" s="44">
        <v>40</v>
      </c>
      <c r="KY188" s="44">
        <v>60</v>
      </c>
      <c r="KZ188" s="44">
        <v>100</v>
      </c>
      <c r="LA188" s="44">
        <v>999999999</v>
      </c>
      <c r="LB188" s="44">
        <v>999999999</v>
      </c>
      <c r="LC188" s="44">
        <v>100</v>
      </c>
      <c r="LD188" s="44">
        <v>0</v>
      </c>
      <c r="LE188" s="44">
        <v>0</v>
      </c>
      <c r="LF188" s="44">
        <v>33.333333333333329</v>
      </c>
      <c r="LG188" s="44">
        <v>0</v>
      </c>
      <c r="LH188" s="44">
        <v>0</v>
      </c>
      <c r="LI188" s="44">
        <v>66.666666666666657</v>
      </c>
      <c r="LJ188" s="44">
        <v>20</v>
      </c>
      <c r="LK188" s="44">
        <v>0</v>
      </c>
      <c r="LL188" s="44">
        <v>0</v>
      </c>
      <c r="LM188" s="44">
        <v>999999999</v>
      </c>
      <c r="LN188" s="44">
        <v>999999999</v>
      </c>
      <c r="LO188" s="44">
        <v>0</v>
      </c>
      <c r="LP188" s="44">
        <v>100</v>
      </c>
      <c r="LQ188" s="44">
        <v>50</v>
      </c>
      <c r="LR188" s="44">
        <v>0</v>
      </c>
      <c r="LS188" s="44">
        <v>0</v>
      </c>
      <c r="LT188" s="44">
        <v>66.666666666666657</v>
      </c>
      <c r="LU188" s="44">
        <v>33.333333333333329</v>
      </c>
      <c r="LV188" s="44">
        <v>40</v>
      </c>
      <c r="LW188" s="44">
        <v>40</v>
      </c>
      <c r="LX188" s="44">
        <v>0</v>
      </c>
      <c r="LY188" s="44">
        <v>999999999</v>
      </c>
      <c r="LZ188" s="44">
        <v>999999999</v>
      </c>
      <c r="MA188" s="44">
        <v>0</v>
      </c>
      <c r="MB188" s="25">
        <v>0</v>
      </c>
      <c r="MC188" s="25">
        <v>0</v>
      </c>
      <c r="MD188" s="25">
        <v>0</v>
      </c>
      <c r="ME188" s="25">
        <v>0</v>
      </c>
      <c r="MF188" s="25">
        <v>0</v>
      </c>
      <c r="MG188" s="25">
        <v>0</v>
      </c>
      <c r="MH188" s="25">
        <v>0</v>
      </c>
      <c r="MI188" s="25">
        <v>0</v>
      </c>
      <c r="MJ188" s="25">
        <v>0</v>
      </c>
      <c r="MK188" s="25">
        <v>0</v>
      </c>
      <c r="ML188" s="25">
        <v>0</v>
      </c>
      <c r="MM188" s="25">
        <v>0</v>
      </c>
      <c r="MN188" s="25">
        <v>1</v>
      </c>
      <c r="MO188" s="25">
        <v>0</v>
      </c>
      <c r="MP188" s="25">
        <v>0</v>
      </c>
      <c r="MQ188" s="25">
        <v>0</v>
      </c>
      <c r="MR188" s="25">
        <v>0</v>
      </c>
      <c r="MS188" s="25">
        <v>1</v>
      </c>
      <c r="MT188" s="25">
        <v>0</v>
      </c>
      <c r="MU188" s="25">
        <v>1</v>
      </c>
      <c r="MV188" s="25">
        <v>2</v>
      </c>
      <c r="MW188" s="44">
        <v>1</v>
      </c>
      <c r="MX188" s="44">
        <v>1</v>
      </c>
      <c r="MY188" s="44">
        <v>0</v>
      </c>
      <c r="MZ188" s="44">
        <v>0</v>
      </c>
      <c r="NA188" s="44">
        <v>999999999</v>
      </c>
      <c r="NB188" s="44">
        <v>999999999</v>
      </c>
      <c r="NC188" s="44">
        <v>999999999</v>
      </c>
      <c r="ND188" s="44">
        <v>999999999</v>
      </c>
      <c r="NE188" s="44">
        <v>0</v>
      </c>
      <c r="NF188" s="44">
        <v>999999999</v>
      </c>
      <c r="NG188" s="44">
        <v>0</v>
      </c>
      <c r="NH188" s="44">
        <v>0</v>
      </c>
      <c r="NI188" s="44">
        <v>0</v>
      </c>
      <c r="NJ188" s="44">
        <v>0</v>
      </c>
      <c r="NK188" s="44">
        <v>999999999</v>
      </c>
      <c r="NL188" s="25">
        <v>0</v>
      </c>
      <c r="NM188" s="25">
        <v>0</v>
      </c>
      <c r="NN188" s="25">
        <v>0</v>
      </c>
      <c r="NO188" s="25">
        <v>0</v>
      </c>
      <c r="NP188" s="25">
        <v>0</v>
      </c>
      <c r="NQ188" s="25">
        <v>0</v>
      </c>
      <c r="NR188" s="25">
        <v>0</v>
      </c>
      <c r="NS188" s="25">
        <v>0</v>
      </c>
      <c r="NT188" s="25">
        <v>0</v>
      </c>
      <c r="NU188" s="25">
        <v>0</v>
      </c>
      <c r="NV188" s="25">
        <v>0</v>
      </c>
      <c r="NW188" s="25">
        <v>0</v>
      </c>
      <c r="NX188" s="25">
        <v>0</v>
      </c>
      <c r="NY188" s="25">
        <v>1</v>
      </c>
      <c r="NZ188" s="25">
        <v>1</v>
      </c>
      <c r="OA188" s="25">
        <v>0</v>
      </c>
      <c r="OB188" s="25">
        <v>1</v>
      </c>
      <c r="OC188" s="25">
        <v>0</v>
      </c>
      <c r="OD188" s="44">
        <v>1</v>
      </c>
      <c r="OE188" s="44">
        <v>0</v>
      </c>
      <c r="OF188" s="44">
        <v>0</v>
      </c>
      <c r="OG188" s="44">
        <v>0</v>
      </c>
      <c r="OH188" s="44">
        <v>0</v>
      </c>
      <c r="OI188" s="44">
        <v>0</v>
      </c>
      <c r="OJ188" s="44">
        <v>999999999</v>
      </c>
      <c r="OK188" s="44">
        <v>0</v>
      </c>
      <c r="OL188" s="44">
        <v>0</v>
      </c>
      <c r="OM188" s="44">
        <v>999999999</v>
      </c>
      <c r="ON188" s="44">
        <v>0</v>
      </c>
      <c r="OO188" s="44">
        <v>999999999</v>
      </c>
      <c r="OP188" s="44">
        <v>0</v>
      </c>
      <c r="OQ188" s="44">
        <v>999999999</v>
      </c>
      <c r="OR188" s="44">
        <v>999999999</v>
      </c>
      <c r="OS188" s="44">
        <v>999999999</v>
      </c>
      <c r="OT188" s="44">
        <v>999999999</v>
      </c>
      <c r="OU188" s="44">
        <v>999999999</v>
      </c>
      <c r="OV188" s="25">
        <v>1</v>
      </c>
      <c r="OW188" s="25">
        <v>1</v>
      </c>
      <c r="OX188" s="25">
        <v>1</v>
      </c>
      <c r="OY188" s="25">
        <v>2</v>
      </c>
      <c r="OZ188" s="25">
        <v>3</v>
      </c>
      <c r="PA188" s="25">
        <v>4</v>
      </c>
      <c r="PB188" s="25">
        <v>5</v>
      </c>
      <c r="PC188" s="25">
        <v>11</v>
      </c>
      <c r="PD188" s="25">
        <v>5</v>
      </c>
      <c r="PE188" s="25">
        <v>4</v>
      </c>
      <c r="PF188" s="25">
        <v>1</v>
      </c>
      <c r="PG188" s="25">
        <v>3</v>
      </c>
      <c r="PH188" s="25">
        <v>2</v>
      </c>
      <c r="PI188" s="25">
        <v>6</v>
      </c>
      <c r="PJ188" s="25">
        <v>9</v>
      </c>
      <c r="PK188" s="25">
        <v>4</v>
      </c>
      <c r="PL188" s="25">
        <v>5</v>
      </c>
      <c r="PM188" s="25">
        <v>7</v>
      </c>
      <c r="PN188" s="25">
        <v>7</v>
      </c>
      <c r="PO188" s="25">
        <v>12</v>
      </c>
      <c r="PP188" s="25">
        <v>9</v>
      </c>
      <c r="PQ188" s="25">
        <v>5</v>
      </c>
      <c r="PR188" s="25">
        <v>3</v>
      </c>
      <c r="PS188" s="25">
        <v>6</v>
      </c>
      <c r="PT188" s="44">
        <v>50</v>
      </c>
      <c r="PU188" s="44">
        <v>16.666666666666664</v>
      </c>
      <c r="PV188" s="44">
        <v>11.111111111111111</v>
      </c>
      <c r="PW188" s="44">
        <v>50</v>
      </c>
      <c r="PX188" s="44">
        <v>60</v>
      </c>
      <c r="PY188" s="44">
        <v>57.142857142857139</v>
      </c>
      <c r="PZ188" s="44">
        <v>71.428571428571431</v>
      </c>
      <c r="QA188" s="44">
        <v>91.666666666666657</v>
      </c>
      <c r="QB188" s="44">
        <v>55.555555555555557</v>
      </c>
      <c r="QC188" s="44">
        <v>80</v>
      </c>
      <c r="QD188" s="44">
        <v>33.333333333333329</v>
      </c>
      <c r="QE188" s="44">
        <v>50</v>
      </c>
      <c r="QF188" s="25">
        <v>1</v>
      </c>
      <c r="QG188" s="25">
        <v>2</v>
      </c>
      <c r="QH188" s="25">
        <v>3</v>
      </c>
      <c r="QI188" s="25">
        <v>3</v>
      </c>
      <c r="QJ188" s="25">
        <v>4</v>
      </c>
      <c r="QK188" s="25">
        <v>3</v>
      </c>
      <c r="QL188" s="25">
        <v>5</v>
      </c>
      <c r="QM188" s="25">
        <v>9</v>
      </c>
      <c r="QN188" s="25">
        <v>3</v>
      </c>
      <c r="QO188" s="25">
        <v>2</v>
      </c>
      <c r="QP188" s="25">
        <v>0</v>
      </c>
      <c r="QQ188" s="25">
        <v>2</v>
      </c>
      <c r="QR188" s="25">
        <v>6</v>
      </c>
      <c r="QS188" s="25">
        <v>9</v>
      </c>
      <c r="QT188" s="25">
        <v>4</v>
      </c>
      <c r="QU188" s="25">
        <v>5</v>
      </c>
      <c r="QV188" s="25">
        <v>7</v>
      </c>
      <c r="QW188" s="25">
        <v>7</v>
      </c>
      <c r="QX188" s="25">
        <v>12</v>
      </c>
      <c r="QY188" s="25">
        <v>9</v>
      </c>
      <c r="QZ188" s="25">
        <v>5</v>
      </c>
      <c r="RA188" s="25">
        <v>3</v>
      </c>
      <c r="RB188" s="44">
        <v>50</v>
      </c>
      <c r="RC188" s="44">
        <v>33.333333333333329</v>
      </c>
      <c r="RD188" s="44">
        <v>33.333333333333329</v>
      </c>
      <c r="RE188" s="44">
        <v>75</v>
      </c>
      <c r="RF188" s="44">
        <v>80</v>
      </c>
      <c r="RG188" s="44">
        <v>42.857142857142854</v>
      </c>
      <c r="RH188" s="44">
        <v>71.428571428571431</v>
      </c>
      <c r="RI188" s="44">
        <v>75</v>
      </c>
      <c r="RJ188" s="44">
        <v>33.333333333333329</v>
      </c>
      <c r="RK188" s="44">
        <v>40</v>
      </c>
      <c r="RL188" s="44">
        <v>0</v>
      </c>
      <c r="RM188" s="25">
        <v>1</v>
      </c>
      <c r="RN188" s="25">
        <v>0</v>
      </c>
      <c r="RO188" s="25">
        <v>4</v>
      </c>
      <c r="RP188" s="25">
        <v>2</v>
      </c>
      <c r="RQ188" s="25">
        <v>1</v>
      </c>
      <c r="RR188" s="25">
        <v>4</v>
      </c>
      <c r="RS188" s="25">
        <v>4</v>
      </c>
      <c r="RT188" s="25">
        <v>6</v>
      </c>
      <c r="RU188" s="25">
        <v>6</v>
      </c>
      <c r="RV188" s="25">
        <v>1</v>
      </c>
      <c r="RW188" s="25">
        <v>0</v>
      </c>
      <c r="RX188" s="25">
        <v>4</v>
      </c>
      <c r="RY188" s="25">
        <v>1</v>
      </c>
      <c r="RZ188" s="25">
        <v>0</v>
      </c>
      <c r="SA188" s="25">
        <v>3</v>
      </c>
      <c r="SB188" s="25">
        <v>2</v>
      </c>
      <c r="SC188" s="25">
        <v>1</v>
      </c>
      <c r="SD188" s="25">
        <v>1</v>
      </c>
      <c r="SE188" s="25">
        <v>4</v>
      </c>
      <c r="SF188" s="25">
        <v>9</v>
      </c>
      <c r="SG188" s="25">
        <v>6</v>
      </c>
      <c r="SH188" s="25">
        <v>1</v>
      </c>
      <c r="SI188" s="25">
        <v>1</v>
      </c>
      <c r="SJ188" s="25">
        <v>3</v>
      </c>
      <c r="SK188" s="25">
        <v>1</v>
      </c>
      <c r="SL188" s="25">
        <v>0</v>
      </c>
      <c r="SM188" s="25">
        <v>3</v>
      </c>
      <c r="SN188" s="25">
        <v>2</v>
      </c>
      <c r="SO188" s="25">
        <v>0</v>
      </c>
      <c r="SP188" s="25">
        <v>1</v>
      </c>
      <c r="SQ188" s="25">
        <v>3</v>
      </c>
      <c r="SR188" s="25">
        <v>6</v>
      </c>
      <c r="SS188" s="25">
        <v>5</v>
      </c>
      <c r="ST188" s="25">
        <v>0</v>
      </c>
      <c r="SU188" s="25">
        <v>0</v>
      </c>
      <c r="SV188" s="25">
        <v>3</v>
      </c>
      <c r="SW188" s="44">
        <v>50</v>
      </c>
      <c r="SX188" s="44">
        <v>0</v>
      </c>
      <c r="SY188" s="44">
        <v>100</v>
      </c>
      <c r="SZ188" s="44">
        <v>100</v>
      </c>
      <c r="TA188" s="44">
        <v>20</v>
      </c>
      <c r="TB188" s="44">
        <v>57.142857142857139</v>
      </c>
      <c r="TC188" s="44">
        <v>80</v>
      </c>
      <c r="TD188" s="44">
        <v>54.54545454545454</v>
      </c>
      <c r="TE188" s="44">
        <v>75</v>
      </c>
      <c r="TF188" s="44">
        <v>50</v>
      </c>
      <c r="TG188" s="44">
        <v>0</v>
      </c>
      <c r="TH188" s="44">
        <v>100</v>
      </c>
      <c r="TI188" s="44">
        <v>50</v>
      </c>
      <c r="TJ188" s="44">
        <v>0</v>
      </c>
      <c r="TK188" s="44">
        <v>75</v>
      </c>
      <c r="TL188" s="44">
        <v>100</v>
      </c>
      <c r="TM188" s="44">
        <v>20</v>
      </c>
      <c r="TN188" s="44">
        <v>14.285714285714285</v>
      </c>
      <c r="TO188" s="44">
        <v>80</v>
      </c>
      <c r="TP188" s="44">
        <v>81.818181818181827</v>
      </c>
      <c r="TQ188" s="44">
        <v>75</v>
      </c>
      <c r="TR188" s="44">
        <v>50</v>
      </c>
      <c r="TS188" s="44">
        <v>33.333333333333329</v>
      </c>
      <c r="TT188" s="44">
        <v>75</v>
      </c>
      <c r="TU188" s="44">
        <v>50</v>
      </c>
      <c r="TV188" s="44">
        <v>0</v>
      </c>
      <c r="TW188" s="44">
        <v>75</v>
      </c>
      <c r="TX188" s="44">
        <v>100</v>
      </c>
      <c r="TY188" s="44">
        <v>0</v>
      </c>
      <c r="TZ188" s="44">
        <v>14.285714285714285</v>
      </c>
      <c r="UA188" s="44">
        <v>60</v>
      </c>
      <c r="UB188" s="44">
        <v>54.54545454545454</v>
      </c>
      <c r="UC188" s="44">
        <v>62.5</v>
      </c>
      <c r="UD188" s="44">
        <v>0</v>
      </c>
      <c r="UE188" s="44">
        <v>0</v>
      </c>
      <c r="UF188" s="44">
        <v>75</v>
      </c>
    </row>
    <row r="189" spans="1:552" x14ac:dyDescent="0.25">
      <c r="A189" s="2" t="str">
        <f t="shared" si="2"/>
        <v xml:space="preserve">351840 Guaratinguetá                                                                                                                                </v>
      </c>
      <c r="B189" s="58">
        <v>351840</v>
      </c>
      <c r="C189" s="2" t="s">
        <v>233</v>
      </c>
      <c r="D189" s="56">
        <v>10</v>
      </c>
      <c r="E189" s="56">
        <v>3</v>
      </c>
      <c r="F189" s="56">
        <v>2</v>
      </c>
      <c r="G189" s="56">
        <v>5</v>
      </c>
      <c r="H189" s="56">
        <v>5</v>
      </c>
      <c r="I189" s="56">
        <v>4</v>
      </c>
      <c r="J189" s="56">
        <v>8</v>
      </c>
      <c r="K189" s="56">
        <v>3</v>
      </c>
      <c r="L189" s="56">
        <v>5</v>
      </c>
      <c r="M189" s="56">
        <v>3</v>
      </c>
      <c r="N189" s="56">
        <v>2</v>
      </c>
      <c r="O189" s="56">
        <v>1</v>
      </c>
      <c r="P189" s="59">
        <v>4</v>
      </c>
      <c r="Q189" s="59">
        <v>0</v>
      </c>
      <c r="R189" s="59">
        <v>1</v>
      </c>
      <c r="S189" s="59">
        <v>3</v>
      </c>
      <c r="T189" s="59">
        <v>5</v>
      </c>
      <c r="U189" s="59">
        <v>2</v>
      </c>
      <c r="V189" s="59">
        <v>8</v>
      </c>
      <c r="W189" s="59">
        <v>3</v>
      </c>
      <c r="X189" s="59">
        <v>5</v>
      </c>
      <c r="Y189" s="59">
        <v>1</v>
      </c>
      <c r="Z189" s="59">
        <v>2</v>
      </c>
      <c r="AA189" s="59">
        <v>0</v>
      </c>
      <c r="AB189" s="62">
        <v>40</v>
      </c>
      <c r="AC189" s="62">
        <v>0</v>
      </c>
      <c r="AD189" s="62">
        <v>50</v>
      </c>
      <c r="AE189" s="62">
        <v>60</v>
      </c>
      <c r="AF189" s="62">
        <v>100</v>
      </c>
      <c r="AG189" s="62">
        <v>50</v>
      </c>
      <c r="AH189" s="62">
        <v>100</v>
      </c>
      <c r="AI189" s="62">
        <v>100</v>
      </c>
      <c r="AJ189" s="62">
        <v>100</v>
      </c>
      <c r="AK189" s="62">
        <v>33.333333333333329</v>
      </c>
      <c r="AL189" s="62">
        <v>100</v>
      </c>
      <c r="AM189" s="62">
        <v>0</v>
      </c>
      <c r="AN189" s="61">
        <v>4</v>
      </c>
      <c r="AO189" s="25">
        <v>3</v>
      </c>
      <c r="AP189" s="25">
        <v>1</v>
      </c>
      <c r="AQ189" s="25">
        <v>2</v>
      </c>
      <c r="AR189" s="25">
        <v>0</v>
      </c>
      <c r="AS189" s="25">
        <v>2</v>
      </c>
      <c r="AT189" s="25">
        <v>0</v>
      </c>
      <c r="AU189" s="25">
        <v>0</v>
      </c>
      <c r="AV189" s="25">
        <v>0</v>
      </c>
      <c r="AW189" s="25">
        <v>2</v>
      </c>
      <c r="AX189" s="25">
        <v>0</v>
      </c>
      <c r="AY189" s="25">
        <v>1</v>
      </c>
      <c r="AZ189" s="39">
        <v>40</v>
      </c>
      <c r="BA189" s="39">
        <v>100</v>
      </c>
      <c r="BB189" s="39">
        <v>50</v>
      </c>
      <c r="BC189" s="39">
        <v>40</v>
      </c>
      <c r="BD189" s="39">
        <v>0</v>
      </c>
      <c r="BE189" s="39">
        <v>50</v>
      </c>
      <c r="BF189" s="39">
        <v>0</v>
      </c>
      <c r="BG189" s="39">
        <v>0</v>
      </c>
      <c r="BH189" s="39">
        <v>0</v>
      </c>
      <c r="BI189" s="39">
        <v>66.666666666666657</v>
      </c>
      <c r="BJ189" s="39">
        <v>0</v>
      </c>
      <c r="BK189" s="39">
        <v>100</v>
      </c>
      <c r="BL189" s="25">
        <v>2</v>
      </c>
      <c r="BM189" s="25">
        <v>0</v>
      </c>
      <c r="BN189" s="25">
        <v>0</v>
      </c>
      <c r="BO189" s="25">
        <v>0</v>
      </c>
      <c r="BP189" s="25">
        <v>0</v>
      </c>
      <c r="BQ189" s="25">
        <v>0</v>
      </c>
      <c r="BR189" s="25">
        <v>0</v>
      </c>
      <c r="BS189" s="25">
        <v>0</v>
      </c>
      <c r="BT189" s="25">
        <v>0</v>
      </c>
      <c r="BU189" s="25">
        <v>0</v>
      </c>
      <c r="BV189" s="25">
        <v>0</v>
      </c>
      <c r="BW189" s="25">
        <v>0</v>
      </c>
      <c r="BX189" s="39">
        <v>20</v>
      </c>
      <c r="BY189" s="39">
        <v>0</v>
      </c>
      <c r="BZ189" s="39">
        <v>0</v>
      </c>
      <c r="CA189" s="39">
        <v>0</v>
      </c>
      <c r="CB189" s="39">
        <v>0</v>
      </c>
      <c r="CC189" s="39">
        <v>0</v>
      </c>
      <c r="CD189" s="39">
        <v>0</v>
      </c>
      <c r="CE189" s="39">
        <v>0</v>
      </c>
      <c r="CF189" s="39">
        <v>0</v>
      </c>
      <c r="CG189" s="39">
        <v>0</v>
      </c>
      <c r="CH189" s="39">
        <v>0</v>
      </c>
      <c r="CI189" s="39">
        <v>0</v>
      </c>
      <c r="CJ189" s="63">
        <v>0</v>
      </c>
      <c r="CK189" s="63">
        <v>0</v>
      </c>
      <c r="CL189" s="63">
        <v>0</v>
      </c>
      <c r="CM189" s="63">
        <v>0</v>
      </c>
      <c r="CN189" s="63">
        <v>3</v>
      </c>
      <c r="CO189" s="63">
        <v>1</v>
      </c>
      <c r="CP189" s="63">
        <v>4</v>
      </c>
      <c r="CQ189" s="63">
        <v>2</v>
      </c>
      <c r="CR189" s="63">
        <v>1</v>
      </c>
      <c r="CS189" s="63">
        <v>0</v>
      </c>
      <c r="CT189" s="63">
        <v>1</v>
      </c>
      <c r="CU189" s="63">
        <v>0</v>
      </c>
      <c r="CV189" s="63">
        <v>0</v>
      </c>
      <c r="CW189" s="63">
        <v>0</v>
      </c>
      <c r="CX189" s="63">
        <v>1</v>
      </c>
      <c r="CY189" s="63">
        <v>0</v>
      </c>
      <c r="CZ189" s="63">
        <v>0</v>
      </c>
      <c r="DA189" s="63">
        <v>0</v>
      </c>
      <c r="DB189" s="63">
        <v>0</v>
      </c>
      <c r="DC189" s="63">
        <v>0</v>
      </c>
      <c r="DD189" s="63">
        <v>1</v>
      </c>
      <c r="DE189" s="63">
        <v>0</v>
      </c>
      <c r="DF189" s="63">
        <v>1</v>
      </c>
      <c r="DG189" s="63">
        <v>0</v>
      </c>
      <c r="DH189" s="25">
        <v>3</v>
      </c>
      <c r="DI189" s="25">
        <v>0</v>
      </c>
      <c r="DJ189" s="25">
        <v>0</v>
      </c>
      <c r="DK189" s="25">
        <v>2</v>
      </c>
      <c r="DL189" s="25">
        <v>2</v>
      </c>
      <c r="DM189" s="25">
        <v>0</v>
      </c>
      <c r="DN189" s="25">
        <v>2</v>
      </c>
      <c r="DO189" s="25">
        <v>1</v>
      </c>
      <c r="DP189" s="25">
        <v>2</v>
      </c>
      <c r="DQ189" s="25">
        <v>1</v>
      </c>
      <c r="DR189" s="25">
        <v>0</v>
      </c>
      <c r="DS189" s="25">
        <v>0</v>
      </c>
      <c r="DT189" s="34">
        <v>3</v>
      </c>
      <c r="DU189" s="34">
        <v>0</v>
      </c>
      <c r="DV189" s="34">
        <v>1</v>
      </c>
      <c r="DW189" s="34">
        <v>2</v>
      </c>
      <c r="DX189" s="34">
        <v>5</v>
      </c>
      <c r="DY189" s="34">
        <v>1</v>
      </c>
      <c r="DZ189" s="34">
        <v>6</v>
      </c>
      <c r="EA189" s="2">
        <v>3</v>
      </c>
      <c r="EB189" s="2">
        <v>4</v>
      </c>
      <c r="EC189" s="2">
        <v>1</v>
      </c>
      <c r="ED189" s="2">
        <v>2</v>
      </c>
      <c r="EE189" s="2">
        <v>0</v>
      </c>
      <c r="EF189" s="34">
        <v>0</v>
      </c>
      <c r="EG189" s="34">
        <v>999999999</v>
      </c>
      <c r="EH189" s="34">
        <v>0</v>
      </c>
      <c r="EI189" s="34">
        <v>0</v>
      </c>
      <c r="EJ189" s="34">
        <v>60</v>
      </c>
      <c r="EK189" s="34">
        <v>100</v>
      </c>
      <c r="EL189" s="34">
        <v>66.666666666666657</v>
      </c>
      <c r="EM189" s="34">
        <v>66.666666666666657</v>
      </c>
      <c r="EN189" s="34">
        <v>25</v>
      </c>
      <c r="EO189" s="34">
        <v>0</v>
      </c>
      <c r="EP189" s="34">
        <v>50</v>
      </c>
      <c r="EQ189" s="34">
        <v>999999999</v>
      </c>
      <c r="ER189" s="34">
        <v>0</v>
      </c>
      <c r="ES189" s="34">
        <v>999999999</v>
      </c>
      <c r="ET189" s="34">
        <v>100</v>
      </c>
      <c r="EU189" s="34">
        <v>0</v>
      </c>
      <c r="EV189" s="34">
        <v>0</v>
      </c>
      <c r="EW189" s="34">
        <v>0</v>
      </c>
      <c r="EX189" s="34">
        <v>0</v>
      </c>
      <c r="EY189" s="34">
        <v>0</v>
      </c>
      <c r="EZ189" s="34">
        <v>25</v>
      </c>
      <c r="FA189" s="34">
        <v>0</v>
      </c>
      <c r="FB189" s="34">
        <v>50</v>
      </c>
      <c r="FC189" s="34">
        <v>999999999</v>
      </c>
      <c r="FD189" s="42">
        <v>100</v>
      </c>
      <c r="FE189" s="42">
        <v>999999999</v>
      </c>
      <c r="FF189" s="42">
        <v>0</v>
      </c>
      <c r="FG189" s="42">
        <v>100</v>
      </c>
      <c r="FH189" s="42">
        <v>40</v>
      </c>
      <c r="FI189" s="42">
        <v>0</v>
      </c>
      <c r="FJ189" s="42">
        <v>33.333333333333329</v>
      </c>
      <c r="FK189" s="42">
        <v>33.333333333333329</v>
      </c>
      <c r="FL189" s="42">
        <v>50</v>
      </c>
      <c r="FM189" s="42">
        <v>100</v>
      </c>
      <c r="FN189" s="42">
        <v>0</v>
      </c>
      <c r="FO189" s="42">
        <v>999999999</v>
      </c>
      <c r="FP189" s="42">
        <v>1</v>
      </c>
      <c r="FQ189" s="2">
        <v>0</v>
      </c>
      <c r="FR189" s="2">
        <v>1</v>
      </c>
      <c r="FS189" s="2">
        <v>1</v>
      </c>
      <c r="FT189" s="2">
        <v>3</v>
      </c>
      <c r="FU189" s="2">
        <v>0</v>
      </c>
      <c r="FV189" s="2">
        <v>7</v>
      </c>
      <c r="FW189" s="2">
        <v>2</v>
      </c>
      <c r="FX189" s="2">
        <v>1</v>
      </c>
      <c r="FY189" s="2">
        <v>0</v>
      </c>
      <c r="FZ189" s="2">
        <v>1</v>
      </c>
      <c r="GA189" s="2">
        <v>0</v>
      </c>
      <c r="GB189" s="25">
        <v>1</v>
      </c>
      <c r="GC189" s="25">
        <v>0</v>
      </c>
      <c r="GD189" s="25">
        <v>0</v>
      </c>
      <c r="GE189" s="25">
        <v>1</v>
      </c>
      <c r="GF189" s="25">
        <v>1</v>
      </c>
      <c r="GG189" s="25">
        <v>1</v>
      </c>
      <c r="GH189" s="25">
        <v>0</v>
      </c>
      <c r="GI189" s="25">
        <v>0</v>
      </c>
      <c r="GJ189" s="25">
        <v>1</v>
      </c>
      <c r="GK189" s="25">
        <v>0</v>
      </c>
      <c r="GL189" s="25">
        <v>1</v>
      </c>
      <c r="GM189" s="25">
        <v>0</v>
      </c>
      <c r="GN189" s="2">
        <v>1</v>
      </c>
      <c r="GO189" s="2">
        <v>0</v>
      </c>
      <c r="GP189" s="2">
        <v>0</v>
      </c>
      <c r="GQ189" s="2">
        <v>1</v>
      </c>
      <c r="GR189" s="2">
        <v>1</v>
      </c>
      <c r="GS189" s="2">
        <v>0</v>
      </c>
      <c r="GT189" s="2">
        <v>1</v>
      </c>
      <c r="GU189" s="2">
        <v>1</v>
      </c>
      <c r="GV189" s="2">
        <v>3</v>
      </c>
      <c r="GW189" s="2">
        <v>1</v>
      </c>
      <c r="GX189" s="2">
        <v>0</v>
      </c>
      <c r="GY189" s="2">
        <v>0</v>
      </c>
      <c r="GZ189" s="2">
        <v>3</v>
      </c>
      <c r="HA189" s="2">
        <v>0</v>
      </c>
      <c r="HB189" s="2">
        <v>1</v>
      </c>
      <c r="HC189" s="2">
        <v>3</v>
      </c>
      <c r="HD189" s="2">
        <v>5</v>
      </c>
      <c r="HE189" s="2">
        <v>1</v>
      </c>
      <c r="HF189" s="2">
        <v>8</v>
      </c>
      <c r="HG189" s="2">
        <v>3</v>
      </c>
      <c r="HH189" s="2">
        <v>5</v>
      </c>
      <c r="HI189" s="2">
        <v>1</v>
      </c>
      <c r="HJ189" s="2">
        <v>2</v>
      </c>
      <c r="HK189" s="2">
        <v>0</v>
      </c>
      <c r="HL189" s="34">
        <v>33.333333333333329</v>
      </c>
      <c r="HM189" s="34">
        <v>999999999</v>
      </c>
      <c r="HN189" s="34">
        <v>100</v>
      </c>
      <c r="HO189" s="34">
        <v>33.333333333333329</v>
      </c>
      <c r="HP189" s="34">
        <v>60</v>
      </c>
      <c r="HQ189" s="34">
        <v>0</v>
      </c>
      <c r="HR189" s="34">
        <v>87.5</v>
      </c>
      <c r="HS189" s="34">
        <v>66.666666666666657</v>
      </c>
      <c r="HT189" s="34">
        <v>20</v>
      </c>
      <c r="HU189" s="34">
        <v>0</v>
      </c>
      <c r="HV189" s="34">
        <v>50</v>
      </c>
      <c r="HW189" s="34">
        <v>999999999</v>
      </c>
      <c r="HX189" s="39">
        <v>33.333333333333329</v>
      </c>
      <c r="HY189" s="39">
        <v>999999999</v>
      </c>
      <c r="HZ189" s="39">
        <v>0</v>
      </c>
      <c r="IA189" s="39">
        <v>33.333333333333329</v>
      </c>
      <c r="IB189" s="39">
        <v>20</v>
      </c>
      <c r="IC189" s="39">
        <v>100</v>
      </c>
      <c r="ID189" s="39">
        <v>0</v>
      </c>
      <c r="IE189" s="39">
        <v>0</v>
      </c>
      <c r="IF189" s="39">
        <v>20</v>
      </c>
      <c r="IG189" s="39">
        <v>0</v>
      </c>
      <c r="IH189" s="39">
        <v>50</v>
      </c>
      <c r="II189" s="39">
        <v>999999999</v>
      </c>
      <c r="IJ189" s="39">
        <v>33.333333333333329</v>
      </c>
      <c r="IK189" s="39">
        <v>999999999</v>
      </c>
      <c r="IL189" s="39">
        <v>0</v>
      </c>
      <c r="IM189" s="39">
        <v>33.333333333333329</v>
      </c>
      <c r="IN189" s="39">
        <v>20</v>
      </c>
      <c r="IO189" s="39">
        <v>0</v>
      </c>
      <c r="IP189" s="39">
        <v>12.5</v>
      </c>
      <c r="IQ189" s="39">
        <v>33.333333333333329</v>
      </c>
      <c r="IR189" s="39">
        <v>60</v>
      </c>
      <c r="IS189" s="39">
        <v>100</v>
      </c>
      <c r="IT189" s="39">
        <v>0</v>
      </c>
      <c r="IU189" s="39">
        <v>999999999</v>
      </c>
      <c r="IV189" s="39">
        <v>1</v>
      </c>
      <c r="IW189" s="39">
        <v>0</v>
      </c>
      <c r="IX189" s="39">
        <v>0</v>
      </c>
      <c r="IY189" s="39">
        <v>0</v>
      </c>
      <c r="IZ189" s="39">
        <v>0</v>
      </c>
      <c r="JA189" s="39">
        <v>0</v>
      </c>
      <c r="JB189" s="39">
        <v>0</v>
      </c>
      <c r="JC189" s="39">
        <v>0</v>
      </c>
      <c r="JD189" s="2">
        <v>0</v>
      </c>
      <c r="JE189" s="2">
        <v>1</v>
      </c>
      <c r="JF189" s="2">
        <v>0</v>
      </c>
      <c r="JG189" s="2">
        <v>0</v>
      </c>
      <c r="JH189" s="2">
        <v>1</v>
      </c>
      <c r="JI189" s="2">
        <v>0</v>
      </c>
      <c r="JJ189" s="2">
        <v>0</v>
      </c>
      <c r="JK189" s="2">
        <v>1</v>
      </c>
      <c r="JL189" s="2">
        <v>0</v>
      </c>
      <c r="JM189" s="44">
        <v>2</v>
      </c>
      <c r="JN189" s="44">
        <v>0</v>
      </c>
      <c r="JO189" s="44">
        <v>0</v>
      </c>
      <c r="JP189" s="2">
        <v>0</v>
      </c>
      <c r="JQ189" s="2">
        <v>1</v>
      </c>
      <c r="JR189" s="2">
        <v>0</v>
      </c>
      <c r="JS189" s="2">
        <v>1</v>
      </c>
      <c r="JT189" s="2">
        <v>2</v>
      </c>
      <c r="JU189" s="2">
        <v>1</v>
      </c>
      <c r="JV189" s="2">
        <v>1</v>
      </c>
      <c r="JW189" s="2">
        <v>1</v>
      </c>
      <c r="JX189" s="2">
        <v>0</v>
      </c>
      <c r="JY189" s="2">
        <v>0</v>
      </c>
      <c r="JZ189" s="2">
        <v>0</v>
      </c>
      <c r="KA189" s="2">
        <v>0</v>
      </c>
      <c r="KB189" s="25">
        <v>0</v>
      </c>
      <c r="KC189" s="25">
        <v>0</v>
      </c>
      <c r="KD189" s="25">
        <v>0</v>
      </c>
      <c r="KE189" s="25">
        <v>0</v>
      </c>
      <c r="KF189" s="25">
        <v>4</v>
      </c>
      <c r="KG189" s="25">
        <v>1</v>
      </c>
      <c r="KH189" s="25">
        <v>1</v>
      </c>
      <c r="KI189" s="25">
        <v>2</v>
      </c>
      <c r="KJ189" s="25">
        <v>0</v>
      </c>
      <c r="KK189" s="25">
        <v>2</v>
      </c>
      <c r="KL189" s="25">
        <v>0</v>
      </c>
      <c r="KM189" s="25">
        <v>0</v>
      </c>
      <c r="KN189" s="25">
        <v>0</v>
      </c>
      <c r="KO189" s="25">
        <v>2</v>
      </c>
      <c r="KP189" s="25">
        <v>0</v>
      </c>
      <c r="KQ189" s="25">
        <v>1</v>
      </c>
      <c r="KR189" s="44">
        <v>25</v>
      </c>
      <c r="KS189" s="44">
        <v>0</v>
      </c>
      <c r="KT189" s="44">
        <v>0</v>
      </c>
      <c r="KU189" s="44">
        <v>0</v>
      </c>
      <c r="KV189" s="44">
        <v>999999999</v>
      </c>
      <c r="KW189" s="44">
        <v>0</v>
      </c>
      <c r="KX189" s="44">
        <v>999999999</v>
      </c>
      <c r="KY189" s="44">
        <v>999999999</v>
      </c>
      <c r="KZ189" s="44">
        <v>999999999</v>
      </c>
      <c r="LA189" s="44">
        <v>50</v>
      </c>
      <c r="LB189" s="44">
        <v>999999999</v>
      </c>
      <c r="LC189" s="44">
        <v>0</v>
      </c>
      <c r="LD189" s="44">
        <v>25</v>
      </c>
      <c r="LE189" s="44">
        <v>0</v>
      </c>
      <c r="LF189" s="44">
        <v>0</v>
      </c>
      <c r="LG189" s="44">
        <v>50</v>
      </c>
      <c r="LH189" s="44">
        <v>999999999</v>
      </c>
      <c r="LI189" s="44">
        <v>100</v>
      </c>
      <c r="LJ189" s="44">
        <v>999999999</v>
      </c>
      <c r="LK189" s="44">
        <v>999999999</v>
      </c>
      <c r="LL189" s="44">
        <v>999999999</v>
      </c>
      <c r="LM189" s="44">
        <v>50</v>
      </c>
      <c r="LN189" s="44">
        <v>999999999</v>
      </c>
      <c r="LO189" s="44">
        <v>100</v>
      </c>
      <c r="LP189" s="44">
        <v>50</v>
      </c>
      <c r="LQ189" s="44">
        <v>100</v>
      </c>
      <c r="LR189" s="44">
        <v>100</v>
      </c>
      <c r="LS189" s="44">
        <v>50</v>
      </c>
      <c r="LT189" s="44">
        <v>999999999</v>
      </c>
      <c r="LU189" s="44">
        <v>0</v>
      </c>
      <c r="LV189" s="44">
        <v>999999999</v>
      </c>
      <c r="LW189" s="44">
        <v>999999999</v>
      </c>
      <c r="LX189" s="44">
        <v>999999999</v>
      </c>
      <c r="LY189" s="44">
        <v>0</v>
      </c>
      <c r="LZ189" s="44">
        <v>999999999</v>
      </c>
      <c r="MA189" s="44">
        <v>0</v>
      </c>
      <c r="MB189" s="25">
        <v>0</v>
      </c>
      <c r="MC189" s="25">
        <v>0</v>
      </c>
      <c r="MD189" s="25">
        <v>0</v>
      </c>
      <c r="ME189" s="25">
        <v>0</v>
      </c>
      <c r="MF189" s="25">
        <v>1</v>
      </c>
      <c r="MG189" s="25">
        <v>0</v>
      </c>
      <c r="MH189" s="25">
        <v>1</v>
      </c>
      <c r="MI189" s="25">
        <v>0</v>
      </c>
      <c r="MJ189" s="25">
        <v>1</v>
      </c>
      <c r="MK189" s="25">
        <v>1</v>
      </c>
      <c r="ML189" s="25">
        <v>0</v>
      </c>
      <c r="MM189" s="25">
        <v>0</v>
      </c>
      <c r="MN189" s="25">
        <v>3</v>
      </c>
      <c r="MO189" s="25">
        <v>0</v>
      </c>
      <c r="MP189" s="25">
        <v>1</v>
      </c>
      <c r="MQ189" s="25">
        <v>3</v>
      </c>
      <c r="MR189" s="25">
        <v>5</v>
      </c>
      <c r="MS189" s="25">
        <v>1</v>
      </c>
      <c r="MT189" s="25">
        <v>5</v>
      </c>
      <c r="MU189" s="25">
        <v>0</v>
      </c>
      <c r="MV189" s="25">
        <v>4</v>
      </c>
      <c r="MW189" s="44">
        <v>1</v>
      </c>
      <c r="MX189" s="44">
        <v>2</v>
      </c>
      <c r="MY189" s="44">
        <v>0</v>
      </c>
      <c r="MZ189" s="44">
        <v>0</v>
      </c>
      <c r="NA189" s="44">
        <v>999999999</v>
      </c>
      <c r="NB189" s="44">
        <v>0</v>
      </c>
      <c r="NC189" s="44">
        <v>0</v>
      </c>
      <c r="ND189" s="44">
        <v>20</v>
      </c>
      <c r="NE189" s="44">
        <v>0</v>
      </c>
      <c r="NF189" s="44">
        <v>20</v>
      </c>
      <c r="NG189" s="44">
        <v>999999999</v>
      </c>
      <c r="NH189" s="44">
        <v>25</v>
      </c>
      <c r="NI189" s="44">
        <v>100</v>
      </c>
      <c r="NJ189" s="44">
        <v>0</v>
      </c>
      <c r="NK189" s="44">
        <v>999999999</v>
      </c>
      <c r="NL189" s="25">
        <v>0</v>
      </c>
      <c r="NM189" s="25">
        <v>0</v>
      </c>
      <c r="NN189" s="25">
        <v>0</v>
      </c>
      <c r="NO189" s="25">
        <v>0</v>
      </c>
      <c r="NP189" s="25">
        <v>0</v>
      </c>
      <c r="NQ189" s="25">
        <v>0</v>
      </c>
      <c r="NR189" s="25">
        <v>0</v>
      </c>
      <c r="NS189" s="25">
        <v>0</v>
      </c>
      <c r="NT189" s="25">
        <v>0</v>
      </c>
      <c r="NU189" s="25">
        <v>0</v>
      </c>
      <c r="NV189" s="25">
        <v>0</v>
      </c>
      <c r="NW189" s="25">
        <v>0</v>
      </c>
      <c r="NX189" s="25">
        <v>2</v>
      </c>
      <c r="NY189" s="25">
        <v>0</v>
      </c>
      <c r="NZ189" s="25">
        <v>0</v>
      </c>
      <c r="OA189" s="25">
        <v>1</v>
      </c>
      <c r="OB189" s="25">
        <v>0</v>
      </c>
      <c r="OC189" s="25">
        <v>0</v>
      </c>
      <c r="OD189" s="44">
        <v>0</v>
      </c>
      <c r="OE189" s="44">
        <v>0</v>
      </c>
      <c r="OF189" s="44">
        <v>0</v>
      </c>
      <c r="OG189" s="44">
        <v>0</v>
      </c>
      <c r="OH189" s="44">
        <v>0</v>
      </c>
      <c r="OI189" s="44">
        <v>0</v>
      </c>
      <c r="OJ189" s="44">
        <v>0</v>
      </c>
      <c r="OK189" s="44">
        <v>999999999</v>
      </c>
      <c r="OL189" s="44">
        <v>999999999</v>
      </c>
      <c r="OM189" s="44">
        <v>0</v>
      </c>
      <c r="ON189" s="44">
        <v>999999999</v>
      </c>
      <c r="OO189" s="44">
        <v>999999999</v>
      </c>
      <c r="OP189" s="44">
        <v>999999999</v>
      </c>
      <c r="OQ189" s="44">
        <v>999999999</v>
      </c>
      <c r="OR189" s="44">
        <v>999999999</v>
      </c>
      <c r="OS189" s="44">
        <v>999999999</v>
      </c>
      <c r="OT189" s="44">
        <v>999999999</v>
      </c>
      <c r="OU189" s="44">
        <v>999999999</v>
      </c>
      <c r="OV189" s="25">
        <v>6</v>
      </c>
      <c r="OW189" s="25">
        <v>4</v>
      </c>
      <c r="OX189" s="25">
        <v>3</v>
      </c>
      <c r="OY189" s="25">
        <v>3</v>
      </c>
      <c r="OZ189" s="25">
        <v>7</v>
      </c>
      <c r="PA189" s="25">
        <v>6</v>
      </c>
      <c r="PB189" s="25">
        <v>8</v>
      </c>
      <c r="PC189" s="25">
        <v>5</v>
      </c>
      <c r="PD189" s="25">
        <v>5</v>
      </c>
      <c r="PE189" s="25">
        <v>5</v>
      </c>
      <c r="PF189" s="25">
        <v>2</v>
      </c>
      <c r="PG189" s="25">
        <v>0</v>
      </c>
      <c r="PH189" s="25">
        <v>9</v>
      </c>
      <c r="PI189" s="25">
        <v>6</v>
      </c>
      <c r="PJ189" s="25">
        <v>4</v>
      </c>
      <c r="PK189" s="25">
        <v>5</v>
      </c>
      <c r="PL189" s="25">
        <v>7</v>
      </c>
      <c r="PM189" s="25">
        <v>7</v>
      </c>
      <c r="PN189" s="25">
        <v>9</v>
      </c>
      <c r="PO189" s="25">
        <v>5</v>
      </c>
      <c r="PP189" s="25">
        <v>6</v>
      </c>
      <c r="PQ189" s="25">
        <v>6</v>
      </c>
      <c r="PR189" s="25">
        <v>3</v>
      </c>
      <c r="PS189" s="25">
        <v>1</v>
      </c>
      <c r="PT189" s="44">
        <v>66.666666666666657</v>
      </c>
      <c r="PU189" s="44">
        <v>66.666666666666657</v>
      </c>
      <c r="PV189" s="44">
        <v>75</v>
      </c>
      <c r="PW189" s="44">
        <v>60</v>
      </c>
      <c r="PX189" s="44">
        <v>100</v>
      </c>
      <c r="PY189" s="44">
        <v>85.714285714285708</v>
      </c>
      <c r="PZ189" s="44">
        <v>88.888888888888886</v>
      </c>
      <c r="QA189" s="44">
        <v>100</v>
      </c>
      <c r="QB189" s="44">
        <v>83.333333333333343</v>
      </c>
      <c r="QC189" s="44">
        <v>83.333333333333343</v>
      </c>
      <c r="QD189" s="44">
        <v>66.666666666666657</v>
      </c>
      <c r="QE189" s="44">
        <v>0</v>
      </c>
      <c r="QF189" s="25">
        <v>6</v>
      </c>
      <c r="QG189" s="25">
        <v>4</v>
      </c>
      <c r="QH189" s="25">
        <v>4</v>
      </c>
      <c r="QI189" s="25">
        <v>3</v>
      </c>
      <c r="QJ189" s="25">
        <v>6</v>
      </c>
      <c r="QK189" s="25">
        <v>6</v>
      </c>
      <c r="QL189" s="25">
        <v>8</v>
      </c>
      <c r="QM189" s="25">
        <v>5</v>
      </c>
      <c r="QN189" s="25">
        <v>4</v>
      </c>
      <c r="QO189" s="25">
        <v>5</v>
      </c>
      <c r="QP189" s="25">
        <v>3</v>
      </c>
      <c r="QQ189" s="25">
        <v>9</v>
      </c>
      <c r="QR189" s="25">
        <v>6</v>
      </c>
      <c r="QS189" s="25">
        <v>4</v>
      </c>
      <c r="QT189" s="25">
        <v>5</v>
      </c>
      <c r="QU189" s="25">
        <v>7</v>
      </c>
      <c r="QV189" s="25">
        <v>7</v>
      </c>
      <c r="QW189" s="25">
        <v>9</v>
      </c>
      <c r="QX189" s="25">
        <v>5</v>
      </c>
      <c r="QY189" s="25">
        <v>6</v>
      </c>
      <c r="QZ189" s="25">
        <v>6</v>
      </c>
      <c r="RA189" s="25">
        <v>3</v>
      </c>
      <c r="RB189" s="44">
        <v>66.666666666666657</v>
      </c>
      <c r="RC189" s="44">
        <v>66.666666666666657</v>
      </c>
      <c r="RD189" s="44">
        <v>100</v>
      </c>
      <c r="RE189" s="44">
        <v>60</v>
      </c>
      <c r="RF189" s="44">
        <v>85.714285714285708</v>
      </c>
      <c r="RG189" s="44">
        <v>85.714285714285708</v>
      </c>
      <c r="RH189" s="44">
        <v>88.888888888888886</v>
      </c>
      <c r="RI189" s="44">
        <v>100</v>
      </c>
      <c r="RJ189" s="44">
        <v>66.666666666666657</v>
      </c>
      <c r="RK189" s="44">
        <v>83.333333333333343</v>
      </c>
      <c r="RL189" s="44">
        <v>100</v>
      </c>
      <c r="RM189" s="25">
        <v>6</v>
      </c>
      <c r="RN189" s="25">
        <v>1</v>
      </c>
      <c r="RO189" s="25">
        <v>1</v>
      </c>
      <c r="RP189" s="25">
        <v>4</v>
      </c>
      <c r="RQ189" s="25">
        <v>5</v>
      </c>
      <c r="RR189" s="25">
        <v>3</v>
      </c>
      <c r="RS189" s="25">
        <v>4</v>
      </c>
      <c r="RT189" s="25">
        <v>0</v>
      </c>
      <c r="RU189" s="25">
        <v>4</v>
      </c>
      <c r="RV189" s="25">
        <v>3</v>
      </c>
      <c r="RW189" s="25">
        <v>1</v>
      </c>
      <c r="RX189" s="25">
        <v>1</v>
      </c>
      <c r="RY189" s="25">
        <v>3</v>
      </c>
      <c r="RZ189" s="25">
        <v>0</v>
      </c>
      <c r="SA189" s="25">
        <v>0</v>
      </c>
      <c r="SB189" s="25">
        <v>3</v>
      </c>
      <c r="SC189" s="25">
        <v>4</v>
      </c>
      <c r="SD189" s="25">
        <v>1</v>
      </c>
      <c r="SE189" s="25">
        <v>3</v>
      </c>
      <c r="SF189" s="25">
        <v>2</v>
      </c>
      <c r="SG189" s="25">
        <v>0</v>
      </c>
      <c r="SH189" s="25">
        <v>2</v>
      </c>
      <c r="SI189" s="25">
        <v>1</v>
      </c>
      <c r="SJ189" s="25">
        <v>0</v>
      </c>
      <c r="SK189" s="25">
        <v>3</v>
      </c>
      <c r="SL189" s="25">
        <v>0</v>
      </c>
      <c r="SM189" s="25">
        <v>0</v>
      </c>
      <c r="SN189" s="25">
        <v>3</v>
      </c>
      <c r="SO189" s="25">
        <v>4</v>
      </c>
      <c r="SP189" s="25">
        <v>1</v>
      </c>
      <c r="SQ189" s="25">
        <v>0</v>
      </c>
      <c r="SR189" s="25">
        <v>0</v>
      </c>
      <c r="SS189" s="25">
        <v>0</v>
      </c>
      <c r="ST189" s="25">
        <v>2</v>
      </c>
      <c r="SU189" s="25">
        <v>0</v>
      </c>
      <c r="SV189" s="25">
        <v>0</v>
      </c>
      <c r="SW189" s="44">
        <v>60</v>
      </c>
      <c r="SX189" s="44">
        <v>33.333333333333329</v>
      </c>
      <c r="SY189" s="44">
        <v>50</v>
      </c>
      <c r="SZ189" s="44">
        <v>80</v>
      </c>
      <c r="TA189" s="44">
        <v>100</v>
      </c>
      <c r="TB189" s="44">
        <v>75</v>
      </c>
      <c r="TC189" s="44">
        <v>50</v>
      </c>
      <c r="TD189" s="44">
        <v>0</v>
      </c>
      <c r="TE189" s="44">
        <v>80</v>
      </c>
      <c r="TF189" s="44">
        <v>100</v>
      </c>
      <c r="TG189" s="44">
        <v>50</v>
      </c>
      <c r="TH189" s="44">
        <v>100</v>
      </c>
      <c r="TI189" s="44">
        <v>30</v>
      </c>
      <c r="TJ189" s="44">
        <v>0</v>
      </c>
      <c r="TK189" s="44">
        <v>0</v>
      </c>
      <c r="TL189" s="44">
        <v>60</v>
      </c>
      <c r="TM189" s="44">
        <v>80</v>
      </c>
      <c r="TN189" s="44">
        <v>25</v>
      </c>
      <c r="TO189" s="44">
        <v>37.5</v>
      </c>
      <c r="TP189" s="44">
        <v>66.666666666666657</v>
      </c>
      <c r="TQ189" s="44">
        <v>0</v>
      </c>
      <c r="TR189" s="44">
        <v>66.666666666666657</v>
      </c>
      <c r="TS189" s="44">
        <v>50</v>
      </c>
      <c r="TT189" s="44">
        <v>0</v>
      </c>
      <c r="TU189" s="44">
        <v>30</v>
      </c>
      <c r="TV189" s="44">
        <v>0</v>
      </c>
      <c r="TW189" s="44">
        <v>0</v>
      </c>
      <c r="TX189" s="44">
        <v>60</v>
      </c>
      <c r="TY189" s="44">
        <v>80</v>
      </c>
      <c r="TZ189" s="44">
        <v>25</v>
      </c>
      <c r="UA189" s="44">
        <v>0</v>
      </c>
      <c r="UB189" s="44">
        <v>0</v>
      </c>
      <c r="UC189" s="44">
        <v>0</v>
      </c>
      <c r="UD189" s="44">
        <v>66.666666666666657</v>
      </c>
      <c r="UE189" s="44">
        <v>0</v>
      </c>
      <c r="UF189" s="44">
        <v>0</v>
      </c>
    </row>
    <row r="190" spans="1:552" x14ac:dyDescent="0.25">
      <c r="A190" s="2" t="str">
        <f t="shared" si="2"/>
        <v xml:space="preserve">351870 Guarujá                                                                                                                                      </v>
      </c>
      <c r="B190" s="58">
        <v>351870</v>
      </c>
      <c r="C190" s="2" t="s">
        <v>234</v>
      </c>
      <c r="D190" s="56">
        <v>11</v>
      </c>
      <c r="E190" s="56">
        <v>13</v>
      </c>
      <c r="F190" s="56">
        <v>9</v>
      </c>
      <c r="G190" s="56">
        <v>14</v>
      </c>
      <c r="H190" s="56">
        <v>16</v>
      </c>
      <c r="I190" s="56">
        <v>15</v>
      </c>
      <c r="J190" s="56">
        <v>10</v>
      </c>
      <c r="K190" s="56">
        <v>13</v>
      </c>
      <c r="L190" s="56">
        <v>17</v>
      </c>
      <c r="M190" s="56">
        <v>18</v>
      </c>
      <c r="N190" s="56">
        <v>17</v>
      </c>
      <c r="O190" s="56">
        <v>9</v>
      </c>
      <c r="P190" s="59">
        <v>1</v>
      </c>
      <c r="Q190" s="59">
        <v>1</v>
      </c>
      <c r="R190" s="59">
        <v>2</v>
      </c>
      <c r="S190" s="59">
        <v>3</v>
      </c>
      <c r="T190" s="59">
        <v>9</v>
      </c>
      <c r="U190" s="59">
        <v>9</v>
      </c>
      <c r="V190" s="59">
        <v>7</v>
      </c>
      <c r="W190" s="59">
        <v>10</v>
      </c>
      <c r="X190" s="59">
        <v>14</v>
      </c>
      <c r="Y190" s="59">
        <v>14</v>
      </c>
      <c r="Z190" s="59">
        <v>12</v>
      </c>
      <c r="AA190" s="59">
        <v>6</v>
      </c>
      <c r="AB190" s="62">
        <v>9.0909090909090917</v>
      </c>
      <c r="AC190" s="62">
        <v>7.6923076923076925</v>
      </c>
      <c r="AD190" s="62">
        <v>22.222222222222221</v>
      </c>
      <c r="AE190" s="62">
        <v>21.428571428571427</v>
      </c>
      <c r="AF190" s="62">
        <v>56.25</v>
      </c>
      <c r="AG190" s="62">
        <v>60</v>
      </c>
      <c r="AH190" s="62">
        <v>70</v>
      </c>
      <c r="AI190" s="62">
        <v>76.923076923076934</v>
      </c>
      <c r="AJ190" s="62">
        <v>82.35294117647058</v>
      </c>
      <c r="AK190" s="62">
        <v>77.777777777777786</v>
      </c>
      <c r="AL190" s="62">
        <v>70.588235294117652</v>
      </c>
      <c r="AM190" s="62">
        <v>66.666666666666657</v>
      </c>
      <c r="AN190" s="61">
        <v>10</v>
      </c>
      <c r="AO190" s="25">
        <v>9</v>
      </c>
      <c r="AP190" s="25">
        <v>5</v>
      </c>
      <c r="AQ190" s="25">
        <v>10</v>
      </c>
      <c r="AR190" s="25">
        <v>7</v>
      </c>
      <c r="AS190" s="25">
        <v>5</v>
      </c>
      <c r="AT190" s="25">
        <v>3</v>
      </c>
      <c r="AU190" s="25">
        <v>2</v>
      </c>
      <c r="AV190" s="25">
        <v>2</v>
      </c>
      <c r="AW190" s="25">
        <v>4</v>
      </c>
      <c r="AX190" s="25">
        <v>5</v>
      </c>
      <c r="AY190" s="25">
        <v>3</v>
      </c>
      <c r="AZ190" s="39">
        <v>90.909090909090907</v>
      </c>
      <c r="BA190" s="39">
        <v>69.230769230769226</v>
      </c>
      <c r="BB190" s="39">
        <v>55.555555555555557</v>
      </c>
      <c r="BC190" s="39">
        <v>71.428571428571431</v>
      </c>
      <c r="BD190" s="39">
        <v>43.75</v>
      </c>
      <c r="BE190" s="39">
        <v>33.333333333333329</v>
      </c>
      <c r="BF190" s="39">
        <v>30</v>
      </c>
      <c r="BG190" s="39">
        <v>15.384615384615385</v>
      </c>
      <c r="BH190" s="39">
        <v>11.76470588235294</v>
      </c>
      <c r="BI190" s="39">
        <v>22.222222222222221</v>
      </c>
      <c r="BJ190" s="39">
        <v>29.411764705882355</v>
      </c>
      <c r="BK190" s="39">
        <v>33.333333333333329</v>
      </c>
      <c r="BL190" s="25">
        <v>0</v>
      </c>
      <c r="BM190" s="25">
        <v>3</v>
      </c>
      <c r="BN190" s="25">
        <v>2</v>
      </c>
      <c r="BO190" s="25">
        <v>1</v>
      </c>
      <c r="BP190" s="25">
        <v>0</v>
      </c>
      <c r="BQ190" s="25">
        <v>1</v>
      </c>
      <c r="BR190" s="25">
        <v>0</v>
      </c>
      <c r="BS190" s="25">
        <v>1</v>
      </c>
      <c r="BT190" s="25">
        <v>1</v>
      </c>
      <c r="BU190" s="25">
        <v>0</v>
      </c>
      <c r="BV190" s="25">
        <v>0</v>
      </c>
      <c r="BW190" s="25">
        <v>0</v>
      </c>
      <c r="BX190" s="39">
        <v>0</v>
      </c>
      <c r="BY190" s="39">
        <v>23.076923076923077</v>
      </c>
      <c r="BZ190" s="39">
        <v>22.222222222222221</v>
      </c>
      <c r="CA190" s="39">
        <v>7.1428571428571423</v>
      </c>
      <c r="CB190" s="39">
        <v>0</v>
      </c>
      <c r="CC190" s="39">
        <v>6.666666666666667</v>
      </c>
      <c r="CD190" s="39">
        <v>0</v>
      </c>
      <c r="CE190" s="39">
        <v>7.6923076923076925</v>
      </c>
      <c r="CF190" s="39">
        <v>5.8823529411764701</v>
      </c>
      <c r="CG190" s="39">
        <v>0</v>
      </c>
      <c r="CH190" s="39">
        <v>0</v>
      </c>
      <c r="CI190" s="39">
        <v>0</v>
      </c>
      <c r="CJ190" s="63">
        <v>1</v>
      </c>
      <c r="CK190" s="63">
        <v>1</v>
      </c>
      <c r="CL190" s="63">
        <v>0</v>
      </c>
      <c r="CM190" s="63">
        <v>1</v>
      </c>
      <c r="CN190" s="63">
        <v>5</v>
      </c>
      <c r="CO190" s="63">
        <v>2</v>
      </c>
      <c r="CP190" s="63">
        <v>4</v>
      </c>
      <c r="CQ190" s="63">
        <v>5</v>
      </c>
      <c r="CR190" s="63">
        <v>8</v>
      </c>
      <c r="CS190" s="63">
        <v>7</v>
      </c>
      <c r="CT190" s="63">
        <v>7</v>
      </c>
      <c r="CU190" s="63">
        <v>2</v>
      </c>
      <c r="CV190" s="63">
        <v>0</v>
      </c>
      <c r="CW190" s="63">
        <v>0</v>
      </c>
      <c r="CX190" s="63">
        <v>0</v>
      </c>
      <c r="CY190" s="63">
        <v>0</v>
      </c>
      <c r="CZ190" s="63">
        <v>1</v>
      </c>
      <c r="DA190" s="63">
        <v>1</v>
      </c>
      <c r="DB190" s="63">
        <v>0</v>
      </c>
      <c r="DC190" s="63">
        <v>0</v>
      </c>
      <c r="DD190" s="63">
        <v>2</v>
      </c>
      <c r="DE190" s="63">
        <v>1</v>
      </c>
      <c r="DF190" s="63">
        <v>0</v>
      </c>
      <c r="DG190" s="63">
        <v>0</v>
      </c>
      <c r="DH190" s="25">
        <v>0</v>
      </c>
      <c r="DI190" s="25">
        <v>0</v>
      </c>
      <c r="DJ190" s="25">
        <v>0</v>
      </c>
      <c r="DK190" s="25">
        <v>1</v>
      </c>
      <c r="DL190" s="25">
        <v>2</v>
      </c>
      <c r="DM190" s="25">
        <v>1</v>
      </c>
      <c r="DN190" s="25">
        <v>0</v>
      </c>
      <c r="DO190" s="25">
        <v>1</v>
      </c>
      <c r="DP190" s="25">
        <v>2</v>
      </c>
      <c r="DQ190" s="25">
        <v>0</v>
      </c>
      <c r="DR190" s="25">
        <v>2</v>
      </c>
      <c r="DS190" s="25">
        <v>0</v>
      </c>
      <c r="DT190" s="34">
        <v>1</v>
      </c>
      <c r="DU190" s="34">
        <v>1</v>
      </c>
      <c r="DV190" s="34">
        <v>0</v>
      </c>
      <c r="DW190" s="34">
        <v>2</v>
      </c>
      <c r="DX190" s="34">
        <v>8</v>
      </c>
      <c r="DY190" s="34">
        <v>4</v>
      </c>
      <c r="DZ190" s="34">
        <v>4</v>
      </c>
      <c r="EA190" s="2">
        <v>6</v>
      </c>
      <c r="EB190" s="2">
        <v>12</v>
      </c>
      <c r="EC190" s="2">
        <v>8</v>
      </c>
      <c r="ED190" s="2">
        <v>9</v>
      </c>
      <c r="EE190" s="2">
        <v>2</v>
      </c>
      <c r="EF190" s="34">
        <v>100</v>
      </c>
      <c r="EG190" s="34">
        <v>100</v>
      </c>
      <c r="EH190" s="34">
        <v>999999999</v>
      </c>
      <c r="EI190" s="34">
        <v>50</v>
      </c>
      <c r="EJ190" s="34">
        <v>62.5</v>
      </c>
      <c r="EK190" s="34">
        <v>50</v>
      </c>
      <c r="EL190" s="34">
        <v>100</v>
      </c>
      <c r="EM190" s="34">
        <v>83.333333333333343</v>
      </c>
      <c r="EN190" s="34">
        <v>66.666666666666657</v>
      </c>
      <c r="EO190" s="34">
        <v>87.5</v>
      </c>
      <c r="EP190" s="34">
        <v>77.777777777777786</v>
      </c>
      <c r="EQ190" s="34">
        <v>100</v>
      </c>
      <c r="ER190" s="34">
        <v>0</v>
      </c>
      <c r="ES190" s="34">
        <v>0</v>
      </c>
      <c r="ET190" s="34">
        <v>999999999</v>
      </c>
      <c r="EU190" s="34">
        <v>0</v>
      </c>
      <c r="EV190" s="34">
        <v>12.5</v>
      </c>
      <c r="EW190" s="34">
        <v>25</v>
      </c>
      <c r="EX190" s="34">
        <v>0</v>
      </c>
      <c r="EY190" s="34">
        <v>0</v>
      </c>
      <c r="EZ190" s="34">
        <v>16.666666666666664</v>
      </c>
      <c r="FA190" s="34">
        <v>12.5</v>
      </c>
      <c r="FB190" s="34">
        <v>0</v>
      </c>
      <c r="FC190" s="34">
        <v>0</v>
      </c>
      <c r="FD190" s="42">
        <v>0</v>
      </c>
      <c r="FE190" s="42">
        <v>0</v>
      </c>
      <c r="FF190" s="42">
        <v>999999999</v>
      </c>
      <c r="FG190" s="42">
        <v>50</v>
      </c>
      <c r="FH190" s="42">
        <v>25</v>
      </c>
      <c r="FI190" s="42">
        <v>25</v>
      </c>
      <c r="FJ190" s="42">
        <v>0</v>
      </c>
      <c r="FK190" s="42">
        <v>16.666666666666664</v>
      </c>
      <c r="FL190" s="42">
        <v>16.666666666666664</v>
      </c>
      <c r="FM190" s="42">
        <v>0</v>
      </c>
      <c r="FN190" s="42">
        <v>22.222222222222221</v>
      </c>
      <c r="FO190" s="42">
        <v>0</v>
      </c>
      <c r="FP190" s="42">
        <v>1</v>
      </c>
      <c r="FQ190" s="2">
        <v>1</v>
      </c>
      <c r="FR190" s="2">
        <v>2</v>
      </c>
      <c r="FS190" s="2">
        <v>2</v>
      </c>
      <c r="FT190" s="2">
        <v>4</v>
      </c>
      <c r="FU190" s="2">
        <v>4</v>
      </c>
      <c r="FV190" s="2">
        <v>4</v>
      </c>
      <c r="FW190" s="2">
        <v>4</v>
      </c>
      <c r="FX190" s="2">
        <v>11</v>
      </c>
      <c r="FY190" s="2">
        <v>9</v>
      </c>
      <c r="FZ190" s="2">
        <v>10</v>
      </c>
      <c r="GA190" s="2">
        <v>5</v>
      </c>
      <c r="GB190" s="25">
        <v>0</v>
      </c>
      <c r="GC190" s="25">
        <v>0</v>
      </c>
      <c r="GD190" s="25">
        <v>0</v>
      </c>
      <c r="GE190" s="25">
        <v>1</v>
      </c>
      <c r="GF190" s="25">
        <v>4</v>
      </c>
      <c r="GG190" s="25">
        <v>2</v>
      </c>
      <c r="GH190" s="25">
        <v>1</v>
      </c>
      <c r="GI190" s="25">
        <v>2</v>
      </c>
      <c r="GJ190" s="25">
        <v>1</v>
      </c>
      <c r="GK190" s="25">
        <v>4</v>
      </c>
      <c r="GL190" s="25">
        <v>1</v>
      </c>
      <c r="GM190" s="25">
        <v>1</v>
      </c>
      <c r="GN190" s="2">
        <v>0</v>
      </c>
      <c r="GO190" s="2">
        <v>0</v>
      </c>
      <c r="GP190" s="2">
        <v>0</v>
      </c>
      <c r="GQ190" s="2">
        <v>0</v>
      </c>
      <c r="GR190" s="2">
        <v>1</v>
      </c>
      <c r="GS190" s="2">
        <v>1</v>
      </c>
      <c r="GT190" s="2">
        <v>0</v>
      </c>
      <c r="GU190" s="2">
        <v>3</v>
      </c>
      <c r="GV190" s="2">
        <v>1</v>
      </c>
      <c r="GW190" s="2">
        <v>1</v>
      </c>
      <c r="GX190" s="2">
        <v>1</v>
      </c>
      <c r="GY190" s="2">
        <v>0</v>
      </c>
      <c r="GZ190" s="2">
        <v>1</v>
      </c>
      <c r="HA190" s="2">
        <v>1</v>
      </c>
      <c r="HB190" s="2">
        <v>2</v>
      </c>
      <c r="HC190" s="2">
        <v>3</v>
      </c>
      <c r="HD190" s="2">
        <v>9</v>
      </c>
      <c r="HE190" s="2">
        <v>7</v>
      </c>
      <c r="HF190" s="2">
        <v>5</v>
      </c>
      <c r="HG190" s="2">
        <v>9</v>
      </c>
      <c r="HH190" s="2">
        <v>13</v>
      </c>
      <c r="HI190" s="2">
        <v>14</v>
      </c>
      <c r="HJ190" s="2">
        <v>12</v>
      </c>
      <c r="HK190" s="2">
        <v>6</v>
      </c>
      <c r="HL190" s="34">
        <v>100</v>
      </c>
      <c r="HM190" s="34">
        <v>100</v>
      </c>
      <c r="HN190" s="34">
        <v>100</v>
      </c>
      <c r="HO190" s="34">
        <v>66.666666666666657</v>
      </c>
      <c r="HP190" s="34">
        <v>44.444444444444443</v>
      </c>
      <c r="HQ190" s="34">
        <v>57.142857142857139</v>
      </c>
      <c r="HR190" s="34">
        <v>80</v>
      </c>
      <c r="HS190" s="34">
        <v>44.444444444444443</v>
      </c>
      <c r="HT190" s="34">
        <v>84.615384615384613</v>
      </c>
      <c r="HU190" s="34">
        <v>64.285714285714292</v>
      </c>
      <c r="HV190" s="34">
        <v>83.333333333333343</v>
      </c>
      <c r="HW190" s="34">
        <v>83.333333333333343</v>
      </c>
      <c r="HX190" s="39">
        <v>0</v>
      </c>
      <c r="HY190" s="39">
        <v>0</v>
      </c>
      <c r="HZ190" s="39">
        <v>0</v>
      </c>
      <c r="IA190" s="39">
        <v>33.333333333333329</v>
      </c>
      <c r="IB190" s="39">
        <v>44.444444444444443</v>
      </c>
      <c r="IC190" s="39">
        <v>28.571428571428569</v>
      </c>
      <c r="ID190" s="39">
        <v>20</v>
      </c>
      <c r="IE190" s="39">
        <v>22.222222222222221</v>
      </c>
      <c r="IF190" s="39">
        <v>7.6923076923076925</v>
      </c>
      <c r="IG190" s="39">
        <v>28.571428571428569</v>
      </c>
      <c r="IH190" s="39">
        <v>8.3333333333333321</v>
      </c>
      <c r="II190" s="39">
        <v>16.666666666666664</v>
      </c>
      <c r="IJ190" s="39">
        <v>0</v>
      </c>
      <c r="IK190" s="39">
        <v>0</v>
      </c>
      <c r="IL190" s="39">
        <v>0</v>
      </c>
      <c r="IM190" s="39">
        <v>0</v>
      </c>
      <c r="IN190" s="39">
        <v>11.111111111111111</v>
      </c>
      <c r="IO190" s="39">
        <v>14.285714285714285</v>
      </c>
      <c r="IP190" s="39">
        <v>0</v>
      </c>
      <c r="IQ190" s="39">
        <v>33.333333333333329</v>
      </c>
      <c r="IR190" s="39">
        <v>7.6923076923076925</v>
      </c>
      <c r="IS190" s="39">
        <v>7.1428571428571423</v>
      </c>
      <c r="IT190" s="39">
        <v>8.3333333333333321</v>
      </c>
      <c r="IU190" s="39">
        <v>0</v>
      </c>
      <c r="IV190" s="39">
        <v>4</v>
      </c>
      <c r="IW190" s="39">
        <v>6</v>
      </c>
      <c r="IX190" s="39">
        <v>2</v>
      </c>
      <c r="IY190" s="39">
        <v>3</v>
      </c>
      <c r="IZ190" s="39">
        <v>3</v>
      </c>
      <c r="JA190" s="39">
        <v>3</v>
      </c>
      <c r="JB190" s="39">
        <v>1</v>
      </c>
      <c r="JC190" s="39">
        <v>1</v>
      </c>
      <c r="JD190" s="2">
        <v>0</v>
      </c>
      <c r="JE190" s="2">
        <v>1</v>
      </c>
      <c r="JF190" s="2">
        <v>4</v>
      </c>
      <c r="JG190" s="2">
        <v>2</v>
      </c>
      <c r="JH190" s="2">
        <v>1</v>
      </c>
      <c r="JI190" s="2">
        <v>1</v>
      </c>
      <c r="JJ190" s="2">
        <v>1</v>
      </c>
      <c r="JK190" s="2">
        <v>3</v>
      </c>
      <c r="JL190" s="2">
        <v>2</v>
      </c>
      <c r="JM190" s="44">
        <v>2</v>
      </c>
      <c r="JN190" s="44">
        <v>1</v>
      </c>
      <c r="JO190" s="44">
        <v>1</v>
      </c>
      <c r="JP190" s="2">
        <v>0</v>
      </c>
      <c r="JQ190" s="2">
        <v>1</v>
      </c>
      <c r="JR190" s="2">
        <v>0</v>
      </c>
      <c r="JS190" s="2">
        <v>1</v>
      </c>
      <c r="JT190" s="2">
        <v>5</v>
      </c>
      <c r="JU190" s="2">
        <v>2</v>
      </c>
      <c r="JV190" s="2">
        <v>2</v>
      </c>
      <c r="JW190" s="2">
        <v>3</v>
      </c>
      <c r="JX190" s="2">
        <v>2</v>
      </c>
      <c r="JY190" s="2">
        <v>0</v>
      </c>
      <c r="JZ190" s="2">
        <v>0</v>
      </c>
      <c r="KA190" s="2">
        <v>0</v>
      </c>
      <c r="KB190" s="25">
        <v>1</v>
      </c>
      <c r="KC190" s="25">
        <v>2</v>
      </c>
      <c r="KD190" s="25">
        <v>0</v>
      </c>
      <c r="KE190" s="25">
        <v>0</v>
      </c>
      <c r="KF190" s="25">
        <v>10</v>
      </c>
      <c r="KG190" s="25">
        <v>9</v>
      </c>
      <c r="KH190" s="25">
        <v>5</v>
      </c>
      <c r="KI190" s="25">
        <v>9</v>
      </c>
      <c r="KJ190" s="25">
        <v>7</v>
      </c>
      <c r="KK190" s="25">
        <v>5</v>
      </c>
      <c r="KL190" s="25">
        <v>2</v>
      </c>
      <c r="KM190" s="25">
        <v>2</v>
      </c>
      <c r="KN190" s="25">
        <v>1</v>
      </c>
      <c r="KO190" s="25">
        <v>4</v>
      </c>
      <c r="KP190" s="25">
        <v>4</v>
      </c>
      <c r="KQ190" s="25">
        <v>3</v>
      </c>
      <c r="KR190" s="44">
        <v>40</v>
      </c>
      <c r="KS190" s="44">
        <v>66.666666666666657</v>
      </c>
      <c r="KT190" s="44">
        <v>40</v>
      </c>
      <c r="KU190" s="44">
        <v>33.333333333333329</v>
      </c>
      <c r="KV190" s="44">
        <v>42.857142857142854</v>
      </c>
      <c r="KW190" s="44">
        <v>60</v>
      </c>
      <c r="KX190" s="44">
        <v>50</v>
      </c>
      <c r="KY190" s="44">
        <v>50</v>
      </c>
      <c r="KZ190" s="44">
        <v>0</v>
      </c>
      <c r="LA190" s="44">
        <v>25</v>
      </c>
      <c r="LB190" s="44">
        <v>100</v>
      </c>
      <c r="LC190" s="44">
        <v>66.666666666666657</v>
      </c>
      <c r="LD190" s="44">
        <v>10</v>
      </c>
      <c r="LE190" s="44">
        <v>11.111111111111111</v>
      </c>
      <c r="LF190" s="44">
        <v>20</v>
      </c>
      <c r="LG190" s="44">
        <v>33.333333333333329</v>
      </c>
      <c r="LH190" s="44">
        <v>28.571428571428569</v>
      </c>
      <c r="LI190" s="44">
        <v>40</v>
      </c>
      <c r="LJ190" s="44">
        <v>50</v>
      </c>
      <c r="LK190" s="44">
        <v>50</v>
      </c>
      <c r="LL190" s="44">
        <v>0</v>
      </c>
      <c r="LM190" s="44">
        <v>25</v>
      </c>
      <c r="LN190" s="44">
        <v>0</v>
      </c>
      <c r="LO190" s="44">
        <v>33.333333333333329</v>
      </c>
      <c r="LP190" s="44">
        <v>50</v>
      </c>
      <c r="LQ190" s="44">
        <v>22.222222222222221</v>
      </c>
      <c r="LR190" s="44">
        <v>40</v>
      </c>
      <c r="LS190" s="44">
        <v>33.333333333333329</v>
      </c>
      <c r="LT190" s="44">
        <v>28.571428571428569</v>
      </c>
      <c r="LU190" s="44">
        <v>0</v>
      </c>
      <c r="LV190" s="44">
        <v>0</v>
      </c>
      <c r="LW190" s="44">
        <v>0</v>
      </c>
      <c r="LX190" s="44">
        <v>100</v>
      </c>
      <c r="LY190" s="44">
        <v>50</v>
      </c>
      <c r="LZ190" s="44">
        <v>0</v>
      </c>
      <c r="MA190" s="44">
        <v>0</v>
      </c>
      <c r="MB190" s="25">
        <v>0</v>
      </c>
      <c r="MC190" s="25">
        <v>0</v>
      </c>
      <c r="MD190" s="25">
        <v>0</v>
      </c>
      <c r="ME190" s="25">
        <v>1</v>
      </c>
      <c r="MF190" s="25">
        <v>4</v>
      </c>
      <c r="MG190" s="25">
        <v>2</v>
      </c>
      <c r="MH190" s="25">
        <v>0</v>
      </c>
      <c r="MI190" s="25">
        <v>2</v>
      </c>
      <c r="MJ190" s="25">
        <v>1</v>
      </c>
      <c r="MK190" s="25">
        <v>0</v>
      </c>
      <c r="ML190" s="25">
        <v>0</v>
      </c>
      <c r="MM190" s="25">
        <v>0</v>
      </c>
      <c r="MN190" s="25">
        <v>1</v>
      </c>
      <c r="MO190" s="25">
        <v>0</v>
      </c>
      <c r="MP190" s="25">
        <v>0</v>
      </c>
      <c r="MQ190" s="25">
        <v>2</v>
      </c>
      <c r="MR190" s="25">
        <v>8</v>
      </c>
      <c r="MS190" s="25">
        <v>5</v>
      </c>
      <c r="MT190" s="25">
        <v>4</v>
      </c>
      <c r="MU190" s="25">
        <v>4</v>
      </c>
      <c r="MV190" s="25">
        <v>9</v>
      </c>
      <c r="MW190" s="44">
        <v>4</v>
      </c>
      <c r="MX190" s="44">
        <v>3</v>
      </c>
      <c r="MY190" s="44">
        <v>0</v>
      </c>
      <c r="MZ190" s="44">
        <v>0</v>
      </c>
      <c r="NA190" s="44">
        <v>999999999</v>
      </c>
      <c r="NB190" s="44">
        <v>999999999</v>
      </c>
      <c r="NC190" s="44">
        <v>50</v>
      </c>
      <c r="ND190" s="44">
        <v>50</v>
      </c>
      <c r="NE190" s="44">
        <v>40</v>
      </c>
      <c r="NF190" s="44">
        <v>0</v>
      </c>
      <c r="NG190" s="44">
        <v>50</v>
      </c>
      <c r="NH190" s="44">
        <v>11.111111111111111</v>
      </c>
      <c r="NI190" s="44">
        <v>0</v>
      </c>
      <c r="NJ190" s="44">
        <v>0</v>
      </c>
      <c r="NK190" s="44">
        <v>999999999</v>
      </c>
      <c r="NL190" s="25">
        <v>0</v>
      </c>
      <c r="NM190" s="25">
        <v>0</v>
      </c>
      <c r="NN190" s="25">
        <v>0</v>
      </c>
      <c r="NO190" s="25">
        <v>0</v>
      </c>
      <c r="NP190" s="25">
        <v>0</v>
      </c>
      <c r="NQ190" s="25">
        <v>0</v>
      </c>
      <c r="NR190" s="25">
        <v>0</v>
      </c>
      <c r="NS190" s="25">
        <v>0</v>
      </c>
      <c r="NT190" s="25">
        <v>0</v>
      </c>
      <c r="NU190" s="25">
        <v>0</v>
      </c>
      <c r="NV190" s="25">
        <v>0</v>
      </c>
      <c r="NW190" s="25">
        <v>0</v>
      </c>
      <c r="NX190" s="25">
        <v>3</v>
      </c>
      <c r="NY190" s="25">
        <v>4</v>
      </c>
      <c r="NZ190" s="25">
        <v>0</v>
      </c>
      <c r="OA190" s="25">
        <v>1</v>
      </c>
      <c r="OB190" s="25">
        <v>2</v>
      </c>
      <c r="OC190" s="25">
        <v>0</v>
      </c>
      <c r="OD190" s="44">
        <v>0</v>
      </c>
      <c r="OE190" s="44">
        <v>0</v>
      </c>
      <c r="OF190" s="44">
        <v>0</v>
      </c>
      <c r="OG190" s="44">
        <v>0</v>
      </c>
      <c r="OH190" s="44">
        <v>0</v>
      </c>
      <c r="OI190" s="44">
        <v>0</v>
      </c>
      <c r="OJ190" s="44">
        <v>0</v>
      </c>
      <c r="OK190" s="44">
        <v>0</v>
      </c>
      <c r="OL190" s="44">
        <v>999999999</v>
      </c>
      <c r="OM190" s="44">
        <v>0</v>
      </c>
      <c r="ON190" s="44">
        <v>0</v>
      </c>
      <c r="OO190" s="44">
        <v>999999999</v>
      </c>
      <c r="OP190" s="44">
        <v>999999999</v>
      </c>
      <c r="OQ190" s="44">
        <v>999999999</v>
      </c>
      <c r="OR190" s="44">
        <v>999999999</v>
      </c>
      <c r="OS190" s="44">
        <v>999999999</v>
      </c>
      <c r="OT190" s="44">
        <v>999999999</v>
      </c>
      <c r="OU190" s="44">
        <v>999999999</v>
      </c>
      <c r="OV190" s="25">
        <v>5</v>
      </c>
      <c r="OW190" s="25">
        <v>1</v>
      </c>
      <c r="OX190" s="25">
        <v>2</v>
      </c>
      <c r="OY190" s="25">
        <v>10</v>
      </c>
      <c r="OZ190" s="25">
        <v>18</v>
      </c>
      <c r="PA190" s="25">
        <v>17</v>
      </c>
      <c r="PB190" s="25">
        <v>13</v>
      </c>
      <c r="PC190" s="25">
        <v>11</v>
      </c>
      <c r="PD190" s="25">
        <v>16</v>
      </c>
      <c r="PE190" s="25">
        <v>18</v>
      </c>
      <c r="PF190" s="25">
        <v>15</v>
      </c>
      <c r="PG190" s="25">
        <v>10</v>
      </c>
      <c r="PH190" s="25">
        <v>15</v>
      </c>
      <c r="PI190" s="25">
        <v>12</v>
      </c>
      <c r="PJ190" s="25">
        <v>10</v>
      </c>
      <c r="PK190" s="25">
        <v>15</v>
      </c>
      <c r="PL190" s="25">
        <v>23</v>
      </c>
      <c r="PM190" s="25">
        <v>24</v>
      </c>
      <c r="PN190" s="25">
        <v>14</v>
      </c>
      <c r="PO190" s="25">
        <v>15</v>
      </c>
      <c r="PP190" s="25">
        <v>21</v>
      </c>
      <c r="PQ190" s="25">
        <v>25</v>
      </c>
      <c r="PR190" s="25">
        <v>19</v>
      </c>
      <c r="PS190" s="25">
        <v>16</v>
      </c>
      <c r="PT190" s="44">
        <v>33.333333333333329</v>
      </c>
      <c r="PU190" s="44">
        <v>8.3333333333333321</v>
      </c>
      <c r="PV190" s="44">
        <v>20</v>
      </c>
      <c r="PW190" s="44">
        <v>66.666666666666657</v>
      </c>
      <c r="PX190" s="44">
        <v>78.260869565217391</v>
      </c>
      <c r="PY190" s="44">
        <v>70.833333333333343</v>
      </c>
      <c r="PZ190" s="44">
        <v>92.857142857142861</v>
      </c>
      <c r="QA190" s="44">
        <v>73.333333333333329</v>
      </c>
      <c r="QB190" s="44">
        <v>76.19047619047619</v>
      </c>
      <c r="QC190" s="44">
        <v>72</v>
      </c>
      <c r="QD190" s="44">
        <v>78.94736842105263</v>
      </c>
      <c r="QE190" s="44">
        <v>62.5</v>
      </c>
      <c r="QF190" s="25">
        <v>4</v>
      </c>
      <c r="QG190" s="25">
        <v>3</v>
      </c>
      <c r="QH190" s="25">
        <v>6</v>
      </c>
      <c r="QI190" s="25">
        <v>10</v>
      </c>
      <c r="QJ190" s="25">
        <v>18</v>
      </c>
      <c r="QK190" s="25">
        <v>17</v>
      </c>
      <c r="QL190" s="25">
        <v>11</v>
      </c>
      <c r="QM190" s="25">
        <v>10</v>
      </c>
      <c r="QN190" s="25">
        <v>15</v>
      </c>
      <c r="QO190" s="25">
        <v>14</v>
      </c>
      <c r="QP190" s="25">
        <v>5</v>
      </c>
      <c r="QQ190" s="25">
        <v>15</v>
      </c>
      <c r="QR190" s="25">
        <v>12</v>
      </c>
      <c r="QS190" s="25">
        <v>10</v>
      </c>
      <c r="QT190" s="25">
        <v>15</v>
      </c>
      <c r="QU190" s="25">
        <v>23</v>
      </c>
      <c r="QV190" s="25">
        <v>24</v>
      </c>
      <c r="QW190" s="25">
        <v>14</v>
      </c>
      <c r="QX190" s="25">
        <v>15</v>
      </c>
      <c r="QY190" s="25">
        <v>21</v>
      </c>
      <c r="QZ190" s="25">
        <v>25</v>
      </c>
      <c r="RA190" s="25">
        <v>19</v>
      </c>
      <c r="RB190" s="44">
        <v>26.666666666666668</v>
      </c>
      <c r="RC190" s="44">
        <v>25</v>
      </c>
      <c r="RD190" s="44">
        <v>60</v>
      </c>
      <c r="RE190" s="44">
        <v>66.666666666666657</v>
      </c>
      <c r="RF190" s="44">
        <v>78.260869565217391</v>
      </c>
      <c r="RG190" s="44">
        <v>70.833333333333343</v>
      </c>
      <c r="RH190" s="44">
        <v>78.571428571428569</v>
      </c>
      <c r="RI190" s="44">
        <v>66.666666666666657</v>
      </c>
      <c r="RJ190" s="44">
        <v>71.428571428571431</v>
      </c>
      <c r="RK190" s="44">
        <v>56.000000000000007</v>
      </c>
      <c r="RL190" s="44">
        <v>26.315789473684209</v>
      </c>
      <c r="RM190" s="25">
        <v>3</v>
      </c>
      <c r="RN190" s="25">
        <v>1</v>
      </c>
      <c r="RO190" s="25">
        <v>1</v>
      </c>
      <c r="RP190" s="25">
        <v>5</v>
      </c>
      <c r="RQ190" s="25">
        <v>16</v>
      </c>
      <c r="RR190" s="25">
        <v>11</v>
      </c>
      <c r="RS190" s="25">
        <v>7</v>
      </c>
      <c r="RT190" s="25">
        <v>8</v>
      </c>
      <c r="RU190" s="25">
        <v>8</v>
      </c>
      <c r="RV190" s="25">
        <v>12</v>
      </c>
      <c r="RW190" s="25">
        <v>9</v>
      </c>
      <c r="RX190" s="25">
        <v>7</v>
      </c>
      <c r="RY190" s="25">
        <v>3</v>
      </c>
      <c r="RZ190" s="25">
        <v>0</v>
      </c>
      <c r="SA190" s="25">
        <v>2</v>
      </c>
      <c r="SB190" s="25">
        <v>3</v>
      </c>
      <c r="SC190" s="25">
        <v>5</v>
      </c>
      <c r="SD190" s="25">
        <v>7</v>
      </c>
      <c r="SE190" s="25">
        <v>5</v>
      </c>
      <c r="SF190" s="25">
        <v>3</v>
      </c>
      <c r="SG190" s="25">
        <v>5</v>
      </c>
      <c r="SH190" s="25">
        <v>7</v>
      </c>
      <c r="SI190" s="25">
        <v>8</v>
      </c>
      <c r="SJ190" s="25">
        <v>4</v>
      </c>
      <c r="SK190" s="25">
        <v>3</v>
      </c>
      <c r="SL190" s="25">
        <v>0</v>
      </c>
      <c r="SM190" s="25">
        <v>1</v>
      </c>
      <c r="SN190" s="25">
        <v>2</v>
      </c>
      <c r="SO190" s="25">
        <v>5</v>
      </c>
      <c r="SP190" s="25">
        <v>7</v>
      </c>
      <c r="SQ190" s="25">
        <v>4</v>
      </c>
      <c r="SR190" s="25">
        <v>3</v>
      </c>
      <c r="SS190" s="25">
        <v>3</v>
      </c>
      <c r="ST190" s="25">
        <v>5</v>
      </c>
      <c r="SU190" s="25">
        <v>4</v>
      </c>
      <c r="SV190" s="25">
        <v>4</v>
      </c>
      <c r="SW190" s="44">
        <v>27.27272727272727</v>
      </c>
      <c r="SX190" s="44">
        <v>7.6923076923076925</v>
      </c>
      <c r="SY190" s="44">
        <v>11.111111111111111</v>
      </c>
      <c r="SZ190" s="44">
        <v>35.714285714285715</v>
      </c>
      <c r="TA190" s="44">
        <v>100</v>
      </c>
      <c r="TB190" s="44">
        <v>73.333333333333329</v>
      </c>
      <c r="TC190" s="44">
        <v>70</v>
      </c>
      <c r="TD190" s="44">
        <v>61.53846153846154</v>
      </c>
      <c r="TE190" s="44">
        <v>47.058823529411761</v>
      </c>
      <c r="TF190" s="44">
        <v>66.666666666666657</v>
      </c>
      <c r="TG190" s="44">
        <v>52.941176470588239</v>
      </c>
      <c r="TH190" s="44">
        <v>77.777777777777786</v>
      </c>
      <c r="TI190" s="44">
        <v>27.27272727272727</v>
      </c>
      <c r="TJ190" s="44">
        <v>0</v>
      </c>
      <c r="TK190" s="44">
        <v>22.222222222222221</v>
      </c>
      <c r="TL190" s="44">
        <v>21.428571428571427</v>
      </c>
      <c r="TM190" s="44">
        <v>31.25</v>
      </c>
      <c r="TN190" s="44">
        <v>46.666666666666664</v>
      </c>
      <c r="TO190" s="44">
        <v>50</v>
      </c>
      <c r="TP190" s="44">
        <v>23.076923076923077</v>
      </c>
      <c r="TQ190" s="44">
        <v>29.411764705882355</v>
      </c>
      <c r="TR190" s="44">
        <v>38.888888888888893</v>
      </c>
      <c r="TS190" s="44">
        <v>47.058823529411761</v>
      </c>
      <c r="TT190" s="44">
        <v>44.444444444444443</v>
      </c>
      <c r="TU190" s="44">
        <v>27.27272727272727</v>
      </c>
      <c r="TV190" s="44">
        <v>0</v>
      </c>
      <c r="TW190" s="44">
        <v>11.111111111111111</v>
      </c>
      <c r="TX190" s="44">
        <v>14.285714285714285</v>
      </c>
      <c r="TY190" s="44">
        <v>31.25</v>
      </c>
      <c r="TZ190" s="44">
        <v>46.666666666666664</v>
      </c>
      <c r="UA190" s="44">
        <v>40</v>
      </c>
      <c r="UB190" s="44">
        <v>23.076923076923077</v>
      </c>
      <c r="UC190" s="44">
        <v>17.647058823529413</v>
      </c>
      <c r="UD190" s="44">
        <v>27.777777777777779</v>
      </c>
      <c r="UE190" s="44">
        <v>23.52941176470588</v>
      </c>
      <c r="UF190" s="44">
        <v>44.444444444444443</v>
      </c>
    </row>
    <row r="191" spans="1:552" x14ac:dyDescent="0.25">
      <c r="A191" s="2" t="str">
        <f t="shared" si="2"/>
        <v xml:space="preserve">351880 Guarulhos                                                                                                                                    </v>
      </c>
      <c r="B191" s="58">
        <v>351880</v>
      </c>
      <c r="C191" s="2" t="s">
        <v>235</v>
      </c>
      <c r="D191" s="56">
        <v>43</v>
      </c>
      <c r="E191" s="56">
        <v>35</v>
      </c>
      <c r="F191" s="56">
        <v>44</v>
      </c>
      <c r="G191" s="56">
        <v>45</v>
      </c>
      <c r="H191" s="56">
        <v>52</v>
      </c>
      <c r="I191" s="56">
        <v>43</v>
      </c>
      <c r="J191" s="56">
        <v>55</v>
      </c>
      <c r="K191" s="56">
        <v>56</v>
      </c>
      <c r="L191" s="56">
        <v>66</v>
      </c>
      <c r="M191" s="56">
        <v>64</v>
      </c>
      <c r="N191" s="56">
        <v>43</v>
      </c>
      <c r="O191" s="56">
        <v>41</v>
      </c>
      <c r="P191" s="59">
        <v>29</v>
      </c>
      <c r="Q191" s="59">
        <v>18</v>
      </c>
      <c r="R191" s="59">
        <v>25</v>
      </c>
      <c r="S191" s="59">
        <v>26</v>
      </c>
      <c r="T191" s="59">
        <v>35</v>
      </c>
      <c r="U191" s="59">
        <v>29</v>
      </c>
      <c r="V191" s="59">
        <v>36</v>
      </c>
      <c r="W191" s="59">
        <v>34</v>
      </c>
      <c r="X191" s="59">
        <v>42</v>
      </c>
      <c r="Y191" s="59">
        <v>42</v>
      </c>
      <c r="Z191" s="59">
        <v>32</v>
      </c>
      <c r="AA191" s="59">
        <v>32</v>
      </c>
      <c r="AB191" s="62">
        <v>67.441860465116278</v>
      </c>
      <c r="AC191" s="62">
        <v>51.428571428571423</v>
      </c>
      <c r="AD191" s="62">
        <v>56.81818181818182</v>
      </c>
      <c r="AE191" s="62">
        <v>57.777777777777771</v>
      </c>
      <c r="AF191" s="62">
        <v>67.307692307692307</v>
      </c>
      <c r="AG191" s="62">
        <v>67.441860465116278</v>
      </c>
      <c r="AH191" s="62">
        <v>65.454545454545453</v>
      </c>
      <c r="AI191" s="62">
        <v>60.714285714285708</v>
      </c>
      <c r="AJ191" s="62">
        <v>63.636363636363633</v>
      </c>
      <c r="AK191" s="62">
        <v>65.625</v>
      </c>
      <c r="AL191" s="62">
        <v>74.418604651162795</v>
      </c>
      <c r="AM191" s="62">
        <v>78.048780487804876</v>
      </c>
      <c r="AN191" s="61">
        <v>13</v>
      </c>
      <c r="AO191" s="25">
        <v>17</v>
      </c>
      <c r="AP191" s="25">
        <v>19</v>
      </c>
      <c r="AQ191" s="25">
        <v>17</v>
      </c>
      <c r="AR191" s="25">
        <v>16</v>
      </c>
      <c r="AS191" s="25">
        <v>14</v>
      </c>
      <c r="AT191" s="25">
        <v>16</v>
      </c>
      <c r="AU191" s="25">
        <v>16</v>
      </c>
      <c r="AV191" s="25">
        <v>19</v>
      </c>
      <c r="AW191" s="25">
        <v>19</v>
      </c>
      <c r="AX191" s="25">
        <v>10</v>
      </c>
      <c r="AY191" s="25">
        <v>8</v>
      </c>
      <c r="AZ191" s="39">
        <v>30.232558139534881</v>
      </c>
      <c r="BA191" s="39">
        <v>48.571428571428569</v>
      </c>
      <c r="BB191" s="39">
        <v>43.18181818181818</v>
      </c>
      <c r="BC191" s="39">
        <v>37.777777777777779</v>
      </c>
      <c r="BD191" s="39">
        <v>30.76923076923077</v>
      </c>
      <c r="BE191" s="39">
        <v>32.558139534883722</v>
      </c>
      <c r="BF191" s="39">
        <v>29.09090909090909</v>
      </c>
      <c r="BG191" s="39">
        <v>28.571428571428569</v>
      </c>
      <c r="BH191" s="39">
        <v>28.787878787878789</v>
      </c>
      <c r="BI191" s="39">
        <v>29.6875</v>
      </c>
      <c r="BJ191" s="39">
        <v>23.255813953488371</v>
      </c>
      <c r="BK191" s="39">
        <v>19.512195121951219</v>
      </c>
      <c r="BL191" s="25">
        <v>1</v>
      </c>
      <c r="BM191" s="25">
        <v>0</v>
      </c>
      <c r="BN191" s="25">
        <v>0</v>
      </c>
      <c r="BO191" s="25">
        <v>2</v>
      </c>
      <c r="BP191" s="25">
        <v>1</v>
      </c>
      <c r="BQ191" s="25">
        <v>0</v>
      </c>
      <c r="BR191" s="25">
        <v>3</v>
      </c>
      <c r="BS191" s="25">
        <v>6</v>
      </c>
      <c r="BT191" s="25">
        <v>5</v>
      </c>
      <c r="BU191" s="25">
        <v>3</v>
      </c>
      <c r="BV191" s="25">
        <v>1</v>
      </c>
      <c r="BW191" s="25">
        <v>1</v>
      </c>
      <c r="BX191" s="39">
        <v>2.3255813953488373</v>
      </c>
      <c r="BY191" s="39">
        <v>0</v>
      </c>
      <c r="BZ191" s="39">
        <v>0</v>
      </c>
      <c r="CA191" s="39">
        <v>4.4444444444444446</v>
      </c>
      <c r="CB191" s="39">
        <v>1.9230769230769231</v>
      </c>
      <c r="CC191" s="39">
        <v>0</v>
      </c>
      <c r="CD191" s="39">
        <v>5.4545454545454541</v>
      </c>
      <c r="CE191" s="39">
        <v>10.714285714285714</v>
      </c>
      <c r="CF191" s="39">
        <v>7.5757575757575761</v>
      </c>
      <c r="CG191" s="39">
        <v>4.6875</v>
      </c>
      <c r="CH191" s="39">
        <v>2.3255813953488373</v>
      </c>
      <c r="CI191" s="39">
        <v>2.4390243902439024</v>
      </c>
      <c r="CJ191" s="63">
        <v>11</v>
      </c>
      <c r="CK191" s="63">
        <v>8</v>
      </c>
      <c r="CL191" s="63">
        <v>11</v>
      </c>
      <c r="CM191" s="63">
        <v>9</v>
      </c>
      <c r="CN191" s="63">
        <v>14</v>
      </c>
      <c r="CO191" s="63">
        <v>7</v>
      </c>
      <c r="CP191" s="63">
        <v>20</v>
      </c>
      <c r="CQ191" s="63">
        <v>15</v>
      </c>
      <c r="CR191" s="63">
        <v>16</v>
      </c>
      <c r="CS191" s="63">
        <v>20</v>
      </c>
      <c r="CT191" s="63">
        <v>10</v>
      </c>
      <c r="CU191" s="63">
        <v>15</v>
      </c>
      <c r="CV191" s="63">
        <v>4</v>
      </c>
      <c r="CW191" s="63">
        <v>1</v>
      </c>
      <c r="CX191" s="63">
        <v>1</v>
      </c>
      <c r="CY191" s="63">
        <v>3</v>
      </c>
      <c r="CZ191" s="63">
        <v>5</v>
      </c>
      <c r="DA191" s="63">
        <v>3</v>
      </c>
      <c r="DB191" s="63">
        <v>1</v>
      </c>
      <c r="DC191" s="63">
        <v>3</v>
      </c>
      <c r="DD191" s="63">
        <v>1</v>
      </c>
      <c r="DE191" s="63">
        <v>5</v>
      </c>
      <c r="DF191" s="63">
        <v>2</v>
      </c>
      <c r="DG191" s="63">
        <v>1</v>
      </c>
      <c r="DH191" s="25">
        <v>8</v>
      </c>
      <c r="DI191" s="25">
        <v>2</v>
      </c>
      <c r="DJ191" s="25">
        <v>2</v>
      </c>
      <c r="DK191" s="25">
        <v>4</v>
      </c>
      <c r="DL191" s="25">
        <v>2</v>
      </c>
      <c r="DM191" s="25">
        <v>5</v>
      </c>
      <c r="DN191" s="25">
        <v>3</v>
      </c>
      <c r="DO191" s="25">
        <v>3</v>
      </c>
      <c r="DP191" s="25">
        <v>4</v>
      </c>
      <c r="DQ191" s="25">
        <v>1</v>
      </c>
      <c r="DR191" s="25">
        <v>0</v>
      </c>
      <c r="DS191" s="25">
        <v>3</v>
      </c>
      <c r="DT191" s="34">
        <v>23</v>
      </c>
      <c r="DU191" s="34">
        <v>11</v>
      </c>
      <c r="DV191" s="34">
        <v>14</v>
      </c>
      <c r="DW191" s="34">
        <v>16</v>
      </c>
      <c r="DX191" s="34">
        <v>21</v>
      </c>
      <c r="DY191" s="34">
        <v>15</v>
      </c>
      <c r="DZ191" s="34">
        <v>24</v>
      </c>
      <c r="EA191" s="2">
        <v>21</v>
      </c>
      <c r="EB191" s="2">
        <v>21</v>
      </c>
      <c r="EC191" s="2">
        <v>26</v>
      </c>
      <c r="ED191" s="2">
        <v>12</v>
      </c>
      <c r="EE191" s="2">
        <v>19</v>
      </c>
      <c r="EF191" s="34">
        <v>47.826086956521742</v>
      </c>
      <c r="EG191" s="34">
        <v>72.727272727272734</v>
      </c>
      <c r="EH191" s="34">
        <v>78.571428571428569</v>
      </c>
      <c r="EI191" s="34">
        <v>56.25</v>
      </c>
      <c r="EJ191" s="34">
        <v>66.666666666666657</v>
      </c>
      <c r="EK191" s="34">
        <v>46.666666666666664</v>
      </c>
      <c r="EL191" s="34">
        <v>83.333333333333343</v>
      </c>
      <c r="EM191" s="34">
        <v>71.428571428571431</v>
      </c>
      <c r="EN191" s="34">
        <v>76.19047619047619</v>
      </c>
      <c r="EO191" s="34">
        <v>76.923076923076934</v>
      </c>
      <c r="EP191" s="34">
        <v>83.333333333333343</v>
      </c>
      <c r="EQ191" s="34">
        <v>78.94736842105263</v>
      </c>
      <c r="ER191" s="34">
        <v>17.391304347826086</v>
      </c>
      <c r="ES191" s="34">
        <v>9.0909090909090917</v>
      </c>
      <c r="ET191" s="34">
        <v>7.1428571428571423</v>
      </c>
      <c r="EU191" s="34">
        <v>18.75</v>
      </c>
      <c r="EV191" s="34">
        <v>23.809523809523807</v>
      </c>
      <c r="EW191" s="34">
        <v>20</v>
      </c>
      <c r="EX191" s="34">
        <v>4.1666666666666661</v>
      </c>
      <c r="EY191" s="34">
        <v>14.285714285714285</v>
      </c>
      <c r="EZ191" s="34">
        <v>4.7619047619047619</v>
      </c>
      <c r="FA191" s="34">
        <v>19.230769230769234</v>
      </c>
      <c r="FB191" s="34">
        <v>16.666666666666664</v>
      </c>
      <c r="FC191" s="34">
        <v>5.2631578947368416</v>
      </c>
      <c r="FD191" s="42">
        <v>34.782608695652172</v>
      </c>
      <c r="FE191" s="42">
        <v>18.181818181818183</v>
      </c>
      <c r="FF191" s="42">
        <v>14.285714285714285</v>
      </c>
      <c r="FG191" s="42">
        <v>25</v>
      </c>
      <c r="FH191" s="42">
        <v>9.5238095238095237</v>
      </c>
      <c r="FI191" s="42">
        <v>33.333333333333329</v>
      </c>
      <c r="FJ191" s="42">
        <v>12.5</v>
      </c>
      <c r="FK191" s="42">
        <v>14.285714285714285</v>
      </c>
      <c r="FL191" s="42">
        <v>19.047619047619047</v>
      </c>
      <c r="FM191" s="42">
        <v>3.8461538461538463</v>
      </c>
      <c r="FN191" s="42">
        <v>0</v>
      </c>
      <c r="FO191" s="42">
        <v>15.789473684210526</v>
      </c>
      <c r="FP191" s="42">
        <v>15</v>
      </c>
      <c r="FQ191" s="2">
        <v>6</v>
      </c>
      <c r="FR191" s="2">
        <v>17</v>
      </c>
      <c r="FS191" s="2">
        <v>12</v>
      </c>
      <c r="FT191" s="2">
        <v>17</v>
      </c>
      <c r="FU191" s="2">
        <v>18</v>
      </c>
      <c r="FV191" s="2">
        <v>24</v>
      </c>
      <c r="FW191" s="2">
        <v>20</v>
      </c>
      <c r="FX191" s="2">
        <v>26</v>
      </c>
      <c r="FY191" s="2">
        <v>25</v>
      </c>
      <c r="FZ191" s="2">
        <v>20</v>
      </c>
      <c r="GA191" s="2">
        <v>22</v>
      </c>
      <c r="GB191" s="25">
        <v>6</v>
      </c>
      <c r="GC191" s="25">
        <v>1</v>
      </c>
      <c r="GD191" s="25">
        <v>0</v>
      </c>
      <c r="GE191" s="25">
        <v>4</v>
      </c>
      <c r="GF191" s="25">
        <v>2</v>
      </c>
      <c r="GG191" s="25">
        <v>2</v>
      </c>
      <c r="GH191" s="25">
        <v>3</v>
      </c>
      <c r="GI191" s="25">
        <v>3</v>
      </c>
      <c r="GJ191" s="25">
        <v>4</v>
      </c>
      <c r="GK191" s="25">
        <v>4</v>
      </c>
      <c r="GL191" s="25">
        <v>3</v>
      </c>
      <c r="GM191" s="25">
        <v>1</v>
      </c>
      <c r="GN191" s="2">
        <v>5</v>
      </c>
      <c r="GO191" s="2">
        <v>7</v>
      </c>
      <c r="GP191" s="2">
        <v>3</v>
      </c>
      <c r="GQ191" s="2">
        <v>4</v>
      </c>
      <c r="GR191" s="2">
        <v>6</v>
      </c>
      <c r="GS191" s="2">
        <v>6</v>
      </c>
      <c r="GT191" s="2">
        <v>4</v>
      </c>
      <c r="GU191" s="2">
        <v>2</v>
      </c>
      <c r="GV191" s="2">
        <v>7</v>
      </c>
      <c r="GW191" s="2">
        <v>2</v>
      </c>
      <c r="GX191" s="2">
        <v>3</v>
      </c>
      <c r="GY191" s="2">
        <v>6</v>
      </c>
      <c r="GZ191" s="2">
        <v>26</v>
      </c>
      <c r="HA191" s="2">
        <v>14</v>
      </c>
      <c r="HB191" s="2">
        <v>20</v>
      </c>
      <c r="HC191" s="2">
        <v>20</v>
      </c>
      <c r="HD191" s="2">
        <v>25</v>
      </c>
      <c r="HE191" s="2">
        <v>26</v>
      </c>
      <c r="HF191" s="2">
        <v>31</v>
      </c>
      <c r="HG191" s="2">
        <v>25</v>
      </c>
      <c r="HH191" s="2">
        <v>37</v>
      </c>
      <c r="HI191" s="2">
        <v>31</v>
      </c>
      <c r="HJ191" s="2">
        <v>26</v>
      </c>
      <c r="HK191" s="2">
        <v>29</v>
      </c>
      <c r="HL191" s="34">
        <v>57.692307692307686</v>
      </c>
      <c r="HM191" s="34">
        <v>42.857142857142854</v>
      </c>
      <c r="HN191" s="34">
        <v>85</v>
      </c>
      <c r="HO191" s="34">
        <v>60</v>
      </c>
      <c r="HP191" s="34">
        <v>68</v>
      </c>
      <c r="HQ191" s="34">
        <v>69.230769230769226</v>
      </c>
      <c r="HR191" s="34">
        <v>77.41935483870968</v>
      </c>
      <c r="HS191" s="34">
        <v>80</v>
      </c>
      <c r="HT191" s="34">
        <v>70.270270270270274</v>
      </c>
      <c r="HU191" s="34">
        <v>80.645161290322577</v>
      </c>
      <c r="HV191" s="34">
        <v>76.923076923076934</v>
      </c>
      <c r="HW191" s="34">
        <v>75.862068965517238</v>
      </c>
      <c r="HX191" s="39">
        <v>23.076923076923077</v>
      </c>
      <c r="HY191" s="39">
        <v>7.1428571428571423</v>
      </c>
      <c r="HZ191" s="39">
        <v>0</v>
      </c>
      <c r="IA191" s="39">
        <v>20</v>
      </c>
      <c r="IB191" s="39">
        <v>8</v>
      </c>
      <c r="IC191" s="39">
        <v>7.6923076923076925</v>
      </c>
      <c r="ID191" s="39">
        <v>9.67741935483871</v>
      </c>
      <c r="IE191" s="39">
        <v>12</v>
      </c>
      <c r="IF191" s="39">
        <v>10.810810810810811</v>
      </c>
      <c r="IG191" s="39">
        <v>12.903225806451612</v>
      </c>
      <c r="IH191" s="39">
        <v>11.538461538461538</v>
      </c>
      <c r="II191" s="39">
        <v>3.4482758620689653</v>
      </c>
      <c r="IJ191" s="39">
        <v>19.230769230769234</v>
      </c>
      <c r="IK191" s="39">
        <v>50</v>
      </c>
      <c r="IL191" s="39">
        <v>15</v>
      </c>
      <c r="IM191" s="39">
        <v>20</v>
      </c>
      <c r="IN191" s="39">
        <v>24</v>
      </c>
      <c r="IO191" s="39">
        <v>23.076923076923077</v>
      </c>
      <c r="IP191" s="39">
        <v>12.903225806451612</v>
      </c>
      <c r="IQ191" s="39">
        <v>8</v>
      </c>
      <c r="IR191" s="39">
        <v>18.918918918918919</v>
      </c>
      <c r="IS191" s="39">
        <v>6.4516129032258061</v>
      </c>
      <c r="IT191" s="39">
        <v>11.538461538461538</v>
      </c>
      <c r="IU191" s="39">
        <v>20.689655172413794</v>
      </c>
      <c r="IV191" s="39">
        <v>7</v>
      </c>
      <c r="IW191" s="39">
        <v>7</v>
      </c>
      <c r="IX191" s="39">
        <v>9</v>
      </c>
      <c r="IY191" s="39">
        <v>5</v>
      </c>
      <c r="IZ191" s="39">
        <v>4</v>
      </c>
      <c r="JA191" s="39">
        <v>6</v>
      </c>
      <c r="JB191" s="39">
        <v>13</v>
      </c>
      <c r="JC191" s="39">
        <v>10</v>
      </c>
      <c r="JD191" s="2">
        <v>10</v>
      </c>
      <c r="JE191" s="2">
        <v>15</v>
      </c>
      <c r="JF191" s="2">
        <v>8</v>
      </c>
      <c r="JG191" s="2">
        <v>4</v>
      </c>
      <c r="JH191" s="2">
        <v>2</v>
      </c>
      <c r="JI191" s="2">
        <v>2</v>
      </c>
      <c r="JJ191" s="2">
        <v>3</v>
      </c>
      <c r="JK191" s="2">
        <v>3</v>
      </c>
      <c r="JL191" s="2">
        <v>3</v>
      </c>
      <c r="JM191" s="44">
        <v>1</v>
      </c>
      <c r="JN191" s="44">
        <v>3</v>
      </c>
      <c r="JO191" s="44">
        <v>1</v>
      </c>
      <c r="JP191" s="2">
        <v>4</v>
      </c>
      <c r="JQ191" s="2">
        <v>0</v>
      </c>
      <c r="JR191" s="2">
        <v>1</v>
      </c>
      <c r="JS191" s="2">
        <v>0</v>
      </c>
      <c r="JT191" s="2">
        <v>1</v>
      </c>
      <c r="JU191" s="2">
        <v>5</v>
      </c>
      <c r="JV191" s="2">
        <v>4</v>
      </c>
      <c r="JW191" s="2">
        <v>4</v>
      </c>
      <c r="JX191" s="2">
        <v>4</v>
      </c>
      <c r="JY191" s="2">
        <v>1</v>
      </c>
      <c r="JZ191" s="2">
        <v>0</v>
      </c>
      <c r="KA191" s="2">
        <v>0</v>
      </c>
      <c r="KB191" s="25">
        <v>2</v>
      </c>
      <c r="KC191" s="25">
        <v>3</v>
      </c>
      <c r="KD191" s="25">
        <v>1</v>
      </c>
      <c r="KE191" s="25">
        <v>2</v>
      </c>
      <c r="KF191" s="25">
        <v>10</v>
      </c>
      <c r="KG191" s="25">
        <v>14</v>
      </c>
      <c r="KH191" s="25">
        <v>16</v>
      </c>
      <c r="KI191" s="25">
        <v>12</v>
      </c>
      <c r="KJ191" s="25">
        <v>11</v>
      </c>
      <c r="KK191" s="25">
        <v>8</v>
      </c>
      <c r="KL191" s="25">
        <v>16</v>
      </c>
      <c r="KM191" s="25">
        <v>11</v>
      </c>
      <c r="KN191" s="25">
        <v>16</v>
      </c>
      <c r="KO191" s="25">
        <v>18</v>
      </c>
      <c r="KP191" s="25">
        <v>10</v>
      </c>
      <c r="KQ191" s="25">
        <v>6</v>
      </c>
      <c r="KR191" s="44">
        <v>70</v>
      </c>
      <c r="KS191" s="44">
        <v>50</v>
      </c>
      <c r="KT191" s="44">
        <v>56.25</v>
      </c>
      <c r="KU191" s="44">
        <v>41.666666666666671</v>
      </c>
      <c r="KV191" s="44">
        <v>36.363636363636367</v>
      </c>
      <c r="KW191" s="44">
        <v>75</v>
      </c>
      <c r="KX191" s="44">
        <v>81.25</v>
      </c>
      <c r="KY191" s="44">
        <v>90.909090909090907</v>
      </c>
      <c r="KZ191" s="44">
        <v>62.5</v>
      </c>
      <c r="LA191" s="44">
        <v>83.333333333333343</v>
      </c>
      <c r="LB191" s="44">
        <v>80</v>
      </c>
      <c r="LC191" s="44">
        <v>66.666666666666657</v>
      </c>
      <c r="LD191" s="44">
        <v>20</v>
      </c>
      <c r="LE191" s="44">
        <v>14.285714285714285</v>
      </c>
      <c r="LF191" s="44">
        <v>18.75</v>
      </c>
      <c r="LG191" s="44">
        <v>25</v>
      </c>
      <c r="LH191" s="44">
        <v>27.27272727272727</v>
      </c>
      <c r="LI191" s="44">
        <v>12.5</v>
      </c>
      <c r="LJ191" s="44">
        <v>18.75</v>
      </c>
      <c r="LK191" s="44">
        <v>9.0909090909090917</v>
      </c>
      <c r="LL191" s="44">
        <v>25</v>
      </c>
      <c r="LM191" s="44">
        <v>0</v>
      </c>
      <c r="LN191" s="44">
        <v>10</v>
      </c>
      <c r="LO191" s="44">
        <v>0</v>
      </c>
      <c r="LP191" s="44">
        <v>10</v>
      </c>
      <c r="LQ191" s="44">
        <v>35.714285714285715</v>
      </c>
      <c r="LR191" s="44">
        <v>25</v>
      </c>
      <c r="LS191" s="44">
        <v>33.333333333333329</v>
      </c>
      <c r="LT191" s="44">
        <v>36.363636363636367</v>
      </c>
      <c r="LU191" s="44">
        <v>12.5</v>
      </c>
      <c r="LV191" s="44">
        <v>0</v>
      </c>
      <c r="LW191" s="44">
        <v>0</v>
      </c>
      <c r="LX191" s="44">
        <v>12.5</v>
      </c>
      <c r="LY191" s="44">
        <v>16.666666666666664</v>
      </c>
      <c r="LZ191" s="44">
        <v>10</v>
      </c>
      <c r="MA191" s="44">
        <v>33.333333333333329</v>
      </c>
      <c r="MB191" s="25">
        <v>9</v>
      </c>
      <c r="MC191" s="25">
        <v>5</v>
      </c>
      <c r="MD191" s="25">
        <v>2</v>
      </c>
      <c r="ME191" s="25">
        <v>10</v>
      </c>
      <c r="MF191" s="25">
        <v>5</v>
      </c>
      <c r="MG191" s="25">
        <v>6</v>
      </c>
      <c r="MH191" s="25">
        <v>5</v>
      </c>
      <c r="MI191" s="25">
        <v>2</v>
      </c>
      <c r="MJ191" s="25">
        <v>3</v>
      </c>
      <c r="MK191" s="25">
        <v>2</v>
      </c>
      <c r="ML191" s="25">
        <v>0</v>
      </c>
      <c r="MM191" s="25">
        <v>4</v>
      </c>
      <c r="MN191" s="25">
        <v>25</v>
      </c>
      <c r="MO191" s="25">
        <v>11</v>
      </c>
      <c r="MP191" s="25">
        <v>15</v>
      </c>
      <c r="MQ191" s="25">
        <v>17</v>
      </c>
      <c r="MR191" s="25">
        <v>22</v>
      </c>
      <c r="MS191" s="25">
        <v>21</v>
      </c>
      <c r="MT191" s="25">
        <v>23</v>
      </c>
      <c r="MU191" s="25">
        <v>15</v>
      </c>
      <c r="MV191" s="25">
        <v>17</v>
      </c>
      <c r="MW191" s="44">
        <v>17</v>
      </c>
      <c r="MX191" s="44">
        <v>9</v>
      </c>
      <c r="MY191" s="44">
        <v>14</v>
      </c>
      <c r="MZ191" s="44">
        <v>36</v>
      </c>
      <c r="NA191" s="44">
        <v>45.454545454545453</v>
      </c>
      <c r="NB191" s="44">
        <v>13.333333333333334</v>
      </c>
      <c r="NC191" s="44">
        <v>58.82352941176471</v>
      </c>
      <c r="ND191" s="44">
        <v>22.727272727272727</v>
      </c>
      <c r="NE191" s="44">
        <v>28.571428571428569</v>
      </c>
      <c r="NF191" s="44">
        <v>21.739130434782609</v>
      </c>
      <c r="NG191" s="44">
        <v>13.333333333333334</v>
      </c>
      <c r="NH191" s="44">
        <v>17.647058823529413</v>
      </c>
      <c r="NI191" s="44">
        <v>11.76470588235294</v>
      </c>
      <c r="NJ191" s="44">
        <v>0</v>
      </c>
      <c r="NK191" s="44">
        <v>28.571428571428569</v>
      </c>
      <c r="NL191" s="25">
        <v>3</v>
      </c>
      <c r="NM191" s="25">
        <v>0</v>
      </c>
      <c r="NN191" s="25">
        <v>1</v>
      </c>
      <c r="NO191" s="25">
        <v>1</v>
      </c>
      <c r="NP191" s="25">
        <v>0</v>
      </c>
      <c r="NQ191" s="25">
        <v>1</v>
      </c>
      <c r="NR191" s="25">
        <v>0</v>
      </c>
      <c r="NS191" s="25">
        <v>0</v>
      </c>
      <c r="NT191" s="25">
        <v>1</v>
      </c>
      <c r="NU191" s="25">
        <v>1</v>
      </c>
      <c r="NV191" s="25">
        <v>0</v>
      </c>
      <c r="NW191" s="25">
        <v>0</v>
      </c>
      <c r="NX191" s="25">
        <v>6</v>
      </c>
      <c r="NY191" s="25">
        <v>4</v>
      </c>
      <c r="NZ191" s="25">
        <v>3</v>
      </c>
      <c r="OA191" s="25">
        <v>2</v>
      </c>
      <c r="OB191" s="25">
        <v>2</v>
      </c>
      <c r="OC191" s="25">
        <v>1</v>
      </c>
      <c r="OD191" s="44">
        <v>0</v>
      </c>
      <c r="OE191" s="44">
        <v>1</v>
      </c>
      <c r="OF191" s="44">
        <v>1</v>
      </c>
      <c r="OG191" s="44">
        <v>1</v>
      </c>
      <c r="OH191" s="44">
        <v>0</v>
      </c>
      <c r="OI191" s="44">
        <v>0</v>
      </c>
      <c r="OJ191" s="44">
        <v>50</v>
      </c>
      <c r="OK191" s="44">
        <v>0</v>
      </c>
      <c r="OL191" s="44">
        <v>33.333333333333329</v>
      </c>
      <c r="OM191" s="44">
        <v>50</v>
      </c>
      <c r="ON191" s="44">
        <v>0</v>
      </c>
      <c r="OO191" s="44">
        <v>100</v>
      </c>
      <c r="OP191" s="44">
        <v>999999999</v>
      </c>
      <c r="OQ191" s="44">
        <v>0</v>
      </c>
      <c r="OR191" s="44">
        <v>100</v>
      </c>
      <c r="OS191" s="44">
        <v>100</v>
      </c>
      <c r="OT191" s="44">
        <v>999999999</v>
      </c>
      <c r="OU191" s="44">
        <v>999999999</v>
      </c>
      <c r="OV191" s="25">
        <v>31</v>
      </c>
      <c r="OW191" s="25">
        <v>31</v>
      </c>
      <c r="OX191" s="25">
        <v>36</v>
      </c>
      <c r="OY191" s="25">
        <v>44</v>
      </c>
      <c r="OZ191" s="25">
        <v>48</v>
      </c>
      <c r="PA191" s="25">
        <v>47</v>
      </c>
      <c r="PB191" s="25">
        <v>53</v>
      </c>
      <c r="PC191" s="25">
        <v>55</v>
      </c>
      <c r="PD191" s="25">
        <v>59</v>
      </c>
      <c r="PE191" s="25">
        <v>66</v>
      </c>
      <c r="PF191" s="25">
        <v>43</v>
      </c>
      <c r="PG191" s="25">
        <v>28</v>
      </c>
      <c r="PH191" s="25">
        <v>56</v>
      </c>
      <c r="PI191" s="25">
        <v>51</v>
      </c>
      <c r="PJ191" s="25">
        <v>52</v>
      </c>
      <c r="PK191" s="25">
        <v>56</v>
      </c>
      <c r="PL191" s="25">
        <v>64</v>
      </c>
      <c r="PM191" s="25">
        <v>64</v>
      </c>
      <c r="PN191" s="25">
        <v>67</v>
      </c>
      <c r="PO191" s="25">
        <v>63</v>
      </c>
      <c r="PP191" s="25">
        <v>70</v>
      </c>
      <c r="PQ191" s="25">
        <v>81</v>
      </c>
      <c r="PR191" s="25">
        <v>63</v>
      </c>
      <c r="PS191" s="25">
        <v>58</v>
      </c>
      <c r="PT191" s="44">
        <v>55.357142857142861</v>
      </c>
      <c r="PU191" s="44">
        <v>60.784313725490193</v>
      </c>
      <c r="PV191" s="44">
        <v>69.230769230769226</v>
      </c>
      <c r="PW191" s="44">
        <v>78.571428571428569</v>
      </c>
      <c r="PX191" s="44">
        <v>75</v>
      </c>
      <c r="PY191" s="44">
        <v>73.4375</v>
      </c>
      <c r="PZ191" s="44">
        <v>79.104477611940297</v>
      </c>
      <c r="QA191" s="44">
        <v>87.301587301587304</v>
      </c>
      <c r="QB191" s="44">
        <v>84.285714285714292</v>
      </c>
      <c r="QC191" s="44">
        <v>81.481481481481481</v>
      </c>
      <c r="QD191" s="44">
        <v>68.253968253968253</v>
      </c>
      <c r="QE191" s="44">
        <v>48.275862068965516</v>
      </c>
      <c r="QF191" s="25">
        <v>34</v>
      </c>
      <c r="QG191" s="25">
        <v>32</v>
      </c>
      <c r="QH191" s="25">
        <v>38</v>
      </c>
      <c r="QI191" s="25">
        <v>40</v>
      </c>
      <c r="QJ191" s="25">
        <v>43</v>
      </c>
      <c r="QK191" s="25">
        <v>49</v>
      </c>
      <c r="QL191" s="25">
        <v>54</v>
      </c>
      <c r="QM191" s="25">
        <v>52</v>
      </c>
      <c r="QN191" s="25">
        <v>55</v>
      </c>
      <c r="QO191" s="25">
        <v>56</v>
      </c>
      <c r="QP191" s="25">
        <v>22</v>
      </c>
      <c r="QQ191" s="25">
        <v>56</v>
      </c>
      <c r="QR191" s="25">
        <v>51</v>
      </c>
      <c r="QS191" s="25">
        <v>52</v>
      </c>
      <c r="QT191" s="25">
        <v>56</v>
      </c>
      <c r="QU191" s="25">
        <v>64</v>
      </c>
      <c r="QV191" s="25">
        <v>64</v>
      </c>
      <c r="QW191" s="25">
        <v>67</v>
      </c>
      <c r="QX191" s="25">
        <v>63</v>
      </c>
      <c r="QY191" s="25">
        <v>70</v>
      </c>
      <c r="QZ191" s="25">
        <v>81</v>
      </c>
      <c r="RA191" s="25">
        <v>63</v>
      </c>
      <c r="RB191" s="44">
        <v>60.714285714285708</v>
      </c>
      <c r="RC191" s="44">
        <v>62.745098039215684</v>
      </c>
      <c r="RD191" s="44">
        <v>73.076923076923066</v>
      </c>
      <c r="RE191" s="44">
        <v>71.428571428571431</v>
      </c>
      <c r="RF191" s="44">
        <v>67.1875</v>
      </c>
      <c r="RG191" s="44">
        <v>76.5625</v>
      </c>
      <c r="RH191" s="44">
        <v>80.597014925373131</v>
      </c>
      <c r="RI191" s="44">
        <v>82.539682539682531</v>
      </c>
      <c r="RJ191" s="44">
        <v>78.571428571428569</v>
      </c>
      <c r="RK191" s="44">
        <v>69.135802469135797</v>
      </c>
      <c r="RL191" s="44">
        <v>34.920634920634917</v>
      </c>
      <c r="RM191" s="25">
        <v>31</v>
      </c>
      <c r="RN191" s="25">
        <v>26</v>
      </c>
      <c r="RO191" s="25">
        <v>32</v>
      </c>
      <c r="RP191" s="25">
        <v>29</v>
      </c>
      <c r="RQ191" s="25">
        <v>32</v>
      </c>
      <c r="RR191" s="25">
        <v>30</v>
      </c>
      <c r="RS191" s="25">
        <v>39</v>
      </c>
      <c r="RT191" s="25">
        <v>29</v>
      </c>
      <c r="RU191" s="25">
        <v>44</v>
      </c>
      <c r="RV191" s="25">
        <v>42</v>
      </c>
      <c r="RW191" s="25">
        <v>28</v>
      </c>
      <c r="RX191" s="25">
        <v>27</v>
      </c>
      <c r="RY191" s="25">
        <v>22</v>
      </c>
      <c r="RZ191" s="25">
        <v>16</v>
      </c>
      <c r="SA191" s="25">
        <v>28</v>
      </c>
      <c r="SB191" s="25">
        <v>23</v>
      </c>
      <c r="SC191" s="25">
        <v>18</v>
      </c>
      <c r="SD191" s="25">
        <v>21</v>
      </c>
      <c r="SE191" s="25">
        <v>29</v>
      </c>
      <c r="SF191" s="25">
        <v>23</v>
      </c>
      <c r="SG191" s="25">
        <v>31</v>
      </c>
      <c r="SH191" s="25">
        <v>29</v>
      </c>
      <c r="SI191" s="25">
        <v>23</v>
      </c>
      <c r="SJ191" s="25">
        <v>22</v>
      </c>
      <c r="SK191" s="25">
        <v>21</v>
      </c>
      <c r="SL191" s="25">
        <v>15</v>
      </c>
      <c r="SM191" s="25">
        <v>25</v>
      </c>
      <c r="SN191" s="25">
        <v>23</v>
      </c>
      <c r="SO191" s="25">
        <v>16</v>
      </c>
      <c r="SP191" s="25">
        <v>19</v>
      </c>
      <c r="SQ191" s="25">
        <v>25</v>
      </c>
      <c r="SR191" s="25">
        <v>18</v>
      </c>
      <c r="SS191" s="25">
        <v>23</v>
      </c>
      <c r="ST191" s="25">
        <v>23</v>
      </c>
      <c r="SU191" s="25">
        <v>19</v>
      </c>
      <c r="SV191" s="25">
        <v>17</v>
      </c>
      <c r="SW191" s="44">
        <v>72.093023255813947</v>
      </c>
      <c r="SX191" s="44">
        <v>74.285714285714292</v>
      </c>
      <c r="SY191" s="44">
        <v>72.727272727272734</v>
      </c>
      <c r="SZ191" s="44">
        <v>64.444444444444443</v>
      </c>
      <c r="TA191" s="44">
        <v>61.53846153846154</v>
      </c>
      <c r="TB191" s="44">
        <v>69.767441860465112</v>
      </c>
      <c r="TC191" s="44">
        <v>70.909090909090907</v>
      </c>
      <c r="TD191" s="44">
        <v>51.785714285714292</v>
      </c>
      <c r="TE191" s="44">
        <v>66.666666666666657</v>
      </c>
      <c r="TF191" s="44">
        <v>65.625</v>
      </c>
      <c r="TG191" s="44">
        <v>65.116279069767444</v>
      </c>
      <c r="TH191" s="44">
        <v>65.853658536585371</v>
      </c>
      <c r="TI191" s="44">
        <v>51.162790697674424</v>
      </c>
      <c r="TJ191" s="44">
        <v>45.714285714285715</v>
      </c>
      <c r="TK191" s="44">
        <v>63.636363636363633</v>
      </c>
      <c r="TL191" s="44">
        <v>51.111111111111107</v>
      </c>
      <c r="TM191" s="44">
        <v>34.615384615384613</v>
      </c>
      <c r="TN191" s="44">
        <v>48.837209302325576</v>
      </c>
      <c r="TO191" s="44">
        <v>52.72727272727272</v>
      </c>
      <c r="TP191" s="44">
        <v>41.071428571428569</v>
      </c>
      <c r="TQ191" s="44">
        <v>46.969696969696969</v>
      </c>
      <c r="TR191" s="44">
        <v>45.3125</v>
      </c>
      <c r="TS191" s="44">
        <v>53.488372093023251</v>
      </c>
      <c r="TT191" s="44">
        <v>53.658536585365859</v>
      </c>
      <c r="TU191" s="44">
        <v>48.837209302325576</v>
      </c>
      <c r="TV191" s="44">
        <v>42.857142857142854</v>
      </c>
      <c r="TW191" s="44">
        <v>56.81818181818182</v>
      </c>
      <c r="TX191" s="44">
        <v>51.111111111111107</v>
      </c>
      <c r="TY191" s="44">
        <v>30.76923076923077</v>
      </c>
      <c r="TZ191" s="44">
        <v>44.186046511627907</v>
      </c>
      <c r="UA191" s="44">
        <v>45.454545454545453</v>
      </c>
      <c r="UB191" s="44">
        <v>32.142857142857146</v>
      </c>
      <c r="UC191" s="44">
        <v>34.848484848484851</v>
      </c>
      <c r="UD191" s="44">
        <v>35.9375</v>
      </c>
      <c r="UE191" s="44">
        <v>44.186046511627907</v>
      </c>
      <c r="UF191" s="44">
        <v>41.463414634146339</v>
      </c>
    </row>
    <row r="192" spans="1:552" x14ac:dyDescent="0.25">
      <c r="A192" s="2" t="str">
        <f t="shared" si="2"/>
        <v xml:space="preserve">351907 Hortolândia                                                                                                                                  </v>
      </c>
      <c r="B192" s="58">
        <v>351907</v>
      </c>
      <c r="C192" s="2" t="s">
        <v>236</v>
      </c>
      <c r="D192" s="56">
        <v>7</v>
      </c>
      <c r="E192" s="56">
        <v>8</v>
      </c>
      <c r="F192" s="56">
        <v>11</v>
      </c>
      <c r="G192" s="56">
        <v>8</v>
      </c>
      <c r="H192" s="56">
        <v>5</v>
      </c>
      <c r="I192" s="56">
        <v>9</v>
      </c>
      <c r="J192" s="56">
        <v>10</v>
      </c>
      <c r="K192" s="56">
        <v>6</v>
      </c>
      <c r="L192" s="56">
        <v>8</v>
      </c>
      <c r="M192" s="56">
        <v>10</v>
      </c>
      <c r="N192" s="56">
        <v>8</v>
      </c>
      <c r="O192" s="56">
        <v>4</v>
      </c>
      <c r="P192" s="59">
        <v>5</v>
      </c>
      <c r="Q192" s="59">
        <v>4</v>
      </c>
      <c r="R192" s="59">
        <v>8</v>
      </c>
      <c r="S192" s="59">
        <v>5</v>
      </c>
      <c r="T192" s="59">
        <v>4</v>
      </c>
      <c r="U192" s="59">
        <v>3</v>
      </c>
      <c r="V192" s="59">
        <v>8</v>
      </c>
      <c r="W192" s="59">
        <v>3</v>
      </c>
      <c r="X192" s="59">
        <v>6</v>
      </c>
      <c r="Y192" s="59">
        <v>8</v>
      </c>
      <c r="Z192" s="59">
        <v>6</v>
      </c>
      <c r="AA192" s="59">
        <v>3</v>
      </c>
      <c r="AB192" s="62">
        <v>71.428571428571431</v>
      </c>
      <c r="AC192" s="62">
        <v>50</v>
      </c>
      <c r="AD192" s="62">
        <v>72.727272727272734</v>
      </c>
      <c r="AE192" s="62">
        <v>62.5</v>
      </c>
      <c r="AF192" s="62">
        <v>80</v>
      </c>
      <c r="AG192" s="62">
        <v>33.333333333333329</v>
      </c>
      <c r="AH192" s="62">
        <v>80</v>
      </c>
      <c r="AI192" s="62">
        <v>50</v>
      </c>
      <c r="AJ192" s="62">
        <v>75</v>
      </c>
      <c r="AK192" s="62">
        <v>80</v>
      </c>
      <c r="AL192" s="62">
        <v>75</v>
      </c>
      <c r="AM192" s="62">
        <v>75</v>
      </c>
      <c r="AN192" s="61">
        <v>2</v>
      </c>
      <c r="AO192" s="25">
        <v>4</v>
      </c>
      <c r="AP192" s="25">
        <v>3</v>
      </c>
      <c r="AQ192" s="25">
        <v>3</v>
      </c>
      <c r="AR192" s="25">
        <v>1</v>
      </c>
      <c r="AS192" s="25">
        <v>4</v>
      </c>
      <c r="AT192" s="25">
        <v>2</v>
      </c>
      <c r="AU192" s="25">
        <v>3</v>
      </c>
      <c r="AV192" s="25">
        <v>2</v>
      </c>
      <c r="AW192" s="25">
        <v>1</v>
      </c>
      <c r="AX192" s="25">
        <v>1</v>
      </c>
      <c r="AY192" s="25">
        <v>1</v>
      </c>
      <c r="AZ192" s="39">
        <v>28.571428571428569</v>
      </c>
      <c r="BA192" s="39">
        <v>50</v>
      </c>
      <c r="BB192" s="39">
        <v>27.27272727272727</v>
      </c>
      <c r="BC192" s="39">
        <v>37.5</v>
      </c>
      <c r="BD192" s="39">
        <v>20</v>
      </c>
      <c r="BE192" s="39">
        <v>44.444444444444443</v>
      </c>
      <c r="BF192" s="39">
        <v>20</v>
      </c>
      <c r="BG192" s="39">
        <v>50</v>
      </c>
      <c r="BH192" s="39">
        <v>25</v>
      </c>
      <c r="BI192" s="39">
        <v>10</v>
      </c>
      <c r="BJ192" s="39">
        <v>12.5</v>
      </c>
      <c r="BK192" s="39">
        <v>25</v>
      </c>
      <c r="BL192" s="25">
        <v>0</v>
      </c>
      <c r="BM192" s="25">
        <v>0</v>
      </c>
      <c r="BN192" s="25">
        <v>0</v>
      </c>
      <c r="BO192" s="25">
        <v>0</v>
      </c>
      <c r="BP192" s="25">
        <v>0</v>
      </c>
      <c r="BQ192" s="25">
        <v>2</v>
      </c>
      <c r="BR192" s="25">
        <v>0</v>
      </c>
      <c r="BS192" s="25">
        <v>0</v>
      </c>
      <c r="BT192" s="25">
        <v>0</v>
      </c>
      <c r="BU192" s="25">
        <v>1</v>
      </c>
      <c r="BV192" s="25">
        <v>1</v>
      </c>
      <c r="BW192" s="25">
        <v>0</v>
      </c>
      <c r="BX192" s="39">
        <v>0</v>
      </c>
      <c r="BY192" s="39">
        <v>0</v>
      </c>
      <c r="BZ192" s="39">
        <v>0</v>
      </c>
      <c r="CA192" s="39">
        <v>0</v>
      </c>
      <c r="CB192" s="39">
        <v>0</v>
      </c>
      <c r="CC192" s="39">
        <v>22.222222222222221</v>
      </c>
      <c r="CD192" s="39">
        <v>0</v>
      </c>
      <c r="CE192" s="39">
        <v>0</v>
      </c>
      <c r="CF192" s="39">
        <v>0</v>
      </c>
      <c r="CG192" s="39">
        <v>10</v>
      </c>
      <c r="CH192" s="39">
        <v>12.5</v>
      </c>
      <c r="CI192" s="39">
        <v>0</v>
      </c>
      <c r="CJ192" s="63">
        <v>2</v>
      </c>
      <c r="CK192" s="63">
        <v>1</v>
      </c>
      <c r="CL192" s="63">
        <v>2</v>
      </c>
      <c r="CM192" s="63">
        <v>1</v>
      </c>
      <c r="CN192" s="63">
        <v>2</v>
      </c>
      <c r="CO192" s="63">
        <v>3</v>
      </c>
      <c r="CP192" s="63">
        <v>3</v>
      </c>
      <c r="CQ192" s="63">
        <v>2</v>
      </c>
      <c r="CR192" s="63">
        <v>6</v>
      </c>
      <c r="CS192" s="63">
        <v>5</v>
      </c>
      <c r="CT192" s="63">
        <v>3</v>
      </c>
      <c r="CU192" s="63">
        <v>1</v>
      </c>
      <c r="CV192" s="63">
        <v>0</v>
      </c>
      <c r="CW192" s="63">
        <v>2</v>
      </c>
      <c r="CX192" s="63">
        <v>1</v>
      </c>
      <c r="CY192" s="63">
        <v>1</v>
      </c>
      <c r="CZ192" s="63">
        <v>0</v>
      </c>
      <c r="DA192" s="63">
        <v>0</v>
      </c>
      <c r="DB192" s="63">
        <v>0</v>
      </c>
      <c r="DC192" s="63">
        <v>0</v>
      </c>
      <c r="DD192" s="63">
        <v>0</v>
      </c>
      <c r="DE192" s="63">
        <v>1</v>
      </c>
      <c r="DF192" s="63">
        <v>1</v>
      </c>
      <c r="DG192" s="63">
        <v>0</v>
      </c>
      <c r="DH192" s="25">
        <v>1</v>
      </c>
      <c r="DI192" s="25">
        <v>1</v>
      </c>
      <c r="DJ192" s="25">
        <v>3</v>
      </c>
      <c r="DK192" s="25">
        <v>0</v>
      </c>
      <c r="DL192" s="25">
        <v>2</v>
      </c>
      <c r="DM192" s="25">
        <v>0</v>
      </c>
      <c r="DN192" s="25">
        <v>2</v>
      </c>
      <c r="DO192" s="25">
        <v>0</v>
      </c>
      <c r="DP192" s="25">
        <v>0</v>
      </c>
      <c r="DQ192" s="25">
        <v>0</v>
      </c>
      <c r="DR192" s="25">
        <v>0</v>
      </c>
      <c r="DS192" s="25">
        <v>0</v>
      </c>
      <c r="DT192" s="34">
        <v>3</v>
      </c>
      <c r="DU192" s="34">
        <v>4</v>
      </c>
      <c r="DV192" s="34">
        <v>6</v>
      </c>
      <c r="DW192" s="34">
        <v>2</v>
      </c>
      <c r="DX192" s="34">
        <v>4</v>
      </c>
      <c r="DY192" s="34">
        <v>3</v>
      </c>
      <c r="DZ192" s="34">
        <v>5</v>
      </c>
      <c r="EA192" s="2">
        <v>2</v>
      </c>
      <c r="EB192" s="2">
        <v>6</v>
      </c>
      <c r="EC192" s="2">
        <v>6</v>
      </c>
      <c r="ED192" s="2">
        <v>4</v>
      </c>
      <c r="EE192" s="2">
        <v>1</v>
      </c>
      <c r="EF192" s="34">
        <v>66.666666666666657</v>
      </c>
      <c r="EG192" s="34">
        <v>25</v>
      </c>
      <c r="EH192" s="34">
        <v>33.333333333333329</v>
      </c>
      <c r="EI192" s="34">
        <v>50</v>
      </c>
      <c r="EJ192" s="34">
        <v>50</v>
      </c>
      <c r="EK192" s="34">
        <v>100</v>
      </c>
      <c r="EL192" s="34">
        <v>60</v>
      </c>
      <c r="EM192" s="34">
        <v>100</v>
      </c>
      <c r="EN192" s="34">
        <v>100</v>
      </c>
      <c r="EO192" s="34">
        <v>83.333333333333343</v>
      </c>
      <c r="EP192" s="34">
        <v>75</v>
      </c>
      <c r="EQ192" s="34">
        <v>100</v>
      </c>
      <c r="ER192" s="34">
        <v>0</v>
      </c>
      <c r="ES192" s="34">
        <v>50</v>
      </c>
      <c r="ET192" s="34">
        <v>16.666666666666664</v>
      </c>
      <c r="EU192" s="34">
        <v>50</v>
      </c>
      <c r="EV192" s="34">
        <v>0</v>
      </c>
      <c r="EW192" s="34">
        <v>0</v>
      </c>
      <c r="EX192" s="34">
        <v>0</v>
      </c>
      <c r="EY192" s="34">
        <v>0</v>
      </c>
      <c r="EZ192" s="34">
        <v>0</v>
      </c>
      <c r="FA192" s="34">
        <v>16.666666666666664</v>
      </c>
      <c r="FB192" s="34">
        <v>25</v>
      </c>
      <c r="FC192" s="34">
        <v>0</v>
      </c>
      <c r="FD192" s="42">
        <v>33.333333333333329</v>
      </c>
      <c r="FE192" s="42">
        <v>25</v>
      </c>
      <c r="FF192" s="42">
        <v>50</v>
      </c>
      <c r="FG192" s="42">
        <v>0</v>
      </c>
      <c r="FH192" s="42">
        <v>50</v>
      </c>
      <c r="FI192" s="42">
        <v>0</v>
      </c>
      <c r="FJ192" s="42">
        <v>40</v>
      </c>
      <c r="FK192" s="42">
        <v>0</v>
      </c>
      <c r="FL192" s="42">
        <v>0</v>
      </c>
      <c r="FM192" s="42">
        <v>0</v>
      </c>
      <c r="FN192" s="42">
        <v>0</v>
      </c>
      <c r="FO192" s="42">
        <v>0</v>
      </c>
      <c r="FP192" s="42">
        <v>4</v>
      </c>
      <c r="FQ192" s="2">
        <v>2</v>
      </c>
      <c r="FR192" s="2">
        <v>4</v>
      </c>
      <c r="FS192" s="2">
        <v>2</v>
      </c>
      <c r="FT192" s="2">
        <v>2</v>
      </c>
      <c r="FU192" s="2">
        <v>3</v>
      </c>
      <c r="FV192" s="2">
        <v>5</v>
      </c>
      <c r="FW192" s="2">
        <v>3</v>
      </c>
      <c r="FX192" s="2">
        <v>6</v>
      </c>
      <c r="FY192" s="2">
        <v>7</v>
      </c>
      <c r="FZ192" s="2">
        <v>5</v>
      </c>
      <c r="GA192" s="2">
        <v>1</v>
      </c>
      <c r="GB192" s="25">
        <v>0</v>
      </c>
      <c r="GC192" s="25">
        <v>2</v>
      </c>
      <c r="GD192" s="25">
        <v>1</v>
      </c>
      <c r="GE192" s="25">
        <v>1</v>
      </c>
      <c r="GF192" s="25">
        <v>0</v>
      </c>
      <c r="GG192" s="25">
        <v>0</v>
      </c>
      <c r="GH192" s="25">
        <v>2</v>
      </c>
      <c r="GI192" s="25">
        <v>0</v>
      </c>
      <c r="GJ192" s="25">
        <v>0</v>
      </c>
      <c r="GK192" s="25">
        <v>1</v>
      </c>
      <c r="GL192" s="25">
        <v>1</v>
      </c>
      <c r="GM192" s="25">
        <v>1</v>
      </c>
      <c r="GN192" s="2">
        <v>1</v>
      </c>
      <c r="GO192" s="2">
        <v>0</v>
      </c>
      <c r="GP192" s="2">
        <v>2</v>
      </c>
      <c r="GQ192" s="2">
        <v>0</v>
      </c>
      <c r="GR192" s="2">
        <v>1</v>
      </c>
      <c r="GS192" s="2">
        <v>0</v>
      </c>
      <c r="GT192" s="2">
        <v>0</v>
      </c>
      <c r="GU192" s="2">
        <v>0</v>
      </c>
      <c r="GV192" s="2">
        <v>0</v>
      </c>
      <c r="GW192" s="2">
        <v>0</v>
      </c>
      <c r="GX192" s="2">
        <v>0</v>
      </c>
      <c r="GY192" s="2">
        <v>0</v>
      </c>
      <c r="GZ192" s="2">
        <v>5</v>
      </c>
      <c r="HA192" s="2">
        <v>4</v>
      </c>
      <c r="HB192" s="2">
        <v>7</v>
      </c>
      <c r="HC192" s="2">
        <v>3</v>
      </c>
      <c r="HD192" s="2">
        <v>3</v>
      </c>
      <c r="HE192" s="2">
        <v>3</v>
      </c>
      <c r="HF192" s="2">
        <v>7</v>
      </c>
      <c r="HG192" s="2">
        <v>3</v>
      </c>
      <c r="HH192" s="2">
        <v>6</v>
      </c>
      <c r="HI192" s="2">
        <v>8</v>
      </c>
      <c r="HJ192" s="2">
        <v>6</v>
      </c>
      <c r="HK192" s="2">
        <v>2</v>
      </c>
      <c r="HL192" s="34">
        <v>80</v>
      </c>
      <c r="HM192" s="34">
        <v>50</v>
      </c>
      <c r="HN192" s="34">
        <v>57.142857142857139</v>
      </c>
      <c r="HO192" s="34">
        <v>66.666666666666657</v>
      </c>
      <c r="HP192" s="34">
        <v>66.666666666666657</v>
      </c>
      <c r="HQ192" s="34">
        <v>100</v>
      </c>
      <c r="HR192" s="34">
        <v>71.428571428571431</v>
      </c>
      <c r="HS192" s="34">
        <v>100</v>
      </c>
      <c r="HT192" s="34">
        <v>100</v>
      </c>
      <c r="HU192" s="34">
        <v>87.5</v>
      </c>
      <c r="HV192" s="34">
        <v>83.333333333333343</v>
      </c>
      <c r="HW192" s="34">
        <v>50</v>
      </c>
      <c r="HX192" s="39">
        <v>0</v>
      </c>
      <c r="HY192" s="39">
        <v>50</v>
      </c>
      <c r="HZ192" s="39">
        <v>14.285714285714285</v>
      </c>
      <c r="IA192" s="39">
        <v>33.333333333333329</v>
      </c>
      <c r="IB192" s="39">
        <v>0</v>
      </c>
      <c r="IC192" s="39">
        <v>0</v>
      </c>
      <c r="ID192" s="39">
        <v>28.571428571428569</v>
      </c>
      <c r="IE192" s="39">
        <v>0</v>
      </c>
      <c r="IF192" s="39">
        <v>0</v>
      </c>
      <c r="IG192" s="39">
        <v>12.5</v>
      </c>
      <c r="IH192" s="39">
        <v>16.666666666666664</v>
      </c>
      <c r="II192" s="39">
        <v>50</v>
      </c>
      <c r="IJ192" s="39">
        <v>20</v>
      </c>
      <c r="IK192" s="39">
        <v>0</v>
      </c>
      <c r="IL192" s="39">
        <v>28.571428571428569</v>
      </c>
      <c r="IM192" s="39">
        <v>0</v>
      </c>
      <c r="IN192" s="39">
        <v>33.333333333333329</v>
      </c>
      <c r="IO192" s="39">
        <v>0</v>
      </c>
      <c r="IP192" s="39">
        <v>0</v>
      </c>
      <c r="IQ192" s="39">
        <v>0</v>
      </c>
      <c r="IR192" s="39">
        <v>0</v>
      </c>
      <c r="IS192" s="39">
        <v>0</v>
      </c>
      <c r="IT192" s="39">
        <v>0</v>
      </c>
      <c r="IU192" s="39">
        <v>0</v>
      </c>
      <c r="IV192" s="39">
        <v>2</v>
      </c>
      <c r="IW192" s="39">
        <v>3</v>
      </c>
      <c r="IX192" s="39">
        <v>3</v>
      </c>
      <c r="IY192" s="39">
        <v>1</v>
      </c>
      <c r="IZ192" s="39">
        <v>1</v>
      </c>
      <c r="JA192" s="39">
        <v>3</v>
      </c>
      <c r="JB192" s="39">
        <v>1</v>
      </c>
      <c r="JC192" s="39">
        <v>2</v>
      </c>
      <c r="JD192" s="2">
        <v>2</v>
      </c>
      <c r="JE192" s="2">
        <v>0</v>
      </c>
      <c r="JF192" s="2">
        <v>1</v>
      </c>
      <c r="JG192" s="2">
        <v>0</v>
      </c>
      <c r="JH192" s="2">
        <v>0</v>
      </c>
      <c r="JI192" s="2">
        <v>1</v>
      </c>
      <c r="JJ192" s="2">
        <v>0</v>
      </c>
      <c r="JK192" s="2">
        <v>1</v>
      </c>
      <c r="JL192" s="2">
        <v>0</v>
      </c>
      <c r="JM192" s="44">
        <v>0</v>
      </c>
      <c r="JN192" s="44">
        <v>1</v>
      </c>
      <c r="JO192" s="44">
        <v>1</v>
      </c>
      <c r="JP192" s="2">
        <v>0</v>
      </c>
      <c r="JQ192" s="2">
        <v>0</v>
      </c>
      <c r="JR192" s="2">
        <v>0</v>
      </c>
      <c r="JS192" s="2">
        <v>0</v>
      </c>
      <c r="JT192" s="2">
        <v>0</v>
      </c>
      <c r="JU192" s="2">
        <v>0</v>
      </c>
      <c r="JV192" s="2">
        <v>0</v>
      </c>
      <c r="JW192" s="2">
        <v>1</v>
      </c>
      <c r="JX192" s="2">
        <v>0</v>
      </c>
      <c r="JY192" s="2">
        <v>0</v>
      </c>
      <c r="JZ192" s="2">
        <v>0</v>
      </c>
      <c r="KA192" s="2">
        <v>0</v>
      </c>
      <c r="KB192" s="25">
        <v>0</v>
      </c>
      <c r="KC192" s="25">
        <v>0</v>
      </c>
      <c r="KD192" s="25">
        <v>0</v>
      </c>
      <c r="KE192" s="25">
        <v>0</v>
      </c>
      <c r="KF192" s="25">
        <v>2</v>
      </c>
      <c r="KG192" s="25">
        <v>4</v>
      </c>
      <c r="KH192" s="25">
        <v>3</v>
      </c>
      <c r="KI192" s="25">
        <v>3</v>
      </c>
      <c r="KJ192" s="25">
        <v>1</v>
      </c>
      <c r="KK192" s="25">
        <v>3</v>
      </c>
      <c r="KL192" s="25">
        <v>2</v>
      </c>
      <c r="KM192" s="25">
        <v>3</v>
      </c>
      <c r="KN192" s="25">
        <v>2</v>
      </c>
      <c r="KO192" s="25">
        <v>0</v>
      </c>
      <c r="KP192" s="25">
        <v>1</v>
      </c>
      <c r="KQ192" s="25">
        <v>0</v>
      </c>
      <c r="KR192" s="44">
        <v>100</v>
      </c>
      <c r="KS192" s="44">
        <v>75</v>
      </c>
      <c r="KT192" s="44">
        <v>100</v>
      </c>
      <c r="KU192" s="44">
        <v>33.333333333333329</v>
      </c>
      <c r="KV192" s="44">
        <v>100</v>
      </c>
      <c r="KW192" s="44">
        <v>100</v>
      </c>
      <c r="KX192" s="44">
        <v>50</v>
      </c>
      <c r="KY192" s="44">
        <v>66.666666666666657</v>
      </c>
      <c r="KZ192" s="44">
        <v>100</v>
      </c>
      <c r="LA192" s="44">
        <v>999999999</v>
      </c>
      <c r="LB192" s="44">
        <v>100</v>
      </c>
      <c r="LC192" s="44">
        <v>999999999</v>
      </c>
      <c r="LD192" s="44">
        <v>0</v>
      </c>
      <c r="LE192" s="44">
        <v>25</v>
      </c>
      <c r="LF192" s="44">
        <v>0</v>
      </c>
      <c r="LG192" s="44">
        <v>33.333333333333329</v>
      </c>
      <c r="LH192" s="44">
        <v>0</v>
      </c>
      <c r="LI192" s="44">
        <v>0</v>
      </c>
      <c r="LJ192" s="44">
        <v>50</v>
      </c>
      <c r="LK192" s="44">
        <v>33.333333333333329</v>
      </c>
      <c r="LL192" s="44">
        <v>0</v>
      </c>
      <c r="LM192" s="44">
        <v>999999999</v>
      </c>
      <c r="LN192" s="44">
        <v>0</v>
      </c>
      <c r="LO192" s="44">
        <v>999999999</v>
      </c>
      <c r="LP192" s="44">
        <v>0</v>
      </c>
      <c r="LQ192" s="44">
        <v>0</v>
      </c>
      <c r="LR192" s="44">
        <v>0</v>
      </c>
      <c r="LS192" s="44">
        <v>33.333333333333329</v>
      </c>
      <c r="LT192" s="44">
        <v>0</v>
      </c>
      <c r="LU192" s="44">
        <v>0</v>
      </c>
      <c r="LV192" s="44">
        <v>0</v>
      </c>
      <c r="LW192" s="44">
        <v>0</v>
      </c>
      <c r="LX192" s="44">
        <v>0</v>
      </c>
      <c r="LY192" s="44">
        <v>999999999</v>
      </c>
      <c r="LZ192" s="44">
        <v>0</v>
      </c>
      <c r="MA192" s="44">
        <v>999999999</v>
      </c>
      <c r="MB192" s="25">
        <v>0</v>
      </c>
      <c r="MC192" s="25">
        <v>1</v>
      </c>
      <c r="MD192" s="25">
        <v>2</v>
      </c>
      <c r="ME192" s="25">
        <v>1</v>
      </c>
      <c r="MF192" s="25">
        <v>1</v>
      </c>
      <c r="MG192" s="25">
        <v>0</v>
      </c>
      <c r="MH192" s="25">
        <v>1</v>
      </c>
      <c r="MI192" s="25">
        <v>0</v>
      </c>
      <c r="MJ192" s="25">
        <v>1</v>
      </c>
      <c r="MK192" s="25">
        <v>1</v>
      </c>
      <c r="ML192" s="25">
        <v>0</v>
      </c>
      <c r="MM192" s="25">
        <v>0</v>
      </c>
      <c r="MN192" s="25">
        <v>3</v>
      </c>
      <c r="MO192" s="25">
        <v>4</v>
      </c>
      <c r="MP192" s="25">
        <v>6</v>
      </c>
      <c r="MQ192" s="25">
        <v>2</v>
      </c>
      <c r="MR192" s="25">
        <v>4</v>
      </c>
      <c r="MS192" s="25">
        <v>3</v>
      </c>
      <c r="MT192" s="25">
        <v>4</v>
      </c>
      <c r="MU192" s="25">
        <v>0</v>
      </c>
      <c r="MV192" s="25">
        <v>4</v>
      </c>
      <c r="MW192" s="44">
        <v>3</v>
      </c>
      <c r="MX192" s="44">
        <v>1</v>
      </c>
      <c r="MY192" s="44">
        <v>0</v>
      </c>
      <c r="MZ192" s="44">
        <v>0</v>
      </c>
      <c r="NA192" s="44">
        <v>25</v>
      </c>
      <c r="NB192" s="44">
        <v>33.333333333333329</v>
      </c>
      <c r="NC192" s="44">
        <v>50</v>
      </c>
      <c r="ND192" s="44">
        <v>25</v>
      </c>
      <c r="NE192" s="44">
        <v>0</v>
      </c>
      <c r="NF192" s="44">
        <v>25</v>
      </c>
      <c r="NG192" s="44">
        <v>999999999</v>
      </c>
      <c r="NH192" s="44">
        <v>25</v>
      </c>
      <c r="NI192" s="44">
        <v>33.333333333333329</v>
      </c>
      <c r="NJ192" s="44">
        <v>0</v>
      </c>
      <c r="NK192" s="44">
        <v>999999999</v>
      </c>
      <c r="NL192" s="25">
        <v>0</v>
      </c>
      <c r="NM192" s="25">
        <v>0</v>
      </c>
      <c r="NN192" s="25">
        <v>0</v>
      </c>
      <c r="NO192" s="25">
        <v>0</v>
      </c>
      <c r="NP192" s="25">
        <v>0</v>
      </c>
      <c r="NQ192" s="25">
        <v>0</v>
      </c>
      <c r="NR192" s="25">
        <v>0</v>
      </c>
      <c r="NS192" s="25">
        <v>0</v>
      </c>
      <c r="NT192" s="25">
        <v>0</v>
      </c>
      <c r="NU192" s="25">
        <v>0</v>
      </c>
      <c r="NV192" s="25">
        <v>0</v>
      </c>
      <c r="NW192" s="25">
        <v>0</v>
      </c>
      <c r="NX192" s="25">
        <v>0</v>
      </c>
      <c r="NY192" s="25">
        <v>0</v>
      </c>
      <c r="NZ192" s="25">
        <v>1</v>
      </c>
      <c r="OA192" s="25">
        <v>0</v>
      </c>
      <c r="OB192" s="25">
        <v>0</v>
      </c>
      <c r="OC192" s="25">
        <v>0</v>
      </c>
      <c r="OD192" s="44">
        <v>1</v>
      </c>
      <c r="OE192" s="44">
        <v>0</v>
      </c>
      <c r="OF192" s="44">
        <v>0</v>
      </c>
      <c r="OG192" s="44">
        <v>0</v>
      </c>
      <c r="OH192" s="44">
        <v>0</v>
      </c>
      <c r="OI192" s="44">
        <v>0</v>
      </c>
      <c r="OJ192" s="44">
        <v>999999999</v>
      </c>
      <c r="OK192" s="44">
        <v>999999999</v>
      </c>
      <c r="OL192" s="44">
        <v>0</v>
      </c>
      <c r="OM192" s="44">
        <v>999999999</v>
      </c>
      <c r="ON192" s="44">
        <v>999999999</v>
      </c>
      <c r="OO192" s="44">
        <v>999999999</v>
      </c>
      <c r="OP192" s="44">
        <v>0</v>
      </c>
      <c r="OQ192" s="44">
        <v>999999999</v>
      </c>
      <c r="OR192" s="44">
        <v>999999999</v>
      </c>
      <c r="OS192" s="44">
        <v>999999999</v>
      </c>
      <c r="OT192" s="44">
        <v>999999999</v>
      </c>
      <c r="OU192" s="44">
        <v>999999999</v>
      </c>
      <c r="OV192" s="25">
        <v>5</v>
      </c>
      <c r="OW192" s="25">
        <v>6</v>
      </c>
      <c r="OX192" s="25">
        <v>11</v>
      </c>
      <c r="OY192" s="25">
        <v>10</v>
      </c>
      <c r="OZ192" s="25">
        <v>6</v>
      </c>
      <c r="PA192" s="25">
        <v>6</v>
      </c>
      <c r="PB192" s="25">
        <v>10</v>
      </c>
      <c r="PC192" s="25">
        <v>10</v>
      </c>
      <c r="PD192" s="25">
        <v>9</v>
      </c>
      <c r="PE192" s="25">
        <v>11</v>
      </c>
      <c r="PF192" s="25">
        <v>6</v>
      </c>
      <c r="PG192" s="25">
        <v>1</v>
      </c>
      <c r="PH192" s="25">
        <v>8</v>
      </c>
      <c r="PI192" s="25">
        <v>10</v>
      </c>
      <c r="PJ192" s="25">
        <v>15</v>
      </c>
      <c r="PK192" s="25">
        <v>13</v>
      </c>
      <c r="PL192" s="25">
        <v>7</v>
      </c>
      <c r="PM192" s="25">
        <v>7</v>
      </c>
      <c r="PN192" s="25">
        <v>13</v>
      </c>
      <c r="PO192" s="25">
        <v>10</v>
      </c>
      <c r="PP192" s="25">
        <v>9</v>
      </c>
      <c r="PQ192" s="25">
        <v>12</v>
      </c>
      <c r="PR192" s="25">
        <v>9</v>
      </c>
      <c r="PS192" s="25">
        <v>7</v>
      </c>
      <c r="PT192" s="44">
        <v>62.5</v>
      </c>
      <c r="PU192" s="44">
        <v>60</v>
      </c>
      <c r="PV192" s="44">
        <v>73.333333333333329</v>
      </c>
      <c r="PW192" s="44">
        <v>76.923076923076934</v>
      </c>
      <c r="PX192" s="44">
        <v>85.714285714285708</v>
      </c>
      <c r="PY192" s="44">
        <v>85.714285714285708</v>
      </c>
      <c r="PZ192" s="44">
        <v>76.923076923076934</v>
      </c>
      <c r="QA192" s="44">
        <v>100</v>
      </c>
      <c r="QB192" s="44">
        <v>100</v>
      </c>
      <c r="QC192" s="44">
        <v>91.666666666666657</v>
      </c>
      <c r="QD192" s="44">
        <v>66.666666666666657</v>
      </c>
      <c r="QE192" s="44">
        <v>14.285714285714285</v>
      </c>
      <c r="QF192" s="25">
        <v>5</v>
      </c>
      <c r="QG192" s="25">
        <v>7</v>
      </c>
      <c r="QH192" s="25">
        <v>9</v>
      </c>
      <c r="QI192" s="25">
        <v>12</v>
      </c>
      <c r="QJ192" s="25">
        <v>5</v>
      </c>
      <c r="QK192" s="25">
        <v>5</v>
      </c>
      <c r="QL192" s="25">
        <v>8</v>
      </c>
      <c r="QM192" s="25">
        <v>9</v>
      </c>
      <c r="QN192" s="25">
        <v>9</v>
      </c>
      <c r="QO192" s="25">
        <v>11</v>
      </c>
      <c r="QP192" s="25">
        <v>3</v>
      </c>
      <c r="QQ192" s="25">
        <v>8</v>
      </c>
      <c r="QR192" s="25">
        <v>10</v>
      </c>
      <c r="QS192" s="25">
        <v>15</v>
      </c>
      <c r="QT192" s="25">
        <v>13</v>
      </c>
      <c r="QU192" s="25">
        <v>7</v>
      </c>
      <c r="QV192" s="25">
        <v>7</v>
      </c>
      <c r="QW192" s="25">
        <v>13</v>
      </c>
      <c r="QX192" s="25">
        <v>10</v>
      </c>
      <c r="QY192" s="25">
        <v>9</v>
      </c>
      <c r="QZ192" s="25">
        <v>12</v>
      </c>
      <c r="RA192" s="25">
        <v>9</v>
      </c>
      <c r="RB192" s="44">
        <v>62.5</v>
      </c>
      <c r="RC192" s="44">
        <v>70</v>
      </c>
      <c r="RD192" s="44">
        <v>60</v>
      </c>
      <c r="RE192" s="44">
        <v>92.307692307692307</v>
      </c>
      <c r="RF192" s="44">
        <v>71.428571428571431</v>
      </c>
      <c r="RG192" s="44">
        <v>71.428571428571431</v>
      </c>
      <c r="RH192" s="44">
        <v>61.53846153846154</v>
      </c>
      <c r="RI192" s="44">
        <v>90</v>
      </c>
      <c r="RJ192" s="44">
        <v>100</v>
      </c>
      <c r="RK192" s="44">
        <v>91.666666666666657</v>
      </c>
      <c r="RL192" s="44">
        <v>33.333333333333329</v>
      </c>
      <c r="RM192" s="25">
        <v>6</v>
      </c>
      <c r="RN192" s="25">
        <v>8</v>
      </c>
      <c r="RO192" s="25">
        <v>11</v>
      </c>
      <c r="RP192" s="25">
        <v>6</v>
      </c>
      <c r="RQ192" s="25">
        <v>5</v>
      </c>
      <c r="RR192" s="25">
        <v>6</v>
      </c>
      <c r="RS192" s="25">
        <v>6</v>
      </c>
      <c r="RT192" s="25">
        <v>4</v>
      </c>
      <c r="RU192" s="25">
        <v>6</v>
      </c>
      <c r="RV192" s="25">
        <v>3</v>
      </c>
      <c r="RW192" s="25">
        <v>4</v>
      </c>
      <c r="RX192" s="25">
        <v>1</v>
      </c>
      <c r="RY192" s="25">
        <v>5</v>
      </c>
      <c r="RZ192" s="25">
        <v>6</v>
      </c>
      <c r="SA192" s="25">
        <v>7</v>
      </c>
      <c r="SB192" s="25">
        <v>4</v>
      </c>
      <c r="SC192" s="25">
        <v>3</v>
      </c>
      <c r="SD192" s="25">
        <v>4</v>
      </c>
      <c r="SE192" s="25">
        <v>7</v>
      </c>
      <c r="SF192" s="25">
        <v>6</v>
      </c>
      <c r="SG192" s="25">
        <v>7</v>
      </c>
      <c r="SH192" s="25">
        <v>5</v>
      </c>
      <c r="SI192" s="25">
        <v>4</v>
      </c>
      <c r="SJ192" s="25">
        <v>2</v>
      </c>
      <c r="SK192" s="25">
        <v>4</v>
      </c>
      <c r="SL192" s="25">
        <v>6</v>
      </c>
      <c r="SM192" s="25">
        <v>7</v>
      </c>
      <c r="SN192" s="25">
        <v>4</v>
      </c>
      <c r="SO192" s="25">
        <v>3</v>
      </c>
      <c r="SP192" s="25">
        <v>4</v>
      </c>
      <c r="SQ192" s="25">
        <v>4</v>
      </c>
      <c r="SR192" s="25">
        <v>4</v>
      </c>
      <c r="SS192" s="25">
        <v>6</v>
      </c>
      <c r="ST192" s="25">
        <v>3</v>
      </c>
      <c r="SU192" s="25">
        <v>4</v>
      </c>
      <c r="SV192" s="25">
        <v>1</v>
      </c>
      <c r="SW192" s="44">
        <v>85.714285714285708</v>
      </c>
      <c r="SX192" s="44">
        <v>100</v>
      </c>
      <c r="SY192" s="44">
        <v>100</v>
      </c>
      <c r="SZ192" s="44">
        <v>75</v>
      </c>
      <c r="TA192" s="44">
        <v>100</v>
      </c>
      <c r="TB192" s="44">
        <v>66.666666666666657</v>
      </c>
      <c r="TC192" s="44">
        <v>60</v>
      </c>
      <c r="TD192" s="44">
        <v>66.666666666666657</v>
      </c>
      <c r="TE192" s="44">
        <v>75</v>
      </c>
      <c r="TF192" s="44">
        <v>30</v>
      </c>
      <c r="TG192" s="44">
        <v>50</v>
      </c>
      <c r="TH192" s="44">
        <v>25</v>
      </c>
      <c r="TI192" s="44">
        <v>71.428571428571431</v>
      </c>
      <c r="TJ192" s="44">
        <v>75</v>
      </c>
      <c r="TK192" s="44">
        <v>63.636363636363633</v>
      </c>
      <c r="TL192" s="44">
        <v>50</v>
      </c>
      <c r="TM192" s="44">
        <v>60</v>
      </c>
      <c r="TN192" s="44">
        <v>44.444444444444443</v>
      </c>
      <c r="TO192" s="44">
        <v>70</v>
      </c>
      <c r="TP192" s="44">
        <v>100</v>
      </c>
      <c r="TQ192" s="44">
        <v>87.5</v>
      </c>
      <c r="TR192" s="44">
        <v>50</v>
      </c>
      <c r="TS192" s="44">
        <v>50</v>
      </c>
      <c r="TT192" s="44">
        <v>50</v>
      </c>
      <c r="TU192" s="44">
        <v>57.142857142857139</v>
      </c>
      <c r="TV192" s="44">
        <v>75</v>
      </c>
      <c r="TW192" s="44">
        <v>63.636363636363633</v>
      </c>
      <c r="TX192" s="44">
        <v>50</v>
      </c>
      <c r="TY192" s="44">
        <v>60</v>
      </c>
      <c r="TZ192" s="44">
        <v>44.444444444444443</v>
      </c>
      <c r="UA192" s="44">
        <v>40</v>
      </c>
      <c r="UB192" s="44">
        <v>66.666666666666657</v>
      </c>
      <c r="UC192" s="44">
        <v>75</v>
      </c>
      <c r="UD192" s="44">
        <v>30</v>
      </c>
      <c r="UE192" s="44">
        <v>50</v>
      </c>
      <c r="UF192" s="44">
        <v>25</v>
      </c>
    </row>
    <row r="193" spans="1:552" x14ac:dyDescent="0.25">
      <c r="A193" s="2" t="str">
        <f t="shared" si="2"/>
        <v xml:space="preserve">352050 Indaiatuba                                                                                                                                   </v>
      </c>
      <c r="B193" s="58">
        <v>352050</v>
      </c>
      <c r="C193" s="2" t="s">
        <v>237</v>
      </c>
      <c r="D193" s="56">
        <v>10</v>
      </c>
      <c r="E193" s="56">
        <v>5</v>
      </c>
      <c r="F193" s="56">
        <v>6</v>
      </c>
      <c r="G193" s="56">
        <v>6</v>
      </c>
      <c r="H193" s="56">
        <v>5</v>
      </c>
      <c r="I193" s="56">
        <v>8</v>
      </c>
      <c r="J193" s="56">
        <v>4</v>
      </c>
      <c r="K193" s="56">
        <v>8</v>
      </c>
      <c r="L193" s="56">
        <v>9</v>
      </c>
      <c r="M193" s="56">
        <v>7</v>
      </c>
      <c r="N193" s="56">
        <v>4</v>
      </c>
      <c r="O193" s="56">
        <v>11</v>
      </c>
      <c r="P193" s="59">
        <v>2</v>
      </c>
      <c r="Q193" s="59">
        <v>0</v>
      </c>
      <c r="R193" s="59">
        <v>1</v>
      </c>
      <c r="S193" s="59">
        <v>3</v>
      </c>
      <c r="T193" s="59">
        <v>0</v>
      </c>
      <c r="U193" s="59">
        <v>2</v>
      </c>
      <c r="V193" s="59">
        <v>2</v>
      </c>
      <c r="W193" s="59">
        <v>5</v>
      </c>
      <c r="X193" s="59">
        <v>5</v>
      </c>
      <c r="Y193" s="59">
        <v>5</v>
      </c>
      <c r="Z193" s="59">
        <v>1</v>
      </c>
      <c r="AA193" s="59">
        <v>5</v>
      </c>
      <c r="AB193" s="62">
        <v>20</v>
      </c>
      <c r="AC193" s="62">
        <v>0</v>
      </c>
      <c r="AD193" s="62">
        <v>16.666666666666664</v>
      </c>
      <c r="AE193" s="62">
        <v>50</v>
      </c>
      <c r="AF193" s="62">
        <v>0</v>
      </c>
      <c r="AG193" s="62">
        <v>25</v>
      </c>
      <c r="AH193" s="62">
        <v>50</v>
      </c>
      <c r="AI193" s="62">
        <v>62.5</v>
      </c>
      <c r="AJ193" s="62">
        <v>55.555555555555557</v>
      </c>
      <c r="AK193" s="62">
        <v>71.428571428571431</v>
      </c>
      <c r="AL193" s="62">
        <v>25</v>
      </c>
      <c r="AM193" s="62">
        <v>45.454545454545453</v>
      </c>
      <c r="AN193" s="61">
        <v>8</v>
      </c>
      <c r="AO193" s="25">
        <v>4</v>
      </c>
      <c r="AP193" s="25">
        <v>5</v>
      </c>
      <c r="AQ193" s="25">
        <v>2</v>
      </c>
      <c r="AR193" s="25">
        <v>5</v>
      </c>
      <c r="AS193" s="25">
        <v>5</v>
      </c>
      <c r="AT193" s="25">
        <v>2</v>
      </c>
      <c r="AU193" s="25">
        <v>2</v>
      </c>
      <c r="AV193" s="25">
        <v>2</v>
      </c>
      <c r="AW193" s="25">
        <v>2</v>
      </c>
      <c r="AX193" s="25">
        <v>2</v>
      </c>
      <c r="AY193" s="25">
        <v>2</v>
      </c>
      <c r="AZ193" s="39">
        <v>80</v>
      </c>
      <c r="BA193" s="39">
        <v>80</v>
      </c>
      <c r="BB193" s="39">
        <v>83.333333333333343</v>
      </c>
      <c r="BC193" s="39">
        <v>33.333333333333329</v>
      </c>
      <c r="BD193" s="39">
        <v>100</v>
      </c>
      <c r="BE193" s="39">
        <v>62.5</v>
      </c>
      <c r="BF193" s="39">
        <v>50</v>
      </c>
      <c r="BG193" s="39">
        <v>25</v>
      </c>
      <c r="BH193" s="39">
        <v>22.222222222222221</v>
      </c>
      <c r="BI193" s="39">
        <v>28.571428571428569</v>
      </c>
      <c r="BJ193" s="39">
        <v>50</v>
      </c>
      <c r="BK193" s="39">
        <v>18.181818181818183</v>
      </c>
      <c r="BL193" s="25">
        <v>0</v>
      </c>
      <c r="BM193" s="25">
        <v>1</v>
      </c>
      <c r="BN193" s="25">
        <v>0</v>
      </c>
      <c r="BO193" s="25">
        <v>1</v>
      </c>
      <c r="BP193" s="25">
        <v>0</v>
      </c>
      <c r="BQ193" s="25">
        <v>1</v>
      </c>
      <c r="BR193" s="25">
        <v>0</v>
      </c>
      <c r="BS193" s="25">
        <v>1</v>
      </c>
      <c r="BT193" s="25">
        <v>2</v>
      </c>
      <c r="BU193" s="25">
        <v>0</v>
      </c>
      <c r="BV193" s="25">
        <v>1</v>
      </c>
      <c r="BW193" s="25">
        <v>4</v>
      </c>
      <c r="BX193" s="39">
        <v>0</v>
      </c>
      <c r="BY193" s="39">
        <v>20</v>
      </c>
      <c r="BZ193" s="39">
        <v>0</v>
      </c>
      <c r="CA193" s="39">
        <v>16.666666666666664</v>
      </c>
      <c r="CB193" s="39">
        <v>0</v>
      </c>
      <c r="CC193" s="39">
        <v>12.5</v>
      </c>
      <c r="CD193" s="39">
        <v>0</v>
      </c>
      <c r="CE193" s="39">
        <v>12.5</v>
      </c>
      <c r="CF193" s="39">
        <v>22.222222222222221</v>
      </c>
      <c r="CG193" s="39">
        <v>0</v>
      </c>
      <c r="CH193" s="39">
        <v>25</v>
      </c>
      <c r="CI193" s="39">
        <v>36.363636363636367</v>
      </c>
      <c r="CJ193" s="63">
        <v>2</v>
      </c>
      <c r="CK193" s="63">
        <v>0</v>
      </c>
      <c r="CL193" s="63">
        <v>1</v>
      </c>
      <c r="CM193" s="63">
        <v>0</v>
      </c>
      <c r="CN193" s="63">
        <v>0</v>
      </c>
      <c r="CO193" s="63">
        <v>0</v>
      </c>
      <c r="CP193" s="63">
        <v>2</v>
      </c>
      <c r="CQ193" s="63">
        <v>2</v>
      </c>
      <c r="CR193" s="63">
        <v>2</v>
      </c>
      <c r="CS193" s="63">
        <v>2</v>
      </c>
      <c r="CT193" s="63">
        <v>0</v>
      </c>
      <c r="CU193" s="63">
        <v>1</v>
      </c>
      <c r="CV193" s="63">
        <v>0</v>
      </c>
      <c r="CW193" s="63">
        <v>0</v>
      </c>
      <c r="CX193" s="63">
        <v>0</v>
      </c>
      <c r="CY193" s="63">
        <v>1</v>
      </c>
      <c r="CZ193" s="63">
        <v>0</v>
      </c>
      <c r="DA193" s="63">
        <v>0</v>
      </c>
      <c r="DB193" s="63">
        <v>0</v>
      </c>
      <c r="DC193" s="63">
        <v>1</v>
      </c>
      <c r="DD193" s="63">
        <v>0</v>
      </c>
      <c r="DE193" s="63">
        <v>0</v>
      </c>
      <c r="DF193" s="63">
        <v>0</v>
      </c>
      <c r="DG193" s="63">
        <v>1</v>
      </c>
      <c r="DH193" s="25">
        <v>0</v>
      </c>
      <c r="DI193" s="25">
        <v>0</v>
      </c>
      <c r="DJ193" s="25">
        <v>0</v>
      </c>
      <c r="DK193" s="25">
        <v>2</v>
      </c>
      <c r="DL193" s="25">
        <v>0</v>
      </c>
      <c r="DM193" s="25">
        <v>1</v>
      </c>
      <c r="DN193" s="25">
        <v>0</v>
      </c>
      <c r="DO193" s="25">
        <v>0</v>
      </c>
      <c r="DP193" s="25">
        <v>0</v>
      </c>
      <c r="DQ193" s="25">
        <v>1</v>
      </c>
      <c r="DR193" s="25">
        <v>0</v>
      </c>
      <c r="DS193" s="25">
        <v>0</v>
      </c>
      <c r="DT193" s="34">
        <v>2</v>
      </c>
      <c r="DU193" s="34">
        <v>0</v>
      </c>
      <c r="DV193" s="34">
        <v>1</v>
      </c>
      <c r="DW193" s="34">
        <v>3</v>
      </c>
      <c r="DX193" s="34">
        <v>0</v>
      </c>
      <c r="DY193" s="34">
        <v>1</v>
      </c>
      <c r="DZ193" s="34">
        <v>2</v>
      </c>
      <c r="EA193" s="2">
        <v>3</v>
      </c>
      <c r="EB193" s="2">
        <v>2</v>
      </c>
      <c r="EC193" s="2">
        <v>3</v>
      </c>
      <c r="ED193" s="2">
        <v>0</v>
      </c>
      <c r="EE193" s="2">
        <v>2</v>
      </c>
      <c r="EF193" s="34">
        <v>100</v>
      </c>
      <c r="EG193" s="34">
        <v>999999999</v>
      </c>
      <c r="EH193" s="34">
        <v>100</v>
      </c>
      <c r="EI193" s="34">
        <v>0</v>
      </c>
      <c r="EJ193" s="34">
        <v>999999999</v>
      </c>
      <c r="EK193" s="34">
        <v>0</v>
      </c>
      <c r="EL193" s="34">
        <v>100</v>
      </c>
      <c r="EM193" s="34">
        <v>66.666666666666657</v>
      </c>
      <c r="EN193" s="34">
        <v>100</v>
      </c>
      <c r="EO193" s="34">
        <v>66.666666666666657</v>
      </c>
      <c r="EP193" s="34">
        <v>999999999</v>
      </c>
      <c r="EQ193" s="34">
        <v>50</v>
      </c>
      <c r="ER193" s="34">
        <v>0</v>
      </c>
      <c r="ES193" s="34">
        <v>999999999</v>
      </c>
      <c r="ET193" s="34">
        <v>0</v>
      </c>
      <c r="EU193" s="34">
        <v>33.333333333333329</v>
      </c>
      <c r="EV193" s="34">
        <v>999999999</v>
      </c>
      <c r="EW193" s="34">
        <v>0</v>
      </c>
      <c r="EX193" s="34">
        <v>0</v>
      </c>
      <c r="EY193" s="34">
        <v>33.333333333333329</v>
      </c>
      <c r="EZ193" s="34">
        <v>0</v>
      </c>
      <c r="FA193" s="34">
        <v>0</v>
      </c>
      <c r="FB193" s="34">
        <v>999999999</v>
      </c>
      <c r="FC193" s="34">
        <v>50</v>
      </c>
      <c r="FD193" s="42">
        <v>0</v>
      </c>
      <c r="FE193" s="42">
        <v>999999999</v>
      </c>
      <c r="FF193" s="42">
        <v>0</v>
      </c>
      <c r="FG193" s="42">
        <v>66.666666666666657</v>
      </c>
      <c r="FH193" s="42">
        <v>999999999</v>
      </c>
      <c r="FI193" s="42">
        <v>100</v>
      </c>
      <c r="FJ193" s="42">
        <v>0</v>
      </c>
      <c r="FK193" s="42">
        <v>0</v>
      </c>
      <c r="FL193" s="42">
        <v>0</v>
      </c>
      <c r="FM193" s="42">
        <v>33.333333333333329</v>
      </c>
      <c r="FN193" s="42">
        <v>999999999</v>
      </c>
      <c r="FO193" s="42">
        <v>0</v>
      </c>
      <c r="FP193" s="42">
        <v>1</v>
      </c>
      <c r="FQ193" s="2">
        <v>0</v>
      </c>
      <c r="FR193" s="2">
        <v>1</v>
      </c>
      <c r="FS193" s="2">
        <v>0</v>
      </c>
      <c r="FT193" s="2">
        <v>0</v>
      </c>
      <c r="FU193" s="2">
        <v>1</v>
      </c>
      <c r="FV193" s="2">
        <v>2</v>
      </c>
      <c r="FW193" s="2">
        <v>4</v>
      </c>
      <c r="FX193" s="2">
        <v>3</v>
      </c>
      <c r="FY193" s="2">
        <v>4</v>
      </c>
      <c r="FZ193" s="2">
        <v>1</v>
      </c>
      <c r="GA193" s="2">
        <v>2</v>
      </c>
      <c r="GB193" s="25">
        <v>0</v>
      </c>
      <c r="GC193" s="25">
        <v>0</v>
      </c>
      <c r="GD193" s="25">
        <v>0</v>
      </c>
      <c r="GE193" s="25">
        <v>2</v>
      </c>
      <c r="GF193" s="25">
        <v>0</v>
      </c>
      <c r="GG193" s="25">
        <v>0</v>
      </c>
      <c r="GH193" s="25">
        <v>0</v>
      </c>
      <c r="GI193" s="25">
        <v>0</v>
      </c>
      <c r="GJ193" s="25">
        <v>1</v>
      </c>
      <c r="GK193" s="25">
        <v>1</v>
      </c>
      <c r="GL193" s="25">
        <v>0</v>
      </c>
      <c r="GM193" s="25">
        <v>1</v>
      </c>
      <c r="GN193" s="2">
        <v>1</v>
      </c>
      <c r="GO193" s="2">
        <v>0</v>
      </c>
      <c r="GP193" s="2">
        <v>0</v>
      </c>
      <c r="GQ193" s="2">
        <v>1</v>
      </c>
      <c r="GR193" s="2">
        <v>0</v>
      </c>
      <c r="GS193" s="2">
        <v>1</v>
      </c>
      <c r="GT193" s="2">
        <v>0</v>
      </c>
      <c r="GU193" s="2">
        <v>1</v>
      </c>
      <c r="GV193" s="2">
        <v>1</v>
      </c>
      <c r="GW193" s="2">
        <v>0</v>
      </c>
      <c r="GX193" s="2">
        <v>0</v>
      </c>
      <c r="GY193" s="2">
        <v>2</v>
      </c>
      <c r="GZ193" s="2">
        <v>2</v>
      </c>
      <c r="HA193" s="2">
        <v>0</v>
      </c>
      <c r="HB193" s="2">
        <v>1</v>
      </c>
      <c r="HC193" s="2">
        <v>3</v>
      </c>
      <c r="HD193" s="2">
        <v>0</v>
      </c>
      <c r="HE193" s="2">
        <v>2</v>
      </c>
      <c r="HF193" s="2">
        <v>2</v>
      </c>
      <c r="HG193" s="2">
        <v>5</v>
      </c>
      <c r="HH193" s="2">
        <v>5</v>
      </c>
      <c r="HI193" s="2">
        <v>5</v>
      </c>
      <c r="HJ193" s="2">
        <v>1</v>
      </c>
      <c r="HK193" s="2">
        <v>5</v>
      </c>
      <c r="HL193" s="34">
        <v>50</v>
      </c>
      <c r="HM193" s="34">
        <v>999999999</v>
      </c>
      <c r="HN193" s="34">
        <v>100</v>
      </c>
      <c r="HO193" s="34">
        <v>0</v>
      </c>
      <c r="HP193" s="34">
        <v>999999999</v>
      </c>
      <c r="HQ193" s="34">
        <v>50</v>
      </c>
      <c r="HR193" s="34">
        <v>100</v>
      </c>
      <c r="HS193" s="34">
        <v>80</v>
      </c>
      <c r="HT193" s="34">
        <v>60</v>
      </c>
      <c r="HU193" s="34">
        <v>80</v>
      </c>
      <c r="HV193" s="34">
        <v>100</v>
      </c>
      <c r="HW193" s="34">
        <v>40</v>
      </c>
      <c r="HX193" s="39">
        <v>0</v>
      </c>
      <c r="HY193" s="39">
        <v>999999999</v>
      </c>
      <c r="HZ193" s="39">
        <v>0</v>
      </c>
      <c r="IA193" s="39">
        <v>66.666666666666657</v>
      </c>
      <c r="IB193" s="39">
        <v>999999999</v>
      </c>
      <c r="IC193" s="39">
        <v>0</v>
      </c>
      <c r="ID193" s="39">
        <v>0</v>
      </c>
      <c r="IE193" s="39">
        <v>0</v>
      </c>
      <c r="IF193" s="39">
        <v>20</v>
      </c>
      <c r="IG193" s="39">
        <v>20</v>
      </c>
      <c r="IH193" s="39">
        <v>0</v>
      </c>
      <c r="II193" s="39">
        <v>20</v>
      </c>
      <c r="IJ193" s="39">
        <v>50</v>
      </c>
      <c r="IK193" s="39">
        <v>999999999</v>
      </c>
      <c r="IL193" s="39">
        <v>0</v>
      </c>
      <c r="IM193" s="39">
        <v>33.333333333333329</v>
      </c>
      <c r="IN193" s="39">
        <v>999999999</v>
      </c>
      <c r="IO193" s="39">
        <v>50</v>
      </c>
      <c r="IP193" s="39">
        <v>0</v>
      </c>
      <c r="IQ193" s="39">
        <v>20</v>
      </c>
      <c r="IR193" s="39">
        <v>20</v>
      </c>
      <c r="IS193" s="39">
        <v>0</v>
      </c>
      <c r="IT193" s="39">
        <v>0</v>
      </c>
      <c r="IU193" s="39">
        <v>40</v>
      </c>
      <c r="IV193" s="39">
        <v>2</v>
      </c>
      <c r="IW193" s="39">
        <v>2</v>
      </c>
      <c r="IX193" s="39">
        <v>1</v>
      </c>
      <c r="IY193" s="39">
        <v>1</v>
      </c>
      <c r="IZ193" s="39">
        <v>2</v>
      </c>
      <c r="JA193" s="39">
        <v>3</v>
      </c>
      <c r="JB193" s="39">
        <v>1</v>
      </c>
      <c r="JC193" s="39">
        <v>1</v>
      </c>
      <c r="JD193" s="2">
        <v>0</v>
      </c>
      <c r="JE193" s="2">
        <v>2</v>
      </c>
      <c r="JF193" s="2">
        <v>2</v>
      </c>
      <c r="JG193" s="2">
        <v>1</v>
      </c>
      <c r="JH193" s="2">
        <v>1</v>
      </c>
      <c r="JI193" s="2">
        <v>0</v>
      </c>
      <c r="JJ193" s="2">
        <v>0</v>
      </c>
      <c r="JK193" s="2">
        <v>1</v>
      </c>
      <c r="JL193" s="2">
        <v>1</v>
      </c>
      <c r="JM193" s="44">
        <v>0</v>
      </c>
      <c r="JN193" s="44">
        <v>0</v>
      </c>
      <c r="JO193" s="44">
        <v>1</v>
      </c>
      <c r="JP193" s="2">
        <v>1</v>
      </c>
      <c r="JQ193" s="2">
        <v>0</v>
      </c>
      <c r="JR193" s="2">
        <v>0</v>
      </c>
      <c r="JS193" s="2">
        <v>0</v>
      </c>
      <c r="JT193" s="2">
        <v>2</v>
      </c>
      <c r="JU193" s="2">
        <v>0</v>
      </c>
      <c r="JV193" s="2">
        <v>2</v>
      </c>
      <c r="JW193" s="2">
        <v>0</v>
      </c>
      <c r="JX193" s="2">
        <v>1</v>
      </c>
      <c r="JY193" s="2">
        <v>1</v>
      </c>
      <c r="JZ193" s="2">
        <v>1</v>
      </c>
      <c r="KA193" s="2">
        <v>0</v>
      </c>
      <c r="KB193" s="25">
        <v>1</v>
      </c>
      <c r="KC193" s="25">
        <v>0</v>
      </c>
      <c r="KD193" s="25">
        <v>0</v>
      </c>
      <c r="KE193" s="25">
        <v>1</v>
      </c>
      <c r="KF193" s="25">
        <v>5</v>
      </c>
      <c r="KG193" s="25">
        <v>2</v>
      </c>
      <c r="KH193" s="25">
        <v>3</v>
      </c>
      <c r="KI193" s="25">
        <v>2</v>
      </c>
      <c r="KJ193" s="25">
        <v>4</v>
      </c>
      <c r="KK193" s="25">
        <v>4</v>
      </c>
      <c r="KL193" s="25">
        <v>2</v>
      </c>
      <c r="KM193" s="25">
        <v>2</v>
      </c>
      <c r="KN193" s="25">
        <v>2</v>
      </c>
      <c r="KO193" s="25">
        <v>2</v>
      </c>
      <c r="KP193" s="25">
        <v>2</v>
      </c>
      <c r="KQ193" s="25">
        <v>2</v>
      </c>
      <c r="KR193" s="44">
        <v>40</v>
      </c>
      <c r="KS193" s="44">
        <v>100</v>
      </c>
      <c r="KT193" s="44">
        <v>33.333333333333329</v>
      </c>
      <c r="KU193" s="44">
        <v>50</v>
      </c>
      <c r="KV193" s="44">
        <v>50</v>
      </c>
      <c r="KW193" s="44">
        <v>75</v>
      </c>
      <c r="KX193" s="44">
        <v>50</v>
      </c>
      <c r="KY193" s="44">
        <v>50</v>
      </c>
      <c r="KZ193" s="44">
        <v>0</v>
      </c>
      <c r="LA193" s="44">
        <v>100</v>
      </c>
      <c r="LB193" s="44">
        <v>100</v>
      </c>
      <c r="LC193" s="44">
        <v>50</v>
      </c>
      <c r="LD193" s="44">
        <v>20</v>
      </c>
      <c r="LE193" s="44">
        <v>0</v>
      </c>
      <c r="LF193" s="44">
        <v>0</v>
      </c>
      <c r="LG193" s="44">
        <v>50</v>
      </c>
      <c r="LH193" s="44">
        <v>25</v>
      </c>
      <c r="LI193" s="44">
        <v>0</v>
      </c>
      <c r="LJ193" s="44">
        <v>0</v>
      </c>
      <c r="LK193" s="44">
        <v>50</v>
      </c>
      <c r="LL193" s="44">
        <v>50</v>
      </c>
      <c r="LM193" s="44">
        <v>0</v>
      </c>
      <c r="LN193" s="44">
        <v>0</v>
      </c>
      <c r="LO193" s="44">
        <v>0</v>
      </c>
      <c r="LP193" s="44">
        <v>40</v>
      </c>
      <c r="LQ193" s="44">
        <v>0</v>
      </c>
      <c r="LR193" s="44">
        <v>66.666666666666657</v>
      </c>
      <c r="LS193" s="44">
        <v>0</v>
      </c>
      <c r="LT193" s="44">
        <v>25</v>
      </c>
      <c r="LU193" s="44">
        <v>25</v>
      </c>
      <c r="LV193" s="44">
        <v>50</v>
      </c>
      <c r="LW193" s="44">
        <v>0</v>
      </c>
      <c r="LX193" s="44">
        <v>50</v>
      </c>
      <c r="LY193" s="44">
        <v>0</v>
      </c>
      <c r="LZ193" s="44">
        <v>0</v>
      </c>
      <c r="MA193" s="44">
        <v>50</v>
      </c>
      <c r="MB193" s="25">
        <v>0</v>
      </c>
      <c r="MC193" s="25">
        <v>0</v>
      </c>
      <c r="MD193" s="25">
        <v>0</v>
      </c>
      <c r="ME193" s="25">
        <v>1</v>
      </c>
      <c r="MF193" s="25">
        <v>0</v>
      </c>
      <c r="MG193" s="25">
        <v>1</v>
      </c>
      <c r="MH193" s="25">
        <v>0</v>
      </c>
      <c r="MI193" s="25">
        <v>0</v>
      </c>
      <c r="MJ193" s="25">
        <v>0</v>
      </c>
      <c r="MK193" s="25">
        <v>0</v>
      </c>
      <c r="ML193" s="25">
        <v>0</v>
      </c>
      <c r="MM193" s="25">
        <v>0</v>
      </c>
      <c r="MN193" s="25">
        <v>2</v>
      </c>
      <c r="MO193" s="25">
        <v>0</v>
      </c>
      <c r="MP193" s="25">
        <v>1</v>
      </c>
      <c r="MQ193" s="25">
        <v>3</v>
      </c>
      <c r="MR193" s="25">
        <v>0</v>
      </c>
      <c r="MS193" s="25">
        <v>1</v>
      </c>
      <c r="MT193" s="25">
        <v>2</v>
      </c>
      <c r="MU193" s="25">
        <v>1</v>
      </c>
      <c r="MV193" s="25">
        <v>0</v>
      </c>
      <c r="MW193" s="44">
        <v>2</v>
      </c>
      <c r="MX193" s="44">
        <v>0</v>
      </c>
      <c r="MY193" s="44">
        <v>1</v>
      </c>
      <c r="MZ193" s="44">
        <v>0</v>
      </c>
      <c r="NA193" s="44">
        <v>999999999</v>
      </c>
      <c r="NB193" s="44">
        <v>0</v>
      </c>
      <c r="NC193" s="44">
        <v>33.333333333333329</v>
      </c>
      <c r="ND193" s="44">
        <v>999999999</v>
      </c>
      <c r="NE193" s="44">
        <v>100</v>
      </c>
      <c r="NF193" s="44">
        <v>0</v>
      </c>
      <c r="NG193" s="44">
        <v>0</v>
      </c>
      <c r="NH193" s="44">
        <v>999999999</v>
      </c>
      <c r="NI193" s="44">
        <v>0</v>
      </c>
      <c r="NJ193" s="44">
        <v>999999999</v>
      </c>
      <c r="NK193" s="44">
        <v>0</v>
      </c>
      <c r="NL193" s="25">
        <v>0</v>
      </c>
      <c r="NM193" s="25">
        <v>0</v>
      </c>
      <c r="NN193" s="25">
        <v>0</v>
      </c>
      <c r="NO193" s="25">
        <v>0</v>
      </c>
      <c r="NP193" s="25">
        <v>0</v>
      </c>
      <c r="NQ193" s="25">
        <v>0</v>
      </c>
      <c r="NR193" s="25">
        <v>0</v>
      </c>
      <c r="NS193" s="25">
        <v>0</v>
      </c>
      <c r="NT193" s="25">
        <v>0</v>
      </c>
      <c r="NU193" s="25">
        <v>0</v>
      </c>
      <c r="NV193" s="25">
        <v>0</v>
      </c>
      <c r="NW193" s="25">
        <v>0</v>
      </c>
      <c r="NX193" s="25">
        <v>0</v>
      </c>
      <c r="NY193" s="25">
        <v>0</v>
      </c>
      <c r="NZ193" s="25">
        <v>1</v>
      </c>
      <c r="OA193" s="25">
        <v>1</v>
      </c>
      <c r="OB193" s="25">
        <v>0</v>
      </c>
      <c r="OC193" s="25">
        <v>0</v>
      </c>
      <c r="OD193" s="44">
        <v>0</v>
      </c>
      <c r="OE193" s="44">
        <v>0</v>
      </c>
      <c r="OF193" s="44">
        <v>0</v>
      </c>
      <c r="OG193" s="44">
        <v>0</v>
      </c>
      <c r="OH193" s="44">
        <v>0</v>
      </c>
      <c r="OI193" s="44">
        <v>1</v>
      </c>
      <c r="OJ193" s="44">
        <v>999999999</v>
      </c>
      <c r="OK193" s="44">
        <v>999999999</v>
      </c>
      <c r="OL193" s="44">
        <v>0</v>
      </c>
      <c r="OM193" s="44">
        <v>0</v>
      </c>
      <c r="ON193" s="44">
        <v>999999999</v>
      </c>
      <c r="OO193" s="44">
        <v>999999999</v>
      </c>
      <c r="OP193" s="44">
        <v>999999999</v>
      </c>
      <c r="OQ193" s="44">
        <v>999999999</v>
      </c>
      <c r="OR193" s="44">
        <v>999999999</v>
      </c>
      <c r="OS193" s="44">
        <v>999999999</v>
      </c>
      <c r="OT193" s="44">
        <v>999999999</v>
      </c>
      <c r="OU193" s="44">
        <v>0</v>
      </c>
      <c r="OV193" s="25">
        <v>2</v>
      </c>
      <c r="OW193" s="25">
        <v>1</v>
      </c>
      <c r="OX193" s="25">
        <v>3</v>
      </c>
      <c r="OY193" s="25">
        <v>4</v>
      </c>
      <c r="OZ193" s="25">
        <v>3</v>
      </c>
      <c r="PA193" s="25">
        <v>4</v>
      </c>
      <c r="PB193" s="25">
        <v>4</v>
      </c>
      <c r="PC193" s="25">
        <v>5</v>
      </c>
      <c r="PD193" s="25">
        <v>7</v>
      </c>
      <c r="PE193" s="25">
        <v>9</v>
      </c>
      <c r="PF193" s="25">
        <v>7</v>
      </c>
      <c r="PG193" s="25">
        <v>3</v>
      </c>
      <c r="PH193" s="25">
        <v>13</v>
      </c>
      <c r="PI193" s="25">
        <v>9</v>
      </c>
      <c r="PJ193" s="25">
        <v>6</v>
      </c>
      <c r="PK193" s="25">
        <v>7</v>
      </c>
      <c r="PL193" s="25">
        <v>7</v>
      </c>
      <c r="PM193" s="25">
        <v>7</v>
      </c>
      <c r="PN193" s="25">
        <v>7</v>
      </c>
      <c r="PO193" s="25">
        <v>7</v>
      </c>
      <c r="PP193" s="25">
        <v>9</v>
      </c>
      <c r="PQ193" s="25">
        <v>11</v>
      </c>
      <c r="PR193" s="25">
        <v>7</v>
      </c>
      <c r="PS193" s="25">
        <v>7</v>
      </c>
      <c r="PT193" s="44">
        <v>15.384615384615385</v>
      </c>
      <c r="PU193" s="44">
        <v>11.111111111111111</v>
      </c>
      <c r="PV193" s="44">
        <v>50</v>
      </c>
      <c r="PW193" s="44">
        <v>57.142857142857139</v>
      </c>
      <c r="PX193" s="44">
        <v>42.857142857142854</v>
      </c>
      <c r="PY193" s="44">
        <v>57.142857142857139</v>
      </c>
      <c r="PZ193" s="44">
        <v>57.142857142857139</v>
      </c>
      <c r="QA193" s="44">
        <v>71.428571428571431</v>
      </c>
      <c r="QB193" s="44">
        <v>77.777777777777786</v>
      </c>
      <c r="QC193" s="44">
        <v>81.818181818181827</v>
      </c>
      <c r="QD193" s="44">
        <v>100</v>
      </c>
      <c r="QE193" s="44">
        <v>42.857142857142854</v>
      </c>
      <c r="QF193" s="25">
        <v>4</v>
      </c>
      <c r="QG193" s="25">
        <v>3</v>
      </c>
      <c r="QH193" s="25">
        <v>2</v>
      </c>
      <c r="QI193" s="25">
        <v>3</v>
      </c>
      <c r="QJ193" s="25">
        <v>3</v>
      </c>
      <c r="QK193" s="25">
        <v>3</v>
      </c>
      <c r="QL193" s="25">
        <v>4</v>
      </c>
      <c r="QM193" s="25">
        <v>3</v>
      </c>
      <c r="QN193" s="25">
        <v>5</v>
      </c>
      <c r="QO193" s="25">
        <v>5</v>
      </c>
      <c r="QP193" s="25">
        <v>2</v>
      </c>
      <c r="QQ193" s="25">
        <v>13</v>
      </c>
      <c r="QR193" s="25">
        <v>9</v>
      </c>
      <c r="QS193" s="25">
        <v>6</v>
      </c>
      <c r="QT193" s="25">
        <v>7</v>
      </c>
      <c r="QU193" s="25">
        <v>7</v>
      </c>
      <c r="QV193" s="25">
        <v>7</v>
      </c>
      <c r="QW193" s="25">
        <v>7</v>
      </c>
      <c r="QX193" s="25">
        <v>7</v>
      </c>
      <c r="QY193" s="25">
        <v>9</v>
      </c>
      <c r="QZ193" s="25">
        <v>11</v>
      </c>
      <c r="RA193" s="25">
        <v>7</v>
      </c>
      <c r="RB193" s="44">
        <v>30.76923076923077</v>
      </c>
      <c r="RC193" s="44">
        <v>33.333333333333329</v>
      </c>
      <c r="RD193" s="44">
        <v>33.333333333333329</v>
      </c>
      <c r="RE193" s="44">
        <v>42.857142857142854</v>
      </c>
      <c r="RF193" s="44">
        <v>42.857142857142854</v>
      </c>
      <c r="RG193" s="44">
        <v>42.857142857142854</v>
      </c>
      <c r="RH193" s="44">
        <v>57.142857142857139</v>
      </c>
      <c r="RI193" s="44">
        <v>42.857142857142854</v>
      </c>
      <c r="RJ193" s="44">
        <v>55.555555555555557</v>
      </c>
      <c r="RK193" s="44">
        <v>45.454545454545453</v>
      </c>
      <c r="RL193" s="44">
        <v>28.571428571428569</v>
      </c>
      <c r="RM193" s="25">
        <v>7</v>
      </c>
      <c r="RN193" s="25">
        <v>2</v>
      </c>
      <c r="RO193" s="25">
        <v>2</v>
      </c>
      <c r="RP193" s="25">
        <v>3</v>
      </c>
      <c r="RQ193" s="25">
        <v>3</v>
      </c>
      <c r="RR193" s="25">
        <v>6</v>
      </c>
      <c r="RS193" s="25">
        <v>3</v>
      </c>
      <c r="RT193" s="25">
        <v>3</v>
      </c>
      <c r="RU193" s="25">
        <v>7</v>
      </c>
      <c r="RV193" s="25">
        <v>4</v>
      </c>
      <c r="RW193" s="25">
        <v>3</v>
      </c>
      <c r="RX193" s="25">
        <v>5</v>
      </c>
      <c r="RY193" s="25">
        <v>4</v>
      </c>
      <c r="RZ193" s="25">
        <v>2</v>
      </c>
      <c r="SA193" s="25">
        <v>3</v>
      </c>
      <c r="SB193" s="25">
        <v>2</v>
      </c>
      <c r="SC193" s="25">
        <v>2</v>
      </c>
      <c r="SD193" s="25">
        <v>5</v>
      </c>
      <c r="SE193" s="25">
        <v>1</v>
      </c>
      <c r="SF193" s="25">
        <v>3</v>
      </c>
      <c r="SG193" s="25">
        <v>6</v>
      </c>
      <c r="SH193" s="25">
        <v>4</v>
      </c>
      <c r="SI193" s="25">
        <v>3</v>
      </c>
      <c r="SJ193" s="25">
        <v>1</v>
      </c>
      <c r="SK193" s="25">
        <v>3</v>
      </c>
      <c r="SL193" s="25">
        <v>2</v>
      </c>
      <c r="SM193" s="25">
        <v>2</v>
      </c>
      <c r="SN193" s="25">
        <v>2</v>
      </c>
      <c r="SO193" s="25">
        <v>2</v>
      </c>
      <c r="SP193" s="25">
        <v>5</v>
      </c>
      <c r="SQ193" s="25">
        <v>1</v>
      </c>
      <c r="SR193" s="25">
        <v>1</v>
      </c>
      <c r="SS193" s="25">
        <v>6</v>
      </c>
      <c r="ST193" s="25">
        <v>3</v>
      </c>
      <c r="SU193" s="25">
        <v>3</v>
      </c>
      <c r="SV193" s="25">
        <v>1</v>
      </c>
      <c r="SW193" s="44">
        <v>70</v>
      </c>
      <c r="SX193" s="44">
        <v>40</v>
      </c>
      <c r="SY193" s="44">
        <v>33.333333333333329</v>
      </c>
      <c r="SZ193" s="44">
        <v>50</v>
      </c>
      <c r="TA193" s="44">
        <v>60</v>
      </c>
      <c r="TB193" s="44">
        <v>75</v>
      </c>
      <c r="TC193" s="44">
        <v>75</v>
      </c>
      <c r="TD193" s="44">
        <v>37.5</v>
      </c>
      <c r="TE193" s="44">
        <v>77.777777777777786</v>
      </c>
      <c r="TF193" s="44">
        <v>57.142857142857139</v>
      </c>
      <c r="TG193" s="44">
        <v>75</v>
      </c>
      <c r="TH193" s="44">
        <v>45.454545454545453</v>
      </c>
      <c r="TI193" s="44">
        <v>40</v>
      </c>
      <c r="TJ193" s="44">
        <v>40</v>
      </c>
      <c r="TK193" s="44">
        <v>50</v>
      </c>
      <c r="TL193" s="44">
        <v>33.333333333333329</v>
      </c>
      <c r="TM193" s="44">
        <v>40</v>
      </c>
      <c r="TN193" s="44">
        <v>62.5</v>
      </c>
      <c r="TO193" s="44">
        <v>25</v>
      </c>
      <c r="TP193" s="44">
        <v>37.5</v>
      </c>
      <c r="TQ193" s="44">
        <v>66.666666666666657</v>
      </c>
      <c r="TR193" s="44">
        <v>57.142857142857139</v>
      </c>
      <c r="TS193" s="44">
        <v>75</v>
      </c>
      <c r="TT193" s="44">
        <v>9.0909090909090917</v>
      </c>
      <c r="TU193" s="44">
        <v>30</v>
      </c>
      <c r="TV193" s="44">
        <v>40</v>
      </c>
      <c r="TW193" s="44">
        <v>33.333333333333329</v>
      </c>
      <c r="TX193" s="44">
        <v>33.333333333333329</v>
      </c>
      <c r="TY193" s="44">
        <v>40</v>
      </c>
      <c r="TZ193" s="44">
        <v>62.5</v>
      </c>
      <c r="UA193" s="44">
        <v>25</v>
      </c>
      <c r="UB193" s="44">
        <v>12.5</v>
      </c>
      <c r="UC193" s="44">
        <v>66.666666666666657</v>
      </c>
      <c r="UD193" s="44">
        <v>42.857142857142854</v>
      </c>
      <c r="UE193" s="44">
        <v>75</v>
      </c>
      <c r="UF193" s="44">
        <v>9.0909090909090917</v>
      </c>
    </row>
    <row r="194" spans="1:552" x14ac:dyDescent="0.25">
      <c r="A194" s="2" t="str">
        <f t="shared" si="2"/>
        <v xml:space="preserve">352210 Itanhaém                                                                                                                                     </v>
      </c>
      <c r="B194" s="58">
        <v>352210</v>
      </c>
      <c r="C194" s="2" t="s">
        <v>238</v>
      </c>
      <c r="D194" s="56">
        <v>7</v>
      </c>
      <c r="E194" s="56">
        <v>7</v>
      </c>
      <c r="F194" s="56">
        <v>5</v>
      </c>
      <c r="G194" s="56">
        <v>9</v>
      </c>
      <c r="H194" s="56">
        <v>9</v>
      </c>
      <c r="I194" s="56">
        <v>9</v>
      </c>
      <c r="J194" s="56">
        <v>7</v>
      </c>
      <c r="K194" s="56">
        <v>15</v>
      </c>
      <c r="L194" s="56">
        <v>11</v>
      </c>
      <c r="M194" s="56">
        <v>6</v>
      </c>
      <c r="N194" s="56">
        <v>8</v>
      </c>
      <c r="O194" s="56">
        <v>7</v>
      </c>
      <c r="P194" s="59">
        <v>3</v>
      </c>
      <c r="Q194" s="59">
        <v>6</v>
      </c>
      <c r="R194" s="59">
        <v>1</v>
      </c>
      <c r="S194" s="59">
        <v>6</v>
      </c>
      <c r="T194" s="59">
        <v>4</v>
      </c>
      <c r="U194" s="59">
        <v>3</v>
      </c>
      <c r="V194" s="59">
        <v>2</v>
      </c>
      <c r="W194" s="59">
        <v>5</v>
      </c>
      <c r="X194" s="59">
        <v>7</v>
      </c>
      <c r="Y194" s="59">
        <v>3</v>
      </c>
      <c r="Z194" s="59">
        <v>8</v>
      </c>
      <c r="AA194" s="59">
        <v>5</v>
      </c>
      <c r="AB194" s="62">
        <v>42.857142857142854</v>
      </c>
      <c r="AC194" s="62">
        <v>85.714285714285708</v>
      </c>
      <c r="AD194" s="62">
        <v>20</v>
      </c>
      <c r="AE194" s="62">
        <v>66.666666666666657</v>
      </c>
      <c r="AF194" s="62">
        <v>44.444444444444443</v>
      </c>
      <c r="AG194" s="62">
        <v>33.333333333333329</v>
      </c>
      <c r="AH194" s="62">
        <v>28.571428571428569</v>
      </c>
      <c r="AI194" s="62">
        <v>33.333333333333329</v>
      </c>
      <c r="AJ194" s="62">
        <v>63.636363636363633</v>
      </c>
      <c r="AK194" s="62">
        <v>50</v>
      </c>
      <c r="AL194" s="62">
        <v>100</v>
      </c>
      <c r="AM194" s="62">
        <v>71.428571428571431</v>
      </c>
      <c r="AN194" s="61">
        <v>4</v>
      </c>
      <c r="AO194" s="25">
        <v>1</v>
      </c>
      <c r="AP194" s="25">
        <v>3</v>
      </c>
      <c r="AQ194" s="25">
        <v>2</v>
      </c>
      <c r="AR194" s="25">
        <v>4</v>
      </c>
      <c r="AS194" s="25">
        <v>3</v>
      </c>
      <c r="AT194" s="25">
        <v>2</v>
      </c>
      <c r="AU194" s="25">
        <v>3</v>
      </c>
      <c r="AV194" s="25">
        <v>4</v>
      </c>
      <c r="AW194" s="25">
        <v>2</v>
      </c>
      <c r="AX194" s="25">
        <v>0</v>
      </c>
      <c r="AY194" s="25">
        <v>1</v>
      </c>
      <c r="AZ194" s="39">
        <v>57.142857142857139</v>
      </c>
      <c r="BA194" s="39">
        <v>14.285714285714285</v>
      </c>
      <c r="BB194" s="39">
        <v>60</v>
      </c>
      <c r="BC194" s="39">
        <v>22.222222222222221</v>
      </c>
      <c r="BD194" s="39">
        <v>44.444444444444443</v>
      </c>
      <c r="BE194" s="39">
        <v>33.333333333333329</v>
      </c>
      <c r="BF194" s="39">
        <v>28.571428571428569</v>
      </c>
      <c r="BG194" s="39">
        <v>20</v>
      </c>
      <c r="BH194" s="39">
        <v>36.363636363636367</v>
      </c>
      <c r="BI194" s="39">
        <v>33.333333333333329</v>
      </c>
      <c r="BJ194" s="39">
        <v>0</v>
      </c>
      <c r="BK194" s="39">
        <v>14.285714285714285</v>
      </c>
      <c r="BL194" s="25">
        <v>0</v>
      </c>
      <c r="BM194" s="25">
        <v>0</v>
      </c>
      <c r="BN194" s="25">
        <v>1</v>
      </c>
      <c r="BO194" s="25">
        <v>1</v>
      </c>
      <c r="BP194" s="25">
        <v>1</v>
      </c>
      <c r="BQ194" s="25">
        <v>3</v>
      </c>
      <c r="BR194" s="25">
        <v>3</v>
      </c>
      <c r="BS194" s="25">
        <v>7</v>
      </c>
      <c r="BT194" s="25">
        <v>0</v>
      </c>
      <c r="BU194" s="25">
        <v>1</v>
      </c>
      <c r="BV194" s="25">
        <v>0</v>
      </c>
      <c r="BW194" s="25">
        <v>1</v>
      </c>
      <c r="BX194" s="39">
        <v>0</v>
      </c>
      <c r="BY194" s="39">
        <v>0</v>
      </c>
      <c r="BZ194" s="39">
        <v>20</v>
      </c>
      <c r="CA194" s="39">
        <v>11.111111111111111</v>
      </c>
      <c r="CB194" s="39">
        <v>11.111111111111111</v>
      </c>
      <c r="CC194" s="39">
        <v>33.333333333333329</v>
      </c>
      <c r="CD194" s="39">
        <v>42.857142857142854</v>
      </c>
      <c r="CE194" s="39">
        <v>46.666666666666664</v>
      </c>
      <c r="CF194" s="39">
        <v>0</v>
      </c>
      <c r="CG194" s="39">
        <v>16.666666666666664</v>
      </c>
      <c r="CH194" s="39">
        <v>0</v>
      </c>
      <c r="CI194" s="39">
        <v>14.285714285714285</v>
      </c>
      <c r="CJ194" s="63">
        <v>1</v>
      </c>
      <c r="CK194" s="63">
        <v>3</v>
      </c>
      <c r="CL194" s="63">
        <v>1</v>
      </c>
      <c r="CM194" s="63">
        <v>2</v>
      </c>
      <c r="CN194" s="63">
        <v>3</v>
      </c>
      <c r="CO194" s="63">
        <v>2</v>
      </c>
      <c r="CP194" s="63">
        <v>1</v>
      </c>
      <c r="CQ194" s="63">
        <v>1</v>
      </c>
      <c r="CR194" s="63">
        <v>4</v>
      </c>
      <c r="CS194" s="63">
        <v>1</v>
      </c>
      <c r="CT194" s="63">
        <v>3</v>
      </c>
      <c r="CU194" s="63">
        <v>3</v>
      </c>
      <c r="CV194" s="63">
        <v>0</v>
      </c>
      <c r="CW194" s="63">
        <v>1</v>
      </c>
      <c r="CX194" s="63">
        <v>0</v>
      </c>
      <c r="CY194" s="63">
        <v>0</v>
      </c>
      <c r="CZ194" s="63">
        <v>0</v>
      </c>
      <c r="DA194" s="63">
        <v>0</v>
      </c>
      <c r="DB194" s="63">
        <v>0</v>
      </c>
      <c r="DC194" s="63">
        <v>0</v>
      </c>
      <c r="DD194" s="63">
        <v>0</v>
      </c>
      <c r="DE194" s="63">
        <v>0</v>
      </c>
      <c r="DF194" s="63">
        <v>0</v>
      </c>
      <c r="DG194" s="63">
        <v>1</v>
      </c>
      <c r="DH194" s="25">
        <v>0</v>
      </c>
      <c r="DI194" s="25">
        <v>1</v>
      </c>
      <c r="DJ194" s="25">
        <v>0</v>
      </c>
      <c r="DK194" s="25">
        <v>0</v>
      </c>
      <c r="DL194" s="25">
        <v>0</v>
      </c>
      <c r="DM194" s="25">
        <v>0</v>
      </c>
      <c r="DN194" s="25">
        <v>0</v>
      </c>
      <c r="DO194" s="25">
        <v>0</v>
      </c>
      <c r="DP194" s="25">
        <v>0</v>
      </c>
      <c r="DQ194" s="25">
        <v>0</v>
      </c>
      <c r="DR194" s="25">
        <v>2</v>
      </c>
      <c r="DS194" s="25">
        <v>0</v>
      </c>
      <c r="DT194" s="34">
        <v>1</v>
      </c>
      <c r="DU194" s="34">
        <v>5</v>
      </c>
      <c r="DV194" s="34">
        <v>1</v>
      </c>
      <c r="DW194" s="34">
        <v>2</v>
      </c>
      <c r="DX194" s="34">
        <v>3</v>
      </c>
      <c r="DY194" s="34">
        <v>2</v>
      </c>
      <c r="DZ194" s="34">
        <v>1</v>
      </c>
      <c r="EA194" s="2">
        <v>1</v>
      </c>
      <c r="EB194" s="2">
        <v>4</v>
      </c>
      <c r="EC194" s="2">
        <v>1</v>
      </c>
      <c r="ED194" s="2">
        <v>5</v>
      </c>
      <c r="EE194" s="2">
        <v>4</v>
      </c>
      <c r="EF194" s="34">
        <v>100</v>
      </c>
      <c r="EG194" s="34">
        <v>60</v>
      </c>
      <c r="EH194" s="34">
        <v>100</v>
      </c>
      <c r="EI194" s="34">
        <v>100</v>
      </c>
      <c r="EJ194" s="34">
        <v>100</v>
      </c>
      <c r="EK194" s="34">
        <v>100</v>
      </c>
      <c r="EL194" s="34">
        <v>100</v>
      </c>
      <c r="EM194" s="34">
        <v>100</v>
      </c>
      <c r="EN194" s="34">
        <v>100</v>
      </c>
      <c r="EO194" s="34">
        <v>100</v>
      </c>
      <c r="EP194" s="34">
        <v>60</v>
      </c>
      <c r="EQ194" s="34">
        <v>75</v>
      </c>
      <c r="ER194" s="34">
        <v>0</v>
      </c>
      <c r="ES194" s="34">
        <v>20</v>
      </c>
      <c r="ET194" s="34">
        <v>0</v>
      </c>
      <c r="EU194" s="34">
        <v>0</v>
      </c>
      <c r="EV194" s="34">
        <v>0</v>
      </c>
      <c r="EW194" s="34">
        <v>0</v>
      </c>
      <c r="EX194" s="34">
        <v>0</v>
      </c>
      <c r="EY194" s="34">
        <v>0</v>
      </c>
      <c r="EZ194" s="34">
        <v>0</v>
      </c>
      <c r="FA194" s="34">
        <v>0</v>
      </c>
      <c r="FB194" s="34">
        <v>0</v>
      </c>
      <c r="FC194" s="34">
        <v>25</v>
      </c>
      <c r="FD194" s="42">
        <v>0</v>
      </c>
      <c r="FE194" s="42">
        <v>20</v>
      </c>
      <c r="FF194" s="42">
        <v>0</v>
      </c>
      <c r="FG194" s="42">
        <v>0</v>
      </c>
      <c r="FH194" s="42">
        <v>0</v>
      </c>
      <c r="FI194" s="42">
        <v>0</v>
      </c>
      <c r="FJ194" s="42">
        <v>0</v>
      </c>
      <c r="FK194" s="42">
        <v>0</v>
      </c>
      <c r="FL194" s="42">
        <v>0</v>
      </c>
      <c r="FM194" s="42">
        <v>0</v>
      </c>
      <c r="FN194" s="42">
        <v>40</v>
      </c>
      <c r="FO194" s="42">
        <v>0</v>
      </c>
      <c r="FP194" s="42">
        <v>3</v>
      </c>
      <c r="FQ194" s="2">
        <v>4</v>
      </c>
      <c r="FR194" s="2">
        <v>1</v>
      </c>
      <c r="FS194" s="2">
        <v>3</v>
      </c>
      <c r="FT194" s="2">
        <v>3</v>
      </c>
      <c r="FU194" s="2">
        <v>1</v>
      </c>
      <c r="FV194" s="2">
        <v>2</v>
      </c>
      <c r="FW194" s="2">
        <v>4</v>
      </c>
      <c r="FX194" s="2">
        <v>6</v>
      </c>
      <c r="FY194" s="2">
        <v>2</v>
      </c>
      <c r="FZ194" s="2">
        <v>4</v>
      </c>
      <c r="GA194" s="2">
        <v>5</v>
      </c>
      <c r="GB194" s="25">
        <v>0</v>
      </c>
      <c r="GC194" s="25">
        <v>1</v>
      </c>
      <c r="GD194" s="25">
        <v>0</v>
      </c>
      <c r="GE194" s="25">
        <v>1</v>
      </c>
      <c r="GF194" s="25">
        <v>1</v>
      </c>
      <c r="GG194" s="25">
        <v>2</v>
      </c>
      <c r="GH194" s="25">
        <v>0</v>
      </c>
      <c r="GI194" s="25">
        <v>0</v>
      </c>
      <c r="GJ194" s="25">
        <v>0</v>
      </c>
      <c r="GK194" s="25">
        <v>0</v>
      </c>
      <c r="GL194" s="25">
        <v>2</v>
      </c>
      <c r="GM194" s="25">
        <v>0</v>
      </c>
      <c r="GN194" s="2">
        <v>0</v>
      </c>
      <c r="GO194" s="2">
        <v>0</v>
      </c>
      <c r="GP194" s="2">
        <v>0</v>
      </c>
      <c r="GQ194" s="2">
        <v>1</v>
      </c>
      <c r="GR194" s="2">
        <v>0</v>
      </c>
      <c r="GS194" s="2">
        <v>0</v>
      </c>
      <c r="GT194" s="2">
        <v>0</v>
      </c>
      <c r="GU194" s="2">
        <v>1</v>
      </c>
      <c r="GV194" s="2">
        <v>0</v>
      </c>
      <c r="GW194" s="2">
        <v>1</v>
      </c>
      <c r="GX194" s="2">
        <v>2</v>
      </c>
      <c r="GY194" s="2">
        <v>0</v>
      </c>
      <c r="GZ194" s="2">
        <v>3</v>
      </c>
      <c r="HA194" s="2">
        <v>5</v>
      </c>
      <c r="HB194" s="2">
        <v>1</v>
      </c>
      <c r="HC194" s="2">
        <v>5</v>
      </c>
      <c r="HD194" s="2">
        <v>4</v>
      </c>
      <c r="HE194" s="2">
        <v>3</v>
      </c>
      <c r="HF194" s="2">
        <v>2</v>
      </c>
      <c r="HG194" s="2">
        <v>5</v>
      </c>
      <c r="HH194" s="2">
        <v>6</v>
      </c>
      <c r="HI194" s="2">
        <v>3</v>
      </c>
      <c r="HJ194" s="2">
        <v>8</v>
      </c>
      <c r="HK194" s="2">
        <v>5</v>
      </c>
      <c r="HL194" s="34">
        <v>100</v>
      </c>
      <c r="HM194" s="34">
        <v>80</v>
      </c>
      <c r="HN194" s="34">
        <v>100</v>
      </c>
      <c r="HO194" s="34">
        <v>60</v>
      </c>
      <c r="HP194" s="34">
        <v>75</v>
      </c>
      <c r="HQ194" s="34">
        <v>33.333333333333329</v>
      </c>
      <c r="HR194" s="34">
        <v>100</v>
      </c>
      <c r="HS194" s="34">
        <v>80</v>
      </c>
      <c r="HT194" s="34">
        <v>100</v>
      </c>
      <c r="HU194" s="34">
        <v>66.666666666666657</v>
      </c>
      <c r="HV194" s="34">
        <v>50</v>
      </c>
      <c r="HW194" s="34">
        <v>100</v>
      </c>
      <c r="HX194" s="39">
        <v>0</v>
      </c>
      <c r="HY194" s="39">
        <v>20</v>
      </c>
      <c r="HZ194" s="39">
        <v>0</v>
      </c>
      <c r="IA194" s="39">
        <v>20</v>
      </c>
      <c r="IB194" s="39">
        <v>25</v>
      </c>
      <c r="IC194" s="39">
        <v>66.666666666666657</v>
      </c>
      <c r="ID194" s="39">
        <v>0</v>
      </c>
      <c r="IE194" s="39">
        <v>0</v>
      </c>
      <c r="IF194" s="39">
        <v>0</v>
      </c>
      <c r="IG194" s="39">
        <v>0</v>
      </c>
      <c r="IH194" s="39">
        <v>25</v>
      </c>
      <c r="II194" s="39">
        <v>0</v>
      </c>
      <c r="IJ194" s="39">
        <v>0</v>
      </c>
      <c r="IK194" s="39">
        <v>0</v>
      </c>
      <c r="IL194" s="39">
        <v>0</v>
      </c>
      <c r="IM194" s="39">
        <v>20</v>
      </c>
      <c r="IN194" s="39">
        <v>0</v>
      </c>
      <c r="IO194" s="39">
        <v>0</v>
      </c>
      <c r="IP194" s="39">
        <v>0</v>
      </c>
      <c r="IQ194" s="39">
        <v>20</v>
      </c>
      <c r="IR194" s="39">
        <v>0</v>
      </c>
      <c r="IS194" s="39">
        <v>33.333333333333329</v>
      </c>
      <c r="IT194" s="39">
        <v>25</v>
      </c>
      <c r="IU194" s="39">
        <v>0</v>
      </c>
      <c r="IV194" s="39">
        <v>2</v>
      </c>
      <c r="IW194" s="39">
        <v>0</v>
      </c>
      <c r="IX194" s="39">
        <v>1</v>
      </c>
      <c r="IY194" s="39">
        <v>1</v>
      </c>
      <c r="IZ194" s="39">
        <v>4</v>
      </c>
      <c r="JA194" s="39">
        <v>2</v>
      </c>
      <c r="JB194" s="39">
        <v>1</v>
      </c>
      <c r="JC194" s="39">
        <v>2</v>
      </c>
      <c r="JD194" s="2">
        <v>4</v>
      </c>
      <c r="JE194" s="2">
        <v>2</v>
      </c>
      <c r="JF194" s="2">
        <v>0</v>
      </c>
      <c r="JG194" s="2">
        <v>1</v>
      </c>
      <c r="JH194" s="2">
        <v>1</v>
      </c>
      <c r="JI194" s="2">
        <v>0</v>
      </c>
      <c r="JJ194" s="2">
        <v>0</v>
      </c>
      <c r="JK194" s="2">
        <v>0</v>
      </c>
      <c r="JL194" s="2">
        <v>0</v>
      </c>
      <c r="JM194" s="44">
        <v>0</v>
      </c>
      <c r="JN194" s="44">
        <v>1</v>
      </c>
      <c r="JO194" s="44">
        <v>1</v>
      </c>
      <c r="JP194" s="2">
        <v>0</v>
      </c>
      <c r="JQ194" s="2">
        <v>0</v>
      </c>
      <c r="JR194" s="2">
        <v>0</v>
      </c>
      <c r="JS194" s="2">
        <v>0</v>
      </c>
      <c r="JT194" s="2">
        <v>1</v>
      </c>
      <c r="JU194" s="2">
        <v>0</v>
      </c>
      <c r="JV194" s="2">
        <v>2</v>
      </c>
      <c r="JW194" s="2">
        <v>1</v>
      </c>
      <c r="JX194" s="2">
        <v>0</v>
      </c>
      <c r="JY194" s="2">
        <v>0</v>
      </c>
      <c r="JZ194" s="2">
        <v>0</v>
      </c>
      <c r="KA194" s="2">
        <v>0</v>
      </c>
      <c r="KB194" s="25">
        <v>0</v>
      </c>
      <c r="KC194" s="25">
        <v>0</v>
      </c>
      <c r="KD194" s="25">
        <v>0</v>
      </c>
      <c r="KE194" s="25">
        <v>0</v>
      </c>
      <c r="KF194" s="25">
        <v>4</v>
      </c>
      <c r="KG194" s="25">
        <v>0</v>
      </c>
      <c r="KH194" s="25">
        <v>3</v>
      </c>
      <c r="KI194" s="25">
        <v>2</v>
      </c>
      <c r="KJ194" s="25">
        <v>4</v>
      </c>
      <c r="KK194" s="25">
        <v>2</v>
      </c>
      <c r="KL194" s="25">
        <v>2</v>
      </c>
      <c r="KM194" s="25">
        <v>3</v>
      </c>
      <c r="KN194" s="25">
        <v>4</v>
      </c>
      <c r="KO194" s="25">
        <v>2</v>
      </c>
      <c r="KP194" s="25">
        <v>0</v>
      </c>
      <c r="KQ194" s="25">
        <v>1</v>
      </c>
      <c r="KR194" s="44">
        <v>50</v>
      </c>
      <c r="KS194" s="44">
        <v>999999999</v>
      </c>
      <c r="KT194" s="44">
        <v>33.333333333333329</v>
      </c>
      <c r="KU194" s="44">
        <v>50</v>
      </c>
      <c r="KV194" s="44">
        <v>100</v>
      </c>
      <c r="KW194" s="44">
        <v>100</v>
      </c>
      <c r="KX194" s="44">
        <v>50</v>
      </c>
      <c r="KY194" s="44">
        <v>66.666666666666657</v>
      </c>
      <c r="KZ194" s="44">
        <v>100</v>
      </c>
      <c r="LA194" s="44">
        <v>100</v>
      </c>
      <c r="LB194" s="44">
        <v>999999999</v>
      </c>
      <c r="LC194" s="44">
        <v>100</v>
      </c>
      <c r="LD194" s="44">
        <v>25</v>
      </c>
      <c r="LE194" s="44">
        <v>999999999</v>
      </c>
      <c r="LF194" s="44">
        <v>0</v>
      </c>
      <c r="LG194" s="44">
        <v>0</v>
      </c>
      <c r="LH194" s="44">
        <v>0</v>
      </c>
      <c r="LI194" s="44">
        <v>0</v>
      </c>
      <c r="LJ194" s="44">
        <v>50</v>
      </c>
      <c r="LK194" s="44">
        <v>33.333333333333329</v>
      </c>
      <c r="LL194" s="44">
        <v>0</v>
      </c>
      <c r="LM194" s="44">
        <v>0</v>
      </c>
      <c r="LN194" s="44">
        <v>999999999</v>
      </c>
      <c r="LO194" s="44">
        <v>0</v>
      </c>
      <c r="LP194" s="44">
        <v>25</v>
      </c>
      <c r="LQ194" s="44">
        <v>999999999</v>
      </c>
      <c r="LR194" s="44">
        <v>66.666666666666657</v>
      </c>
      <c r="LS194" s="44">
        <v>50</v>
      </c>
      <c r="LT194" s="44">
        <v>0</v>
      </c>
      <c r="LU194" s="44">
        <v>0</v>
      </c>
      <c r="LV194" s="44">
        <v>0</v>
      </c>
      <c r="LW194" s="44">
        <v>0</v>
      </c>
      <c r="LX194" s="44">
        <v>0</v>
      </c>
      <c r="LY194" s="44">
        <v>0</v>
      </c>
      <c r="LZ194" s="44">
        <v>999999999</v>
      </c>
      <c r="MA194" s="44">
        <v>0</v>
      </c>
      <c r="MB194" s="25">
        <v>0</v>
      </c>
      <c r="MC194" s="25">
        <v>1</v>
      </c>
      <c r="MD194" s="25">
        <v>0</v>
      </c>
      <c r="ME194" s="25">
        <v>0</v>
      </c>
      <c r="MF194" s="25">
        <v>0</v>
      </c>
      <c r="MG194" s="25">
        <v>1</v>
      </c>
      <c r="MH194" s="25">
        <v>0</v>
      </c>
      <c r="MI194" s="25">
        <v>0</v>
      </c>
      <c r="MJ194" s="25">
        <v>0</v>
      </c>
      <c r="MK194" s="25">
        <v>0</v>
      </c>
      <c r="ML194" s="25">
        <v>1</v>
      </c>
      <c r="MM194" s="25">
        <v>0</v>
      </c>
      <c r="MN194" s="25">
        <v>1</v>
      </c>
      <c r="MO194" s="25">
        <v>5</v>
      </c>
      <c r="MP194" s="25">
        <v>1</v>
      </c>
      <c r="MQ194" s="25">
        <v>1</v>
      </c>
      <c r="MR194" s="25">
        <v>3</v>
      </c>
      <c r="MS194" s="25">
        <v>2</v>
      </c>
      <c r="MT194" s="25">
        <v>1</v>
      </c>
      <c r="MU194" s="25">
        <v>0</v>
      </c>
      <c r="MV194" s="25">
        <v>2</v>
      </c>
      <c r="MW194" s="44">
        <v>0</v>
      </c>
      <c r="MX194" s="44">
        <v>1</v>
      </c>
      <c r="MY194" s="44">
        <v>2</v>
      </c>
      <c r="MZ194" s="44">
        <v>0</v>
      </c>
      <c r="NA194" s="44">
        <v>20</v>
      </c>
      <c r="NB194" s="44">
        <v>0</v>
      </c>
      <c r="NC194" s="44">
        <v>0</v>
      </c>
      <c r="ND194" s="44">
        <v>0</v>
      </c>
      <c r="NE194" s="44">
        <v>50</v>
      </c>
      <c r="NF194" s="44">
        <v>0</v>
      </c>
      <c r="NG194" s="44">
        <v>999999999</v>
      </c>
      <c r="NH194" s="44">
        <v>0</v>
      </c>
      <c r="NI194" s="44">
        <v>999999999</v>
      </c>
      <c r="NJ194" s="44">
        <v>100</v>
      </c>
      <c r="NK194" s="44">
        <v>0</v>
      </c>
      <c r="NL194" s="25">
        <v>0</v>
      </c>
      <c r="NM194" s="25">
        <v>0</v>
      </c>
      <c r="NN194" s="25">
        <v>0</v>
      </c>
      <c r="NO194" s="25">
        <v>0</v>
      </c>
      <c r="NP194" s="25">
        <v>0</v>
      </c>
      <c r="NQ194" s="25">
        <v>0</v>
      </c>
      <c r="NR194" s="25">
        <v>0</v>
      </c>
      <c r="NS194" s="25">
        <v>0</v>
      </c>
      <c r="NT194" s="25">
        <v>0</v>
      </c>
      <c r="NU194" s="25">
        <v>0</v>
      </c>
      <c r="NV194" s="25">
        <v>0</v>
      </c>
      <c r="NW194" s="25">
        <v>0</v>
      </c>
      <c r="NX194" s="25">
        <v>2</v>
      </c>
      <c r="NY194" s="25">
        <v>1</v>
      </c>
      <c r="NZ194" s="25">
        <v>0</v>
      </c>
      <c r="OA194" s="25">
        <v>0</v>
      </c>
      <c r="OB194" s="25">
        <v>0</v>
      </c>
      <c r="OC194" s="25">
        <v>0</v>
      </c>
      <c r="OD194" s="44">
        <v>0</v>
      </c>
      <c r="OE194" s="44">
        <v>0</v>
      </c>
      <c r="OF194" s="44">
        <v>0</v>
      </c>
      <c r="OG194" s="44">
        <v>0</v>
      </c>
      <c r="OH194" s="44">
        <v>0</v>
      </c>
      <c r="OI194" s="44">
        <v>0</v>
      </c>
      <c r="OJ194" s="44">
        <v>0</v>
      </c>
      <c r="OK194" s="44">
        <v>0</v>
      </c>
      <c r="OL194" s="44">
        <v>999999999</v>
      </c>
      <c r="OM194" s="44">
        <v>999999999</v>
      </c>
      <c r="ON194" s="44">
        <v>999999999</v>
      </c>
      <c r="OO194" s="44">
        <v>999999999</v>
      </c>
      <c r="OP194" s="44">
        <v>999999999</v>
      </c>
      <c r="OQ194" s="44">
        <v>999999999</v>
      </c>
      <c r="OR194" s="44">
        <v>999999999</v>
      </c>
      <c r="OS194" s="44">
        <v>999999999</v>
      </c>
      <c r="OT194" s="44">
        <v>999999999</v>
      </c>
      <c r="OU194" s="44">
        <v>999999999</v>
      </c>
      <c r="OV194" s="25">
        <v>4</v>
      </c>
      <c r="OW194" s="25">
        <v>6</v>
      </c>
      <c r="OX194" s="25">
        <v>6</v>
      </c>
      <c r="OY194" s="25">
        <v>6</v>
      </c>
      <c r="OZ194" s="25">
        <v>10</v>
      </c>
      <c r="PA194" s="25">
        <v>5</v>
      </c>
      <c r="PB194" s="25">
        <v>6</v>
      </c>
      <c r="PC194" s="25">
        <v>7</v>
      </c>
      <c r="PD194" s="25">
        <v>10</v>
      </c>
      <c r="PE194" s="25">
        <v>6</v>
      </c>
      <c r="PF194" s="25">
        <v>9</v>
      </c>
      <c r="PG194" s="25">
        <v>3</v>
      </c>
      <c r="PH194" s="25">
        <v>7</v>
      </c>
      <c r="PI194" s="25">
        <v>7</v>
      </c>
      <c r="PJ194" s="25">
        <v>6</v>
      </c>
      <c r="PK194" s="25">
        <v>9</v>
      </c>
      <c r="PL194" s="25">
        <v>13</v>
      </c>
      <c r="PM194" s="25">
        <v>7</v>
      </c>
      <c r="PN194" s="25">
        <v>8</v>
      </c>
      <c r="PO194" s="25">
        <v>10</v>
      </c>
      <c r="PP194" s="25">
        <v>14</v>
      </c>
      <c r="PQ194" s="25">
        <v>7</v>
      </c>
      <c r="PR194" s="25">
        <v>9</v>
      </c>
      <c r="PS194" s="25">
        <v>8</v>
      </c>
      <c r="PT194" s="44">
        <v>57.142857142857139</v>
      </c>
      <c r="PU194" s="44">
        <v>85.714285714285708</v>
      </c>
      <c r="PV194" s="44">
        <v>100</v>
      </c>
      <c r="PW194" s="44">
        <v>66.666666666666657</v>
      </c>
      <c r="PX194" s="44">
        <v>76.923076923076934</v>
      </c>
      <c r="PY194" s="44">
        <v>71.428571428571431</v>
      </c>
      <c r="PZ194" s="44">
        <v>75</v>
      </c>
      <c r="QA194" s="44">
        <v>70</v>
      </c>
      <c r="QB194" s="44">
        <v>71.428571428571431</v>
      </c>
      <c r="QC194" s="44">
        <v>85.714285714285708</v>
      </c>
      <c r="QD194" s="44">
        <v>100</v>
      </c>
      <c r="QE194" s="44">
        <v>37.5</v>
      </c>
      <c r="QF194" s="25">
        <v>3</v>
      </c>
      <c r="QG194" s="25">
        <v>5</v>
      </c>
      <c r="QH194" s="25">
        <v>4</v>
      </c>
      <c r="QI194" s="25">
        <v>7</v>
      </c>
      <c r="QJ194" s="25">
        <v>10</v>
      </c>
      <c r="QK194" s="25">
        <v>7</v>
      </c>
      <c r="QL194" s="25">
        <v>8</v>
      </c>
      <c r="QM194" s="25">
        <v>7</v>
      </c>
      <c r="QN194" s="25">
        <v>11</v>
      </c>
      <c r="QO194" s="25">
        <v>5</v>
      </c>
      <c r="QP194" s="25">
        <v>4</v>
      </c>
      <c r="QQ194" s="25">
        <v>7</v>
      </c>
      <c r="QR194" s="25">
        <v>7</v>
      </c>
      <c r="QS194" s="25">
        <v>6</v>
      </c>
      <c r="QT194" s="25">
        <v>9</v>
      </c>
      <c r="QU194" s="25">
        <v>13</v>
      </c>
      <c r="QV194" s="25">
        <v>7</v>
      </c>
      <c r="QW194" s="25">
        <v>8</v>
      </c>
      <c r="QX194" s="25">
        <v>10</v>
      </c>
      <c r="QY194" s="25">
        <v>14</v>
      </c>
      <c r="QZ194" s="25">
        <v>7</v>
      </c>
      <c r="RA194" s="25">
        <v>9</v>
      </c>
      <c r="RB194" s="44">
        <v>42.857142857142854</v>
      </c>
      <c r="RC194" s="44">
        <v>71.428571428571431</v>
      </c>
      <c r="RD194" s="44">
        <v>66.666666666666657</v>
      </c>
      <c r="RE194" s="44">
        <v>77.777777777777786</v>
      </c>
      <c r="RF194" s="44">
        <v>76.923076923076934</v>
      </c>
      <c r="RG194" s="44">
        <v>100</v>
      </c>
      <c r="RH194" s="44">
        <v>100</v>
      </c>
      <c r="RI194" s="44">
        <v>70</v>
      </c>
      <c r="RJ194" s="44">
        <v>78.571428571428569</v>
      </c>
      <c r="RK194" s="44">
        <v>71.428571428571431</v>
      </c>
      <c r="RL194" s="44">
        <v>44.444444444444443</v>
      </c>
      <c r="RM194" s="25">
        <v>7</v>
      </c>
      <c r="RN194" s="25">
        <v>6</v>
      </c>
      <c r="RO194" s="25">
        <v>3</v>
      </c>
      <c r="RP194" s="25">
        <v>5</v>
      </c>
      <c r="RQ194" s="25">
        <v>8</v>
      </c>
      <c r="RR194" s="25">
        <v>5</v>
      </c>
      <c r="RS194" s="25">
        <v>4</v>
      </c>
      <c r="RT194" s="25">
        <v>4</v>
      </c>
      <c r="RU194" s="25">
        <v>6</v>
      </c>
      <c r="RV194" s="25">
        <v>2</v>
      </c>
      <c r="RW194" s="25">
        <v>3</v>
      </c>
      <c r="RX194" s="25">
        <v>2</v>
      </c>
      <c r="RY194" s="25">
        <v>4</v>
      </c>
      <c r="RZ194" s="25">
        <v>1</v>
      </c>
      <c r="SA194" s="25">
        <v>2</v>
      </c>
      <c r="SB194" s="25">
        <v>4</v>
      </c>
      <c r="SC194" s="25">
        <v>7</v>
      </c>
      <c r="SD194" s="25">
        <v>2</v>
      </c>
      <c r="SE194" s="25">
        <v>3</v>
      </c>
      <c r="SF194" s="25">
        <v>4</v>
      </c>
      <c r="SG194" s="25">
        <v>6</v>
      </c>
      <c r="SH194" s="25">
        <v>4</v>
      </c>
      <c r="SI194" s="25">
        <v>4</v>
      </c>
      <c r="SJ194" s="25">
        <v>3</v>
      </c>
      <c r="SK194" s="25">
        <v>4</v>
      </c>
      <c r="SL194" s="25">
        <v>1</v>
      </c>
      <c r="SM194" s="25">
        <v>2</v>
      </c>
      <c r="SN194" s="25">
        <v>2</v>
      </c>
      <c r="SO194" s="25">
        <v>7</v>
      </c>
      <c r="SP194" s="25">
        <v>2</v>
      </c>
      <c r="SQ194" s="25">
        <v>3</v>
      </c>
      <c r="SR194" s="25">
        <v>3</v>
      </c>
      <c r="SS194" s="25">
        <v>5</v>
      </c>
      <c r="ST194" s="25">
        <v>2</v>
      </c>
      <c r="SU194" s="25">
        <v>1</v>
      </c>
      <c r="SV194" s="25">
        <v>1</v>
      </c>
      <c r="SW194" s="44">
        <v>100</v>
      </c>
      <c r="SX194" s="44">
        <v>85.714285714285708</v>
      </c>
      <c r="SY194" s="44">
        <v>60</v>
      </c>
      <c r="SZ194" s="44">
        <v>55.555555555555557</v>
      </c>
      <c r="TA194" s="44">
        <v>88.888888888888886</v>
      </c>
      <c r="TB194" s="44">
        <v>55.555555555555557</v>
      </c>
      <c r="TC194" s="44">
        <v>57.142857142857139</v>
      </c>
      <c r="TD194" s="44">
        <v>26.666666666666668</v>
      </c>
      <c r="TE194" s="44">
        <v>54.54545454545454</v>
      </c>
      <c r="TF194" s="44">
        <v>33.333333333333329</v>
      </c>
      <c r="TG194" s="44">
        <v>37.5</v>
      </c>
      <c r="TH194" s="44">
        <v>28.571428571428569</v>
      </c>
      <c r="TI194" s="44">
        <v>57.142857142857139</v>
      </c>
      <c r="TJ194" s="44">
        <v>14.285714285714285</v>
      </c>
      <c r="TK194" s="44">
        <v>40</v>
      </c>
      <c r="TL194" s="44">
        <v>44.444444444444443</v>
      </c>
      <c r="TM194" s="44">
        <v>77.777777777777786</v>
      </c>
      <c r="TN194" s="44">
        <v>22.222222222222221</v>
      </c>
      <c r="TO194" s="44">
        <v>42.857142857142854</v>
      </c>
      <c r="TP194" s="44">
        <v>26.666666666666668</v>
      </c>
      <c r="TQ194" s="44">
        <v>54.54545454545454</v>
      </c>
      <c r="TR194" s="44">
        <v>66.666666666666657</v>
      </c>
      <c r="TS194" s="44">
        <v>50</v>
      </c>
      <c r="TT194" s="44">
        <v>42.857142857142854</v>
      </c>
      <c r="TU194" s="44">
        <v>57.142857142857139</v>
      </c>
      <c r="TV194" s="44">
        <v>14.285714285714285</v>
      </c>
      <c r="TW194" s="44">
        <v>40</v>
      </c>
      <c r="TX194" s="44">
        <v>22.222222222222221</v>
      </c>
      <c r="TY194" s="44">
        <v>77.777777777777786</v>
      </c>
      <c r="TZ194" s="44">
        <v>22.222222222222221</v>
      </c>
      <c r="UA194" s="44">
        <v>42.857142857142854</v>
      </c>
      <c r="UB194" s="44">
        <v>20</v>
      </c>
      <c r="UC194" s="44">
        <v>45.454545454545453</v>
      </c>
      <c r="UD194" s="44">
        <v>33.333333333333329</v>
      </c>
      <c r="UE194" s="44">
        <v>12.5</v>
      </c>
      <c r="UF194" s="44">
        <v>14.285714285714285</v>
      </c>
    </row>
    <row r="195" spans="1:552" x14ac:dyDescent="0.25">
      <c r="A195" s="2" t="str">
        <f t="shared" ref="A195:A258" si="3">CONCATENATE(B195," ",C195)</f>
        <v xml:space="preserve">352220 Itapecerica da Serra                                                                                                                         </v>
      </c>
      <c r="B195" s="58">
        <v>352220</v>
      </c>
      <c r="C195" s="2" t="s">
        <v>239</v>
      </c>
      <c r="D195" s="56">
        <v>3</v>
      </c>
      <c r="E195" s="56">
        <v>3</v>
      </c>
      <c r="F195" s="56">
        <v>3</v>
      </c>
      <c r="G195" s="56">
        <v>8</v>
      </c>
      <c r="H195" s="56">
        <v>5</v>
      </c>
      <c r="I195" s="56">
        <v>4</v>
      </c>
      <c r="J195" s="56">
        <v>13</v>
      </c>
      <c r="K195" s="56">
        <v>5</v>
      </c>
      <c r="L195" s="56">
        <v>3</v>
      </c>
      <c r="M195" s="56">
        <v>2</v>
      </c>
      <c r="N195" s="56">
        <v>3</v>
      </c>
      <c r="O195" s="56">
        <v>4</v>
      </c>
      <c r="P195" s="59">
        <v>3</v>
      </c>
      <c r="Q195" s="59">
        <v>2</v>
      </c>
      <c r="R195" s="59">
        <v>1</v>
      </c>
      <c r="S195" s="59">
        <v>2</v>
      </c>
      <c r="T195" s="59">
        <v>3</v>
      </c>
      <c r="U195" s="59">
        <v>3</v>
      </c>
      <c r="V195" s="59">
        <v>4</v>
      </c>
      <c r="W195" s="59">
        <v>4</v>
      </c>
      <c r="X195" s="59">
        <v>1</v>
      </c>
      <c r="Y195" s="59">
        <v>2</v>
      </c>
      <c r="Z195" s="59">
        <v>2</v>
      </c>
      <c r="AA195" s="59">
        <v>1</v>
      </c>
      <c r="AB195" s="62">
        <v>100</v>
      </c>
      <c r="AC195" s="62">
        <v>66.666666666666657</v>
      </c>
      <c r="AD195" s="62">
        <v>33.333333333333329</v>
      </c>
      <c r="AE195" s="62">
        <v>25</v>
      </c>
      <c r="AF195" s="62">
        <v>60</v>
      </c>
      <c r="AG195" s="62">
        <v>75</v>
      </c>
      <c r="AH195" s="62">
        <v>30.76923076923077</v>
      </c>
      <c r="AI195" s="62">
        <v>80</v>
      </c>
      <c r="AJ195" s="62">
        <v>33.333333333333329</v>
      </c>
      <c r="AK195" s="62">
        <v>100</v>
      </c>
      <c r="AL195" s="62">
        <v>66.666666666666657</v>
      </c>
      <c r="AM195" s="62">
        <v>25</v>
      </c>
      <c r="AN195" s="61">
        <v>0</v>
      </c>
      <c r="AO195" s="25">
        <v>1</v>
      </c>
      <c r="AP195" s="25">
        <v>2</v>
      </c>
      <c r="AQ195" s="25">
        <v>3</v>
      </c>
      <c r="AR195" s="25">
        <v>1</v>
      </c>
      <c r="AS195" s="25">
        <v>0</v>
      </c>
      <c r="AT195" s="25">
        <v>1</v>
      </c>
      <c r="AU195" s="25">
        <v>1</v>
      </c>
      <c r="AV195" s="25">
        <v>1</v>
      </c>
      <c r="AW195" s="25">
        <v>0</v>
      </c>
      <c r="AX195" s="25">
        <v>0</v>
      </c>
      <c r="AY195" s="25">
        <v>2</v>
      </c>
      <c r="AZ195" s="39">
        <v>0</v>
      </c>
      <c r="BA195" s="39">
        <v>33.333333333333329</v>
      </c>
      <c r="BB195" s="39">
        <v>66.666666666666657</v>
      </c>
      <c r="BC195" s="39">
        <v>37.5</v>
      </c>
      <c r="BD195" s="39">
        <v>20</v>
      </c>
      <c r="BE195" s="39">
        <v>0</v>
      </c>
      <c r="BF195" s="39">
        <v>7.6923076923076925</v>
      </c>
      <c r="BG195" s="39">
        <v>20</v>
      </c>
      <c r="BH195" s="39">
        <v>33.333333333333329</v>
      </c>
      <c r="BI195" s="39">
        <v>0</v>
      </c>
      <c r="BJ195" s="39">
        <v>0</v>
      </c>
      <c r="BK195" s="39">
        <v>50</v>
      </c>
      <c r="BL195" s="25">
        <v>0</v>
      </c>
      <c r="BM195" s="25">
        <v>0</v>
      </c>
      <c r="BN195" s="25">
        <v>0</v>
      </c>
      <c r="BO195" s="25">
        <v>3</v>
      </c>
      <c r="BP195" s="25">
        <v>1</v>
      </c>
      <c r="BQ195" s="25">
        <v>1</v>
      </c>
      <c r="BR195" s="25">
        <v>8</v>
      </c>
      <c r="BS195" s="25">
        <v>0</v>
      </c>
      <c r="BT195" s="25">
        <v>1</v>
      </c>
      <c r="BU195" s="25">
        <v>0</v>
      </c>
      <c r="BV195" s="25">
        <v>1</v>
      </c>
      <c r="BW195" s="25">
        <v>1</v>
      </c>
      <c r="BX195" s="39">
        <v>0</v>
      </c>
      <c r="BY195" s="39">
        <v>0</v>
      </c>
      <c r="BZ195" s="39">
        <v>0</v>
      </c>
      <c r="CA195" s="39">
        <v>37.5</v>
      </c>
      <c r="CB195" s="39">
        <v>20</v>
      </c>
      <c r="CC195" s="39">
        <v>25</v>
      </c>
      <c r="CD195" s="39">
        <v>61.53846153846154</v>
      </c>
      <c r="CE195" s="39">
        <v>0</v>
      </c>
      <c r="CF195" s="39">
        <v>33.333333333333329</v>
      </c>
      <c r="CG195" s="39">
        <v>0</v>
      </c>
      <c r="CH195" s="39">
        <v>33.333333333333329</v>
      </c>
      <c r="CI195" s="39">
        <v>25</v>
      </c>
      <c r="CJ195" s="63">
        <v>2</v>
      </c>
      <c r="CK195" s="63">
        <v>2</v>
      </c>
      <c r="CL195" s="63">
        <v>1</v>
      </c>
      <c r="CM195" s="63">
        <v>0</v>
      </c>
      <c r="CN195" s="63">
        <v>0</v>
      </c>
      <c r="CO195" s="63">
        <v>3</v>
      </c>
      <c r="CP195" s="63">
        <v>0</v>
      </c>
      <c r="CQ195" s="63">
        <v>0</v>
      </c>
      <c r="CR195" s="63">
        <v>0</v>
      </c>
      <c r="CS195" s="63">
        <v>2</v>
      </c>
      <c r="CT195" s="63">
        <v>1</v>
      </c>
      <c r="CU195" s="63">
        <v>1</v>
      </c>
      <c r="CV195" s="63">
        <v>0</v>
      </c>
      <c r="CW195" s="63">
        <v>0</v>
      </c>
      <c r="CX195" s="63">
        <v>0</v>
      </c>
      <c r="CY195" s="63">
        <v>0</v>
      </c>
      <c r="CZ195" s="63">
        <v>0</v>
      </c>
      <c r="DA195" s="63">
        <v>0</v>
      </c>
      <c r="DB195" s="63">
        <v>0</v>
      </c>
      <c r="DC195" s="63">
        <v>0</v>
      </c>
      <c r="DD195" s="63">
        <v>0</v>
      </c>
      <c r="DE195" s="63">
        <v>0</v>
      </c>
      <c r="DF195" s="63">
        <v>0</v>
      </c>
      <c r="DG195" s="63">
        <v>0</v>
      </c>
      <c r="DH195" s="25">
        <v>1</v>
      </c>
      <c r="DI195" s="25">
        <v>0</v>
      </c>
      <c r="DJ195" s="25">
        <v>0</v>
      </c>
      <c r="DK195" s="25">
        <v>0</v>
      </c>
      <c r="DL195" s="25">
        <v>0</v>
      </c>
      <c r="DM195" s="25">
        <v>0</v>
      </c>
      <c r="DN195" s="25">
        <v>2</v>
      </c>
      <c r="DO195" s="25">
        <v>2</v>
      </c>
      <c r="DP195" s="25">
        <v>1</v>
      </c>
      <c r="DQ195" s="25">
        <v>0</v>
      </c>
      <c r="DR195" s="25">
        <v>0</v>
      </c>
      <c r="DS195" s="25">
        <v>0</v>
      </c>
      <c r="DT195" s="34">
        <v>3</v>
      </c>
      <c r="DU195" s="34">
        <v>2</v>
      </c>
      <c r="DV195" s="34">
        <v>1</v>
      </c>
      <c r="DW195" s="34">
        <v>0</v>
      </c>
      <c r="DX195" s="34">
        <v>0</v>
      </c>
      <c r="DY195" s="34">
        <v>3</v>
      </c>
      <c r="DZ195" s="34">
        <v>2</v>
      </c>
      <c r="EA195" s="2">
        <v>2</v>
      </c>
      <c r="EB195" s="2">
        <v>1</v>
      </c>
      <c r="EC195" s="2">
        <v>2</v>
      </c>
      <c r="ED195" s="2">
        <v>1</v>
      </c>
      <c r="EE195" s="2">
        <v>1</v>
      </c>
      <c r="EF195" s="34">
        <v>66.666666666666657</v>
      </c>
      <c r="EG195" s="34">
        <v>100</v>
      </c>
      <c r="EH195" s="34">
        <v>100</v>
      </c>
      <c r="EI195" s="34">
        <v>999999999</v>
      </c>
      <c r="EJ195" s="34">
        <v>999999999</v>
      </c>
      <c r="EK195" s="34">
        <v>100</v>
      </c>
      <c r="EL195" s="34">
        <v>0</v>
      </c>
      <c r="EM195" s="34">
        <v>0</v>
      </c>
      <c r="EN195" s="34">
        <v>0</v>
      </c>
      <c r="EO195" s="34">
        <v>100</v>
      </c>
      <c r="EP195" s="34">
        <v>100</v>
      </c>
      <c r="EQ195" s="34">
        <v>100</v>
      </c>
      <c r="ER195" s="34">
        <v>0</v>
      </c>
      <c r="ES195" s="34">
        <v>0</v>
      </c>
      <c r="ET195" s="34">
        <v>0</v>
      </c>
      <c r="EU195" s="34">
        <v>999999999</v>
      </c>
      <c r="EV195" s="34">
        <v>999999999</v>
      </c>
      <c r="EW195" s="34">
        <v>0</v>
      </c>
      <c r="EX195" s="34">
        <v>0</v>
      </c>
      <c r="EY195" s="34">
        <v>0</v>
      </c>
      <c r="EZ195" s="34">
        <v>0</v>
      </c>
      <c r="FA195" s="34">
        <v>0</v>
      </c>
      <c r="FB195" s="34">
        <v>0</v>
      </c>
      <c r="FC195" s="34">
        <v>0</v>
      </c>
      <c r="FD195" s="42">
        <v>33.333333333333329</v>
      </c>
      <c r="FE195" s="42">
        <v>0</v>
      </c>
      <c r="FF195" s="42">
        <v>0</v>
      </c>
      <c r="FG195" s="42">
        <v>999999999</v>
      </c>
      <c r="FH195" s="42">
        <v>999999999</v>
      </c>
      <c r="FI195" s="42">
        <v>0</v>
      </c>
      <c r="FJ195" s="42">
        <v>100</v>
      </c>
      <c r="FK195" s="42">
        <v>100</v>
      </c>
      <c r="FL195" s="42">
        <v>100</v>
      </c>
      <c r="FM195" s="42">
        <v>0</v>
      </c>
      <c r="FN195" s="42">
        <v>0</v>
      </c>
      <c r="FO195" s="42">
        <v>0</v>
      </c>
      <c r="FP195" s="42">
        <v>1</v>
      </c>
      <c r="FQ195" s="2">
        <v>1</v>
      </c>
      <c r="FR195" s="2">
        <v>0</v>
      </c>
      <c r="FS195" s="2">
        <v>1</v>
      </c>
      <c r="FT195" s="2">
        <v>2</v>
      </c>
      <c r="FU195" s="2">
        <v>3</v>
      </c>
      <c r="FV195" s="2">
        <v>3</v>
      </c>
      <c r="FW195" s="2">
        <v>2</v>
      </c>
      <c r="FX195" s="2">
        <v>1</v>
      </c>
      <c r="FY195" s="2">
        <v>2</v>
      </c>
      <c r="FZ195" s="2">
        <v>2</v>
      </c>
      <c r="GA195" s="2">
        <v>1</v>
      </c>
      <c r="GB195" s="25">
        <v>2</v>
      </c>
      <c r="GC195" s="25">
        <v>0</v>
      </c>
      <c r="GD195" s="25">
        <v>1</v>
      </c>
      <c r="GE195" s="25">
        <v>0</v>
      </c>
      <c r="GF195" s="25">
        <v>1</v>
      </c>
      <c r="GG195" s="25">
        <v>0</v>
      </c>
      <c r="GH195" s="25">
        <v>1</v>
      </c>
      <c r="GI195" s="25">
        <v>0</v>
      </c>
      <c r="GJ195" s="25">
        <v>0</v>
      </c>
      <c r="GK195" s="25">
        <v>0</v>
      </c>
      <c r="GL195" s="25">
        <v>0</v>
      </c>
      <c r="GM195" s="25">
        <v>0</v>
      </c>
      <c r="GN195" s="2">
        <v>0</v>
      </c>
      <c r="GO195" s="2">
        <v>1</v>
      </c>
      <c r="GP195" s="2">
        <v>0</v>
      </c>
      <c r="GQ195" s="2">
        <v>1</v>
      </c>
      <c r="GR195" s="2">
        <v>0</v>
      </c>
      <c r="GS195" s="2">
        <v>0</v>
      </c>
      <c r="GT195" s="2">
        <v>0</v>
      </c>
      <c r="GU195" s="2">
        <v>1</v>
      </c>
      <c r="GV195" s="2">
        <v>0</v>
      </c>
      <c r="GW195" s="2">
        <v>0</v>
      </c>
      <c r="GX195" s="2">
        <v>0</v>
      </c>
      <c r="GY195" s="2">
        <v>0</v>
      </c>
      <c r="GZ195" s="2">
        <v>3</v>
      </c>
      <c r="HA195" s="2">
        <v>2</v>
      </c>
      <c r="HB195" s="2">
        <v>1</v>
      </c>
      <c r="HC195" s="2">
        <v>2</v>
      </c>
      <c r="HD195" s="2">
        <v>3</v>
      </c>
      <c r="HE195" s="2">
        <v>3</v>
      </c>
      <c r="HF195" s="2">
        <v>4</v>
      </c>
      <c r="HG195" s="2">
        <v>3</v>
      </c>
      <c r="HH195" s="2">
        <v>1</v>
      </c>
      <c r="HI195" s="2">
        <v>2</v>
      </c>
      <c r="HJ195" s="2">
        <v>2</v>
      </c>
      <c r="HK195" s="2">
        <v>1</v>
      </c>
      <c r="HL195" s="34">
        <v>33.333333333333329</v>
      </c>
      <c r="HM195" s="34">
        <v>50</v>
      </c>
      <c r="HN195" s="34">
        <v>0</v>
      </c>
      <c r="HO195" s="34">
        <v>50</v>
      </c>
      <c r="HP195" s="34">
        <v>66.666666666666657</v>
      </c>
      <c r="HQ195" s="34">
        <v>100</v>
      </c>
      <c r="HR195" s="34">
        <v>75</v>
      </c>
      <c r="HS195" s="34">
        <v>66.666666666666657</v>
      </c>
      <c r="HT195" s="34">
        <v>100</v>
      </c>
      <c r="HU195" s="34">
        <v>100</v>
      </c>
      <c r="HV195" s="34">
        <v>100</v>
      </c>
      <c r="HW195" s="34">
        <v>100</v>
      </c>
      <c r="HX195" s="39">
        <v>66.666666666666657</v>
      </c>
      <c r="HY195" s="39">
        <v>0</v>
      </c>
      <c r="HZ195" s="39">
        <v>100</v>
      </c>
      <c r="IA195" s="39">
        <v>0</v>
      </c>
      <c r="IB195" s="39">
        <v>33.333333333333329</v>
      </c>
      <c r="IC195" s="39">
        <v>0</v>
      </c>
      <c r="ID195" s="39">
        <v>25</v>
      </c>
      <c r="IE195" s="39">
        <v>0</v>
      </c>
      <c r="IF195" s="39">
        <v>0</v>
      </c>
      <c r="IG195" s="39">
        <v>0</v>
      </c>
      <c r="IH195" s="39">
        <v>0</v>
      </c>
      <c r="II195" s="39">
        <v>0</v>
      </c>
      <c r="IJ195" s="39">
        <v>0</v>
      </c>
      <c r="IK195" s="39">
        <v>50</v>
      </c>
      <c r="IL195" s="39">
        <v>0</v>
      </c>
      <c r="IM195" s="39">
        <v>50</v>
      </c>
      <c r="IN195" s="39">
        <v>0</v>
      </c>
      <c r="IO195" s="39">
        <v>0</v>
      </c>
      <c r="IP195" s="39">
        <v>0</v>
      </c>
      <c r="IQ195" s="39">
        <v>33.333333333333329</v>
      </c>
      <c r="IR195" s="39">
        <v>0</v>
      </c>
      <c r="IS195" s="39">
        <v>0</v>
      </c>
      <c r="IT195" s="39">
        <v>0</v>
      </c>
      <c r="IU195" s="39">
        <v>0</v>
      </c>
      <c r="IV195" s="39">
        <v>0</v>
      </c>
      <c r="IW195" s="39">
        <v>1</v>
      </c>
      <c r="IX195" s="39">
        <v>2</v>
      </c>
      <c r="IY195" s="39">
        <v>2</v>
      </c>
      <c r="IZ195" s="39">
        <v>0</v>
      </c>
      <c r="JA195" s="39">
        <v>0</v>
      </c>
      <c r="JB195" s="39">
        <v>0</v>
      </c>
      <c r="JC195" s="39">
        <v>0</v>
      </c>
      <c r="JD195" s="2">
        <v>1</v>
      </c>
      <c r="JE195" s="2">
        <v>0</v>
      </c>
      <c r="JF195" s="2">
        <v>0</v>
      </c>
      <c r="JG195" s="2">
        <v>2</v>
      </c>
      <c r="JH195" s="2">
        <v>0</v>
      </c>
      <c r="JI195" s="2">
        <v>0</v>
      </c>
      <c r="JJ195" s="2">
        <v>0</v>
      </c>
      <c r="JK195" s="2">
        <v>1</v>
      </c>
      <c r="JL195" s="2">
        <v>0</v>
      </c>
      <c r="JM195" s="44">
        <v>0</v>
      </c>
      <c r="JN195" s="44">
        <v>0</v>
      </c>
      <c r="JO195" s="44">
        <v>1</v>
      </c>
      <c r="JP195" s="2">
        <v>0</v>
      </c>
      <c r="JQ195" s="2">
        <v>0</v>
      </c>
      <c r="JR195" s="2">
        <v>0</v>
      </c>
      <c r="JS195" s="2">
        <v>0</v>
      </c>
      <c r="JT195" s="2">
        <v>0</v>
      </c>
      <c r="JU195" s="2">
        <v>0</v>
      </c>
      <c r="JV195" s="2">
        <v>0</v>
      </c>
      <c r="JW195" s="2">
        <v>0</v>
      </c>
      <c r="JX195" s="2">
        <v>1</v>
      </c>
      <c r="JY195" s="2">
        <v>0</v>
      </c>
      <c r="JZ195" s="2">
        <v>1</v>
      </c>
      <c r="KA195" s="2">
        <v>0</v>
      </c>
      <c r="KB195" s="25">
        <v>0</v>
      </c>
      <c r="KC195" s="25">
        <v>0</v>
      </c>
      <c r="KD195" s="25">
        <v>0</v>
      </c>
      <c r="KE195" s="25">
        <v>0</v>
      </c>
      <c r="KF195" s="25">
        <v>0</v>
      </c>
      <c r="KG195" s="25">
        <v>1</v>
      </c>
      <c r="KH195" s="25">
        <v>2</v>
      </c>
      <c r="KI195" s="25">
        <v>3</v>
      </c>
      <c r="KJ195" s="25">
        <v>1</v>
      </c>
      <c r="KK195" s="25">
        <v>0</v>
      </c>
      <c r="KL195" s="25">
        <v>1</v>
      </c>
      <c r="KM195" s="25">
        <v>1</v>
      </c>
      <c r="KN195" s="25">
        <v>1</v>
      </c>
      <c r="KO195" s="25">
        <v>0</v>
      </c>
      <c r="KP195" s="25">
        <v>0</v>
      </c>
      <c r="KQ195" s="25">
        <v>2</v>
      </c>
      <c r="KR195" s="44">
        <v>999999999</v>
      </c>
      <c r="KS195" s="44">
        <v>100</v>
      </c>
      <c r="KT195" s="44">
        <v>100</v>
      </c>
      <c r="KU195" s="44">
        <v>66.666666666666657</v>
      </c>
      <c r="KV195" s="44">
        <v>0</v>
      </c>
      <c r="KW195" s="44">
        <v>999999999</v>
      </c>
      <c r="KX195" s="44">
        <v>0</v>
      </c>
      <c r="KY195" s="44">
        <v>0</v>
      </c>
      <c r="KZ195" s="44">
        <v>100</v>
      </c>
      <c r="LA195" s="44">
        <v>999999999</v>
      </c>
      <c r="LB195" s="44">
        <v>999999999</v>
      </c>
      <c r="LC195" s="44">
        <v>100</v>
      </c>
      <c r="LD195" s="44">
        <v>999999999</v>
      </c>
      <c r="LE195" s="44">
        <v>0</v>
      </c>
      <c r="LF195" s="44">
        <v>0</v>
      </c>
      <c r="LG195" s="44">
        <v>33.333333333333329</v>
      </c>
      <c r="LH195" s="44">
        <v>0</v>
      </c>
      <c r="LI195" s="44">
        <v>999999999</v>
      </c>
      <c r="LJ195" s="44">
        <v>0</v>
      </c>
      <c r="LK195" s="44">
        <v>100</v>
      </c>
      <c r="LL195" s="44">
        <v>0</v>
      </c>
      <c r="LM195" s="44">
        <v>999999999</v>
      </c>
      <c r="LN195" s="44">
        <v>999999999</v>
      </c>
      <c r="LO195" s="44">
        <v>0</v>
      </c>
      <c r="LP195" s="44">
        <v>999999999</v>
      </c>
      <c r="LQ195" s="44">
        <v>0</v>
      </c>
      <c r="LR195" s="44">
        <v>0</v>
      </c>
      <c r="LS195" s="44">
        <v>0</v>
      </c>
      <c r="LT195" s="44">
        <v>100</v>
      </c>
      <c r="LU195" s="44">
        <v>999999999</v>
      </c>
      <c r="LV195" s="44">
        <v>100</v>
      </c>
      <c r="LW195" s="44">
        <v>0</v>
      </c>
      <c r="LX195" s="44">
        <v>0</v>
      </c>
      <c r="LY195" s="44">
        <v>999999999</v>
      </c>
      <c r="LZ195" s="44">
        <v>999999999</v>
      </c>
      <c r="MA195" s="44">
        <v>0</v>
      </c>
      <c r="MB195" s="25">
        <v>0</v>
      </c>
      <c r="MC195" s="25">
        <v>1</v>
      </c>
      <c r="MD195" s="25">
        <v>0</v>
      </c>
      <c r="ME195" s="25">
        <v>0</v>
      </c>
      <c r="MF195" s="25">
        <v>0</v>
      </c>
      <c r="MG195" s="25">
        <v>0</v>
      </c>
      <c r="MH195" s="25">
        <v>0</v>
      </c>
      <c r="MI195" s="25">
        <v>1</v>
      </c>
      <c r="MJ195" s="25">
        <v>1</v>
      </c>
      <c r="MK195" s="25">
        <v>0</v>
      </c>
      <c r="ML195" s="25">
        <v>0</v>
      </c>
      <c r="MM195" s="25">
        <v>0</v>
      </c>
      <c r="MN195" s="25">
        <v>3</v>
      </c>
      <c r="MO195" s="25">
        <v>2</v>
      </c>
      <c r="MP195" s="25">
        <v>1</v>
      </c>
      <c r="MQ195" s="25">
        <v>0</v>
      </c>
      <c r="MR195" s="25">
        <v>0</v>
      </c>
      <c r="MS195" s="25">
        <v>3</v>
      </c>
      <c r="MT195" s="25">
        <v>1</v>
      </c>
      <c r="MU195" s="25">
        <v>2</v>
      </c>
      <c r="MV195" s="25">
        <v>1</v>
      </c>
      <c r="MW195" s="44">
        <v>1</v>
      </c>
      <c r="MX195" s="44">
        <v>1</v>
      </c>
      <c r="MY195" s="44">
        <v>0</v>
      </c>
      <c r="MZ195" s="44">
        <v>0</v>
      </c>
      <c r="NA195" s="44">
        <v>50</v>
      </c>
      <c r="NB195" s="44">
        <v>0</v>
      </c>
      <c r="NC195" s="44">
        <v>999999999</v>
      </c>
      <c r="ND195" s="44">
        <v>999999999</v>
      </c>
      <c r="NE195" s="44">
        <v>0</v>
      </c>
      <c r="NF195" s="44">
        <v>0</v>
      </c>
      <c r="NG195" s="44">
        <v>50</v>
      </c>
      <c r="NH195" s="44">
        <v>100</v>
      </c>
      <c r="NI195" s="44">
        <v>0</v>
      </c>
      <c r="NJ195" s="44">
        <v>0</v>
      </c>
      <c r="NK195" s="44">
        <v>999999999</v>
      </c>
      <c r="NL195" s="25">
        <v>0</v>
      </c>
      <c r="NM195" s="25">
        <v>0</v>
      </c>
      <c r="NN195" s="25">
        <v>0</v>
      </c>
      <c r="NO195" s="25">
        <v>0</v>
      </c>
      <c r="NP195" s="25">
        <v>0</v>
      </c>
      <c r="NQ195" s="25">
        <v>0</v>
      </c>
      <c r="NR195" s="25">
        <v>0</v>
      </c>
      <c r="NS195" s="25">
        <v>0</v>
      </c>
      <c r="NT195" s="25">
        <v>0</v>
      </c>
      <c r="NU195" s="25">
        <v>0</v>
      </c>
      <c r="NV195" s="25">
        <v>0</v>
      </c>
      <c r="NW195" s="25">
        <v>0</v>
      </c>
      <c r="NX195" s="25">
        <v>0</v>
      </c>
      <c r="NY195" s="25">
        <v>1</v>
      </c>
      <c r="NZ195" s="25">
        <v>0</v>
      </c>
      <c r="OA195" s="25">
        <v>0</v>
      </c>
      <c r="OB195" s="25">
        <v>0</v>
      </c>
      <c r="OC195" s="25">
        <v>0</v>
      </c>
      <c r="OD195" s="44">
        <v>0</v>
      </c>
      <c r="OE195" s="44">
        <v>0</v>
      </c>
      <c r="OF195" s="44">
        <v>0</v>
      </c>
      <c r="OG195" s="44">
        <v>0</v>
      </c>
      <c r="OH195" s="44">
        <v>0</v>
      </c>
      <c r="OI195" s="44">
        <v>0</v>
      </c>
      <c r="OJ195" s="44">
        <v>999999999</v>
      </c>
      <c r="OK195" s="44">
        <v>0</v>
      </c>
      <c r="OL195" s="44">
        <v>999999999</v>
      </c>
      <c r="OM195" s="44">
        <v>999999999</v>
      </c>
      <c r="ON195" s="44">
        <v>999999999</v>
      </c>
      <c r="OO195" s="44">
        <v>999999999</v>
      </c>
      <c r="OP195" s="44">
        <v>999999999</v>
      </c>
      <c r="OQ195" s="44">
        <v>999999999</v>
      </c>
      <c r="OR195" s="44">
        <v>999999999</v>
      </c>
      <c r="OS195" s="44">
        <v>999999999</v>
      </c>
      <c r="OT195" s="44">
        <v>999999999</v>
      </c>
      <c r="OU195" s="44">
        <v>999999999</v>
      </c>
      <c r="OV195" s="25">
        <v>3</v>
      </c>
      <c r="OW195" s="25">
        <v>1</v>
      </c>
      <c r="OX195" s="25">
        <v>2</v>
      </c>
      <c r="OY195" s="25">
        <v>4</v>
      </c>
      <c r="OZ195" s="25">
        <v>3</v>
      </c>
      <c r="PA195" s="25">
        <v>3</v>
      </c>
      <c r="PB195" s="25">
        <v>4</v>
      </c>
      <c r="PC195" s="25">
        <v>4</v>
      </c>
      <c r="PD195" s="25">
        <v>4</v>
      </c>
      <c r="PE195" s="25">
        <v>1</v>
      </c>
      <c r="PF195" s="25">
        <v>2</v>
      </c>
      <c r="PG195" s="25">
        <v>2</v>
      </c>
      <c r="PH195" s="25">
        <v>4</v>
      </c>
      <c r="PI195" s="25">
        <v>3</v>
      </c>
      <c r="PJ195" s="25">
        <v>4</v>
      </c>
      <c r="PK195" s="25">
        <v>7</v>
      </c>
      <c r="PL195" s="25">
        <v>7</v>
      </c>
      <c r="PM195" s="25">
        <v>3</v>
      </c>
      <c r="PN195" s="25">
        <v>5</v>
      </c>
      <c r="PO195" s="25">
        <v>5</v>
      </c>
      <c r="PP195" s="25">
        <v>4</v>
      </c>
      <c r="PQ195" s="25">
        <v>2</v>
      </c>
      <c r="PR195" s="25">
        <v>3</v>
      </c>
      <c r="PS195" s="25">
        <v>5</v>
      </c>
      <c r="PT195" s="44">
        <v>75</v>
      </c>
      <c r="PU195" s="44">
        <v>33.333333333333329</v>
      </c>
      <c r="PV195" s="44">
        <v>50</v>
      </c>
      <c r="PW195" s="44">
        <v>57.142857142857139</v>
      </c>
      <c r="PX195" s="44">
        <v>42.857142857142854</v>
      </c>
      <c r="PY195" s="44">
        <v>100</v>
      </c>
      <c r="PZ195" s="44">
        <v>80</v>
      </c>
      <c r="QA195" s="44">
        <v>80</v>
      </c>
      <c r="QB195" s="44">
        <v>100</v>
      </c>
      <c r="QC195" s="44">
        <v>50</v>
      </c>
      <c r="QD195" s="44">
        <v>66.666666666666657</v>
      </c>
      <c r="QE195" s="44">
        <v>40</v>
      </c>
      <c r="QF195" s="25">
        <v>4</v>
      </c>
      <c r="QG195" s="25">
        <v>2</v>
      </c>
      <c r="QH195" s="25">
        <v>2</v>
      </c>
      <c r="QI195" s="25">
        <v>4</v>
      </c>
      <c r="QJ195" s="25">
        <v>5</v>
      </c>
      <c r="QK195" s="25">
        <v>3</v>
      </c>
      <c r="QL195" s="25">
        <v>5</v>
      </c>
      <c r="QM195" s="25">
        <v>1</v>
      </c>
      <c r="QN195" s="25">
        <v>3</v>
      </c>
      <c r="QO195" s="25">
        <v>1</v>
      </c>
      <c r="QP195" s="25">
        <v>0</v>
      </c>
      <c r="QQ195" s="25">
        <v>4</v>
      </c>
      <c r="QR195" s="25">
        <v>3</v>
      </c>
      <c r="QS195" s="25">
        <v>4</v>
      </c>
      <c r="QT195" s="25">
        <v>7</v>
      </c>
      <c r="QU195" s="25">
        <v>7</v>
      </c>
      <c r="QV195" s="25">
        <v>3</v>
      </c>
      <c r="QW195" s="25">
        <v>5</v>
      </c>
      <c r="QX195" s="25">
        <v>5</v>
      </c>
      <c r="QY195" s="25">
        <v>4</v>
      </c>
      <c r="QZ195" s="25">
        <v>2</v>
      </c>
      <c r="RA195" s="25">
        <v>3</v>
      </c>
      <c r="RB195" s="44">
        <v>100</v>
      </c>
      <c r="RC195" s="44">
        <v>66.666666666666657</v>
      </c>
      <c r="RD195" s="44">
        <v>50</v>
      </c>
      <c r="RE195" s="44">
        <v>57.142857142857139</v>
      </c>
      <c r="RF195" s="44">
        <v>71.428571428571431</v>
      </c>
      <c r="RG195" s="44">
        <v>100</v>
      </c>
      <c r="RH195" s="44">
        <v>100</v>
      </c>
      <c r="RI195" s="44">
        <v>20</v>
      </c>
      <c r="RJ195" s="44">
        <v>75</v>
      </c>
      <c r="RK195" s="44">
        <v>50</v>
      </c>
      <c r="RL195" s="44">
        <v>0</v>
      </c>
      <c r="RM195" s="25">
        <v>2</v>
      </c>
      <c r="RN195" s="25">
        <v>3</v>
      </c>
      <c r="RO195" s="25">
        <v>3</v>
      </c>
      <c r="RP195" s="25">
        <v>4</v>
      </c>
      <c r="RQ195" s="25">
        <v>3</v>
      </c>
      <c r="RR195" s="25">
        <v>1</v>
      </c>
      <c r="RS195" s="25">
        <v>3</v>
      </c>
      <c r="RT195" s="25">
        <v>2</v>
      </c>
      <c r="RU195" s="25">
        <v>2</v>
      </c>
      <c r="RV195" s="25">
        <v>1</v>
      </c>
      <c r="RW195" s="25">
        <v>2</v>
      </c>
      <c r="RX195" s="25">
        <v>1</v>
      </c>
      <c r="RY195" s="25">
        <v>1</v>
      </c>
      <c r="RZ195" s="25">
        <v>1</v>
      </c>
      <c r="SA195" s="25">
        <v>2</v>
      </c>
      <c r="SB195" s="25">
        <v>3</v>
      </c>
      <c r="SC195" s="25">
        <v>2</v>
      </c>
      <c r="SD195" s="25">
        <v>2</v>
      </c>
      <c r="SE195" s="25">
        <v>3</v>
      </c>
      <c r="SF195" s="25">
        <v>2</v>
      </c>
      <c r="SG195" s="25">
        <v>1</v>
      </c>
      <c r="SH195" s="25">
        <v>2</v>
      </c>
      <c r="SI195" s="25">
        <v>1</v>
      </c>
      <c r="SJ195" s="25">
        <v>1</v>
      </c>
      <c r="SK195" s="25">
        <v>1</v>
      </c>
      <c r="SL195" s="25">
        <v>1</v>
      </c>
      <c r="SM195" s="25">
        <v>2</v>
      </c>
      <c r="SN195" s="25">
        <v>3</v>
      </c>
      <c r="SO195" s="25">
        <v>2</v>
      </c>
      <c r="SP195" s="25">
        <v>1</v>
      </c>
      <c r="SQ195" s="25">
        <v>2</v>
      </c>
      <c r="SR195" s="25">
        <v>1</v>
      </c>
      <c r="SS195" s="25">
        <v>1</v>
      </c>
      <c r="ST195" s="25">
        <v>1</v>
      </c>
      <c r="SU195" s="25">
        <v>1</v>
      </c>
      <c r="SV195" s="25">
        <v>0</v>
      </c>
      <c r="SW195" s="44">
        <v>66.666666666666657</v>
      </c>
      <c r="SX195" s="44">
        <v>100</v>
      </c>
      <c r="SY195" s="44">
        <v>100</v>
      </c>
      <c r="SZ195" s="44">
        <v>50</v>
      </c>
      <c r="TA195" s="44">
        <v>60</v>
      </c>
      <c r="TB195" s="44">
        <v>25</v>
      </c>
      <c r="TC195" s="44">
        <v>23.076923076923077</v>
      </c>
      <c r="TD195" s="44">
        <v>40</v>
      </c>
      <c r="TE195" s="44">
        <v>66.666666666666657</v>
      </c>
      <c r="TF195" s="44">
        <v>50</v>
      </c>
      <c r="TG195" s="44">
        <v>66.666666666666657</v>
      </c>
      <c r="TH195" s="44">
        <v>25</v>
      </c>
      <c r="TI195" s="44">
        <v>33.333333333333329</v>
      </c>
      <c r="TJ195" s="44">
        <v>33.333333333333329</v>
      </c>
      <c r="TK195" s="44">
        <v>66.666666666666657</v>
      </c>
      <c r="TL195" s="44">
        <v>37.5</v>
      </c>
      <c r="TM195" s="44">
        <v>40</v>
      </c>
      <c r="TN195" s="44">
        <v>50</v>
      </c>
      <c r="TO195" s="44">
        <v>23.076923076923077</v>
      </c>
      <c r="TP195" s="44">
        <v>40</v>
      </c>
      <c r="TQ195" s="44">
        <v>33.333333333333329</v>
      </c>
      <c r="TR195" s="44">
        <v>100</v>
      </c>
      <c r="TS195" s="44">
        <v>33.333333333333329</v>
      </c>
      <c r="TT195" s="44">
        <v>25</v>
      </c>
      <c r="TU195" s="44">
        <v>33.333333333333329</v>
      </c>
      <c r="TV195" s="44">
        <v>33.333333333333329</v>
      </c>
      <c r="TW195" s="44">
        <v>66.666666666666657</v>
      </c>
      <c r="TX195" s="44">
        <v>37.5</v>
      </c>
      <c r="TY195" s="44">
        <v>40</v>
      </c>
      <c r="TZ195" s="44">
        <v>25</v>
      </c>
      <c r="UA195" s="44">
        <v>15.384615384615385</v>
      </c>
      <c r="UB195" s="44">
        <v>20</v>
      </c>
      <c r="UC195" s="44">
        <v>33.333333333333329</v>
      </c>
      <c r="UD195" s="44">
        <v>50</v>
      </c>
      <c r="UE195" s="44">
        <v>33.333333333333329</v>
      </c>
      <c r="UF195" s="44">
        <v>0</v>
      </c>
    </row>
    <row r="196" spans="1:552" x14ac:dyDescent="0.25">
      <c r="A196" s="2" t="str">
        <f t="shared" si="3"/>
        <v xml:space="preserve">352230 Itapetininga                                                                                                                                 </v>
      </c>
      <c r="B196" s="58">
        <v>352230</v>
      </c>
      <c r="C196" s="2" t="s">
        <v>240</v>
      </c>
      <c r="D196" s="56">
        <v>4</v>
      </c>
      <c r="E196" s="56">
        <v>6</v>
      </c>
      <c r="F196" s="56">
        <v>9</v>
      </c>
      <c r="G196" s="56">
        <v>9</v>
      </c>
      <c r="H196" s="56">
        <v>10</v>
      </c>
      <c r="I196" s="56">
        <v>12</v>
      </c>
      <c r="J196" s="56">
        <v>6</v>
      </c>
      <c r="K196" s="56">
        <v>6</v>
      </c>
      <c r="L196" s="56">
        <v>10</v>
      </c>
      <c r="M196" s="56">
        <v>5</v>
      </c>
      <c r="N196" s="56">
        <v>6</v>
      </c>
      <c r="O196" s="56">
        <v>5</v>
      </c>
      <c r="P196" s="59">
        <v>1</v>
      </c>
      <c r="Q196" s="59">
        <v>4</v>
      </c>
      <c r="R196" s="59">
        <v>3</v>
      </c>
      <c r="S196" s="59">
        <v>2</v>
      </c>
      <c r="T196" s="59">
        <v>4</v>
      </c>
      <c r="U196" s="59">
        <v>5</v>
      </c>
      <c r="V196" s="59">
        <v>3</v>
      </c>
      <c r="W196" s="59">
        <v>3</v>
      </c>
      <c r="X196" s="59">
        <v>5</v>
      </c>
      <c r="Y196" s="59">
        <v>2</v>
      </c>
      <c r="Z196" s="59">
        <v>4</v>
      </c>
      <c r="AA196" s="59">
        <v>3</v>
      </c>
      <c r="AB196" s="62">
        <v>25</v>
      </c>
      <c r="AC196" s="62">
        <v>66.666666666666657</v>
      </c>
      <c r="AD196" s="62">
        <v>33.333333333333329</v>
      </c>
      <c r="AE196" s="62">
        <v>22.222222222222221</v>
      </c>
      <c r="AF196" s="62">
        <v>40</v>
      </c>
      <c r="AG196" s="62">
        <v>41.666666666666671</v>
      </c>
      <c r="AH196" s="62">
        <v>50</v>
      </c>
      <c r="AI196" s="62">
        <v>50</v>
      </c>
      <c r="AJ196" s="62">
        <v>50</v>
      </c>
      <c r="AK196" s="62">
        <v>40</v>
      </c>
      <c r="AL196" s="62">
        <v>66.666666666666657</v>
      </c>
      <c r="AM196" s="62">
        <v>60</v>
      </c>
      <c r="AN196" s="61">
        <v>1</v>
      </c>
      <c r="AO196" s="25">
        <v>2</v>
      </c>
      <c r="AP196" s="25">
        <v>3</v>
      </c>
      <c r="AQ196" s="25">
        <v>3</v>
      </c>
      <c r="AR196" s="25">
        <v>3</v>
      </c>
      <c r="AS196" s="25">
        <v>4</v>
      </c>
      <c r="AT196" s="25">
        <v>1</v>
      </c>
      <c r="AU196" s="25">
        <v>2</v>
      </c>
      <c r="AV196" s="25">
        <v>3</v>
      </c>
      <c r="AW196" s="25">
        <v>1</v>
      </c>
      <c r="AX196" s="25">
        <v>1</v>
      </c>
      <c r="AY196" s="25">
        <v>1</v>
      </c>
      <c r="AZ196" s="39">
        <v>25</v>
      </c>
      <c r="BA196" s="39">
        <v>33.333333333333329</v>
      </c>
      <c r="BB196" s="39">
        <v>33.333333333333329</v>
      </c>
      <c r="BC196" s="39">
        <v>33.333333333333329</v>
      </c>
      <c r="BD196" s="39">
        <v>30</v>
      </c>
      <c r="BE196" s="39">
        <v>33.333333333333329</v>
      </c>
      <c r="BF196" s="39">
        <v>16.666666666666664</v>
      </c>
      <c r="BG196" s="39">
        <v>33.333333333333329</v>
      </c>
      <c r="BH196" s="39">
        <v>30</v>
      </c>
      <c r="BI196" s="39">
        <v>20</v>
      </c>
      <c r="BJ196" s="39">
        <v>16.666666666666664</v>
      </c>
      <c r="BK196" s="39">
        <v>20</v>
      </c>
      <c r="BL196" s="25">
        <v>2</v>
      </c>
      <c r="BM196" s="25">
        <v>0</v>
      </c>
      <c r="BN196" s="25">
        <v>3</v>
      </c>
      <c r="BO196" s="25">
        <v>4</v>
      </c>
      <c r="BP196" s="25">
        <v>3</v>
      </c>
      <c r="BQ196" s="25">
        <v>3</v>
      </c>
      <c r="BR196" s="25">
        <v>2</v>
      </c>
      <c r="BS196" s="25">
        <v>1</v>
      </c>
      <c r="BT196" s="25">
        <v>2</v>
      </c>
      <c r="BU196" s="25">
        <v>2</v>
      </c>
      <c r="BV196" s="25">
        <v>1</v>
      </c>
      <c r="BW196" s="25">
        <v>1</v>
      </c>
      <c r="BX196" s="39">
        <v>50</v>
      </c>
      <c r="BY196" s="39">
        <v>0</v>
      </c>
      <c r="BZ196" s="39">
        <v>33.333333333333329</v>
      </c>
      <c r="CA196" s="39">
        <v>44.444444444444443</v>
      </c>
      <c r="CB196" s="39">
        <v>30</v>
      </c>
      <c r="CC196" s="39">
        <v>25</v>
      </c>
      <c r="CD196" s="39">
        <v>33.333333333333329</v>
      </c>
      <c r="CE196" s="39">
        <v>16.666666666666664</v>
      </c>
      <c r="CF196" s="39">
        <v>20</v>
      </c>
      <c r="CG196" s="39">
        <v>40</v>
      </c>
      <c r="CH196" s="39">
        <v>16.666666666666664</v>
      </c>
      <c r="CI196" s="39">
        <v>20</v>
      </c>
      <c r="CJ196" s="63">
        <v>0</v>
      </c>
      <c r="CK196" s="63">
        <v>2</v>
      </c>
      <c r="CL196" s="63">
        <v>1</v>
      </c>
      <c r="CM196" s="63">
        <v>1</v>
      </c>
      <c r="CN196" s="63">
        <v>3</v>
      </c>
      <c r="CO196" s="63">
        <v>3</v>
      </c>
      <c r="CP196" s="63">
        <v>2</v>
      </c>
      <c r="CQ196" s="63">
        <v>1</v>
      </c>
      <c r="CR196" s="63">
        <v>4</v>
      </c>
      <c r="CS196" s="63">
        <v>1</v>
      </c>
      <c r="CT196" s="63">
        <v>0</v>
      </c>
      <c r="CU196" s="63">
        <v>2</v>
      </c>
      <c r="CV196" s="63">
        <v>0</v>
      </c>
      <c r="CW196" s="63">
        <v>1</v>
      </c>
      <c r="CX196" s="63">
        <v>0</v>
      </c>
      <c r="CY196" s="63">
        <v>1</v>
      </c>
      <c r="CZ196" s="63">
        <v>1</v>
      </c>
      <c r="DA196" s="63">
        <v>0</v>
      </c>
      <c r="DB196" s="63">
        <v>0</v>
      </c>
      <c r="DC196" s="63">
        <v>0</v>
      </c>
      <c r="DD196" s="63">
        <v>0</v>
      </c>
      <c r="DE196" s="63">
        <v>0</v>
      </c>
      <c r="DF196" s="63">
        <v>1</v>
      </c>
      <c r="DG196" s="63">
        <v>0</v>
      </c>
      <c r="DH196" s="25">
        <v>0</v>
      </c>
      <c r="DI196" s="25">
        <v>0</v>
      </c>
      <c r="DJ196" s="25">
        <v>1</v>
      </c>
      <c r="DK196" s="25">
        <v>0</v>
      </c>
      <c r="DL196" s="25">
        <v>0</v>
      </c>
      <c r="DM196" s="25">
        <v>1</v>
      </c>
      <c r="DN196" s="25">
        <v>0</v>
      </c>
      <c r="DO196" s="25">
        <v>2</v>
      </c>
      <c r="DP196" s="25">
        <v>0</v>
      </c>
      <c r="DQ196" s="25">
        <v>0</v>
      </c>
      <c r="DR196" s="25">
        <v>1</v>
      </c>
      <c r="DS196" s="25">
        <v>0</v>
      </c>
      <c r="DT196" s="34">
        <v>0</v>
      </c>
      <c r="DU196" s="34">
        <v>3</v>
      </c>
      <c r="DV196" s="34">
        <v>2</v>
      </c>
      <c r="DW196" s="34">
        <v>2</v>
      </c>
      <c r="DX196" s="34">
        <v>4</v>
      </c>
      <c r="DY196" s="34">
        <v>4</v>
      </c>
      <c r="DZ196" s="34">
        <v>2</v>
      </c>
      <c r="EA196" s="2">
        <v>3</v>
      </c>
      <c r="EB196" s="2">
        <v>4</v>
      </c>
      <c r="EC196" s="2">
        <v>1</v>
      </c>
      <c r="ED196" s="2">
        <v>2</v>
      </c>
      <c r="EE196" s="2">
        <v>2</v>
      </c>
      <c r="EF196" s="34">
        <v>999999999</v>
      </c>
      <c r="EG196" s="34">
        <v>66.666666666666657</v>
      </c>
      <c r="EH196" s="34">
        <v>50</v>
      </c>
      <c r="EI196" s="34">
        <v>50</v>
      </c>
      <c r="EJ196" s="34">
        <v>75</v>
      </c>
      <c r="EK196" s="34">
        <v>75</v>
      </c>
      <c r="EL196" s="34">
        <v>100</v>
      </c>
      <c r="EM196" s="34">
        <v>33.333333333333329</v>
      </c>
      <c r="EN196" s="34">
        <v>100</v>
      </c>
      <c r="EO196" s="34">
        <v>100</v>
      </c>
      <c r="EP196" s="34">
        <v>0</v>
      </c>
      <c r="EQ196" s="34">
        <v>100</v>
      </c>
      <c r="ER196" s="34">
        <v>999999999</v>
      </c>
      <c r="ES196" s="34">
        <v>33.333333333333329</v>
      </c>
      <c r="ET196" s="34">
        <v>0</v>
      </c>
      <c r="EU196" s="34">
        <v>50</v>
      </c>
      <c r="EV196" s="34">
        <v>25</v>
      </c>
      <c r="EW196" s="34">
        <v>0</v>
      </c>
      <c r="EX196" s="34">
        <v>0</v>
      </c>
      <c r="EY196" s="34">
        <v>0</v>
      </c>
      <c r="EZ196" s="34">
        <v>0</v>
      </c>
      <c r="FA196" s="34">
        <v>0</v>
      </c>
      <c r="FB196" s="34">
        <v>50</v>
      </c>
      <c r="FC196" s="34">
        <v>0</v>
      </c>
      <c r="FD196" s="42">
        <v>999999999</v>
      </c>
      <c r="FE196" s="42">
        <v>0</v>
      </c>
      <c r="FF196" s="42">
        <v>50</v>
      </c>
      <c r="FG196" s="42">
        <v>0</v>
      </c>
      <c r="FH196" s="42">
        <v>0</v>
      </c>
      <c r="FI196" s="42">
        <v>25</v>
      </c>
      <c r="FJ196" s="42">
        <v>0</v>
      </c>
      <c r="FK196" s="42">
        <v>66.666666666666657</v>
      </c>
      <c r="FL196" s="42">
        <v>0</v>
      </c>
      <c r="FM196" s="42">
        <v>0</v>
      </c>
      <c r="FN196" s="42">
        <v>50</v>
      </c>
      <c r="FO196" s="42">
        <v>0</v>
      </c>
      <c r="FP196" s="42">
        <v>1</v>
      </c>
      <c r="FQ196" s="2">
        <v>2</v>
      </c>
      <c r="FR196" s="2">
        <v>2</v>
      </c>
      <c r="FS196" s="2">
        <v>1</v>
      </c>
      <c r="FT196" s="2">
        <v>3</v>
      </c>
      <c r="FU196" s="2">
        <v>4</v>
      </c>
      <c r="FV196" s="2">
        <v>2</v>
      </c>
      <c r="FW196" s="2">
        <v>2</v>
      </c>
      <c r="FX196" s="2">
        <v>4</v>
      </c>
      <c r="FY196" s="2">
        <v>2</v>
      </c>
      <c r="FZ196" s="2">
        <v>1</v>
      </c>
      <c r="GA196" s="2">
        <v>3</v>
      </c>
      <c r="GB196" s="25">
        <v>0</v>
      </c>
      <c r="GC196" s="25">
        <v>1</v>
      </c>
      <c r="GD196" s="25">
        <v>0</v>
      </c>
      <c r="GE196" s="25">
        <v>0</v>
      </c>
      <c r="GF196" s="25">
        <v>1</v>
      </c>
      <c r="GG196" s="25">
        <v>0</v>
      </c>
      <c r="GH196" s="25">
        <v>0</v>
      </c>
      <c r="GI196" s="25">
        <v>1</v>
      </c>
      <c r="GJ196" s="25">
        <v>0</v>
      </c>
      <c r="GK196" s="25">
        <v>0</v>
      </c>
      <c r="GL196" s="25">
        <v>0</v>
      </c>
      <c r="GM196" s="25">
        <v>0</v>
      </c>
      <c r="GN196" s="2">
        <v>0</v>
      </c>
      <c r="GO196" s="2">
        <v>1</v>
      </c>
      <c r="GP196" s="2">
        <v>1</v>
      </c>
      <c r="GQ196" s="2">
        <v>1</v>
      </c>
      <c r="GR196" s="2">
        <v>0</v>
      </c>
      <c r="GS196" s="2">
        <v>1</v>
      </c>
      <c r="GT196" s="2">
        <v>1</v>
      </c>
      <c r="GU196" s="2">
        <v>0</v>
      </c>
      <c r="GV196" s="2">
        <v>1</v>
      </c>
      <c r="GW196" s="2">
        <v>0</v>
      </c>
      <c r="GX196" s="2">
        <v>3</v>
      </c>
      <c r="GY196" s="2">
        <v>0</v>
      </c>
      <c r="GZ196" s="2">
        <v>1</v>
      </c>
      <c r="HA196" s="2">
        <v>4</v>
      </c>
      <c r="HB196" s="2">
        <v>3</v>
      </c>
      <c r="HC196" s="2">
        <v>2</v>
      </c>
      <c r="HD196" s="2">
        <v>4</v>
      </c>
      <c r="HE196" s="2">
        <v>5</v>
      </c>
      <c r="HF196" s="2">
        <v>3</v>
      </c>
      <c r="HG196" s="2">
        <v>3</v>
      </c>
      <c r="HH196" s="2">
        <v>5</v>
      </c>
      <c r="HI196" s="2">
        <v>2</v>
      </c>
      <c r="HJ196" s="2">
        <v>4</v>
      </c>
      <c r="HK196" s="2">
        <v>3</v>
      </c>
      <c r="HL196" s="34">
        <v>100</v>
      </c>
      <c r="HM196" s="34">
        <v>50</v>
      </c>
      <c r="HN196" s="34">
        <v>66.666666666666657</v>
      </c>
      <c r="HO196" s="34">
        <v>50</v>
      </c>
      <c r="HP196" s="34">
        <v>75</v>
      </c>
      <c r="HQ196" s="34">
        <v>80</v>
      </c>
      <c r="HR196" s="34">
        <v>66.666666666666657</v>
      </c>
      <c r="HS196" s="34">
        <v>66.666666666666657</v>
      </c>
      <c r="HT196" s="34">
        <v>80</v>
      </c>
      <c r="HU196" s="34">
        <v>100</v>
      </c>
      <c r="HV196" s="34">
        <v>25</v>
      </c>
      <c r="HW196" s="34">
        <v>100</v>
      </c>
      <c r="HX196" s="39">
        <v>0</v>
      </c>
      <c r="HY196" s="39">
        <v>25</v>
      </c>
      <c r="HZ196" s="39">
        <v>0</v>
      </c>
      <c r="IA196" s="39">
        <v>0</v>
      </c>
      <c r="IB196" s="39">
        <v>25</v>
      </c>
      <c r="IC196" s="39">
        <v>0</v>
      </c>
      <c r="ID196" s="39">
        <v>0</v>
      </c>
      <c r="IE196" s="39">
        <v>33.333333333333329</v>
      </c>
      <c r="IF196" s="39">
        <v>0</v>
      </c>
      <c r="IG196" s="39">
        <v>0</v>
      </c>
      <c r="IH196" s="39">
        <v>0</v>
      </c>
      <c r="II196" s="39">
        <v>0</v>
      </c>
      <c r="IJ196" s="39">
        <v>0</v>
      </c>
      <c r="IK196" s="39">
        <v>25</v>
      </c>
      <c r="IL196" s="39">
        <v>33.333333333333329</v>
      </c>
      <c r="IM196" s="39">
        <v>50</v>
      </c>
      <c r="IN196" s="39">
        <v>0</v>
      </c>
      <c r="IO196" s="39">
        <v>20</v>
      </c>
      <c r="IP196" s="39">
        <v>33.333333333333329</v>
      </c>
      <c r="IQ196" s="39">
        <v>0</v>
      </c>
      <c r="IR196" s="39">
        <v>20</v>
      </c>
      <c r="IS196" s="39">
        <v>0</v>
      </c>
      <c r="IT196" s="39">
        <v>75</v>
      </c>
      <c r="IU196" s="39">
        <v>0</v>
      </c>
      <c r="IV196" s="39">
        <v>0</v>
      </c>
      <c r="IW196" s="39">
        <v>1</v>
      </c>
      <c r="IX196" s="39">
        <v>1</v>
      </c>
      <c r="IY196" s="39">
        <v>2</v>
      </c>
      <c r="IZ196" s="39">
        <v>2</v>
      </c>
      <c r="JA196" s="39">
        <v>2</v>
      </c>
      <c r="JB196" s="39">
        <v>1</v>
      </c>
      <c r="JC196" s="39">
        <v>2</v>
      </c>
      <c r="JD196" s="2">
        <v>3</v>
      </c>
      <c r="JE196" s="2">
        <v>1</v>
      </c>
      <c r="JF196" s="2">
        <v>1</v>
      </c>
      <c r="JG196" s="2">
        <v>1</v>
      </c>
      <c r="JH196" s="2">
        <v>0</v>
      </c>
      <c r="JI196" s="2">
        <v>1</v>
      </c>
      <c r="JJ196" s="2">
        <v>1</v>
      </c>
      <c r="JK196" s="2">
        <v>0</v>
      </c>
      <c r="JL196" s="2">
        <v>0</v>
      </c>
      <c r="JM196" s="44">
        <v>1</v>
      </c>
      <c r="JN196" s="44">
        <v>0</v>
      </c>
      <c r="JO196" s="44">
        <v>0</v>
      </c>
      <c r="JP196" s="2">
        <v>0</v>
      </c>
      <c r="JQ196" s="2">
        <v>0</v>
      </c>
      <c r="JR196" s="2">
        <v>0</v>
      </c>
      <c r="JS196" s="2">
        <v>0</v>
      </c>
      <c r="JT196" s="2">
        <v>1</v>
      </c>
      <c r="JU196" s="2">
        <v>0</v>
      </c>
      <c r="JV196" s="2">
        <v>1</v>
      </c>
      <c r="JW196" s="2">
        <v>1</v>
      </c>
      <c r="JX196" s="2">
        <v>1</v>
      </c>
      <c r="JY196" s="2">
        <v>1</v>
      </c>
      <c r="JZ196" s="2">
        <v>0</v>
      </c>
      <c r="KA196" s="2">
        <v>0</v>
      </c>
      <c r="KB196" s="25">
        <v>0</v>
      </c>
      <c r="KC196" s="25">
        <v>0</v>
      </c>
      <c r="KD196" s="25">
        <v>0</v>
      </c>
      <c r="KE196" s="25">
        <v>0</v>
      </c>
      <c r="KF196" s="25">
        <v>1</v>
      </c>
      <c r="KG196" s="25">
        <v>2</v>
      </c>
      <c r="KH196" s="25">
        <v>3</v>
      </c>
      <c r="KI196" s="25">
        <v>3</v>
      </c>
      <c r="KJ196" s="25">
        <v>3</v>
      </c>
      <c r="KK196" s="25">
        <v>4</v>
      </c>
      <c r="KL196" s="25">
        <v>1</v>
      </c>
      <c r="KM196" s="25">
        <v>2</v>
      </c>
      <c r="KN196" s="25">
        <v>3</v>
      </c>
      <c r="KO196" s="25">
        <v>1</v>
      </c>
      <c r="KP196" s="25">
        <v>1</v>
      </c>
      <c r="KQ196" s="25">
        <v>1</v>
      </c>
      <c r="KR196" s="44">
        <v>0</v>
      </c>
      <c r="KS196" s="44">
        <v>50</v>
      </c>
      <c r="KT196" s="44">
        <v>33.333333333333329</v>
      </c>
      <c r="KU196" s="44">
        <v>66.666666666666657</v>
      </c>
      <c r="KV196" s="44">
        <v>66.666666666666657</v>
      </c>
      <c r="KW196" s="44">
        <v>50</v>
      </c>
      <c r="KX196" s="44">
        <v>100</v>
      </c>
      <c r="KY196" s="44">
        <v>100</v>
      </c>
      <c r="KZ196" s="44">
        <v>100</v>
      </c>
      <c r="LA196" s="44">
        <v>100</v>
      </c>
      <c r="LB196" s="44">
        <v>100</v>
      </c>
      <c r="LC196" s="44">
        <v>100</v>
      </c>
      <c r="LD196" s="44">
        <v>0</v>
      </c>
      <c r="LE196" s="44">
        <v>50</v>
      </c>
      <c r="LF196" s="44">
        <v>33.333333333333329</v>
      </c>
      <c r="LG196" s="44">
        <v>0</v>
      </c>
      <c r="LH196" s="44">
        <v>0</v>
      </c>
      <c r="LI196" s="44">
        <v>25</v>
      </c>
      <c r="LJ196" s="44">
        <v>0</v>
      </c>
      <c r="LK196" s="44">
        <v>0</v>
      </c>
      <c r="LL196" s="44">
        <v>0</v>
      </c>
      <c r="LM196" s="44">
        <v>0</v>
      </c>
      <c r="LN196" s="44">
        <v>0</v>
      </c>
      <c r="LO196" s="44">
        <v>0</v>
      </c>
      <c r="LP196" s="44">
        <v>100</v>
      </c>
      <c r="LQ196" s="44">
        <v>0</v>
      </c>
      <c r="LR196" s="44">
        <v>33.333333333333329</v>
      </c>
      <c r="LS196" s="44">
        <v>33.333333333333329</v>
      </c>
      <c r="LT196" s="44">
        <v>33.333333333333329</v>
      </c>
      <c r="LU196" s="44">
        <v>25</v>
      </c>
      <c r="LV196" s="44">
        <v>0</v>
      </c>
      <c r="LW196" s="44">
        <v>0</v>
      </c>
      <c r="LX196" s="44">
        <v>0</v>
      </c>
      <c r="LY196" s="44">
        <v>0</v>
      </c>
      <c r="LZ196" s="44">
        <v>0</v>
      </c>
      <c r="MA196" s="44">
        <v>0</v>
      </c>
      <c r="MB196" s="25">
        <v>0</v>
      </c>
      <c r="MC196" s="25">
        <v>1</v>
      </c>
      <c r="MD196" s="25">
        <v>0</v>
      </c>
      <c r="ME196" s="25">
        <v>0</v>
      </c>
      <c r="MF196" s="25">
        <v>0</v>
      </c>
      <c r="MG196" s="25">
        <v>0</v>
      </c>
      <c r="MH196" s="25">
        <v>0</v>
      </c>
      <c r="MI196" s="25">
        <v>1</v>
      </c>
      <c r="MJ196" s="25">
        <v>0</v>
      </c>
      <c r="MK196" s="25">
        <v>0</v>
      </c>
      <c r="ML196" s="25">
        <v>1</v>
      </c>
      <c r="MM196" s="25">
        <v>0</v>
      </c>
      <c r="MN196" s="25">
        <v>0</v>
      </c>
      <c r="MO196" s="25">
        <v>3</v>
      </c>
      <c r="MP196" s="25">
        <v>2</v>
      </c>
      <c r="MQ196" s="25">
        <v>2</v>
      </c>
      <c r="MR196" s="25">
        <v>4</v>
      </c>
      <c r="MS196" s="25">
        <v>4</v>
      </c>
      <c r="MT196" s="25">
        <v>1</v>
      </c>
      <c r="MU196" s="25">
        <v>3</v>
      </c>
      <c r="MV196" s="25">
        <v>3</v>
      </c>
      <c r="MW196" s="44">
        <v>0</v>
      </c>
      <c r="MX196" s="44">
        <v>2</v>
      </c>
      <c r="MY196" s="44">
        <v>2</v>
      </c>
      <c r="MZ196" s="44">
        <v>999999999</v>
      </c>
      <c r="NA196" s="44">
        <v>33.333333333333329</v>
      </c>
      <c r="NB196" s="44">
        <v>0</v>
      </c>
      <c r="NC196" s="44">
        <v>0</v>
      </c>
      <c r="ND196" s="44">
        <v>0</v>
      </c>
      <c r="NE196" s="44">
        <v>0</v>
      </c>
      <c r="NF196" s="44">
        <v>0</v>
      </c>
      <c r="NG196" s="44">
        <v>33.333333333333329</v>
      </c>
      <c r="NH196" s="44">
        <v>0</v>
      </c>
      <c r="NI196" s="44">
        <v>999999999</v>
      </c>
      <c r="NJ196" s="44">
        <v>50</v>
      </c>
      <c r="NK196" s="44">
        <v>0</v>
      </c>
      <c r="NL196" s="25">
        <v>0</v>
      </c>
      <c r="NM196" s="25">
        <v>0</v>
      </c>
      <c r="NN196" s="25">
        <v>1</v>
      </c>
      <c r="NO196" s="25">
        <v>1</v>
      </c>
      <c r="NP196" s="25">
        <v>0</v>
      </c>
      <c r="NQ196" s="25">
        <v>0</v>
      </c>
      <c r="NR196" s="25">
        <v>0</v>
      </c>
      <c r="NS196" s="25">
        <v>0</v>
      </c>
      <c r="NT196" s="25">
        <v>0</v>
      </c>
      <c r="NU196" s="25">
        <v>0</v>
      </c>
      <c r="NV196" s="25">
        <v>0</v>
      </c>
      <c r="NW196" s="25">
        <v>0</v>
      </c>
      <c r="NX196" s="25">
        <v>0</v>
      </c>
      <c r="NY196" s="25">
        <v>1</v>
      </c>
      <c r="NZ196" s="25">
        <v>2</v>
      </c>
      <c r="OA196" s="25">
        <v>1</v>
      </c>
      <c r="OB196" s="25">
        <v>1</v>
      </c>
      <c r="OC196" s="25">
        <v>1</v>
      </c>
      <c r="OD196" s="44">
        <v>0</v>
      </c>
      <c r="OE196" s="44">
        <v>0</v>
      </c>
      <c r="OF196" s="44">
        <v>0</v>
      </c>
      <c r="OG196" s="44">
        <v>0</v>
      </c>
      <c r="OH196" s="44">
        <v>0</v>
      </c>
      <c r="OI196" s="44">
        <v>0</v>
      </c>
      <c r="OJ196" s="44">
        <v>999999999</v>
      </c>
      <c r="OK196" s="44">
        <v>0</v>
      </c>
      <c r="OL196" s="44">
        <v>50</v>
      </c>
      <c r="OM196" s="44">
        <v>100</v>
      </c>
      <c r="ON196" s="44">
        <v>0</v>
      </c>
      <c r="OO196" s="44">
        <v>0</v>
      </c>
      <c r="OP196" s="44">
        <v>999999999</v>
      </c>
      <c r="OQ196" s="44">
        <v>999999999</v>
      </c>
      <c r="OR196" s="44">
        <v>999999999</v>
      </c>
      <c r="OS196" s="44">
        <v>999999999</v>
      </c>
      <c r="OT196" s="44">
        <v>999999999</v>
      </c>
      <c r="OU196" s="44">
        <v>999999999</v>
      </c>
      <c r="OV196" s="25">
        <v>1</v>
      </c>
      <c r="OW196" s="25">
        <v>6</v>
      </c>
      <c r="OX196" s="25">
        <v>7</v>
      </c>
      <c r="OY196" s="25">
        <v>6</v>
      </c>
      <c r="OZ196" s="25">
        <v>4</v>
      </c>
      <c r="PA196" s="25">
        <v>8</v>
      </c>
      <c r="PB196" s="25">
        <v>6</v>
      </c>
      <c r="PC196" s="25">
        <v>5</v>
      </c>
      <c r="PD196" s="25">
        <v>7</v>
      </c>
      <c r="PE196" s="25">
        <v>4</v>
      </c>
      <c r="PF196" s="25">
        <v>2</v>
      </c>
      <c r="PG196" s="25">
        <v>1</v>
      </c>
      <c r="PH196" s="25">
        <v>2</v>
      </c>
      <c r="PI196" s="25">
        <v>8</v>
      </c>
      <c r="PJ196" s="25">
        <v>9</v>
      </c>
      <c r="PK196" s="25">
        <v>8</v>
      </c>
      <c r="PL196" s="25">
        <v>7</v>
      </c>
      <c r="PM196" s="25">
        <v>10</v>
      </c>
      <c r="PN196" s="25">
        <v>6</v>
      </c>
      <c r="PO196" s="25">
        <v>6</v>
      </c>
      <c r="PP196" s="25">
        <v>9</v>
      </c>
      <c r="PQ196" s="25">
        <v>6</v>
      </c>
      <c r="PR196" s="25">
        <v>6</v>
      </c>
      <c r="PS196" s="25">
        <v>7</v>
      </c>
      <c r="PT196" s="44">
        <v>50</v>
      </c>
      <c r="PU196" s="44">
        <v>75</v>
      </c>
      <c r="PV196" s="44">
        <v>77.777777777777786</v>
      </c>
      <c r="PW196" s="44">
        <v>75</v>
      </c>
      <c r="PX196" s="44">
        <v>57.142857142857139</v>
      </c>
      <c r="PY196" s="44">
        <v>80</v>
      </c>
      <c r="PZ196" s="44">
        <v>100</v>
      </c>
      <c r="QA196" s="44">
        <v>83.333333333333343</v>
      </c>
      <c r="QB196" s="44">
        <v>77.777777777777786</v>
      </c>
      <c r="QC196" s="44">
        <v>66.666666666666657</v>
      </c>
      <c r="QD196" s="44">
        <v>33.333333333333329</v>
      </c>
      <c r="QE196" s="44">
        <v>14.285714285714285</v>
      </c>
      <c r="QF196" s="25">
        <v>2</v>
      </c>
      <c r="QG196" s="25">
        <v>7</v>
      </c>
      <c r="QH196" s="25">
        <v>7</v>
      </c>
      <c r="QI196" s="25">
        <v>7</v>
      </c>
      <c r="QJ196" s="25">
        <v>5</v>
      </c>
      <c r="QK196" s="25">
        <v>8</v>
      </c>
      <c r="QL196" s="25">
        <v>6</v>
      </c>
      <c r="QM196" s="25">
        <v>5</v>
      </c>
      <c r="QN196" s="25">
        <v>8</v>
      </c>
      <c r="QO196" s="25">
        <v>5</v>
      </c>
      <c r="QP196" s="25">
        <v>3</v>
      </c>
      <c r="QQ196" s="25">
        <v>2</v>
      </c>
      <c r="QR196" s="25">
        <v>8</v>
      </c>
      <c r="QS196" s="25">
        <v>9</v>
      </c>
      <c r="QT196" s="25">
        <v>8</v>
      </c>
      <c r="QU196" s="25">
        <v>7</v>
      </c>
      <c r="QV196" s="25">
        <v>10</v>
      </c>
      <c r="QW196" s="25">
        <v>6</v>
      </c>
      <c r="QX196" s="25">
        <v>6</v>
      </c>
      <c r="QY196" s="25">
        <v>9</v>
      </c>
      <c r="QZ196" s="25">
        <v>6</v>
      </c>
      <c r="RA196" s="25">
        <v>6</v>
      </c>
      <c r="RB196" s="44">
        <v>100</v>
      </c>
      <c r="RC196" s="44">
        <v>87.5</v>
      </c>
      <c r="RD196" s="44">
        <v>77.777777777777786</v>
      </c>
      <c r="RE196" s="44">
        <v>87.5</v>
      </c>
      <c r="RF196" s="44">
        <v>71.428571428571431</v>
      </c>
      <c r="RG196" s="44">
        <v>80</v>
      </c>
      <c r="RH196" s="44">
        <v>100</v>
      </c>
      <c r="RI196" s="44">
        <v>83.333333333333343</v>
      </c>
      <c r="RJ196" s="44">
        <v>88.888888888888886</v>
      </c>
      <c r="RK196" s="44">
        <v>83.333333333333343</v>
      </c>
      <c r="RL196" s="44">
        <v>50</v>
      </c>
      <c r="RM196" s="25">
        <v>2</v>
      </c>
      <c r="RN196" s="25">
        <v>5</v>
      </c>
      <c r="RO196" s="25">
        <v>5</v>
      </c>
      <c r="RP196" s="25">
        <v>5</v>
      </c>
      <c r="RQ196" s="25">
        <v>6</v>
      </c>
      <c r="RR196" s="25">
        <v>9</v>
      </c>
      <c r="RS196" s="25">
        <v>3</v>
      </c>
      <c r="RT196" s="25">
        <v>5</v>
      </c>
      <c r="RU196" s="25">
        <v>7</v>
      </c>
      <c r="RV196" s="25">
        <v>2</v>
      </c>
      <c r="RW196" s="25">
        <v>3</v>
      </c>
      <c r="RX196" s="25">
        <v>4</v>
      </c>
      <c r="RY196" s="25">
        <v>2</v>
      </c>
      <c r="RZ196" s="25">
        <v>2</v>
      </c>
      <c r="SA196" s="25">
        <v>3</v>
      </c>
      <c r="SB196" s="25">
        <v>4</v>
      </c>
      <c r="SC196" s="25">
        <v>5</v>
      </c>
      <c r="SD196" s="25">
        <v>7</v>
      </c>
      <c r="SE196" s="25">
        <v>2</v>
      </c>
      <c r="SF196" s="25">
        <v>4</v>
      </c>
      <c r="SG196" s="25">
        <v>4</v>
      </c>
      <c r="SH196" s="25">
        <v>2</v>
      </c>
      <c r="SI196" s="25">
        <v>2</v>
      </c>
      <c r="SJ196" s="25">
        <v>2</v>
      </c>
      <c r="SK196" s="25">
        <v>2</v>
      </c>
      <c r="SL196" s="25">
        <v>2</v>
      </c>
      <c r="SM196" s="25">
        <v>3</v>
      </c>
      <c r="SN196" s="25">
        <v>4</v>
      </c>
      <c r="SO196" s="25">
        <v>5</v>
      </c>
      <c r="SP196" s="25">
        <v>7</v>
      </c>
      <c r="SQ196" s="25">
        <v>2</v>
      </c>
      <c r="SR196" s="25">
        <v>4</v>
      </c>
      <c r="SS196" s="25">
        <v>4</v>
      </c>
      <c r="ST196" s="25">
        <v>1</v>
      </c>
      <c r="SU196" s="25">
        <v>2</v>
      </c>
      <c r="SV196" s="25">
        <v>2</v>
      </c>
      <c r="SW196" s="44">
        <v>50</v>
      </c>
      <c r="SX196" s="44">
        <v>83.333333333333343</v>
      </c>
      <c r="SY196" s="44">
        <v>55.555555555555557</v>
      </c>
      <c r="SZ196" s="44">
        <v>55.555555555555557</v>
      </c>
      <c r="TA196" s="44">
        <v>60</v>
      </c>
      <c r="TB196" s="44">
        <v>75</v>
      </c>
      <c r="TC196" s="44">
        <v>50</v>
      </c>
      <c r="TD196" s="44">
        <v>83.333333333333343</v>
      </c>
      <c r="TE196" s="44">
        <v>70</v>
      </c>
      <c r="TF196" s="44">
        <v>40</v>
      </c>
      <c r="TG196" s="44">
        <v>50</v>
      </c>
      <c r="TH196" s="44">
        <v>80</v>
      </c>
      <c r="TI196" s="44">
        <v>50</v>
      </c>
      <c r="TJ196" s="44">
        <v>33.333333333333329</v>
      </c>
      <c r="TK196" s="44">
        <v>33.333333333333329</v>
      </c>
      <c r="TL196" s="44">
        <v>44.444444444444443</v>
      </c>
      <c r="TM196" s="44">
        <v>50</v>
      </c>
      <c r="TN196" s="44">
        <v>58.333333333333336</v>
      </c>
      <c r="TO196" s="44">
        <v>33.333333333333329</v>
      </c>
      <c r="TP196" s="44">
        <v>66.666666666666657</v>
      </c>
      <c r="TQ196" s="44">
        <v>40</v>
      </c>
      <c r="TR196" s="44">
        <v>40</v>
      </c>
      <c r="TS196" s="44">
        <v>33.333333333333329</v>
      </c>
      <c r="TT196" s="44">
        <v>40</v>
      </c>
      <c r="TU196" s="44">
        <v>50</v>
      </c>
      <c r="TV196" s="44">
        <v>33.333333333333329</v>
      </c>
      <c r="TW196" s="44">
        <v>33.333333333333329</v>
      </c>
      <c r="TX196" s="44">
        <v>44.444444444444443</v>
      </c>
      <c r="TY196" s="44">
        <v>50</v>
      </c>
      <c r="TZ196" s="44">
        <v>58.333333333333336</v>
      </c>
      <c r="UA196" s="44">
        <v>33.333333333333329</v>
      </c>
      <c r="UB196" s="44">
        <v>66.666666666666657</v>
      </c>
      <c r="UC196" s="44">
        <v>40</v>
      </c>
      <c r="UD196" s="44">
        <v>20</v>
      </c>
      <c r="UE196" s="44">
        <v>33.333333333333329</v>
      </c>
      <c r="UF196" s="44">
        <v>40</v>
      </c>
    </row>
    <row r="197" spans="1:552" x14ac:dyDescent="0.25">
      <c r="A197" s="2" t="str">
        <f t="shared" si="3"/>
        <v xml:space="preserve">352250 Itapevi                                                                                                                                      </v>
      </c>
      <c r="B197" s="58">
        <v>352250</v>
      </c>
      <c r="C197" s="2" t="s">
        <v>241</v>
      </c>
      <c r="D197" s="56">
        <v>10</v>
      </c>
      <c r="E197" s="56">
        <v>7</v>
      </c>
      <c r="F197" s="56">
        <v>6</v>
      </c>
      <c r="G197" s="56">
        <v>10</v>
      </c>
      <c r="H197" s="56">
        <v>8</v>
      </c>
      <c r="I197" s="56">
        <v>10</v>
      </c>
      <c r="J197" s="56">
        <v>8</v>
      </c>
      <c r="K197" s="56">
        <v>12</v>
      </c>
      <c r="L197" s="56">
        <v>14</v>
      </c>
      <c r="M197" s="56">
        <v>10</v>
      </c>
      <c r="N197" s="56">
        <v>12</v>
      </c>
      <c r="O197" s="56">
        <v>9</v>
      </c>
      <c r="P197" s="59">
        <v>3</v>
      </c>
      <c r="Q197" s="59">
        <v>5</v>
      </c>
      <c r="R197" s="59">
        <v>4</v>
      </c>
      <c r="S197" s="59">
        <v>5</v>
      </c>
      <c r="T197" s="59">
        <v>5</v>
      </c>
      <c r="U197" s="59">
        <v>5</v>
      </c>
      <c r="V197" s="59">
        <v>4</v>
      </c>
      <c r="W197" s="59">
        <v>9</v>
      </c>
      <c r="X197" s="59">
        <v>11</v>
      </c>
      <c r="Y197" s="59">
        <v>7</v>
      </c>
      <c r="Z197" s="59">
        <v>8</v>
      </c>
      <c r="AA197" s="59">
        <v>7</v>
      </c>
      <c r="AB197" s="62">
        <v>30</v>
      </c>
      <c r="AC197" s="62">
        <v>71.428571428571431</v>
      </c>
      <c r="AD197" s="62">
        <v>66.666666666666657</v>
      </c>
      <c r="AE197" s="62">
        <v>50</v>
      </c>
      <c r="AF197" s="62">
        <v>62.5</v>
      </c>
      <c r="AG197" s="62">
        <v>50</v>
      </c>
      <c r="AH197" s="62">
        <v>50</v>
      </c>
      <c r="AI197" s="62">
        <v>75</v>
      </c>
      <c r="AJ197" s="62">
        <v>78.571428571428569</v>
      </c>
      <c r="AK197" s="62">
        <v>70</v>
      </c>
      <c r="AL197" s="62">
        <v>66.666666666666657</v>
      </c>
      <c r="AM197" s="62">
        <v>77.777777777777786</v>
      </c>
      <c r="AN197" s="61">
        <v>6</v>
      </c>
      <c r="AO197" s="25">
        <v>2</v>
      </c>
      <c r="AP197" s="25">
        <v>2</v>
      </c>
      <c r="AQ197" s="25">
        <v>5</v>
      </c>
      <c r="AR197" s="25">
        <v>3</v>
      </c>
      <c r="AS197" s="25">
        <v>5</v>
      </c>
      <c r="AT197" s="25">
        <v>3</v>
      </c>
      <c r="AU197" s="25">
        <v>3</v>
      </c>
      <c r="AV197" s="25">
        <v>3</v>
      </c>
      <c r="AW197" s="25">
        <v>3</v>
      </c>
      <c r="AX197" s="25">
        <v>4</v>
      </c>
      <c r="AY197" s="25">
        <v>2</v>
      </c>
      <c r="AZ197" s="39">
        <v>60</v>
      </c>
      <c r="BA197" s="39">
        <v>28.571428571428569</v>
      </c>
      <c r="BB197" s="39">
        <v>33.333333333333329</v>
      </c>
      <c r="BC197" s="39">
        <v>50</v>
      </c>
      <c r="BD197" s="39">
        <v>37.5</v>
      </c>
      <c r="BE197" s="39">
        <v>50</v>
      </c>
      <c r="BF197" s="39">
        <v>37.5</v>
      </c>
      <c r="BG197" s="39">
        <v>25</v>
      </c>
      <c r="BH197" s="39">
        <v>21.428571428571427</v>
      </c>
      <c r="BI197" s="39">
        <v>30</v>
      </c>
      <c r="BJ197" s="39">
        <v>33.333333333333329</v>
      </c>
      <c r="BK197" s="39">
        <v>22.222222222222221</v>
      </c>
      <c r="BL197" s="25">
        <v>1</v>
      </c>
      <c r="BM197" s="25">
        <v>0</v>
      </c>
      <c r="BN197" s="25">
        <v>0</v>
      </c>
      <c r="BO197" s="25">
        <v>0</v>
      </c>
      <c r="BP197" s="25">
        <v>0</v>
      </c>
      <c r="BQ197" s="25">
        <v>0</v>
      </c>
      <c r="BR197" s="25">
        <v>1</v>
      </c>
      <c r="BS197" s="25">
        <v>0</v>
      </c>
      <c r="BT197" s="25">
        <v>0</v>
      </c>
      <c r="BU197" s="25">
        <v>0</v>
      </c>
      <c r="BV197" s="25">
        <v>0</v>
      </c>
      <c r="BW197" s="25">
        <v>0</v>
      </c>
      <c r="BX197" s="39">
        <v>10</v>
      </c>
      <c r="BY197" s="39">
        <v>0</v>
      </c>
      <c r="BZ197" s="39">
        <v>0</v>
      </c>
      <c r="CA197" s="39">
        <v>0</v>
      </c>
      <c r="CB197" s="39">
        <v>0</v>
      </c>
      <c r="CC197" s="39">
        <v>0</v>
      </c>
      <c r="CD197" s="39">
        <v>12.5</v>
      </c>
      <c r="CE197" s="39">
        <v>0</v>
      </c>
      <c r="CF197" s="39">
        <v>0</v>
      </c>
      <c r="CG197" s="39">
        <v>0</v>
      </c>
      <c r="CH197" s="39">
        <v>0</v>
      </c>
      <c r="CI197" s="39">
        <v>0</v>
      </c>
      <c r="CJ197" s="63">
        <v>2</v>
      </c>
      <c r="CK197" s="63">
        <v>3</v>
      </c>
      <c r="CL197" s="63">
        <v>2</v>
      </c>
      <c r="CM197" s="63">
        <v>3</v>
      </c>
      <c r="CN197" s="63">
        <v>2</v>
      </c>
      <c r="CO197" s="63">
        <v>1</v>
      </c>
      <c r="CP197" s="63">
        <v>2</v>
      </c>
      <c r="CQ197" s="63">
        <v>7</v>
      </c>
      <c r="CR197" s="63">
        <v>7</v>
      </c>
      <c r="CS197" s="63">
        <v>5</v>
      </c>
      <c r="CT197" s="63">
        <v>3</v>
      </c>
      <c r="CU197" s="63">
        <v>3</v>
      </c>
      <c r="CV197" s="63">
        <v>0</v>
      </c>
      <c r="CW197" s="63">
        <v>0</v>
      </c>
      <c r="CX197" s="63">
        <v>0</v>
      </c>
      <c r="CY197" s="63">
        <v>0</v>
      </c>
      <c r="CZ197" s="63">
        <v>0</v>
      </c>
      <c r="DA197" s="63">
        <v>2</v>
      </c>
      <c r="DB197" s="63">
        <v>0</v>
      </c>
      <c r="DC197" s="63">
        <v>0</v>
      </c>
      <c r="DD197" s="63">
        <v>1</v>
      </c>
      <c r="DE197" s="63">
        <v>1</v>
      </c>
      <c r="DF197" s="63">
        <v>0</v>
      </c>
      <c r="DG197" s="63">
        <v>1</v>
      </c>
      <c r="DH197" s="25">
        <v>1</v>
      </c>
      <c r="DI197" s="25">
        <v>1</v>
      </c>
      <c r="DJ197" s="25">
        <v>0</v>
      </c>
      <c r="DK197" s="25">
        <v>0</v>
      </c>
      <c r="DL197" s="25">
        <v>2</v>
      </c>
      <c r="DM197" s="25">
        <v>0</v>
      </c>
      <c r="DN197" s="25">
        <v>0</v>
      </c>
      <c r="DO197" s="25">
        <v>0</v>
      </c>
      <c r="DP197" s="25">
        <v>0</v>
      </c>
      <c r="DQ197" s="25">
        <v>0</v>
      </c>
      <c r="DR197" s="25">
        <v>3</v>
      </c>
      <c r="DS197" s="25">
        <v>1</v>
      </c>
      <c r="DT197" s="34">
        <v>3</v>
      </c>
      <c r="DU197" s="34">
        <v>4</v>
      </c>
      <c r="DV197" s="34">
        <v>2</v>
      </c>
      <c r="DW197" s="34">
        <v>3</v>
      </c>
      <c r="DX197" s="34">
        <v>4</v>
      </c>
      <c r="DY197" s="34">
        <v>3</v>
      </c>
      <c r="DZ197" s="34">
        <v>2</v>
      </c>
      <c r="EA197" s="2">
        <v>7</v>
      </c>
      <c r="EB197" s="2">
        <v>8</v>
      </c>
      <c r="EC197" s="2">
        <v>6</v>
      </c>
      <c r="ED197" s="2">
        <v>6</v>
      </c>
      <c r="EE197" s="2">
        <v>5</v>
      </c>
      <c r="EF197" s="34">
        <v>66.666666666666657</v>
      </c>
      <c r="EG197" s="34">
        <v>75</v>
      </c>
      <c r="EH197" s="34">
        <v>100</v>
      </c>
      <c r="EI197" s="34">
        <v>100</v>
      </c>
      <c r="EJ197" s="34">
        <v>50</v>
      </c>
      <c r="EK197" s="34">
        <v>33.333333333333329</v>
      </c>
      <c r="EL197" s="34">
        <v>100</v>
      </c>
      <c r="EM197" s="34">
        <v>100</v>
      </c>
      <c r="EN197" s="34">
        <v>87.5</v>
      </c>
      <c r="EO197" s="34">
        <v>83.333333333333343</v>
      </c>
      <c r="EP197" s="34">
        <v>50</v>
      </c>
      <c r="EQ197" s="34">
        <v>60</v>
      </c>
      <c r="ER197" s="34">
        <v>0</v>
      </c>
      <c r="ES197" s="34">
        <v>0</v>
      </c>
      <c r="ET197" s="34">
        <v>0</v>
      </c>
      <c r="EU197" s="34">
        <v>0</v>
      </c>
      <c r="EV197" s="34">
        <v>0</v>
      </c>
      <c r="EW197" s="34">
        <v>66.666666666666657</v>
      </c>
      <c r="EX197" s="34">
        <v>0</v>
      </c>
      <c r="EY197" s="34">
        <v>0</v>
      </c>
      <c r="EZ197" s="34">
        <v>12.5</v>
      </c>
      <c r="FA197" s="34">
        <v>16.666666666666664</v>
      </c>
      <c r="FB197" s="34">
        <v>0</v>
      </c>
      <c r="FC197" s="34">
        <v>20</v>
      </c>
      <c r="FD197" s="42">
        <v>33.333333333333329</v>
      </c>
      <c r="FE197" s="42">
        <v>25</v>
      </c>
      <c r="FF197" s="42">
        <v>0</v>
      </c>
      <c r="FG197" s="42">
        <v>0</v>
      </c>
      <c r="FH197" s="42">
        <v>50</v>
      </c>
      <c r="FI197" s="42">
        <v>0</v>
      </c>
      <c r="FJ197" s="42">
        <v>0</v>
      </c>
      <c r="FK197" s="42">
        <v>0</v>
      </c>
      <c r="FL197" s="42">
        <v>0</v>
      </c>
      <c r="FM197" s="42">
        <v>0</v>
      </c>
      <c r="FN197" s="42">
        <v>50</v>
      </c>
      <c r="FO197" s="42">
        <v>20</v>
      </c>
      <c r="FP197" s="42">
        <v>1</v>
      </c>
      <c r="FQ197" s="2">
        <v>2</v>
      </c>
      <c r="FR197" s="2">
        <v>2</v>
      </c>
      <c r="FS197" s="2">
        <v>4</v>
      </c>
      <c r="FT197" s="2">
        <v>4</v>
      </c>
      <c r="FU197" s="2">
        <v>3</v>
      </c>
      <c r="FV197" s="2">
        <v>2</v>
      </c>
      <c r="FW197" s="2">
        <v>8</v>
      </c>
      <c r="FX197" s="2">
        <v>8</v>
      </c>
      <c r="FY197" s="2">
        <v>6</v>
      </c>
      <c r="FZ197" s="2">
        <v>6</v>
      </c>
      <c r="GA197" s="2">
        <v>5</v>
      </c>
      <c r="GB197" s="25">
        <v>1</v>
      </c>
      <c r="GC197" s="25">
        <v>1</v>
      </c>
      <c r="GD197" s="25">
        <v>0</v>
      </c>
      <c r="GE197" s="25">
        <v>0</v>
      </c>
      <c r="GF197" s="25">
        <v>0</v>
      </c>
      <c r="GG197" s="25">
        <v>1</v>
      </c>
      <c r="GH197" s="25">
        <v>0</v>
      </c>
      <c r="GI197" s="25">
        <v>0</v>
      </c>
      <c r="GJ197" s="25">
        <v>1</v>
      </c>
      <c r="GK197" s="25">
        <v>0</v>
      </c>
      <c r="GL197" s="25">
        <v>1</v>
      </c>
      <c r="GM197" s="25">
        <v>2</v>
      </c>
      <c r="GN197" s="2">
        <v>1</v>
      </c>
      <c r="GO197" s="2">
        <v>2</v>
      </c>
      <c r="GP197" s="2">
        <v>2</v>
      </c>
      <c r="GQ197" s="2">
        <v>1</v>
      </c>
      <c r="GR197" s="2">
        <v>1</v>
      </c>
      <c r="GS197" s="2">
        <v>1</v>
      </c>
      <c r="GT197" s="2">
        <v>2</v>
      </c>
      <c r="GU197" s="2">
        <v>0</v>
      </c>
      <c r="GV197" s="2">
        <v>1</v>
      </c>
      <c r="GW197" s="2">
        <v>1</v>
      </c>
      <c r="GX197" s="2">
        <v>0</v>
      </c>
      <c r="GY197" s="2">
        <v>0</v>
      </c>
      <c r="GZ197" s="2">
        <v>3</v>
      </c>
      <c r="HA197" s="2">
        <v>5</v>
      </c>
      <c r="HB197" s="2">
        <v>4</v>
      </c>
      <c r="HC197" s="2">
        <v>5</v>
      </c>
      <c r="HD197" s="2">
        <v>5</v>
      </c>
      <c r="HE197" s="2">
        <v>5</v>
      </c>
      <c r="HF197" s="2">
        <v>4</v>
      </c>
      <c r="HG197" s="2">
        <v>8</v>
      </c>
      <c r="HH197" s="2">
        <v>10</v>
      </c>
      <c r="HI197" s="2">
        <v>7</v>
      </c>
      <c r="HJ197" s="2">
        <v>7</v>
      </c>
      <c r="HK197" s="2">
        <v>7</v>
      </c>
      <c r="HL197" s="34">
        <v>33.333333333333329</v>
      </c>
      <c r="HM197" s="34">
        <v>40</v>
      </c>
      <c r="HN197" s="34">
        <v>50</v>
      </c>
      <c r="HO197" s="34">
        <v>80</v>
      </c>
      <c r="HP197" s="34">
        <v>80</v>
      </c>
      <c r="HQ197" s="34">
        <v>60</v>
      </c>
      <c r="HR197" s="34">
        <v>50</v>
      </c>
      <c r="HS197" s="34">
        <v>100</v>
      </c>
      <c r="HT197" s="34">
        <v>80</v>
      </c>
      <c r="HU197" s="34">
        <v>85.714285714285708</v>
      </c>
      <c r="HV197" s="34">
        <v>85.714285714285708</v>
      </c>
      <c r="HW197" s="34">
        <v>71.428571428571431</v>
      </c>
      <c r="HX197" s="39">
        <v>33.333333333333329</v>
      </c>
      <c r="HY197" s="39">
        <v>20</v>
      </c>
      <c r="HZ197" s="39">
        <v>0</v>
      </c>
      <c r="IA197" s="39">
        <v>0</v>
      </c>
      <c r="IB197" s="39">
        <v>0</v>
      </c>
      <c r="IC197" s="39">
        <v>20</v>
      </c>
      <c r="ID197" s="39">
        <v>0</v>
      </c>
      <c r="IE197" s="39">
        <v>0</v>
      </c>
      <c r="IF197" s="39">
        <v>10</v>
      </c>
      <c r="IG197" s="39">
        <v>0</v>
      </c>
      <c r="IH197" s="39">
        <v>14.285714285714285</v>
      </c>
      <c r="II197" s="39">
        <v>28.571428571428569</v>
      </c>
      <c r="IJ197" s="39">
        <v>33.333333333333329</v>
      </c>
      <c r="IK197" s="39">
        <v>40</v>
      </c>
      <c r="IL197" s="39">
        <v>50</v>
      </c>
      <c r="IM197" s="39">
        <v>20</v>
      </c>
      <c r="IN197" s="39">
        <v>20</v>
      </c>
      <c r="IO197" s="39">
        <v>20</v>
      </c>
      <c r="IP197" s="39">
        <v>50</v>
      </c>
      <c r="IQ197" s="39">
        <v>0</v>
      </c>
      <c r="IR197" s="39">
        <v>10</v>
      </c>
      <c r="IS197" s="39">
        <v>14.285714285714285</v>
      </c>
      <c r="IT197" s="39">
        <v>0</v>
      </c>
      <c r="IU197" s="39">
        <v>0</v>
      </c>
      <c r="IV197" s="39">
        <v>4</v>
      </c>
      <c r="IW197" s="39">
        <v>2</v>
      </c>
      <c r="IX197" s="39">
        <v>2</v>
      </c>
      <c r="IY197" s="39">
        <v>3</v>
      </c>
      <c r="IZ197" s="39">
        <v>2</v>
      </c>
      <c r="JA197" s="39">
        <v>4</v>
      </c>
      <c r="JB197" s="39">
        <v>3</v>
      </c>
      <c r="JC197" s="39">
        <v>2</v>
      </c>
      <c r="JD197" s="2">
        <v>3</v>
      </c>
      <c r="JE197" s="2">
        <v>2</v>
      </c>
      <c r="JF197" s="2">
        <v>3</v>
      </c>
      <c r="JG197" s="2">
        <v>2</v>
      </c>
      <c r="JH197" s="2">
        <v>0</v>
      </c>
      <c r="JI197" s="2">
        <v>0</v>
      </c>
      <c r="JJ197" s="2">
        <v>0</v>
      </c>
      <c r="JK197" s="2">
        <v>1</v>
      </c>
      <c r="JL197" s="2">
        <v>0</v>
      </c>
      <c r="JM197" s="44">
        <v>1</v>
      </c>
      <c r="JN197" s="44">
        <v>0</v>
      </c>
      <c r="JO197" s="44">
        <v>0</v>
      </c>
      <c r="JP197" s="2">
        <v>0</v>
      </c>
      <c r="JQ197" s="2">
        <v>0</v>
      </c>
      <c r="JR197" s="2">
        <v>0</v>
      </c>
      <c r="JS197" s="2">
        <v>0</v>
      </c>
      <c r="JT197" s="2">
        <v>2</v>
      </c>
      <c r="JU197" s="2">
        <v>0</v>
      </c>
      <c r="JV197" s="2">
        <v>0</v>
      </c>
      <c r="JW197" s="2">
        <v>1</v>
      </c>
      <c r="JX197" s="2">
        <v>1</v>
      </c>
      <c r="JY197" s="2">
        <v>0</v>
      </c>
      <c r="JZ197" s="2">
        <v>0</v>
      </c>
      <c r="KA197" s="2">
        <v>1</v>
      </c>
      <c r="KB197" s="25">
        <v>0</v>
      </c>
      <c r="KC197" s="25">
        <v>1</v>
      </c>
      <c r="KD197" s="25">
        <v>1</v>
      </c>
      <c r="KE197" s="25">
        <v>0</v>
      </c>
      <c r="KF197" s="25">
        <v>6</v>
      </c>
      <c r="KG197" s="25">
        <v>2</v>
      </c>
      <c r="KH197" s="25">
        <v>2</v>
      </c>
      <c r="KI197" s="25">
        <v>5</v>
      </c>
      <c r="KJ197" s="25">
        <v>3</v>
      </c>
      <c r="KK197" s="25">
        <v>5</v>
      </c>
      <c r="KL197" s="25">
        <v>3</v>
      </c>
      <c r="KM197" s="25">
        <v>3</v>
      </c>
      <c r="KN197" s="25">
        <v>3</v>
      </c>
      <c r="KO197" s="25">
        <v>3</v>
      </c>
      <c r="KP197" s="25">
        <v>4</v>
      </c>
      <c r="KQ197" s="25">
        <v>2</v>
      </c>
      <c r="KR197" s="44">
        <v>66.666666666666657</v>
      </c>
      <c r="KS197" s="44">
        <v>100</v>
      </c>
      <c r="KT197" s="44">
        <v>100</v>
      </c>
      <c r="KU197" s="44">
        <v>60</v>
      </c>
      <c r="KV197" s="44">
        <v>66.666666666666657</v>
      </c>
      <c r="KW197" s="44">
        <v>80</v>
      </c>
      <c r="KX197" s="44">
        <v>100</v>
      </c>
      <c r="KY197" s="44">
        <v>66.666666666666657</v>
      </c>
      <c r="KZ197" s="44">
        <v>100</v>
      </c>
      <c r="LA197" s="44">
        <v>66.666666666666657</v>
      </c>
      <c r="LB197" s="44">
        <v>75</v>
      </c>
      <c r="LC197" s="44">
        <v>100</v>
      </c>
      <c r="LD197" s="44">
        <v>0</v>
      </c>
      <c r="LE197" s="44">
        <v>0</v>
      </c>
      <c r="LF197" s="44">
        <v>0</v>
      </c>
      <c r="LG197" s="44">
        <v>20</v>
      </c>
      <c r="LH197" s="44">
        <v>0</v>
      </c>
      <c r="LI197" s="44">
        <v>20</v>
      </c>
      <c r="LJ197" s="44">
        <v>0</v>
      </c>
      <c r="LK197" s="44">
        <v>0</v>
      </c>
      <c r="LL197" s="44">
        <v>0</v>
      </c>
      <c r="LM197" s="44">
        <v>0</v>
      </c>
      <c r="LN197" s="44">
        <v>0</v>
      </c>
      <c r="LO197" s="44">
        <v>0</v>
      </c>
      <c r="LP197" s="44">
        <v>33.333333333333329</v>
      </c>
      <c r="LQ197" s="44">
        <v>0</v>
      </c>
      <c r="LR197" s="44">
        <v>0</v>
      </c>
      <c r="LS197" s="44">
        <v>20</v>
      </c>
      <c r="LT197" s="44">
        <v>33.333333333333329</v>
      </c>
      <c r="LU197" s="44">
        <v>0</v>
      </c>
      <c r="LV197" s="44">
        <v>0</v>
      </c>
      <c r="LW197" s="44">
        <v>33.333333333333329</v>
      </c>
      <c r="LX197" s="44">
        <v>0</v>
      </c>
      <c r="LY197" s="44">
        <v>33.333333333333329</v>
      </c>
      <c r="LZ197" s="44">
        <v>25</v>
      </c>
      <c r="MA197" s="44">
        <v>0</v>
      </c>
      <c r="MB197" s="25">
        <v>1</v>
      </c>
      <c r="MC197" s="25">
        <v>1</v>
      </c>
      <c r="MD197" s="25">
        <v>0</v>
      </c>
      <c r="ME197" s="25">
        <v>0</v>
      </c>
      <c r="MF197" s="25">
        <v>0</v>
      </c>
      <c r="MG197" s="25">
        <v>1</v>
      </c>
      <c r="MH197" s="25">
        <v>0</v>
      </c>
      <c r="MI197" s="25">
        <v>1</v>
      </c>
      <c r="MJ197" s="25">
        <v>2</v>
      </c>
      <c r="MK197" s="25">
        <v>2</v>
      </c>
      <c r="ML197" s="25">
        <v>2</v>
      </c>
      <c r="MM197" s="25">
        <v>1</v>
      </c>
      <c r="MN197" s="25">
        <v>3</v>
      </c>
      <c r="MO197" s="25">
        <v>4</v>
      </c>
      <c r="MP197" s="25">
        <v>2</v>
      </c>
      <c r="MQ197" s="25">
        <v>3</v>
      </c>
      <c r="MR197" s="25">
        <v>4</v>
      </c>
      <c r="MS197" s="25">
        <v>3</v>
      </c>
      <c r="MT197" s="25">
        <v>2</v>
      </c>
      <c r="MU197" s="25">
        <v>4</v>
      </c>
      <c r="MV197" s="25">
        <v>9</v>
      </c>
      <c r="MW197" s="44">
        <v>4</v>
      </c>
      <c r="MX197" s="44">
        <v>4</v>
      </c>
      <c r="MY197" s="44">
        <v>2</v>
      </c>
      <c r="MZ197" s="44">
        <v>33.333333333333329</v>
      </c>
      <c r="NA197" s="44">
        <v>25</v>
      </c>
      <c r="NB197" s="44">
        <v>0</v>
      </c>
      <c r="NC197" s="44">
        <v>0</v>
      </c>
      <c r="ND197" s="44">
        <v>0</v>
      </c>
      <c r="NE197" s="44">
        <v>33.333333333333329</v>
      </c>
      <c r="NF197" s="44">
        <v>0</v>
      </c>
      <c r="NG197" s="44">
        <v>25</v>
      </c>
      <c r="NH197" s="44">
        <v>22.222222222222221</v>
      </c>
      <c r="NI197" s="44">
        <v>50</v>
      </c>
      <c r="NJ197" s="44">
        <v>50</v>
      </c>
      <c r="NK197" s="44">
        <v>50</v>
      </c>
      <c r="NL197" s="25">
        <v>2</v>
      </c>
      <c r="NM197" s="25">
        <v>0</v>
      </c>
      <c r="NN197" s="25">
        <v>0</v>
      </c>
      <c r="NO197" s="25">
        <v>0</v>
      </c>
      <c r="NP197" s="25">
        <v>0</v>
      </c>
      <c r="NQ197" s="25">
        <v>0</v>
      </c>
      <c r="NR197" s="25">
        <v>0</v>
      </c>
      <c r="NS197" s="25">
        <v>0</v>
      </c>
      <c r="NT197" s="25">
        <v>0</v>
      </c>
      <c r="NU197" s="25">
        <v>0</v>
      </c>
      <c r="NV197" s="25">
        <v>0</v>
      </c>
      <c r="NW197" s="25">
        <v>0</v>
      </c>
      <c r="NX197" s="25">
        <v>4</v>
      </c>
      <c r="NY197" s="25">
        <v>1</v>
      </c>
      <c r="NZ197" s="25">
        <v>0</v>
      </c>
      <c r="OA197" s="25">
        <v>0</v>
      </c>
      <c r="OB197" s="25">
        <v>1</v>
      </c>
      <c r="OC197" s="25">
        <v>0</v>
      </c>
      <c r="OD197" s="44">
        <v>0</v>
      </c>
      <c r="OE197" s="44">
        <v>1</v>
      </c>
      <c r="OF197" s="44">
        <v>0</v>
      </c>
      <c r="OG197" s="44">
        <v>0</v>
      </c>
      <c r="OH197" s="44">
        <v>0</v>
      </c>
      <c r="OI197" s="44">
        <v>0</v>
      </c>
      <c r="OJ197" s="44">
        <v>50</v>
      </c>
      <c r="OK197" s="44">
        <v>0</v>
      </c>
      <c r="OL197" s="44">
        <v>999999999</v>
      </c>
      <c r="OM197" s="44">
        <v>999999999</v>
      </c>
      <c r="ON197" s="44">
        <v>0</v>
      </c>
      <c r="OO197" s="44">
        <v>999999999</v>
      </c>
      <c r="OP197" s="44">
        <v>999999999</v>
      </c>
      <c r="OQ197" s="44">
        <v>0</v>
      </c>
      <c r="OR197" s="44">
        <v>999999999</v>
      </c>
      <c r="OS197" s="44">
        <v>999999999</v>
      </c>
      <c r="OT197" s="44">
        <v>999999999</v>
      </c>
      <c r="OU197" s="44">
        <v>999999999</v>
      </c>
      <c r="OV197" s="25">
        <v>9</v>
      </c>
      <c r="OW197" s="25">
        <v>7</v>
      </c>
      <c r="OX197" s="25">
        <v>6</v>
      </c>
      <c r="OY197" s="25">
        <v>8</v>
      </c>
      <c r="OZ197" s="25">
        <v>8</v>
      </c>
      <c r="PA197" s="25">
        <v>10</v>
      </c>
      <c r="PB197" s="25">
        <v>11</v>
      </c>
      <c r="PC197" s="25">
        <v>12</v>
      </c>
      <c r="PD197" s="25">
        <v>15</v>
      </c>
      <c r="PE197" s="25">
        <v>12</v>
      </c>
      <c r="PF197" s="25">
        <v>12</v>
      </c>
      <c r="PG197" s="25">
        <v>8</v>
      </c>
      <c r="PH197" s="25">
        <v>14</v>
      </c>
      <c r="PI197" s="25">
        <v>10</v>
      </c>
      <c r="PJ197" s="25">
        <v>9</v>
      </c>
      <c r="PK197" s="25">
        <v>10</v>
      </c>
      <c r="PL197" s="25">
        <v>10</v>
      </c>
      <c r="PM197" s="25">
        <v>14</v>
      </c>
      <c r="PN197" s="25">
        <v>12</v>
      </c>
      <c r="PO197" s="25">
        <v>14</v>
      </c>
      <c r="PP197" s="25">
        <v>17</v>
      </c>
      <c r="PQ197" s="25">
        <v>14</v>
      </c>
      <c r="PR197" s="25">
        <v>14</v>
      </c>
      <c r="PS197" s="25">
        <v>14</v>
      </c>
      <c r="PT197" s="44">
        <v>64.285714285714292</v>
      </c>
      <c r="PU197" s="44">
        <v>70</v>
      </c>
      <c r="PV197" s="44">
        <v>66.666666666666657</v>
      </c>
      <c r="PW197" s="44">
        <v>80</v>
      </c>
      <c r="PX197" s="44">
        <v>80</v>
      </c>
      <c r="PY197" s="44">
        <v>71.428571428571431</v>
      </c>
      <c r="PZ197" s="44">
        <v>91.666666666666657</v>
      </c>
      <c r="QA197" s="44">
        <v>85.714285714285708</v>
      </c>
      <c r="QB197" s="44">
        <v>88.235294117647058</v>
      </c>
      <c r="QC197" s="44">
        <v>85.714285714285708</v>
      </c>
      <c r="QD197" s="44">
        <v>85.714285714285708</v>
      </c>
      <c r="QE197" s="44">
        <v>57.142857142857139</v>
      </c>
      <c r="QF197" s="25">
        <v>9</v>
      </c>
      <c r="QG197" s="25">
        <v>8</v>
      </c>
      <c r="QH197" s="25">
        <v>6</v>
      </c>
      <c r="QI197" s="25">
        <v>7</v>
      </c>
      <c r="QJ197" s="25">
        <v>6</v>
      </c>
      <c r="QK197" s="25">
        <v>7</v>
      </c>
      <c r="QL197" s="25">
        <v>7</v>
      </c>
      <c r="QM197" s="25">
        <v>11</v>
      </c>
      <c r="QN197" s="25">
        <v>13</v>
      </c>
      <c r="QO197" s="25">
        <v>10</v>
      </c>
      <c r="QP197" s="25">
        <v>6</v>
      </c>
      <c r="QQ197" s="25">
        <v>14</v>
      </c>
      <c r="QR197" s="25">
        <v>10</v>
      </c>
      <c r="QS197" s="25">
        <v>9</v>
      </c>
      <c r="QT197" s="25">
        <v>10</v>
      </c>
      <c r="QU197" s="25">
        <v>10</v>
      </c>
      <c r="QV197" s="25">
        <v>14</v>
      </c>
      <c r="QW197" s="25">
        <v>12</v>
      </c>
      <c r="QX197" s="25">
        <v>14</v>
      </c>
      <c r="QY197" s="25">
        <v>17</v>
      </c>
      <c r="QZ197" s="25">
        <v>14</v>
      </c>
      <c r="RA197" s="25">
        <v>14</v>
      </c>
      <c r="RB197" s="44">
        <v>64.285714285714292</v>
      </c>
      <c r="RC197" s="44">
        <v>80</v>
      </c>
      <c r="RD197" s="44">
        <v>66.666666666666657</v>
      </c>
      <c r="RE197" s="44">
        <v>70</v>
      </c>
      <c r="RF197" s="44">
        <v>60</v>
      </c>
      <c r="RG197" s="44">
        <v>50</v>
      </c>
      <c r="RH197" s="44">
        <v>58.333333333333336</v>
      </c>
      <c r="RI197" s="44">
        <v>78.571428571428569</v>
      </c>
      <c r="RJ197" s="44">
        <v>76.470588235294116</v>
      </c>
      <c r="RK197" s="44">
        <v>71.428571428571431</v>
      </c>
      <c r="RL197" s="44">
        <v>42.857142857142854</v>
      </c>
      <c r="RM197" s="25">
        <v>5</v>
      </c>
      <c r="RN197" s="25">
        <v>6</v>
      </c>
      <c r="RO197" s="25">
        <v>6</v>
      </c>
      <c r="RP197" s="25">
        <v>9</v>
      </c>
      <c r="RQ197" s="25">
        <v>8</v>
      </c>
      <c r="RR197" s="25">
        <v>9</v>
      </c>
      <c r="RS197" s="25">
        <v>5</v>
      </c>
      <c r="RT197" s="25">
        <v>8</v>
      </c>
      <c r="RU197" s="25">
        <v>8</v>
      </c>
      <c r="RV197" s="25">
        <v>5</v>
      </c>
      <c r="RW197" s="25">
        <v>9</v>
      </c>
      <c r="RX197" s="25">
        <v>5</v>
      </c>
      <c r="RY197" s="25">
        <v>3</v>
      </c>
      <c r="RZ197" s="25">
        <v>3</v>
      </c>
      <c r="SA197" s="25">
        <v>5</v>
      </c>
      <c r="SB197" s="25">
        <v>8</v>
      </c>
      <c r="SC197" s="25">
        <v>4</v>
      </c>
      <c r="SD197" s="25">
        <v>7</v>
      </c>
      <c r="SE197" s="25">
        <v>6</v>
      </c>
      <c r="SF197" s="25">
        <v>10</v>
      </c>
      <c r="SG197" s="25">
        <v>8</v>
      </c>
      <c r="SH197" s="25">
        <v>7</v>
      </c>
      <c r="SI197" s="25">
        <v>7</v>
      </c>
      <c r="SJ197" s="25">
        <v>7</v>
      </c>
      <c r="SK197" s="25">
        <v>3</v>
      </c>
      <c r="SL197" s="25">
        <v>3</v>
      </c>
      <c r="SM197" s="25">
        <v>5</v>
      </c>
      <c r="SN197" s="25">
        <v>8</v>
      </c>
      <c r="SO197" s="25">
        <v>4</v>
      </c>
      <c r="SP197" s="25">
        <v>7</v>
      </c>
      <c r="SQ197" s="25">
        <v>4</v>
      </c>
      <c r="SR197" s="25">
        <v>8</v>
      </c>
      <c r="SS197" s="25">
        <v>7</v>
      </c>
      <c r="ST197" s="25">
        <v>4</v>
      </c>
      <c r="SU197" s="25">
        <v>6</v>
      </c>
      <c r="SV197" s="25">
        <v>4</v>
      </c>
      <c r="SW197" s="44">
        <v>50</v>
      </c>
      <c r="SX197" s="44">
        <v>85.714285714285708</v>
      </c>
      <c r="SY197" s="44">
        <v>100</v>
      </c>
      <c r="SZ197" s="44">
        <v>90</v>
      </c>
      <c r="TA197" s="44">
        <v>100</v>
      </c>
      <c r="TB197" s="44">
        <v>90</v>
      </c>
      <c r="TC197" s="44">
        <v>62.5</v>
      </c>
      <c r="TD197" s="44">
        <v>66.666666666666657</v>
      </c>
      <c r="TE197" s="44">
        <v>57.142857142857139</v>
      </c>
      <c r="TF197" s="44">
        <v>50</v>
      </c>
      <c r="TG197" s="44">
        <v>75</v>
      </c>
      <c r="TH197" s="44">
        <v>55.555555555555557</v>
      </c>
      <c r="TI197" s="44">
        <v>30</v>
      </c>
      <c r="TJ197" s="44">
        <v>42.857142857142854</v>
      </c>
      <c r="TK197" s="44">
        <v>83.333333333333343</v>
      </c>
      <c r="TL197" s="44">
        <v>80</v>
      </c>
      <c r="TM197" s="44">
        <v>50</v>
      </c>
      <c r="TN197" s="44">
        <v>70</v>
      </c>
      <c r="TO197" s="44">
        <v>75</v>
      </c>
      <c r="TP197" s="44">
        <v>83.333333333333343</v>
      </c>
      <c r="TQ197" s="44">
        <v>57.142857142857139</v>
      </c>
      <c r="TR197" s="44">
        <v>70</v>
      </c>
      <c r="TS197" s="44">
        <v>58.333333333333336</v>
      </c>
      <c r="TT197" s="44">
        <v>77.777777777777786</v>
      </c>
      <c r="TU197" s="44">
        <v>30</v>
      </c>
      <c r="TV197" s="44">
        <v>42.857142857142854</v>
      </c>
      <c r="TW197" s="44">
        <v>83.333333333333343</v>
      </c>
      <c r="TX197" s="44">
        <v>80</v>
      </c>
      <c r="TY197" s="44">
        <v>50</v>
      </c>
      <c r="TZ197" s="44">
        <v>70</v>
      </c>
      <c r="UA197" s="44">
        <v>50</v>
      </c>
      <c r="UB197" s="44">
        <v>66.666666666666657</v>
      </c>
      <c r="UC197" s="44">
        <v>50</v>
      </c>
      <c r="UD197" s="44">
        <v>40</v>
      </c>
      <c r="UE197" s="44">
        <v>50</v>
      </c>
      <c r="UF197" s="44">
        <v>44.444444444444443</v>
      </c>
    </row>
    <row r="198" spans="1:552" x14ac:dyDescent="0.25">
      <c r="A198" s="2" t="str">
        <f t="shared" si="3"/>
        <v xml:space="preserve">352310 Itaquaquecetuba                                                                                                                              </v>
      </c>
      <c r="B198" s="58">
        <v>352310</v>
      </c>
      <c r="C198" s="2" t="s">
        <v>242</v>
      </c>
      <c r="D198" s="56">
        <v>10</v>
      </c>
      <c r="E198" s="56">
        <v>12</v>
      </c>
      <c r="F198" s="56">
        <v>10</v>
      </c>
      <c r="G198" s="56">
        <v>10</v>
      </c>
      <c r="H198" s="56">
        <v>18</v>
      </c>
      <c r="I198" s="56">
        <v>9</v>
      </c>
      <c r="J198" s="56">
        <v>9</v>
      </c>
      <c r="K198" s="56">
        <v>6</v>
      </c>
      <c r="L198" s="56">
        <v>16</v>
      </c>
      <c r="M198" s="56">
        <v>15</v>
      </c>
      <c r="N198" s="56">
        <v>8</v>
      </c>
      <c r="O198" s="56">
        <v>9</v>
      </c>
      <c r="P198" s="59">
        <v>4</v>
      </c>
      <c r="Q198" s="59">
        <v>5</v>
      </c>
      <c r="R198" s="59">
        <v>4</v>
      </c>
      <c r="S198" s="59">
        <v>5</v>
      </c>
      <c r="T198" s="59">
        <v>11</v>
      </c>
      <c r="U198" s="59">
        <v>5</v>
      </c>
      <c r="V198" s="59">
        <v>7</v>
      </c>
      <c r="W198" s="59">
        <v>3</v>
      </c>
      <c r="X198" s="59">
        <v>11</v>
      </c>
      <c r="Y198" s="59">
        <v>11</v>
      </c>
      <c r="Z198" s="59">
        <v>6</v>
      </c>
      <c r="AA198" s="59">
        <v>6</v>
      </c>
      <c r="AB198" s="62">
        <v>40</v>
      </c>
      <c r="AC198" s="62">
        <v>41.666666666666671</v>
      </c>
      <c r="AD198" s="62">
        <v>40</v>
      </c>
      <c r="AE198" s="62">
        <v>50</v>
      </c>
      <c r="AF198" s="62">
        <v>61.111111111111114</v>
      </c>
      <c r="AG198" s="62">
        <v>55.555555555555557</v>
      </c>
      <c r="AH198" s="62">
        <v>77.777777777777786</v>
      </c>
      <c r="AI198" s="62">
        <v>50</v>
      </c>
      <c r="AJ198" s="62">
        <v>68.75</v>
      </c>
      <c r="AK198" s="62">
        <v>73.333333333333329</v>
      </c>
      <c r="AL198" s="62">
        <v>75</v>
      </c>
      <c r="AM198" s="62">
        <v>66.666666666666657</v>
      </c>
      <c r="AN198" s="61">
        <v>6</v>
      </c>
      <c r="AO198" s="25">
        <v>7</v>
      </c>
      <c r="AP198" s="25">
        <v>6</v>
      </c>
      <c r="AQ198" s="25">
        <v>5</v>
      </c>
      <c r="AR198" s="25">
        <v>5</v>
      </c>
      <c r="AS198" s="25">
        <v>4</v>
      </c>
      <c r="AT198" s="25">
        <v>2</v>
      </c>
      <c r="AU198" s="25">
        <v>2</v>
      </c>
      <c r="AV198" s="25">
        <v>4</v>
      </c>
      <c r="AW198" s="25">
        <v>2</v>
      </c>
      <c r="AX198" s="25">
        <v>2</v>
      </c>
      <c r="AY198" s="25">
        <v>3</v>
      </c>
      <c r="AZ198" s="39">
        <v>60</v>
      </c>
      <c r="BA198" s="39">
        <v>58.333333333333336</v>
      </c>
      <c r="BB198" s="39">
        <v>60</v>
      </c>
      <c r="BC198" s="39">
        <v>50</v>
      </c>
      <c r="BD198" s="39">
        <v>27.777777777777779</v>
      </c>
      <c r="BE198" s="39">
        <v>44.444444444444443</v>
      </c>
      <c r="BF198" s="39">
        <v>22.222222222222221</v>
      </c>
      <c r="BG198" s="39">
        <v>33.333333333333329</v>
      </c>
      <c r="BH198" s="39">
        <v>25</v>
      </c>
      <c r="BI198" s="39">
        <v>13.333333333333334</v>
      </c>
      <c r="BJ198" s="39">
        <v>25</v>
      </c>
      <c r="BK198" s="39">
        <v>33.333333333333329</v>
      </c>
      <c r="BL198" s="25">
        <v>0</v>
      </c>
      <c r="BM198" s="25">
        <v>0</v>
      </c>
      <c r="BN198" s="25">
        <v>0</v>
      </c>
      <c r="BO198" s="25">
        <v>0</v>
      </c>
      <c r="BP198" s="25">
        <v>2</v>
      </c>
      <c r="BQ198" s="25">
        <v>0</v>
      </c>
      <c r="BR198" s="25">
        <v>0</v>
      </c>
      <c r="BS198" s="25">
        <v>1</v>
      </c>
      <c r="BT198" s="25">
        <v>1</v>
      </c>
      <c r="BU198" s="25">
        <v>2</v>
      </c>
      <c r="BV198" s="25">
        <v>0</v>
      </c>
      <c r="BW198" s="25">
        <v>0</v>
      </c>
      <c r="BX198" s="39">
        <v>0</v>
      </c>
      <c r="BY198" s="39">
        <v>0</v>
      </c>
      <c r="BZ198" s="39">
        <v>0</v>
      </c>
      <c r="CA198" s="39">
        <v>0</v>
      </c>
      <c r="CB198" s="39">
        <v>11.111111111111111</v>
      </c>
      <c r="CC198" s="39">
        <v>0</v>
      </c>
      <c r="CD198" s="39">
        <v>0</v>
      </c>
      <c r="CE198" s="39">
        <v>16.666666666666664</v>
      </c>
      <c r="CF198" s="39">
        <v>6.25</v>
      </c>
      <c r="CG198" s="39">
        <v>13.333333333333334</v>
      </c>
      <c r="CH198" s="39">
        <v>0</v>
      </c>
      <c r="CI198" s="39">
        <v>0</v>
      </c>
      <c r="CJ198" s="63">
        <v>3</v>
      </c>
      <c r="CK198" s="63">
        <v>3</v>
      </c>
      <c r="CL198" s="63">
        <v>3</v>
      </c>
      <c r="CM198" s="63">
        <v>4</v>
      </c>
      <c r="CN198" s="63">
        <v>4</v>
      </c>
      <c r="CO198" s="63">
        <v>4</v>
      </c>
      <c r="CP198" s="63">
        <v>4</v>
      </c>
      <c r="CQ198" s="63">
        <v>2</v>
      </c>
      <c r="CR198" s="63">
        <v>6</v>
      </c>
      <c r="CS198" s="63">
        <v>6</v>
      </c>
      <c r="CT198" s="63">
        <v>4</v>
      </c>
      <c r="CU198" s="63">
        <v>4</v>
      </c>
      <c r="CV198" s="63">
        <v>1</v>
      </c>
      <c r="CW198" s="63">
        <v>0</v>
      </c>
      <c r="CX198" s="63">
        <v>0</v>
      </c>
      <c r="CY198" s="63">
        <v>0</v>
      </c>
      <c r="CZ198" s="63">
        <v>2</v>
      </c>
      <c r="DA198" s="63">
        <v>0</v>
      </c>
      <c r="DB198" s="63">
        <v>0</v>
      </c>
      <c r="DC198" s="63">
        <v>0</v>
      </c>
      <c r="DD198" s="63">
        <v>1</v>
      </c>
      <c r="DE198" s="63">
        <v>0</v>
      </c>
      <c r="DF198" s="63">
        <v>1</v>
      </c>
      <c r="DG198" s="63">
        <v>0</v>
      </c>
      <c r="DH198" s="25">
        <v>0</v>
      </c>
      <c r="DI198" s="25">
        <v>1</v>
      </c>
      <c r="DJ198" s="25">
        <v>1</v>
      </c>
      <c r="DK198" s="25">
        <v>1</v>
      </c>
      <c r="DL198" s="25">
        <v>2</v>
      </c>
      <c r="DM198" s="25">
        <v>0</v>
      </c>
      <c r="DN198" s="25">
        <v>0</v>
      </c>
      <c r="DO198" s="25">
        <v>0</v>
      </c>
      <c r="DP198" s="25">
        <v>1</v>
      </c>
      <c r="DQ198" s="25">
        <v>0</v>
      </c>
      <c r="DR198" s="25">
        <v>0</v>
      </c>
      <c r="DS198" s="25">
        <v>0</v>
      </c>
      <c r="DT198" s="34">
        <v>4</v>
      </c>
      <c r="DU198" s="34">
        <v>4</v>
      </c>
      <c r="DV198" s="34">
        <v>4</v>
      </c>
      <c r="DW198" s="34">
        <v>5</v>
      </c>
      <c r="DX198" s="34">
        <v>8</v>
      </c>
      <c r="DY198" s="34">
        <v>4</v>
      </c>
      <c r="DZ198" s="34">
        <v>4</v>
      </c>
      <c r="EA198" s="2">
        <v>2</v>
      </c>
      <c r="EB198" s="2">
        <v>8</v>
      </c>
      <c r="EC198" s="2">
        <v>6</v>
      </c>
      <c r="ED198" s="2">
        <v>5</v>
      </c>
      <c r="EE198" s="2">
        <v>4</v>
      </c>
      <c r="EF198" s="34">
        <v>75</v>
      </c>
      <c r="EG198" s="34">
        <v>75</v>
      </c>
      <c r="EH198" s="34">
        <v>75</v>
      </c>
      <c r="EI198" s="34">
        <v>80</v>
      </c>
      <c r="EJ198" s="34">
        <v>50</v>
      </c>
      <c r="EK198" s="34">
        <v>100</v>
      </c>
      <c r="EL198" s="34">
        <v>100</v>
      </c>
      <c r="EM198" s="34">
        <v>100</v>
      </c>
      <c r="EN198" s="34">
        <v>75</v>
      </c>
      <c r="EO198" s="34">
        <v>100</v>
      </c>
      <c r="EP198" s="34">
        <v>80</v>
      </c>
      <c r="EQ198" s="34">
        <v>100</v>
      </c>
      <c r="ER198" s="34">
        <v>25</v>
      </c>
      <c r="ES198" s="34">
        <v>0</v>
      </c>
      <c r="ET198" s="34">
        <v>0</v>
      </c>
      <c r="EU198" s="34">
        <v>0</v>
      </c>
      <c r="EV198" s="34">
        <v>25</v>
      </c>
      <c r="EW198" s="34">
        <v>0</v>
      </c>
      <c r="EX198" s="34">
        <v>0</v>
      </c>
      <c r="EY198" s="34">
        <v>0</v>
      </c>
      <c r="EZ198" s="34">
        <v>12.5</v>
      </c>
      <c r="FA198" s="34">
        <v>0</v>
      </c>
      <c r="FB198" s="34">
        <v>20</v>
      </c>
      <c r="FC198" s="34">
        <v>0</v>
      </c>
      <c r="FD198" s="42">
        <v>0</v>
      </c>
      <c r="FE198" s="42">
        <v>25</v>
      </c>
      <c r="FF198" s="42">
        <v>25</v>
      </c>
      <c r="FG198" s="42">
        <v>20</v>
      </c>
      <c r="FH198" s="42">
        <v>25</v>
      </c>
      <c r="FI198" s="42">
        <v>0</v>
      </c>
      <c r="FJ198" s="42">
        <v>0</v>
      </c>
      <c r="FK198" s="42">
        <v>0</v>
      </c>
      <c r="FL198" s="42">
        <v>12.5</v>
      </c>
      <c r="FM198" s="42">
        <v>0</v>
      </c>
      <c r="FN198" s="42">
        <v>0</v>
      </c>
      <c r="FO198" s="42">
        <v>0</v>
      </c>
      <c r="FP198" s="42">
        <v>3</v>
      </c>
      <c r="FQ198" s="2">
        <v>3</v>
      </c>
      <c r="FR198" s="2">
        <v>3</v>
      </c>
      <c r="FS198" s="2">
        <v>2</v>
      </c>
      <c r="FT198" s="2">
        <v>4</v>
      </c>
      <c r="FU198" s="2">
        <v>3</v>
      </c>
      <c r="FV198" s="2">
        <v>4</v>
      </c>
      <c r="FW198" s="2">
        <v>2</v>
      </c>
      <c r="FX198" s="2">
        <v>7</v>
      </c>
      <c r="FY198" s="2">
        <v>8</v>
      </c>
      <c r="FZ198" s="2">
        <v>5</v>
      </c>
      <c r="GA198" s="2">
        <v>4</v>
      </c>
      <c r="GB198" s="25">
        <v>1</v>
      </c>
      <c r="GC198" s="25">
        <v>0</v>
      </c>
      <c r="GD198" s="25">
        <v>1</v>
      </c>
      <c r="GE198" s="25">
        <v>1</v>
      </c>
      <c r="GF198" s="25">
        <v>3</v>
      </c>
      <c r="GG198" s="25">
        <v>2</v>
      </c>
      <c r="GH198" s="25">
        <v>1</v>
      </c>
      <c r="GI198" s="25">
        <v>0</v>
      </c>
      <c r="GJ198" s="25">
        <v>1</v>
      </c>
      <c r="GK198" s="25">
        <v>0</v>
      </c>
      <c r="GL198" s="25">
        <v>1</v>
      </c>
      <c r="GM198" s="25">
        <v>1</v>
      </c>
      <c r="GN198" s="2">
        <v>0</v>
      </c>
      <c r="GO198" s="2">
        <v>2</v>
      </c>
      <c r="GP198" s="2">
        <v>0</v>
      </c>
      <c r="GQ198" s="2">
        <v>1</v>
      </c>
      <c r="GR198" s="2">
        <v>2</v>
      </c>
      <c r="GS198" s="2">
        <v>0</v>
      </c>
      <c r="GT198" s="2">
        <v>2</v>
      </c>
      <c r="GU198" s="2">
        <v>1</v>
      </c>
      <c r="GV198" s="2">
        <v>2</v>
      </c>
      <c r="GW198" s="2">
        <v>1</v>
      </c>
      <c r="GX198" s="2">
        <v>0</v>
      </c>
      <c r="GY198" s="2">
        <v>0</v>
      </c>
      <c r="GZ198" s="2">
        <v>4</v>
      </c>
      <c r="HA198" s="2">
        <v>5</v>
      </c>
      <c r="HB198" s="2">
        <v>4</v>
      </c>
      <c r="HC198" s="2">
        <v>4</v>
      </c>
      <c r="HD198" s="2">
        <v>9</v>
      </c>
      <c r="HE198" s="2">
        <v>5</v>
      </c>
      <c r="HF198" s="2">
        <v>7</v>
      </c>
      <c r="HG198" s="2">
        <v>3</v>
      </c>
      <c r="HH198" s="2">
        <v>10</v>
      </c>
      <c r="HI198" s="2">
        <v>9</v>
      </c>
      <c r="HJ198" s="2">
        <v>6</v>
      </c>
      <c r="HK198" s="2">
        <v>5</v>
      </c>
      <c r="HL198" s="34">
        <v>75</v>
      </c>
      <c r="HM198" s="34">
        <v>60</v>
      </c>
      <c r="HN198" s="34">
        <v>75</v>
      </c>
      <c r="HO198" s="34">
        <v>50</v>
      </c>
      <c r="HP198" s="34">
        <v>44.444444444444443</v>
      </c>
      <c r="HQ198" s="34">
        <v>60</v>
      </c>
      <c r="HR198" s="34">
        <v>57.142857142857139</v>
      </c>
      <c r="HS198" s="34">
        <v>66.666666666666657</v>
      </c>
      <c r="HT198" s="34">
        <v>70</v>
      </c>
      <c r="HU198" s="34">
        <v>88.888888888888886</v>
      </c>
      <c r="HV198" s="34">
        <v>83.333333333333343</v>
      </c>
      <c r="HW198" s="34">
        <v>80</v>
      </c>
      <c r="HX198" s="39">
        <v>25</v>
      </c>
      <c r="HY198" s="39">
        <v>0</v>
      </c>
      <c r="HZ198" s="39">
        <v>25</v>
      </c>
      <c r="IA198" s="39">
        <v>25</v>
      </c>
      <c r="IB198" s="39">
        <v>33.333333333333329</v>
      </c>
      <c r="IC198" s="39">
        <v>40</v>
      </c>
      <c r="ID198" s="39">
        <v>14.285714285714285</v>
      </c>
      <c r="IE198" s="39">
        <v>0</v>
      </c>
      <c r="IF198" s="39">
        <v>10</v>
      </c>
      <c r="IG198" s="39">
        <v>0</v>
      </c>
      <c r="IH198" s="39">
        <v>16.666666666666664</v>
      </c>
      <c r="II198" s="39">
        <v>20</v>
      </c>
      <c r="IJ198" s="39">
        <v>0</v>
      </c>
      <c r="IK198" s="39">
        <v>40</v>
      </c>
      <c r="IL198" s="39">
        <v>0</v>
      </c>
      <c r="IM198" s="39">
        <v>25</v>
      </c>
      <c r="IN198" s="39">
        <v>22.222222222222221</v>
      </c>
      <c r="IO198" s="39">
        <v>0</v>
      </c>
      <c r="IP198" s="39">
        <v>28.571428571428569</v>
      </c>
      <c r="IQ198" s="39">
        <v>33.333333333333329</v>
      </c>
      <c r="IR198" s="39">
        <v>20</v>
      </c>
      <c r="IS198" s="39">
        <v>11.111111111111111</v>
      </c>
      <c r="IT198" s="39">
        <v>0</v>
      </c>
      <c r="IU198" s="39">
        <v>0</v>
      </c>
      <c r="IV198" s="39">
        <v>2</v>
      </c>
      <c r="IW198" s="39">
        <v>5</v>
      </c>
      <c r="IX198" s="39">
        <v>5</v>
      </c>
      <c r="IY198" s="39">
        <v>2</v>
      </c>
      <c r="IZ198" s="39">
        <v>1</v>
      </c>
      <c r="JA198" s="39">
        <v>3</v>
      </c>
      <c r="JB198" s="39">
        <v>1</v>
      </c>
      <c r="JC198" s="39">
        <v>1</v>
      </c>
      <c r="JD198" s="2">
        <v>3</v>
      </c>
      <c r="JE198" s="2">
        <v>1</v>
      </c>
      <c r="JF198" s="2">
        <v>0</v>
      </c>
      <c r="JG198" s="2">
        <v>3</v>
      </c>
      <c r="JH198" s="2">
        <v>2</v>
      </c>
      <c r="JI198" s="2">
        <v>0</v>
      </c>
      <c r="JJ198" s="2">
        <v>0</v>
      </c>
      <c r="JK198" s="2">
        <v>1</v>
      </c>
      <c r="JL198" s="2">
        <v>1</v>
      </c>
      <c r="JM198" s="44">
        <v>0</v>
      </c>
      <c r="JN198" s="44">
        <v>0</v>
      </c>
      <c r="JO198" s="44">
        <v>1</v>
      </c>
      <c r="JP198" s="2">
        <v>0</v>
      </c>
      <c r="JQ198" s="2">
        <v>1</v>
      </c>
      <c r="JR198" s="2">
        <v>1</v>
      </c>
      <c r="JS198" s="2">
        <v>0</v>
      </c>
      <c r="JT198" s="2">
        <v>2</v>
      </c>
      <c r="JU198" s="2">
        <v>2</v>
      </c>
      <c r="JV198" s="2">
        <v>0</v>
      </c>
      <c r="JW198" s="2">
        <v>2</v>
      </c>
      <c r="JX198" s="2">
        <v>1</v>
      </c>
      <c r="JY198" s="2">
        <v>0</v>
      </c>
      <c r="JZ198" s="2">
        <v>0</v>
      </c>
      <c r="KA198" s="2">
        <v>0</v>
      </c>
      <c r="KB198" s="25">
        <v>0</v>
      </c>
      <c r="KC198" s="25">
        <v>0</v>
      </c>
      <c r="KD198" s="25">
        <v>1</v>
      </c>
      <c r="KE198" s="25">
        <v>0</v>
      </c>
      <c r="KF198" s="25">
        <v>6</v>
      </c>
      <c r="KG198" s="25">
        <v>7</v>
      </c>
      <c r="KH198" s="25">
        <v>5</v>
      </c>
      <c r="KI198" s="25">
        <v>5</v>
      </c>
      <c r="KJ198" s="25">
        <v>3</v>
      </c>
      <c r="KK198" s="25">
        <v>3</v>
      </c>
      <c r="KL198" s="25">
        <v>1</v>
      </c>
      <c r="KM198" s="25">
        <v>2</v>
      </c>
      <c r="KN198" s="25">
        <v>3</v>
      </c>
      <c r="KO198" s="25">
        <v>2</v>
      </c>
      <c r="KP198" s="25">
        <v>2</v>
      </c>
      <c r="KQ198" s="25">
        <v>3</v>
      </c>
      <c r="KR198" s="44">
        <v>33.333333333333329</v>
      </c>
      <c r="KS198" s="44">
        <v>71.428571428571431</v>
      </c>
      <c r="KT198" s="44">
        <v>100</v>
      </c>
      <c r="KU198" s="44">
        <v>40</v>
      </c>
      <c r="KV198" s="44">
        <v>33.333333333333329</v>
      </c>
      <c r="KW198" s="44">
        <v>100</v>
      </c>
      <c r="KX198" s="44">
        <v>100</v>
      </c>
      <c r="KY198" s="44">
        <v>50</v>
      </c>
      <c r="KZ198" s="44">
        <v>100</v>
      </c>
      <c r="LA198" s="44">
        <v>50</v>
      </c>
      <c r="LB198" s="44">
        <v>0</v>
      </c>
      <c r="LC198" s="44">
        <v>100</v>
      </c>
      <c r="LD198" s="44">
        <v>33.333333333333329</v>
      </c>
      <c r="LE198" s="44">
        <v>0</v>
      </c>
      <c r="LF198" s="44">
        <v>0</v>
      </c>
      <c r="LG198" s="44">
        <v>20</v>
      </c>
      <c r="LH198" s="44">
        <v>33.333333333333329</v>
      </c>
      <c r="LI198" s="44">
        <v>0</v>
      </c>
      <c r="LJ198" s="44">
        <v>0</v>
      </c>
      <c r="LK198" s="44">
        <v>50</v>
      </c>
      <c r="LL198" s="44">
        <v>0</v>
      </c>
      <c r="LM198" s="44">
        <v>50</v>
      </c>
      <c r="LN198" s="44">
        <v>50</v>
      </c>
      <c r="LO198" s="44">
        <v>0</v>
      </c>
      <c r="LP198" s="44">
        <v>33.333333333333329</v>
      </c>
      <c r="LQ198" s="44">
        <v>28.571428571428569</v>
      </c>
      <c r="LR198" s="44">
        <v>0</v>
      </c>
      <c r="LS198" s="44">
        <v>40</v>
      </c>
      <c r="LT198" s="44">
        <v>33.333333333333329</v>
      </c>
      <c r="LU198" s="44">
        <v>0</v>
      </c>
      <c r="LV198" s="44">
        <v>0</v>
      </c>
      <c r="LW198" s="44">
        <v>0</v>
      </c>
      <c r="LX198" s="44">
        <v>0</v>
      </c>
      <c r="LY198" s="44">
        <v>0</v>
      </c>
      <c r="LZ198" s="44">
        <v>50</v>
      </c>
      <c r="MA198" s="44">
        <v>0</v>
      </c>
      <c r="MB198" s="25">
        <v>1</v>
      </c>
      <c r="MC198" s="25">
        <v>2</v>
      </c>
      <c r="MD198" s="25">
        <v>1</v>
      </c>
      <c r="ME198" s="25">
        <v>1</v>
      </c>
      <c r="MF198" s="25">
        <v>1</v>
      </c>
      <c r="MG198" s="25">
        <v>0</v>
      </c>
      <c r="MH198" s="25">
        <v>1</v>
      </c>
      <c r="MI198" s="25">
        <v>0</v>
      </c>
      <c r="MJ198" s="25">
        <v>2</v>
      </c>
      <c r="MK198" s="25">
        <v>0</v>
      </c>
      <c r="ML198" s="25">
        <v>2</v>
      </c>
      <c r="MM198" s="25">
        <v>0</v>
      </c>
      <c r="MN198" s="25">
        <v>4</v>
      </c>
      <c r="MO198" s="25">
        <v>4</v>
      </c>
      <c r="MP198" s="25">
        <v>4</v>
      </c>
      <c r="MQ198" s="25">
        <v>5</v>
      </c>
      <c r="MR198" s="25">
        <v>9</v>
      </c>
      <c r="MS198" s="25">
        <v>4</v>
      </c>
      <c r="MT198" s="25">
        <v>4</v>
      </c>
      <c r="MU198" s="25">
        <v>1</v>
      </c>
      <c r="MV198" s="25">
        <v>4</v>
      </c>
      <c r="MW198" s="44">
        <v>0</v>
      </c>
      <c r="MX198" s="44">
        <v>2</v>
      </c>
      <c r="MY198" s="44">
        <v>1</v>
      </c>
      <c r="MZ198" s="44">
        <v>25</v>
      </c>
      <c r="NA198" s="44">
        <v>50</v>
      </c>
      <c r="NB198" s="44">
        <v>25</v>
      </c>
      <c r="NC198" s="44">
        <v>20</v>
      </c>
      <c r="ND198" s="44">
        <v>11.111111111111111</v>
      </c>
      <c r="NE198" s="44">
        <v>0</v>
      </c>
      <c r="NF198" s="44">
        <v>25</v>
      </c>
      <c r="NG198" s="44">
        <v>0</v>
      </c>
      <c r="NH198" s="44">
        <v>50</v>
      </c>
      <c r="NI198" s="44">
        <v>999999999</v>
      </c>
      <c r="NJ198" s="44">
        <v>100</v>
      </c>
      <c r="NK198" s="44">
        <v>0</v>
      </c>
      <c r="NL198" s="25">
        <v>1</v>
      </c>
      <c r="NM198" s="25">
        <v>0</v>
      </c>
      <c r="NN198" s="25">
        <v>0</v>
      </c>
      <c r="NO198" s="25">
        <v>1</v>
      </c>
      <c r="NP198" s="25">
        <v>0</v>
      </c>
      <c r="NQ198" s="25">
        <v>0</v>
      </c>
      <c r="NR198" s="25">
        <v>0</v>
      </c>
      <c r="NS198" s="25">
        <v>0</v>
      </c>
      <c r="NT198" s="25">
        <v>0</v>
      </c>
      <c r="NU198" s="25">
        <v>0</v>
      </c>
      <c r="NV198" s="25">
        <v>0</v>
      </c>
      <c r="NW198" s="25">
        <v>0</v>
      </c>
      <c r="NX198" s="25">
        <v>2</v>
      </c>
      <c r="NY198" s="25">
        <v>5</v>
      </c>
      <c r="NZ198" s="25">
        <v>1</v>
      </c>
      <c r="OA198" s="25">
        <v>2</v>
      </c>
      <c r="OB198" s="25">
        <v>1</v>
      </c>
      <c r="OC198" s="25">
        <v>0</v>
      </c>
      <c r="OD198" s="44">
        <v>0</v>
      </c>
      <c r="OE198" s="44">
        <v>0</v>
      </c>
      <c r="OF198" s="44">
        <v>0</v>
      </c>
      <c r="OG198" s="44">
        <v>0</v>
      </c>
      <c r="OH198" s="44">
        <v>0</v>
      </c>
      <c r="OI198" s="44">
        <v>0</v>
      </c>
      <c r="OJ198" s="44">
        <v>50</v>
      </c>
      <c r="OK198" s="44">
        <v>0</v>
      </c>
      <c r="OL198" s="44">
        <v>0</v>
      </c>
      <c r="OM198" s="44">
        <v>50</v>
      </c>
      <c r="ON198" s="44">
        <v>0</v>
      </c>
      <c r="OO198" s="44">
        <v>999999999</v>
      </c>
      <c r="OP198" s="44">
        <v>999999999</v>
      </c>
      <c r="OQ198" s="44">
        <v>999999999</v>
      </c>
      <c r="OR198" s="44">
        <v>999999999</v>
      </c>
      <c r="OS198" s="44">
        <v>999999999</v>
      </c>
      <c r="OT198" s="44">
        <v>999999999</v>
      </c>
      <c r="OU198" s="44">
        <v>999999999</v>
      </c>
      <c r="OV198" s="25">
        <v>9</v>
      </c>
      <c r="OW198" s="25">
        <v>7</v>
      </c>
      <c r="OX198" s="25">
        <v>7</v>
      </c>
      <c r="OY198" s="25">
        <v>13</v>
      </c>
      <c r="OZ198" s="25">
        <v>17</v>
      </c>
      <c r="PA198" s="25">
        <v>13</v>
      </c>
      <c r="PB198" s="25">
        <v>10</v>
      </c>
      <c r="PC198" s="25">
        <v>3</v>
      </c>
      <c r="PD198" s="25">
        <v>14</v>
      </c>
      <c r="PE198" s="25">
        <v>17</v>
      </c>
      <c r="PF198" s="25">
        <v>10</v>
      </c>
      <c r="PG198" s="25">
        <v>5</v>
      </c>
      <c r="PH198" s="25">
        <v>18</v>
      </c>
      <c r="PI198" s="25">
        <v>19</v>
      </c>
      <c r="PJ198" s="25">
        <v>15</v>
      </c>
      <c r="PK198" s="25">
        <v>18</v>
      </c>
      <c r="PL198" s="25">
        <v>21</v>
      </c>
      <c r="PM198" s="25">
        <v>16</v>
      </c>
      <c r="PN198" s="25">
        <v>11</v>
      </c>
      <c r="PO198" s="25">
        <v>6</v>
      </c>
      <c r="PP198" s="25">
        <v>16</v>
      </c>
      <c r="PQ198" s="25">
        <v>18</v>
      </c>
      <c r="PR198" s="25">
        <v>12</v>
      </c>
      <c r="PS198" s="25">
        <v>12</v>
      </c>
      <c r="PT198" s="44">
        <v>50</v>
      </c>
      <c r="PU198" s="44">
        <v>36.84210526315789</v>
      </c>
      <c r="PV198" s="44">
        <v>46.666666666666664</v>
      </c>
      <c r="PW198" s="44">
        <v>72.222222222222214</v>
      </c>
      <c r="PX198" s="44">
        <v>80.952380952380949</v>
      </c>
      <c r="PY198" s="44">
        <v>81.25</v>
      </c>
      <c r="PZ198" s="44">
        <v>90.909090909090907</v>
      </c>
      <c r="QA198" s="44">
        <v>50</v>
      </c>
      <c r="QB198" s="44">
        <v>87.5</v>
      </c>
      <c r="QC198" s="44">
        <v>94.444444444444443</v>
      </c>
      <c r="QD198" s="44">
        <v>83.333333333333343</v>
      </c>
      <c r="QE198" s="44">
        <v>41.666666666666671</v>
      </c>
      <c r="QF198" s="25">
        <v>7</v>
      </c>
      <c r="QG198" s="25">
        <v>5</v>
      </c>
      <c r="QH198" s="25">
        <v>9</v>
      </c>
      <c r="QI198" s="25">
        <v>15</v>
      </c>
      <c r="QJ198" s="25">
        <v>12</v>
      </c>
      <c r="QK198" s="25">
        <v>12</v>
      </c>
      <c r="QL198" s="25">
        <v>9</v>
      </c>
      <c r="QM198" s="25">
        <v>4</v>
      </c>
      <c r="QN198" s="25">
        <v>12</v>
      </c>
      <c r="QO198" s="25">
        <v>13</v>
      </c>
      <c r="QP198" s="25">
        <v>3</v>
      </c>
      <c r="QQ198" s="25">
        <v>18</v>
      </c>
      <c r="QR198" s="25">
        <v>19</v>
      </c>
      <c r="QS198" s="25">
        <v>15</v>
      </c>
      <c r="QT198" s="25">
        <v>18</v>
      </c>
      <c r="QU198" s="25">
        <v>21</v>
      </c>
      <c r="QV198" s="25">
        <v>16</v>
      </c>
      <c r="QW198" s="25">
        <v>11</v>
      </c>
      <c r="QX198" s="25">
        <v>6</v>
      </c>
      <c r="QY198" s="25">
        <v>16</v>
      </c>
      <c r="QZ198" s="25">
        <v>18</v>
      </c>
      <c r="RA198" s="25">
        <v>12</v>
      </c>
      <c r="RB198" s="44">
        <v>38.888888888888893</v>
      </c>
      <c r="RC198" s="44">
        <v>26.315789473684209</v>
      </c>
      <c r="RD198" s="44">
        <v>60</v>
      </c>
      <c r="RE198" s="44">
        <v>83.333333333333343</v>
      </c>
      <c r="RF198" s="44">
        <v>57.142857142857139</v>
      </c>
      <c r="RG198" s="44">
        <v>75</v>
      </c>
      <c r="RH198" s="44">
        <v>81.818181818181827</v>
      </c>
      <c r="RI198" s="44">
        <v>66.666666666666657</v>
      </c>
      <c r="RJ198" s="44">
        <v>75</v>
      </c>
      <c r="RK198" s="44">
        <v>72.222222222222214</v>
      </c>
      <c r="RL198" s="44">
        <v>25</v>
      </c>
      <c r="RM198" s="25">
        <v>8</v>
      </c>
      <c r="RN198" s="25">
        <v>7</v>
      </c>
      <c r="RO198" s="25">
        <v>6</v>
      </c>
      <c r="RP198" s="25">
        <v>7</v>
      </c>
      <c r="RQ198" s="25">
        <v>10</v>
      </c>
      <c r="RR198" s="25">
        <v>6</v>
      </c>
      <c r="RS198" s="25">
        <v>6</v>
      </c>
      <c r="RT198" s="25">
        <v>3</v>
      </c>
      <c r="RU198" s="25">
        <v>9</v>
      </c>
      <c r="RV198" s="25">
        <v>2</v>
      </c>
      <c r="RW198" s="25">
        <v>4</v>
      </c>
      <c r="RX198" s="25">
        <v>5</v>
      </c>
      <c r="RY198" s="25">
        <v>6</v>
      </c>
      <c r="RZ198" s="25">
        <v>9</v>
      </c>
      <c r="SA198" s="25">
        <v>4</v>
      </c>
      <c r="SB198" s="25">
        <v>5</v>
      </c>
      <c r="SC198" s="25">
        <v>4</v>
      </c>
      <c r="SD198" s="25">
        <v>4</v>
      </c>
      <c r="SE198" s="25">
        <v>4</v>
      </c>
      <c r="SF198" s="25">
        <v>3</v>
      </c>
      <c r="SG198" s="25">
        <v>7</v>
      </c>
      <c r="SH198" s="25">
        <v>4</v>
      </c>
      <c r="SI198" s="25">
        <v>3</v>
      </c>
      <c r="SJ198" s="25">
        <v>5</v>
      </c>
      <c r="SK198" s="25">
        <v>4</v>
      </c>
      <c r="SL198" s="25">
        <v>7</v>
      </c>
      <c r="SM198" s="25">
        <v>3</v>
      </c>
      <c r="SN198" s="25">
        <v>5</v>
      </c>
      <c r="SO198" s="25">
        <v>3</v>
      </c>
      <c r="SP198" s="25">
        <v>3</v>
      </c>
      <c r="SQ198" s="25">
        <v>3</v>
      </c>
      <c r="SR198" s="25">
        <v>2</v>
      </c>
      <c r="SS198" s="25">
        <v>4</v>
      </c>
      <c r="ST198" s="25">
        <v>1</v>
      </c>
      <c r="SU198" s="25">
        <v>1</v>
      </c>
      <c r="SV198" s="25">
        <v>3</v>
      </c>
      <c r="SW198" s="44">
        <v>80</v>
      </c>
      <c r="SX198" s="44">
        <v>58.333333333333336</v>
      </c>
      <c r="SY198" s="44">
        <v>60</v>
      </c>
      <c r="SZ198" s="44">
        <v>70</v>
      </c>
      <c r="TA198" s="44">
        <v>55.555555555555557</v>
      </c>
      <c r="TB198" s="44">
        <v>66.666666666666657</v>
      </c>
      <c r="TC198" s="44">
        <v>66.666666666666657</v>
      </c>
      <c r="TD198" s="44">
        <v>50</v>
      </c>
      <c r="TE198" s="44">
        <v>56.25</v>
      </c>
      <c r="TF198" s="44">
        <v>13.333333333333334</v>
      </c>
      <c r="TG198" s="44">
        <v>50</v>
      </c>
      <c r="TH198" s="44">
        <v>55.555555555555557</v>
      </c>
      <c r="TI198" s="44">
        <v>60</v>
      </c>
      <c r="TJ198" s="44">
        <v>75</v>
      </c>
      <c r="TK198" s="44">
        <v>40</v>
      </c>
      <c r="TL198" s="44">
        <v>50</v>
      </c>
      <c r="TM198" s="44">
        <v>22.222222222222221</v>
      </c>
      <c r="TN198" s="44">
        <v>44.444444444444443</v>
      </c>
      <c r="TO198" s="44">
        <v>44.444444444444443</v>
      </c>
      <c r="TP198" s="44">
        <v>50</v>
      </c>
      <c r="TQ198" s="44">
        <v>43.75</v>
      </c>
      <c r="TR198" s="44">
        <v>26.666666666666668</v>
      </c>
      <c r="TS198" s="44">
        <v>37.5</v>
      </c>
      <c r="TT198" s="44">
        <v>55.555555555555557</v>
      </c>
      <c r="TU198" s="44">
        <v>40</v>
      </c>
      <c r="TV198" s="44">
        <v>58.333333333333336</v>
      </c>
      <c r="TW198" s="44">
        <v>30</v>
      </c>
      <c r="TX198" s="44">
        <v>50</v>
      </c>
      <c r="TY198" s="44">
        <v>16.666666666666664</v>
      </c>
      <c r="TZ198" s="44">
        <v>33.333333333333329</v>
      </c>
      <c r="UA198" s="44">
        <v>33.333333333333329</v>
      </c>
      <c r="UB198" s="44">
        <v>33.333333333333329</v>
      </c>
      <c r="UC198" s="44">
        <v>25</v>
      </c>
      <c r="UD198" s="44">
        <v>6.666666666666667</v>
      </c>
      <c r="UE198" s="44">
        <v>12.5</v>
      </c>
      <c r="UF198" s="44">
        <v>33.333333333333329</v>
      </c>
    </row>
    <row r="199" spans="1:552" x14ac:dyDescent="0.25">
      <c r="A199" s="2" t="str">
        <f t="shared" si="3"/>
        <v xml:space="preserve">352340 Itatiba                                                                                                                                      </v>
      </c>
      <c r="B199" s="58">
        <v>352340</v>
      </c>
      <c r="C199" s="2" t="s">
        <v>243</v>
      </c>
      <c r="D199" s="56">
        <v>10</v>
      </c>
      <c r="E199" s="56">
        <v>3</v>
      </c>
      <c r="F199" s="56">
        <v>2</v>
      </c>
      <c r="G199" s="56">
        <v>3</v>
      </c>
      <c r="H199" s="56">
        <v>2</v>
      </c>
      <c r="I199" s="56">
        <v>5</v>
      </c>
      <c r="J199" s="56">
        <v>0</v>
      </c>
      <c r="K199" s="56">
        <v>4</v>
      </c>
      <c r="L199" s="56">
        <v>3</v>
      </c>
      <c r="M199" s="56">
        <v>5</v>
      </c>
      <c r="N199" s="56">
        <v>3</v>
      </c>
      <c r="O199" s="56">
        <v>3</v>
      </c>
      <c r="P199" s="59">
        <v>4</v>
      </c>
      <c r="Q199" s="59">
        <v>0</v>
      </c>
      <c r="R199" s="59">
        <v>2</v>
      </c>
      <c r="S199" s="59">
        <v>0</v>
      </c>
      <c r="T199" s="59">
        <v>1</v>
      </c>
      <c r="U199" s="59">
        <v>1</v>
      </c>
      <c r="V199" s="59">
        <v>0</v>
      </c>
      <c r="W199" s="59">
        <v>1</v>
      </c>
      <c r="X199" s="59">
        <v>2</v>
      </c>
      <c r="Y199" s="59">
        <v>5</v>
      </c>
      <c r="Z199" s="59">
        <v>1</v>
      </c>
      <c r="AA199" s="59">
        <v>0</v>
      </c>
      <c r="AB199" s="62">
        <v>40</v>
      </c>
      <c r="AC199" s="62">
        <v>0</v>
      </c>
      <c r="AD199" s="62">
        <v>100</v>
      </c>
      <c r="AE199" s="62">
        <v>0</v>
      </c>
      <c r="AF199" s="62">
        <v>50</v>
      </c>
      <c r="AG199" s="62">
        <v>20</v>
      </c>
      <c r="AH199" s="62">
        <v>999999999</v>
      </c>
      <c r="AI199" s="62">
        <v>25</v>
      </c>
      <c r="AJ199" s="62">
        <v>66.666666666666657</v>
      </c>
      <c r="AK199" s="62">
        <v>100</v>
      </c>
      <c r="AL199" s="62">
        <v>33.333333333333329</v>
      </c>
      <c r="AM199" s="62">
        <v>0</v>
      </c>
      <c r="AN199" s="61">
        <v>1</v>
      </c>
      <c r="AO199" s="25">
        <v>1</v>
      </c>
      <c r="AP199" s="25">
        <v>0</v>
      </c>
      <c r="AQ199" s="25">
        <v>1</v>
      </c>
      <c r="AR199" s="25">
        <v>0</v>
      </c>
      <c r="AS199" s="25">
        <v>2</v>
      </c>
      <c r="AT199" s="25">
        <v>0</v>
      </c>
      <c r="AU199" s="25">
        <v>2</v>
      </c>
      <c r="AV199" s="25">
        <v>0</v>
      </c>
      <c r="AW199" s="25">
        <v>0</v>
      </c>
      <c r="AX199" s="25">
        <v>2</v>
      </c>
      <c r="AY199" s="25">
        <v>1</v>
      </c>
      <c r="AZ199" s="39">
        <v>10</v>
      </c>
      <c r="BA199" s="39">
        <v>33.333333333333329</v>
      </c>
      <c r="BB199" s="39">
        <v>0</v>
      </c>
      <c r="BC199" s="39">
        <v>33.333333333333329</v>
      </c>
      <c r="BD199" s="39">
        <v>0</v>
      </c>
      <c r="BE199" s="39">
        <v>40</v>
      </c>
      <c r="BF199" s="39">
        <v>999999999</v>
      </c>
      <c r="BG199" s="39">
        <v>50</v>
      </c>
      <c r="BH199" s="39">
        <v>0</v>
      </c>
      <c r="BI199" s="39">
        <v>0</v>
      </c>
      <c r="BJ199" s="39">
        <v>66.666666666666657</v>
      </c>
      <c r="BK199" s="39">
        <v>33.333333333333329</v>
      </c>
      <c r="BL199" s="25">
        <v>5</v>
      </c>
      <c r="BM199" s="25">
        <v>2</v>
      </c>
      <c r="BN199" s="25">
        <v>0</v>
      </c>
      <c r="BO199" s="25">
        <v>2</v>
      </c>
      <c r="BP199" s="25">
        <v>1</v>
      </c>
      <c r="BQ199" s="25">
        <v>2</v>
      </c>
      <c r="BR199" s="25">
        <v>0</v>
      </c>
      <c r="BS199" s="25">
        <v>1</v>
      </c>
      <c r="BT199" s="25">
        <v>1</v>
      </c>
      <c r="BU199" s="25">
        <v>0</v>
      </c>
      <c r="BV199" s="25">
        <v>0</v>
      </c>
      <c r="BW199" s="25">
        <v>2</v>
      </c>
      <c r="BX199" s="39">
        <v>50</v>
      </c>
      <c r="BY199" s="39">
        <v>66.666666666666657</v>
      </c>
      <c r="BZ199" s="39">
        <v>0</v>
      </c>
      <c r="CA199" s="39">
        <v>66.666666666666657</v>
      </c>
      <c r="CB199" s="39">
        <v>50</v>
      </c>
      <c r="CC199" s="39">
        <v>40</v>
      </c>
      <c r="CD199" s="39">
        <v>999999999</v>
      </c>
      <c r="CE199" s="39">
        <v>25</v>
      </c>
      <c r="CF199" s="39">
        <v>33.333333333333329</v>
      </c>
      <c r="CG199" s="39">
        <v>0</v>
      </c>
      <c r="CH199" s="39">
        <v>0</v>
      </c>
      <c r="CI199" s="39">
        <v>66.666666666666657</v>
      </c>
      <c r="CJ199" s="63">
        <v>0</v>
      </c>
      <c r="CK199" s="63">
        <v>0</v>
      </c>
      <c r="CL199" s="63">
        <v>1</v>
      </c>
      <c r="CM199" s="63">
        <v>0</v>
      </c>
      <c r="CN199" s="63">
        <v>1</v>
      </c>
      <c r="CO199" s="63">
        <v>0</v>
      </c>
      <c r="CP199" s="63">
        <v>0</v>
      </c>
      <c r="CQ199" s="63">
        <v>1</v>
      </c>
      <c r="CR199" s="63">
        <v>1</v>
      </c>
      <c r="CS199" s="63">
        <v>3</v>
      </c>
      <c r="CT199" s="63">
        <v>1</v>
      </c>
      <c r="CU199" s="63">
        <v>0</v>
      </c>
      <c r="CV199" s="63">
        <v>1</v>
      </c>
      <c r="CW199" s="63">
        <v>0</v>
      </c>
      <c r="CX199" s="63">
        <v>0</v>
      </c>
      <c r="CY199" s="63">
        <v>0</v>
      </c>
      <c r="CZ199" s="63">
        <v>0</v>
      </c>
      <c r="DA199" s="63">
        <v>0</v>
      </c>
      <c r="DB199" s="63">
        <v>0</v>
      </c>
      <c r="DC199" s="63">
        <v>0</v>
      </c>
      <c r="DD199" s="63">
        <v>0</v>
      </c>
      <c r="DE199" s="63">
        <v>0</v>
      </c>
      <c r="DF199" s="63">
        <v>0</v>
      </c>
      <c r="DG199" s="63">
        <v>0</v>
      </c>
      <c r="DH199" s="25">
        <v>1</v>
      </c>
      <c r="DI199" s="25">
        <v>0</v>
      </c>
      <c r="DJ199" s="25">
        <v>0</v>
      </c>
      <c r="DK199" s="25">
        <v>0</v>
      </c>
      <c r="DL199" s="25">
        <v>0</v>
      </c>
      <c r="DM199" s="25">
        <v>1</v>
      </c>
      <c r="DN199" s="25">
        <v>0</v>
      </c>
      <c r="DO199" s="25">
        <v>0</v>
      </c>
      <c r="DP199" s="25">
        <v>0</v>
      </c>
      <c r="DQ199" s="25">
        <v>1</v>
      </c>
      <c r="DR199" s="25">
        <v>0</v>
      </c>
      <c r="DS199" s="25">
        <v>0</v>
      </c>
      <c r="DT199" s="34">
        <v>2</v>
      </c>
      <c r="DU199" s="34">
        <v>0</v>
      </c>
      <c r="DV199" s="34">
        <v>1</v>
      </c>
      <c r="DW199" s="34">
        <v>0</v>
      </c>
      <c r="DX199" s="34">
        <v>1</v>
      </c>
      <c r="DY199" s="34">
        <v>1</v>
      </c>
      <c r="DZ199" s="34">
        <v>0</v>
      </c>
      <c r="EA199" s="2">
        <v>1</v>
      </c>
      <c r="EB199" s="2">
        <v>1</v>
      </c>
      <c r="EC199" s="2">
        <v>4</v>
      </c>
      <c r="ED199" s="2">
        <v>1</v>
      </c>
      <c r="EE199" s="2">
        <v>0</v>
      </c>
      <c r="EF199" s="34">
        <v>0</v>
      </c>
      <c r="EG199" s="34">
        <v>999999999</v>
      </c>
      <c r="EH199" s="34">
        <v>100</v>
      </c>
      <c r="EI199" s="34">
        <v>999999999</v>
      </c>
      <c r="EJ199" s="34">
        <v>100</v>
      </c>
      <c r="EK199" s="34">
        <v>0</v>
      </c>
      <c r="EL199" s="34">
        <v>999999999</v>
      </c>
      <c r="EM199" s="34">
        <v>100</v>
      </c>
      <c r="EN199" s="34">
        <v>100</v>
      </c>
      <c r="EO199" s="34">
        <v>75</v>
      </c>
      <c r="EP199" s="34">
        <v>100</v>
      </c>
      <c r="EQ199" s="34">
        <v>999999999</v>
      </c>
      <c r="ER199" s="34">
        <v>50</v>
      </c>
      <c r="ES199" s="34">
        <v>999999999</v>
      </c>
      <c r="ET199" s="34">
        <v>0</v>
      </c>
      <c r="EU199" s="34">
        <v>999999999</v>
      </c>
      <c r="EV199" s="34">
        <v>0</v>
      </c>
      <c r="EW199" s="34">
        <v>0</v>
      </c>
      <c r="EX199" s="34">
        <v>999999999</v>
      </c>
      <c r="EY199" s="34">
        <v>0</v>
      </c>
      <c r="EZ199" s="34">
        <v>0</v>
      </c>
      <c r="FA199" s="34">
        <v>0</v>
      </c>
      <c r="FB199" s="34">
        <v>0</v>
      </c>
      <c r="FC199" s="34">
        <v>999999999</v>
      </c>
      <c r="FD199" s="42">
        <v>50</v>
      </c>
      <c r="FE199" s="42">
        <v>999999999</v>
      </c>
      <c r="FF199" s="42">
        <v>0</v>
      </c>
      <c r="FG199" s="42">
        <v>999999999</v>
      </c>
      <c r="FH199" s="42">
        <v>0</v>
      </c>
      <c r="FI199" s="42">
        <v>100</v>
      </c>
      <c r="FJ199" s="42">
        <v>999999999</v>
      </c>
      <c r="FK199" s="42">
        <v>0</v>
      </c>
      <c r="FL199" s="42">
        <v>0</v>
      </c>
      <c r="FM199" s="42">
        <v>25</v>
      </c>
      <c r="FN199" s="42">
        <v>0</v>
      </c>
      <c r="FO199" s="42">
        <v>999999999</v>
      </c>
      <c r="FP199" s="42">
        <v>1</v>
      </c>
      <c r="FQ199" s="2">
        <v>0</v>
      </c>
      <c r="FR199" s="2">
        <v>2</v>
      </c>
      <c r="FS199" s="2">
        <v>0</v>
      </c>
      <c r="FT199" s="2">
        <v>0</v>
      </c>
      <c r="FU199" s="2">
        <v>0</v>
      </c>
      <c r="FV199" s="2">
        <v>0</v>
      </c>
      <c r="FW199" s="2">
        <v>0</v>
      </c>
      <c r="FX199" s="2">
        <v>2</v>
      </c>
      <c r="FY199" s="2">
        <v>4</v>
      </c>
      <c r="FZ199" s="2">
        <v>1</v>
      </c>
      <c r="GA199" s="2">
        <v>0</v>
      </c>
      <c r="GB199" s="25">
        <v>0</v>
      </c>
      <c r="GC199" s="25">
        <v>0</v>
      </c>
      <c r="GD199" s="25">
        <v>0</v>
      </c>
      <c r="GE199" s="25">
        <v>0</v>
      </c>
      <c r="GF199" s="25">
        <v>1</v>
      </c>
      <c r="GG199" s="25">
        <v>1</v>
      </c>
      <c r="GH199" s="25">
        <v>0</v>
      </c>
      <c r="GI199" s="25">
        <v>1</v>
      </c>
      <c r="GJ199" s="25">
        <v>0</v>
      </c>
      <c r="GK199" s="25">
        <v>1</v>
      </c>
      <c r="GL199" s="25">
        <v>0</v>
      </c>
      <c r="GM199" s="25">
        <v>0</v>
      </c>
      <c r="GN199" s="2">
        <v>2</v>
      </c>
      <c r="GO199" s="2">
        <v>0</v>
      </c>
      <c r="GP199" s="2">
        <v>0</v>
      </c>
      <c r="GQ199" s="2">
        <v>0</v>
      </c>
      <c r="GR199" s="2">
        <v>0</v>
      </c>
      <c r="GS199" s="2">
        <v>0</v>
      </c>
      <c r="GT199" s="2">
        <v>0</v>
      </c>
      <c r="GU199" s="2">
        <v>0</v>
      </c>
      <c r="GV199" s="2">
        <v>0</v>
      </c>
      <c r="GW199" s="2">
        <v>0</v>
      </c>
      <c r="GX199" s="2">
        <v>0</v>
      </c>
      <c r="GY199" s="2">
        <v>0</v>
      </c>
      <c r="GZ199" s="2">
        <v>3</v>
      </c>
      <c r="HA199" s="2">
        <v>0</v>
      </c>
      <c r="HB199" s="2">
        <v>2</v>
      </c>
      <c r="HC199" s="2">
        <v>0</v>
      </c>
      <c r="HD199" s="2">
        <v>1</v>
      </c>
      <c r="HE199" s="2">
        <v>1</v>
      </c>
      <c r="HF199" s="2">
        <v>0</v>
      </c>
      <c r="HG199" s="2">
        <v>1</v>
      </c>
      <c r="HH199" s="2">
        <v>2</v>
      </c>
      <c r="HI199" s="2">
        <v>5</v>
      </c>
      <c r="HJ199" s="2">
        <v>1</v>
      </c>
      <c r="HK199" s="2">
        <v>0</v>
      </c>
      <c r="HL199" s="34">
        <v>33.333333333333329</v>
      </c>
      <c r="HM199" s="34">
        <v>999999999</v>
      </c>
      <c r="HN199" s="34">
        <v>100</v>
      </c>
      <c r="HO199" s="34">
        <v>999999999</v>
      </c>
      <c r="HP199" s="34">
        <v>0</v>
      </c>
      <c r="HQ199" s="34">
        <v>0</v>
      </c>
      <c r="HR199" s="34">
        <v>999999999</v>
      </c>
      <c r="HS199" s="34">
        <v>0</v>
      </c>
      <c r="HT199" s="34">
        <v>100</v>
      </c>
      <c r="HU199" s="34">
        <v>80</v>
      </c>
      <c r="HV199" s="34">
        <v>100</v>
      </c>
      <c r="HW199" s="34">
        <v>999999999</v>
      </c>
      <c r="HX199" s="39">
        <v>0</v>
      </c>
      <c r="HY199" s="39">
        <v>999999999</v>
      </c>
      <c r="HZ199" s="39">
        <v>0</v>
      </c>
      <c r="IA199" s="39">
        <v>999999999</v>
      </c>
      <c r="IB199" s="39">
        <v>100</v>
      </c>
      <c r="IC199" s="39">
        <v>100</v>
      </c>
      <c r="ID199" s="39">
        <v>999999999</v>
      </c>
      <c r="IE199" s="39">
        <v>100</v>
      </c>
      <c r="IF199" s="39">
        <v>0</v>
      </c>
      <c r="IG199" s="39">
        <v>20</v>
      </c>
      <c r="IH199" s="39">
        <v>0</v>
      </c>
      <c r="II199" s="39">
        <v>999999999</v>
      </c>
      <c r="IJ199" s="39">
        <v>66.666666666666657</v>
      </c>
      <c r="IK199" s="39">
        <v>999999999</v>
      </c>
      <c r="IL199" s="39">
        <v>0</v>
      </c>
      <c r="IM199" s="39">
        <v>999999999</v>
      </c>
      <c r="IN199" s="39">
        <v>0</v>
      </c>
      <c r="IO199" s="39">
        <v>0</v>
      </c>
      <c r="IP199" s="39">
        <v>999999999</v>
      </c>
      <c r="IQ199" s="39">
        <v>0</v>
      </c>
      <c r="IR199" s="39">
        <v>0</v>
      </c>
      <c r="IS199" s="39">
        <v>0</v>
      </c>
      <c r="IT199" s="39">
        <v>0</v>
      </c>
      <c r="IU199" s="39">
        <v>999999999</v>
      </c>
      <c r="IV199" s="39">
        <v>0</v>
      </c>
      <c r="IW199" s="39">
        <v>1</v>
      </c>
      <c r="IX199" s="39">
        <v>0</v>
      </c>
      <c r="IY199" s="39">
        <v>0</v>
      </c>
      <c r="IZ199" s="39">
        <v>0</v>
      </c>
      <c r="JA199" s="39">
        <v>0</v>
      </c>
      <c r="JB199" s="39">
        <v>0</v>
      </c>
      <c r="JC199" s="39">
        <v>1</v>
      </c>
      <c r="JD199" s="2">
        <v>0</v>
      </c>
      <c r="JE199" s="2">
        <v>0</v>
      </c>
      <c r="JF199" s="2">
        <v>2</v>
      </c>
      <c r="JG199" s="2">
        <v>1</v>
      </c>
      <c r="JH199" s="2">
        <v>0</v>
      </c>
      <c r="JI199" s="2">
        <v>0</v>
      </c>
      <c r="JJ199" s="2">
        <v>0</v>
      </c>
      <c r="JK199" s="2">
        <v>1</v>
      </c>
      <c r="JL199" s="2">
        <v>0</v>
      </c>
      <c r="JM199" s="44">
        <v>0</v>
      </c>
      <c r="JN199" s="44">
        <v>0</v>
      </c>
      <c r="JO199" s="44">
        <v>0</v>
      </c>
      <c r="JP199" s="2">
        <v>0</v>
      </c>
      <c r="JQ199" s="2">
        <v>0</v>
      </c>
      <c r="JR199" s="2">
        <v>0</v>
      </c>
      <c r="JS199" s="2">
        <v>0</v>
      </c>
      <c r="JT199" s="2">
        <v>0</v>
      </c>
      <c r="JU199" s="2">
        <v>0</v>
      </c>
      <c r="JV199" s="2">
        <v>0</v>
      </c>
      <c r="JW199" s="2">
        <v>0</v>
      </c>
      <c r="JX199" s="2">
        <v>0</v>
      </c>
      <c r="JY199" s="2">
        <v>0</v>
      </c>
      <c r="JZ199" s="2">
        <v>0</v>
      </c>
      <c r="KA199" s="2">
        <v>1</v>
      </c>
      <c r="KB199" s="25">
        <v>0</v>
      </c>
      <c r="KC199" s="25">
        <v>0</v>
      </c>
      <c r="KD199" s="25">
        <v>0</v>
      </c>
      <c r="KE199" s="25">
        <v>0</v>
      </c>
      <c r="KF199" s="25">
        <v>0</v>
      </c>
      <c r="KG199" s="25">
        <v>1</v>
      </c>
      <c r="KH199" s="25">
        <v>0</v>
      </c>
      <c r="KI199" s="25">
        <v>1</v>
      </c>
      <c r="KJ199" s="25">
        <v>0</v>
      </c>
      <c r="KK199" s="25">
        <v>0</v>
      </c>
      <c r="KL199" s="25">
        <v>0</v>
      </c>
      <c r="KM199" s="25">
        <v>2</v>
      </c>
      <c r="KN199" s="25">
        <v>0</v>
      </c>
      <c r="KO199" s="25">
        <v>0</v>
      </c>
      <c r="KP199" s="25">
        <v>2</v>
      </c>
      <c r="KQ199" s="25">
        <v>1</v>
      </c>
      <c r="KR199" s="44">
        <v>999999999</v>
      </c>
      <c r="KS199" s="44">
        <v>100</v>
      </c>
      <c r="KT199" s="44">
        <v>999999999</v>
      </c>
      <c r="KU199" s="44">
        <v>0</v>
      </c>
      <c r="KV199" s="44">
        <v>999999999</v>
      </c>
      <c r="KW199" s="44">
        <v>999999999</v>
      </c>
      <c r="KX199" s="44">
        <v>999999999</v>
      </c>
      <c r="KY199" s="44">
        <v>50</v>
      </c>
      <c r="KZ199" s="44">
        <v>999999999</v>
      </c>
      <c r="LA199" s="44">
        <v>999999999</v>
      </c>
      <c r="LB199" s="44">
        <v>100</v>
      </c>
      <c r="LC199" s="44">
        <v>100</v>
      </c>
      <c r="LD199" s="44">
        <v>999999999</v>
      </c>
      <c r="LE199" s="44">
        <v>0</v>
      </c>
      <c r="LF199" s="44">
        <v>999999999</v>
      </c>
      <c r="LG199" s="44">
        <v>100</v>
      </c>
      <c r="LH199" s="44">
        <v>999999999</v>
      </c>
      <c r="LI199" s="44">
        <v>999999999</v>
      </c>
      <c r="LJ199" s="44">
        <v>999999999</v>
      </c>
      <c r="LK199" s="44">
        <v>0</v>
      </c>
      <c r="LL199" s="44">
        <v>999999999</v>
      </c>
      <c r="LM199" s="44">
        <v>999999999</v>
      </c>
      <c r="LN199" s="44">
        <v>0</v>
      </c>
      <c r="LO199" s="44">
        <v>0</v>
      </c>
      <c r="LP199" s="44">
        <v>999999999</v>
      </c>
      <c r="LQ199" s="44">
        <v>0</v>
      </c>
      <c r="LR199" s="44">
        <v>999999999</v>
      </c>
      <c r="LS199" s="44">
        <v>0</v>
      </c>
      <c r="LT199" s="44">
        <v>999999999</v>
      </c>
      <c r="LU199" s="44">
        <v>999999999</v>
      </c>
      <c r="LV199" s="44">
        <v>999999999</v>
      </c>
      <c r="LW199" s="44">
        <v>50</v>
      </c>
      <c r="LX199" s="44">
        <v>999999999</v>
      </c>
      <c r="LY199" s="44">
        <v>999999999</v>
      </c>
      <c r="LZ199" s="44">
        <v>0</v>
      </c>
      <c r="MA199" s="44">
        <v>0</v>
      </c>
      <c r="MB199" s="25">
        <v>0</v>
      </c>
      <c r="MC199" s="25">
        <v>0</v>
      </c>
      <c r="MD199" s="25">
        <v>0</v>
      </c>
      <c r="ME199" s="25">
        <v>0</v>
      </c>
      <c r="MF199" s="25">
        <v>0</v>
      </c>
      <c r="MG199" s="25">
        <v>0</v>
      </c>
      <c r="MH199" s="25">
        <v>0</v>
      </c>
      <c r="MI199" s="25">
        <v>0</v>
      </c>
      <c r="MJ199" s="25">
        <v>0</v>
      </c>
      <c r="MK199" s="25">
        <v>1</v>
      </c>
      <c r="ML199" s="25">
        <v>0</v>
      </c>
      <c r="MM199" s="25">
        <v>0</v>
      </c>
      <c r="MN199" s="25">
        <v>2</v>
      </c>
      <c r="MO199" s="25">
        <v>0</v>
      </c>
      <c r="MP199" s="25">
        <v>1</v>
      </c>
      <c r="MQ199" s="25">
        <v>0</v>
      </c>
      <c r="MR199" s="25">
        <v>1</v>
      </c>
      <c r="MS199" s="25">
        <v>1</v>
      </c>
      <c r="MT199" s="25">
        <v>0</v>
      </c>
      <c r="MU199" s="25">
        <v>1</v>
      </c>
      <c r="MV199" s="25">
        <v>0</v>
      </c>
      <c r="MW199" s="44">
        <v>1</v>
      </c>
      <c r="MX199" s="44">
        <v>1</v>
      </c>
      <c r="MY199" s="44">
        <v>0</v>
      </c>
      <c r="MZ199" s="44">
        <v>0</v>
      </c>
      <c r="NA199" s="44">
        <v>999999999</v>
      </c>
      <c r="NB199" s="44">
        <v>0</v>
      </c>
      <c r="NC199" s="44">
        <v>999999999</v>
      </c>
      <c r="ND199" s="44">
        <v>0</v>
      </c>
      <c r="NE199" s="44">
        <v>0</v>
      </c>
      <c r="NF199" s="44">
        <v>999999999</v>
      </c>
      <c r="NG199" s="44">
        <v>0</v>
      </c>
      <c r="NH199" s="44">
        <v>999999999</v>
      </c>
      <c r="NI199" s="44">
        <v>100</v>
      </c>
      <c r="NJ199" s="44">
        <v>0</v>
      </c>
      <c r="NK199" s="44">
        <v>999999999</v>
      </c>
      <c r="NL199" s="25">
        <v>0</v>
      </c>
      <c r="NM199" s="25">
        <v>0</v>
      </c>
      <c r="NN199" s="25">
        <v>0</v>
      </c>
      <c r="NO199" s="25">
        <v>0</v>
      </c>
      <c r="NP199" s="25">
        <v>0</v>
      </c>
      <c r="NQ199" s="25">
        <v>0</v>
      </c>
      <c r="NR199" s="25">
        <v>0</v>
      </c>
      <c r="NS199" s="25">
        <v>0</v>
      </c>
      <c r="NT199" s="25">
        <v>0</v>
      </c>
      <c r="NU199" s="25">
        <v>0</v>
      </c>
      <c r="NV199" s="25">
        <v>0</v>
      </c>
      <c r="NW199" s="25">
        <v>0</v>
      </c>
      <c r="NX199" s="25">
        <v>0</v>
      </c>
      <c r="NY199" s="25">
        <v>1</v>
      </c>
      <c r="NZ199" s="25">
        <v>0</v>
      </c>
      <c r="OA199" s="25">
        <v>1</v>
      </c>
      <c r="OB199" s="25">
        <v>0</v>
      </c>
      <c r="OC199" s="25">
        <v>0</v>
      </c>
      <c r="OD199" s="44">
        <v>0</v>
      </c>
      <c r="OE199" s="44">
        <v>0</v>
      </c>
      <c r="OF199" s="44">
        <v>0</v>
      </c>
      <c r="OG199" s="44">
        <v>0</v>
      </c>
      <c r="OH199" s="44">
        <v>0</v>
      </c>
      <c r="OI199" s="44">
        <v>0</v>
      </c>
      <c r="OJ199" s="44">
        <v>999999999</v>
      </c>
      <c r="OK199" s="44">
        <v>0</v>
      </c>
      <c r="OL199" s="44">
        <v>999999999</v>
      </c>
      <c r="OM199" s="44">
        <v>0</v>
      </c>
      <c r="ON199" s="44">
        <v>999999999</v>
      </c>
      <c r="OO199" s="44">
        <v>999999999</v>
      </c>
      <c r="OP199" s="44">
        <v>999999999</v>
      </c>
      <c r="OQ199" s="44">
        <v>999999999</v>
      </c>
      <c r="OR199" s="44">
        <v>999999999</v>
      </c>
      <c r="OS199" s="44">
        <v>999999999</v>
      </c>
      <c r="OT199" s="44">
        <v>999999999</v>
      </c>
      <c r="OU199" s="44">
        <v>999999999</v>
      </c>
      <c r="OV199" s="25">
        <v>4</v>
      </c>
      <c r="OW199" s="25">
        <v>2</v>
      </c>
      <c r="OX199" s="25">
        <v>2</v>
      </c>
      <c r="OY199" s="25">
        <v>2</v>
      </c>
      <c r="OZ199" s="25">
        <v>1</v>
      </c>
      <c r="PA199" s="25">
        <v>3</v>
      </c>
      <c r="PB199" s="25">
        <v>0</v>
      </c>
      <c r="PC199" s="25">
        <v>2</v>
      </c>
      <c r="PD199" s="25">
        <v>3</v>
      </c>
      <c r="PE199" s="25">
        <v>5</v>
      </c>
      <c r="PF199" s="25">
        <v>4</v>
      </c>
      <c r="PG199" s="25">
        <v>2</v>
      </c>
      <c r="PH199" s="25">
        <v>6</v>
      </c>
      <c r="PI199" s="25">
        <v>5</v>
      </c>
      <c r="PJ199" s="25">
        <v>3</v>
      </c>
      <c r="PK199" s="25">
        <v>2</v>
      </c>
      <c r="PL199" s="25">
        <v>1</v>
      </c>
      <c r="PM199" s="25">
        <v>4</v>
      </c>
      <c r="PN199" s="25">
        <v>1</v>
      </c>
      <c r="PO199" s="25">
        <v>3</v>
      </c>
      <c r="PP199" s="25">
        <v>3</v>
      </c>
      <c r="PQ199" s="25">
        <v>5</v>
      </c>
      <c r="PR199" s="25">
        <v>5</v>
      </c>
      <c r="PS199" s="25">
        <v>4</v>
      </c>
      <c r="PT199" s="44">
        <v>66.666666666666657</v>
      </c>
      <c r="PU199" s="44">
        <v>40</v>
      </c>
      <c r="PV199" s="44">
        <v>66.666666666666657</v>
      </c>
      <c r="PW199" s="44">
        <v>100</v>
      </c>
      <c r="PX199" s="44">
        <v>100</v>
      </c>
      <c r="PY199" s="44">
        <v>75</v>
      </c>
      <c r="PZ199" s="44">
        <v>0</v>
      </c>
      <c r="QA199" s="44">
        <v>66.666666666666657</v>
      </c>
      <c r="QB199" s="44">
        <v>100</v>
      </c>
      <c r="QC199" s="44">
        <v>100</v>
      </c>
      <c r="QD199" s="44">
        <v>80</v>
      </c>
      <c r="QE199" s="44">
        <v>50</v>
      </c>
      <c r="QF199" s="25">
        <v>5</v>
      </c>
      <c r="QG199" s="25">
        <v>3</v>
      </c>
      <c r="QH199" s="25">
        <v>2</v>
      </c>
      <c r="QI199" s="25">
        <v>2</v>
      </c>
      <c r="QJ199" s="25">
        <v>1</v>
      </c>
      <c r="QK199" s="25">
        <v>3</v>
      </c>
      <c r="QL199" s="25">
        <v>0</v>
      </c>
      <c r="QM199" s="25">
        <v>1</v>
      </c>
      <c r="QN199" s="25">
        <v>2</v>
      </c>
      <c r="QO199" s="25">
        <v>5</v>
      </c>
      <c r="QP199" s="25">
        <v>2</v>
      </c>
      <c r="QQ199" s="25">
        <v>6</v>
      </c>
      <c r="QR199" s="25">
        <v>5</v>
      </c>
      <c r="QS199" s="25">
        <v>3</v>
      </c>
      <c r="QT199" s="25">
        <v>2</v>
      </c>
      <c r="QU199" s="25">
        <v>1</v>
      </c>
      <c r="QV199" s="25">
        <v>4</v>
      </c>
      <c r="QW199" s="25">
        <v>1</v>
      </c>
      <c r="QX199" s="25">
        <v>3</v>
      </c>
      <c r="QY199" s="25">
        <v>3</v>
      </c>
      <c r="QZ199" s="25">
        <v>5</v>
      </c>
      <c r="RA199" s="25">
        <v>5</v>
      </c>
      <c r="RB199" s="44">
        <v>83.333333333333343</v>
      </c>
      <c r="RC199" s="44">
        <v>60</v>
      </c>
      <c r="RD199" s="44">
        <v>66.666666666666657</v>
      </c>
      <c r="RE199" s="44">
        <v>100</v>
      </c>
      <c r="RF199" s="44">
        <v>100</v>
      </c>
      <c r="RG199" s="44">
        <v>75</v>
      </c>
      <c r="RH199" s="44">
        <v>0</v>
      </c>
      <c r="RI199" s="44">
        <v>33.333333333333329</v>
      </c>
      <c r="RJ199" s="44">
        <v>66.666666666666657</v>
      </c>
      <c r="RK199" s="44">
        <v>100</v>
      </c>
      <c r="RL199" s="44">
        <v>40</v>
      </c>
      <c r="RM199" s="25">
        <v>2</v>
      </c>
      <c r="RN199" s="25">
        <v>1</v>
      </c>
      <c r="RO199" s="25">
        <v>2</v>
      </c>
      <c r="RP199" s="25">
        <v>1</v>
      </c>
      <c r="RQ199" s="25">
        <v>1</v>
      </c>
      <c r="RR199" s="25">
        <v>1</v>
      </c>
      <c r="RS199" s="25">
        <v>0</v>
      </c>
      <c r="RT199" s="25">
        <v>2</v>
      </c>
      <c r="RU199" s="25">
        <v>1</v>
      </c>
      <c r="RV199" s="25">
        <v>2</v>
      </c>
      <c r="RW199" s="25">
        <v>2</v>
      </c>
      <c r="RX199" s="25">
        <v>1</v>
      </c>
      <c r="RY199" s="25">
        <v>1</v>
      </c>
      <c r="RZ199" s="25">
        <v>1</v>
      </c>
      <c r="SA199" s="25">
        <v>2</v>
      </c>
      <c r="SB199" s="25">
        <v>1</v>
      </c>
      <c r="SC199" s="25">
        <v>1</v>
      </c>
      <c r="SD199" s="25">
        <v>1</v>
      </c>
      <c r="SE199" s="25">
        <v>0</v>
      </c>
      <c r="SF199" s="25">
        <v>2</v>
      </c>
      <c r="SG199" s="25">
        <v>0</v>
      </c>
      <c r="SH199" s="25">
        <v>4</v>
      </c>
      <c r="SI199" s="25">
        <v>2</v>
      </c>
      <c r="SJ199" s="25">
        <v>1</v>
      </c>
      <c r="SK199" s="25">
        <v>1</v>
      </c>
      <c r="SL199" s="25">
        <v>1</v>
      </c>
      <c r="SM199" s="25">
        <v>2</v>
      </c>
      <c r="SN199" s="25">
        <v>1</v>
      </c>
      <c r="SO199" s="25">
        <v>1</v>
      </c>
      <c r="SP199" s="25">
        <v>1</v>
      </c>
      <c r="SQ199" s="25">
        <v>0</v>
      </c>
      <c r="SR199" s="25">
        <v>2</v>
      </c>
      <c r="SS199" s="25">
        <v>0</v>
      </c>
      <c r="ST199" s="25">
        <v>2</v>
      </c>
      <c r="SU199" s="25">
        <v>1</v>
      </c>
      <c r="SV199" s="25">
        <v>1</v>
      </c>
      <c r="SW199" s="44">
        <v>20</v>
      </c>
      <c r="SX199" s="44">
        <v>33.333333333333329</v>
      </c>
      <c r="SY199" s="44">
        <v>100</v>
      </c>
      <c r="SZ199" s="44">
        <v>33.333333333333329</v>
      </c>
      <c r="TA199" s="44">
        <v>50</v>
      </c>
      <c r="TB199" s="44">
        <v>20</v>
      </c>
      <c r="TC199" s="44">
        <v>999999999</v>
      </c>
      <c r="TD199" s="44">
        <v>50</v>
      </c>
      <c r="TE199" s="44">
        <v>33.333333333333329</v>
      </c>
      <c r="TF199" s="44">
        <v>40</v>
      </c>
      <c r="TG199" s="44">
        <v>66.666666666666657</v>
      </c>
      <c r="TH199" s="44">
        <v>33.333333333333329</v>
      </c>
      <c r="TI199" s="44">
        <v>10</v>
      </c>
      <c r="TJ199" s="44">
        <v>33.333333333333329</v>
      </c>
      <c r="TK199" s="44">
        <v>100</v>
      </c>
      <c r="TL199" s="44">
        <v>33.333333333333329</v>
      </c>
      <c r="TM199" s="44">
        <v>50</v>
      </c>
      <c r="TN199" s="44">
        <v>20</v>
      </c>
      <c r="TO199" s="44">
        <v>999999999</v>
      </c>
      <c r="TP199" s="44">
        <v>50</v>
      </c>
      <c r="TQ199" s="44">
        <v>0</v>
      </c>
      <c r="TR199" s="44">
        <v>80</v>
      </c>
      <c r="TS199" s="44">
        <v>66.666666666666657</v>
      </c>
      <c r="TT199" s="44">
        <v>33.333333333333329</v>
      </c>
      <c r="TU199" s="44">
        <v>10</v>
      </c>
      <c r="TV199" s="44">
        <v>33.333333333333329</v>
      </c>
      <c r="TW199" s="44">
        <v>100</v>
      </c>
      <c r="TX199" s="44">
        <v>33.333333333333329</v>
      </c>
      <c r="TY199" s="44">
        <v>50</v>
      </c>
      <c r="TZ199" s="44">
        <v>20</v>
      </c>
      <c r="UA199" s="44">
        <v>999999999</v>
      </c>
      <c r="UB199" s="44">
        <v>50</v>
      </c>
      <c r="UC199" s="44">
        <v>0</v>
      </c>
      <c r="UD199" s="44">
        <v>40</v>
      </c>
      <c r="UE199" s="44">
        <v>33.333333333333329</v>
      </c>
      <c r="UF199" s="44">
        <v>33.333333333333329</v>
      </c>
    </row>
    <row r="200" spans="1:552" x14ac:dyDescent="0.25">
      <c r="A200" s="2" t="str">
        <f t="shared" si="3"/>
        <v xml:space="preserve">352390 Itu                                                                                                                                          </v>
      </c>
      <c r="B200" s="58">
        <v>352390</v>
      </c>
      <c r="C200" s="2" t="s">
        <v>244</v>
      </c>
      <c r="D200" s="56">
        <v>4</v>
      </c>
      <c r="E200" s="56">
        <v>9</v>
      </c>
      <c r="F200" s="56">
        <v>5</v>
      </c>
      <c r="G200" s="56">
        <v>5</v>
      </c>
      <c r="H200" s="56">
        <v>7</v>
      </c>
      <c r="I200" s="56">
        <v>3</v>
      </c>
      <c r="J200" s="56">
        <v>8</v>
      </c>
      <c r="K200" s="56">
        <v>7</v>
      </c>
      <c r="L200" s="56">
        <v>4</v>
      </c>
      <c r="M200" s="56">
        <v>6</v>
      </c>
      <c r="N200" s="56">
        <v>6</v>
      </c>
      <c r="O200" s="56">
        <v>4</v>
      </c>
      <c r="P200" s="59">
        <v>0</v>
      </c>
      <c r="Q200" s="59">
        <v>5</v>
      </c>
      <c r="R200" s="59">
        <v>3</v>
      </c>
      <c r="S200" s="59">
        <v>2</v>
      </c>
      <c r="T200" s="59">
        <v>1</v>
      </c>
      <c r="U200" s="59">
        <v>1</v>
      </c>
      <c r="V200" s="59">
        <v>3</v>
      </c>
      <c r="W200" s="59">
        <v>4</v>
      </c>
      <c r="X200" s="59">
        <v>0</v>
      </c>
      <c r="Y200" s="59">
        <v>3</v>
      </c>
      <c r="Z200" s="59">
        <v>0</v>
      </c>
      <c r="AA200" s="59">
        <v>3</v>
      </c>
      <c r="AB200" s="62">
        <v>0</v>
      </c>
      <c r="AC200" s="62">
        <v>55.555555555555557</v>
      </c>
      <c r="AD200" s="62">
        <v>60</v>
      </c>
      <c r="AE200" s="62">
        <v>40</v>
      </c>
      <c r="AF200" s="62">
        <v>14.285714285714285</v>
      </c>
      <c r="AG200" s="62">
        <v>33.333333333333329</v>
      </c>
      <c r="AH200" s="62">
        <v>37.5</v>
      </c>
      <c r="AI200" s="62">
        <v>57.142857142857139</v>
      </c>
      <c r="AJ200" s="62">
        <v>0</v>
      </c>
      <c r="AK200" s="62">
        <v>50</v>
      </c>
      <c r="AL200" s="62">
        <v>0</v>
      </c>
      <c r="AM200" s="62">
        <v>75</v>
      </c>
      <c r="AN200" s="61">
        <v>3</v>
      </c>
      <c r="AO200" s="25">
        <v>2</v>
      </c>
      <c r="AP200" s="25">
        <v>2</v>
      </c>
      <c r="AQ200" s="25">
        <v>2</v>
      </c>
      <c r="AR200" s="25">
        <v>4</v>
      </c>
      <c r="AS200" s="25">
        <v>1</v>
      </c>
      <c r="AT200" s="25">
        <v>3</v>
      </c>
      <c r="AU200" s="25">
        <v>3</v>
      </c>
      <c r="AV200" s="25">
        <v>1</v>
      </c>
      <c r="AW200" s="25">
        <v>1</v>
      </c>
      <c r="AX200" s="25">
        <v>5</v>
      </c>
      <c r="AY200" s="25">
        <v>1</v>
      </c>
      <c r="AZ200" s="39">
        <v>75</v>
      </c>
      <c r="BA200" s="39">
        <v>22.222222222222221</v>
      </c>
      <c r="BB200" s="39">
        <v>40</v>
      </c>
      <c r="BC200" s="39">
        <v>40</v>
      </c>
      <c r="BD200" s="39">
        <v>57.142857142857139</v>
      </c>
      <c r="BE200" s="39">
        <v>33.333333333333329</v>
      </c>
      <c r="BF200" s="39">
        <v>37.5</v>
      </c>
      <c r="BG200" s="39">
        <v>42.857142857142854</v>
      </c>
      <c r="BH200" s="39">
        <v>25</v>
      </c>
      <c r="BI200" s="39">
        <v>16.666666666666664</v>
      </c>
      <c r="BJ200" s="39">
        <v>83.333333333333343</v>
      </c>
      <c r="BK200" s="39">
        <v>25</v>
      </c>
      <c r="BL200" s="25">
        <v>1</v>
      </c>
      <c r="BM200" s="25">
        <v>2</v>
      </c>
      <c r="BN200" s="25">
        <v>0</v>
      </c>
      <c r="BO200" s="25">
        <v>1</v>
      </c>
      <c r="BP200" s="25">
        <v>2</v>
      </c>
      <c r="BQ200" s="25">
        <v>1</v>
      </c>
      <c r="BR200" s="25">
        <v>2</v>
      </c>
      <c r="BS200" s="25">
        <v>0</v>
      </c>
      <c r="BT200" s="25">
        <v>3</v>
      </c>
      <c r="BU200" s="25">
        <v>2</v>
      </c>
      <c r="BV200" s="25">
        <v>1</v>
      </c>
      <c r="BW200" s="25">
        <v>0</v>
      </c>
      <c r="BX200" s="39">
        <v>25</v>
      </c>
      <c r="BY200" s="39">
        <v>22.222222222222221</v>
      </c>
      <c r="BZ200" s="39">
        <v>0</v>
      </c>
      <c r="CA200" s="39">
        <v>20</v>
      </c>
      <c r="CB200" s="39">
        <v>28.571428571428569</v>
      </c>
      <c r="CC200" s="39">
        <v>33.333333333333329</v>
      </c>
      <c r="CD200" s="39">
        <v>25</v>
      </c>
      <c r="CE200" s="39">
        <v>0</v>
      </c>
      <c r="CF200" s="39">
        <v>75</v>
      </c>
      <c r="CG200" s="39">
        <v>33.333333333333329</v>
      </c>
      <c r="CH200" s="39">
        <v>16.666666666666664</v>
      </c>
      <c r="CI200" s="39">
        <v>0</v>
      </c>
      <c r="CJ200" s="63">
        <v>0</v>
      </c>
      <c r="CK200" s="63">
        <v>3</v>
      </c>
      <c r="CL200" s="63">
        <v>3</v>
      </c>
      <c r="CM200" s="63">
        <v>0</v>
      </c>
      <c r="CN200" s="63">
        <v>0</v>
      </c>
      <c r="CO200" s="63">
        <v>1</v>
      </c>
      <c r="CP200" s="63">
        <v>1</v>
      </c>
      <c r="CQ200" s="63">
        <v>1</v>
      </c>
      <c r="CR200" s="63">
        <v>0</v>
      </c>
      <c r="CS200" s="63">
        <v>2</v>
      </c>
      <c r="CT200" s="63">
        <v>0</v>
      </c>
      <c r="CU200" s="63">
        <v>2</v>
      </c>
      <c r="CV200" s="63">
        <v>0</v>
      </c>
      <c r="CW200" s="63">
        <v>0</v>
      </c>
      <c r="CX200" s="63">
        <v>0</v>
      </c>
      <c r="CY200" s="63">
        <v>0</v>
      </c>
      <c r="CZ200" s="63">
        <v>1</v>
      </c>
      <c r="DA200" s="63">
        <v>0</v>
      </c>
      <c r="DB200" s="63">
        <v>1</v>
      </c>
      <c r="DC200" s="63">
        <v>0</v>
      </c>
      <c r="DD200" s="63">
        <v>0</v>
      </c>
      <c r="DE200" s="63">
        <v>0</v>
      </c>
      <c r="DF200" s="63">
        <v>0</v>
      </c>
      <c r="DG200" s="63">
        <v>0</v>
      </c>
      <c r="DH200" s="25">
        <v>0</v>
      </c>
      <c r="DI200" s="25">
        <v>1</v>
      </c>
      <c r="DJ200" s="25">
        <v>0</v>
      </c>
      <c r="DK200" s="25">
        <v>1</v>
      </c>
      <c r="DL200" s="25">
        <v>0</v>
      </c>
      <c r="DM200" s="25">
        <v>0</v>
      </c>
      <c r="DN200" s="25">
        <v>0</v>
      </c>
      <c r="DO200" s="25">
        <v>0</v>
      </c>
      <c r="DP200" s="25">
        <v>0</v>
      </c>
      <c r="DQ200" s="25">
        <v>1</v>
      </c>
      <c r="DR200" s="25">
        <v>0</v>
      </c>
      <c r="DS200" s="25">
        <v>1</v>
      </c>
      <c r="DT200" s="34">
        <v>0</v>
      </c>
      <c r="DU200" s="34">
        <v>4</v>
      </c>
      <c r="DV200" s="34">
        <v>3</v>
      </c>
      <c r="DW200" s="34">
        <v>1</v>
      </c>
      <c r="DX200" s="34">
        <v>1</v>
      </c>
      <c r="DY200" s="34">
        <v>1</v>
      </c>
      <c r="DZ200" s="34">
        <v>2</v>
      </c>
      <c r="EA200" s="2">
        <v>1</v>
      </c>
      <c r="EB200" s="2">
        <v>0</v>
      </c>
      <c r="EC200" s="2">
        <v>3</v>
      </c>
      <c r="ED200" s="2">
        <v>0</v>
      </c>
      <c r="EE200" s="2">
        <v>3</v>
      </c>
      <c r="EF200" s="34">
        <v>999999999</v>
      </c>
      <c r="EG200" s="34">
        <v>75</v>
      </c>
      <c r="EH200" s="34">
        <v>100</v>
      </c>
      <c r="EI200" s="34">
        <v>0</v>
      </c>
      <c r="EJ200" s="34">
        <v>0</v>
      </c>
      <c r="EK200" s="34">
        <v>100</v>
      </c>
      <c r="EL200" s="34">
        <v>50</v>
      </c>
      <c r="EM200" s="34">
        <v>100</v>
      </c>
      <c r="EN200" s="34">
        <v>999999999</v>
      </c>
      <c r="EO200" s="34">
        <v>66.666666666666657</v>
      </c>
      <c r="EP200" s="34">
        <v>999999999</v>
      </c>
      <c r="EQ200" s="34">
        <v>66.666666666666657</v>
      </c>
      <c r="ER200" s="34">
        <v>999999999</v>
      </c>
      <c r="ES200" s="34">
        <v>0</v>
      </c>
      <c r="ET200" s="34">
        <v>0</v>
      </c>
      <c r="EU200" s="34">
        <v>0</v>
      </c>
      <c r="EV200" s="34">
        <v>100</v>
      </c>
      <c r="EW200" s="34">
        <v>0</v>
      </c>
      <c r="EX200" s="34">
        <v>50</v>
      </c>
      <c r="EY200" s="34">
        <v>0</v>
      </c>
      <c r="EZ200" s="34">
        <v>999999999</v>
      </c>
      <c r="FA200" s="34">
        <v>0</v>
      </c>
      <c r="FB200" s="34">
        <v>999999999</v>
      </c>
      <c r="FC200" s="34">
        <v>0</v>
      </c>
      <c r="FD200" s="42">
        <v>999999999</v>
      </c>
      <c r="FE200" s="42">
        <v>25</v>
      </c>
      <c r="FF200" s="42">
        <v>0</v>
      </c>
      <c r="FG200" s="42">
        <v>100</v>
      </c>
      <c r="FH200" s="42">
        <v>0</v>
      </c>
      <c r="FI200" s="42">
        <v>0</v>
      </c>
      <c r="FJ200" s="42">
        <v>0</v>
      </c>
      <c r="FK200" s="42">
        <v>0</v>
      </c>
      <c r="FL200" s="42">
        <v>999999999</v>
      </c>
      <c r="FM200" s="42">
        <v>33.333333333333329</v>
      </c>
      <c r="FN200" s="42">
        <v>999999999</v>
      </c>
      <c r="FO200" s="42">
        <v>33.333333333333329</v>
      </c>
      <c r="FP200" s="42">
        <v>0</v>
      </c>
      <c r="FQ200" s="2">
        <v>3</v>
      </c>
      <c r="FR200" s="2">
        <v>3</v>
      </c>
      <c r="FS200" s="2">
        <v>0</v>
      </c>
      <c r="FT200" s="2">
        <v>0</v>
      </c>
      <c r="FU200" s="2">
        <v>1</v>
      </c>
      <c r="FV200" s="2">
        <v>3</v>
      </c>
      <c r="FW200" s="2">
        <v>4</v>
      </c>
      <c r="FX200" s="2">
        <v>0</v>
      </c>
      <c r="FY200" s="2">
        <v>2</v>
      </c>
      <c r="FZ200" s="2">
        <v>0</v>
      </c>
      <c r="GA200" s="2">
        <v>3</v>
      </c>
      <c r="GB200" s="25">
        <v>0</v>
      </c>
      <c r="GC200" s="25">
        <v>1</v>
      </c>
      <c r="GD200" s="25">
        <v>0</v>
      </c>
      <c r="GE200" s="25">
        <v>2</v>
      </c>
      <c r="GF200" s="25">
        <v>1</v>
      </c>
      <c r="GG200" s="25">
        <v>0</v>
      </c>
      <c r="GH200" s="25">
        <v>0</v>
      </c>
      <c r="GI200" s="25">
        <v>0</v>
      </c>
      <c r="GJ200" s="25">
        <v>0</v>
      </c>
      <c r="GK200" s="25">
        <v>0</v>
      </c>
      <c r="GL200" s="25">
        <v>0</v>
      </c>
      <c r="GM200" s="25">
        <v>0</v>
      </c>
      <c r="GN200" s="2">
        <v>0</v>
      </c>
      <c r="GO200" s="2">
        <v>1</v>
      </c>
      <c r="GP200" s="2">
        <v>0</v>
      </c>
      <c r="GQ200" s="2">
        <v>0</v>
      </c>
      <c r="GR200" s="2">
        <v>0</v>
      </c>
      <c r="GS200" s="2">
        <v>0</v>
      </c>
      <c r="GT200" s="2">
        <v>0</v>
      </c>
      <c r="GU200" s="2">
        <v>0</v>
      </c>
      <c r="GV200" s="2">
        <v>0</v>
      </c>
      <c r="GW200" s="2">
        <v>1</v>
      </c>
      <c r="GX200" s="2">
        <v>0</v>
      </c>
      <c r="GY200" s="2">
        <v>0</v>
      </c>
      <c r="GZ200" s="2">
        <v>0</v>
      </c>
      <c r="HA200" s="2">
        <v>5</v>
      </c>
      <c r="HB200" s="2">
        <v>3</v>
      </c>
      <c r="HC200" s="2">
        <v>2</v>
      </c>
      <c r="HD200" s="2">
        <v>1</v>
      </c>
      <c r="HE200" s="2">
        <v>1</v>
      </c>
      <c r="HF200" s="2">
        <v>3</v>
      </c>
      <c r="HG200" s="2">
        <v>4</v>
      </c>
      <c r="HH200" s="2">
        <v>0</v>
      </c>
      <c r="HI200" s="2">
        <v>3</v>
      </c>
      <c r="HJ200" s="2">
        <v>0</v>
      </c>
      <c r="HK200" s="2">
        <v>3</v>
      </c>
      <c r="HL200" s="34">
        <v>999999999</v>
      </c>
      <c r="HM200" s="34">
        <v>60</v>
      </c>
      <c r="HN200" s="34">
        <v>100</v>
      </c>
      <c r="HO200" s="34">
        <v>0</v>
      </c>
      <c r="HP200" s="34">
        <v>0</v>
      </c>
      <c r="HQ200" s="34">
        <v>100</v>
      </c>
      <c r="HR200" s="34">
        <v>100</v>
      </c>
      <c r="HS200" s="34">
        <v>100</v>
      </c>
      <c r="HT200" s="34">
        <v>999999999</v>
      </c>
      <c r="HU200" s="34">
        <v>66.666666666666657</v>
      </c>
      <c r="HV200" s="34">
        <v>999999999</v>
      </c>
      <c r="HW200" s="34">
        <v>100</v>
      </c>
      <c r="HX200" s="39">
        <v>999999999</v>
      </c>
      <c r="HY200" s="39">
        <v>20</v>
      </c>
      <c r="HZ200" s="39">
        <v>0</v>
      </c>
      <c r="IA200" s="39">
        <v>100</v>
      </c>
      <c r="IB200" s="39">
        <v>100</v>
      </c>
      <c r="IC200" s="39">
        <v>0</v>
      </c>
      <c r="ID200" s="39">
        <v>0</v>
      </c>
      <c r="IE200" s="39">
        <v>0</v>
      </c>
      <c r="IF200" s="39">
        <v>999999999</v>
      </c>
      <c r="IG200" s="39">
        <v>0</v>
      </c>
      <c r="IH200" s="39">
        <v>999999999</v>
      </c>
      <c r="II200" s="39">
        <v>0</v>
      </c>
      <c r="IJ200" s="39">
        <v>999999999</v>
      </c>
      <c r="IK200" s="39">
        <v>20</v>
      </c>
      <c r="IL200" s="39">
        <v>0</v>
      </c>
      <c r="IM200" s="39">
        <v>0</v>
      </c>
      <c r="IN200" s="39">
        <v>0</v>
      </c>
      <c r="IO200" s="39">
        <v>0</v>
      </c>
      <c r="IP200" s="39">
        <v>0</v>
      </c>
      <c r="IQ200" s="39">
        <v>0</v>
      </c>
      <c r="IR200" s="39">
        <v>999999999</v>
      </c>
      <c r="IS200" s="39">
        <v>33.333333333333329</v>
      </c>
      <c r="IT200" s="39">
        <v>999999999</v>
      </c>
      <c r="IU200" s="39">
        <v>0</v>
      </c>
      <c r="IV200" s="39">
        <v>2</v>
      </c>
      <c r="IW200" s="39">
        <v>1</v>
      </c>
      <c r="IX200" s="39">
        <v>0</v>
      </c>
      <c r="IY200" s="39">
        <v>1</v>
      </c>
      <c r="IZ200" s="39">
        <v>4</v>
      </c>
      <c r="JA200" s="39">
        <v>1</v>
      </c>
      <c r="JB200" s="39">
        <v>3</v>
      </c>
      <c r="JC200" s="39">
        <v>2</v>
      </c>
      <c r="JD200" s="2">
        <v>1</v>
      </c>
      <c r="JE200" s="2">
        <v>1</v>
      </c>
      <c r="JF200" s="2">
        <v>3</v>
      </c>
      <c r="JG200" s="2">
        <v>0</v>
      </c>
      <c r="JH200" s="2">
        <v>0</v>
      </c>
      <c r="JI200" s="2">
        <v>0</v>
      </c>
      <c r="JJ200" s="2">
        <v>1</v>
      </c>
      <c r="JK200" s="2">
        <v>1</v>
      </c>
      <c r="JL200" s="2">
        <v>0</v>
      </c>
      <c r="JM200" s="44">
        <v>0</v>
      </c>
      <c r="JN200" s="44">
        <v>0</v>
      </c>
      <c r="JO200" s="44">
        <v>1</v>
      </c>
      <c r="JP200" s="2">
        <v>0</v>
      </c>
      <c r="JQ200" s="2">
        <v>0</v>
      </c>
      <c r="JR200" s="2">
        <v>1</v>
      </c>
      <c r="JS200" s="2">
        <v>0</v>
      </c>
      <c r="JT200" s="2">
        <v>1</v>
      </c>
      <c r="JU200" s="2">
        <v>1</v>
      </c>
      <c r="JV200" s="2">
        <v>1</v>
      </c>
      <c r="JW200" s="2">
        <v>0</v>
      </c>
      <c r="JX200" s="2">
        <v>0</v>
      </c>
      <c r="JY200" s="2">
        <v>0</v>
      </c>
      <c r="JZ200" s="2">
        <v>0</v>
      </c>
      <c r="KA200" s="2">
        <v>0</v>
      </c>
      <c r="KB200" s="25">
        <v>0</v>
      </c>
      <c r="KC200" s="25">
        <v>0</v>
      </c>
      <c r="KD200" s="25">
        <v>1</v>
      </c>
      <c r="KE200" s="25">
        <v>1</v>
      </c>
      <c r="KF200" s="25">
        <v>3</v>
      </c>
      <c r="KG200" s="25">
        <v>2</v>
      </c>
      <c r="KH200" s="25">
        <v>2</v>
      </c>
      <c r="KI200" s="25">
        <v>2</v>
      </c>
      <c r="KJ200" s="25">
        <v>4</v>
      </c>
      <c r="KK200" s="25">
        <v>1</v>
      </c>
      <c r="KL200" s="25">
        <v>3</v>
      </c>
      <c r="KM200" s="25">
        <v>3</v>
      </c>
      <c r="KN200" s="25">
        <v>1</v>
      </c>
      <c r="KO200" s="25">
        <v>1</v>
      </c>
      <c r="KP200" s="25">
        <v>5</v>
      </c>
      <c r="KQ200" s="25">
        <v>1</v>
      </c>
      <c r="KR200" s="44">
        <v>66.666666666666657</v>
      </c>
      <c r="KS200" s="44">
        <v>50</v>
      </c>
      <c r="KT200" s="44">
        <v>0</v>
      </c>
      <c r="KU200" s="44">
        <v>50</v>
      </c>
      <c r="KV200" s="44">
        <v>100</v>
      </c>
      <c r="KW200" s="44">
        <v>100</v>
      </c>
      <c r="KX200" s="44">
        <v>100</v>
      </c>
      <c r="KY200" s="44">
        <v>66.666666666666657</v>
      </c>
      <c r="KZ200" s="44">
        <v>100</v>
      </c>
      <c r="LA200" s="44">
        <v>100</v>
      </c>
      <c r="LB200" s="44">
        <v>60</v>
      </c>
      <c r="LC200" s="44">
        <v>0</v>
      </c>
      <c r="LD200" s="44">
        <v>0</v>
      </c>
      <c r="LE200" s="44">
        <v>0</v>
      </c>
      <c r="LF200" s="44">
        <v>50</v>
      </c>
      <c r="LG200" s="44">
        <v>50</v>
      </c>
      <c r="LH200" s="44">
        <v>0</v>
      </c>
      <c r="LI200" s="44">
        <v>0</v>
      </c>
      <c r="LJ200" s="44">
        <v>0</v>
      </c>
      <c r="LK200" s="44">
        <v>33.333333333333329</v>
      </c>
      <c r="LL200" s="44">
        <v>0</v>
      </c>
      <c r="LM200" s="44">
        <v>0</v>
      </c>
      <c r="LN200" s="44">
        <v>20</v>
      </c>
      <c r="LO200" s="44">
        <v>0</v>
      </c>
      <c r="LP200" s="44">
        <v>33.333333333333329</v>
      </c>
      <c r="LQ200" s="44">
        <v>50</v>
      </c>
      <c r="LR200" s="44">
        <v>50</v>
      </c>
      <c r="LS200" s="44">
        <v>0</v>
      </c>
      <c r="LT200" s="44">
        <v>0</v>
      </c>
      <c r="LU200" s="44">
        <v>0</v>
      </c>
      <c r="LV200" s="44">
        <v>0</v>
      </c>
      <c r="LW200" s="44">
        <v>0</v>
      </c>
      <c r="LX200" s="44">
        <v>0</v>
      </c>
      <c r="LY200" s="44">
        <v>0</v>
      </c>
      <c r="LZ200" s="44">
        <v>20</v>
      </c>
      <c r="MA200" s="44">
        <v>100</v>
      </c>
      <c r="MB200" s="25">
        <v>0</v>
      </c>
      <c r="MC200" s="25">
        <v>1</v>
      </c>
      <c r="MD200" s="25">
        <v>1</v>
      </c>
      <c r="ME200" s="25">
        <v>0</v>
      </c>
      <c r="MF200" s="25">
        <v>0</v>
      </c>
      <c r="MG200" s="25">
        <v>0</v>
      </c>
      <c r="MH200" s="25">
        <v>0</v>
      </c>
      <c r="MI200" s="25">
        <v>1</v>
      </c>
      <c r="MJ200" s="25">
        <v>0</v>
      </c>
      <c r="MK200" s="25">
        <v>0</v>
      </c>
      <c r="ML200" s="25">
        <v>0</v>
      </c>
      <c r="MM200" s="25">
        <v>0</v>
      </c>
      <c r="MN200" s="25">
        <v>0</v>
      </c>
      <c r="MO200" s="25">
        <v>4</v>
      </c>
      <c r="MP200" s="25">
        <v>3</v>
      </c>
      <c r="MQ200" s="25">
        <v>1</v>
      </c>
      <c r="MR200" s="25">
        <v>1</v>
      </c>
      <c r="MS200" s="25">
        <v>1</v>
      </c>
      <c r="MT200" s="25">
        <v>1</v>
      </c>
      <c r="MU200" s="25">
        <v>1</v>
      </c>
      <c r="MV200" s="25">
        <v>0</v>
      </c>
      <c r="MW200" s="44">
        <v>2</v>
      </c>
      <c r="MX200" s="44">
        <v>0</v>
      </c>
      <c r="MY200" s="44">
        <v>1</v>
      </c>
      <c r="MZ200" s="44">
        <v>999999999</v>
      </c>
      <c r="NA200" s="44">
        <v>25</v>
      </c>
      <c r="NB200" s="44">
        <v>33.333333333333329</v>
      </c>
      <c r="NC200" s="44">
        <v>0</v>
      </c>
      <c r="ND200" s="44">
        <v>0</v>
      </c>
      <c r="NE200" s="44">
        <v>0</v>
      </c>
      <c r="NF200" s="44">
        <v>0</v>
      </c>
      <c r="NG200" s="44">
        <v>100</v>
      </c>
      <c r="NH200" s="44">
        <v>999999999</v>
      </c>
      <c r="NI200" s="44">
        <v>0</v>
      </c>
      <c r="NJ200" s="44">
        <v>999999999</v>
      </c>
      <c r="NK200" s="44">
        <v>0</v>
      </c>
      <c r="NL200" s="25">
        <v>0</v>
      </c>
      <c r="NM200" s="25">
        <v>0</v>
      </c>
      <c r="NN200" s="25">
        <v>0</v>
      </c>
      <c r="NO200" s="25">
        <v>0</v>
      </c>
      <c r="NP200" s="25">
        <v>0</v>
      </c>
      <c r="NQ200" s="25">
        <v>0</v>
      </c>
      <c r="NR200" s="25">
        <v>0</v>
      </c>
      <c r="NS200" s="25">
        <v>0</v>
      </c>
      <c r="NT200" s="25">
        <v>0</v>
      </c>
      <c r="NU200" s="25">
        <v>0</v>
      </c>
      <c r="NV200" s="25">
        <v>0</v>
      </c>
      <c r="NW200" s="25">
        <v>0</v>
      </c>
      <c r="NX200" s="25">
        <v>0</v>
      </c>
      <c r="NY200" s="25">
        <v>0</v>
      </c>
      <c r="NZ200" s="25">
        <v>0</v>
      </c>
      <c r="OA200" s="25">
        <v>0</v>
      </c>
      <c r="OB200" s="25">
        <v>1</v>
      </c>
      <c r="OC200" s="25">
        <v>0</v>
      </c>
      <c r="OD200" s="44">
        <v>1</v>
      </c>
      <c r="OE200" s="44">
        <v>0</v>
      </c>
      <c r="OF200" s="44">
        <v>0</v>
      </c>
      <c r="OG200" s="44">
        <v>0</v>
      </c>
      <c r="OH200" s="44">
        <v>0</v>
      </c>
      <c r="OI200" s="44">
        <v>0</v>
      </c>
      <c r="OJ200" s="44">
        <v>999999999</v>
      </c>
      <c r="OK200" s="44">
        <v>999999999</v>
      </c>
      <c r="OL200" s="44">
        <v>999999999</v>
      </c>
      <c r="OM200" s="44">
        <v>999999999</v>
      </c>
      <c r="ON200" s="44">
        <v>0</v>
      </c>
      <c r="OO200" s="44">
        <v>999999999</v>
      </c>
      <c r="OP200" s="44">
        <v>0</v>
      </c>
      <c r="OQ200" s="44">
        <v>999999999</v>
      </c>
      <c r="OR200" s="44">
        <v>999999999</v>
      </c>
      <c r="OS200" s="44">
        <v>999999999</v>
      </c>
      <c r="OT200" s="44">
        <v>999999999</v>
      </c>
      <c r="OU200" s="44">
        <v>999999999</v>
      </c>
      <c r="OV200" s="25">
        <v>0</v>
      </c>
      <c r="OW200" s="25">
        <v>2</v>
      </c>
      <c r="OX200" s="25">
        <v>0</v>
      </c>
      <c r="OY200" s="25">
        <v>1</v>
      </c>
      <c r="OZ200" s="25">
        <v>4</v>
      </c>
      <c r="PA200" s="25">
        <v>3</v>
      </c>
      <c r="PB200" s="25">
        <v>5</v>
      </c>
      <c r="PC200" s="25">
        <v>8</v>
      </c>
      <c r="PD200" s="25">
        <v>3</v>
      </c>
      <c r="PE200" s="25">
        <v>4</v>
      </c>
      <c r="PF200" s="25">
        <v>4</v>
      </c>
      <c r="PG200" s="25">
        <v>4</v>
      </c>
      <c r="PH200" s="25">
        <v>3</v>
      </c>
      <c r="PI200" s="25">
        <v>9</v>
      </c>
      <c r="PJ200" s="25">
        <v>7</v>
      </c>
      <c r="PK200" s="25">
        <v>7</v>
      </c>
      <c r="PL200" s="25">
        <v>5</v>
      </c>
      <c r="PM200" s="25">
        <v>4</v>
      </c>
      <c r="PN200" s="25">
        <v>6</v>
      </c>
      <c r="PO200" s="25">
        <v>10</v>
      </c>
      <c r="PP200" s="25">
        <v>3</v>
      </c>
      <c r="PQ200" s="25">
        <v>4</v>
      </c>
      <c r="PR200" s="25">
        <v>5</v>
      </c>
      <c r="PS200" s="25">
        <v>6</v>
      </c>
      <c r="PT200" s="44">
        <v>0</v>
      </c>
      <c r="PU200" s="44">
        <v>22.222222222222221</v>
      </c>
      <c r="PV200" s="44">
        <v>0</v>
      </c>
      <c r="PW200" s="44">
        <v>14.285714285714285</v>
      </c>
      <c r="PX200" s="44">
        <v>80</v>
      </c>
      <c r="PY200" s="44">
        <v>75</v>
      </c>
      <c r="PZ200" s="44">
        <v>83.333333333333343</v>
      </c>
      <c r="QA200" s="44">
        <v>80</v>
      </c>
      <c r="QB200" s="44">
        <v>100</v>
      </c>
      <c r="QC200" s="44">
        <v>100</v>
      </c>
      <c r="QD200" s="44">
        <v>80</v>
      </c>
      <c r="QE200" s="44">
        <v>66.666666666666657</v>
      </c>
      <c r="QF200" s="25">
        <v>0</v>
      </c>
      <c r="QG200" s="25">
        <v>0</v>
      </c>
      <c r="QH200" s="25">
        <v>0</v>
      </c>
      <c r="QI200" s="25">
        <v>1</v>
      </c>
      <c r="QJ200" s="25">
        <v>4</v>
      </c>
      <c r="QK200" s="25">
        <v>3</v>
      </c>
      <c r="QL200" s="25">
        <v>4</v>
      </c>
      <c r="QM200" s="25">
        <v>4</v>
      </c>
      <c r="QN200" s="25">
        <v>3</v>
      </c>
      <c r="QO200" s="25">
        <v>4</v>
      </c>
      <c r="QP200" s="25">
        <v>2</v>
      </c>
      <c r="QQ200" s="25">
        <v>3</v>
      </c>
      <c r="QR200" s="25">
        <v>9</v>
      </c>
      <c r="QS200" s="25">
        <v>7</v>
      </c>
      <c r="QT200" s="25">
        <v>7</v>
      </c>
      <c r="QU200" s="25">
        <v>5</v>
      </c>
      <c r="QV200" s="25">
        <v>4</v>
      </c>
      <c r="QW200" s="25">
        <v>6</v>
      </c>
      <c r="QX200" s="25">
        <v>10</v>
      </c>
      <c r="QY200" s="25">
        <v>3</v>
      </c>
      <c r="QZ200" s="25">
        <v>4</v>
      </c>
      <c r="RA200" s="25">
        <v>5</v>
      </c>
      <c r="RB200" s="44">
        <v>0</v>
      </c>
      <c r="RC200" s="44">
        <v>0</v>
      </c>
      <c r="RD200" s="44">
        <v>0</v>
      </c>
      <c r="RE200" s="44">
        <v>14.285714285714285</v>
      </c>
      <c r="RF200" s="44">
        <v>80</v>
      </c>
      <c r="RG200" s="44">
        <v>75</v>
      </c>
      <c r="RH200" s="44">
        <v>66.666666666666657</v>
      </c>
      <c r="RI200" s="44">
        <v>40</v>
      </c>
      <c r="RJ200" s="44">
        <v>100</v>
      </c>
      <c r="RK200" s="44">
        <v>100</v>
      </c>
      <c r="RL200" s="44">
        <v>40</v>
      </c>
      <c r="RM200" s="25">
        <v>3</v>
      </c>
      <c r="RN200" s="25">
        <v>1</v>
      </c>
      <c r="RO200" s="25">
        <v>0</v>
      </c>
      <c r="RP200" s="25">
        <v>2</v>
      </c>
      <c r="RQ200" s="25">
        <v>0</v>
      </c>
      <c r="RR200" s="25">
        <v>2</v>
      </c>
      <c r="RS200" s="25">
        <v>4</v>
      </c>
      <c r="RT200" s="25">
        <v>6</v>
      </c>
      <c r="RU200" s="25">
        <v>1</v>
      </c>
      <c r="RV200" s="25">
        <v>2</v>
      </c>
      <c r="RW200" s="25">
        <v>5</v>
      </c>
      <c r="RX200" s="25">
        <v>3</v>
      </c>
      <c r="RY200" s="25">
        <v>1</v>
      </c>
      <c r="RZ200" s="25">
        <v>1</v>
      </c>
      <c r="SA200" s="25">
        <v>0</v>
      </c>
      <c r="SB200" s="25">
        <v>1</v>
      </c>
      <c r="SC200" s="25">
        <v>0</v>
      </c>
      <c r="SD200" s="25">
        <v>1</v>
      </c>
      <c r="SE200" s="25">
        <v>2</v>
      </c>
      <c r="SF200" s="25">
        <v>6</v>
      </c>
      <c r="SG200" s="25">
        <v>1</v>
      </c>
      <c r="SH200" s="25">
        <v>3</v>
      </c>
      <c r="SI200" s="25">
        <v>4</v>
      </c>
      <c r="SJ200" s="25">
        <v>3</v>
      </c>
      <c r="SK200" s="25">
        <v>1</v>
      </c>
      <c r="SL200" s="25">
        <v>1</v>
      </c>
      <c r="SM200" s="25">
        <v>0</v>
      </c>
      <c r="SN200" s="25">
        <v>1</v>
      </c>
      <c r="SO200" s="25">
        <v>0</v>
      </c>
      <c r="SP200" s="25">
        <v>1</v>
      </c>
      <c r="SQ200" s="25">
        <v>1</v>
      </c>
      <c r="SR200" s="25">
        <v>6</v>
      </c>
      <c r="SS200" s="25">
        <v>1</v>
      </c>
      <c r="ST200" s="25">
        <v>1</v>
      </c>
      <c r="SU200" s="25">
        <v>4</v>
      </c>
      <c r="SV200" s="25">
        <v>2</v>
      </c>
      <c r="SW200" s="44">
        <v>75</v>
      </c>
      <c r="SX200" s="44">
        <v>11.111111111111111</v>
      </c>
      <c r="SY200" s="44">
        <v>0</v>
      </c>
      <c r="SZ200" s="44">
        <v>40</v>
      </c>
      <c r="TA200" s="44">
        <v>0</v>
      </c>
      <c r="TB200" s="44">
        <v>66.666666666666657</v>
      </c>
      <c r="TC200" s="44">
        <v>50</v>
      </c>
      <c r="TD200" s="44">
        <v>85.714285714285708</v>
      </c>
      <c r="TE200" s="44">
        <v>25</v>
      </c>
      <c r="TF200" s="44">
        <v>33.333333333333329</v>
      </c>
      <c r="TG200" s="44">
        <v>83.333333333333343</v>
      </c>
      <c r="TH200" s="44">
        <v>75</v>
      </c>
      <c r="TI200" s="44">
        <v>25</v>
      </c>
      <c r="TJ200" s="44">
        <v>11.111111111111111</v>
      </c>
      <c r="TK200" s="44">
        <v>0</v>
      </c>
      <c r="TL200" s="44">
        <v>20</v>
      </c>
      <c r="TM200" s="44">
        <v>0</v>
      </c>
      <c r="TN200" s="44">
        <v>33.333333333333329</v>
      </c>
      <c r="TO200" s="44">
        <v>25</v>
      </c>
      <c r="TP200" s="44">
        <v>85.714285714285708</v>
      </c>
      <c r="TQ200" s="44">
        <v>25</v>
      </c>
      <c r="TR200" s="44">
        <v>50</v>
      </c>
      <c r="TS200" s="44">
        <v>66.666666666666657</v>
      </c>
      <c r="TT200" s="44">
        <v>75</v>
      </c>
      <c r="TU200" s="44">
        <v>25</v>
      </c>
      <c r="TV200" s="44">
        <v>11.111111111111111</v>
      </c>
      <c r="TW200" s="44">
        <v>0</v>
      </c>
      <c r="TX200" s="44">
        <v>20</v>
      </c>
      <c r="TY200" s="44">
        <v>0</v>
      </c>
      <c r="TZ200" s="44">
        <v>33.333333333333329</v>
      </c>
      <c r="UA200" s="44">
        <v>12.5</v>
      </c>
      <c r="UB200" s="44">
        <v>85.714285714285708</v>
      </c>
      <c r="UC200" s="44">
        <v>25</v>
      </c>
      <c r="UD200" s="44">
        <v>16.666666666666664</v>
      </c>
      <c r="UE200" s="44">
        <v>66.666666666666657</v>
      </c>
      <c r="UF200" s="44">
        <v>50</v>
      </c>
    </row>
    <row r="201" spans="1:552" x14ac:dyDescent="0.25">
      <c r="A201" s="2" t="str">
        <f t="shared" si="3"/>
        <v xml:space="preserve">352440 Jacareí                                                                                                                                      </v>
      </c>
      <c r="B201" s="58">
        <v>352440</v>
      </c>
      <c r="C201" s="2" t="s">
        <v>245</v>
      </c>
      <c r="D201" s="56">
        <v>10</v>
      </c>
      <c r="E201" s="56">
        <v>16</v>
      </c>
      <c r="F201" s="56">
        <v>13</v>
      </c>
      <c r="G201" s="56">
        <v>14</v>
      </c>
      <c r="H201" s="56">
        <v>10</v>
      </c>
      <c r="I201" s="56">
        <v>11</v>
      </c>
      <c r="J201" s="56">
        <v>14</v>
      </c>
      <c r="K201" s="56">
        <v>11</v>
      </c>
      <c r="L201" s="56">
        <v>7</v>
      </c>
      <c r="M201" s="56">
        <v>8</v>
      </c>
      <c r="N201" s="56">
        <v>2</v>
      </c>
      <c r="O201" s="56">
        <v>11</v>
      </c>
      <c r="P201" s="59">
        <v>5</v>
      </c>
      <c r="Q201" s="59">
        <v>9</v>
      </c>
      <c r="R201" s="59">
        <v>9</v>
      </c>
      <c r="S201" s="59">
        <v>5</v>
      </c>
      <c r="T201" s="59">
        <v>7</v>
      </c>
      <c r="U201" s="59">
        <v>6</v>
      </c>
      <c r="V201" s="59">
        <v>10</v>
      </c>
      <c r="W201" s="59">
        <v>9</v>
      </c>
      <c r="X201" s="59">
        <v>5</v>
      </c>
      <c r="Y201" s="59">
        <v>8</v>
      </c>
      <c r="Z201" s="59">
        <v>2</v>
      </c>
      <c r="AA201" s="59">
        <v>8</v>
      </c>
      <c r="AB201" s="62">
        <v>50</v>
      </c>
      <c r="AC201" s="62">
        <v>56.25</v>
      </c>
      <c r="AD201" s="62">
        <v>69.230769230769226</v>
      </c>
      <c r="AE201" s="62">
        <v>35.714285714285715</v>
      </c>
      <c r="AF201" s="62">
        <v>70</v>
      </c>
      <c r="AG201" s="62">
        <v>54.54545454545454</v>
      </c>
      <c r="AH201" s="62">
        <v>71.428571428571431</v>
      </c>
      <c r="AI201" s="62">
        <v>81.818181818181827</v>
      </c>
      <c r="AJ201" s="62">
        <v>71.428571428571431</v>
      </c>
      <c r="AK201" s="62">
        <v>100</v>
      </c>
      <c r="AL201" s="62">
        <v>100</v>
      </c>
      <c r="AM201" s="62">
        <v>72.727272727272734</v>
      </c>
      <c r="AN201" s="61">
        <v>5</v>
      </c>
      <c r="AO201" s="25">
        <v>4</v>
      </c>
      <c r="AP201" s="25">
        <v>3</v>
      </c>
      <c r="AQ201" s="25">
        <v>7</v>
      </c>
      <c r="AR201" s="25">
        <v>3</v>
      </c>
      <c r="AS201" s="25">
        <v>4</v>
      </c>
      <c r="AT201" s="25">
        <v>4</v>
      </c>
      <c r="AU201" s="25">
        <v>2</v>
      </c>
      <c r="AV201" s="25">
        <v>2</v>
      </c>
      <c r="AW201" s="25">
        <v>0</v>
      </c>
      <c r="AX201" s="25">
        <v>0</v>
      </c>
      <c r="AY201" s="25">
        <v>2</v>
      </c>
      <c r="AZ201" s="39">
        <v>50</v>
      </c>
      <c r="BA201" s="39">
        <v>25</v>
      </c>
      <c r="BB201" s="39">
        <v>23.076923076923077</v>
      </c>
      <c r="BC201" s="39">
        <v>50</v>
      </c>
      <c r="BD201" s="39">
        <v>30</v>
      </c>
      <c r="BE201" s="39">
        <v>36.363636363636367</v>
      </c>
      <c r="BF201" s="39">
        <v>28.571428571428569</v>
      </c>
      <c r="BG201" s="39">
        <v>18.181818181818183</v>
      </c>
      <c r="BH201" s="39">
        <v>28.571428571428569</v>
      </c>
      <c r="BI201" s="39">
        <v>0</v>
      </c>
      <c r="BJ201" s="39">
        <v>0</v>
      </c>
      <c r="BK201" s="39">
        <v>18.181818181818183</v>
      </c>
      <c r="BL201" s="25">
        <v>0</v>
      </c>
      <c r="BM201" s="25">
        <v>3</v>
      </c>
      <c r="BN201" s="25">
        <v>1</v>
      </c>
      <c r="BO201" s="25">
        <v>2</v>
      </c>
      <c r="BP201" s="25">
        <v>0</v>
      </c>
      <c r="BQ201" s="25">
        <v>1</v>
      </c>
      <c r="BR201" s="25">
        <v>0</v>
      </c>
      <c r="BS201" s="25">
        <v>0</v>
      </c>
      <c r="BT201" s="25">
        <v>0</v>
      </c>
      <c r="BU201" s="25">
        <v>0</v>
      </c>
      <c r="BV201" s="25">
        <v>0</v>
      </c>
      <c r="BW201" s="25">
        <v>1</v>
      </c>
      <c r="BX201" s="39">
        <v>0</v>
      </c>
      <c r="BY201" s="39">
        <v>18.75</v>
      </c>
      <c r="BZ201" s="39">
        <v>7.6923076923076925</v>
      </c>
      <c r="CA201" s="39">
        <v>14.285714285714285</v>
      </c>
      <c r="CB201" s="39">
        <v>0</v>
      </c>
      <c r="CC201" s="39">
        <v>9.0909090909090917</v>
      </c>
      <c r="CD201" s="39">
        <v>0</v>
      </c>
      <c r="CE201" s="39">
        <v>0</v>
      </c>
      <c r="CF201" s="39">
        <v>0</v>
      </c>
      <c r="CG201" s="39">
        <v>0</v>
      </c>
      <c r="CH201" s="39">
        <v>0</v>
      </c>
      <c r="CI201" s="39">
        <v>9.0909090909090917</v>
      </c>
      <c r="CJ201" s="63">
        <v>1</v>
      </c>
      <c r="CK201" s="63">
        <v>4</v>
      </c>
      <c r="CL201" s="63">
        <v>5</v>
      </c>
      <c r="CM201" s="63">
        <v>4</v>
      </c>
      <c r="CN201" s="63">
        <v>3</v>
      </c>
      <c r="CO201" s="63">
        <v>1</v>
      </c>
      <c r="CP201" s="63">
        <v>4</v>
      </c>
      <c r="CQ201" s="63">
        <v>2</v>
      </c>
      <c r="CR201" s="63">
        <v>4</v>
      </c>
      <c r="CS201" s="63">
        <v>5</v>
      </c>
      <c r="CT201" s="63">
        <v>1</v>
      </c>
      <c r="CU201" s="63">
        <v>6</v>
      </c>
      <c r="CV201" s="63">
        <v>2</v>
      </c>
      <c r="CW201" s="63">
        <v>1</v>
      </c>
      <c r="CX201" s="63">
        <v>0</v>
      </c>
      <c r="CY201" s="63">
        <v>0</v>
      </c>
      <c r="CZ201" s="63">
        <v>1</v>
      </c>
      <c r="DA201" s="63">
        <v>0</v>
      </c>
      <c r="DB201" s="63">
        <v>0</v>
      </c>
      <c r="DC201" s="63">
        <v>1</v>
      </c>
      <c r="DD201" s="63">
        <v>0</v>
      </c>
      <c r="DE201" s="63">
        <v>0</v>
      </c>
      <c r="DF201" s="63">
        <v>0</v>
      </c>
      <c r="DG201" s="63">
        <v>1</v>
      </c>
      <c r="DH201" s="25">
        <v>2</v>
      </c>
      <c r="DI201" s="25">
        <v>0</v>
      </c>
      <c r="DJ201" s="25">
        <v>1</v>
      </c>
      <c r="DK201" s="25">
        <v>0</v>
      </c>
      <c r="DL201" s="25">
        <v>0</v>
      </c>
      <c r="DM201" s="25">
        <v>0</v>
      </c>
      <c r="DN201" s="25">
        <v>0</v>
      </c>
      <c r="DO201" s="25">
        <v>0</v>
      </c>
      <c r="DP201" s="25">
        <v>0</v>
      </c>
      <c r="DQ201" s="25">
        <v>0</v>
      </c>
      <c r="DR201" s="25">
        <v>0</v>
      </c>
      <c r="DS201" s="25">
        <v>0</v>
      </c>
      <c r="DT201" s="34">
        <v>5</v>
      </c>
      <c r="DU201" s="34">
        <v>5</v>
      </c>
      <c r="DV201" s="34">
        <v>6</v>
      </c>
      <c r="DW201" s="34">
        <v>4</v>
      </c>
      <c r="DX201" s="34">
        <v>4</v>
      </c>
      <c r="DY201" s="34">
        <v>1</v>
      </c>
      <c r="DZ201" s="34">
        <v>4</v>
      </c>
      <c r="EA201" s="2">
        <v>3</v>
      </c>
      <c r="EB201" s="2">
        <v>4</v>
      </c>
      <c r="EC201" s="2">
        <v>5</v>
      </c>
      <c r="ED201" s="2">
        <v>1</v>
      </c>
      <c r="EE201" s="2">
        <v>7</v>
      </c>
      <c r="EF201" s="34">
        <v>20</v>
      </c>
      <c r="EG201" s="34">
        <v>80</v>
      </c>
      <c r="EH201" s="34">
        <v>83.333333333333343</v>
      </c>
      <c r="EI201" s="34">
        <v>100</v>
      </c>
      <c r="EJ201" s="34">
        <v>75</v>
      </c>
      <c r="EK201" s="34">
        <v>100</v>
      </c>
      <c r="EL201" s="34">
        <v>100</v>
      </c>
      <c r="EM201" s="34">
        <v>66.666666666666657</v>
      </c>
      <c r="EN201" s="34">
        <v>100</v>
      </c>
      <c r="EO201" s="34">
        <v>100</v>
      </c>
      <c r="EP201" s="34">
        <v>100</v>
      </c>
      <c r="EQ201" s="34">
        <v>85.714285714285708</v>
      </c>
      <c r="ER201" s="34">
        <v>40</v>
      </c>
      <c r="ES201" s="34">
        <v>20</v>
      </c>
      <c r="ET201" s="34">
        <v>0</v>
      </c>
      <c r="EU201" s="34">
        <v>0</v>
      </c>
      <c r="EV201" s="34">
        <v>25</v>
      </c>
      <c r="EW201" s="34">
        <v>0</v>
      </c>
      <c r="EX201" s="34">
        <v>0</v>
      </c>
      <c r="EY201" s="34">
        <v>33.333333333333329</v>
      </c>
      <c r="EZ201" s="34">
        <v>0</v>
      </c>
      <c r="FA201" s="34">
        <v>0</v>
      </c>
      <c r="FB201" s="34">
        <v>0</v>
      </c>
      <c r="FC201" s="34">
        <v>14.285714285714285</v>
      </c>
      <c r="FD201" s="42">
        <v>40</v>
      </c>
      <c r="FE201" s="42">
        <v>0</v>
      </c>
      <c r="FF201" s="42">
        <v>16.666666666666664</v>
      </c>
      <c r="FG201" s="42">
        <v>0</v>
      </c>
      <c r="FH201" s="42">
        <v>0</v>
      </c>
      <c r="FI201" s="42">
        <v>0</v>
      </c>
      <c r="FJ201" s="42">
        <v>0</v>
      </c>
      <c r="FK201" s="42">
        <v>0</v>
      </c>
      <c r="FL201" s="42">
        <v>0</v>
      </c>
      <c r="FM201" s="42">
        <v>0</v>
      </c>
      <c r="FN201" s="42">
        <v>0</v>
      </c>
      <c r="FO201" s="42">
        <v>0</v>
      </c>
      <c r="FP201" s="42">
        <v>1</v>
      </c>
      <c r="FQ201" s="2">
        <v>6</v>
      </c>
      <c r="FR201" s="2">
        <v>5</v>
      </c>
      <c r="FS201" s="2">
        <v>3</v>
      </c>
      <c r="FT201" s="2">
        <v>4</v>
      </c>
      <c r="FU201" s="2">
        <v>3</v>
      </c>
      <c r="FV201" s="2">
        <v>8</v>
      </c>
      <c r="FW201" s="2">
        <v>7</v>
      </c>
      <c r="FX201" s="2">
        <v>5</v>
      </c>
      <c r="FY201" s="2">
        <v>5</v>
      </c>
      <c r="FZ201" s="2">
        <v>1</v>
      </c>
      <c r="GA201" s="2">
        <v>5</v>
      </c>
      <c r="GB201" s="25">
        <v>1</v>
      </c>
      <c r="GC201" s="25">
        <v>0</v>
      </c>
      <c r="GD201" s="25">
        <v>2</v>
      </c>
      <c r="GE201" s="25">
        <v>1</v>
      </c>
      <c r="GF201" s="25">
        <v>1</v>
      </c>
      <c r="GG201" s="25">
        <v>1</v>
      </c>
      <c r="GH201" s="25">
        <v>0</v>
      </c>
      <c r="GI201" s="25">
        <v>0</v>
      </c>
      <c r="GJ201" s="25">
        <v>0</v>
      </c>
      <c r="GK201" s="25">
        <v>0</v>
      </c>
      <c r="GL201" s="25">
        <v>0</v>
      </c>
      <c r="GM201" s="25">
        <v>2</v>
      </c>
      <c r="GN201" s="2">
        <v>3</v>
      </c>
      <c r="GO201" s="2">
        <v>1</v>
      </c>
      <c r="GP201" s="2">
        <v>0</v>
      </c>
      <c r="GQ201" s="2">
        <v>0</v>
      </c>
      <c r="GR201" s="2">
        <v>0</v>
      </c>
      <c r="GS201" s="2">
        <v>0</v>
      </c>
      <c r="GT201" s="2">
        <v>1</v>
      </c>
      <c r="GU201" s="2">
        <v>0</v>
      </c>
      <c r="GV201" s="2">
        <v>0</v>
      </c>
      <c r="GW201" s="2">
        <v>0</v>
      </c>
      <c r="GX201" s="2">
        <v>0</v>
      </c>
      <c r="GY201" s="2">
        <v>0</v>
      </c>
      <c r="GZ201" s="2">
        <v>5</v>
      </c>
      <c r="HA201" s="2">
        <v>7</v>
      </c>
      <c r="HB201" s="2">
        <v>7</v>
      </c>
      <c r="HC201" s="2">
        <v>4</v>
      </c>
      <c r="HD201" s="2">
        <v>5</v>
      </c>
      <c r="HE201" s="2">
        <v>4</v>
      </c>
      <c r="HF201" s="2">
        <v>9</v>
      </c>
      <c r="HG201" s="2">
        <v>7</v>
      </c>
      <c r="HH201" s="2">
        <v>5</v>
      </c>
      <c r="HI201" s="2">
        <v>5</v>
      </c>
      <c r="HJ201" s="2">
        <v>1</v>
      </c>
      <c r="HK201" s="2">
        <v>7</v>
      </c>
      <c r="HL201" s="34">
        <v>20</v>
      </c>
      <c r="HM201" s="34">
        <v>85.714285714285708</v>
      </c>
      <c r="HN201" s="34">
        <v>71.428571428571431</v>
      </c>
      <c r="HO201" s="34">
        <v>75</v>
      </c>
      <c r="HP201" s="34">
        <v>80</v>
      </c>
      <c r="HQ201" s="34">
        <v>75</v>
      </c>
      <c r="HR201" s="34">
        <v>88.888888888888886</v>
      </c>
      <c r="HS201" s="34">
        <v>100</v>
      </c>
      <c r="HT201" s="34">
        <v>100</v>
      </c>
      <c r="HU201" s="34">
        <v>100</v>
      </c>
      <c r="HV201" s="34">
        <v>100</v>
      </c>
      <c r="HW201" s="34">
        <v>71.428571428571431</v>
      </c>
      <c r="HX201" s="39">
        <v>20</v>
      </c>
      <c r="HY201" s="39">
        <v>0</v>
      </c>
      <c r="HZ201" s="39">
        <v>28.571428571428569</v>
      </c>
      <c r="IA201" s="39">
        <v>25</v>
      </c>
      <c r="IB201" s="39">
        <v>20</v>
      </c>
      <c r="IC201" s="39">
        <v>25</v>
      </c>
      <c r="ID201" s="39">
        <v>0</v>
      </c>
      <c r="IE201" s="39">
        <v>0</v>
      </c>
      <c r="IF201" s="39">
        <v>0</v>
      </c>
      <c r="IG201" s="39">
        <v>0</v>
      </c>
      <c r="IH201" s="39">
        <v>0</v>
      </c>
      <c r="II201" s="39">
        <v>28.571428571428569</v>
      </c>
      <c r="IJ201" s="39">
        <v>60</v>
      </c>
      <c r="IK201" s="39">
        <v>14.285714285714285</v>
      </c>
      <c r="IL201" s="39">
        <v>0</v>
      </c>
      <c r="IM201" s="39">
        <v>0</v>
      </c>
      <c r="IN201" s="39">
        <v>0</v>
      </c>
      <c r="IO201" s="39">
        <v>0</v>
      </c>
      <c r="IP201" s="39">
        <v>11.111111111111111</v>
      </c>
      <c r="IQ201" s="39">
        <v>0</v>
      </c>
      <c r="IR201" s="39">
        <v>0</v>
      </c>
      <c r="IS201" s="39">
        <v>0</v>
      </c>
      <c r="IT201" s="39">
        <v>0</v>
      </c>
      <c r="IU201" s="39">
        <v>0</v>
      </c>
      <c r="IV201" s="39">
        <v>3</v>
      </c>
      <c r="IW201" s="39">
        <v>4</v>
      </c>
      <c r="IX201" s="39">
        <v>3</v>
      </c>
      <c r="IY201" s="39">
        <v>3</v>
      </c>
      <c r="IZ201" s="39">
        <v>2</v>
      </c>
      <c r="JA201" s="39">
        <v>1</v>
      </c>
      <c r="JB201" s="39">
        <v>1</v>
      </c>
      <c r="JC201" s="39">
        <v>2</v>
      </c>
      <c r="JD201" s="2">
        <v>1</v>
      </c>
      <c r="JE201" s="2">
        <v>0</v>
      </c>
      <c r="JF201" s="2">
        <v>0</v>
      </c>
      <c r="JG201" s="2">
        <v>2</v>
      </c>
      <c r="JH201" s="2">
        <v>0</v>
      </c>
      <c r="JI201" s="2">
        <v>0</v>
      </c>
      <c r="JJ201" s="2">
        <v>0</v>
      </c>
      <c r="JK201" s="2">
        <v>2</v>
      </c>
      <c r="JL201" s="2">
        <v>1</v>
      </c>
      <c r="JM201" s="44">
        <v>0</v>
      </c>
      <c r="JN201" s="44">
        <v>1</v>
      </c>
      <c r="JO201" s="44">
        <v>0</v>
      </c>
      <c r="JP201" s="2">
        <v>0</v>
      </c>
      <c r="JQ201" s="2">
        <v>0</v>
      </c>
      <c r="JR201" s="2">
        <v>0</v>
      </c>
      <c r="JS201" s="2">
        <v>0</v>
      </c>
      <c r="JT201" s="2">
        <v>1</v>
      </c>
      <c r="JU201" s="2">
        <v>0</v>
      </c>
      <c r="JV201" s="2">
        <v>0</v>
      </c>
      <c r="JW201" s="2">
        <v>1</v>
      </c>
      <c r="JX201" s="2">
        <v>0</v>
      </c>
      <c r="JY201" s="2">
        <v>0</v>
      </c>
      <c r="JZ201" s="2">
        <v>0</v>
      </c>
      <c r="KA201" s="2">
        <v>0</v>
      </c>
      <c r="KB201" s="25">
        <v>0</v>
      </c>
      <c r="KC201" s="25">
        <v>0</v>
      </c>
      <c r="KD201" s="25">
        <v>0</v>
      </c>
      <c r="KE201" s="25">
        <v>0</v>
      </c>
      <c r="KF201" s="25">
        <v>4</v>
      </c>
      <c r="KG201" s="25">
        <v>4</v>
      </c>
      <c r="KH201" s="25">
        <v>3</v>
      </c>
      <c r="KI201" s="25">
        <v>6</v>
      </c>
      <c r="KJ201" s="25">
        <v>3</v>
      </c>
      <c r="KK201" s="25">
        <v>1</v>
      </c>
      <c r="KL201" s="25">
        <v>2</v>
      </c>
      <c r="KM201" s="25">
        <v>2</v>
      </c>
      <c r="KN201" s="25">
        <v>1</v>
      </c>
      <c r="KO201" s="25">
        <v>0</v>
      </c>
      <c r="KP201" s="25">
        <v>0</v>
      </c>
      <c r="KQ201" s="25">
        <v>2</v>
      </c>
      <c r="KR201" s="44">
        <v>75</v>
      </c>
      <c r="KS201" s="44">
        <v>100</v>
      </c>
      <c r="KT201" s="44">
        <v>100</v>
      </c>
      <c r="KU201" s="44">
        <v>50</v>
      </c>
      <c r="KV201" s="44">
        <v>66.666666666666657</v>
      </c>
      <c r="KW201" s="44">
        <v>100</v>
      </c>
      <c r="KX201" s="44">
        <v>50</v>
      </c>
      <c r="KY201" s="44">
        <v>100</v>
      </c>
      <c r="KZ201" s="44">
        <v>100</v>
      </c>
      <c r="LA201" s="44">
        <v>999999999</v>
      </c>
      <c r="LB201" s="44">
        <v>999999999</v>
      </c>
      <c r="LC201" s="44">
        <v>100</v>
      </c>
      <c r="LD201" s="44">
        <v>0</v>
      </c>
      <c r="LE201" s="44">
        <v>0</v>
      </c>
      <c r="LF201" s="44">
        <v>0</v>
      </c>
      <c r="LG201" s="44">
        <v>33.333333333333329</v>
      </c>
      <c r="LH201" s="44">
        <v>33.333333333333329</v>
      </c>
      <c r="LI201" s="44">
        <v>0</v>
      </c>
      <c r="LJ201" s="44">
        <v>50</v>
      </c>
      <c r="LK201" s="44">
        <v>0</v>
      </c>
      <c r="LL201" s="44">
        <v>0</v>
      </c>
      <c r="LM201" s="44">
        <v>999999999</v>
      </c>
      <c r="LN201" s="44">
        <v>999999999</v>
      </c>
      <c r="LO201" s="44">
        <v>0</v>
      </c>
      <c r="LP201" s="44">
        <v>25</v>
      </c>
      <c r="LQ201" s="44">
        <v>0</v>
      </c>
      <c r="LR201" s="44">
        <v>0</v>
      </c>
      <c r="LS201" s="44">
        <v>16.666666666666664</v>
      </c>
      <c r="LT201" s="44">
        <v>0</v>
      </c>
      <c r="LU201" s="44">
        <v>0</v>
      </c>
      <c r="LV201" s="44">
        <v>0</v>
      </c>
      <c r="LW201" s="44">
        <v>0</v>
      </c>
      <c r="LX201" s="44">
        <v>0</v>
      </c>
      <c r="LY201" s="44">
        <v>999999999</v>
      </c>
      <c r="LZ201" s="44">
        <v>999999999</v>
      </c>
      <c r="MA201" s="44">
        <v>0</v>
      </c>
      <c r="MB201" s="25">
        <v>1</v>
      </c>
      <c r="MC201" s="25">
        <v>2</v>
      </c>
      <c r="MD201" s="25">
        <v>2</v>
      </c>
      <c r="ME201" s="25">
        <v>0</v>
      </c>
      <c r="MF201" s="25">
        <v>1</v>
      </c>
      <c r="MG201" s="25">
        <v>0</v>
      </c>
      <c r="MH201" s="25">
        <v>0</v>
      </c>
      <c r="MI201" s="25">
        <v>1</v>
      </c>
      <c r="MJ201" s="25">
        <v>0</v>
      </c>
      <c r="MK201" s="25">
        <v>0</v>
      </c>
      <c r="ML201" s="25">
        <v>0</v>
      </c>
      <c r="MM201" s="25">
        <v>0</v>
      </c>
      <c r="MN201" s="25">
        <v>5</v>
      </c>
      <c r="MO201" s="25">
        <v>6</v>
      </c>
      <c r="MP201" s="25">
        <v>6</v>
      </c>
      <c r="MQ201" s="25">
        <v>3</v>
      </c>
      <c r="MR201" s="25">
        <v>4</v>
      </c>
      <c r="MS201" s="25">
        <v>1</v>
      </c>
      <c r="MT201" s="25">
        <v>3</v>
      </c>
      <c r="MU201" s="25">
        <v>1</v>
      </c>
      <c r="MV201" s="25">
        <v>1</v>
      </c>
      <c r="MW201" s="44">
        <v>1</v>
      </c>
      <c r="MX201" s="44">
        <v>0</v>
      </c>
      <c r="MY201" s="44">
        <v>0</v>
      </c>
      <c r="MZ201" s="44">
        <v>20</v>
      </c>
      <c r="NA201" s="44">
        <v>33.333333333333329</v>
      </c>
      <c r="NB201" s="44">
        <v>33.333333333333329</v>
      </c>
      <c r="NC201" s="44">
        <v>0</v>
      </c>
      <c r="ND201" s="44">
        <v>25</v>
      </c>
      <c r="NE201" s="44">
        <v>0</v>
      </c>
      <c r="NF201" s="44">
        <v>0</v>
      </c>
      <c r="NG201" s="44">
        <v>100</v>
      </c>
      <c r="NH201" s="44">
        <v>0</v>
      </c>
      <c r="NI201" s="44">
        <v>0</v>
      </c>
      <c r="NJ201" s="44">
        <v>999999999</v>
      </c>
      <c r="NK201" s="44">
        <v>999999999</v>
      </c>
      <c r="NL201" s="25">
        <v>0</v>
      </c>
      <c r="NM201" s="25">
        <v>0</v>
      </c>
      <c r="NN201" s="25">
        <v>0</v>
      </c>
      <c r="NO201" s="25">
        <v>0</v>
      </c>
      <c r="NP201" s="25">
        <v>0</v>
      </c>
      <c r="NQ201" s="25">
        <v>0</v>
      </c>
      <c r="NR201" s="25">
        <v>0</v>
      </c>
      <c r="NS201" s="25">
        <v>0</v>
      </c>
      <c r="NT201" s="25">
        <v>0</v>
      </c>
      <c r="NU201" s="25">
        <v>0</v>
      </c>
      <c r="NV201" s="25">
        <v>0</v>
      </c>
      <c r="NW201" s="25">
        <v>0</v>
      </c>
      <c r="NX201" s="25">
        <v>3</v>
      </c>
      <c r="NY201" s="25">
        <v>1</v>
      </c>
      <c r="NZ201" s="25">
        <v>0</v>
      </c>
      <c r="OA201" s="25">
        <v>2</v>
      </c>
      <c r="OB201" s="25">
        <v>0</v>
      </c>
      <c r="OC201" s="25">
        <v>0</v>
      </c>
      <c r="OD201" s="44">
        <v>0</v>
      </c>
      <c r="OE201" s="44">
        <v>0</v>
      </c>
      <c r="OF201" s="44">
        <v>0</v>
      </c>
      <c r="OG201" s="44">
        <v>0</v>
      </c>
      <c r="OH201" s="44">
        <v>0</v>
      </c>
      <c r="OI201" s="44">
        <v>0</v>
      </c>
      <c r="OJ201" s="44">
        <v>0</v>
      </c>
      <c r="OK201" s="44">
        <v>0</v>
      </c>
      <c r="OL201" s="44">
        <v>999999999</v>
      </c>
      <c r="OM201" s="44">
        <v>0</v>
      </c>
      <c r="ON201" s="44">
        <v>999999999</v>
      </c>
      <c r="OO201" s="44">
        <v>999999999</v>
      </c>
      <c r="OP201" s="44">
        <v>999999999</v>
      </c>
      <c r="OQ201" s="44">
        <v>999999999</v>
      </c>
      <c r="OR201" s="44">
        <v>999999999</v>
      </c>
      <c r="OS201" s="44">
        <v>999999999</v>
      </c>
      <c r="OT201" s="44">
        <v>999999999</v>
      </c>
      <c r="OU201" s="44">
        <v>999999999</v>
      </c>
      <c r="OV201" s="25">
        <v>12</v>
      </c>
      <c r="OW201" s="25">
        <v>11</v>
      </c>
      <c r="OX201" s="25">
        <v>11</v>
      </c>
      <c r="OY201" s="25">
        <v>10</v>
      </c>
      <c r="OZ201" s="25">
        <v>12</v>
      </c>
      <c r="PA201" s="25">
        <v>11</v>
      </c>
      <c r="PB201" s="25">
        <v>14</v>
      </c>
      <c r="PC201" s="25">
        <v>15</v>
      </c>
      <c r="PD201" s="25">
        <v>10</v>
      </c>
      <c r="PE201" s="25">
        <v>10</v>
      </c>
      <c r="PF201" s="25">
        <v>4</v>
      </c>
      <c r="PG201" s="25">
        <v>5</v>
      </c>
      <c r="PH201" s="25">
        <v>16</v>
      </c>
      <c r="PI201" s="25">
        <v>15</v>
      </c>
      <c r="PJ201" s="25">
        <v>15</v>
      </c>
      <c r="PK201" s="25">
        <v>15</v>
      </c>
      <c r="PL201" s="25">
        <v>14</v>
      </c>
      <c r="PM201" s="25">
        <v>15</v>
      </c>
      <c r="PN201" s="25">
        <v>15</v>
      </c>
      <c r="PO201" s="25">
        <v>16</v>
      </c>
      <c r="PP201" s="25">
        <v>10</v>
      </c>
      <c r="PQ201" s="25">
        <v>10</v>
      </c>
      <c r="PR201" s="25">
        <v>4</v>
      </c>
      <c r="PS201" s="25">
        <v>10</v>
      </c>
      <c r="PT201" s="44">
        <v>75</v>
      </c>
      <c r="PU201" s="44">
        <v>73.333333333333329</v>
      </c>
      <c r="PV201" s="44">
        <v>73.333333333333329</v>
      </c>
      <c r="PW201" s="44">
        <v>66.666666666666657</v>
      </c>
      <c r="PX201" s="44">
        <v>85.714285714285708</v>
      </c>
      <c r="PY201" s="44">
        <v>73.333333333333329</v>
      </c>
      <c r="PZ201" s="44">
        <v>93.333333333333329</v>
      </c>
      <c r="QA201" s="44">
        <v>93.75</v>
      </c>
      <c r="QB201" s="44">
        <v>100</v>
      </c>
      <c r="QC201" s="44">
        <v>100</v>
      </c>
      <c r="QD201" s="44">
        <v>100</v>
      </c>
      <c r="QE201" s="44">
        <v>50</v>
      </c>
      <c r="QF201" s="25">
        <v>10</v>
      </c>
      <c r="QG201" s="25">
        <v>11</v>
      </c>
      <c r="QH201" s="25">
        <v>11</v>
      </c>
      <c r="QI201" s="25">
        <v>13</v>
      </c>
      <c r="QJ201" s="25">
        <v>9</v>
      </c>
      <c r="QK201" s="25">
        <v>9</v>
      </c>
      <c r="QL201" s="25">
        <v>11</v>
      </c>
      <c r="QM201" s="25">
        <v>12</v>
      </c>
      <c r="QN201" s="25">
        <v>8</v>
      </c>
      <c r="QO201" s="25">
        <v>10</v>
      </c>
      <c r="QP201" s="25">
        <v>4</v>
      </c>
      <c r="QQ201" s="25">
        <v>16</v>
      </c>
      <c r="QR201" s="25">
        <v>15</v>
      </c>
      <c r="QS201" s="25">
        <v>15</v>
      </c>
      <c r="QT201" s="25">
        <v>15</v>
      </c>
      <c r="QU201" s="25">
        <v>14</v>
      </c>
      <c r="QV201" s="25">
        <v>15</v>
      </c>
      <c r="QW201" s="25">
        <v>15</v>
      </c>
      <c r="QX201" s="25">
        <v>16</v>
      </c>
      <c r="QY201" s="25">
        <v>10</v>
      </c>
      <c r="QZ201" s="25">
        <v>10</v>
      </c>
      <c r="RA201" s="25">
        <v>4</v>
      </c>
      <c r="RB201" s="44">
        <v>62.5</v>
      </c>
      <c r="RC201" s="44">
        <v>73.333333333333329</v>
      </c>
      <c r="RD201" s="44">
        <v>73.333333333333329</v>
      </c>
      <c r="RE201" s="44">
        <v>86.666666666666671</v>
      </c>
      <c r="RF201" s="44">
        <v>64.285714285714292</v>
      </c>
      <c r="RG201" s="44">
        <v>60</v>
      </c>
      <c r="RH201" s="44">
        <v>73.333333333333329</v>
      </c>
      <c r="RI201" s="44">
        <v>75</v>
      </c>
      <c r="RJ201" s="44">
        <v>80</v>
      </c>
      <c r="RK201" s="44">
        <v>100</v>
      </c>
      <c r="RL201" s="44">
        <v>100</v>
      </c>
      <c r="RM201" s="25">
        <v>8</v>
      </c>
      <c r="RN201" s="25">
        <v>10</v>
      </c>
      <c r="RO201" s="25">
        <v>9</v>
      </c>
      <c r="RP201" s="25">
        <v>9</v>
      </c>
      <c r="RQ201" s="25">
        <v>6</v>
      </c>
      <c r="RR201" s="25">
        <v>3</v>
      </c>
      <c r="RS201" s="25">
        <v>6</v>
      </c>
      <c r="RT201" s="25">
        <v>5</v>
      </c>
      <c r="RU201" s="25">
        <v>3</v>
      </c>
      <c r="RV201" s="25">
        <v>3</v>
      </c>
      <c r="RW201" s="25">
        <v>0</v>
      </c>
      <c r="RX201" s="25">
        <v>4</v>
      </c>
      <c r="RY201" s="25">
        <v>3</v>
      </c>
      <c r="RZ201" s="25">
        <v>6</v>
      </c>
      <c r="SA201" s="25">
        <v>5</v>
      </c>
      <c r="SB201" s="25">
        <v>7</v>
      </c>
      <c r="SC201" s="25">
        <v>4</v>
      </c>
      <c r="SD201" s="25">
        <v>3</v>
      </c>
      <c r="SE201" s="25">
        <v>10</v>
      </c>
      <c r="SF201" s="25">
        <v>7</v>
      </c>
      <c r="SG201" s="25">
        <v>3</v>
      </c>
      <c r="SH201" s="25">
        <v>3</v>
      </c>
      <c r="SI201" s="25">
        <v>0</v>
      </c>
      <c r="SJ201" s="25">
        <v>6</v>
      </c>
      <c r="SK201" s="25">
        <v>3</v>
      </c>
      <c r="SL201" s="25">
        <v>5</v>
      </c>
      <c r="SM201" s="25">
        <v>4</v>
      </c>
      <c r="SN201" s="25">
        <v>6</v>
      </c>
      <c r="SO201" s="25">
        <v>4</v>
      </c>
      <c r="SP201" s="25">
        <v>2</v>
      </c>
      <c r="SQ201" s="25">
        <v>6</v>
      </c>
      <c r="SR201" s="25">
        <v>4</v>
      </c>
      <c r="SS201" s="25">
        <v>2</v>
      </c>
      <c r="ST201" s="25">
        <v>2</v>
      </c>
      <c r="SU201" s="25">
        <v>0</v>
      </c>
      <c r="SV201" s="25">
        <v>3</v>
      </c>
      <c r="SW201" s="44">
        <v>80</v>
      </c>
      <c r="SX201" s="44">
        <v>62.5</v>
      </c>
      <c r="SY201" s="44">
        <v>69.230769230769226</v>
      </c>
      <c r="SZ201" s="44">
        <v>64.285714285714292</v>
      </c>
      <c r="TA201" s="44">
        <v>60</v>
      </c>
      <c r="TB201" s="44">
        <v>27.27272727272727</v>
      </c>
      <c r="TC201" s="44">
        <v>42.857142857142854</v>
      </c>
      <c r="TD201" s="44">
        <v>45.454545454545453</v>
      </c>
      <c r="TE201" s="44">
        <v>42.857142857142854</v>
      </c>
      <c r="TF201" s="44">
        <v>37.5</v>
      </c>
      <c r="TG201" s="44">
        <v>0</v>
      </c>
      <c r="TH201" s="44">
        <v>36.363636363636367</v>
      </c>
      <c r="TI201" s="44">
        <v>30</v>
      </c>
      <c r="TJ201" s="44">
        <v>37.5</v>
      </c>
      <c r="TK201" s="44">
        <v>38.461538461538467</v>
      </c>
      <c r="TL201" s="44">
        <v>50</v>
      </c>
      <c r="TM201" s="44">
        <v>40</v>
      </c>
      <c r="TN201" s="44">
        <v>27.27272727272727</v>
      </c>
      <c r="TO201" s="44">
        <v>71.428571428571431</v>
      </c>
      <c r="TP201" s="44">
        <v>63.636363636363633</v>
      </c>
      <c r="TQ201" s="44">
        <v>42.857142857142854</v>
      </c>
      <c r="TR201" s="44">
        <v>37.5</v>
      </c>
      <c r="TS201" s="44">
        <v>0</v>
      </c>
      <c r="TT201" s="44">
        <v>54.54545454545454</v>
      </c>
      <c r="TU201" s="44">
        <v>30</v>
      </c>
      <c r="TV201" s="44">
        <v>31.25</v>
      </c>
      <c r="TW201" s="44">
        <v>30.76923076923077</v>
      </c>
      <c r="TX201" s="44">
        <v>42.857142857142854</v>
      </c>
      <c r="TY201" s="44">
        <v>40</v>
      </c>
      <c r="TZ201" s="44">
        <v>18.181818181818183</v>
      </c>
      <c r="UA201" s="44">
        <v>42.857142857142854</v>
      </c>
      <c r="UB201" s="44">
        <v>36.363636363636367</v>
      </c>
      <c r="UC201" s="44">
        <v>28.571428571428569</v>
      </c>
      <c r="UD201" s="44">
        <v>25</v>
      </c>
      <c r="UE201" s="44">
        <v>0</v>
      </c>
      <c r="UF201" s="44">
        <v>27.27272727272727</v>
      </c>
    </row>
    <row r="202" spans="1:552" x14ac:dyDescent="0.25">
      <c r="A202" s="2" t="str">
        <f t="shared" si="3"/>
        <v xml:space="preserve">352500 Jandira                                                                                                                                      </v>
      </c>
      <c r="B202" s="58">
        <v>352500</v>
      </c>
      <c r="C202" s="2" t="s">
        <v>246</v>
      </c>
      <c r="D202" s="56">
        <v>4</v>
      </c>
      <c r="E202" s="56">
        <v>4</v>
      </c>
      <c r="F202" s="56">
        <v>3</v>
      </c>
      <c r="G202" s="56">
        <v>4</v>
      </c>
      <c r="H202" s="56">
        <v>1</v>
      </c>
      <c r="I202" s="56">
        <v>4</v>
      </c>
      <c r="J202" s="56">
        <v>5</v>
      </c>
      <c r="K202" s="56">
        <v>3</v>
      </c>
      <c r="L202" s="56">
        <v>4</v>
      </c>
      <c r="M202" s="56">
        <v>1</v>
      </c>
      <c r="N202" s="56">
        <v>0</v>
      </c>
      <c r="O202" s="56">
        <v>4</v>
      </c>
      <c r="P202" s="59">
        <v>3</v>
      </c>
      <c r="Q202" s="59">
        <v>2</v>
      </c>
      <c r="R202" s="59">
        <v>3</v>
      </c>
      <c r="S202" s="59">
        <v>2</v>
      </c>
      <c r="T202" s="59">
        <v>1</v>
      </c>
      <c r="U202" s="59">
        <v>3</v>
      </c>
      <c r="V202" s="59">
        <v>2</v>
      </c>
      <c r="W202" s="59">
        <v>2</v>
      </c>
      <c r="X202" s="59">
        <v>3</v>
      </c>
      <c r="Y202" s="59">
        <v>1</v>
      </c>
      <c r="Z202" s="59">
        <v>0</v>
      </c>
      <c r="AA202" s="59">
        <v>2</v>
      </c>
      <c r="AB202" s="62">
        <v>75</v>
      </c>
      <c r="AC202" s="62">
        <v>50</v>
      </c>
      <c r="AD202" s="62">
        <v>100</v>
      </c>
      <c r="AE202" s="62">
        <v>50</v>
      </c>
      <c r="AF202" s="62">
        <v>100</v>
      </c>
      <c r="AG202" s="62">
        <v>75</v>
      </c>
      <c r="AH202" s="62">
        <v>40</v>
      </c>
      <c r="AI202" s="62">
        <v>66.666666666666657</v>
      </c>
      <c r="AJ202" s="62">
        <v>75</v>
      </c>
      <c r="AK202" s="62">
        <v>100</v>
      </c>
      <c r="AL202" s="62">
        <v>999999999</v>
      </c>
      <c r="AM202" s="62">
        <v>50</v>
      </c>
      <c r="AN202" s="61">
        <v>1</v>
      </c>
      <c r="AO202" s="25">
        <v>2</v>
      </c>
      <c r="AP202" s="25">
        <v>0</v>
      </c>
      <c r="AQ202" s="25">
        <v>2</v>
      </c>
      <c r="AR202" s="25">
        <v>0</v>
      </c>
      <c r="AS202" s="25">
        <v>1</v>
      </c>
      <c r="AT202" s="25">
        <v>3</v>
      </c>
      <c r="AU202" s="25">
        <v>1</v>
      </c>
      <c r="AV202" s="25">
        <v>1</v>
      </c>
      <c r="AW202" s="25">
        <v>0</v>
      </c>
      <c r="AX202" s="25">
        <v>0</v>
      </c>
      <c r="AY202" s="25">
        <v>2</v>
      </c>
      <c r="AZ202" s="39">
        <v>25</v>
      </c>
      <c r="BA202" s="39">
        <v>50</v>
      </c>
      <c r="BB202" s="39">
        <v>0</v>
      </c>
      <c r="BC202" s="39">
        <v>50</v>
      </c>
      <c r="BD202" s="39">
        <v>0</v>
      </c>
      <c r="BE202" s="39">
        <v>25</v>
      </c>
      <c r="BF202" s="39">
        <v>60</v>
      </c>
      <c r="BG202" s="39">
        <v>33.333333333333329</v>
      </c>
      <c r="BH202" s="39">
        <v>25</v>
      </c>
      <c r="BI202" s="39">
        <v>0</v>
      </c>
      <c r="BJ202" s="39">
        <v>999999999</v>
      </c>
      <c r="BK202" s="39">
        <v>50</v>
      </c>
      <c r="BL202" s="25">
        <v>0</v>
      </c>
      <c r="BM202" s="25">
        <v>0</v>
      </c>
      <c r="BN202" s="25">
        <v>0</v>
      </c>
      <c r="BO202" s="25">
        <v>0</v>
      </c>
      <c r="BP202" s="25">
        <v>0</v>
      </c>
      <c r="BQ202" s="25">
        <v>0</v>
      </c>
      <c r="BR202" s="25">
        <v>0</v>
      </c>
      <c r="BS202" s="25">
        <v>0</v>
      </c>
      <c r="BT202" s="25">
        <v>0</v>
      </c>
      <c r="BU202" s="25">
        <v>0</v>
      </c>
      <c r="BV202" s="25">
        <v>0</v>
      </c>
      <c r="BW202" s="25">
        <v>0</v>
      </c>
      <c r="BX202" s="39">
        <v>0</v>
      </c>
      <c r="BY202" s="39">
        <v>0</v>
      </c>
      <c r="BZ202" s="39">
        <v>0</v>
      </c>
      <c r="CA202" s="39">
        <v>0</v>
      </c>
      <c r="CB202" s="39">
        <v>0</v>
      </c>
      <c r="CC202" s="39">
        <v>0</v>
      </c>
      <c r="CD202" s="39">
        <v>0</v>
      </c>
      <c r="CE202" s="39">
        <v>0</v>
      </c>
      <c r="CF202" s="39">
        <v>0</v>
      </c>
      <c r="CG202" s="39">
        <v>0</v>
      </c>
      <c r="CH202" s="39">
        <v>999999999</v>
      </c>
      <c r="CI202" s="39">
        <v>0</v>
      </c>
      <c r="CJ202" s="63">
        <v>3</v>
      </c>
      <c r="CK202" s="63">
        <v>2</v>
      </c>
      <c r="CL202" s="63">
        <v>3</v>
      </c>
      <c r="CM202" s="63">
        <v>0</v>
      </c>
      <c r="CN202" s="63">
        <v>1</v>
      </c>
      <c r="CO202" s="63">
        <v>1</v>
      </c>
      <c r="CP202" s="63">
        <v>0</v>
      </c>
      <c r="CQ202" s="63">
        <v>2</v>
      </c>
      <c r="CR202" s="63">
        <v>2</v>
      </c>
      <c r="CS202" s="63">
        <v>0</v>
      </c>
      <c r="CT202" s="63">
        <v>0</v>
      </c>
      <c r="CU202" s="63">
        <v>0</v>
      </c>
      <c r="CV202" s="63">
        <v>0</v>
      </c>
      <c r="CW202" s="63">
        <v>0</v>
      </c>
      <c r="CX202" s="63">
        <v>0</v>
      </c>
      <c r="CY202" s="63">
        <v>0</v>
      </c>
      <c r="CZ202" s="63">
        <v>0</v>
      </c>
      <c r="DA202" s="63">
        <v>0</v>
      </c>
      <c r="DB202" s="63">
        <v>1</v>
      </c>
      <c r="DC202" s="63">
        <v>0</v>
      </c>
      <c r="DD202" s="63">
        <v>0</v>
      </c>
      <c r="DE202" s="63">
        <v>0</v>
      </c>
      <c r="DF202" s="63">
        <v>0</v>
      </c>
      <c r="DG202" s="63">
        <v>0</v>
      </c>
      <c r="DH202" s="25">
        <v>0</v>
      </c>
      <c r="DI202" s="25">
        <v>0</v>
      </c>
      <c r="DJ202" s="25">
        <v>0</v>
      </c>
      <c r="DK202" s="25">
        <v>0</v>
      </c>
      <c r="DL202" s="25">
        <v>0</v>
      </c>
      <c r="DM202" s="25">
        <v>2</v>
      </c>
      <c r="DN202" s="25">
        <v>0</v>
      </c>
      <c r="DO202" s="25">
        <v>0</v>
      </c>
      <c r="DP202" s="25">
        <v>0</v>
      </c>
      <c r="DQ202" s="25">
        <v>0</v>
      </c>
      <c r="DR202" s="25">
        <v>0</v>
      </c>
      <c r="DS202" s="25">
        <v>1</v>
      </c>
      <c r="DT202" s="34">
        <v>3</v>
      </c>
      <c r="DU202" s="34">
        <v>2</v>
      </c>
      <c r="DV202" s="34">
        <v>3</v>
      </c>
      <c r="DW202" s="34">
        <v>0</v>
      </c>
      <c r="DX202" s="34">
        <v>1</v>
      </c>
      <c r="DY202" s="34">
        <v>3</v>
      </c>
      <c r="DZ202" s="34">
        <v>1</v>
      </c>
      <c r="EA202" s="2">
        <v>2</v>
      </c>
      <c r="EB202" s="2">
        <v>2</v>
      </c>
      <c r="EC202" s="2">
        <v>0</v>
      </c>
      <c r="ED202" s="2">
        <v>0</v>
      </c>
      <c r="EE202" s="2">
        <v>1</v>
      </c>
      <c r="EF202" s="34">
        <v>100</v>
      </c>
      <c r="EG202" s="34">
        <v>100</v>
      </c>
      <c r="EH202" s="34">
        <v>100</v>
      </c>
      <c r="EI202" s="34">
        <v>999999999</v>
      </c>
      <c r="EJ202" s="34">
        <v>100</v>
      </c>
      <c r="EK202" s="34">
        <v>33.333333333333329</v>
      </c>
      <c r="EL202" s="34">
        <v>0</v>
      </c>
      <c r="EM202" s="34">
        <v>100</v>
      </c>
      <c r="EN202" s="34">
        <v>100</v>
      </c>
      <c r="EO202" s="34">
        <v>999999999</v>
      </c>
      <c r="EP202" s="34">
        <v>999999999</v>
      </c>
      <c r="EQ202" s="34">
        <v>0</v>
      </c>
      <c r="ER202" s="34">
        <v>0</v>
      </c>
      <c r="ES202" s="34">
        <v>0</v>
      </c>
      <c r="ET202" s="34">
        <v>0</v>
      </c>
      <c r="EU202" s="34">
        <v>999999999</v>
      </c>
      <c r="EV202" s="34">
        <v>0</v>
      </c>
      <c r="EW202" s="34">
        <v>0</v>
      </c>
      <c r="EX202" s="34">
        <v>100</v>
      </c>
      <c r="EY202" s="34">
        <v>0</v>
      </c>
      <c r="EZ202" s="34">
        <v>0</v>
      </c>
      <c r="FA202" s="34">
        <v>999999999</v>
      </c>
      <c r="FB202" s="34">
        <v>999999999</v>
      </c>
      <c r="FC202" s="34">
        <v>0</v>
      </c>
      <c r="FD202" s="42">
        <v>0</v>
      </c>
      <c r="FE202" s="42">
        <v>0</v>
      </c>
      <c r="FF202" s="42">
        <v>0</v>
      </c>
      <c r="FG202" s="42">
        <v>999999999</v>
      </c>
      <c r="FH202" s="42">
        <v>0</v>
      </c>
      <c r="FI202" s="42">
        <v>66.666666666666657</v>
      </c>
      <c r="FJ202" s="42">
        <v>0</v>
      </c>
      <c r="FK202" s="42">
        <v>0</v>
      </c>
      <c r="FL202" s="42">
        <v>0</v>
      </c>
      <c r="FM202" s="42">
        <v>999999999</v>
      </c>
      <c r="FN202" s="42">
        <v>999999999</v>
      </c>
      <c r="FO202" s="42">
        <v>100</v>
      </c>
      <c r="FP202" s="42">
        <v>2</v>
      </c>
      <c r="FQ202" s="2">
        <v>1</v>
      </c>
      <c r="FR202" s="2">
        <v>3</v>
      </c>
      <c r="FS202" s="2">
        <v>1</v>
      </c>
      <c r="FT202" s="2">
        <v>1</v>
      </c>
      <c r="FU202" s="2">
        <v>2</v>
      </c>
      <c r="FV202" s="2">
        <v>2</v>
      </c>
      <c r="FW202" s="2">
        <v>1</v>
      </c>
      <c r="FX202" s="2">
        <v>2</v>
      </c>
      <c r="FY202" s="2">
        <v>0</v>
      </c>
      <c r="FZ202" s="2">
        <v>0</v>
      </c>
      <c r="GA202" s="2">
        <v>1</v>
      </c>
      <c r="GB202" s="25">
        <v>1</v>
      </c>
      <c r="GC202" s="25">
        <v>1</v>
      </c>
      <c r="GD202" s="25">
        <v>0</v>
      </c>
      <c r="GE202" s="25">
        <v>0</v>
      </c>
      <c r="GF202" s="25">
        <v>0</v>
      </c>
      <c r="GG202" s="25">
        <v>0</v>
      </c>
      <c r="GH202" s="25">
        <v>0</v>
      </c>
      <c r="GI202" s="25">
        <v>1</v>
      </c>
      <c r="GJ202" s="25">
        <v>1</v>
      </c>
      <c r="GK202" s="25">
        <v>0</v>
      </c>
      <c r="GL202" s="25">
        <v>0</v>
      </c>
      <c r="GM202" s="25">
        <v>1</v>
      </c>
      <c r="GN202" s="2">
        <v>0</v>
      </c>
      <c r="GO202" s="2">
        <v>0</v>
      </c>
      <c r="GP202" s="2">
        <v>0</v>
      </c>
      <c r="GQ202" s="2">
        <v>1</v>
      </c>
      <c r="GR202" s="2">
        <v>0</v>
      </c>
      <c r="GS202" s="2">
        <v>1</v>
      </c>
      <c r="GT202" s="2">
        <v>0</v>
      </c>
      <c r="GU202" s="2">
        <v>0</v>
      </c>
      <c r="GV202" s="2">
        <v>0</v>
      </c>
      <c r="GW202" s="2">
        <v>0</v>
      </c>
      <c r="GX202" s="2">
        <v>0</v>
      </c>
      <c r="GY202" s="2">
        <v>0</v>
      </c>
      <c r="GZ202" s="2">
        <v>3</v>
      </c>
      <c r="HA202" s="2">
        <v>2</v>
      </c>
      <c r="HB202" s="2">
        <v>3</v>
      </c>
      <c r="HC202" s="2">
        <v>2</v>
      </c>
      <c r="HD202" s="2">
        <v>1</v>
      </c>
      <c r="HE202" s="2">
        <v>3</v>
      </c>
      <c r="HF202" s="2">
        <v>2</v>
      </c>
      <c r="HG202" s="2">
        <v>2</v>
      </c>
      <c r="HH202" s="2">
        <v>3</v>
      </c>
      <c r="HI202" s="2">
        <v>0</v>
      </c>
      <c r="HJ202" s="2">
        <v>0</v>
      </c>
      <c r="HK202" s="2">
        <v>2</v>
      </c>
      <c r="HL202" s="34">
        <v>66.666666666666657</v>
      </c>
      <c r="HM202" s="34">
        <v>50</v>
      </c>
      <c r="HN202" s="34">
        <v>100</v>
      </c>
      <c r="HO202" s="34">
        <v>50</v>
      </c>
      <c r="HP202" s="34">
        <v>100</v>
      </c>
      <c r="HQ202" s="34">
        <v>66.666666666666657</v>
      </c>
      <c r="HR202" s="34">
        <v>100</v>
      </c>
      <c r="HS202" s="34">
        <v>50</v>
      </c>
      <c r="HT202" s="34">
        <v>66.666666666666657</v>
      </c>
      <c r="HU202" s="34">
        <v>999999999</v>
      </c>
      <c r="HV202" s="34">
        <v>999999999</v>
      </c>
      <c r="HW202" s="34">
        <v>50</v>
      </c>
      <c r="HX202" s="39">
        <v>33.333333333333329</v>
      </c>
      <c r="HY202" s="39">
        <v>50</v>
      </c>
      <c r="HZ202" s="39">
        <v>0</v>
      </c>
      <c r="IA202" s="39">
        <v>0</v>
      </c>
      <c r="IB202" s="39">
        <v>0</v>
      </c>
      <c r="IC202" s="39">
        <v>0</v>
      </c>
      <c r="ID202" s="39">
        <v>0</v>
      </c>
      <c r="IE202" s="39">
        <v>50</v>
      </c>
      <c r="IF202" s="39">
        <v>33.333333333333329</v>
      </c>
      <c r="IG202" s="39">
        <v>999999999</v>
      </c>
      <c r="IH202" s="39">
        <v>999999999</v>
      </c>
      <c r="II202" s="39">
        <v>50</v>
      </c>
      <c r="IJ202" s="39">
        <v>0</v>
      </c>
      <c r="IK202" s="39">
        <v>0</v>
      </c>
      <c r="IL202" s="39">
        <v>0</v>
      </c>
      <c r="IM202" s="39">
        <v>50</v>
      </c>
      <c r="IN202" s="39">
        <v>0</v>
      </c>
      <c r="IO202" s="39">
        <v>33.333333333333329</v>
      </c>
      <c r="IP202" s="39">
        <v>0</v>
      </c>
      <c r="IQ202" s="39">
        <v>0</v>
      </c>
      <c r="IR202" s="39">
        <v>0</v>
      </c>
      <c r="IS202" s="39">
        <v>999999999</v>
      </c>
      <c r="IT202" s="39">
        <v>999999999</v>
      </c>
      <c r="IU202" s="39">
        <v>0</v>
      </c>
      <c r="IV202" s="39">
        <v>0</v>
      </c>
      <c r="IW202" s="39">
        <v>2</v>
      </c>
      <c r="IX202" s="39">
        <v>0</v>
      </c>
      <c r="IY202" s="39">
        <v>0</v>
      </c>
      <c r="IZ202" s="39">
        <v>0</v>
      </c>
      <c r="JA202" s="39">
        <v>1</v>
      </c>
      <c r="JB202" s="39">
        <v>2</v>
      </c>
      <c r="JC202" s="39">
        <v>1</v>
      </c>
      <c r="JD202" s="2">
        <v>0</v>
      </c>
      <c r="JE202" s="2">
        <v>0</v>
      </c>
      <c r="JF202" s="2">
        <v>0</v>
      </c>
      <c r="JG202" s="2">
        <v>1</v>
      </c>
      <c r="JH202" s="2">
        <v>1</v>
      </c>
      <c r="JI202" s="2">
        <v>0</v>
      </c>
      <c r="JJ202" s="2">
        <v>0</v>
      </c>
      <c r="JK202" s="2">
        <v>1</v>
      </c>
      <c r="JL202" s="2">
        <v>0</v>
      </c>
      <c r="JM202" s="44">
        <v>0</v>
      </c>
      <c r="JN202" s="44">
        <v>1</v>
      </c>
      <c r="JO202" s="44">
        <v>0</v>
      </c>
      <c r="JP202" s="2">
        <v>1</v>
      </c>
      <c r="JQ202" s="2">
        <v>0</v>
      </c>
      <c r="JR202" s="2">
        <v>0</v>
      </c>
      <c r="JS202" s="2">
        <v>1</v>
      </c>
      <c r="JT202" s="2">
        <v>0</v>
      </c>
      <c r="JU202" s="2">
        <v>0</v>
      </c>
      <c r="JV202" s="2">
        <v>0</v>
      </c>
      <c r="JW202" s="2">
        <v>1</v>
      </c>
      <c r="JX202" s="2">
        <v>0</v>
      </c>
      <c r="JY202" s="2">
        <v>0</v>
      </c>
      <c r="JZ202" s="2">
        <v>0</v>
      </c>
      <c r="KA202" s="2">
        <v>0</v>
      </c>
      <c r="KB202" s="25">
        <v>0</v>
      </c>
      <c r="KC202" s="25">
        <v>0</v>
      </c>
      <c r="KD202" s="25">
        <v>0</v>
      </c>
      <c r="KE202" s="25">
        <v>0</v>
      </c>
      <c r="KF202" s="25">
        <v>1</v>
      </c>
      <c r="KG202" s="25">
        <v>2</v>
      </c>
      <c r="KH202" s="25">
        <v>0</v>
      </c>
      <c r="KI202" s="25">
        <v>2</v>
      </c>
      <c r="KJ202" s="25">
        <v>0</v>
      </c>
      <c r="KK202" s="25">
        <v>1</v>
      </c>
      <c r="KL202" s="25">
        <v>3</v>
      </c>
      <c r="KM202" s="25">
        <v>1</v>
      </c>
      <c r="KN202" s="25">
        <v>1</v>
      </c>
      <c r="KO202" s="25">
        <v>0</v>
      </c>
      <c r="KP202" s="25">
        <v>0</v>
      </c>
      <c r="KQ202" s="25">
        <v>2</v>
      </c>
      <c r="KR202" s="44">
        <v>0</v>
      </c>
      <c r="KS202" s="44">
        <v>100</v>
      </c>
      <c r="KT202" s="44">
        <v>999999999</v>
      </c>
      <c r="KU202" s="44">
        <v>0</v>
      </c>
      <c r="KV202" s="44">
        <v>999999999</v>
      </c>
      <c r="KW202" s="44">
        <v>100</v>
      </c>
      <c r="KX202" s="44">
        <v>66.666666666666657</v>
      </c>
      <c r="KY202" s="44">
        <v>100</v>
      </c>
      <c r="KZ202" s="44">
        <v>0</v>
      </c>
      <c r="LA202" s="44">
        <v>999999999</v>
      </c>
      <c r="LB202" s="44">
        <v>999999999</v>
      </c>
      <c r="LC202" s="44">
        <v>50</v>
      </c>
      <c r="LD202" s="44">
        <v>100</v>
      </c>
      <c r="LE202" s="44">
        <v>0</v>
      </c>
      <c r="LF202" s="44">
        <v>999999999</v>
      </c>
      <c r="LG202" s="44">
        <v>50</v>
      </c>
      <c r="LH202" s="44">
        <v>999999999</v>
      </c>
      <c r="LI202" s="44">
        <v>0</v>
      </c>
      <c r="LJ202" s="44">
        <v>33.333333333333329</v>
      </c>
      <c r="LK202" s="44">
        <v>0</v>
      </c>
      <c r="LL202" s="44">
        <v>100</v>
      </c>
      <c r="LM202" s="44">
        <v>999999999</v>
      </c>
      <c r="LN202" s="44">
        <v>999999999</v>
      </c>
      <c r="LO202" s="44">
        <v>50</v>
      </c>
      <c r="LP202" s="44">
        <v>0</v>
      </c>
      <c r="LQ202" s="44">
        <v>0</v>
      </c>
      <c r="LR202" s="44">
        <v>999999999</v>
      </c>
      <c r="LS202" s="44">
        <v>50</v>
      </c>
      <c r="LT202" s="44">
        <v>999999999</v>
      </c>
      <c r="LU202" s="44">
        <v>0</v>
      </c>
      <c r="LV202" s="44">
        <v>0</v>
      </c>
      <c r="LW202" s="44">
        <v>0</v>
      </c>
      <c r="LX202" s="44">
        <v>0</v>
      </c>
      <c r="LY202" s="44">
        <v>999999999</v>
      </c>
      <c r="LZ202" s="44">
        <v>999999999</v>
      </c>
      <c r="MA202" s="44">
        <v>0</v>
      </c>
      <c r="MB202" s="25">
        <v>1</v>
      </c>
      <c r="MC202" s="25">
        <v>0</v>
      </c>
      <c r="MD202" s="25">
        <v>0</v>
      </c>
      <c r="ME202" s="25">
        <v>0</v>
      </c>
      <c r="MF202" s="25">
        <v>0</v>
      </c>
      <c r="MG202" s="25">
        <v>0</v>
      </c>
      <c r="MH202" s="25">
        <v>0</v>
      </c>
      <c r="MI202" s="25">
        <v>0</v>
      </c>
      <c r="MJ202" s="25">
        <v>0</v>
      </c>
      <c r="MK202" s="25">
        <v>0</v>
      </c>
      <c r="ML202" s="25">
        <v>0</v>
      </c>
      <c r="MM202" s="25">
        <v>0</v>
      </c>
      <c r="MN202" s="25">
        <v>3</v>
      </c>
      <c r="MO202" s="25">
        <v>2</v>
      </c>
      <c r="MP202" s="25">
        <v>3</v>
      </c>
      <c r="MQ202" s="25">
        <v>0</v>
      </c>
      <c r="MR202" s="25">
        <v>1</v>
      </c>
      <c r="MS202" s="25">
        <v>3</v>
      </c>
      <c r="MT202" s="25">
        <v>1</v>
      </c>
      <c r="MU202" s="25">
        <v>2</v>
      </c>
      <c r="MV202" s="25">
        <v>1</v>
      </c>
      <c r="MW202" s="44">
        <v>0</v>
      </c>
      <c r="MX202" s="44">
        <v>0</v>
      </c>
      <c r="MY202" s="44">
        <v>1</v>
      </c>
      <c r="MZ202" s="44">
        <v>33.333333333333329</v>
      </c>
      <c r="NA202" s="44">
        <v>0</v>
      </c>
      <c r="NB202" s="44">
        <v>0</v>
      </c>
      <c r="NC202" s="44">
        <v>999999999</v>
      </c>
      <c r="ND202" s="44">
        <v>0</v>
      </c>
      <c r="NE202" s="44">
        <v>0</v>
      </c>
      <c r="NF202" s="44">
        <v>0</v>
      </c>
      <c r="NG202" s="44">
        <v>0</v>
      </c>
      <c r="NH202" s="44">
        <v>0</v>
      </c>
      <c r="NI202" s="44">
        <v>999999999</v>
      </c>
      <c r="NJ202" s="44">
        <v>999999999</v>
      </c>
      <c r="NK202" s="44">
        <v>0</v>
      </c>
      <c r="NL202" s="25">
        <v>0</v>
      </c>
      <c r="NM202" s="25">
        <v>0</v>
      </c>
      <c r="NN202" s="25">
        <v>0</v>
      </c>
      <c r="NO202" s="25">
        <v>0</v>
      </c>
      <c r="NP202" s="25">
        <v>0</v>
      </c>
      <c r="NQ202" s="25">
        <v>0</v>
      </c>
      <c r="NR202" s="25">
        <v>0</v>
      </c>
      <c r="NS202" s="25">
        <v>0</v>
      </c>
      <c r="NT202" s="25">
        <v>0</v>
      </c>
      <c r="NU202" s="25">
        <v>0</v>
      </c>
      <c r="NV202" s="25">
        <v>0</v>
      </c>
      <c r="NW202" s="25">
        <v>0</v>
      </c>
      <c r="NX202" s="25">
        <v>0</v>
      </c>
      <c r="NY202" s="25">
        <v>0</v>
      </c>
      <c r="NZ202" s="25">
        <v>0</v>
      </c>
      <c r="OA202" s="25">
        <v>1</v>
      </c>
      <c r="OB202" s="25">
        <v>0</v>
      </c>
      <c r="OC202" s="25">
        <v>0</v>
      </c>
      <c r="OD202" s="44">
        <v>0</v>
      </c>
      <c r="OE202" s="44">
        <v>0</v>
      </c>
      <c r="OF202" s="44">
        <v>0</v>
      </c>
      <c r="OG202" s="44">
        <v>0</v>
      </c>
      <c r="OH202" s="44">
        <v>0</v>
      </c>
      <c r="OI202" s="44">
        <v>0</v>
      </c>
      <c r="OJ202" s="44">
        <v>999999999</v>
      </c>
      <c r="OK202" s="44">
        <v>999999999</v>
      </c>
      <c r="OL202" s="44">
        <v>999999999</v>
      </c>
      <c r="OM202" s="44">
        <v>0</v>
      </c>
      <c r="ON202" s="44">
        <v>999999999</v>
      </c>
      <c r="OO202" s="44">
        <v>999999999</v>
      </c>
      <c r="OP202" s="44">
        <v>999999999</v>
      </c>
      <c r="OQ202" s="44">
        <v>999999999</v>
      </c>
      <c r="OR202" s="44">
        <v>999999999</v>
      </c>
      <c r="OS202" s="44">
        <v>999999999</v>
      </c>
      <c r="OT202" s="44">
        <v>999999999</v>
      </c>
      <c r="OU202" s="44">
        <v>999999999</v>
      </c>
      <c r="OV202" s="25">
        <v>4</v>
      </c>
      <c r="OW202" s="25">
        <v>4</v>
      </c>
      <c r="OX202" s="25">
        <v>4</v>
      </c>
      <c r="OY202" s="25">
        <v>2</v>
      </c>
      <c r="OZ202" s="25">
        <v>1</v>
      </c>
      <c r="PA202" s="25">
        <v>5</v>
      </c>
      <c r="PB202" s="25">
        <v>4</v>
      </c>
      <c r="PC202" s="25">
        <v>3</v>
      </c>
      <c r="PD202" s="25">
        <v>4</v>
      </c>
      <c r="PE202" s="25">
        <v>1</v>
      </c>
      <c r="PF202" s="25">
        <v>0</v>
      </c>
      <c r="PG202" s="25">
        <v>1</v>
      </c>
      <c r="PH202" s="25">
        <v>5</v>
      </c>
      <c r="PI202" s="25">
        <v>5</v>
      </c>
      <c r="PJ202" s="25">
        <v>4</v>
      </c>
      <c r="PK202" s="25">
        <v>6</v>
      </c>
      <c r="PL202" s="25">
        <v>2</v>
      </c>
      <c r="PM202" s="25">
        <v>5</v>
      </c>
      <c r="PN202" s="25">
        <v>5</v>
      </c>
      <c r="PO202" s="25">
        <v>4</v>
      </c>
      <c r="PP202" s="25">
        <v>4</v>
      </c>
      <c r="PQ202" s="25">
        <v>2</v>
      </c>
      <c r="PR202" s="25">
        <v>0</v>
      </c>
      <c r="PS202" s="25">
        <v>4</v>
      </c>
      <c r="PT202" s="44">
        <v>80</v>
      </c>
      <c r="PU202" s="44">
        <v>80</v>
      </c>
      <c r="PV202" s="44">
        <v>100</v>
      </c>
      <c r="PW202" s="44">
        <v>33.333333333333329</v>
      </c>
      <c r="PX202" s="44">
        <v>50</v>
      </c>
      <c r="PY202" s="44">
        <v>100</v>
      </c>
      <c r="PZ202" s="44">
        <v>80</v>
      </c>
      <c r="QA202" s="44">
        <v>75</v>
      </c>
      <c r="QB202" s="44">
        <v>100</v>
      </c>
      <c r="QC202" s="44">
        <v>50</v>
      </c>
      <c r="QD202" s="44">
        <v>999999999</v>
      </c>
      <c r="QE202" s="44">
        <v>25</v>
      </c>
      <c r="QF202" s="25">
        <v>4</v>
      </c>
      <c r="QG202" s="25">
        <v>4</v>
      </c>
      <c r="QH202" s="25">
        <v>3</v>
      </c>
      <c r="QI202" s="25">
        <v>4</v>
      </c>
      <c r="QJ202" s="25">
        <v>1</v>
      </c>
      <c r="QK202" s="25">
        <v>5</v>
      </c>
      <c r="QL202" s="25">
        <v>3</v>
      </c>
      <c r="QM202" s="25">
        <v>3</v>
      </c>
      <c r="QN202" s="25">
        <v>4</v>
      </c>
      <c r="QO202" s="25">
        <v>1</v>
      </c>
      <c r="QP202" s="25">
        <v>0</v>
      </c>
      <c r="QQ202" s="25">
        <v>5</v>
      </c>
      <c r="QR202" s="25">
        <v>5</v>
      </c>
      <c r="QS202" s="25">
        <v>4</v>
      </c>
      <c r="QT202" s="25">
        <v>6</v>
      </c>
      <c r="QU202" s="25">
        <v>2</v>
      </c>
      <c r="QV202" s="25">
        <v>5</v>
      </c>
      <c r="QW202" s="25">
        <v>5</v>
      </c>
      <c r="QX202" s="25">
        <v>4</v>
      </c>
      <c r="QY202" s="25">
        <v>4</v>
      </c>
      <c r="QZ202" s="25">
        <v>2</v>
      </c>
      <c r="RA202" s="25">
        <v>0</v>
      </c>
      <c r="RB202" s="44">
        <v>80</v>
      </c>
      <c r="RC202" s="44">
        <v>80</v>
      </c>
      <c r="RD202" s="44">
        <v>75</v>
      </c>
      <c r="RE202" s="44">
        <v>66.666666666666657</v>
      </c>
      <c r="RF202" s="44">
        <v>50</v>
      </c>
      <c r="RG202" s="44">
        <v>100</v>
      </c>
      <c r="RH202" s="44">
        <v>60</v>
      </c>
      <c r="RI202" s="44">
        <v>75</v>
      </c>
      <c r="RJ202" s="44">
        <v>100</v>
      </c>
      <c r="RK202" s="44">
        <v>50</v>
      </c>
      <c r="RL202" s="44">
        <v>999999999</v>
      </c>
      <c r="RM202" s="25">
        <v>3</v>
      </c>
      <c r="RN202" s="25">
        <v>4</v>
      </c>
      <c r="RO202" s="25">
        <v>3</v>
      </c>
      <c r="RP202" s="25">
        <v>2</v>
      </c>
      <c r="RQ202" s="25">
        <v>1</v>
      </c>
      <c r="RR202" s="25">
        <v>4</v>
      </c>
      <c r="RS202" s="25">
        <v>5</v>
      </c>
      <c r="RT202" s="25">
        <v>2</v>
      </c>
      <c r="RU202" s="25">
        <v>4</v>
      </c>
      <c r="RV202" s="25">
        <v>1</v>
      </c>
      <c r="RW202" s="25">
        <v>0</v>
      </c>
      <c r="RX202" s="25">
        <v>3</v>
      </c>
      <c r="RY202" s="25">
        <v>1</v>
      </c>
      <c r="RZ202" s="25">
        <v>2</v>
      </c>
      <c r="SA202" s="25">
        <v>1</v>
      </c>
      <c r="SB202" s="25">
        <v>2</v>
      </c>
      <c r="SC202" s="25">
        <v>1</v>
      </c>
      <c r="SD202" s="25">
        <v>1</v>
      </c>
      <c r="SE202" s="25">
        <v>3</v>
      </c>
      <c r="SF202" s="25">
        <v>1</v>
      </c>
      <c r="SG202" s="25">
        <v>1</v>
      </c>
      <c r="SH202" s="25">
        <v>0</v>
      </c>
      <c r="SI202" s="25">
        <v>0</v>
      </c>
      <c r="SJ202" s="25">
        <v>4</v>
      </c>
      <c r="SK202" s="25">
        <v>0</v>
      </c>
      <c r="SL202" s="25">
        <v>2</v>
      </c>
      <c r="SM202" s="25">
        <v>1</v>
      </c>
      <c r="SN202" s="25">
        <v>1</v>
      </c>
      <c r="SO202" s="25">
        <v>1</v>
      </c>
      <c r="SP202" s="25">
        <v>1</v>
      </c>
      <c r="SQ202" s="25">
        <v>3</v>
      </c>
      <c r="SR202" s="25">
        <v>1</v>
      </c>
      <c r="SS202" s="25">
        <v>1</v>
      </c>
      <c r="ST202" s="25">
        <v>0</v>
      </c>
      <c r="SU202" s="25">
        <v>0</v>
      </c>
      <c r="SV202" s="25">
        <v>3</v>
      </c>
      <c r="SW202" s="44">
        <v>75</v>
      </c>
      <c r="SX202" s="44">
        <v>100</v>
      </c>
      <c r="SY202" s="44">
        <v>100</v>
      </c>
      <c r="SZ202" s="44">
        <v>50</v>
      </c>
      <c r="TA202" s="44">
        <v>100</v>
      </c>
      <c r="TB202" s="44">
        <v>100</v>
      </c>
      <c r="TC202" s="44">
        <v>100</v>
      </c>
      <c r="TD202" s="44">
        <v>66.666666666666657</v>
      </c>
      <c r="TE202" s="44">
        <v>100</v>
      </c>
      <c r="TF202" s="44">
        <v>100</v>
      </c>
      <c r="TG202" s="44">
        <v>999999999</v>
      </c>
      <c r="TH202" s="44">
        <v>75</v>
      </c>
      <c r="TI202" s="44">
        <v>25</v>
      </c>
      <c r="TJ202" s="44">
        <v>50</v>
      </c>
      <c r="TK202" s="44">
        <v>33.333333333333329</v>
      </c>
      <c r="TL202" s="44">
        <v>50</v>
      </c>
      <c r="TM202" s="44">
        <v>100</v>
      </c>
      <c r="TN202" s="44">
        <v>25</v>
      </c>
      <c r="TO202" s="44">
        <v>60</v>
      </c>
      <c r="TP202" s="44">
        <v>33.333333333333329</v>
      </c>
      <c r="TQ202" s="44">
        <v>25</v>
      </c>
      <c r="TR202" s="44">
        <v>0</v>
      </c>
      <c r="TS202" s="44">
        <v>999999999</v>
      </c>
      <c r="TT202" s="44">
        <v>100</v>
      </c>
      <c r="TU202" s="44">
        <v>0</v>
      </c>
      <c r="TV202" s="44">
        <v>50</v>
      </c>
      <c r="TW202" s="44">
        <v>33.333333333333329</v>
      </c>
      <c r="TX202" s="44">
        <v>25</v>
      </c>
      <c r="TY202" s="44">
        <v>100</v>
      </c>
      <c r="TZ202" s="44">
        <v>25</v>
      </c>
      <c r="UA202" s="44">
        <v>60</v>
      </c>
      <c r="UB202" s="44">
        <v>33.333333333333329</v>
      </c>
      <c r="UC202" s="44">
        <v>25</v>
      </c>
      <c r="UD202" s="44">
        <v>0</v>
      </c>
      <c r="UE202" s="44">
        <v>999999999</v>
      </c>
      <c r="UF202" s="44">
        <v>75</v>
      </c>
    </row>
    <row r="203" spans="1:552" x14ac:dyDescent="0.25">
      <c r="A203" s="2" t="str">
        <f t="shared" si="3"/>
        <v xml:space="preserve">352530 Jaú                                                                                                                                          </v>
      </c>
      <c r="B203" s="58">
        <v>352530</v>
      </c>
      <c r="C203" s="2" t="s">
        <v>247</v>
      </c>
      <c r="D203" s="56">
        <v>3</v>
      </c>
      <c r="E203" s="56">
        <v>1</v>
      </c>
      <c r="F203" s="56">
        <v>5</v>
      </c>
      <c r="G203" s="56">
        <v>0</v>
      </c>
      <c r="H203" s="56">
        <v>6</v>
      </c>
      <c r="I203" s="56">
        <v>2</v>
      </c>
      <c r="J203" s="56">
        <v>3</v>
      </c>
      <c r="K203" s="56">
        <v>0</v>
      </c>
      <c r="L203" s="56">
        <v>5</v>
      </c>
      <c r="M203" s="56">
        <v>2</v>
      </c>
      <c r="N203" s="56">
        <v>0</v>
      </c>
      <c r="O203" s="56">
        <v>0</v>
      </c>
      <c r="P203" s="59">
        <v>1</v>
      </c>
      <c r="Q203" s="59">
        <v>1</v>
      </c>
      <c r="R203" s="59">
        <v>1</v>
      </c>
      <c r="S203" s="59">
        <v>0</v>
      </c>
      <c r="T203" s="59">
        <v>4</v>
      </c>
      <c r="U203" s="59">
        <v>1</v>
      </c>
      <c r="V203" s="59">
        <v>3</v>
      </c>
      <c r="W203" s="59">
        <v>0</v>
      </c>
      <c r="X203" s="59">
        <v>2</v>
      </c>
      <c r="Y203" s="59">
        <v>2</v>
      </c>
      <c r="Z203" s="59">
        <v>0</v>
      </c>
      <c r="AA203" s="59">
        <v>0</v>
      </c>
      <c r="AB203" s="62">
        <v>33.333333333333329</v>
      </c>
      <c r="AC203" s="62">
        <v>100</v>
      </c>
      <c r="AD203" s="62">
        <v>20</v>
      </c>
      <c r="AE203" s="62">
        <v>999999999</v>
      </c>
      <c r="AF203" s="62">
        <v>66.666666666666657</v>
      </c>
      <c r="AG203" s="62">
        <v>50</v>
      </c>
      <c r="AH203" s="62">
        <v>100</v>
      </c>
      <c r="AI203" s="62">
        <v>999999999</v>
      </c>
      <c r="AJ203" s="62">
        <v>40</v>
      </c>
      <c r="AK203" s="62">
        <v>100</v>
      </c>
      <c r="AL203" s="62">
        <v>999999999</v>
      </c>
      <c r="AM203" s="62">
        <v>999999999</v>
      </c>
      <c r="AN203" s="61">
        <v>1</v>
      </c>
      <c r="AO203" s="25">
        <v>0</v>
      </c>
      <c r="AP203" s="25">
        <v>4</v>
      </c>
      <c r="AQ203" s="25">
        <v>0</v>
      </c>
      <c r="AR203" s="25">
        <v>2</v>
      </c>
      <c r="AS203" s="25">
        <v>1</v>
      </c>
      <c r="AT203" s="25">
        <v>0</v>
      </c>
      <c r="AU203" s="25">
        <v>0</v>
      </c>
      <c r="AV203" s="25">
        <v>2</v>
      </c>
      <c r="AW203" s="25">
        <v>0</v>
      </c>
      <c r="AX203" s="25">
        <v>0</v>
      </c>
      <c r="AY203" s="25">
        <v>0</v>
      </c>
      <c r="AZ203" s="39">
        <v>33.333333333333329</v>
      </c>
      <c r="BA203" s="39">
        <v>0</v>
      </c>
      <c r="BB203" s="39">
        <v>80</v>
      </c>
      <c r="BC203" s="39">
        <v>999999999</v>
      </c>
      <c r="BD203" s="39">
        <v>33.333333333333329</v>
      </c>
      <c r="BE203" s="39">
        <v>50</v>
      </c>
      <c r="BF203" s="39">
        <v>0</v>
      </c>
      <c r="BG203" s="39">
        <v>999999999</v>
      </c>
      <c r="BH203" s="39">
        <v>40</v>
      </c>
      <c r="BI203" s="39">
        <v>0</v>
      </c>
      <c r="BJ203" s="39">
        <v>999999999</v>
      </c>
      <c r="BK203" s="39">
        <v>999999999</v>
      </c>
      <c r="BL203" s="25">
        <v>1</v>
      </c>
      <c r="BM203" s="25">
        <v>0</v>
      </c>
      <c r="BN203" s="25">
        <v>0</v>
      </c>
      <c r="BO203" s="25">
        <v>0</v>
      </c>
      <c r="BP203" s="25">
        <v>0</v>
      </c>
      <c r="BQ203" s="25">
        <v>0</v>
      </c>
      <c r="BR203" s="25">
        <v>0</v>
      </c>
      <c r="BS203" s="25">
        <v>0</v>
      </c>
      <c r="BT203" s="25">
        <v>1</v>
      </c>
      <c r="BU203" s="25">
        <v>0</v>
      </c>
      <c r="BV203" s="25">
        <v>0</v>
      </c>
      <c r="BW203" s="25">
        <v>0</v>
      </c>
      <c r="BX203" s="39">
        <v>33.333333333333329</v>
      </c>
      <c r="BY203" s="39">
        <v>0</v>
      </c>
      <c r="BZ203" s="39">
        <v>0</v>
      </c>
      <c r="CA203" s="39">
        <v>999999999</v>
      </c>
      <c r="CB203" s="39">
        <v>0</v>
      </c>
      <c r="CC203" s="39">
        <v>0</v>
      </c>
      <c r="CD203" s="39">
        <v>0</v>
      </c>
      <c r="CE203" s="39">
        <v>999999999</v>
      </c>
      <c r="CF203" s="39">
        <v>20</v>
      </c>
      <c r="CG203" s="39">
        <v>0</v>
      </c>
      <c r="CH203" s="39">
        <v>999999999</v>
      </c>
      <c r="CI203" s="39">
        <v>999999999</v>
      </c>
      <c r="CJ203" s="63">
        <v>0</v>
      </c>
      <c r="CK203" s="63">
        <v>0</v>
      </c>
      <c r="CL203" s="63">
        <v>0</v>
      </c>
      <c r="CM203" s="63">
        <v>0</v>
      </c>
      <c r="CN203" s="63">
        <v>1</v>
      </c>
      <c r="CO203" s="63">
        <v>1</v>
      </c>
      <c r="CP203" s="63">
        <v>2</v>
      </c>
      <c r="CQ203" s="63">
        <v>0</v>
      </c>
      <c r="CR203" s="63">
        <v>1</v>
      </c>
      <c r="CS203" s="63">
        <v>2</v>
      </c>
      <c r="CT203" s="63">
        <v>0</v>
      </c>
      <c r="CU203" s="63">
        <v>0</v>
      </c>
      <c r="CV203" s="63">
        <v>0</v>
      </c>
      <c r="CW203" s="63">
        <v>0</v>
      </c>
      <c r="CX203" s="63">
        <v>0</v>
      </c>
      <c r="CY203" s="63">
        <v>0</v>
      </c>
      <c r="CZ203" s="63">
        <v>1</v>
      </c>
      <c r="DA203" s="63">
        <v>0</v>
      </c>
      <c r="DB203" s="63">
        <v>0</v>
      </c>
      <c r="DC203" s="63">
        <v>0</v>
      </c>
      <c r="DD203" s="63">
        <v>1</v>
      </c>
      <c r="DE203" s="63">
        <v>0</v>
      </c>
      <c r="DF203" s="63">
        <v>0</v>
      </c>
      <c r="DG203" s="63">
        <v>0</v>
      </c>
      <c r="DH203" s="25">
        <v>0</v>
      </c>
      <c r="DI203" s="25">
        <v>0</v>
      </c>
      <c r="DJ203" s="25">
        <v>0</v>
      </c>
      <c r="DK203" s="25">
        <v>0</v>
      </c>
      <c r="DL203" s="25">
        <v>2</v>
      </c>
      <c r="DM203" s="25">
        <v>0</v>
      </c>
      <c r="DN203" s="25">
        <v>0</v>
      </c>
      <c r="DO203" s="25">
        <v>0</v>
      </c>
      <c r="DP203" s="25">
        <v>0</v>
      </c>
      <c r="DQ203" s="25">
        <v>0</v>
      </c>
      <c r="DR203" s="25">
        <v>0</v>
      </c>
      <c r="DS203" s="25">
        <v>0</v>
      </c>
      <c r="DT203" s="34">
        <v>0</v>
      </c>
      <c r="DU203" s="34">
        <v>0</v>
      </c>
      <c r="DV203" s="34">
        <v>0</v>
      </c>
      <c r="DW203" s="34">
        <v>0</v>
      </c>
      <c r="DX203" s="34">
        <v>4</v>
      </c>
      <c r="DY203" s="34">
        <v>1</v>
      </c>
      <c r="DZ203" s="34">
        <v>2</v>
      </c>
      <c r="EA203" s="2">
        <v>0</v>
      </c>
      <c r="EB203" s="2">
        <v>2</v>
      </c>
      <c r="EC203" s="2">
        <v>2</v>
      </c>
      <c r="ED203" s="2">
        <v>0</v>
      </c>
      <c r="EE203" s="2">
        <v>0</v>
      </c>
      <c r="EF203" s="34">
        <v>999999999</v>
      </c>
      <c r="EG203" s="34">
        <v>999999999</v>
      </c>
      <c r="EH203" s="34">
        <v>999999999</v>
      </c>
      <c r="EI203" s="34">
        <v>999999999</v>
      </c>
      <c r="EJ203" s="34">
        <v>25</v>
      </c>
      <c r="EK203" s="34">
        <v>100</v>
      </c>
      <c r="EL203" s="34">
        <v>100</v>
      </c>
      <c r="EM203" s="34">
        <v>999999999</v>
      </c>
      <c r="EN203" s="34">
        <v>50</v>
      </c>
      <c r="EO203" s="34">
        <v>100</v>
      </c>
      <c r="EP203" s="34">
        <v>999999999</v>
      </c>
      <c r="EQ203" s="34">
        <v>999999999</v>
      </c>
      <c r="ER203" s="34">
        <v>999999999</v>
      </c>
      <c r="ES203" s="34">
        <v>999999999</v>
      </c>
      <c r="ET203" s="34">
        <v>999999999</v>
      </c>
      <c r="EU203" s="34">
        <v>999999999</v>
      </c>
      <c r="EV203" s="34">
        <v>25</v>
      </c>
      <c r="EW203" s="34">
        <v>0</v>
      </c>
      <c r="EX203" s="34">
        <v>0</v>
      </c>
      <c r="EY203" s="34">
        <v>999999999</v>
      </c>
      <c r="EZ203" s="34">
        <v>50</v>
      </c>
      <c r="FA203" s="34">
        <v>0</v>
      </c>
      <c r="FB203" s="34">
        <v>999999999</v>
      </c>
      <c r="FC203" s="34">
        <v>999999999</v>
      </c>
      <c r="FD203" s="42">
        <v>999999999</v>
      </c>
      <c r="FE203" s="42">
        <v>999999999</v>
      </c>
      <c r="FF203" s="42">
        <v>999999999</v>
      </c>
      <c r="FG203" s="42">
        <v>999999999</v>
      </c>
      <c r="FH203" s="42">
        <v>50</v>
      </c>
      <c r="FI203" s="42">
        <v>0</v>
      </c>
      <c r="FJ203" s="42">
        <v>0</v>
      </c>
      <c r="FK203" s="42">
        <v>999999999</v>
      </c>
      <c r="FL203" s="42">
        <v>0</v>
      </c>
      <c r="FM203" s="42">
        <v>0</v>
      </c>
      <c r="FN203" s="42">
        <v>999999999</v>
      </c>
      <c r="FO203" s="42">
        <v>999999999</v>
      </c>
      <c r="FP203" s="42">
        <v>0</v>
      </c>
      <c r="FQ203" s="2">
        <v>1</v>
      </c>
      <c r="FR203" s="2">
        <v>0</v>
      </c>
      <c r="FS203" s="2">
        <v>0</v>
      </c>
      <c r="FT203" s="2">
        <v>4</v>
      </c>
      <c r="FU203" s="2">
        <v>0</v>
      </c>
      <c r="FV203" s="2">
        <v>2</v>
      </c>
      <c r="FW203" s="2">
        <v>0</v>
      </c>
      <c r="FX203" s="2">
        <v>1</v>
      </c>
      <c r="FY203" s="2">
        <v>1</v>
      </c>
      <c r="FZ203" s="2">
        <v>0</v>
      </c>
      <c r="GA203" s="2">
        <v>0</v>
      </c>
      <c r="GB203" s="25">
        <v>0</v>
      </c>
      <c r="GC203" s="25">
        <v>0</v>
      </c>
      <c r="GD203" s="25">
        <v>0</v>
      </c>
      <c r="GE203" s="25">
        <v>0</v>
      </c>
      <c r="GF203" s="25">
        <v>0</v>
      </c>
      <c r="GG203" s="25">
        <v>1</v>
      </c>
      <c r="GH203" s="25">
        <v>1</v>
      </c>
      <c r="GI203" s="25">
        <v>0</v>
      </c>
      <c r="GJ203" s="25">
        <v>0</v>
      </c>
      <c r="GK203" s="25">
        <v>1</v>
      </c>
      <c r="GL203" s="25">
        <v>0</v>
      </c>
      <c r="GM203" s="25">
        <v>0</v>
      </c>
      <c r="GN203" s="2">
        <v>1</v>
      </c>
      <c r="GO203" s="2">
        <v>0</v>
      </c>
      <c r="GP203" s="2">
        <v>0</v>
      </c>
      <c r="GQ203" s="2">
        <v>0</v>
      </c>
      <c r="GR203" s="2">
        <v>0</v>
      </c>
      <c r="GS203" s="2">
        <v>0</v>
      </c>
      <c r="GT203" s="2">
        <v>0</v>
      </c>
      <c r="GU203" s="2">
        <v>0</v>
      </c>
      <c r="GV203" s="2">
        <v>1</v>
      </c>
      <c r="GW203" s="2">
        <v>0</v>
      </c>
      <c r="GX203" s="2">
        <v>0</v>
      </c>
      <c r="GY203" s="2">
        <v>0</v>
      </c>
      <c r="GZ203" s="2">
        <v>1</v>
      </c>
      <c r="HA203" s="2">
        <v>1</v>
      </c>
      <c r="HB203" s="2">
        <v>0</v>
      </c>
      <c r="HC203" s="2">
        <v>0</v>
      </c>
      <c r="HD203" s="2">
        <v>4</v>
      </c>
      <c r="HE203" s="2">
        <v>1</v>
      </c>
      <c r="HF203" s="2">
        <v>3</v>
      </c>
      <c r="HG203" s="2">
        <v>0</v>
      </c>
      <c r="HH203" s="2">
        <v>2</v>
      </c>
      <c r="HI203" s="2">
        <v>2</v>
      </c>
      <c r="HJ203" s="2">
        <v>0</v>
      </c>
      <c r="HK203" s="2">
        <v>0</v>
      </c>
      <c r="HL203" s="34">
        <v>0</v>
      </c>
      <c r="HM203" s="34">
        <v>100</v>
      </c>
      <c r="HN203" s="34">
        <v>999999999</v>
      </c>
      <c r="HO203" s="34">
        <v>999999999</v>
      </c>
      <c r="HP203" s="34">
        <v>100</v>
      </c>
      <c r="HQ203" s="34">
        <v>0</v>
      </c>
      <c r="HR203" s="34">
        <v>66.666666666666657</v>
      </c>
      <c r="HS203" s="34">
        <v>999999999</v>
      </c>
      <c r="HT203" s="34">
        <v>50</v>
      </c>
      <c r="HU203" s="34">
        <v>50</v>
      </c>
      <c r="HV203" s="34">
        <v>999999999</v>
      </c>
      <c r="HW203" s="34">
        <v>999999999</v>
      </c>
      <c r="HX203" s="39">
        <v>0</v>
      </c>
      <c r="HY203" s="39">
        <v>0</v>
      </c>
      <c r="HZ203" s="39">
        <v>999999999</v>
      </c>
      <c r="IA203" s="39">
        <v>999999999</v>
      </c>
      <c r="IB203" s="39">
        <v>0</v>
      </c>
      <c r="IC203" s="39">
        <v>100</v>
      </c>
      <c r="ID203" s="39">
        <v>33.333333333333329</v>
      </c>
      <c r="IE203" s="39">
        <v>999999999</v>
      </c>
      <c r="IF203" s="39">
        <v>0</v>
      </c>
      <c r="IG203" s="39">
        <v>50</v>
      </c>
      <c r="IH203" s="39">
        <v>999999999</v>
      </c>
      <c r="II203" s="39">
        <v>999999999</v>
      </c>
      <c r="IJ203" s="39">
        <v>100</v>
      </c>
      <c r="IK203" s="39">
        <v>0</v>
      </c>
      <c r="IL203" s="39">
        <v>999999999</v>
      </c>
      <c r="IM203" s="39">
        <v>999999999</v>
      </c>
      <c r="IN203" s="39">
        <v>0</v>
      </c>
      <c r="IO203" s="39">
        <v>0</v>
      </c>
      <c r="IP203" s="39">
        <v>0</v>
      </c>
      <c r="IQ203" s="39">
        <v>999999999</v>
      </c>
      <c r="IR203" s="39">
        <v>50</v>
      </c>
      <c r="IS203" s="39">
        <v>0</v>
      </c>
      <c r="IT203" s="39">
        <v>999999999</v>
      </c>
      <c r="IU203" s="39">
        <v>999999999</v>
      </c>
      <c r="IV203" s="39">
        <v>0</v>
      </c>
      <c r="IW203" s="39">
        <v>0</v>
      </c>
      <c r="IX203" s="39">
        <v>1</v>
      </c>
      <c r="IY203" s="39">
        <v>0</v>
      </c>
      <c r="IZ203" s="39">
        <v>2</v>
      </c>
      <c r="JA203" s="39">
        <v>1</v>
      </c>
      <c r="JB203" s="39">
        <v>0</v>
      </c>
      <c r="JC203" s="39">
        <v>0</v>
      </c>
      <c r="JD203" s="2">
        <v>2</v>
      </c>
      <c r="JE203" s="2">
        <v>0</v>
      </c>
      <c r="JF203" s="2">
        <v>0</v>
      </c>
      <c r="JG203" s="2">
        <v>0</v>
      </c>
      <c r="JH203" s="2">
        <v>0</v>
      </c>
      <c r="JI203" s="2">
        <v>0</v>
      </c>
      <c r="JJ203" s="2">
        <v>1</v>
      </c>
      <c r="JK203" s="2">
        <v>0</v>
      </c>
      <c r="JL203" s="2">
        <v>0</v>
      </c>
      <c r="JM203" s="44">
        <v>0</v>
      </c>
      <c r="JN203" s="44">
        <v>0</v>
      </c>
      <c r="JO203" s="44">
        <v>0</v>
      </c>
      <c r="JP203" s="2">
        <v>0</v>
      </c>
      <c r="JQ203" s="2">
        <v>0</v>
      </c>
      <c r="JR203" s="2">
        <v>0</v>
      </c>
      <c r="JS203" s="2">
        <v>0</v>
      </c>
      <c r="JT203" s="2">
        <v>1</v>
      </c>
      <c r="JU203" s="2">
        <v>0</v>
      </c>
      <c r="JV203" s="2">
        <v>1</v>
      </c>
      <c r="JW203" s="2">
        <v>0</v>
      </c>
      <c r="JX203" s="2">
        <v>0</v>
      </c>
      <c r="JY203" s="2">
        <v>0</v>
      </c>
      <c r="JZ203" s="2">
        <v>0</v>
      </c>
      <c r="KA203" s="2">
        <v>0</v>
      </c>
      <c r="KB203" s="25">
        <v>0</v>
      </c>
      <c r="KC203" s="25">
        <v>0</v>
      </c>
      <c r="KD203" s="25">
        <v>0</v>
      </c>
      <c r="KE203" s="25">
        <v>0</v>
      </c>
      <c r="KF203" s="25">
        <v>1</v>
      </c>
      <c r="KG203" s="25">
        <v>0</v>
      </c>
      <c r="KH203" s="25">
        <v>3</v>
      </c>
      <c r="KI203" s="25">
        <v>0</v>
      </c>
      <c r="KJ203" s="25">
        <v>2</v>
      </c>
      <c r="KK203" s="25">
        <v>1</v>
      </c>
      <c r="KL203" s="25">
        <v>0</v>
      </c>
      <c r="KM203" s="25">
        <v>0</v>
      </c>
      <c r="KN203" s="25">
        <v>2</v>
      </c>
      <c r="KO203" s="25">
        <v>0</v>
      </c>
      <c r="KP203" s="25">
        <v>0</v>
      </c>
      <c r="KQ203" s="25">
        <v>0</v>
      </c>
      <c r="KR203" s="44">
        <v>0</v>
      </c>
      <c r="KS203" s="44">
        <v>999999999</v>
      </c>
      <c r="KT203" s="44">
        <v>33.333333333333329</v>
      </c>
      <c r="KU203" s="44">
        <v>999999999</v>
      </c>
      <c r="KV203" s="44">
        <v>100</v>
      </c>
      <c r="KW203" s="44">
        <v>100</v>
      </c>
      <c r="KX203" s="44">
        <v>999999999</v>
      </c>
      <c r="KY203" s="44">
        <v>999999999</v>
      </c>
      <c r="KZ203" s="44">
        <v>100</v>
      </c>
      <c r="LA203" s="44">
        <v>999999999</v>
      </c>
      <c r="LB203" s="44">
        <v>999999999</v>
      </c>
      <c r="LC203" s="44">
        <v>999999999</v>
      </c>
      <c r="LD203" s="44">
        <v>0</v>
      </c>
      <c r="LE203" s="44">
        <v>999999999</v>
      </c>
      <c r="LF203" s="44">
        <v>33.333333333333329</v>
      </c>
      <c r="LG203" s="44">
        <v>999999999</v>
      </c>
      <c r="LH203" s="44">
        <v>0</v>
      </c>
      <c r="LI203" s="44">
        <v>0</v>
      </c>
      <c r="LJ203" s="44">
        <v>999999999</v>
      </c>
      <c r="LK203" s="44">
        <v>999999999</v>
      </c>
      <c r="LL203" s="44">
        <v>0</v>
      </c>
      <c r="LM203" s="44">
        <v>999999999</v>
      </c>
      <c r="LN203" s="44">
        <v>999999999</v>
      </c>
      <c r="LO203" s="44">
        <v>999999999</v>
      </c>
      <c r="LP203" s="44">
        <v>100</v>
      </c>
      <c r="LQ203" s="44">
        <v>999999999</v>
      </c>
      <c r="LR203" s="44">
        <v>33.333333333333329</v>
      </c>
      <c r="LS203" s="44">
        <v>999999999</v>
      </c>
      <c r="LT203" s="44">
        <v>0</v>
      </c>
      <c r="LU203" s="44">
        <v>0</v>
      </c>
      <c r="LV203" s="44">
        <v>999999999</v>
      </c>
      <c r="LW203" s="44">
        <v>999999999</v>
      </c>
      <c r="LX203" s="44">
        <v>0</v>
      </c>
      <c r="LY203" s="44">
        <v>999999999</v>
      </c>
      <c r="LZ203" s="44">
        <v>999999999</v>
      </c>
      <c r="MA203" s="44">
        <v>999999999</v>
      </c>
      <c r="MB203" s="25">
        <v>0</v>
      </c>
      <c r="MC203" s="25">
        <v>0</v>
      </c>
      <c r="MD203" s="25">
        <v>0</v>
      </c>
      <c r="ME203" s="25">
        <v>0</v>
      </c>
      <c r="MF203" s="25">
        <v>2</v>
      </c>
      <c r="MG203" s="25">
        <v>0</v>
      </c>
      <c r="MH203" s="25">
        <v>1</v>
      </c>
      <c r="MI203" s="25">
        <v>0</v>
      </c>
      <c r="MJ203" s="25">
        <v>0</v>
      </c>
      <c r="MK203" s="25">
        <v>0</v>
      </c>
      <c r="ML203" s="25">
        <v>0</v>
      </c>
      <c r="MM203" s="25">
        <v>0</v>
      </c>
      <c r="MN203" s="25">
        <v>0</v>
      </c>
      <c r="MO203" s="25">
        <v>0</v>
      </c>
      <c r="MP203" s="25">
        <v>0</v>
      </c>
      <c r="MQ203" s="25">
        <v>0</v>
      </c>
      <c r="MR203" s="25">
        <v>4</v>
      </c>
      <c r="MS203" s="25">
        <v>1</v>
      </c>
      <c r="MT203" s="25">
        <v>1</v>
      </c>
      <c r="MU203" s="25">
        <v>0</v>
      </c>
      <c r="MV203" s="25">
        <v>2</v>
      </c>
      <c r="MW203" s="44">
        <v>2</v>
      </c>
      <c r="MX203" s="44">
        <v>0</v>
      </c>
      <c r="MY203" s="44">
        <v>0</v>
      </c>
      <c r="MZ203" s="44">
        <v>999999999</v>
      </c>
      <c r="NA203" s="44">
        <v>999999999</v>
      </c>
      <c r="NB203" s="44">
        <v>999999999</v>
      </c>
      <c r="NC203" s="44">
        <v>999999999</v>
      </c>
      <c r="ND203" s="44">
        <v>50</v>
      </c>
      <c r="NE203" s="44">
        <v>0</v>
      </c>
      <c r="NF203" s="44">
        <v>100</v>
      </c>
      <c r="NG203" s="44">
        <v>999999999</v>
      </c>
      <c r="NH203" s="44">
        <v>0</v>
      </c>
      <c r="NI203" s="44">
        <v>0</v>
      </c>
      <c r="NJ203" s="44">
        <v>999999999</v>
      </c>
      <c r="NK203" s="44">
        <v>999999999</v>
      </c>
      <c r="NL203" s="25">
        <v>0</v>
      </c>
      <c r="NM203" s="25">
        <v>0</v>
      </c>
      <c r="NN203" s="25">
        <v>0</v>
      </c>
      <c r="NO203" s="25">
        <v>0</v>
      </c>
      <c r="NP203" s="25">
        <v>0</v>
      </c>
      <c r="NQ203" s="25">
        <v>0</v>
      </c>
      <c r="NR203" s="25">
        <v>0</v>
      </c>
      <c r="NS203" s="25">
        <v>0</v>
      </c>
      <c r="NT203" s="25">
        <v>0</v>
      </c>
      <c r="NU203" s="25">
        <v>0</v>
      </c>
      <c r="NV203" s="25">
        <v>0</v>
      </c>
      <c r="NW203" s="25">
        <v>0</v>
      </c>
      <c r="NX203" s="25">
        <v>0</v>
      </c>
      <c r="NY203" s="25">
        <v>0</v>
      </c>
      <c r="NZ203" s="25">
        <v>2</v>
      </c>
      <c r="OA203" s="25">
        <v>0</v>
      </c>
      <c r="OB203" s="25">
        <v>0</v>
      </c>
      <c r="OC203" s="25">
        <v>0</v>
      </c>
      <c r="OD203" s="44">
        <v>0</v>
      </c>
      <c r="OE203" s="44">
        <v>0</v>
      </c>
      <c r="OF203" s="44">
        <v>0</v>
      </c>
      <c r="OG203" s="44">
        <v>0</v>
      </c>
      <c r="OH203" s="44">
        <v>0</v>
      </c>
      <c r="OI203" s="44">
        <v>0</v>
      </c>
      <c r="OJ203" s="44">
        <v>999999999</v>
      </c>
      <c r="OK203" s="44">
        <v>999999999</v>
      </c>
      <c r="OL203" s="44">
        <v>0</v>
      </c>
      <c r="OM203" s="44">
        <v>999999999</v>
      </c>
      <c r="ON203" s="44">
        <v>999999999</v>
      </c>
      <c r="OO203" s="44">
        <v>999999999</v>
      </c>
      <c r="OP203" s="44">
        <v>999999999</v>
      </c>
      <c r="OQ203" s="44">
        <v>999999999</v>
      </c>
      <c r="OR203" s="44">
        <v>999999999</v>
      </c>
      <c r="OS203" s="44">
        <v>999999999</v>
      </c>
      <c r="OT203" s="44">
        <v>999999999</v>
      </c>
      <c r="OU203" s="44">
        <v>999999999</v>
      </c>
      <c r="OV203" s="25">
        <v>1</v>
      </c>
      <c r="OW203" s="25">
        <v>0</v>
      </c>
      <c r="OX203" s="25">
        <v>2</v>
      </c>
      <c r="OY203" s="25">
        <v>1</v>
      </c>
      <c r="OZ203" s="25">
        <v>5</v>
      </c>
      <c r="PA203" s="25">
        <v>2</v>
      </c>
      <c r="PB203" s="25">
        <v>3</v>
      </c>
      <c r="PC203" s="25">
        <v>1</v>
      </c>
      <c r="PD203" s="25">
        <v>3</v>
      </c>
      <c r="PE203" s="25">
        <v>2</v>
      </c>
      <c r="PF203" s="25">
        <v>2</v>
      </c>
      <c r="PG203" s="25">
        <v>0</v>
      </c>
      <c r="PH203" s="25">
        <v>2</v>
      </c>
      <c r="PI203" s="25">
        <v>2</v>
      </c>
      <c r="PJ203" s="25">
        <v>6</v>
      </c>
      <c r="PK203" s="25">
        <v>2</v>
      </c>
      <c r="PL203" s="25">
        <v>6</v>
      </c>
      <c r="PM203" s="25">
        <v>4</v>
      </c>
      <c r="PN203" s="25">
        <v>4</v>
      </c>
      <c r="PO203" s="25">
        <v>1</v>
      </c>
      <c r="PP203" s="25">
        <v>4</v>
      </c>
      <c r="PQ203" s="25">
        <v>2</v>
      </c>
      <c r="PR203" s="25">
        <v>2</v>
      </c>
      <c r="PS203" s="25">
        <v>0</v>
      </c>
      <c r="PT203" s="44">
        <v>50</v>
      </c>
      <c r="PU203" s="44">
        <v>0</v>
      </c>
      <c r="PV203" s="44">
        <v>33.333333333333329</v>
      </c>
      <c r="PW203" s="44">
        <v>50</v>
      </c>
      <c r="PX203" s="44">
        <v>83.333333333333343</v>
      </c>
      <c r="PY203" s="44">
        <v>50</v>
      </c>
      <c r="PZ203" s="44">
        <v>75</v>
      </c>
      <c r="QA203" s="44">
        <v>100</v>
      </c>
      <c r="QB203" s="44">
        <v>75</v>
      </c>
      <c r="QC203" s="44">
        <v>100</v>
      </c>
      <c r="QD203" s="44">
        <v>100</v>
      </c>
      <c r="QE203" s="44">
        <v>999999999</v>
      </c>
      <c r="QF203" s="25">
        <v>0</v>
      </c>
      <c r="QG203" s="25">
        <v>0</v>
      </c>
      <c r="QH203" s="25">
        <v>3</v>
      </c>
      <c r="QI203" s="25">
        <v>1</v>
      </c>
      <c r="QJ203" s="25">
        <v>5</v>
      </c>
      <c r="QK203" s="25">
        <v>3</v>
      </c>
      <c r="QL203" s="25">
        <v>4</v>
      </c>
      <c r="QM203" s="25">
        <v>1</v>
      </c>
      <c r="QN203" s="25">
        <v>2</v>
      </c>
      <c r="QO203" s="25">
        <v>2</v>
      </c>
      <c r="QP203" s="25">
        <v>2</v>
      </c>
      <c r="QQ203" s="25">
        <v>2</v>
      </c>
      <c r="QR203" s="25">
        <v>2</v>
      </c>
      <c r="QS203" s="25">
        <v>6</v>
      </c>
      <c r="QT203" s="25">
        <v>2</v>
      </c>
      <c r="QU203" s="25">
        <v>6</v>
      </c>
      <c r="QV203" s="25">
        <v>4</v>
      </c>
      <c r="QW203" s="25">
        <v>4</v>
      </c>
      <c r="QX203" s="25">
        <v>1</v>
      </c>
      <c r="QY203" s="25">
        <v>4</v>
      </c>
      <c r="QZ203" s="25">
        <v>2</v>
      </c>
      <c r="RA203" s="25">
        <v>2</v>
      </c>
      <c r="RB203" s="44">
        <v>0</v>
      </c>
      <c r="RC203" s="44">
        <v>0</v>
      </c>
      <c r="RD203" s="44">
        <v>50</v>
      </c>
      <c r="RE203" s="44">
        <v>50</v>
      </c>
      <c r="RF203" s="44">
        <v>83.333333333333343</v>
      </c>
      <c r="RG203" s="44">
        <v>75</v>
      </c>
      <c r="RH203" s="44">
        <v>100</v>
      </c>
      <c r="RI203" s="44">
        <v>100</v>
      </c>
      <c r="RJ203" s="44">
        <v>50</v>
      </c>
      <c r="RK203" s="44">
        <v>100</v>
      </c>
      <c r="RL203" s="44">
        <v>100</v>
      </c>
      <c r="RM203" s="25">
        <v>1</v>
      </c>
      <c r="RN203" s="25">
        <v>1</v>
      </c>
      <c r="RO203" s="25">
        <v>2</v>
      </c>
      <c r="RP203" s="25">
        <v>0</v>
      </c>
      <c r="RQ203" s="25">
        <v>6</v>
      </c>
      <c r="RR203" s="25">
        <v>2</v>
      </c>
      <c r="RS203" s="25">
        <v>1</v>
      </c>
      <c r="RT203" s="25">
        <v>0</v>
      </c>
      <c r="RU203" s="25">
        <v>4</v>
      </c>
      <c r="RV203" s="25">
        <v>1</v>
      </c>
      <c r="RW203" s="25">
        <v>0</v>
      </c>
      <c r="RX203" s="25">
        <v>0</v>
      </c>
      <c r="RY203" s="25">
        <v>0</v>
      </c>
      <c r="RZ203" s="25">
        <v>1</v>
      </c>
      <c r="SA203" s="25">
        <v>1</v>
      </c>
      <c r="SB203" s="25">
        <v>0</v>
      </c>
      <c r="SC203" s="25">
        <v>5</v>
      </c>
      <c r="SD203" s="25">
        <v>2</v>
      </c>
      <c r="SE203" s="25">
        <v>1</v>
      </c>
      <c r="SF203" s="25">
        <v>0</v>
      </c>
      <c r="SG203" s="25">
        <v>2</v>
      </c>
      <c r="SH203" s="25">
        <v>1</v>
      </c>
      <c r="SI203" s="25">
        <v>0</v>
      </c>
      <c r="SJ203" s="25">
        <v>0</v>
      </c>
      <c r="SK203" s="25">
        <v>0</v>
      </c>
      <c r="SL203" s="25">
        <v>1</v>
      </c>
      <c r="SM203" s="25">
        <v>1</v>
      </c>
      <c r="SN203" s="25">
        <v>0</v>
      </c>
      <c r="SO203" s="25">
        <v>5</v>
      </c>
      <c r="SP203" s="25">
        <v>2</v>
      </c>
      <c r="SQ203" s="25">
        <v>0</v>
      </c>
      <c r="SR203" s="25">
        <v>0</v>
      </c>
      <c r="SS203" s="25">
        <v>2</v>
      </c>
      <c r="ST203" s="25">
        <v>0</v>
      </c>
      <c r="SU203" s="25">
        <v>0</v>
      </c>
      <c r="SV203" s="25">
        <v>0</v>
      </c>
      <c r="SW203" s="44">
        <v>33.333333333333329</v>
      </c>
      <c r="SX203" s="44">
        <v>100</v>
      </c>
      <c r="SY203" s="44">
        <v>40</v>
      </c>
      <c r="SZ203" s="44">
        <v>999999999</v>
      </c>
      <c r="TA203" s="44">
        <v>100</v>
      </c>
      <c r="TB203" s="44">
        <v>100</v>
      </c>
      <c r="TC203" s="44">
        <v>33.333333333333329</v>
      </c>
      <c r="TD203" s="44">
        <v>999999999</v>
      </c>
      <c r="TE203" s="44">
        <v>80</v>
      </c>
      <c r="TF203" s="44">
        <v>50</v>
      </c>
      <c r="TG203" s="44">
        <v>999999999</v>
      </c>
      <c r="TH203" s="44">
        <v>999999999</v>
      </c>
      <c r="TI203" s="44">
        <v>0</v>
      </c>
      <c r="TJ203" s="44">
        <v>100</v>
      </c>
      <c r="TK203" s="44">
        <v>20</v>
      </c>
      <c r="TL203" s="44">
        <v>999999999</v>
      </c>
      <c r="TM203" s="44">
        <v>83.333333333333343</v>
      </c>
      <c r="TN203" s="44">
        <v>100</v>
      </c>
      <c r="TO203" s="44">
        <v>33.333333333333329</v>
      </c>
      <c r="TP203" s="44">
        <v>999999999</v>
      </c>
      <c r="TQ203" s="44">
        <v>40</v>
      </c>
      <c r="TR203" s="44">
        <v>50</v>
      </c>
      <c r="TS203" s="44">
        <v>999999999</v>
      </c>
      <c r="TT203" s="44">
        <v>999999999</v>
      </c>
      <c r="TU203" s="44">
        <v>0</v>
      </c>
      <c r="TV203" s="44">
        <v>100</v>
      </c>
      <c r="TW203" s="44">
        <v>20</v>
      </c>
      <c r="TX203" s="44">
        <v>999999999</v>
      </c>
      <c r="TY203" s="44">
        <v>83.333333333333343</v>
      </c>
      <c r="TZ203" s="44">
        <v>100</v>
      </c>
      <c r="UA203" s="44">
        <v>0</v>
      </c>
      <c r="UB203" s="44">
        <v>999999999</v>
      </c>
      <c r="UC203" s="44">
        <v>40</v>
      </c>
      <c r="UD203" s="44">
        <v>0</v>
      </c>
      <c r="UE203" s="44">
        <v>999999999</v>
      </c>
      <c r="UF203" s="44">
        <v>999999999</v>
      </c>
    </row>
    <row r="204" spans="1:552" x14ac:dyDescent="0.25">
      <c r="A204" s="2" t="str">
        <f t="shared" si="3"/>
        <v xml:space="preserve">352590 Jundiaí                                                                                                                                      </v>
      </c>
      <c r="B204" s="58">
        <v>352590</v>
      </c>
      <c r="C204" s="2" t="s">
        <v>248</v>
      </c>
      <c r="D204" s="56">
        <v>19</v>
      </c>
      <c r="E204" s="56">
        <v>12</v>
      </c>
      <c r="F204" s="56">
        <v>12</v>
      </c>
      <c r="G204" s="56">
        <v>13</v>
      </c>
      <c r="H204" s="56">
        <v>15</v>
      </c>
      <c r="I204" s="56">
        <v>19</v>
      </c>
      <c r="J204" s="56">
        <v>27</v>
      </c>
      <c r="K204" s="56">
        <v>16</v>
      </c>
      <c r="L204" s="56">
        <v>24</v>
      </c>
      <c r="M204" s="56">
        <v>11</v>
      </c>
      <c r="N204" s="56">
        <v>12</v>
      </c>
      <c r="O204" s="56">
        <v>10</v>
      </c>
      <c r="P204" s="59">
        <v>11</v>
      </c>
      <c r="Q204" s="59">
        <v>5</v>
      </c>
      <c r="R204" s="59">
        <v>7</v>
      </c>
      <c r="S204" s="59">
        <v>7</v>
      </c>
      <c r="T204" s="59">
        <v>12</v>
      </c>
      <c r="U204" s="59">
        <v>12</v>
      </c>
      <c r="V204" s="59">
        <v>17</v>
      </c>
      <c r="W204" s="59">
        <v>8</v>
      </c>
      <c r="X204" s="59">
        <v>16</v>
      </c>
      <c r="Y204" s="59">
        <v>6</v>
      </c>
      <c r="Z204" s="59">
        <v>7</v>
      </c>
      <c r="AA204" s="59">
        <v>4</v>
      </c>
      <c r="AB204" s="62">
        <v>57.894736842105267</v>
      </c>
      <c r="AC204" s="62">
        <v>41.666666666666671</v>
      </c>
      <c r="AD204" s="62">
        <v>58.333333333333336</v>
      </c>
      <c r="AE204" s="62">
        <v>53.846153846153847</v>
      </c>
      <c r="AF204" s="62">
        <v>80</v>
      </c>
      <c r="AG204" s="62">
        <v>63.157894736842103</v>
      </c>
      <c r="AH204" s="62">
        <v>62.962962962962962</v>
      </c>
      <c r="AI204" s="62">
        <v>50</v>
      </c>
      <c r="AJ204" s="62">
        <v>66.666666666666657</v>
      </c>
      <c r="AK204" s="62">
        <v>54.54545454545454</v>
      </c>
      <c r="AL204" s="62">
        <v>58.333333333333336</v>
      </c>
      <c r="AM204" s="62">
        <v>40</v>
      </c>
      <c r="AN204" s="61">
        <v>7</v>
      </c>
      <c r="AO204" s="25">
        <v>3</v>
      </c>
      <c r="AP204" s="25">
        <v>5</v>
      </c>
      <c r="AQ204" s="25">
        <v>2</v>
      </c>
      <c r="AR204" s="25">
        <v>2</v>
      </c>
      <c r="AS204" s="25">
        <v>5</v>
      </c>
      <c r="AT204" s="25">
        <v>6</v>
      </c>
      <c r="AU204" s="25">
        <v>2</v>
      </c>
      <c r="AV204" s="25">
        <v>3</v>
      </c>
      <c r="AW204" s="25">
        <v>4</v>
      </c>
      <c r="AX204" s="25">
        <v>3</v>
      </c>
      <c r="AY204" s="25">
        <v>5</v>
      </c>
      <c r="AZ204" s="39">
        <v>36.84210526315789</v>
      </c>
      <c r="BA204" s="39">
        <v>25</v>
      </c>
      <c r="BB204" s="39">
        <v>41.666666666666671</v>
      </c>
      <c r="BC204" s="39">
        <v>15.384615384615385</v>
      </c>
      <c r="BD204" s="39">
        <v>13.333333333333334</v>
      </c>
      <c r="BE204" s="39">
        <v>26.315789473684209</v>
      </c>
      <c r="BF204" s="39">
        <v>22.222222222222221</v>
      </c>
      <c r="BG204" s="39">
        <v>12.5</v>
      </c>
      <c r="BH204" s="39">
        <v>12.5</v>
      </c>
      <c r="BI204" s="39">
        <v>36.363636363636367</v>
      </c>
      <c r="BJ204" s="39">
        <v>25</v>
      </c>
      <c r="BK204" s="39">
        <v>50</v>
      </c>
      <c r="BL204" s="25">
        <v>1</v>
      </c>
      <c r="BM204" s="25">
        <v>4</v>
      </c>
      <c r="BN204" s="25">
        <v>0</v>
      </c>
      <c r="BO204" s="25">
        <v>4</v>
      </c>
      <c r="BP204" s="25">
        <v>1</v>
      </c>
      <c r="BQ204" s="25">
        <v>2</v>
      </c>
      <c r="BR204" s="25">
        <v>4</v>
      </c>
      <c r="BS204" s="25">
        <v>6</v>
      </c>
      <c r="BT204" s="25">
        <v>5</v>
      </c>
      <c r="BU204" s="25">
        <v>1</v>
      </c>
      <c r="BV204" s="25">
        <v>2</v>
      </c>
      <c r="BW204" s="25">
        <v>1</v>
      </c>
      <c r="BX204" s="39">
        <v>5.2631578947368416</v>
      </c>
      <c r="BY204" s="39">
        <v>33.333333333333329</v>
      </c>
      <c r="BZ204" s="39">
        <v>0</v>
      </c>
      <c r="CA204" s="39">
        <v>30.76923076923077</v>
      </c>
      <c r="CB204" s="39">
        <v>6.666666666666667</v>
      </c>
      <c r="CC204" s="39">
        <v>10.526315789473683</v>
      </c>
      <c r="CD204" s="39">
        <v>14.814814814814813</v>
      </c>
      <c r="CE204" s="39">
        <v>37.5</v>
      </c>
      <c r="CF204" s="39">
        <v>20.833333333333336</v>
      </c>
      <c r="CG204" s="39">
        <v>9.0909090909090917</v>
      </c>
      <c r="CH204" s="39">
        <v>16.666666666666664</v>
      </c>
      <c r="CI204" s="39">
        <v>10</v>
      </c>
      <c r="CJ204" s="63">
        <v>4</v>
      </c>
      <c r="CK204" s="63">
        <v>2</v>
      </c>
      <c r="CL204" s="63">
        <v>1</v>
      </c>
      <c r="CM204" s="63">
        <v>4</v>
      </c>
      <c r="CN204" s="63">
        <v>1</v>
      </c>
      <c r="CO204" s="63">
        <v>6</v>
      </c>
      <c r="CP204" s="63">
        <v>10</v>
      </c>
      <c r="CQ204" s="63">
        <v>5</v>
      </c>
      <c r="CR204" s="63">
        <v>9</v>
      </c>
      <c r="CS204" s="63">
        <v>3</v>
      </c>
      <c r="CT204" s="63">
        <v>2</v>
      </c>
      <c r="CU204" s="63">
        <v>1</v>
      </c>
      <c r="CV204" s="63">
        <v>1</v>
      </c>
      <c r="CW204" s="63">
        <v>0</v>
      </c>
      <c r="CX204" s="63">
        <v>0</v>
      </c>
      <c r="CY204" s="63">
        <v>1</v>
      </c>
      <c r="CZ204" s="63">
        <v>3</v>
      </c>
      <c r="DA204" s="63">
        <v>0</v>
      </c>
      <c r="DB204" s="63">
        <v>1</v>
      </c>
      <c r="DC204" s="63">
        <v>1</v>
      </c>
      <c r="DD204" s="63">
        <v>0</v>
      </c>
      <c r="DE204" s="63">
        <v>0</v>
      </c>
      <c r="DF204" s="63">
        <v>1</v>
      </c>
      <c r="DG204" s="63">
        <v>0</v>
      </c>
      <c r="DH204" s="25">
        <v>4</v>
      </c>
      <c r="DI204" s="25">
        <v>0</v>
      </c>
      <c r="DJ204" s="25">
        <v>3</v>
      </c>
      <c r="DK204" s="25">
        <v>0</v>
      </c>
      <c r="DL204" s="25">
        <v>3</v>
      </c>
      <c r="DM204" s="25">
        <v>3</v>
      </c>
      <c r="DN204" s="25">
        <v>2</v>
      </c>
      <c r="DO204" s="25">
        <v>1</v>
      </c>
      <c r="DP204" s="25">
        <v>1</v>
      </c>
      <c r="DQ204" s="25">
        <v>1</v>
      </c>
      <c r="DR204" s="25">
        <v>0</v>
      </c>
      <c r="DS204" s="25">
        <v>1</v>
      </c>
      <c r="DT204" s="34">
        <v>9</v>
      </c>
      <c r="DU204" s="34">
        <v>2</v>
      </c>
      <c r="DV204" s="34">
        <v>4</v>
      </c>
      <c r="DW204" s="34">
        <v>5</v>
      </c>
      <c r="DX204" s="34">
        <v>7</v>
      </c>
      <c r="DY204" s="34">
        <v>9</v>
      </c>
      <c r="DZ204" s="34">
        <v>13</v>
      </c>
      <c r="EA204" s="2">
        <v>7</v>
      </c>
      <c r="EB204" s="2">
        <v>10</v>
      </c>
      <c r="EC204" s="2">
        <v>4</v>
      </c>
      <c r="ED204" s="2">
        <v>3</v>
      </c>
      <c r="EE204" s="2">
        <v>2</v>
      </c>
      <c r="EF204" s="34">
        <v>44.444444444444443</v>
      </c>
      <c r="EG204" s="34">
        <v>100</v>
      </c>
      <c r="EH204" s="34">
        <v>25</v>
      </c>
      <c r="EI204" s="34">
        <v>80</v>
      </c>
      <c r="EJ204" s="34">
        <v>14.285714285714285</v>
      </c>
      <c r="EK204" s="34">
        <v>66.666666666666657</v>
      </c>
      <c r="EL204" s="34">
        <v>76.923076923076934</v>
      </c>
      <c r="EM204" s="34">
        <v>71.428571428571431</v>
      </c>
      <c r="EN204" s="34">
        <v>90</v>
      </c>
      <c r="EO204" s="34">
        <v>75</v>
      </c>
      <c r="EP204" s="34">
        <v>66.666666666666657</v>
      </c>
      <c r="EQ204" s="34">
        <v>50</v>
      </c>
      <c r="ER204" s="34">
        <v>11.111111111111111</v>
      </c>
      <c r="ES204" s="34">
        <v>0</v>
      </c>
      <c r="ET204" s="34">
        <v>0</v>
      </c>
      <c r="EU204" s="34">
        <v>20</v>
      </c>
      <c r="EV204" s="34">
        <v>42.857142857142854</v>
      </c>
      <c r="EW204" s="34">
        <v>0</v>
      </c>
      <c r="EX204" s="34">
        <v>7.6923076923076925</v>
      </c>
      <c r="EY204" s="34">
        <v>14.285714285714285</v>
      </c>
      <c r="EZ204" s="34">
        <v>0</v>
      </c>
      <c r="FA204" s="34">
        <v>0</v>
      </c>
      <c r="FB204" s="34">
        <v>33.333333333333329</v>
      </c>
      <c r="FC204" s="34">
        <v>0</v>
      </c>
      <c r="FD204" s="42">
        <v>44.444444444444443</v>
      </c>
      <c r="FE204" s="42">
        <v>0</v>
      </c>
      <c r="FF204" s="42">
        <v>75</v>
      </c>
      <c r="FG204" s="42">
        <v>0</v>
      </c>
      <c r="FH204" s="42">
        <v>42.857142857142854</v>
      </c>
      <c r="FI204" s="42">
        <v>33.333333333333329</v>
      </c>
      <c r="FJ204" s="42">
        <v>15.384615384615385</v>
      </c>
      <c r="FK204" s="42">
        <v>14.285714285714285</v>
      </c>
      <c r="FL204" s="42">
        <v>10</v>
      </c>
      <c r="FM204" s="42">
        <v>25</v>
      </c>
      <c r="FN204" s="42">
        <v>0</v>
      </c>
      <c r="FO204" s="42">
        <v>50</v>
      </c>
      <c r="FP204" s="42">
        <v>5</v>
      </c>
      <c r="FQ204" s="2">
        <v>3</v>
      </c>
      <c r="FR204" s="2">
        <v>3</v>
      </c>
      <c r="FS204" s="2">
        <v>6</v>
      </c>
      <c r="FT204" s="2">
        <v>8</v>
      </c>
      <c r="FU204" s="2">
        <v>6</v>
      </c>
      <c r="FV204" s="2">
        <v>12</v>
      </c>
      <c r="FW204" s="2">
        <v>6</v>
      </c>
      <c r="FX204" s="2">
        <v>12</v>
      </c>
      <c r="FY204" s="2">
        <v>5</v>
      </c>
      <c r="FZ204" s="2">
        <v>3</v>
      </c>
      <c r="GA204" s="2">
        <v>1</v>
      </c>
      <c r="GB204" s="25">
        <v>3</v>
      </c>
      <c r="GC204" s="25">
        <v>1</v>
      </c>
      <c r="GD204" s="25">
        <v>0</v>
      </c>
      <c r="GE204" s="25">
        <v>1</v>
      </c>
      <c r="GF204" s="25">
        <v>2</v>
      </c>
      <c r="GG204" s="25">
        <v>2</v>
      </c>
      <c r="GH204" s="25">
        <v>1</v>
      </c>
      <c r="GI204" s="25">
        <v>1</v>
      </c>
      <c r="GJ204" s="25">
        <v>1</v>
      </c>
      <c r="GK204" s="25">
        <v>1</v>
      </c>
      <c r="GL204" s="25">
        <v>1</v>
      </c>
      <c r="GM204" s="25">
        <v>2</v>
      </c>
      <c r="GN204" s="2">
        <v>2</v>
      </c>
      <c r="GO204" s="2">
        <v>1</v>
      </c>
      <c r="GP204" s="2">
        <v>3</v>
      </c>
      <c r="GQ204" s="2">
        <v>0</v>
      </c>
      <c r="GR204" s="2">
        <v>1</v>
      </c>
      <c r="GS204" s="2">
        <v>1</v>
      </c>
      <c r="GT204" s="2">
        <v>3</v>
      </c>
      <c r="GU204" s="2">
        <v>1</v>
      </c>
      <c r="GV204" s="2">
        <v>1</v>
      </c>
      <c r="GW204" s="2">
        <v>0</v>
      </c>
      <c r="GX204" s="2">
        <v>0</v>
      </c>
      <c r="GY204" s="2">
        <v>1</v>
      </c>
      <c r="GZ204" s="2">
        <v>10</v>
      </c>
      <c r="HA204" s="2">
        <v>5</v>
      </c>
      <c r="HB204" s="2">
        <v>6</v>
      </c>
      <c r="HC204" s="2">
        <v>7</v>
      </c>
      <c r="HD204" s="2">
        <v>11</v>
      </c>
      <c r="HE204" s="2">
        <v>9</v>
      </c>
      <c r="HF204" s="2">
        <v>16</v>
      </c>
      <c r="HG204" s="2">
        <v>8</v>
      </c>
      <c r="HH204" s="2">
        <v>14</v>
      </c>
      <c r="HI204" s="2">
        <v>6</v>
      </c>
      <c r="HJ204" s="2">
        <v>4</v>
      </c>
      <c r="HK204" s="2">
        <v>4</v>
      </c>
      <c r="HL204" s="34">
        <v>50</v>
      </c>
      <c r="HM204" s="34">
        <v>60</v>
      </c>
      <c r="HN204" s="34">
        <v>50</v>
      </c>
      <c r="HO204" s="34">
        <v>85.714285714285708</v>
      </c>
      <c r="HP204" s="34">
        <v>72.727272727272734</v>
      </c>
      <c r="HQ204" s="34">
        <v>66.666666666666657</v>
      </c>
      <c r="HR204" s="34">
        <v>75</v>
      </c>
      <c r="HS204" s="34">
        <v>75</v>
      </c>
      <c r="HT204" s="34">
        <v>85.714285714285708</v>
      </c>
      <c r="HU204" s="34">
        <v>83.333333333333343</v>
      </c>
      <c r="HV204" s="34">
        <v>75</v>
      </c>
      <c r="HW204" s="34">
        <v>25</v>
      </c>
      <c r="HX204" s="39">
        <v>30</v>
      </c>
      <c r="HY204" s="39">
        <v>20</v>
      </c>
      <c r="HZ204" s="39">
        <v>0</v>
      </c>
      <c r="IA204" s="39">
        <v>14.285714285714285</v>
      </c>
      <c r="IB204" s="39">
        <v>18.181818181818183</v>
      </c>
      <c r="IC204" s="39">
        <v>22.222222222222221</v>
      </c>
      <c r="ID204" s="39">
        <v>6.25</v>
      </c>
      <c r="IE204" s="39">
        <v>12.5</v>
      </c>
      <c r="IF204" s="39">
        <v>7.1428571428571423</v>
      </c>
      <c r="IG204" s="39">
        <v>16.666666666666664</v>
      </c>
      <c r="IH204" s="39">
        <v>25</v>
      </c>
      <c r="II204" s="39">
        <v>50</v>
      </c>
      <c r="IJ204" s="39">
        <v>20</v>
      </c>
      <c r="IK204" s="39">
        <v>20</v>
      </c>
      <c r="IL204" s="39">
        <v>50</v>
      </c>
      <c r="IM204" s="39">
        <v>0</v>
      </c>
      <c r="IN204" s="39">
        <v>9.0909090909090917</v>
      </c>
      <c r="IO204" s="39">
        <v>11.111111111111111</v>
      </c>
      <c r="IP204" s="39">
        <v>18.75</v>
      </c>
      <c r="IQ204" s="39">
        <v>12.5</v>
      </c>
      <c r="IR204" s="39">
        <v>7.1428571428571423</v>
      </c>
      <c r="IS204" s="39">
        <v>0</v>
      </c>
      <c r="IT204" s="39">
        <v>0</v>
      </c>
      <c r="IU204" s="39">
        <v>25</v>
      </c>
      <c r="IV204" s="39">
        <v>6</v>
      </c>
      <c r="IW204" s="39">
        <v>3</v>
      </c>
      <c r="IX204" s="39">
        <v>1</v>
      </c>
      <c r="IY204" s="39">
        <v>2</v>
      </c>
      <c r="IZ204" s="39">
        <v>2</v>
      </c>
      <c r="JA204" s="39">
        <v>5</v>
      </c>
      <c r="JB204" s="39">
        <v>6</v>
      </c>
      <c r="JC204" s="39">
        <v>2</v>
      </c>
      <c r="JD204" s="2">
        <v>3</v>
      </c>
      <c r="JE204" s="2">
        <v>4</v>
      </c>
      <c r="JF204" s="2">
        <v>1</v>
      </c>
      <c r="JG204" s="2">
        <v>3</v>
      </c>
      <c r="JH204" s="2">
        <v>0</v>
      </c>
      <c r="JI204" s="2">
        <v>0</v>
      </c>
      <c r="JJ204" s="2">
        <v>2</v>
      </c>
      <c r="JK204" s="2">
        <v>0</v>
      </c>
      <c r="JL204" s="2">
        <v>0</v>
      </c>
      <c r="JM204" s="44">
        <v>0</v>
      </c>
      <c r="JN204" s="44">
        <v>0</v>
      </c>
      <c r="JO204" s="44">
        <v>0</v>
      </c>
      <c r="JP204" s="2">
        <v>0</v>
      </c>
      <c r="JQ204" s="2">
        <v>0</v>
      </c>
      <c r="JR204" s="2">
        <v>0</v>
      </c>
      <c r="JS204" s="2">
        <v>1</v>
      </c>
      <c r="JT204" s="2">
        <v>0</v>
      </c>
      <c r="JU204" s="2">
        <v>0</v>
      </c>
      <c r="JV204" s="2">
        <v>1</v>
      </c>
      <c r="JW204" s="2">
        <v>0</v>
      </c>
      <c r="JX204" s="2">
        <v>0</v>
      </c>
      <c r="JY204" s="2">
        <v>0</v>
      </c>
      <c r="JZ204" s="2">
        <v>0</v>
      </c>
      <c r="KA204" s="2">
        <v>0</v>
      </c>
      <c r="KB204" s="25">
        <v>0</v>
      </c>
      <c r="KC204" s="25">
        <v>0</v>
      </c>
      <c r="KD204" s="25">
        <v>0</v>
      </c>
      <c r="KE204" s="25">
        <v>1</v>
      </c>
      <c r="KF204" s="25">
        <v>6</v>
      </c>
      <c r="KG204" s="25">
        <v>3</v>
      </c>
      <c r="KH204" s="25">
        <v>4</v>
      </c>
      <c r="KI204" s="25">
        <v>2</v>
      </c>
      <c r="KJ204" s="25">
        <v>2</v>
      </c>
      <c r="KK204" s="25">
        <v>5</v>
      </c>
      <c r="KL204" s="25">
        <v>6</v>
      </c>
      <c r="KM204" s="25">
        <v>2</v>
      </c>
      <c r="KN204" s="25">
        <v>3</v>
      </c>
      <c r="KO204" s="25">
        <v>4</v>
      </c>
      <c r="KP204" s="25">
        <v>1</v>
      </c>
      <c r="KQ204" s="25">
        <v>5</v>
      </c>
      <c r="KR204" s="44">
        <v>100</v>
      </c>
      <c r="KS204" s="44">
        <v>100</v>
      </c>
      <c r="KT204" s="44">
        <v>25</v>
      </c>
      <c r="KU204" s="44">
        <v>100</v>
      </c>
      <c r="KV204" s="44">
        <v>100</v>
      </c>
      <c r="KW204" s="44">
        <v>100</v>
      </c>
      <c r="KX204" s="44">
        <v>100</v>
      </c>
      <c r="KY204" s="44">
        <v>100</v>
      </c>
      <c r="KZ204" s="44">
        <v>100</v>
      </c>
      <c r="LA204" s="44">
        <v>100</v>
      </c>
      <c r="LB204" s="44">
        <v>100</v>
      </c>
      <c r="LC204" s="44">
        <v>60</v>
      </c>
      <c r="LD204" s="44">
        <v>0</v>
      </c>
      <c r="LE204" s="44">
        <v>0</v>
      </c>
      <c r="LF204" s="44">
        <v>50</v>
      </c>
      <c r="LG204" s="44">
        <v>0</v>
      </c>
      <c r="LH204" s="44">
        <v>0</v>
      </c>
      <c r="LI204" s="44">
        <v>0</v>
      </c>
      <c r="LJ204" s="44">
        <v>0</v>
      </c>
      <c r="LK204" s="44">
        <v>0</v>
      </c>
      <c r="LL204" s="44">
        <v>0</v>
      </c>
      <c r="LM204" s="44">
        <v>0</v>
      </c>
      <c r="LN204" s="44">
        <v>0</v>
      </c>
      <c r="LO204" s="44">
        <v>20</v>
      </c>
      <c r="LP204" s="44">
        <v>0</v>
      </c>
      <c r="LQ204" s="44">
        <v>0</v>
      </c>
      <c r="LR204" s="44">
        <v>25</v>
      </c>
      <c r="LS204" s="44">
        <v>0</v>
      </c>
      <c r="LT204" s="44">
        <v>0</v>
      </c>
      <c r="LU204" s="44">
        <v>0</v>
      </c>
      <c r="LV204" s="44">
        <v>0</v>
      </c>
      <c r="LW204" s="44">
        <v>0</v>
      </c>
      <c r="LX204" s="44">
        <v>0</v>
      </c>
      <c r="LY204" s="44">
        <v>0</v>
      </c>
      <c r="LZ204" s="44">
        <v>0</v>
      </c>
      <c r="MA204" s="44">
        <v>20</v>
      </c>
      <c r="MB204" s="25">
        <v>4</v>
      </c>
      <c r="MC204" s="25">
        <v>1</v>
      </c>
      <c r="MD204" s="25">
        <v>2</v>
      </c>
      <c r="ME204" s="25">
        <v>2</v>
      </c>
      <c r="MF204" s="25">
        <v>1</v>
      </c>
      <c r="MG204" s="25">
        <v>1</v>
      </c>
      <c r="MH204" s="25">
        <v>2</v>
      </c>
      <c r="MI204" s="25">
        <v>0</v>
      </c>
      <c r="MJ204" s="25">
        <v>1</v>
      </c>
      <c r="MK204" s="25">
        <v>0</v>
      </c>
      <c r="ML204" s="25">
        <v>0</v>
      </c>
      <c r="MM204" s="25">
        <v>1</v>
      </c>
      <c r="MN204" s="25">
        <v>8</v>
      </c>
      <c r="MO204" s="25">
        <v>2</v>
      </c>
      <c r="MP204" s="25">
        <v>4</v>
      </c>
      <c r="MQ204" s="25">
        <v>5</v>
      </c>
      <c r="MR204" s="25">
        <v>7</v>
      </c>
      <c r="MS204" s="25">
        <v>9</v>
      </c>
      <c r="MT204" s="25">
        <v>9</v>
      </c>
      <c r="MU204" s="25">
        <v>1</v>
      </c>
      <c r="MV204" s="25">
        <v>4</v>
      </c>
      <c r="MW204" s="44">
        <v>1</v>
      </c>
      <c r="MX204" s="44">
        <v>2</v>
      </c>
      <c r="MY204" s="44">
        <v>1</v>
      </c>
      <c r="MZ204" s="44">
        <v>50</v>
      </c>
      <c r="NA204" s="44">
        <v>50</v>
      </c>
      <c r="NB204" s="44">
        <v>50</v>
      </c>
      <c r="NC204" s="44">
        <v>40</v>
      </c>
      <c r="ND204" s="44">
        <v>14.285714285714285</v>
      </c>
      <c r="NE204" s="44">
        <v>11.111111111111111</v>
      </c>
      <c r="NF204" s="44">
        <v>22.222222222222221</v>
      </c>
      <c r="NG204" s="44">
        <v>0</v>
      </c>
      <c r="NH204" s="44">
        <v>25</v>
      </c>
      <c r="NI204" s="44">
        <v>0</v>
      </c>
      <c r="NJ204" s="44">
        <v>0</v>
      </c>
      <c r="NK204" s="44">
        <v>100</v>
      </c>
      <c r="NL204" s="25">
        <v>0</v>
      </c>
      <c r="NM204" s="25">
        <v>0</v>
      </c>
      <c r="NN204" s="25">
        <v>1</v>
      </c>
      <c r="NO204" s="25">
        <v>0</v>
      </c>
      <c r="NP204" s="25">
        <v>0</v>
      </c>
      <c r="NQ204" s="25">
        <v>0</v>
      </c>
      <c r="NR204" s="25">
        <v>0</v>
      </c>
      <c r="NS204" s="25">
        <v>1</v>
      </c>
      <c r="NT204" s="25">
        <v>0</v>
      </c>
      <c r="NU204" s="25">
        <v>0</v>
      </c>
      <c r="NV204" s="25">
        <v>0</v>
      </c>
      <c r="NW204" s="25">
        <v>0</v>
      </c>
      <c r="NX204" s="25">
        <v>3</v>
      </c>
      <c r="NY204" s="25">
        <v>2</v>
      </c>
      <c r="NZ204" s="25">
        <v>1</v>
      </c>
      <c r="OA204" s="25">
        <v>0</v>
      </c>
      <c r="OB204" s="25">
        <v>0</v>
      </c>
      <c r="OC204" s="25">
        <v>1</v>
      </c>
      <c r="OD204" s="44">
        <v>0</v>
      </c>
      <c r="OE204" s="44">
        <v>1</v>
      </c>
      <c r="OF204" s="44">
        <v>0</v>
      </c>
      <c r="OG204" s="44">
        <v>0</v>
      </c>
      <c r="OH204" s="44">
        <v>0</v>
      </c>
      <c r="OI204" s="44">
        <v>0</v>
      </c>
      <c r="OJ204" s="44">
        <v>0</v>
      </c>
      <c r="OK204" s="44">
        <v>0</v>
      </c>
      <c r="OL204" s="44">
        <v>100</v>
      </c>
      <c r="OM204" s="44">
        <v>999999999</v>
      </c>
      <c r="ON204" s="44">
        <v>999999999</v>
      </c>
      <c r="OO204" s="44">
        <v>0</v>
      </c>
      <c r="OP204" s="44">
        <v>999999999</v>
      </c>
      <c r="OQ204" s="44">
        <v>100</v>
      </c>
      <c r="OR204" s="44">
        <v>999999999</v>
      </c>
      <c r="OS204" s="44">
        <v>999999999</v>
      </c>
      <c r="OT204" s="44">
        <v>999999999</v>
      </c>
      <c r="OU204" s="44">
        <v>999999999</v>
      </c>
      <c r="OV204" s="25">
        <v>10</v>
      </c>
      <c r="OW204" s="25">
        <v>7</v>
      </c>
      <c r="OX204" s="25">
        <v>11</v>
      </c>
      <c r="OY204" s="25">
        <v>11</v>
      </c>
      <c r="OZ204" s="25">
        <v>16</v>
      </c>
      <c r="PA204" s="25">
        <v>15</v>
      </c>
      <c r="PB204" s="25">
        <v>23</v>
      </c>
      <c r="PC204" s="25">
        <v>17</v>
      </c>
      <c r="PD204" s="25">
        <v>18</v>
      </c>
      <c r="PE204" s="25">
        <v>12</v>
      </c>
      <c r="PF204" s="25">
        <v>5</v>
      </c>
      <c r="PG204" s="25">
        <v>5</v>
      </c>
      <c r="PH204" s="25">
        <v>24</v>
      </c>
      <c r="PI204" s="25">
        <v>13</v>
      </c>
      <c r="PJ204" s="25">
        <v>16</v>
      </c>
      <c r="PK204" s="25">
        <v>13</v>
      </c>
      <c r="PL204" s="25">
        <v>21</v>
      </c>
      <c r="PM204" s="25">
        <v>19</v>
      </c>
      <c r="PN204" s="25">
        <v>29</v>
      </c>
      <c r="PO204" s="25">
        <v>21</v>
      </c>
      <c r="PP204" s="25">
        <v>19</v>
      </c>
      <c r="PQ204" s="25">
        <v>14</v>
      </c>
      <c r="PR204" s="25">
        <v>11</v>
      </c>
      <c r="PS204" s="25">
        <v>10</v>
      </c>
      <c r="PT204" s="44">
        <v>41.666666666666671</v>
      </c>
      <c r="PU204" s="44">
        <v>53.846153846153847</v>
      </c>
      <c r="PV204" s="44">
        <v>68.75</v>
      </c>
      <c r="PW204" s="44">
        <v>84.615384615384613</v>
      </c>
      <c r="PX204" s="44">
        <v>76.19047619047619</v>
      </c>
      <c r="PY204" s="44">
        <v>78.94736842105263</v>
      </c>
      <c r="PZ204" s="44">
        <v>79.310344827586206</v>
      </c>
      <c r="QA204" s="44">
        <v>80.952380952380949</v>
      </c>
      <c r="QB204" s="44">
        <v>94.73684210526315</v>
      </c>
      <c r="QC204" s="44">
        <v>85.714285714285708</v>
      </c>
      <c r="QD204" s="44">
        <v>45.454545454545453</v>
      </c>
      <c r="QE204" s="44">
        <v>50</v>
      </c>
      <c r="QF204" s="25">
        <v>11</v>
      </c>
      <c r="QG204" s="25">
        <v>7</v>
      </c>
      <c r="QH204" s="25">
        <v>11</v>
      </c>
      <c r="QI204" s="25">
        <v>11</v>
      </c>
      <c r="QJ204" s="25">
        <v>14</v>
      </c>
      <c r="QK204" s="25">
        <v>12</v>
      </c>
      <c r="QL204" s="25">
        <v>21</v>
      </c>
      <c r="QM204" s="25">
        <v>20</v>
      </c>
      <c r="QN204" s="25">
        <v>16</v>
      </c>
      <c r="QO204" s="25">
        <v>11</v>
      </c>
      <c r="QP204" s="25">
        <v>6</v>
      </c>
      <c r="QQ204" s="25">
        <v>24</v>
      </c>
      <c r="QR204" s="25">
        <v>13</v>
      </c>
      <c r="QS204" s="25">
        <v>16</v>
      </c>
      <c r="QT204" s="25">
        <v>13</v>
      </c>
      <c r="QU204" s="25">
        <v>21</v>
      </c>
      <c r="QV204" s="25">
        <v>19</v>
      </c>
      <c r="QW204" s="25">
        <v>29</v>
      </c>
      <c r="QX204" s="25">
        <v>21</v>
      </c>
      <c r="QY204" s="25">
        <v>19</v>
      </c>
      <c r="QZ204" s="25">
        <v>14</v>
      </c>
      <c r="RA204" s="25">
        <v>11</v>
      </c>
      <c r="RB204" s="44">
        <v>45.833333333333329</v>
      </c>
      <c r="RC204" s="44">
        <v>53.846153846153847</v>
      </c>
      <c r="RD204" s="44">
        <v>68.75</v>
      </c>
      <c r="RE204" s="44">
        <v>84.615384615384613</v>
      </c>
      <c r="RF204" s="44">
        <v>66.666666666666657</v>
      </c>
      <c r="RG204" s="44">
        <v>63.157894736842103</v>
      </c>
      <c r="RH204" s="44">
        <v>72.41379310344827</v>
      </c>
      <c r="RI204" s="44">
        <v>95.238095238095227</v>
      </c>
      <c r="RJ204" s="44">
        <v>84.210526315789465</v>
      </c>
      <c r="RK204" s="44">
        <v>78.571428571428569</v>
      </c>
      <c r="RL204" s="44">
        <v>54.54545454545454</v>
      </c>
      <c r="RM204" s="25">
        <v>14</v>
      </c>
      <c r="RN204" s="25">
        <v>7</v>
      </c>
      <c r="RO204" s="25">
        <v>10</v>
      </c>
      <c r="RP204" s="25">
        <v>9</v>
      </c>
      <c r="RQ204" s="25">
        <v>9</v>
      </c>
      <c r="RR204" s="25">
        <v>14</v>
      </c>
      <c r="RS204" s="25">
        <v>9</v>
      </c>
      <c r="RT204" s="25">
        <v>4</v>
      </c>
      <c r="RU204" s="25">
        <v>8</v>
      </c>
      <c r="RV204" s="25">
        <v>10</v>
      </c>
      <c r="RW204" s="25">
        <v>3</v>
      </c>
      <c r="RX204" s="25">
        <v>7</v>
      </c>
      <c r="RY204" s="25">
        <v>13</v>
      </c>
      <c r="RZ204" s="25">
        <v>7</v>
      </c>
      <c r="SA204" s="25">
        <v>8</v>
      </c>
      <c r="SB204" s="25">
        <v>8</v>
      </c>
      <c r="SC204" s="25">
        <v>9</v>
      </c>
      <c r="SD204" s="25">
        <v>11</v>
      </c>
      <c r="SE204" s="25">
        <v>13</v>
      </c>
      <c r="SF204" s="25">
        <v>4</v>
      </c>
      <c r="SG204" s="25">
        <v>10</v>
      </c>
      <c r="SH204" s="25">
        <v>9</v>
      </c>
      <c r="SI204" s="25">
        <v>5</v>
      </c>
      <c r="SJ204" s="25">
        <v>7</v>
      </c>
      <c r="SK204" s="25">
        <v>10</v>
      </c>
      <c r="SL204" s="25">
        <v>6</v>
      </c>
      <c r="SM204" s="25">
        <v>8</v>
      </c>
      <c r="SN204" s="25">
        <v>8</v>
      </c>
      <c r="SO204" s="25">
        <v>8</v>
      </c>
      <c r="SP204" s="25">
        <v>10</v>
      </c>
      <c r="SQ204" s="25">
        <v>8</v>
      </c>
      <c r="SR204" s="25">
        <v>2</v>
      </c>
      <c r="SS204" s="25">
        <v>6</v>
      </c>
      <c r="ST204" s="25">
        <v>9</v>
      </c>
      <c r="SU204" s="25">
        <v>3</v>
      </c>
      <c r="SV204" s="25">
        <v>6</v>
      </c>
      <c r="SW204" s="44">
        <v>73.68421052631578</v>
      </c>
      <c r="SX204" s="44">
        <v>58.333333333333336</v>
      </c>
      <c r="SY204" s="44">
        <v>83.333333333333343</v>
      </c>
      <c r="SZ204" s="44">
        <v>69.230769230769226</v>
      </c>
      <c r="TA204" s="44">
        <v>60</v>
      </c>
      <c r="TB204" s="44">
        <v>73.68421052631578</v>
      </c>
      <c r="TC204" s="44">
        <v>33.333333333333329</v>
      </c>
      <c r="TD204" s="44">
        <v>25</v>
      </c>
      <c r="TE204" s="44">
        <v>33.333333333333329</v>
      </c>
      <c r="TF204" s="44">
        <v>90.909090909090907</v>
      </c>
      <c r="TG204" s="44">
        <v>25</v>
      </c>
      <c r="TH204" s="44">
        <v>70</v>
      </c>
      <c r="TI204" s="44">
        <v>68.421052631578945</v>
      </c>
      <c r="TJ204" s="44">
        <v>58.333333333333336</v>
      </c>
      <c r="TK204" s="44">
        <v>66.666666666666657</v>
      </c>
      <c r="TL204" s="44">
        <v>61.53846153846154</v>
      </c>
      <c r="TM204" s="44">
        <v>60</v>
      </c>
      <c r="TN204" s="44">
        <v>57.894736842105267</v>
      </c>
      <c r="TO204" s="44">
        <v>48.148148148148145</v>
      </c>
      <c r="TP204" s="44">
        <v>25</v>
      </c>
      <c r="TQ204" s="44">
        <v>41.666666666666671</v>
      </c>
      <c r="TR204" s="44">
        <v>81.818181818181827</v>
      </c>
      <c r="TS204" s="44">
        <v>41.666666666666671</v>
      </c>
      <c r="TT204" s="44">
        <v>70</v>
      </c>
      <c r="TU204" s="44">
        <v>52.631578947368418</v>
      </c>
      <c r="TV204" s="44">
        <v>50</v>
      </c>
      <c r="TW204" s="44">
        <v>66.666666666666657</v>
      </c>
      <c r="TX204" s="44">
        <v>61.53846153846154</v>
      </c>
      <c r="TY204" s="44">
        <v>53.333333333333336</v>
      </c>
      <c r="TZ204" s="44">
        <v>52.631578947368418</v>
      </c>
      <c r="UA204" s="44">
        <v>29.629629629629626</v>
      </c>
      <c r="UB204" s="44">
        <v>12.5</v>
      </c>
      <c r="UC204" s="44">
        <v>25</v>
      </c>
      <c r="UD204" s="44">
        <v>81.818181818181827</v>
      </c>
      <c r="UE204" s="44">
        <v>25</v>
      </c>
      <c r="UF204" s="44">
        <v>60</v>
      </c>
    </row>
    <row r="205" spans="1:552" x14ac:dyDescent="0.25">
      <c r="A205" s="2" t="str">
        <f t="shared" si="3"/>
        <v xml:space="preserve">352670 Leme                                                                                                                                         </v>
      </c>
      <c r="B205" s="58">
        <v>352670</v>
      </c>
      <c r="C205" s="2" t="s">
        <v>249</v>
      </c>
      <c r="D205" s="56">
        <v>12</v>
      </c>
      <c r="E205" s="56">
        <v>4</v>
      </c>
      <c r="F205" s="56">
        <v>2</v>
      </c>
      <c r="G205" s="56">
        <v>4</v>
      </c>
      <c r="H205" s="56">
        <v>1</v>
      </c>
      <c r="I205" s="56">
        <v>6</v>
      </c>
      <c r="J205" s="56">
        <v>4</v>
      </c>
      <c r="K205" s="56">
        <v>6</v>
      </c>
      <c r="L205" s="56">
        <v>4</v>
      </c>
      <c r="M205" s="56">
        <v>4</v>
      </c>
      <c r="N205" s="56">
        <v>4</v>
      </c>
      <c r="O205" s="56">
        <v>7</v>
      </c>
      <c r="P205" s="59">
        <v>4</v>
      </c>
      <c r="Q205" s="59">
        <v>1</v>
      </c>
      <c r="R205" s="59">
        <v>1</v>
      </c>
      <c r="S205" s="59">
        <v>0</v>
      </c>
      <c r="T205" s="59">
        <v>1</v>
      </c>
      <c r="U205" s="59">
        <v>2</v>
      </c>
      <c r="V205" s="59">
        <v>1</v>
      </c>
      <c r="W205" s="59">
        <v>2</v>
      </c>
      <c r="X205" s="59">
        <v>1</v>
      </c>
      <c r="Y205" s="59">
        <v>1</v>
      </c>
      <c r="Z205" s="59">
        <v>3</v>
      </c>
      <c r="AA205" s="59">
        <v>3</v>
      </c>
      <c r="AB205" s="62">
        <v>33.333333333333329</v>
      </c>
      <c r="AC205" s="62">
        <v>25</v>
      </c>
      <c r="AD205" s="62">
        <v>50</v>
      </c>
      <c r="AE205" s="62">
        <v>0</v>
      </c>
      <c r="AF205" s="62">
        <v>100</v>
      </c>
      <c r="AG205" s="62">
        <v>33.333333333333329</v>
      </c>
      <c r="AH205" s="62">
        <v>25</v>
      </c>
      <c r="AI205" s="62">
        <v>33.333333333333329</v>
      </c>
      <c r="AJ205" s="62">
        <v>25</v>
      </c>
      <c r="AK205" s="62">
        <v>25</v>
      </c>
      <c r="AL205" s="62">
        <v>75</v>
      </c>
      <c r="AM205" s="62">
        <v>42.857142857142854</v>
      </c>
      <c r="AN205" s="61">
        <v>4</v>
      </c>
      <c r="AO205" s="25">
        <v>3</v>
      </c>
      <c r="AP205" s="25">
        <v>1</v>
      </c>
      <c r="AQ205" s="25">
        <v>4</v>
      </c>
      <c r="AR205" s="25">
        <v>0</v>
      </c>
      <c r="AS205" s="25">
        <v>4</v>
      </c>
      <c r="AT205" s="25">
        <v>3</v>
      </c>
      <c r="AU205" s="25">
        <v>4</v>
      </c>
      <c r="AV205" s="25">
        <v>2</v>
      </c>
      <c r="AW205" s="25">
        <v>3</v>
      </c>
      <c r="AX205" s="25">
        <v>1</v>
      </c>
      <c r="AY205" s="25">
        <v>3</v>
      </c>
      <c r="AZ205" s="39">
        <v>33.333333333333329</v>
      </c>
      <c r="BA205" s="39">
        <v>75</v>
      </c>
      <c r="BB205" s="39">
        <v>50</v>
      </c>
      <c r="BC205" s="39">
        <v>100</v>
      </c>
      <c r="BD205" s="39">
        <v>0</v>
      </c>
      <c r="BE205" s="39">
        <v>66.666666666666657</v>
      </c>
      <c r="BF205" s="39">
        <v>75</v>
      </c>
      <c r="BG205" s="39">
        <v>66.666666666666657</v>
      </c>
      <c r="BH205" s="39">
        <v>50</v>
      </c>
      <c r="BI205" s="39">
        <v>75</v>
      </c>
      <c r="BJ205" s="39">
        <v>25</v>
      </c>
      <c r="BK205" s="39">
        <v>42.857142857142854</v>
      </c>
      <c r="BL205" s="25">
        <v>4</v>
      </c>
      <c r="BM205" s="25">
        <v>0</v>
      </c>
      <c r="BN205" s="25">
        <v>0</v>
      </c>
      <c r="BO205" s="25">
        <v>0</v>
      </c>
      <c r="BP205" s="25">
        <v>0</v>
      </c>
      <c r="BQ205" s="25">
        <v>0</v>
      </c>
      <c r="BR205" s="25">
        <v>0</v>
      </c>
      <c r="BS205" s="25">
        <v>0</v>
      </c>
      <c r="BT205" s="25">
        <v>1</v>
      </c>
      <c r="BU205" s="25">
        <v>0</v>
      </c>
      <c r="BV205" s="25">
        <v>0</v>
      </c>
      <c r="BW205" s="25">
        <v>1</v>
      </c>
      <c r="BX205" s="39">
        <v>33.333333333333329</v>
      </c>
      <c r="BY205" s="39">
        <v>0</v>
      </c>
      <c r="BZ205" s="39">
        <v>0</v>
      </c>
      <c r="CA205" s="39">
        <v>0</v>
      </c>
      <c r="CB205" s="39">
        <v>0</v>
      </c>
      <c r="CC205" s="39">
        <v>0</v>
      </c>
      <c r="CD205" s="39">
        <v>0</v>
      </c>
      <c r="CE205" s="39">
        <v>0</v>
      </c>
      <c r="CF205" s="39">
        <v>25</v>
      </c>
      <c r="CG205" s="39">
        <v>0</v>
      </c>
      <c r="CH205" s="39">
        <v>0</v>
      </c>
      <c r="CI205" s="39">
        <v>14.285714285714285</v>
      </c>
      <c r="CJ205" s="63">
        <v>3</v>
      </c>
      <c r="CK205" s="63">
        <v>1</v>
      </c>
      <c r="CL205" s="63">
        <v>0</v>
      </c>
      <c r="CM205" s="63">
        <v>0</v>
      </c>
      <c r="CN205" s="63">
        <v>0</v>
      </c>
      <c r="CO205" s="63">
        <v>1</v>
      </c>
      <c r="CP205" s="63">
        <v>0</v>
      </c>
      <c r="CQ205" s="63">
        <v>1</v>
      </c>
      <c r="CR205" s="63">
        <v>1</v>
      </c>
      <c r="CS205" s="63">
        <v>1</v>
      </c>
      <c r="CT205" s="63">
        <v>2</v>
      </c>
      <c r="CU205" s="63">
        <v>2</v>
      </c>
      <c r="CV205" s="63">
        <v>0</v>
      </c>
      <c r="CW205" s="63">
        <v>0</v>
      </c>
      <c r="CX205" s="63">
        <v>0</v>
      </c>
      <c r="CY205" s="63">
        <v>0</v>
      </c>
      <c r="CZ205" s="63">
        <v>0</v>
      </c>
      <c r="DA205" s="63">
        <v>1</v>
      </c>
      <c r="DB205" s="63">
        <v>0</v>
      </c>
      <c r="DC205" s="63">
        <v>0</v>
      </c>
      <c r="DD205" s="63">
        <v>0</v>
      </c>
      <c r="DE205" s="63">
        <v>0</v>
      </c>
      <c r="DF205" s="63">
        <v>0</v>
      </c>
      <c r="DG205" s="63">
        <v>0</v>
      </c>
      <c r="DH205" s="25">
        <v>0</v>
      </c>
      <c r="DI205" s="25">
        <v>0</v>
      </c>
      <c r="DJ205" s="25">
        <v>1</v>
      </c>
      <c r="DK205" s="25">
        <v>0</v>
      </c>
      <c r="DL205" s="25">
        <v>1</v>
      </c>
      <c r="DM205" s="25">
        <v>0</v>
      </c>
      <c r="DN205" s="25">
        <v>1</v>
      </c>
      <c r="DO205" s="25">
        <v>0</v>
      </c>
      <c r="DP205" s="25">
        <v>0</v>
      </c>
      <c r="DQ205" s="25">
        <v>0</v>
      </c>
      <c r="DR205" s="25">
        <v>0</v>
      </c>
      <c r="DS205" s="25">
        <v>0</v>
      </c>
      <c r="DT205" s="34">
        <v>3</v>
      </c>
      <c r="DU205" s="34">
        <v>1</v>
      </c>
      <c r="DV205" s="34">
        <v>1</v>
      </c>
      <c r="DW205" s="34">
        <v>0</v>
      </c>
      <c r="DX205" s="34">
        <v>1</v>
      </c>
      <c r="DY205" s="34">
        <v>2</v>
      </c>
      <c r="DZ205" s="34">
        <v>1</v>
      </c>
      <c r="EA205" s="2">
        <v>1</v>
      </c>
      <c r="EB205" s="2">
        <v>1</v>
      </c>
      <c r="EC205" s="2">
        <v>1</v>
      </c>
      <c r="ED205" s="2">
        <v>2</v>
      </c>
      <c r="EE205" s="2">
        <v>2</v>
      </c>
      <c r="EF205" s="34">
        <v>100</v>
      </c>
      <c r="EG205" s="34">
        <v>100</v>
      </c>
      <c r="EH205" s="34">
        <v>0</v>
      </c>
      <c r="EI205" s="34">
        <v>999999999</v>
      </c>
      <c r="EJ205" s="34">
        <v>0</v>
      </c>
      <c r="EK205" s="34">
        <v>50</v>
      </c>
      <c r="EL205" s="34">
        <v>0</v>
      </c>
      <c r="EM205" s="34">
        <v>100</v>
      </c>
      <c r="EN205" s="34">
        <v>100</v>
      </c>
      <c r="EO205" s="34">
        <v>100</v>
      </c>
      <c r="EP205" s="34">
        <v>100</v>
      </c>
      <c r="EQ205" s="34">
        <v>100</v>
      </c>
      <c r="ER205" s="34">
        <v>0</v>
      </c>
      <c r="ES205" s="34">
        <v>0</v>
      </c>
      <c r="ET205" s="34">
        <v>0</v>
      </c>
      <c r="EU205" s="34">
        <v>999999999</v>
      </c>
      <c r="EV205" s="34">
        <v>0</v>
      </c>
      <c r="EW205" s="34">
        <v>50</v>
      </c>
      <c r="EX205" s="34">
        <v>0</v>
      </c>
      <c r="EY205" s="34">
        <v>0</v>
      </c>
      <c r="EZ205" s="34">
        <v>0</v>
      </c>
      <c r="FA205" s="34">
        <v>0</v>
      </c>
      <c r="FB205" s="34">
        <v>0</v>
      </c>
      <c r="FC205" s="34">
        <v>0</v>
      </c>
      <c r="FD205" s="42">
        <v>0</v>
      </c>
      <c r="FE205" s="42">
        <v>0</v>
      </c>
      <c r="FF205" s="42">
        <v>100</v>
      </c>
      <c r="FG205" s="42">
        <v>999999999</v>
      </c>
      <c r="FH205" s="42">
        <v>100</v>
      </c>
      <c r="FI205" s="42">
        <v>0</v>
      </c>
      <c r="FJ205" s="42">
        <v>100</v>
      </c>
      <c r="FK205" s="42">
        <v>0</v>
      </c>
      <c r="FL205" s="42">
        <v>0</v>
      </c>
      <c r="FM205" s="42">
        <v>0</v>
      </c>
      <c r="FN205" s="42">
        <v>0</v>
      </c>
      <c r="FO205" s="42">
        <v>0</v>
      </c>
      <c r="FP205" s="42">
        <v>3</v>
      </c>
      <c r="FQ205" s="2">
        <v>1</v>
      </c>
      <c r="FR205" s="2">
        <v>0</v>
      </c>
      <c r="FS205" s="2">
        <v>0</v>
      </c>
      <c r="FT205" s="2">
        <v>0</v>
      </c>
      <c r="FU205" s="2">
        <v>1</v>
      </c>
      <c r="FV205" s="2">
        <v>0</v>
      </c>
      <c r="FW205" s="2">
        <v>2</v>
      </c>
      <c r="FX205" s="2">
        <v>1</v>
      </c>
      <c r="FY205" s="2">
        <v>0</v>
      </c>
      <c r="FZ205" s="2">
        <v>2</v>
      </c>
      <c r="GA205" s="2">
        <v>3</v>
      </c>
      <c r="GB205" s="25">
        <v>1</v>
      </c>
      <c r="GC205" s="25">
        <v>0</v>
      </c>
      <c r="GD205" s="25">
        <v>0</v>
      </c>
      <c r="GE205" s="25">
        <v>0</v>
      </c>
      <c r="GF205" s="25">
        <v>1</v>
      </c>
      <c r="GG205" s="25">
        <v>1</v>
      </c>
      <c r="GH205" s="25">
        <v>0</v>
      </c>
      <c r="GI205" s="25">
        <v>0</v>
      </c>
      <c r="GJ205" s="25">
        <v>0</v>
      </c>
      <c r="GK205" s="25">
        <v>0</v>
      </c>
      <c r="GL205" s="25">
        <v>1</v>
      </c>
      <c r="GM205" s="25">
        <v>0</v>
      </c>
      <c r="GN205" s="2">
        <v>0</v>
      </c>
      <c r="GO205" s="2">
        <v>0</v>
      </c>
      <c r="GP205" s="2">
        <v>1</v>
      </c>
      <c r="GQ205" s="2">
        <v>0</v>
      </c>
      <c r="GR205" s="2">
        <v>0</v>
      </c>
      <c r="GS205" s="2">
        <v>0</v>
      </c>
      <c r="GT205" s="2">
        <v>1</v>
      </c>
      <c r="GU205" s="2">
        <v>0</v>
      </c>
      <c r="GV205" s="2">
        <v>0</v>
      </c>
      <c r="GW205" s="2">
        <v>1</v>
      </c>
      <c r="GX205" s="2">
        <v>0</v>
      </c>
      <c r="GY205" s="2">
        <v>0</v>
      </c>
      <c r="GZ205" s="2">
        <v>4</v>
      </c>
      <c r="HA205" s="2">
        <v>1</v>
      </c>
      <c r="HB205" s="2">
        <v>1</v>
      </c>
      <c r="HC205" s="2">
        <v>0</v>
      </c>
      <c r="HD205" s="2">
        <v>1</v>
      </c>
      <c r="HE205" s="2">
        <v>2</v>
      </c>
      <c r="HF205" s="2">
        <v>1</v>
      </c>
      <c r="HG205" s="2">
        <v>2</v>
      </c>
      <c r="HH205" s="2">
        <v>1</v>
      </c>
      <c r="HI205" s="2">
        <v>1</v>
      </c>
      <c r="HJ205" s="2">
        <v>3</v>
      </c>
      <c r="HK205" s="2">
        <v>3</v>
      </c>
      <c r="HL205" s="34">
        <v>75</v>
      </c>
      <c r="HM205" s="34">
        <v>100</v>
      </c>
      <c r="HN205" s="34">
        <v>0</v>
      </c>
      <c r="HO205" s="34">
        <v>999999999</v>
      </c>
      <c r="HP205" s="34">
        <v>0</v>
      </c>
      <c r="HQ205" s="34">
        <v>50</v>
      </c>
      <c r="HR205" s="34">
        <v>0</v>
      </c>
      <c r="HS205" s="34">
        <v>100</v>
      </c>
      <c r="HT205" s="34">
        <v>100</v>
      </c>
      <c r="HU205" s="34">
        <v>0</v>
      </c>
      <c r="HV205" s="34">
        <v>66.666666666666657</v>
      </c>
      <c r="HW205" s="34">
        <v>100</v>
      </c>
      <c r="HX205" s="39">
        <v>25</v>
      </c>
      <c r="HY205" s="39">
        <v>0</v>
      </c>
      <c r="HZ205" s="39">
        <v>0</v>
      </c>
      <c r="IA205" s="39">
        <v>999999999</v>
      </c>
      <c r="IB205" s="39">
        <v>100</v>
      </c>
      <c r="IC205" s="39">
        <v>50</v>
      </c>
      <c r="ID205" s="39">
        <v>0</v>
      </c>
      <c r="IE205" s="39">
        <v>0</v>
      </c>
      <c r="IF205" s="39">
        <v>0</v>
      </c>
      <c r="IG205" s="39">
        <v>0</v>
      </c>
      <c r="IH205" s="39">
        <v>33.333333333333329</v>
      </c>
      <c r="II205" s="39">
        <v>0</v>
      </c>
      <c r="IJ205" s="39">
        <v>0</v>
      </c>
      <c r="IK205" s="39">
        <v>0</v>
      </c>
      <c r="IL205" s="39">
        <v>100</v>
      </c>
      <c r="IM205" s="39">
        <v>999999999</v>
      </c>
      <c r="IN205" s="39">
        <v>0</v>
      </c>
      <c r="IO205" s="39">
        <v>0</v>
      </c>
      <c r="IP205" s="39">
        <v>100</v>
      </c>
      <c r="IQ205" s="39">
        <v>0</v>
      </c>
      <c r="IR205" s="39">
        <v>0</v>
      </c>
      <c r="IS205" s="39">
        <v>100</v>
      </c>
      <c r="IT205" s="39">
        <v>0</v>
      </c>
      <c r="IU205" s="39">
        <v>0</v>
      </c>
      <c r="IV205" s="39">
        <v>2</v>
      </c>
      <c r="IW205" s="39">
        <v>1</v>
      </c>
      <c r="IX205" s="39">
        <v>1</v>
      </c>
      <c r="IY205" s="39">
        <v>2</v>
      </c>
      <c r="IZ205" s="39">
        <v>0</v>
      </c>
      <c r="JA205" s="39">
        <v>2</v>
      </c>
      <c r="JB205" s="39">
        <v>3</v>
      </c>
      <c r="JC205" s="39">
        <v>4</v>
      </c>
      <c r="JD205" s="2">
        <v>1</v>
      </c>
      <c r="JE205" s="2">
        <v>3</v>
      </c>
      <c r="JF205" s="2">
        <v>0</v>
      </c>
      <c r="JG205" s="2">
        <v>3</v>
      </c>
      <c r="JH205" s="2">
        <v>1</v>
      </c>
      <c r="JI205" s="2">
        <v>0</v>
      </c>
      <c r="JJ205" s="2">
        <v>0</v>
      </c>
      <c r="JK205" s="2">
        <v>0</v>
      </c>
      <c r="JL205" s="2">
        <v>0</v>
      </c>
      <c r="JM205" s="44">
        <v>1</v>
      </c>
      <c r="JN205" s="44">
        <v>0</v>
      </c>
      <c r="JO205" s="44">
        <v>0</v>
      </c>
      <c r="JP205" s="2">
        <v>0</v>
      </c>
      <c r="JQ205" s="2">
        <v>0</v>
      </c>
      <c r="JR205" s="2">
        <v>1</v>
      </c>
      <c r="JS205" s="2">
        <v>0</v>
      </c>
      <c r="JT205" s="2">
        <v>0</v>
      </c>
      <c r="JU205" s="2">
        <v>2</v>
      </c>
      <c r="JV205" s="2">
        <v>0</v>
      </c>
      <c r="JW205" s="2">
        <v>1</v>
      </c>
      <c r="JX205" s="2">
        <v>0</v>
      </c>
      <c r="JY205" s="2">
        <v>0</v>
      </c>
      <c r="JZ205" s="2">
        <v>0</v>
      </c>
      <c r="KA205" s="2">
        <v>0</v>
      </c>
      <c r="KB205" s="25">
        <v>0</v>
      </c>
      <c r="KC205" s="25">
        <v>0</v>
      </c>
      <c r="KD205" s="25">
        <v>0</v>
      </c>
      <c r="KE205" s="25">
        <v>0</v>
      </c>
      <c r="KF205" s="25">
        <v>3</v>
      </c>
      <c r="KG205" s="25">
        <v>3</v>
      </c>
      <c r="KH205" s="25">
        <v>1</v>
      </c>
      <c r="KI205" s="25">
        <v>3</v>
      </c>
      <c r="KJ205" s="25">
        <v>0</v>
      </c>
      <c r="KK205" s="25">
        <v>3</v>
      </c>
      <c r="KL205" s="25">
        <v>3</v>
      </c>
      <c r="KM205" s="25">
        <v>4</v>
      </c>
      <c r="KN205" s="25">
        <v>1</v>
      </c>
      <c r="KO205" s="25">
        <v>3</v>
      </c>
      <c r="KP205" s="25">
        <v>1</v>
      </c>
      <c r="KQ205" s="25">
        <v>3</v>
      </c>
      <c r="KR205" s="44">
        <v>66.666666666666657</v>
      </c>
      <c r="KS205" s="44">
        <v>33.333333333333329</v>
      </c>
      <c r="KT205" s="44">
        <v>100</v>
      </c>
      <c r="KU205" s="44">
        <v>66.666666666666657</v>
      </c>
      <c r="KV205" s="44">
        <v>999999999</v>
      </c>
      <c r="KW205" s="44">
        <v>66.666666666666657</v>
      </c>
      <c r="KX205" s="44">
        <v>100</v>
      </c>
      <c r="KY205" s="44">
        <v>100</v>
      </c>
      <c r="KZ205" s="44">
        <v>100</v>
      </c>
      <c r="LA205" s="44">
        <v>100</v>
      </c>
      <c r="LB205" s="44">
        <v>0</v>
      </c>
      <c r="LC205" s="44">
        <v>100</v>
      </c>
      <c r="LD205" s="44">
        <v>33.333333333333329</v>
      </c>
      <c r="LE205" s="44">
        <v>0</v>
      </c>
      <c r="LF205" s="44">
        <v>0</v>
      </c>
      <c r="LG205" s="44">
        <v>0</v>
      </c>
      <c r="LH205" s="44">
        <v>999999999</v>
      </c>
      <c r="LI205" s="44">
        <v>33.333333333333329</v>
      </c>
      <c r="LJ205" s="44">
        <v>0</v>
      </c>
      <c r="LK205" s="44">
        <v>0</v>
      </c>
      <c r="LL205" s="44">
        <v>0</v>
      </c>
      <c r="LM205" s="44">
        <v>0</v>
      </c>
      <c r="LN205" s="44">
        <v>100</v>
      </c>
      <c r="LO205" s="44">
        <v>0</v>
      </c>
      <c r="LP205" s="44">
        <v>0</v>
      </c>
      <c r="LQ205" s="44">
        <v>66.666666666666657</v>
      </c>
      <c r="LR205" s="44">
        <v>0</v>
      </c>
      <c r="LS205" s="44">
        <v>33.333333333333329</v>
      </c>
      <c r="LT205" s="44">
        <v>999999999</v>
      </c>
      <c r="LU205" s="44">
        <v>0</v>
      </c>
      <c r="LV205" s="44">
        <v>0</v>
      </c>
      <c r="LW205" s="44">
        <v>0</v>
      </c>
      <c r="LX205" s="44">
        <v>0</v>
      </c>
      <c r="LY205" s="44">
        <v>0</v>
      </c>
      <c r="LZ205" s="44">
        <v>0</v>
      </c>
      <c r="MA205" s="44">
        <v>0</v>
      </c>
      <c r="MB205" s="25">
        <v>0</v>
      </c>
      <c r="MC205" s="25">
        <v>0</v>
      </c>
      <c r="MD205" s="25">
        <v>1</v>
      </c>
      <c r="ME205" s="25">
        <v>0</v>
      </c>
      <c r="MF205" s="25">
        <v>0</v>
      </c>
      <c r="MG205" s="25">
        <v>1</v>
      </c>
      <c r="MH205" s="25">
        <v>1</v>
      </c>
      <c r="MI205" s="25">
        <v>0</v>
      </c>
      <c r="MJ205" s="25">
        <v>0</v>
      </c>
      <c r="MK205" s="25">
        <v>0</v>
      </c>
      <c r="ML205" s="25">
        <v>0</v>
      </c>
      <c r="MM205" s="25">
        <v>0</v>
      </c>
      <c r="MN205" s="25">
        <v>3</v>
      </c>
      <c r="MO205" s="25">
        <v>1</v>
      </c>
      <c r="MP205" s="25">
        <v>1</v>
      </c>
      <c r="MQ205" s="25">
        <v>0</v>
      </c>
      <c r="MR205" s="25">
        <v>1</v>
      </c>
      <c r="MS205" s="25">
        <v>2</v>
      </c>
      <c r="MT205" s="25">
        <v>1</v>
      </c>
      <c r="MU205" s="25">
        <v>0</v>
      </c>
      <c r="MV205" s="25">
        <v>0</v>
      </c>
      <c r="MW205" s="44">
        <v>1</v>
      </c>
      <c r="MX205" s="44">
        <v>2</v>
      </c>
      <c r="MY205" s="44">
        <v>0</v>
      </c>
      <c r="MZ205" s="44">
        <v>0</v>
      </c>
      <c r="NA205" s="44">
        <v>0</v>
      </c>
      <c r="NB205" s="44">
        <v>100</v>
      </c>
      <c r="NC205" s="44">
        <v>999999999</v>
      </c>
      <c r="ND205" s="44">
        <v>0</v>
      </c>
      <c r="NE205" s="44">
        <v>50</v>
      </c>
      <c r="NF205" s="44">
        <v>100</v>
      </c>
      <c r="NG205" s="44">
        <v>999999999</v>
      </c>
      <c r="NH205" s="44">
        <v>999999999</v>
      </c>
      <c r="NI205" s="44">
        <v>0</v>
      </c>
      <c r="NJ205" s="44">
        <v>0</v>
      </c>
      <c r="NK205" s="44">
        <v>999999999</v>
      </c>
      <c r="NL205" s="25">
        <v>0</v>
      </c>
      <c r="NM205" s="25">
        <v>0</v>
      </c>
      <c r="NN205" s="25">
        <v>0</v>
      </c>
      <c r="NO205" s="25">
        <v>0</v>
      </c>
      <c r="NP205" s="25">
        <v>0</v>
      </c>
      <c r="NQ205" s="25">
        <v>0</v>
      </c>
      <c r="NR205" s="25">
        <v>0</v>
      </c>
      <c r="NS205" s="25">
        <v>0</v>
      </c>
      <c r="NT205" s="25">
        <v>0</v>
      </c>
      <c r="NU205" s="25">
        <v>0</v>
      </c>
      <c r="NV205" s="25">
        <v>0</v>
      </c>
      <c r="NW205" s="25">
        <v>0</v>
      </c>
      <c r="NX205" s="25">
        <v>1</v>
      </c>
      <c r="NY205" s="25">
        <v>1</v>
      </c>
      <c r="NZ205" s="25">
        <v>0</v>
      </c>
      <c r="OA205" s="25">
        <v>2</v>
      </c>
      <c r="OB205" s="25">
        <v>0</v>
      </c>
      <c r="OC205" s="25">
        <v>0</v>
      </c>
      <c r="OD205" s="44">
        <v>0</v>
      </c>
      <c r="OE205" s="44">
        <v>0</v>
      </c>
      <c r="OF205" s="44">
        <v>0</v>
      </c>
      <c r="OG205" s="44">
        <v>1</v>
      </c>
      <c r="OH205" s="44">
        <v>1</v>
      </c>
      <c r="OI205" s="44">
        <v>0</v>
      </c>
      <c r="OJ205" s="44">
        <v>0</v>
      </c>
      <c r="OK205" s="44">
        <v>0</v>
      </c>
      <c r="OL205" s="44">
        <v>999999999</v>
      </c>
      <c r="OM205" s="44">
        <v>0</v>
      </c>
      <c r="ON205" s="44">
        <v>999999999</v>
      </c>
      <c r="OO205" s="44">
        <v>999999999</v>
      </c>
      <c r="OP205" s="44">
        <v>999999999</v>
      </c>
      <c r="OQ205" s="44">
        <v>999999999</v>
      </c>
      <c r="OR205" s="44">
        <v>999999999</v>
      </c>
      <c r="OS205" s="44">
        <v>0</v>
      </c>
      <c r="OT205" s="44">
        <v>0</v>
      </c>
      <c r="OU205" s="44">
        <v>999999999</v>
      </c>
      <c r="OV205" s="25">
        <v>5</v>
      </c>
      <c r="OW205" s="25">
        <v>5</v>
      </c>
      <c r="OX205" s="25">
        <v>2</v>
      </c>
      <c r="OY205" s="25">
        <v>2</v>
      </c>
      <c r="OZ205" s="25">
        <v>0</v>
      </c>
      <c r="PA205" s="25">
        <v>3</v>
      </c>
      <c r="PB205" s="25">
        <v>3</v>
      </c>
      <c r="PC205" s="25">
        <v>3</v>
      </c>
      <c r="PD205" s="25">
        <v>1</v>
      </c>
      <c r="PE205" s="25">
        <v>5</v>
      </c>
      <c r="PF205" s="25">
        <v>2</v>
      </c>
      <c r="PG205" s="25">
        <v>5</v>
      </c>
      <c r="PH205" s="25">
        <v>9</v>
      </c>
      <c r="PI205" s="25">
        <v>9</v>
      </c>
      <c r="PJ205" s="25">
        <v>4</v>
      </c>
      <c r="PK205" s="25">
        <v>4</v>
      </c>
      <c r="PL205" s="25">
        <v>1</v>
      </c>
      <c r="PM205" s="25">
        <v>7</v>
      </c>
      <c r="PN205" s="25">
        <v>7</v>
      </c>
      <c r="PO205" s="25">
        <v>7</v>
      </c>
      <c r="PP205" s="25">
        <v>3</v>
      </c>
      <c r="PQ205" s="25">
        <v>6</v>
      </c>
      <c r="PR205" s="25">
        <v>5</v>
      </c>
      <c r="PS205" s="25">
        <v>8</v>
      </c>
      <c r="PT205" s="44">
        <v>55.555555555555557</v>
      </c>
      <c r="PU205" s="44">
        <v>55.555555555555557</v>
      </c>
      <c r="PV205" s="44">
        <v>50</v>
      </c>
      <c r="PW205" s="44">
        <v>50</v>
      </c>
      <c r="PX205" s="44">
        <v>0</v>
      </c>
      <c r="PY205" s="44">
        <v>42.857142857142854</v>
      </c>
      <c r="PZ205" s="44">
        <v>42.857142857142854</v>
      </c>
      <c r="QA205" s="44">
        <v>42.857142857142854</v>
      </c>
      <c r="QB205" s="44">
        <v>33.333333333333329</v>
      </c>
      <c r="QC205" s="44">
        <v>83.333333333333343</v>
      </c>
      <c r="QD205" s="44">
        <v>40</v>
      </c>
      <c r="QE205" s="44">
        <v>62.5</v>
      </c>
      <c r="QF205" s="25">
        <v>4</v>
      </c>
      <c r="QG205" s="25">
        <v>4</v>
      </c>
      <c r="QH205" s="25">
        <v>1</v>
      </c>
      <c r="QI205" s="25">
        <v>1</v>
      </c>
      <c r="QJ205" s="25">
        <v>1</v>
      </c>
      <c r="QK205" s="25">
        <v>4</v>
      </c>
      <c r="QL205" s="25">
        <v>3</v>
      </c>
      <c r="QM205" s="25">
        <v>3</v>
      </c>
      <c r="QN205" s="25">
        <v>1</v>
      </c>
      <c r="QO205" s="25">
        <v>5</v>
      </c>
      <c r="QP205" s="25">
        <v>1</v>
      </c>
      <c r="QQ205" s="25">
        <v>9</v>
      </c>
      <c r="QR205" s="25">
        <v>9</v>
      </c>
      <c r="QS205" s="25">
        <v>4</v>
      </c>
      <c r="QT205" s="25">
        <v>4</v>
      </c>
      <c r="QU205" s="25">
        <v>1</v>
      </c>
      <c r="QV205" s="25">
        <v>7</v>
      </c>
      <c r="QW205" s="25">
        <v>7</v>
      </c>
      <c r="QX205" s="25">
        <v>7</v>
      </c>
      <c r="QY205" s="25">
        <v>3</v>
      </c>
      <c r="QZ205" s="25">
        <v>6</v>
      </c>
      <c r="RA205" s="25">
        <v>5</v>
      </c>
      <c r="RB205" s="44">
        <v>44.444444444444443</v>
      </c>
      <c r="RC205" s="44">
        <v>44.444444444444443</v>
      </c>
      <c r="RD205" s="44">
        <v>25</v>
      </c>
      <c r="RE205" s="44">
        <v>25</v>
      </c>
      <c r="RF205" s="44">
        <v>100</v>
      </c>
      <c r="RG205" s="44">
        <v>57.142857142857139</v>
      </c>
      <c r="RH205" s="44">
        <v>42.857142857142854</v>
      </c>
      <c r="RI205" s="44">
        <v>42.857142857142854</v>
      </c>
      <c r="RJ205" s="44">
        <v>33.333333333333329</v>
      </c>
      <c r="RK205" s="44">
        <v>83.333333333333343</v>
      </c>
      <c r="RL205" s="44">
        <v>20</v>
      </c>
      <c r="RM205" s="25">
        <v>5</v>
      </c>
      <c r="RN205" s="25">
        <v>3</v>
      </c>
      <c r="RO205" s="25">
        <v>2</v>
      </c>
      <c r="RP205" s="25">
        <v>3</v>
      </c>
      <c r="RQ205" s="25">
        <v>1</v>
      </c>
      <c r="RR205" s="25">
        <v>5</v>
      </c>
      <c r="RS205" s="25">
        <v>3</v>
      </c>
      <c r="RT205" s="25">
        <v>6</v>
      </c>
      <c r="RU205" s="25">
        <v>2</v>
      </c>
      <c r="RV205" s="25">
        <v>3</v>
      </c>
      <c r="RW205" s="25">
        <v>1</v>
      </c>
      <c r="RX205" s="25">
        <v>5</v>
      </c>
      <c r="RY205" s="25">
        <v>4</v>
      </c>
      <c r="RZ205" s="25">
        <v>2</v>
      </c>
      <c r="SA205" s="25">
        <v>1</v>
      </c>
      <c r="SB205" s="25">
        <v>3</v>
      </c>
      <c r="SC205" s="25">
        <v>1</v>
      </c>
      <c r="SD205" s="25">
        <v>4</v>
      </c>
      <c r="SE205" s="25">
        <v>3</v>
      </c>
      <c r="SF205" s="25">
        <v>5</v>
      </c>
      <c r="SG205" s="25">
        <v>1</v>
      </c>
      <c r="SH205" s="25">
        <v>2</v>
      </c>
      <c r="SI205" s="25">
        <v>2</v>
      </c>
      <c r="SJ205" s="25">
        <v>3</v>
      </c>
      <c r="SK205" s="25">
        <v>3</v>
      </c>
      <c r="SL205" s="25">
        <v>2</v>
      </c>
      <c r="SM205" s="25">
        <v>1</v>
      </c>
      <c r="SN205" s="25">
        <v>3</v>
      </c>
      <c r="SO205" s="25">
        <v>1</v>
      </c>
      <c r="SP205" s="25">
        <v>4</v>
      </c>
      <c r="SQ205" s="25">
        <v>2</v>
      </c>
      <c r="SR205" s="25">
        <v>5</v>
      </c>
      <c r="SS205" s="25">
        <v>1</v>
      </c>
      <c r="ST205" s="25">
        <v>1</v>
      </c>
      <c r="SU205" s="25">
        <v>1</v>
      </c>
      <c r="SV205" s="25">
        <v>3</v>
      </c>
      <c r="SW205" s="44">
        <v>41.666666666666671</v>
      </c>
      <c r="SX205" s="44">
        <v>75</v>
      </c>
      <c r="SY205" s="44">
        <v>100</v>
      </c>
      <c r="SZ205" s="44">
        <v>75</v>
      </c>
      <c r="TA205" s="44">
        <v>100</v>
      </c>
      <c r="TB205" s="44">
        <v>83.333333333333343</v>
      </c>
      <c r="TC205" s="44">
        <v>75</v>
      </c>
      <c r="TD205" s="44">
        <v>100</v>
      </c>
      <c r="TE205" s="44">
        <v>50</v>
      </c>
      <c r="TF205" s="44">
        <v>75</v>
      </c>
      <c r="TG205" s="44">
        <v>25</v>
      </c>
      <c r="TH205" s="44">
        <v>71.428571428571431</v>
      </c>
      <c r="TI205" s="44">
        <v>33.333333333333329</v>
      </c>
      <c r="TJ205" s="44">
        <v>50</v>
      </c>
      <c r="TK205" s="44">
        <v>50</v>
      </c>
      <c r="TL205" s="44">
        <v>75</v>
      </c>
      <c r="TM205" s="44">
        <v>100</v>
      </c>
      <c r="TN205" s="44">
        <v>66.666666666666657</v>
      </c>
      <c r="TO205" s="44">
        <v>75</v>
      </c>
      <c r="TP205" s="44">
        <v>83.333333333333343</v>
      </c>
      <c r="TQ205" s="44">
        <v>25</v>
      </c>
      <c r="TR205" s="44">
        <v>50</v>
      </c>
      <c r="TS205" s="44">
        <v>50</v>
      </c>
      <c r="TT205" s="44">
        <v>42.857142857142854</v>
      </c>
      <c r="TU205" s="44">
        <v>25</v>
      </c>
      <c r="TV205" s="44">
        <v>50</v>
      </c>
      <c r="TW205" s="44">
        <v>50</v>
      </c>
      <c r="TX205" s="44">
        <v>75</v>
      </c>
      <c r="TY205" s="44">
        <v>100</v>
      </c>
      <c r="TZ205" s="44">
        <v>66.666666666666657</v>
      </c>
      <c r="UA205" s="44">
        <v>50</v>
      </c>
      <c r="UB205" s="44">
        <v>83.333333333333343</v>
      </c>
      <c r="UC205" s="44">
        <v>25</v>
      </c>
      <c r="UD205" s="44">
        <v>25</v>
      </c>
      <c r="UE205" s="44">
        <v>25</v>
      </c>
      <c r="UF205" s="44">
        <v>42.857142857142854</v>
      </c>
    </row>
    <row r="206" spans="1:552" x14ac:dyDescent="0.25">
      <c r="A206" s="2" t="str">
        <f t="shared" si="3"/>
        <v xml:space="preserve">352690 Limeira                                                                                                                                      </v>
      </c>
      <c r="B206" s="58">
        <v>352690</v>
      </c>
      <c r="C206" s="2" t="s">
        <v>250</v>
      </c>
      <c r="D206" s="56">
        <v>8</v>
      </c>
      <c r="E206" s="56">
        <v>10</v>
      </c>
      <c r="F206" s="56">
        <v>12</v>
      </c>
      <c r="G206" s="56">
        <v>7</v>
      </c>
      <c r="H206" s="56">
        <v>2</v>
      </c>
      <c r="I206" s="56">
        <v>11</v>
      </c>
      <c r="J206" s="56">
        <v>10</v>
      </c>
      <c r="K206" s="56">
        <v>5</v>
      </c>
      <c r="L206" s="56">
        <v>8</v>
      </c>
      <c r="M206" s="56">
        <v>6</v>
      </c>
      <c r="N206" s="56">
        <v>7</v>
      </c>
      <c r="O206" s="56">
        <v>5</v>
      </c>
      <c r="P206" s="59">
        <v>8</v>
      </c>
      <c r="Q206" s="59">
        <v>4</v>
      </c>
      <c r="R206" s="59">
        <v>6</v>
      </c>
      <c r="S206" s="59">
        <v>7</v>
      </c>
      <c r="T206" s="59">
        <v>1</v>
      </c>
      <c r="U206" s="59">
        <v>6</v>
      </c>
      <c r="V206" s="59">
        <v>6</v>
      </c>
      <c r="W206" s="59">
        <v>3</v>
      </c>
      <c r="X206" s="59">
        <v>3</v>
      </c>
      <c r="Y206" s="59">
        <v>3</v>
      </c>
      <c r="Z206" s="59">
        <v>4</v>
      </c>
      <c r="AA206" s="59">
        <v>3</v>
      </c>
      <c r="AB206" s="62">
        <v>100</v>
      </c>
      <c r="AC206" s="62">
        <v>40</v>
      </c>
      <c r="AD206" s="62">
        <v>50</v>
      </c>
      <c r="AE206" s="62">
        <v>100</v>
      </c>
      <c r="AF206" s="62">
        <v>50</v>
      </c>
      <c r="AG206" s="62">
        <v>54.54545454545454</v>
      </c>
      <c r="AH206" s="62">
        <v>60</v>
      </c>
      <c r="AI206" s="62">
        <v>60</v>
      </c>
      <c r="AJ206" s="62">
        <v>37.5</v>
      </c>
      <c r="AK206" s="62">
        <v>50</v>
      </c>
      <c r="AL206" s="62">
        <v>57.142857142857139</v>
      </c>
      <c r="AM206" s="62">
        <v>60</v>
      </c>
      <c r="AN206" s="61">
        <v>0</v>
      </c>
      <c r="AO206" s="25">
        <v>6</v>
      </c>
      <c r="AP206" s="25">
        <v>5</v>
      </c>
      <c r="AQ206" s="25">
        <v>0</v>
      </c>
      <c r="AR206" s="25">
        <v>1</v>
      </c>
      <c r="AS206" s="25">
        <v>5</v>
      </c>
      <c r="AT206" s="25">
        <v>3</v>
      </c>
      <c r="AU206" s="25">
        <v>1</v>
      </c>
      <c r="AV206" s="25">
        <v>3</v>
      </c>
      <c r="AW206" s="25">
        <v>2</v>
      </c>
      <c r="AX206" s="25">
        <v>3</v>
      </c>
      <c r="AY206" s="25">
        <v>2</v>
      </c>
      <c r="AZ206" s="39">
        <v>0</v>
      </c>
      <c r="BA206" s="39">
        <v>60</v>
      </c>
      <c r="BB206" s="39">
        <v>41.666666666666671</v>
      </c>
      <c r="BC206" s="39">
        <v>0</v>
      </c>
      <c r="BD206" s="39">
        <v>50</v>
      </c>
      <c r="BE206" s="39">
        <v>45.454545454545453</v>
      </c>
      <c r="BF206" s="39">
        <v>30</v>
      </c>
      <c r="BG206" s="39">
        <v>20</v>
      </c>
      <c r="BH206" s="39">
        <v>37.5</v>
      </c>
      <c r="BI206" s="39">
        <v>33.333333333333329</v>
      </c>
      <c r="BJ206" s="39">
        <v>42.857142857142854</v>
      </c>
      <c r="BK206" s="39">
        <v>40</v>
      </c>
      <c r="BL206" s="25">
        <v>0</v>
      </c>
      <c r="BM206" s="25">
        <v>0</v>
      </c>
      <c r="BN206" s="25">
        <v>1</v>
      </c>
      <c r="BO206" s="25">
        <v>0</v>
      </c>
      <c r="BP206" s="25">
        <v>0</v>
      </c>
      <c r="BQ206" s="25">
        <v>0</v>
      </c>
      <c r="BR206" s="25">
        <v>1</v>
      </c>
      <c r="BS206" s="25">
        <v>1</v>
      </c>
      <c r="BT206" s="25">
        <v>2</v>
      </c>
      <c r="BU206" s="25">
        <v>1</v>
      </c>
      <c r="BV206" s="25">
        <v>0</v>
      </c>
      <c r="BW206" s="25">
        <v>0</v>
      </c>
      <c r="BX206" s="39">
        <v>0</v>
      </c>
      <c r="BY206" s="39">
        <v>0</v>
      </c>
      <c r="BZ206" s="39">
        <v>8.3333333333333321</v>
      </c>
      <c r="CA206" s="39">
        <v>0</v>
      </c>
      <c r="CB206" s="39">
        <v>0</v>
      </c>
      <c r="CC206" s="39">
        <v>0</v>
      </c>
      <c r="CD206" s="39">
        <v>10</v>
      </c>
      <c r="CE206" s="39">
        <v>20</v>
      </c>
      <c r="CF206" s="39">
        <v>25</v>
      </c>
      <c r="CG206" s="39">
        <v>16.666666666666664</v>
      </c>
      <c r="CH206" s="39">
        <v>0</v>
      </c>
      <c r="CI206" s="39">
        <v>0</v>
      </c>
      <c r="CJ206" s="63">
        <v>1</v>
      </c>
      <c r="CK206" s="63">
        <v>1</v>
      </c>
      <c r="CL206" s="63">
        <v>1</v>
      </c>
      <c r="CM206" s="63">
        <v>1</v>
      </c>
      <c r="CN206" s="63">
        <v>0</v>
      </c>
      <c r="CO206" s="63">
        <v>0</v>
      </c>
      <c r="CP206" s="63">
        <v>3</v>
      </c>
      <c r="CQ206" s="63">
        <v>1</v>
      </c>
      <c r="CR206" s="63">
        <v>1</v>
      </c>
      <c r="CS206" s="63">
        <v>1</v>
      </c>
      <c r="CT206" s="63">
        <v>1</v>
      </c>
      <c r="CU206" s="63">
        <v>0</v>
      </c>
      <c r="CV206" s="63">
        <v>1</v>
      </c>
      <c r="CW206" s="63">
        <v>0</v>
      </c>
      <c r="CX206" s="63">
        <v>0</v>
      </c>
      <c r="CY206" s="63">
        <v>0</v>
      </c>
      <c r="CZ206" s="63">
        <v>0</v>
      </c>
      <c r="DA206" s="63">
        <v>1</v>
      </c>
      <c r="DB206" s="63">
        <v>1</v>
      </c>
      <c r="DC206" s="63">
        <v>0</v>
      </c>
      <c r="DD206" s="63">
        <v>0</v>
      </c>
      <c r="DE206" s="63">
        <v>0</v>
      </c>
      <c r="DF206" s="63">
        <v>0</v>
      </c>
      <c r="DG206" s="63">
        <v>2</v>
      </c>
      <c r="DH206" s="25">
        <v>1</v>
      </c>
      <c r="DI206" s="25">
        <v>2</v>
      </c>
      <c r="DJ206" s="25">
        <v>1</v>
      </c>
      <c r="DK206" s="25">
        <v>2</v>
      </c>
      <c r="DL206" s="25">
        <v>0</v>
      </c>
      <c r="DM206" s="25">
        <v>1</v>
      </c>
      <c r="DN206" s="25">
        <v>1</v>
      </c>
      <c r="DO206" s="25">
        <v>0</v>
      </c>
      <c r="DP206" s="25">
        <v>0</v>
      </c>
      <c r="DQ206" s="25">
        <v>0</v>
      </c>
      <c r="DR206" s="25">
        <v>0</v>
      </c>
      <c r="DS206" s="25">
        <v>0</v>
      </c>
      <c r="DT206" s="34">
        <v>3</v>
      </c>
      <c r="DU206" s="34">
        <v>3</v>
      </c>
      <c r="DV206" s="34">
        <v>2</v>
      </c>
      <c r="DW206" s="34">
        <v>3</v>
      </c>
      <c r="DX206" s="34">
        <v>0</v>
      </c>
      <c r="DY206" s="34">
        <v>2</v>
      </c>
      <c r="DZ206" s="34">
        <v>5</v>
      </c>
      <c r="EA206" s="2">
        <v>1</v>
      </c>
      <c r="EB206" s="2">
        <v>1</v>
      </c>
      <c r="EC206" s="2">
        <v>1</v>
      </c>
      <c r="ED206" s="2">
        <v>1</v>
      </c>
      <c r="EE206" s="2">
        <v>2</v>
      </c>
      <c r="EF206" s="34">
        <v>33.333333333333329</v>
      </c>
      <c r="EG206" s="34">
        <v>33.333333333333329</v>
      </c>
      <c r="EH206" s="34">
        <v>50</v>
      </c>
      <c r="EI206" s="34">
        <v>33.333333333333329</v>
      </c>
      <c r="EJ206" s="34">
        <v>999999999</v>
      </c>
      <c r="EK206" s="34">
        <v>0</v>
      </c>
      <c r="EL206" s="34">
        <v>60</v>
      </c>
      <c r="EM206" s="34">
        <v>100</v>
      </c>
      <c r="EN206" s="34">
        <v>100</v>
      </c>
      <c r="EO206" s="34">
        <v>100</v>
      </c>
      <c r="EP206" s="34">
        <v>100</v>
      </c>
      <c r="EQ206" s="34">
        <v>0</v>
      </c>
      <c r="ER206" s="34">
        <v>33.333333333333329</v>
      </c>
      <c r="ES206" s="34">
        <v>0</v>
      </c>
      <c r="ET206" s="34">
        <v>0</v>
      </c>
      <c r="EU206" s="34">
        <v>0</v>
      </c>
      <c r="EV206" s="34">
        <v>999999999</v>
      </c>
      <c r="EW206" s="34">
        <v>50</v>
      </c>
      <c r="EX206" s="34">
        <v>20</v>
      </c>
      <c r="EY206" s="34">
        <v>0</v>
      </c>
      <c r="EZ206" s="34">
        <v>0</v>
      </c>
      <c r="FA206" s="34">
        <v>0</v>
      </c>
      <c r="FB206" s="34">
        <v>0</v>
      </c>
      <c r="FC206" s="34">
        <v>100</v>
      </c>
      <c r="FD206" s="42">
        <v>33.333333333333329</v>
      </c>
      <c r="FE206" s="42">
        <v>66.666666666666657</v>
      </c>
      <c r="FF206" s="42">
        <v>50</v>
      </c>
      <c r="FG206" s="42">
        <v>66.666666666666657</v>
      </c>
      <c r="FH206" s="42">
        <v>999999999</v>
      </c>
      <c r="FI206" s="42">
        <v>50</v>
      </c>
      <c r="FJ206" s="42">
        <v>20</v>
      </c>
      <c r="FK206" s="42">
        <v>0</v>
      </c>
      <c r="FL206" s="42">
        <v>0</v>
      </c>
      <c r="FM206" s="42">
        <v>0</v>
      </c>
      <c r="FN206" s="42">
        <v>0</v>
      </c>
      <c r="FO206" s="42">
        <v>0</v>
      </c>
      <c r="FP206" s="42">
        <v>4</v>
      </c>
      <c r="FQ206" s="2">
        <v>3</v>
      </c>
      <c r="FR206" s="2">
        <v>4</v>
      </c>
      <c r="FS206" s="2">
        <v>3</v>
      </c>
      <c r="FT206" s="2">
        <v>0</v>
      </c>
      <c r="FU206" s="2">
        <v>3</v>
      </c>
      <c r="FV206" s="2">
        <v>5</v>
      </c>
      <c r="FW206" s="2">
        <v>2</v>
      </c>
      <c r="FX206" s="2">
        <v>2</v>
      </c>
      <c r="FY206" s="2">
        <v>3</v>
      </c>
      <c r="FZ206" s="2">
        <v>4</v>
      </c>
      <c r="GA206" s="2">
        <v>1</v>
      </c>
      <c r="GB206" s="25">
        <v>2</v>
      </c>
      <c r="GC206" s="25">
        <v>0</v>
      </c>
      <c r="GD206" s="25">
        <v>0</v>
      </c>
      <c r="GE206" s="25">
        <v>1</v>
      </c>
      <c r="GF206" s="25">
        <v>0</v>
      </c>
      <c r="GG206" s="25">
        <v>0</v>
      </c>
      <c r="GH206" s="25">
        <v>0</v>
      </c>
      <c r="GI206" s="25">
        <v>0</v>
      </c>
      <c r="GJ206" s="25">
        <v>0</v>
      </c>
      <c r="GK206" s="25">
        <v>0</v>
      </c>
      <c r="GL206" s="25">
        <v>0</v>
      </c>
      <c r="GM206" s="25">
        <v>1</v>
      </c>
      <c r="GN206" s="2">
        <v>2</v>
      </c>
      <c r="GO206" s="2">
        <v>0</v>
      </c>
      <c r="GP206" s="2">
        <v>1</v>
      </c>
      <c r="GQ206" s="2">
        <v>2</v>
      </c>
      <c r="GR206" s="2">
        <v>1</v>
      </c>
      <c r="GS206" s="2">
        <v>2</v>
      </c>
      <c r="GT206" s="2">
        <v>1</v>
      </c>
      <c r="GU206" s="2">
        <v>0</v>
      </c>
      <c r="GV206" s="2">
        <v>1</v>
      </c>
      <c r="GW206" s="2">
        <v>0</v>
      </c>
      <c r="GX206" s="2">
        <v>0</v>
      </c>
      <c r="GY206" s="2">
        <v>0</v>
      </c>
      <c r="GZ206" s="2">
        <v>8</v>
      </c>
      <c r="HA206" s="2">
        <v>3</v>
      </c>
      <c r="HB206" s="2">
        <v>5</v>
      </c>
      <c r="HC206" s="2">
        <v>6</v>
      </c>
      <c r="HD206" s="2">
        <v>1</v>
      </c>
      <c r="HE206" s="2">
        <v>5</v>
      </c>
      <c r="HF206" s="2">
        <v>6</v>
      </c>
      <c r="HG206" s="2">
        <v>2</v>
      </c>
      <c r="HH206" s="2">
        <v>3</v>
      </c>
      <c r="HI206" s="2">
        <v>3</v>
      </c>
      <c r="HJ206" s="2">
        <v>4</v>
      </c>
      <c r="HK206" s="2">
        <v>2</v>
      </c>
      <c r="HL206" s="34">
        <v>50</v>
      </c>
      <c r="HM206" s="34">
        <v>100</v>
      </c>
      <c r="HN206" s="34">
        <v>80</v>
      </c>
      <c r="HO206" s="34">
        <v>50</v>
      </c>
      <c r="HP206" s="34">
        <v>0</v>
      </c>
      <c r="HQ206" s="34">
        <v>60</v>
      </c>
      <c r="HR206" s="34">
        <v>83.333333333333343</v>
      </c>
      <c r="HS206" s="34">
        <v>100</v>
      </c>
      <c r="HT206" s="34">
        <v>66.666666666666657</v>
      </c>
      <c r="HU206" s="34">
        <v>100</v>
      </c>
      <c r="HV206" s="34">
        <v>100</v>
      </c>
      <c r="HW206" s="34">
        <v>50</v>
      </c>
      <c r="HX206" s="39">
        <v>25</v>
      </c>
      <c r="HY206" s="39">
        <v>0</v>
      </c>
      <c r="HZ206" s="39">
        <v>0</v>
      </c>
      <c r="IA206" s="39">
        <v>16.666666666666664</v>
      </c>
      <c r="IB206" s="39">
        <v>0</v>
      </c>
      <c r="IC206" s="39">
        <v>0</v>
      </c>
      <c r="ID206" s="39">
        <v>0</v>
      </c>
      <c r="IE206" s="39">
        <v>0</v>
      </c>
      <c r="IF206" s="39">
        <v>0</v>
      </c>
      <c r="IG206" s="39">
        <v>0</v>
      </c>
      <c r="IH206" s="39">
        <v>0</v>
      </c>
      <c r="II206" s="39">
        <v>50</v>
      </c>
      <c r="IJ206" s="39">
        <v>25</v>
      </c>
      <c r="IK206" s="39">
        <v>0</v>
      </c>
      <c r="IL206" s="39">
        <v>20</v>
      </c>
      <c r="IM206" s="39">
        <v>33.333333333333329</v>
      </c>
      <c r="IN206" s="39">
        <v>100</v>
      </c>
      <c r="IO206" s="39">
        <v>40</v>
      </c>
      <c r="IP206" s="39">
        <v>16.666666666666664</v>
      </c>
      <c r="IQ206" s="39">
        <v>0</v>
      </c>
      <c r="IR206" s="39">
        <v>33.333333333333329</v>
      </c>
      <c r="IS206" s="39">
        <v>0</v>
      </c>
      <c r="IT206" s="39">
        <v>0</v>
      </c>
      <c r="IU206" s="39">
        <v>0</v>
      </c>
      <c r="IV206" s="39">
        <v>0</v>
      </c>
      <c r="IW206" s="39">
        <v>4</v>
      </c>
      <c r="IX206" s="39">
        <v>3</v>
      </c>
      <c r="IY206" s="39">
        <v>0</v>
      </c>
      <c r="IZ206" s="39">
        <v>1</v>
      </c>
      <c r="JA206" s="39">
        <v>2</v>
      </c>
      <c r="JB206" s="39">
        <v>1</v>
      </c>
      <c r="JC206" s="39">
        <v>0</v>
      </c>
      <c r="JD206" s="2">
        <v>2</v>
      </c>
      <c r="JE206" s="2">
        <v>1</v>
      </c>
      <c r="JF206" s="2">
        <v>3</v>
      </c>
      <c r="JG206" s="2">
        <v>1</v>
      </c>
      <c r="JH206" s="2">
        <v>0</v>
      </c>
      <c r="JI206" s="2">
        <v>0</v>
      </c>
      <c r="JJ206" s="2">
        <v>1</v>
      </c>
      <c r="JK206" s="2">
        <v>0</v>
      </c>
      <c r="JL206" s="2">
        <v>0</v>
      </c>
      <c r="JM206" s="44">
        <v>1</v>
      </c>
      <c r="JN206" s="44">
        <v>2</v>
      </c>
      <c r="JO206" s="44">
        <v>1</v>
      </c>
      <c r="JP206" s="2">
        <v>0</v>
      </c>
      <c r="JQ206" s="2">
        <v>1</v>
      </c>
      <c r="JR206" s="2">
        <v>0</v>
      </c>
      <c r="JS206" s="2">
        <v>0</v>
      </c>
      <c r="JT206" s="2">
        <v>0</v>
      </c>
      <c r="JU206" s="2">
        <v>2</v>
      </c>
      <c r="JV206" s="2">
        <v>1</v>
      </c>
      <c r="JW206" s="2">
        <v>0</v>
      </c>
      <c r="JX206" s="2">
        <v>0</v>
      </c>
      <c r="JY206" s="2">
        <v>2</v>
      </c>
      <c r="JZ206" s="2">
        <v>0</v>
      </c>
      <c r="KA206" s="2">
        <v>0</v>
      </c>
      <c r="KB206" s="25">
        <v>1</v>
      </c>
      <c r="KC206" s="25">
        <v>0</v>
      </c>
      <c r="KD206" s="25">
        <v>0</v>
      </c>
      <c r="KE206" s="25">
        <v>1</v>
      </c>
      <c r="KF206" s="25">
        <v>0</v>
      </c>
      <c r="KG206" s="25">
        <v>6</v>
      </c>
      <c r="KH206" s="25">
        <v>5</v>
      </c>
      <c r="KI206" s="25">
        <v>0</v>
      </c>
      <c r="KJ206" s="25">
        <v>1</v>
      </c>
      <c r="KK206" s="25">
        <v>5</v>
      </c>
      <c r="KL206" s="25">
        <v>3</v>
      </c>
      <c r="KM206" s="25">
        <v>1</v>
      </c>
      <c r="KN206" s="25">
        <v>3</v>
      </c>
      <c r="KO206" s="25">
        <v>2</v>
      </c>
      <c r="KP206" s="25">
        <v>3</v>
      </c>
      <c r="KQ206" s="25">
        <v>2</v>
      </c>
      <c r="KR206" s="44">
        <v>999999999</v>
      </c>
      <c r="KS206" s="44">
        <v>66.666666666666657</v>
      </c>
      <c r="KT206" s="44">
        <v>60</v>
      </c>
      <c r="KU206" s="44">
        <v>999999999</v>
      </c>
      <c r="KV206" s="44">
        <v>100</v>
      </c>
      <c r="KW206" s="44">
        <v>40</v>
      </c>
      <c r="KX206" s="44">
        <v>33.333333333333329</v>
      </c>
      <c r="KY206" s="44">
        <v>0</v>
      </c>
      <c r="KZ206" s="44">
        <v>66.666666666666657</v>
      </c>
      <c r="LA206" s="44">
        <v>50</v>
      </c>
      <c r="LB206" s="44">
        <v>100</v>
      </c>
      <c r="LC206" s="44">
        <v>50</v>
      </c>
      <c r="LD206" s="44">
        <v>999999999</v>
      </c>
      <c r="LE206" s="44">
        <v>0</v>
      </c>
      <c r="LF206" s="44">
        <v>20</v>
      </c>
      <c r="LG206" s="44">
        <v>999999999</v>
      </c>
      <c r="LH206" s="44">
        <v>0</v>
      </c>
      <c r="LI206" s="44">
        <v>20</v>
      </c>
      <c r="LJ206" s="44">
        <v>66.666666666666657</v>
      </c>
      <c r="LK206" s="44">
        <v>100</v>
      </c>
      <c r="LL206" s="44">
        <v>0</v>
      </c>
      <c r="LM206" s="44">
        <v>50</v>
      </c>
      <c r="LN206" s="44">
        <v>0</v>
      </c>
      <c r="LO206" s="44">
        <v>0</v>
      </c>
      <c r="LP206" s="44">
        <v>999999999</v>
      </c>
      <c r="LQ206" s="44">
        <v>33.333333333333329</v>
      </c>
      <c r="LR206" s="44">
        <v>20</v>
      </c>
      <c r="LS206" s="44">
        <v>999999999</v>
      </c>
      <c r="LT206" s="44">
        <v>0</v>
      </c>
      <c r="LU206" s="44">
        <v>40</v>
      </c>
      <c r="LV206" s="44">
        <v>0</v>
      </c>
      <c r="LW206" s="44">
        <v>0</v>
      </c>
      <c r="LX206" s="44">
        <v>33.333333333333329</v>
      </c>
      <c r="LY206" s="44">
        <v>0</v>
      </c>
      <c r="LZ206" s="44">
        <v>0</v>
      </c>
      <c r="MA206" s="44">
        <v>50</v>
      </c>
      <c r="MB206" s="25">
        <v>4</v>
      </c>
      <c r="MC206" s="25">
        <v>2</v>
      </c>
      <c r="MD206" s="25">
        <v>2</v>
      </c>
      <c r="ME206" s="25">
        <v>1</v>
      </c>
      <c r="MF206" s="25">
        <v>0</v>
      </c>
      <c r="MG206" s="25">
        <v>1</v>
      </c>
      <c r="MH206" s="25">
        <v>2</v>
      </c>
      <c r="MI206" s="25">
        <v>0</v>
      </c>
      <c r="MJ206" s="25">
        <v>0</v>
      </c>
      <c r="MK206" s="25">
        <v>1</v>
      </c>
      <c r="ML206" s="25">
        <v>0</v>
      </c>
      <c r="MM206" s="25">
        <v>1</v>
      </c>
      <c r="MN206" s="25">
        <v>5</v>
      </c>
      <c r="MO206" s="25">
        <v>3</v>
      </c>
      <c r="MP206" s="25">
        <v>3</v>
      </c>
      <c r="MQ206" s="25">
        <v>4</v>
      </c>
      <c r="MR206" s="25">
        <v>0</v>
      </c>
      <c r="MS206" s="25">
        <v>2</v>
      </c>
      <c r="MT206" s="25">
        <v>4</v>
      </c>
      <c r="MU206" s="25">
        <v>1</v>
      </c>
      <c r="MV206" s="25">
        <v>1</v>
      </c>
      <c r="MW206" s="44">
        <v>3</v>
      </c>
      <c r="MX206" s="44">
        <v>1</v>
      </c>
      <c r="MY206" s="44">
        <v>2</v>
      </c>
      <c r="MZ206" s="44">
        <v>80</v>
      </c>
      <c r="NA206" s="44">
        <v>66.666666666666657</v>
      </c>
      <c r="NB206" s="44">
        <v>66.666666666666657</v>
      </c>
      <c r="NC206" s="44">
        <v>25</v>
      </c>
      <c r="ND206" s="44">
        <v>999999999</v>
      </c>
      <c r="NE206" s="44">
        <v>50</v>
      </c>
      <c r="NF206" s="44">
        <v>50</v>
      </c>
      <c r="NG206" s="44">
        <v>0</v>
      </c>
      <c r="NH206" s="44">
        <v>0</v>
      </c>
      <c r="NI206" s="44">
        <v>33.333333333333329</v>
      </c>
      <c r="NJ206" s="44">
        <v>0</v>
      </c>
      <c r="NK206" s="44">
        <v>50</v>
      </c>
      <c r="NL206" s="25">
        <v>0</v>
      </c>
      <c r="NM206" s="25">
        <v>0</v>
      </c>
      <c r="NN206" s="25">
        <v>0</v>
      </c>
      <c r="NO206" s="25">
        <v>0</v>
      </c>
      <c r="NP206" s="25">
        <v>0</v>
      </c>
      <c r="NQ206" s="25">
        <v>0</v>
      </c>
      <c r="NR206" s="25">
        <v>0</v>
      </c>
      <c r="NS206" s="25">
        <v>0</v>
      </c>
      <c r="NT206" s="25">
        <v>0</v>
      </c>
      <c r="NU206" s="25">
        <v>0</v>
      </c>
      <c r="NV206" s="25">
        <v>0</v>
      </c>
      <c r="NW206" s="25">
        <v>0</v>
      </c>
      <c r="NX206" s="25">
        <v>0</v>
      </c>
      <c r="NY206" s="25">
        <v>1</v>
      </c>
      <c r="NZ206" s="25">
        <v>0</v>
      </c>
      <c r="OA206" s="25">
        <v>0</v>
      </c>
      <c r="OB206" s="25">
        <v>0</v>
      </c>
      <c r="OC206" s="25">
        <v>1</v>
      </c>
      <c r="OD206" s="44">
        <v>0</v>
      </c>
      <c r="OE206" s="44">
        <v>0</v>
      </c>
      <c r="OF206" s="44">
        <v>0</v>
      </c>
      <c r="OG206" s="44">
        <v>0</v>
      </c>
      <c r="OH206" s="44">
        <v>0</v>
      </c>
      <c r="OI206" s="44">
        <v>0</v>
      </c>
      <c r="OJ206" s="44">
        <v>999999999</v>
      </c>
      <c r="OK206" s="44">
        <v>0</v>
      </c>
      <c r="OL206" s="44">
        <v>999999999</v>
      </c>
      <c r="OM206" s="44">
        <v>999999999</v>
      </c>
      <c r="ON206" s="44">
        <v>999999999</v>
      </c>
      <c r="OO206" s="44">
        <v>0</v>
      </c>
      <c r="OP206" s="44">
        <v>999999999</v>
      </c>
      <c r="OQ206" s="44">
        <v>999999999</v>
      </c>
      <c r="OR206" s="44">
        <v>999999999</v>
      </c>
      <c r="OS206" s="44">
        <v>999999999</v>
      </c>
      <c r="OT206" s="44">
        <v>999999999</v>
      </c>
      <c r="OU206" s="44">
        <v>999999999</v>
      </c>
      <c r="OV206" s="25">
        <v>8</v>
      </c>
      <c r="OW206" s="25">
        <v>7</v>
      </c>
      <c r="OX206" s="25">
        <v>10</v>
      </c>
      <c r="OY206" s="25">
        <v>10</v>
      </c>
      <c r="OZ206" s="25">
        <v>2</v>
      </c>
      <c r="PA206" s="25">
        <v>7</v>
      </c>
      <c r="PB206" s="25">
        <v>6</v>
      </c>
      <c r="PC206" s="25">
        <v>7</v>
      </c>
      <c r="PD206" s="25">
        <v>5</v>
      </c>
      <c r="PE206" s="25">
        <v>6</v>
      </c>
      <c r="PF206" s="25">
        <v>8</v>
      </c>
      <c r="PG206" s="25">
        <v>5</v>
      </c>
      <c r="PH206" s="25">
        <v>10</v>
      </c>
      <c r="PI206" s="25">
        <v>13</v>
      </c>
      <c r="PJ206" s="25">
        <v>13</v>
      </c>
      <c r="PK206" s="25">
        <v>13</v>
      </c>
      <c r="PL206" s="25">
        <v>2</v>
      </c>
      <c r="PM206" s="25">
        <v>11</v>
      </c>
      <c r="PN206" s="25">
        <v>10</v>
      </c>
      <c r="PO206" s="25">
        <v>9</v>
      </c>
      <c r="PP206" s="25">
        <v>8</v>
      </c>
      <c r="PQ206" s="25">
        <v>7</v>
      </c>
      <c r="PR206" s="25">
        <v>9</v>
      </c>
      <c r="PS206" s="25">
        <v>7</v>
      </c>
      <c r="PT206" s="44">
        <v>80</v>
      </c>
      <c r="PU206" s="44">
        <v>53.846153846153847</v>
      </c>
      <c r="PV206" s="44">
        <v>76.923076923076934</v>
      </c>
      <c r="PW206" s="44">
        <v>76.923076923076934</v>
      </c>
      <c r="PX206" s="44">
        <v>100</v>
      </c>
      <c r="PY206" s="44">
        <v>63.636363636363633</v>
      </c>
      <c r="PZ206" s="44">
        <v>60</v>
      </c>
      <c r="QA206" s="44">
        <v>77.777777777777786</v>
      </c>
      <c r="QB206" s="44">
        <v>62.5</v>
      </c>
      <c r="QC206" s="44">
        <v>85.714285714285708</v>
      </c>
      <c r="QD206" s="44">
        <v>88.888888888888886</v>
      </c>
      <c r="QE206" s="44">
        <v>71.428571428571431</v>
      </c>
      <c r="QF206" s="25">
        <v>8</v>
      </c>
      <c r="QG206" s="25">
        <v>7</v>
      </c>
      <c r="QH206" s="25">
        <v>9</v>
      </c>
      <c r="QI206" s="25">
        <v>9</v>
      </c>
      <c r="QJ206" s="25">
        <v>1</v>
      </c>
      <c r="QK206" s="25">
        <v>6</v>
      </c>
      <c r="QL206" s="25">
        <v>8</v>
      </c>
      <c r="QM206" s="25">
        <v>8</v>
      </c>
      <c r="QN206" s="25">
        <v>4</v>
      </c>
      <c r="QO206" s="25">
        <v>5</v>
      </c>
      <c r="QP206" s="25">
        <v>2</v>
      </c>
      <c r="QQ206" s="25">
        <v>10</v>
      </c>
      <c r="QR206" s="25">
        <v>13</v>
      </c>
      <c r="QS206" s="25">
        <v>13</v>
      </c>
      <c r="QT206" s="25">
        <v>13</v>
      </c>
      <c r="QU206" s="25">
        <v>2</v>
      </c>
      <c r="QV206" s="25">
        <v>11</v>
      </c>
      <c r="QW206" s="25">
        <v>10</v>
      </c>
      <c r="QX206" s="25">
        <v>9</v>
      </c>
      <c r="QY206" s="25">
        <v>8</v>
      </c>
      <c r="QZ206" s="25">
        <v>7</v>
      </c>
      <c r="RA206" s="25">
        <v>9</v>
      </c>
      <c r="RB206" s="44">
        <v>80</v>
      </c>
      <c r="RC206" s="44">
        <v>53.846153846153847</v>
      </c>
      <c r="RD206" s="44">
        <v>69.230769230769226</v>
      </c>
      <c r="RE206" s="44">
        <v>69.230769230769226</v>
      </c>
      <c r="RF206" s="44">
        <v>50</v>
      </c>
      <c r="RG206" s="44">
        <v>54.54545454545454</v>
      </c>
      <c r="RH206" s="44">
        <v>80</v>
      </c>
      <c r="RI206" s="44">
        <v>88.888888888888886</v>
      </c>
      <c r="RJ206" s="44">
        <v>50</v>
      </c>
      <c r="RK206" s="44">
        <v>71.428571428571431</v>
      </c>
      <c r="RL206" s="44">
        <v>22.222222222222221</v>
      </c>
      <c r="RM206" s="25">
        <v>5</v>
      </c>
      <c r="RN206" s="25">
        <v>7</v>
      </c>
      <c r="RO206" s="25">
        <v>8</v>
      </c>
      <c r="RP206" s="25">
        <v>4</v>
      </c>
      <c r="RQ206" s="25">
        <v>2</v>
      </c>
      <c r="RR206" s="25">
        <v>8</v>
      </c>
      <c r="RS206" s="25">
        <v>7</v>
      </c>
      <c r="RT206" s="25">
        <v>3</v>
      </c>
      <c r="RU206" s="25">
        <v>6</v>
      </c>
      <c r="RV206" s="25">
        <v>4</v>
      </c>
      <c r="RW206" s="25">
        <v>7</v>
      </c>
      <c r="RX206" s="25">
        <v>4</v>
      </c>
      <c r="RY206" s="25">
        <v>6</v>
      </c>
      <c r="RZ206" s="25">
        <v>3</v>
      </c>
      <c r="SA206" s="25">
        <v>7</v>
      </c>
      <c r="SB206" s="25">
        <v>4</v>
      </c>
      <c r="SC206" s="25">
        <v>0</v>
      </c>
      <c r="SD206" s="25">
        <v>1</v>
      </c>
      <c r="SE206" s="25">
        <v>4</v>
      </c>
      <c r="SF206" s="25">
        <v>1</v>
      </c>
      <c r="SG206" s="25">
        <v>5</v>
      </c>
      <c r="SH206" s="25">
        <v>2</v>
      </c>
      <c r="SI206" s="25">
        <v>6</v>
      </c>
      <c r="SJ206" s="25">
        <v>2</v>
      </c>
      <c r="SK206" s="25">
        <v>4</v>
      </c>
      <c r="SL206" s="25">
        <v>3</v>
      </c>
      <c r="SM206" s="25">
        <v>5</v>
      </c>
      <c r="SN206" s="25">
        <v>3</v>
      </c>
      <c r="SO206" s="25">
        <v>0</v>
      </c>
      <c r="SP206" s="25">
        <v>1</v>
      </c>
      <c r="SQ206" s="25">
        <v>3</v>
      </c>
      <c r="SR206" s="25">
        <v>1</v>
      </c>
      <c r="SS206" s="25">
        <v>5</v>
      </c>
      <c r="ST206" s="25">
        <v>1</v>
      </c>
      <c r="SU206" s="25">
        <v>6</v>
      </c>
      <c r="SV206" s="25">
        <v>2</v>
      </c>
      <c r="SW206" s="44">
        <v>62.5</v>
      </c>
      <c r="SX206" s="44">
        <v>70</v>
      </c>
      <c r="SY206" s="44">
        <v>66.666666666666657</v>
      </c>
      <c r="SZ206" s="44">
        <v>57.142857142857139</v>
      </c>
      <c r="TA206" s="44">
        <v>100</v>
      </c>
      <c r="TB206" s="44">
        <v>72.727272727272734</v>
      </c>
      <c r="TC206" s="44">
        <v>70</v>
      </c>
      <c r="TD206" s="44">
        <v>60</v>
      </c>
      <c r="TE206" s="44">
        <v>75</v>
      </c>
      <c r="TF206" s="44">
        <v>66.666666666666657</v>
      </c>
      <c r="TG206" s="44">
        <v>100</v>
      </c>
      <c r="TH206" s="44">
        <v>80</v>
      </c>
      <c r="TI206" s="44">
        <v>75</v>
      </c>
      <c r="TJ206" s="44">
        <v>30</v>
      </c>
      <c r="TK206" s="44">
        <v>58.333333333333336</v>
      </c>
      <c r="TL206" s="44">
        <v>57.142857142857139</v>
      </c>
      <c r="TM206" s="44">
        <v>0</v>
      </c>
      <c r="TN206" s="44">
        <v>9.0909090909090917</v>
      </c>
      <c r="TO206" s="44">
        <v>40</v>
      </c>
      <c r="TP206" s="44">
        <v>20</v>
      </c>
      <c r="TQ206" s="44">
        <v>62.5</v>
      </c>
      <c r="TR206" s="44">
        <v>33.333333333333329</v>
      </c>
      <c r="TS206" s="44">
        <v>85.714285714285708</v>
      </c>
      <c r="TT206" s="44">
        <v>40</v>
      </c>
      <c r="TU206" s="44">
        <v>50</v>
      </c>
      <c r="TV206" s="44">
        <v>30</v>
      </c>
      <c r="TW206" s="44">
        <v>41.666666666666671</v>
      </c>
      <c r="TX206" s="44">
        <v>42.857142857142854</v>
      </c>
      <c r="TY206" s="44">
        <v>0</v>
      </c>
      <c r="TZ206" s="44">
        <v>9.0909090909090917</v>
      </c>
      <c r="UA206" s="44">
        <v>30</v>
      </c>
      <c r="UB206" s="44">
        <v>20</v>
      </c>
      <c r="UC206" s="44">
        <v>62.5</v>
      </c>
      <c r="UD206" s="44">
        <v>16.666666666666664</v>
      </c>
      <c r="UE206" s="44">
        <v>85.714285714285708</v>
      </c>
      <c r="UF206" s="44">
        <v>40</v>
      </c>
    </row>
    <row r="207" spans="1:552" x14ac:dyDescent="0.25">
      <c r="A207" s="2" t="str">
        <f t="shared" si="3"/>
        <v xml:space="preserve">352900 Marília                                                                                                                                      </v>
      </c>
      <c r="B207" s="58">
        <v>352900</v>
      </c>
      <c r="C207" s="2" t="s">
        <v>251</v>
      </c>
      <c r="D207" s="56">
        <v>5</v>
      </c>
      <c r="E207" s="56">
        <v>6</v>
      </c>
      <c r="F207" s="56">
        <v>8</v>
      </c>
      <c r="G207" s="56">
        <v>7</v>
      </c>
      <c r="H207" s="56">
        <v>9</v>
      </c>
      <c r="I207" s="56">
        <v>2</v>
      </c>
      <c r="J207" s="56">
        <v>8</v>
      </c>
      <c r="K207" s="56">
        <v>3</v>
      </c>
      <c r="L207" s="56">
        <v>7</v>
      </c>
      <c r="M207" s="56">
        <v>7</v>
      </c>
      <c r="N207" s="56">
        <v>4</v>
      </c>
      <c r="O207" s="56">
        <v>2</v>
      </c>
      <c r="P207" s="59">
        <v>3</v>
      </c>
      <c r="Q207" s="59">
        <v>0</v>
      </c>
      <c r="R207" s="59">
        <v>4</v>
      </c>
      <c r="S207" s="59">
        <v>4</v>
      </c>
      <c r="T207" s="59">
        <v>8</v>
      </c>
      <c r="U207" s="59">
        <v>1</v>
      </c>
      <c r="V207" s="59">
        <v>7</v>
      </c>
      <c r="W207" s="59">
        <v>3</v>
      </c>
      <c r="X207" s="59">
        <v>7</v>
      </c>
      <c r="Y207" s="59">
        <v>7</v>
      </c>
      <c r="Z207" s="59">
        <v>4</v>
      </c>
      <c r="AA207" s="59">
        <v>2</v>
      </c>
      <c r="AB207" s="62">
        <v>60</v>
      </c>
      <c r="AC207" s="62">
        <v>0</v>
      </c>
      <c r="AD207" s="62">
        <v>50</v>
      </c>
      <c r="AE207" s="62">
        <v>57.142857142857139</v>
      </c>
      <c r="AF207" s="62">
        <v>88.888888888888886</v>
      </c>
      <c r="AG207" s="62">
        <v>50</v>
      </c>
      <c r="AH207" s="62">
        <v>87.5</v>
      </c>
      <c r="AI207" s="62">
        <v>100</v>
      </c>
      <c r="AJ207" s="62">
        <v>100</v>
      </c>
      <c r="AK207" s="62">
        <v>100</v>
      </c>
      <c r="AL207" s="62">
        <v>100</v>
      </c>
      <c r="AM207" s="62">
        <v>100</v>
      </c>
      <c r="AN207" s="61">
        <v>2</v>
      </c>
      <c r="AO207" s="25">
        <v>5</v>
      </c>
      <c r="AP207" s="25">
        <v>3</v>
      </c>
      <c r="AQ207" s="25">
        <v>3</v>
      </c>
      <c r="AR207" s="25">
        <v>1</v>
      </c>
      <c r="AS207" s="25">
        <v>1</v>
      </c>
      <c r="AT207" s="25">
        <v>1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39">
        <v>40</v>
      </c>
      <c r="BA207" s="39">
        <v>83.333333333333343</v>
      </c>
      <c r="BB207" s="39">
        <v>37.5</v>
      </c>
      <c r="BC207" s="39">
        <v>42.857142857142854</v>
      </c>
      <c r="BD207" s="39">
        <v>11.111111111111111</v>
      </c>
      <c r="BE207" s="39">
        <v>50</v>
      </c>
      <c r="BF207" s="39">
        <v>12.5</v>
      </c>
      <c r="BG207" s="39">
        <v>0</v>
      </c>
      <c r="BH207" s="39">
        <v>0</v>
      </c>
      <c r="BI207" s="39">
        <v>0</v>
      </c>
      <c r="BJ207" s="39">
        <v>0</v>
      </c>
      <c r="BK207" s="39">
        <v>0</v>
      </c>
      <c r="BL207" s="25">
        <v>0</v>
      </c>
      <c r="BM207" s="25">
        <v>1</v>
      </c>
      <c r="BN207" s="25">
        <v>1</v>
      </c>
      <c r="BO207" s="25">
        <v>0</v>
      </c>
      <c r="BP207" s="25">
        <v>0</v>
      </c>
      <c r="BQ207" s="25">
        <v>0</v>
      </c>
      <c r="BR207" s="25">
        <v>0</v>
      </c>
      <c r="BS207" s="25">
        <v>0</v>
      </c>
      <c r="BT207" s="25">
        <v>0</v>
      </c>
      <c r="BU207" s="25">
        <v>0</v>
      </c>
      <c r="BV207" s="25">
        <v>0</v>
      </c>
      <c r="BW207" s="25">
        <v>0</v>
      </c>
      <c r="BX207" s="39">
        <v>0</v>
      </c>
      <c r="BY207" s="39">
        <v>16.666666666666664</v>
      </c>
      <c r="BZ207" s="39">
        <v>12.5</v>
      </c>
      <c r="CA207" s="39">
        <v>0</v>
      </c>
      <c r="CB207" s="39">
        <v>0</v>
      </c>
      <c r="CC207" s="39">
        <v>0</v>
      </c>
      <c r="CD207" s="39">
        <v>0</v>
      </c>
      <c r="CE207" s="39">
        <v>0</v>
      </c>
      <c r="CF207" s="39">
        <v>0</v>
      </c>
      <c r="CG207" s="39">
        <v>0</v>
      </c>
      <c r="CH207" s="39">
        <v>0</v>
      </c>
      <c r="CI207" s="39">
        <v>0</v>
      </c>
      <c r="CJ207" s="63">
        <v>1</v>
      </c>
      <c r="CK207" s="63">
        <v>0</v>
      </c>
      <c r="CL207" s="63">
        <v>1</v>
      </c>
      <c r="CM207" s="63">
        <v>3</v>
      </c>
      <c r="CN207" s="63">
        <v>4</v>
      </c>
      <c r="CO207" s="63">
        <v>1</v>
      </c>
      <c r="CP207" s="63">
        <v>2</v>
      </c>
      <c r="CQ207" s="63">
        <v>1</v>
      </c>
      <c r="CR207" s="63">
        <v>2</v>
      </c>
      <c r="CS207" s="63">
        <v>2</v>
      </c>
      <c r="CT207" s="63">
        <v>2</v>
      </c>
      <c r="CU207" s="63">
        <v>2</v>
      </c>
      <c r="CV207" s="63">
        <v>1</v>
      </c>
      <c r="CW207" s="63">
        <v>0</v>
      </c>
      <c r="CX207" s="63">
        <v>0</v>
      </c>
      <c r="CY207" s="63">
        <v>0</v>
      </c>
      <c r="CZ207" s="63">
        <v>2</v>
      </c>
      <c r="DA207" s="63">
        <v>0</v>
      </c>
      <c r="DB207" s="63">
        <v>0</v>
      </c>
      <c r="DC207" s="63">
        <v>1</v>
      </c>
      <c r="DD207" s="63">
        <v>0</v>
      </c>
      <c r="DE207" s="63">
        <v>0</v>
      </c>
      <c r="DF207" s="63">
        <v>0</v>
      </c>
      <c r="DG207" s="63">
        <v>0</v>
      </c>
      <c r="DH207" s="25">
        <v>0</v>
      </c>
      <c r="DI207" s="25">
        <v>0</v>
      </c>
      <c r="DJ207" s="25">
        <v>1</v>
      </c>
      <c r="DK207" s="25">
        <v>1</v>
      </c>
      <c r="DL207" s="25">
        <v>0</v>
      </c>
      <c r="DM207" s="25">
        <v>0</v>
      </c>
      <c r="DN207" s="25">
        <v>1</v>
      </c>
      <c r="DO207" s="25">
        <v>0</v>
      </c>
      <c r="DP207" s="25">
        <v>1</v>
      </c>
      <c r="DQ207" s="25">
        <v>2</v>
      </c>
      <c r="DR207" s="25">
        <v>0</v>
      </c>
      <c r="DS207" s="25">
        <v>0</v>
      </c>
      <c r="DT207" s="34">
        <v>2</v>
      </c>
      <c r="DU207" s="34">
        <v>0</v>
      </c>
      <c r="DV207" s="34">
        <v>2</v>
      </c>
      <c r="DW207" s="34">
        <v>4</v>
      </c>
      <c r="DX207" s="34">
        <v>6</v>
      </c>
      <c r="DY207" s="34">
        <v>1</v>
      </c>
      <c r="DZ207" s="34">
        <v>3</v>
      </c>
      <c r="EA207" s="2">
        <v>2</v>
      </c>
      <c r="EB207" s="2">
        <v>3</v>
      </c>
      <c r="EC207" s="2">
        <v>4</v>
      </c>
      <c r="ED207" s="2">
        <v>2</v>
      </c>
      <c r="EE207" s="2">
        <v>2</v>
      </c>
      <c r="EF207" s="34">
        <v>50</v>
      </c>
      <c r="EG207" s="34">
        <v>999999999</v>
      </c>
      <c r="EH207" s="34">
        <v>50</v>
      </c>
      <c r="EI207" s="34">
        <v>75</v>
      </c>
      <c r="EJ207" s="34">
        <v>66.666666666666657</v>
      </c>
      <c r="EK207" s="34">
        <v>100</v>
      </c>
      <c r="EL207" s="34">
        <v>66.666666666666657</v>
      </c>
      <c r="EM207" s="34">
        <v>50</v>
      </c>
      <c r="EN207" s="34">
        <v>66.666666666666657</v>
      </c>
      <c r="EO207" s="34">
        <v>50</v>
      </c>
      <c r="EP207" s="34">
        <v>100</v>
      </c>
      <c r="EQ207" s="34">
        <v>100</v>
      </c>
      <c r="ER207" s="34">
        <v>50</v>
      </c>
      <c r="ES207" s="34">
        <v>999999999</v>
      </c>
      <c r="ET207" s="34">
        <v>0</v>
      </c>
      <c r="EU207" s="34">
        <v>0</v>
      </c>
      <c r="EV207" s="34">
        <v>33.333333333333329</v>
      </c>
      <c r="EW207" s="34">
        <v>0</v>
      </c>
      <c r="EX207" s="34">
        <v>0</v>
      </c>
      <c r="EY207" s="34">
        <v>50</v>
      </c>
      <c r="EZ207" s="34">
        <v>0</v>
      </c>
      <c r="FA207" s="34">
        <v>0</v>
      </c>
      <c r="FB207" s="34">
        <v>0</v>
      </c>
      <c r="FC207" s="34">
        <v>0</v>
      </c>
      <c r="FD207" s="42">
        <v>0</v>
      </c>
      <c r="FE207" s="42">
        <v>999999999</v>
      </c>
      <c r="FF207" s="42">
        <v>50</v>
      </c>
      <c r="FG207" s="42">
        <v>25</v>
      </c>
      <c r="FH207" s="42">
        <v>0</v>
      </c>
      <c r="FI207" s="42">
        <v>0</v>
      </c>
      <c r="FJ207" s="42">
        <v>33.333333333333329</v>
      </c>
      <c r="FK207" s="42">
        <v>0</v>
      </c>
      <c r="FL207" s="42">
        <v>33.333333333333329</v>
      </c>
      <c r="FM207" s="42">
        <v>50</v>
      </c>
      <c r="FN207" s="42">
        <v>0</v>
      </c>
      <c r="FO207" s="42">
        <v>0</v>
      </c>
      <c r="FP207" s="42">
        <v>2</v>
      </c>
      <c r="FQ207" s="2">
        <v>0</v>
      </c>
      <c r="FR207" s="2">
        <v>2</v>
      </c>
      <c r="FS207" s="2">
        <v>4</v>
      </c>
      <c r="FT207" s="2">
        <v>5</v>
      </c>
      <c r="FU207" s="2">
        <v>1</v>
      </c>
      <c r="FV207" s="2">
        <v>3</v>
      </c>
      <c r="FW207" s="2">
        <v>2</v>
      </c>
      <c r="FX207" s="2">
        <v>5</v>
      </c>
      <c r="FY207" s="2">
        <v>4</v>
      </c>
      <c r="FZ207" s="2">
        <v>2</v>
      </c>
      <c r="GA207" s="2">
        <v>2</v>
      </c>
      <c r="GB207" s="25">
        <v>0</v>
      </c>
      <c r="GC207" s="25">
        <v>0</v>
      </c>
      <c r="GD207" s="25">
        <v>0</v>
      </c>
      <c r="GE207" s="25">
        <v>0</v>
      </c>
      <c r="GF207" s="25">
        <v>1</v>
      </c>
      <c r="GG207" s="25">
        <v>0</v>
      </c>
      <c r="GH207" s="25">
        <v>2</v>
      </c>
      <c r="GI207" s="25">
        <v>0</v>
      </c>
      <c r="GJ207" s="25">
        <v>1</v>
      </c>
      <c r="GK207" s="25">
        <v>1</v>
      </c>
      <c r="GL207" s="25">
        <v>0</v>
      </c>
      <c r="GM207" s="25">
        <v>0</v>
      </c>
      <c r="GN207" s="2">
        <v>1</v>
      </c>
      <c r="GO207" s="2">
        <v>0</v>
      </c>
      <c r="GP207" s="2">
        <v>1</v>
      </c>
      <c r="GQ207" s="2">
        <v>0</v>
      </c>
      <c r="GR207" s="2">
        <v>2</v>
      </c>
      <c r="GS207" s="2">
        <v>0</v>
      </c>
      <c r="GT207" s="2">
        <v>1</v>
      </c>
      <c r="GU207" s="2">
        <v>1</v>
      </c>
      <c r="GV207" s="2">
        <v>1</v>
      </c>
      <c r="GW207" s="2">
        <v>1</v>
      </c>
      <c r="GX207" s="2">
        <v>1</v>
      </c>
      <c r="GY207" s="2">
        <v>0</v>
      </c>
      <c r="GZ207" s="2">
        <v>3</v>
      </c>
      <c r="HA207" s="2">
        <v>0</v>
      </c>
      <c r="HB207" s="2">
        <v>3</v>
      </c>
      <c r="HC207" s="2">
        <v>4</v>
      </c>
      <c r="HD207" s="2">
        <v>8</v>
      </c>
      <c r="HE207" s="2">
        <v>1</v>
      </c>
      <c r="HF207" s="2">
        <v>6</v>
      </c>
      <c r="HG207" s="2">
        <v>3</v>
      </c>
      <c r="HH207" s="2">
        <v>7</v>
      </c>
      <c r="HI207" s="2">
        <v>6</v>
      </c>
      <c r="HJ207" s="2">
        <v>3</v>
      </c>
      <c r="HK207" s="2">
        <v>2</v>
      </c>
      <c r="HL207" s="34">
        <v>66.666666666666657</v>
      </c>
      <c r="HM207" s="34">
        <v>999999999</v>
      </c>
      <c r="HN207" s="34">
        <v>66.666666666666657</v>
      </c>
      <c r="HO207" s="34">
        <v>100</v>
      </c>
      <c r="HP207" s="34">
        <v>62.5</v>
      </c>
      <c r="HQ207" s="34">
        <v>100</v>
      </c>
      <c r="HR207" s="34">
        <v>50</v>
      </c>
      <c r="HS207" s="34">
        <v>66.666666666666657</v>
      </c>
      <c r="HT207" s="34">
        <v>71.428571428571431</v>
      </c>
      <c r="HU207" s="34">
        <v>66.666666666666657</v>
      </c>
      <c r="HV207" s="34">
        <v>66.666666666666657</v>
      </c>
      <c r="HW207" s="34">
        <v>100</v>
      </c>
      <c r="HX207" s="39">
        <v>0</v>
      </c>
      <c r="HY207" s="39">
        <v>999999999</v>
      </c>
      <c r="HZ207" s="39">
        <v>0</v>
      </c>
      <c r="IA207" s="39">
        <v>0</v>
      </c>
      <c r="IB207" s="39">
        <v>12.5</v>
      </c>
      <c r="IC207" s="39">
        <v>0</v>
      </c>
      <c r="ID207" s="39">
        <v>33.333333333333329</v>
      </c>
      <c r="IE207" s="39">
        <v>0</v>
      </c>
      <c r="IF207" s="39">
        <v>14.285714285714285</v>
      </c>
      <c r="IG207" s="39">
        <v>16.666666666666664</v>
      </c>
      <c r="IH207" s="39">
        <v>0</v>
      </c>
      <c r="II207" s="39">
        <v>0</v>
      </c>
      <c r="IJ207" s="39">
        <v>33.333333333333329</v>
      </c>
      <c r="IK207" s="39">
        <v>999999999</v>
      </c>
      <c r="IL207" s="39">
        <v>33.333333333333329</v>
      </c>
      <c r="IM207" s="39">
        <v>0</v>
      </c>
      <c r="IN207" s="39">
        <v>25</v>
      </c>
      <c r="IO207" s="39">
        <v>0</v>
      </c>
      <c r="IP207" s="39">
        <v>16.666666666666664</v>
      </c>
      <c r="IQ207" s="39">
        <v>33.333333333333329</v>
      </c>
      <c r="IR207" s="39">
        <v>14.285714285714285</v>
      </c>
      <c r="IS207" s="39">
        <v>16.666666666666664</v>
      </c>
      <c r="IT207" s="39">
        <v>33.333333333333329</v>
      </c>
      <c r="IU207" s="39">
        <v>0</v>
      </c>
      <c r="IV207" s="39">
        <v>1</v>
      </c>
      <c r="IW207" s="39">
        <v>3</v>
      </c>
      <c r="IX207" s="39">
        <v>2</v>
      </c>
      <c r="IY207" s="39">
        <v>2</v>
      </c>
      <c r="IZ207" s="39">
        <v>1</v>
      </c>
      <c r="JA207" s="39">
        <v>1</v>
      </c>
      <c r="JB207" s="39">
        <v>0</v>
      </c>
      <c r="JC207" s="39">
        <v>0</v>
      </c>
      <c r="JD207" s="2">
        <v>0</v>
      </c>
      <c r="JE207" s="2">
        <v>0</v>
      </c>
      <c r="JF207" s="2">
        <v>0</v>
      </c>
      <c r="JG207" s="2">
        <v>0</v>
      </c>
      <c r="JH207" s="2">
        <v>0</v>
      </c>
      <c r="JI207" s="2">
        <v>0</v>
      </c>
      <c r="JJ207" s="2">
        <v>1</v>
      </c>
      <c r="JK207" s="2">
        <v>1</v>
      </c>
      <c r="JL207" s="2">
        <v>0</v>
      </c>
      <c r="JM207" s="44">
        <v>0</v>
      </c>
      <c r="JN207" s="44">
        <v>1</v>
      </c>
      <c r="JO207" s="44">
        <v>0</v>
      </c>
      <c r="JP207" s="2">
        <v>0</v>
      </c>
      <c r="JQ207" s="2">
        <v>0</v>
      </c>
      <c r="JR207" s="2">
        <v>0</v>
      </c>
      <c r="JS207" s="2">
        <v>0</v>
      </c>
      <c r="JT207" s="2">
        <v>1</v>
      </c>
      <c r="JU207" s="2">
        <v>2</v>
      </c>
      <c r="JV207" s="2">
        <v>0</v>
      </c>
      <c r="JW207" s="2">
        <v>0</v>
      </c>
      <c r="JX207" s="2">
        <v>0</v>
      </c>
      <c r="JY207" s="2">
        <v>0</v>
      </c>
      <c r="JZ207" s="2">
        <v>0</v>
      </c>
      <c r="KA207" s="2">
        <v>0</v>
      </c>
      <c r="KB207" s="25">
        <v>0</v>
      </c>
      <c r="KC207" s="25">
        <v>0</v>
      </c>
      <c r="KD207" s="25">
        <v>0</v>
      </c>
      <c r="KE207" s="25">
        <v>0</v>
      </c>
      <c r="KF207" s="25">
        <v>2</v>
      </c>
      <c r="KG207" s="25">
        <v>5</v>
      </c>
      <c r="KH207" s="25">
        <v>3</v>
      </c>
      <c r="KI207" s="25">
        <v>3</v>
      </c>
      <c r="KJ207" s="25">
        <v>1</v>
      </c>
      <c r="KK207" s="25">
        <v>1</v>
      </c>
      <c r="KL207" s="25">
        <v>1</v>
      </c>
      <c r="KM207" s="25">
        <v>0</v>
      </c>
      <c r="KN207" s="25">
        <v>0</v>
      </c>
      <c r="KO207" s="25">
        <v>0</v>
      </c>
      <c r="KP207" s="25">
        <v>0</v>
      </c>
      <c r="KQ207" s="25">
        <v>0</v>
      </c>
      <c r="KR207" s="44">
        <v>50</v>
      </c>
      <c r="KS207" s="44">
        <v>60</v>
      </c>
      <c r="KT207" s="44">
        <v>66.666666666666657</v>
      </c>
      <c r="KU207" s="44">
        <v>66.666666666666657</v>
      </c>
      <c r="KV207" s="44">
        <v>100</v>
      </c>
      <c r="KW207" s="44">
        <v>100</v>
      </c>
      <c r="KX207" s="44">
        <v>0</v>
      </c>
      <c r="KY207" s="44">
        <v>999999999</v>
      </c>
      <c r="KZ207" s="44">
        <v>999999999</v>
      </c>
      <c r="LA207" s="44">
        <v>999999999</v>
      </c>
      <c r="LB207" s="44">
        <v>999999999</v>
      </c>
      <c r="LC207" s="44">
        <v>999999999</v>
      </c>
      <c r="LD207" s="44">
        <v>0</v>
      </c>
      <c r="LE207" s="44">
        <v>0</v>
      </c>
      <c r="LF207" s="44">
        <v>33.333333333333329</v>
      </c>
      <c r="LG207" s="44">
        <v>33.333333333333329</v>
      </c>
      <c r="LH207" s="44">
        <v>0</v>
      </c>
      <c r="LI207" s="44">
        <v>0</v>
      </c>
      <c r="LJ207" s="44">
        <v>100</v>
      </c>
      <c r="LK207" s="44">
        <v>999999999</v>
      </c>
      <c r="LL207" s="44">
        <v>999999999</v>
      </c>
      <c r="LM207" s="44">
        <v>999999999</v>
      </c>
      <c r="LN207" s="44">
        <v>999999999</v>
      </c>
      <c r="LO207" s="44">
        <v>999999999</v>
      </c>
      <c r="LP207" s="44">
        <v>50</v>
      </c>
      <c r="LQ207" s="44">
        <v>40</v>
      </c>
      <c r="LR207" s="44">
        <v>0</v>
      </c>
      <c r="LS207" s="44">
        <v>0</v>
      </c>
      <c r="LT207" s="44">
        <v>0</v>
      </c>
      <c r="LU207" s="44">
        <v>0</v>
      </c>
      <c r="LV207" s="44">
        <v>0</v>
      </c>
      <c r="LW207" s="44">
        <v>999999999</v>
      </c>
      <c r="LX207" s="44">
        <v>999999999</v>
      </c>
      <c r="LY207" s="44">
        <v>999999999</v>
      </c>
      <c r="LZ207" s="44">
        <v>999999999</v>
      </c>
      <c r="MA207" s="44">
        <v>999999999</v>
      </c>
      <c r="MB207" s="25">
        <v>2</v>
      </c>
      <c r="MC207" s="25">
        <v>0</v>
      </c>
      <c r="MD207" s="25">
        <v>1</v>
      </c>
      <c r="ME207" s="25">
        <v>2</v>
      </c>
      <c r="MF207" s="25">
        <v>1</v>
      </c>
      <c r="MG207" s="25">
        <v>0</v>
      </c>
      <c r="MH207" s="25">
        <v>0</v>
      </c>
      <c r="MI207" s="25">
        <v>0</v>
      </c>
      <c r="MJ207" s="25">
        <v>1</v>
      </c>
      <c r="MK207" s="25">
        <v>1</v>
      </c>
      <c r="ML207" s="25">
        <v>0</v>
      </c>
      <c r="MM207" s="25">
        <v>0</v>
      </c>
      <c r="MN207" s="25">
        <v>2</v>
      </c>
      <c r="MO207" s="25">
        <v>0</v>
      </c>
      <c r="MP207" s="25">
        <v>2</v>
      </c>
      <c r="MQ207" s="25">
        <v>4</v>
      </c>
      <c r="MR207" s="25">
        <v>7</v>
      </c>
      <c r="MS207" s="25">
        <v>1</v>
      </c>
      <c r="MT207" s="25">
        <v>2</v>
      </c>
      <c r="MU207" s="25">
        <v>1</v>
      </c>
      <c r="MV207" s="25">
        <v>3</v>
      </c>
      <c r="MW207" s="44">
        <v>3</v>
      </c>
      <c r="MX207" s="44">
        <v>1</v>
      </c>
      <c r="MY207" s="44">
        <v>2</v>
      </c>
      <c r="MZ207" s="44">
        <v>100</v>
      </c>
      <c r="NA207" s="44">
        <v>999999999</v>
      </c>
      <c r="NB207" s="44">
        <v>50</v>
      </c>
      <c r="NC207" s="44">
        <v>50</v>
      </c>
      <c r="ND207" s="44">
        <v>14.285714285714285</v>
      </c>
      <c r="NE207" s="44">
        <v>0</v>
      </c>
      <c r="NF207" s="44">
        <v>0</v>
      </c>
      <c r="NG207" s="44">
        <v>0</v>
      </c>
      <c r="NH207" s="44">
        <v>33.333333333333329</v>
      </c>
      <c r="NI207" s="44">
        <v>33.333333333333329</v>
      </c>
      <c r="NJ207" s="44">
        <v>0</v>
      </c>
      <c r="NK207" s="44">
        <v>0</v>
      </c>
      <c r="NL207" s="25">
        <v>0</v>
      </c>
      <c r="NM207" s="25">
        <v>0</v>
      </c>
      <c r="NN207" s="25">
        <v>0</v>
      </c>
      <c r="NO207" s="25">
        <v>0</v>
      </c>
      <c r="NP207" s="25">
        <v>0</v>
      </c>
      <c r="NQ207" s="25">
        <v>0</v>
      </c>
      <c r="NR207" s="25">
        <v>0</v>
      </c>
      <c r="NS207" s="25">
        <v>0</v>
      </c>
      <c r="NT207" s="25">
        <v>0</v>
      </c>
      <c r="NU207" s="25">
        <v>0</v>
      </c>
      <c r="NV207" s="25">
        <v>0</v>
      </c>
      <c r="NW207" s="25">
        <v>0</v>
      </c>
      <c r="NX207" s="25">
        <v>0</v>
      </c>
      <c r="NY207" s="25">
        <v>2</v>
      </c>
      <c r="NZ207" s="25">
        <v>0</v>
      </c>
      <c r="OA207" s="25">
        <v>2</v>
      </c>
      <c r="OB207" s="25">
        <v>0</v>
      </c>
      <c r="OC207" s="25">
        <v>0</v>
      </c>
      <c r="OD207" s="44">
        <v>0</v>
      </c>
      <c r="OE207" s="44">
        <v>0</v>
      </c>
      <c r="OF207" s="44">
        <v>0</v>
      </c>
      <c r="OG207" s="44">
        <v>0</v>
      </c>
      <c r="OH207" s="44">
        <v>0</v>
      </c>
      <c r="OI207" s="44">
        <v>0</v>
      </c>
      <c r="OJ207" s="44">
        <v>999999999</v>
      </c>
      <c r="OK207" s="44">
        <v>0</v>
      </c>
      <c r="OL207" s="44">
        <v>999999999</v>
      </c>
      <c r="OM207" s="44">
        <v>0</v>
      </c>
      <c r="ON207" s="44">
        <v>999999999</v>
      </c>
      <c r="OO207" s="44">
        <v>999999999</v>
      </c>
      <c r="OP207" s="44">
        <v>999999999</v>
      </c>
      <c r="OQ207" s="44">
        <v>999999999</v>
      </c>
      <c r="OR207" s="44">
        <v>999999999</v>
      </c>
      <c r="OS207" s="44">
        <v>999999999</v>
      </c>
      <c r="OT207" s="44">
        <v>999999999</v>
      </c>
      <c r="OU207" s="44">
        <v>999999999</v>
      </c>
      <c r="OV207" s="25">
        <v>4</v>
      </c>
      <c r="OW207" s="25">
        <v>1</v>
      </c>
      <c r="OX207" s="25">
        <v>4</v>
      </c>
      <c r="OY207" s="25">
        <v>8</v>
      </c>
      <c r="OZ207" s="25">
        <v>9</v>
      </c>
      <c r="PA207" s="25">
        <v>4</v>
      </c>
      <c r="PB207" s="25">
        <v>7</v>
      </c>
      <c r="PC207" s="25">
        <v>5</v>
      </c>
      <c r="PD207" s="25">
        <v>8</v>
      </c>
      <c r="PE207" s="25">
        <v>9</v>
      </c>
      <c r="PF207" s="25">
        <v>7</v>
      </c>
      <c r="PG207" s="25">
        <v>2</v>
      </c>
      <c r="PH207" s="25">
        <v>7</v>
      </c>
      <c r="PI207" s="25">
        <v>7</v>
      </c>
      <c r="PJ207" s="25">
        <v>7</v>
      </c>
      <c r="PK207" s="25">
        <v>11</v>
      </c>
      <c r="PL207" s="25">
        <v>12</v>
      </c>
      <c r="PM207" s="25">
        <v>6</v>
      </c>
      <c r="PN207" s="25">
        <v>9</v>
      </c>
      <c r="PO207" s="25">
        <v>5</v>
      </c>
      <c r="PP207" s="25">
        <v>10</v>
      </c>
      <c r="PQ207" s="25">
        <v>9</v>
      </c>
      <c r="PR207" s="25">
        <v>9</v>
      </c>
      <c r="PS207" s="25">
        <v>5</v>
      </c>
      <c r="PT207" s="44">
        <v>57.142857142857139</v>
      </c>
      <c r="PU207" s="44">
        <v>14.285714285714285</v>
      </c>
      <c r="PV207" s="44">
        <v>57.142857142857139</v>
      </c>
      <c r="PW207" s="44">
        <v>72.727272727272734</v>
      </c>
      <c r="PX207" s="44">
        <v>75</v>
      </c>
      <c r="PY207" s="44">
        <v>66.666666666666657</v>
      </c>
      <c r="PZ207" s="44">
        <v>77.777777777777786</v>
      </c>
      <c r="QA207" s="44">
        <v>100</v>
      </c>
      <c r="QB207" s="44">
        <v>80</v>
      </c>
      <c r="QC207" s="44">
        <v>100</v>
      </c>
      <c r="QD207" s="44">
        <v>77.777777777777786</v>
      </c>
      <c r="QE207" s="44">
        <v>40</v>
      </c>
      <c r="QF207" s="25">
        <v>5</v>
      </c>
      <c r="QG207" s="25">
        <v>2</v>
      </c>
      <c r="QH207" s="25">
        <v>3</v>
      </c>
      <c r="QI207" s="25">
        <v>6</v>
      </c>
      <c r="QJ207" s="25">
        <v>6</v>
      </c>
      <c r="QK207" s="25">
        <v>3</v>
      </c>
      <c r="QL207" s="25">
        <v>7</v>
      </c>
      <c r="QM207" s="25">
        <v>4</v>
      </c>
      <c r="QN207" s="25">
        <v>7</v>
      </c>
      <c r="QO207" s="25">
        <v>8</v>
      </c>
      <c r="QP207" s="25">
        <v>4</v>
      </c>
      <c r="QQ207" s="25">
        <v>7</v>
      </c>
      <c r="QR207" s="25">
        <v>7</v>
      </c>
      <c r="QS207" s="25">
        <v>7</v>
      </c>
      <c r="QT207" s="25">
        <v>11</v>
      </c>
      <c r="QU207" s="25">
        <v>12</v>
      </c>
      <c r="QV207" s="25">
        <v>6</v>
      </c>
      <c r="QW207" s="25">
        <v>9</v>
      </c>
      <c r="QX207" s="25">
        <v>5</v>
      </c>
      <c r="QY207" s="25">
        <v>10</v>
      </c>
      <c r="QZ207" s="25">
        <v>9</v>
      </c>
      <c r="RA207" s="25">
        <v>9</v>
      </c>
      <c r="RB207" s="44">
        <v>71.428571428571431</v>
      </c>
      <c r="RC207" s="44">
        <v>28.571428571428569</v>
      </c>
      <c r="RD207" s="44">
        <v>42.857142857142854</v>
      </c>
      <c r="RE207" s="44">
        <v>54.54545454545454</v>
      </c>
      <c r="RF207" s="44">
        <v>50</v>
      </c>
      <c r="RG207" s="44">
        <v>50</v>
      </c>
      <c r="RH207" s="44">
        <v>77.777777777777786</v>
      </c>
      <c r="RI207" s="44">
        <v>80</v>
      </c>
      <c r="RJ207" s="44">
        <v>70</v>
      </c>
      <c r="RK207" s="44">
        <v>88.888888888888886</v>
      </c>
      <c r="RL207" s="44">
        <v>44.444444444444443</v>
      </c>
      <c r="RM207" s="25">
        <v>4</v>
      </c>
      <c r="RN207" s="25">
        <v>4</v>
      </c>
      <c r="RO207" s="25">
        <v>4</v>
      </c>
      <c r="RP207" s="25">
        <v>7</v>
      </c>
      <c r="RQ207" s="25">
        <v>9</v>
      </c>
      <c r="RR207" s="25">
        <v>1</v>
      </c>
      <c r="RS207" s="25">
        <v>5</v>
      </c>
      <c r="RT207" s="25">
        <v>3</v>
      </c>
      <c r="RU207" s="25">
        <v>5</v>
      </c>
      <c r="RV207" s="25">
        <v>6</v>
      </c>
      <c r="RW207" s="25">
        <v>1</v>
      </c>
      <c r="RX207" s="25">
        <v>1</v>
      </c>
      <c r="RY207" s="25">
        <v>3</v>
      </c>
      <c r="RZ207" s="25">
        <v>2</v>
      </c>
      <c r="SA207" s="25">
        <v>3</v>
      </c>
      <c r="SB207" s="25">
        <v>4</v>
      </c>
      <c r="SC207" s="25">
        <v>5</v>
      </c>
      <c r="SD207" s="25">
        <v>0</v>
      </c>
      <c r="SE207" s="25">
        <v>4</v>
      </c>
      <c r="SF207" s="25">
        <v>2</v>
      </c>
      <c r="SG207" s="25">
        <v>5</v>
      </c>
      <c r="SH207" s="25">
        <v>5</v>
      </c>
      <c r="SI207" s="25">
        <v>0</v>
      </c>
      <c r="SJ207" s="25">
        <v>1</v>
      </c>
      <c r="SK207" s="25">
        <v>3</v>
      </c>
      <c r="SL207" s="25">
        <v>2</v>
      </c>
      <c r="SM207" s="25">
        <v>2</v>
      </c>
      <c r="SN207" s="25">
        <v>4</v>
      </c>
      <c r="SO207" s="25">
        <v>5</v>
      </c>
      <c r="SP207" s="25">
        <v>0</v>
      </c>
      <c r="SQ207" s="25">
        <v>3</v>
      </c>
      <c r="SR207" s="25">
        <v>2</v>
      </c>
      <c r="SS207" s="25">
        <v>4</v>
      </c>
      <c r="ST207" s="25">
        <v>4</v>
      </c>
      <c r="SU207" s="25">
        <v>0</v>
      </c>
      <c r="SV207" s="25">
        <v>1</v>
      </c>
      <c r="SW207" s="44">
        <v>80</v>
      </c>
      <c r="SX207" s="44">
        <v>66.666666666666657</v>
      </c>
      <c r="SY207" s="44">
        <v>50</v>
      </c>
      <c r="SZ207" s="44">
        <v>100</v>
      </c>
      <c r="TA207" s="44">
        <v>100</v>
      </c>
      <c r="TB207" s="44">
        <v>50</v>
      </c>
      <c r="TC207" s="44">
        <v>62.5</v>
      </c>
      <c r="TD207" s="44">
        <v>100</v>
      </c>
      <c r="TE207" s="44">
        <v>71.428571428571431</v>
      </c>
      <c r="TF207" s="44">
        <v>85.714285714285708</v>
      </c>
      <c r="TG207" s="44">
        <v>25</v>
      </c>
      <c r="TH207" s="44">
        <v>50</v>
      </c>
      <c r="TI207" s="44">
        <v>60</v>
      </c>
      <c r="TJ207" s="44">
        <v>33.333333333333329</v>
      </c>
      <c r="TK207" s="44">
        <v>37.5</v>
      </c>
      <c r="TL207" s="44">
        <v>57.142857142857139</v>
      </c>
      <c r="TM207" s="44">
        <v>55.555555555555557</v>
      </c>
      <c r="TN207" s="44">
        <v>0</v>
      </c>
      <c r="TO207" s="44">
        <v>50</v>
      </c>
      <c r="TP207" s="44">
        <v>66.666666666666657</v>
      </c>
      <c r="TQ207" s="44">
        <v>71.428571428571431</v>
      </c>
      <c r="TR207" s="44">
        <v>71.428571428571431</v>
      </c>
      <c r="TS207" s="44">
        <v>0</v>
      </c>
      <c r="TT207" s="44">
        <v>50</v>
      </c>
      <c r="TU207" s="44">
        <v>60</v>
      </c>
      <c r="TV207" s="44">
        <v>33.333333333333329</v>
      </c>
      <c r="TW207" s="44">
        <v>25</v>
      </c>
      <c r="TX207" s="44">
        <v>57.142857142857139</v>
      </c>
      <c r="TY207" s="44">
        <v>55.555555555555557</v>
      </c>
      <c r="TZ207" s="44">
        <v>0</v>
      </c>
      <c r="UA207" s="44">
        <v>37.5</v>
      </c>
      <c r="UB207" s="44">
        <v>66.666666666666657</v>
      </c>
      <c r="UC207" s="44">
        <v>57.142857142857139</v>
      </c>
      <c r="UD207" s="44">
        <v>57.142857142857139</v>
      </c>
      <c r="UE207" s="44">
        <v>0</v>
      </c>
      <c r="UF207" s="44">
        <v>50</v>
      </c>
    </row>
    <row r="208" spans="1:552" x14ac:dyDescent="0.25">
      <c r="A208" s="2" t="str">
        <f t="shared" si="3"/>
        <v xml:space="preserve">352940 Mauá                                                                                                                                         </v>
      </c>
      <c r="B208" s="58">
        <v>352940</v>
      </c>
      <c r="C208" s="2" t="s">
        <v>252</v>
      </c>
      <c r="D208" s="56">
        <v>13</v>
      </c>
      <c r="E208" s="56">
        <v>14</v>
      </c>
      <c r="F208" s="56">
        <v>7</v>
      </c>
      <c r="G208" s="56">
        <v>8</v>
      </c>
      <c r="H208" s="56">
        <v>7</v>
      </c>
      <c r="I208" s="56">
        <v>18</v>
      </c>
      <c r="J208" s="56">
        <v>13</v>
      </c>
      <c r="K208" s="56">
        <v>10</v>
      </c>
      <c r="L208" s="56">
        <v>12</v>
      </c>
      <c r="M208" s="56">
        <v>13</v>
      </c>
      <c r="N208" s="56">
        <v>9</v>
      </c>
      <c r="O208" s="56">
        <v>6</v>
      </c>
      <c r="P208" s="59">
        <v>4</v>
      </c>
      <c r="Q208" s="59">
        <v>5</v>
      </c>
      <c r="R208" s="59">
        <v>3</v>
      </c>
      <c r="S208" s="59">
        <v>5</v>
      </c>
      <c r="T208" s="59">
        <v>2</v>
      </c>
      <c r="U208" s="59">
        <v>10</v>
      </c>
      <c r="V208" s="59">
        <v>10</v>
      </c>
      <c r="W208" s="59">
        <v>4</v>
      </c>
      <c r="X208" s="59">
        <v>7</v>
      </c>
      <c r="Y208" s="59">
        <v>10</v>
      </c>
      <c r="Z208" s="59">
        <v>6</v>
      </c>
      <c r="AA208" s="59">
        <v>5</v>
      </c>
      <c r="AB208" s="62">
        <v>30.76923076923077</v>
      </c>
      <c r="AC208" s="62">
        <v>35.714285714285715</v>
      </c>
      <c r="AD208" s="62">
        <v>42.857142857142854</v>
      </c>
      <c r="AE208" s="62">
        <v>62.5</v>
      </c>
      <c r="AF208" s="62">
        <v>28.571428571428569</v>
      </c>
      <c r="AG208" s="62">
        <v>55.555555555555557</v>
      </c>
      <c r="AH208" s="62">
        <v>76.923076923076934</v>
      </c>
      <c r="AI208" s="62">
        <v>40</v>
      </c>
      <c r="AJ208" s="62">
        <v>58.333333333333336</v>
      </c>
      <c r="AK208" s="62">
        <v>76.923076923076934</v>
      </c>
      <c r="AL208" s="62">
        <v>66.666666666666657</v>
      </c>
      <c r="AM208" s="62">
        <v>83.333333333333343</v>
      </c>
      <c r="AN208" s="61">
        <v>8</v>
      </c>
      <c r="AO208" s="25">
        <v>6</v>
      </c>
      <c r="AP208" s="25">
        <v>4</v>
      </c>
      <c r="AQ208" s="25">
        <v>3</v>
      </c>
      <c r="AR208" s="25">
        <v>5</v>
      </c>
      <c r="AS208" s="25">
        <v>8</v>
      </c>
      <c r="AT208" s="25">
        <v>1</v>
      </c>
      <c r="AU208" s="25">
        <v>5</v>
      </c>
      <c r="AV208" s="25">
        <v>5</v>
      </c>
      <c r="AW208" s="25">
        <v>1</v>
      </c>
      <c r="AX208" s="25">
        <v>3</v>
      </c>
      <c r="AY208" s="25">
        <v>1</v>
      </c>
      <c r="AZ208" s="39">
        <v>61.53846153846154</v>
      </c>
      <c r="BA208" s="39">
        <v>42.857142857142854</v>
      </c>
      <c r="BB208" s="39">
        <v>57.142857142857139</v>
      </c>
      <c r="BC208" s="39">
        <v>37.5</v>
      </c>
      <c r="BD208" s="39">
        <v>71.428571428571431</v>
      </c>
      <c r="BE208" s="39">
        <v>44.444444444444443</v>
      </c>
      <c r="BF208" s="39">
        <v>7.6923076923076925</v>
      </c>
      <c r="BG208" s="39">
        <v>50</v>
      </c>
      <c r="BH208" s="39">
        <v>41.666666666666671</v>
      </c>
      <c r="BI208" s="39">
        <v>7.6923076923076925</v>
      </c>
      <c r="BJ208" s="39">
        <v>33.333333333333329</v>
      </c>
      <c r="BK208" s="39">
        <v>16.666666666666664</v>
      </c>
      <c r="BL208" s="25">
        <v>1</v>
      </c>
      <c r="BM208" s="25">
        <v>3</v>
      </c>
      <c r="BN208" s="25">
        <v>0</v>
      </c>
      <c r="BO208" s="25">
        <v>0</v>
      </c>
      <c r="BP208" s="25">
        <v>0</v>
      </c>
      <c r="BQ208" s="25">
        <v>0</v>
      </c>
      <c r="BR208" s="25">
        <v>2</v>
      </c>
      <c r="BS208" s="25">
        <v>1</v>
      </c>
      <c r="BT208" s="25">
        <v>0</v>
      </c>
      <c r="BU208" s="25">
        <v>2</v>
      </c>
      <c r="BV208" s="25">
        <v>0</v>
      </c>
      <c r="BW208" s="25">
        <v>0</v>
      </c>
      <c r="BX208" s="39">
        <v>7.6923076923076925</v>
      </c>
      <c r="BY208" s="39">
        <v>21.428571428571427</v>
      </c>
      <c r="BZ208" s="39">
        <v>0</v>
      </c>
      <c r="CA208" s="39">
        <v>0</v>
      </c>
      <c r="CB208" s="39">
        <v>0</v>
      </c>
      <c r="CC208" s="39">
        <v>0</v>
      </c>
      <c r="CD208" s="39">
        <v>15.384615384615385</v>
      </c>
      <c r="CE208" s="39">
        <v>10</v>
      </c>
      <c r="CF208" s="39">
        <v>0</v>
      </c>
      <c r="CG208" s="39">
        <v>15.384615384615385</v>
      </c>
      <c r="CH208" s="39">
        <v>0</v>
      </c>
      <c r="CI208" s="39">
        <v>0</v>
      </c>
      <c r="CJ208" s="63">
        <v>3</v>
      </c>
      <c r="CK208" s="63">
        <v>3</v>
      </c>
      <c r="CL208" s="63">
        <v>0</v>
      </c>
      <c r="CM208" s="63">
        <v>3</v>
      </c>
      <c r="CN208" s="63">
        <v>1</v>
      </c>
      <c r="CO208" s="63">
        <v>8</v>
      </c>
      <c r="CP208" s="63">
        <v>6</v>
      </c>
      <c r="CQ208" s="63">
        <v>1</v>
      </c>
      <c r="CR208" s="63">
        <v>1</v>
      </c>
      <c r="CS208" s="63">
        <v>6</v>
      </c>
      <c r="CT208" s="63">
        <v>4</v>
      </c>
      <c r="CU208" s="63">
        <v>2</v>
      </c>
      <c r="CV208" s="63">
        <v>1</v>
      </c>
      <c r="CW208" s="63">
        <v>0</v>
      </c>
      <c r="CX208" s="63">
        <v>1</v>
      </c>
      <c r="CY208" s="63">
        <v>0</v>
      </c>
      <c r="CZ208" s="63">
        <v>0</v>
      </c>
      <c r="DA208" s="63">
        <v>0</v>
      </c>
      <c r="DB208" s="63">
        <v>0</v>
      </c>
      <c r="DC208" s="63">
        <v>1</v>
      </c>
      <c r="DD208" s="63">
        <v>1</v>
      </c>
      <c r="DE208" s="63">
        <v>0</v>
      </c>
      <c r="DF208" s="63">
        <v>0</v>
      </c>
      <c r="DG208" s="63">
        <v>0</v>
      </c>
      <c r="DH208" s="25">
        <v>0</v>
      </c>
      <c r="DI208" s="25">
        <v>2</v>
      </c>
      <c r="DJ208" s="25">
        <v>2</v>
      </c>
      <c r="DK208" s="25">
        <v>2</v>
      </c>
      <c r="DL208" s="25">
        <v>0</v>
      </c>
      <c r="DM208" s="25">
        <v>1</v>
      </c>
      <c r="DN208" s="25">
        <v>0</v>
      </c>
      <c r="DO208" s="25">
        <v>0</v>
      </c>
      <c r="DP208" s="25">
        <v>1</v>
      </c>
      <c r="DQ208" s="25">
        <v>1</v>
      </c>
      <c r="DR208" s="25">
        <v>0</v>
      </c>
      <c r="DS208" s="25">
        <v>0</v>
      </c>
      <c r="DT208" s="34">
        <v>4</v>
      </c>
      <c r="DU208" s="34">
        <v>5</v>
      </c>
      <c r="DV208" s="34">
        <v>3</v>
      </c>
      <c r="DW208" s="34">
        <v>5</v>
      </c>
      <c r="DX208" s="34">
        <v>1</v>
      </c>
      <c r="DY208" s="34">
        <v>9</v>
      </c>
      <c r="DZ208" s="34">
        <v>6</v>
      </c>
      <c r="EA208" s="2">
        <v>2</v>
      </c>
      <c r="EB208" s="2">
        <v>3</v>
      </c>
      <c r="EC208" s="2">
        <v>7</v>
      </c>
      <c r="ED208" s="2">
        <v>4</v>
      </c>
      <c r="EE208" s="2">
        <v>2</v>
      </c>
      <c r="EF208" s="34">
        <v>75</v>
      </c>
      <c r="EG208" s="34">
        <v>60</v>
      </c>
      <c r="EH208" s="34">
        <v>0</v>
      </c>
      <c r="EI208" s="34">
        <v>60</v>
      </c>
      <c r="EJ208" s="34">
        <v>100</v>
      </c>
      <c r="EK208" s="34">
        <v>88.888888888888886</v>
      </c>
      <c r="EL208" s="34">
        <v>100</v>
      </c>
      <c r="EM208" s="34">
        <v>50</v>
      </c>
      <c r="EN208" s="34">
        <v>33.333333333333329</v>
      </c>
      <c r="EO208" s="34">
        <v>85.714285714285708</v>
      </c>
      <c r="EP208" s="34">
        <v>100</v>
      </c>
      <c r="EQ208" s="34">
        <v>100</v>
      </c>
      <c r="ER208" s="34">
        <v>25</v>
      </c>
      <c r="ES208" s="34">
        <v>0</v>
      </c>
      <c r="ET208" s="34">
        <v>33.333333333333329</v>
      </c>
      <c r="EU208" s="34">
        <v>0</v>
      </c>
      <c r="EV208" s="34">
        <v>0</v>
      </c>
      <c r="EW208" s="34">
        <v>0</v>
      </c>
      <c r="EX208" s="34">
        <v>0</v>
      </c>
      <c r="EY208" s="34">
        <v>50</v>
      </c>
      <c r="EZ208" s="34">
        <v>33.333333333333329</v>
      </c>
      <c r="FA208" s="34">
        <v>0</v>
      </c>
      <c r="FB208" s="34">
        <v>0</v>
      </c>
      <c r="FC208" s="34">
        <v>0</v>
      </c>
      <c r="FD208" s="42">
        <v>0</v>
      </c>
      <c r="FE208" s="42">
        <v>40</v>
      </c>
      <c r="FF208" s="42">
        <v>66.666666666666657</v>
      </c>
      <c r="FG208" s="42">
        <v>40</v>
      </c>
      <c r="FH208" s="42">
        <v>0</v>
      </c>
      <c r="FI208" s="42">
        <v>11.111111111111111</v>
      </c>
      <c r="FJ208" s="42">
        <v>0</v>
      </c>
      <c r="FK208" s="42">
        <v>0</v>
      </c>
      <c r="FL208" s="42">
        <v>33.333333333333329</v>
      </c>
      <c r="FM208" s="42">
        <v>14.285714285714285</v>
      </c>
      <c r="FN208" s="42">
        <v>0</v>
      </c>
      <c r="FO208" s="42">
        <v>0</v>
      </c>
      <c r="FP208" s="42">
        <v>4</v>
      </c>
      <c r="FQ208" s="2">
        <v>3</v>
      </c>
      <c r="FR208" s="2">
        <v>2</v>
      </c>
      <c r="FS208" s="2">
        <v>3</v>
      </c>
      <c r="FT208" s="2">
        <v>0</v>
      </c>
      <c r="FU208" s="2">
        <v>9</v>
      </c>
      <c r="FV208" s="2">
        <v>9</v>
      </c>
      <c r="FW208" s="2">
        <v>3</v>
      </c>
      <c r="FX208" s="2">
        <v>3</v>
      </c>
      <c r="FY208" s="2">
        <v>8</v>
      </c>
      <c r="FZ208" s="2">
        <v>5</v>
      </c>
      <c r="GA208" s="2">
        <v>3</v>
      </c>
      <c r="GB208" s="25">
        <v>0</v>
      </c>
      <c r="GC208" s="25">
        <v>1</v>
      </c>
      <c r="GD208" s="25">
        <v>0</v>
      </c>
      <c r="GE208" s="25">
        <v>0</v>
      </c>
      <c r="GF208" s="25">
        <v>1</v>
      </c>
      <c r="GG208" s="25">
        <v>1</v>
      </c>
      <c r="GH208" s="25">
        <v>1</v>
      </c>
      <c r="GI208" s="25">
        <v>0</v>
      </c>
      <c r="GJ208" s="25">
        <v>0</v>
      </c>
      <c r="GK208" s="25">
        <v>0</v>
      </c>
      <c r="GL208" s="25">
        <v>1</v>
      </c>
      <c r="GM208" s="25">
        <v>1</v>
      </c>
      <c r="GN208" s="2">
        <v>0</v>
      </c>
      <c r="GO208" s="2">
        <v>1</v>
      </c>
      <c r="GP208" s="2">
        <v>1</v>
      </c>
      <c r="GQ208" s="2">
        <v>1</v>
      </c>
      <c r="GR208" s="2">
        <v>1</v>
      </c>
      <c r="GS208" s="2">
        <v>0</v>
      </c>
      <c r="GT208" s="2">
        <v>0</v>
      </c>
      <c r="GU208" s="2">
        <v>0</v>
      </c>
      <c r="GV208" s="2">
        <v>2</v>
      </c>
      <c r="GW208" s="2">
        <v>1</v>
      </c>
      <c r="GX208" s="2">
        <v>0</v>
      </c>
      <c r="GY208" s="2">
        <v>1</v>
      </c>
      <c r="GZ208" s="2">
        <v>4</v>
      </c>
      <c r="HA208" s="2">
        <v>5</v>
      </c>
      <c r="HB208" s="2">
        <v>3</v>
      </c>
      <c r="HC208" s="2">
        <v>4</v>
      </c>
      <c r="HD208" s="2">
        <v>2</v>
      </c>
      <c r="HE208" s="2">
        <v>10</v>
      </c>
      <c r="HF208" s="2">
        <v>10</v>
      </c>
      <c r="HG208" s="2">
        <v>3</v>
      </c>
      <c r="HH208" s="2">
        <v>5</v>
      </c>
      <c r="HI208" s="2">
        <v>9</v>
      </c>
      <c r="HJ208" s="2">
        <v>6</v>
      </c>
      <c r="HK208" s="2">
        <v>5</v>
      </c>
      <c r="HL208" s="34">
        <v>100</v>
      </c>
      <c r="HM208" s="34">
        <v>60</v>
      </c>
      <c r="HN208" s="34">
        <v>66.666666666666657</v>
      </c>
      <c r="HO208" s="34">
        <v>75</v>
      </c>
      <c r="HP208" s="34">
        <v>0</v>
      </c>
      <c r="HQ208" s="34">
        <v>90</v>
      </c>
      <c r="HR208" s="34">
        <v>90</v>
      </c>
      <c r="HS208" s="34">
        <v>100</v>
      </c>
      <c r="HT208" s="34">
        <v>60</v>
      </c>
      <c r="HU208" s="34">
        <v>88.888888888888886</v>
      </c>
      <c r="HV208" s="34">
        <v>83.333333333333343</v>
      </c>
      <c r="HW208" s="34">
        <v>60</v>
      </c>
      <c r="HX208" s="39">
        <v>0</v>
      </c>
      <c r="HY208" s="39">
        <v>20</v>
      </c>
      <c r="HZ208" s="39">
        <v>0</v>
      </c>
      <c r="IA208" s="39">
        <v>0</v>
      </c>
      <c r="IB208" s="39">
        <v>50</v>
      </c>
      <c r="IC208" s="39">
        <v>10</v>
      </c>
      <c r="ID208" s="39">
        <v>10</v>
      </c>
      <c r="IE208" s="39">
        <v>0</v>
      </c>
      <c r="IF208" s="39">
        <v>0</v>
      </c>
      <c r="IG208" s="39">
        <v>0</v>
      </c>
      <c r="IH208" s="39">
        <v>16.666666666666664</v>
      </c>
      <c r="II208" s="39">
        <v>20</v>
      </c>
      <c r="IJ208" s="39">
        <v>0</v>
      </c>
      <c r="IK208" s="39">
        <v>20</v>
      </c>
      <c r="IL208" s="39">
        <v>33.333333333333329</v>
      </c>
      <c r="IM208" s="39">
        <v>25</v>
      </c>
      <c r="IN208" s="39">
        <v>50</v>
      </c>
      <c r="IO208" s="39">
        <v>0</v>
      </c>
      <c r="IP208" s="39">
        <v>0</v>
      </c>
      <c r="IQ208" s="39">
        <v>0</v>
      </c>
      <c r="IR208" s="39">
        <v>40</v>
      </c>
      <c r="IS208" s="39">
        <v>11.111111111111111</v>
      </c>
      <c r="IT208" s="39">
        <v>0</v>
      </c>
      <c r="IU208" s="39">
        <v>20</v>
      </c>
      <c r="IV208" s="39">
        <v>3</v>
      </c>
      <c r="IW208" s="39">
        <v>4</v>
      </c>
      <c r="IX208" s="39">
        <v>2</v>
      </c>
      <c r="IY208" s="39">
        <v>3</v>
      </c>
      <c r="IZ208" s="39">
        <v>4</v>
      </c>
      <c r="JA208" s="39">
        <v>7</v>
      </c>
      <c r="JB208" s="39">
        <v>1</v>
      </c>
      <c r="JC208" s="39">
        <v>2</v>
      </c>
      <c r="JD208" s="2">
        <v>2</v>
      </c>
      <c r="JE208" s="2">
        <v>1</v>
      </c>
      <c r="JF208" s="2">
        <v>3</v>
      </c>
      <c r="JG208" s="2">
        <v>1</v>
      </c>
      <c r="JH208" s="2">
        <v>1</v>
      </c>
      <c r="JI208" s="2">
        <v>0</v>
      </c>
      <c r="JJ208" s="2">
        <v>0</v>
      </c>
      <c r="JK208" s="2">
        <v>0</v>
      </c>
      <c r="JL208" s="2">
        <v>0</v>
      </c>
      <c r="JM208" s="44">
        <v>0</v>
      </c>
      <c r="JN208" s="44">
        <v>0</v>
      </c>
      <c r="JO208" s="44">
        <v>0</v>
      </c>
      <c r="JP208" s="2">
        <v>2</v>
      </c>
      <c r="JQ208" s="2">
        <v>0</v>
      </c>
      <c r="JR208" s="2">
        <v>0</v>
      </c>
      <c r="JS208" s="2">
        <v>0</v>
      </c>
      <c r="JT208" s="2">
        <v>2</v>
      </c>
      <c r="JU208" s="2">
        <v>2</v>
      </c>
      <c r="JV208" s="2">
        <v>1</v>
      </c>
      <c r="JW208" s="2">
        <v>0</v>
      </c>
      <c r="JX208" s="2">
        <v>0</v>
      </c>
      <c r="JY208" s="2">
        <v>1</v>
      </c>
      <c r="JZ208" s="2">
        <v>0</v>
      </c>
      <c r="KA208" s="2">
        <v>0</v>
      </c>
      <c r="KB208" s="25">
        <v>0</v>
      </c>
      <c r="KC208" s="25">
        <v>0</v>
      </c>
      <c r="KD208" s="25">
        <v>0</v>
      </c>
      <c r="KE208" s="25">
        <v>0</v>
      </c>
      <c r="KF208" s="25">
        <v>6</v>
      </c>
      <c r="KG208" s="25">
        <v>6</v>
      </c>
      <c r="KH208" s="25">
        <v>3</v>
      </c>
      <c r="KI208" s="25">
        <v>3</v>
      </c>
      <c r="KJ208" s="25">
        <v>4</v>
      </c>
      <c r="KK208" s="25">
        <v>8</v>
      </c>
      <c r="KL208" s="25">
        <v>1</v>
      </c>
      <c r="KM208" s="25">
        <v>2</v>
      </c>
      <c r="KN208" s="25">
        <v>4</v>
      </c>
      <c r="KO208" s="25">
        <v>1</v>
      </c>
      <c r="KP208" s="25">
        <v>3</v>
      </c>
      <c r="KQ208" s="25">
        <v>1</v>
      </c>
      <c r="KR208" s="44">
        <v>50</v>
      </c>
      <c r="KS208" s="44">
        <v>66.666666666666657</v>
      </c>
      <c r="KT208" s="44">
        <v>66.666666666666657</v>
      </c>
      <c r="KU208" s="44">
        <v>100</v>
      </c>
      <c r="KV208" s="44">
        <v>100</v>
      </c>
      <c r="KW208" s="44">
        <v>87.5</v>
      </c>
      <c r="KX208" s="44">
        <v>100</v>
      </c>
      <c r="KY208" s="44">
        <v>100</v>
      </c>
      <c r="KZ208" s="44">
        <v>50</v>
      </c>
      <c r="LA208" s="44">
        <v>100</v>
      </c>
      <c r="LB208" s="44">
        <v>100</v>
      </c>
      <c r="LC208" s="44">
        <v>100</v>
      </c>
      <c r="LD208" s="44">
        <v>16.666666666666664</v>
      </c>
      <c r="LE208" s="44">
        <v>0</v>
      </c>
      <c r="LF208" s="44">
        <v>0</v>
      </c>
      <c r="LG208" s="44">
        <v>0</v>
      </c>
      <c r="LH208" s="44">
        <v>0</v>
      </c>
      <c r="LI208" s="44">
        <v>0</v>
      </c>
      <c r="LJ208" s="44">
        <v>0</v>
      </c>
      <c r="LK208" s="44">
        <v>0</v>
      </c>
      <c r="LL208" s="44">
        <v>50</v>
      </c>
      <c r="LM208" s="44">
        <v>0</v>
      </c>
      <c r="LN208" s="44">
        <v>0</v>
      </c>
      <c r="LO208" s="44">
        <v>0</v>
      </c>
      <c r="LP208" s="44">
        <v>33.333333333333329</v>
      </c>
      <c r="LQ208" s="44">
        <v>33.333333333333329</v>
      </c>
      <c r="LR208" s="44">
        <v>33.333333333333329</v>
      </c>
      <c r="LS208" s="44">
        <v>0</v>
      </c>
      <c r="LT208" s="44">
        <v>0</v>
      </c>
      <c r="LU208" s="44">
        <v>12.5</v>
      </c>
      <c r="LV208" s="44">
        <v>0</v>
      </c>
      <c r="LW208" s="44">
        <v>0</v>
      </c>
      <c r="LX208" s="44">
        <v>0</v>
      </c>
      <c r="LY208" s="44">
        <v>0</v>
      </c>
      <c r="LZ208" s="44">
        <v>0</v>
      </c>
      <c r="MA208" s="44">
        <v>0</v>
      </c>
      <c r="MB208" s="25">
        <v>1</v>
      </c>
      <c r="MC208" s="25">
        <v>3</v>
      </c>
      <c r="MD208" s="25">
        <v>2</v>
      </c>
      <c r="ME208" s="25">
        <v>1</v>
      </c>
      <c r="MF208" s="25">
        <v>1</v>
      </c>
      <c r="MG208" s="25">
        <v>0</v>
      </c>
      <c r="MH208" s="25">
        <v>0</v>
      </c>
      <c r="MI208" s="25">
        <v>1</v>
      </c>
      <c r="MJ208" s="25">
        <v>0</v>
      </c>
      <c r="MK208" s="25">
        <v>2</v>
      </c>
      <c r="ML208" s="25">
        <v>2</v>
      </c>
      <c r="MM208" s="25">
        <v>0</v>
      </c>
      <c r="MN208" s="25">
        <v>4</v>
      </c>
      <c r="MO208" s="25">
        <v>4</v>
      </c>
      <c r="MP208" s="25">
        <v>3</v>
      </c>
      <c r="MQ208" s="25">
        <v>5</v>
      </c>
      <c r="MR208" s="25">
        <v>1</v>
      </c>
      <c r="MS208" s="25">
        <v>8</v>
      </c>
      <c r="MT208" s="25">
        <v>3</v>
      </c>
      <c r="MU208" s="25">
        <v>1</v>
      </c>
      <c r="MV208" s="25">
        <v>1</v>
      </c>
      <c r="MW208" s="44">
        <v>3</v>
      </c>
      <c r="MX208" s="44">
        <v>2</v>
      </c>
      <c r="MY208" s="44">
        <v>1</v>
      </c>
      <c r="MZ208" s="44">
        <v>25</v>
      </c>
      <c r="NA208" s="44">
        <v>75</v>
      </c>
      <c r="NB208" s="44">
        <v>66.666666666666657</v>
      </c>
      <c r="NC208" s="44">
        <v>20</v>
      </c>
      <c r="ND208" s="44">
        <v>100</v>
      </c>
      <c r="NE208" s="44">
        <v>0</v>
      </c>
      <c r="NF208" s="44">
        <v>0</v>
      </c>
      <c r="NG208" s="44">
        <v>100</v>
      </c>
      <c r="NH208" s="44">
        <v>0</v>
      </c>
      <c r="NI208" s="44">
        <v>66.666666666666657</v>
      </c>
      <c r="NJ208" s="44">
        <v>100</v>
      </c>
      <c r="NK208" s="44">
        <v>0</v>
      </c>
      <c r="NL208" s="25">
        <v>0</v>
      </c>
      <c r="NM208" s="25">
        <v>0</v>
      </c>
      <c r="NN208" s="25">
        <v>0</v>
      </c>
      <c r="NO208" s="25">
        <v>0</v>
      </c>
      <c r="NP208" s="25">
        <v>0</v>
      </c>
      <c r="NQ208" s="25">
        <v>0</v>
      </c>
      <c r="NR208" s="25">
        <v>0</v>
      </c>
      <c r="NS208" s="25">
        <v>0</v>
      </c>
      <c r="NT208" s="25">
        <v>0</v>
      </c>
      <c r="NU208" s="25">
        <v>0</v>
      </c>
      <c r="NV208" s="25">
        <v>0</v>
      </c>
      <c r="NW208" s="25">
        <v>0</v>
      </c>
      <c r="NX208" s="25">
        <v>3</v>
      </c>
      <c r="NY208" s="25">
        <v>1</v>
      </c>
      <c r="NZ208" s="25">
        <v>0</v>
      </c>
      <c r="OA208" s="25">
        <v>1</v>
      </c>
      <c r="OB208" s="25">
        <v>0</v>
      </c>
      <c r="OC208" s="25">
        <v>0</v>
      </c>
      <c r="OD208" s="44">
        <v>0</v>
      </c>
      <c r="OE208" s="44">
        <v>0</v>
      </c>
      <c r="OF208" s="44">
        <v>0</v>
      </c>
      <c r="OG208" s="44">
        <v>0</v>
      </c>
      <c r="OH208" s="44">
        <v>0</v>
      </c>
      <c r="OI208" s="44">
        <v>0</v>
      </c>
      <c r="OJ208" s="44">
        <v>0</v>
      </c>
      <c r="OK208" s="44">
        <v>0</v>
      </c>
      <c r="OL208" s="44">
        <v>999999999</v>
      </c>
      <c r="OM208" s="44">
        <v>0</v>
      </c>
      <c r="ON208" s="44">
        <v>999999999</v>
      </c>
      <c r="OO208" s="44">
        <v>999999999</v>
      </c>
      <c r="OP208" s="44">
        <v>999999999</v>
      </c>
      <c r="OQ208" s="44">
        <v>999999999</v>
      </c>
      <c r="OR208" s="44">
        <v>999999999</v>
      </c>
      <c r="OS208" s="44">
        <v>999999999</v>
      </c>
      <c r="OT208" s="44">
        <v>999999999</v>
      </c>
      <c r="OU208" s="44">
        <v>999999999</v>
      </c>
      <c r="OV208" s="25">
        <v>7</v>
      </c>
      <c r="OW208" s="25">
        <v>6</v>
      </c>
      <c r="OX208" s="25">
        <v>5</v>
      </c>
      <c r="OY208" s="25">
        <v>6</v>
      </c>
      <c r="OZ208" s="25">
        <v>7</v>
      </c>
      <c r="PA208" s="25">
        <v>18</v>
      </c>
      <c r="PB208" s="25">
        <v>12</v>
      </c>
      <c r="PC208" s="25">
        <v>15</v>
      </c>
      <c r="PD208" s="25">
        <v>12</v>
      </c>
      <c r="PE208" s="25">
        <v>14</v>
      </c>
      <c r="PF208" s="25">
        <v>10</v>
      </c>
      <c r="PG208" s="25">
        <v>2</v>
      </c>
      <c r="PH208" s="25">
        <v>14</v>
      </c>
      <c r="PI208" s="25">
        <v>17</v>
      </c>
      <c r="PJ208" s="25">
        <v>9</v>
      </c>
      <c r="PK208" s="25">
        <v>8</v>
      </c>
      <c r="PL208" s="25">
        <v>9</v>
      </c>
      <c r="PM208" s="25">
        <v>21</v>
      </c>
      <c r="PN208" s="25">
        <v>17</v>
      </c>
      <c r="PO208" s="25">
        <v>17</v>
      </c>
      <c r="PP208" s="25">
        <v>14</v>
      </c>
      <c r="PQ208" s="25">
        <v>16</v>
      </c>
      <c r="PR208" s="25">
        <v>12</v>
      </c>
      <c r="PS208" s="25">
        <v>7</v>
      </c>
      <c r="PT208" s="44">
        <v>50</v>
      </c>
      <c r="PU208" s="44">
        <v>35.294117647058826</v>
      </c>
      <c r="PV208" s="44">
        <v>55.555555555555557</v>
      </c>
      <c r="PW208" s="44">
        <v>75</v>
      </c>
      <c r="PX208" s="44">
        <v>77.777777777777786</v>
      </c>
      <c r="PY208" s="44">
        <v>85.714285714285708</v>
      </c>
      <c r="PZ208" s="44">
        <v>70.588235294117652</v>
      </c>
      <c r="QA208" s="44">
        <v>88.235294117647058</v>
      </c>
      <c r="QB208" s="44">
        <v>85.714285714285708</v>
      </c>
      <c r="QC208" s="44">
        <v>87.5</v>
      </c>
      <c r="QD208" s="44">
        <v>83.333333333333343</v>
      </c>
      <c r="QE208" s="44">
        <v>28.571428571428569</v>
      </c>
      <c r="QF208" s="25">
        <v>7</v>
      </c>
      <c r="QG208" s="25">
        <v>10</v>
      </c>
      <c r="QH208" s="25">
        <v>8</v>
      </c>
      <c r="QI208" s="25">
        <v>6</v>
      </c>
      <c r="QJ208" s="25">
        <v>6</v>
      </c>
      <c r="QK208" s="25">
        <v>17</v>
      </c>
      <c r="QL208" s="25">
        <v>11</v>
      </c>
      <c r="QM208" s="25">
        <v>12</v>
      </c>
      <c r="QN208" s="25">
        <v>10</v>
      </c>
      <c r="QO208" s="25">
        <v>11</v>
      </c>
      <c r="QP208" s="25">
        <v>7</v>
      </c>
      <c r="QQ208" s="25">
        <v>14</v>
      </c>
      <c r="QR208" s="25">
        <v>17</v>
      </c>
      <c r="QS208" s="25">
        <v>9</v>
      </c>
      <c r="QT208" s="25">
        <v>8</v>
      </c>
      <c r="QU208" s="25">
        <v>9</v>
      </c>
      <c r="QV208" s="25">
        <v>21</v>
      </c>
      <c r="QW208" s="25">
        <v>17</v>
      </c>
      <c r="QX208" s="25">
        <v>17</v>
      </c>
      <c r="QY208" s="25">
        <v>14</v>
      </c>
      <c r="QZ208" s="25">
        <v>16</v>
      </c>
      <c r="RA208" s="25">
        <v>12</v>
      </c>
      <c r="RB208" s="44">
        <v>50</v>
      </c>
      <c r="RC208" s="44">
        <v>58.82352941176471</v>
      </c>
      <c r="RD208" s="44">
        <v>88.888888888888886</v>
      </c>
      <c r="RE208" s="44">
        <v>75</v>
      </c>
      <c r="RF208" s="44">
        <v>66.666666666666657</v>
      </c>
      <c r="RG208" s="44">
        <v>80.952380952380949</v>
      </c>
      <c r="RH208" s="44">
        <v>64.705882352941174</v>
      </c>
      <c r="RI208" s="44">
        <v>70.588235294117652</v>
      </c>
      <c r="RJ208" s="44">
        <v>71.428571428571431</v>
      </c>
      <c r="RK208" s="44">
        <v>68.75</v>
      </c>
      <c r="RL208" s="44">
        <v>58.333333333333336</v>
      </c>
      <c r="RM208" s="25">
        <v>7</v>
      </c>
      <c r="RN208" s="25">
        <v>8</v>
      </c>
      <c r="RO208" s="25">
        <v>5</v>
      </c>
      <c r="RP208" s="25">
        <v>8</v>
      </c>
      <c r="RQ208" s="25">
        <v>5</v>
      </c>
      <c r="RR208" s="25">
        <v>15</v>
      </c>
      <c r="RS208" s="25">
        <v>7</v>
      </c>
      <c r="RT208" s="25">
        <v>5</v>
      </c>
      <c r="RU208" s="25">
        <v>10</v>
      </c>
      <c r="RV208" s="25">
        <v>8</v>
      </c>
      <c r="RW208" s="25">
        <v>7</v>
      </c>
      <c r="RX208" s="25">
        <v>5</v>
      </c>
      <c r="RY208" s="25">
        <v>7</v>
      </c>
      <c r="RZ208" s="25">
        <v>8</v>
      </c>
      <c r="SA208" s="25">
        <v>5</v>
      </c>
      <c r="SB208" s="25">
        <v>6</v>
      </c>
      <c r="SC208" s="25">
        <v>5</v>
      </c>
      <c r="SD208" s="25">
        <v>13</v>
      </c>
      <c r="SE208" s="25">
        <v>8</v>
      </c>
      <c r="SF208" s="25">
        <v>4</v>
      </c>
      <c r="SG208" s="25">
        <v>4</v>
      </c>
      <c r="SH208" s="25">
        <v>9</v>
      </c>
      <c r="SI208" s="25">
        <v>7</v>
      </c>
      <c r="SJ208" s="25">
        <v>5</v>
      </c>
      <c r="SK208" s="25">
        <v>5</v>
      </c>
      <c r="SL208" s="25">
        <v>5</v>
      </c>
      <c r="SM208" s="25">
        <v>4</v>
      </c>
      <c r="SN208" s="25">
        <v>6</v>
      </c>
      <c r="SO208" s="25">
        <v>5</v>
      </c>
      <c r="SP208" s="25">
        <v>11</v>
      </c>
      <c r="SQ208" s="25">
        <v>5</v>
      </c>
      <c r="SR208" s="25">
        <v>4</v>
      </c>
      <c r="SS208" s="25">
        <v>4</v>
      </c>
      <c r="ST208" s="25">
        <v>8</v>
      </c>
      <c r="SU208" s="25">
        <v>5</v>
      </c>
      <c r="SV208" s="25">
        <v>5</v>
      </c>
      <c r="SW208" s="44">
        <v>53.846153846153847</v>
      </c>
      <c r="SX208" s="44">
        <v>57.142857142857139</v>
      </c>
      <c r="SY208" s="44">
        <v>71.428571428571431</v>
      </c>
      <c r="SZ208" s="44">
        <v>100</v>
      </c>
      <c r="TA208" s="44">
        <v>71.428571428571431</v>
      </c>
      <c r="TB208" s="44">
        <v>83.333333333333343</v>
      </c>
      <c r="TC208" s="44">
        <v>53.846153846153847</v>
      </c>
      <c r="TD208" s="44">
        <v>50</v>
      </c>
      <c r="TE208" s="44">
        <v>83.333333333333343</v>
      </c>
      <c r="TF208" s="44">
        <v>61.53846153846154</v>
      </c>
      <c r="TG208" s="44">
        <v>77.777777777777786</v>
      </c>
      <c r="TH208" s="44">
        <v>83.333333333333343</v>
      </c>
      <c r="TI208" s="44">
        <v>53.846153846153847</v>
      </c>
      <c r="TJ208" s="44">
        <v>57.142857142857139</v>
      </c>
      <c r="TK208" s="44">
        <v>71.428571428571431</v>
      </c>
      <c r="TL208" s="44">
        <v>75</v>
      </c>
      <c r="TM208" s="44">
        <v>71.428571428571431</v>
      </c>
      <c r="TN208" s="44">
        <v>72.222222222222214</v>
      </c>
      <c r="TO208" s="44">
        <v>61.53846153846154</v>
      </c>
      <c r="TP208" s="44">
        <v>40</v>
      </c>
      <c r="TQ208" s="44">
        <v>33.333333333333329</v>
      </c>
      <c r="TR208" s="44">
        <v>69.230769230769226</v>
      </c>
      <c r="TS208" s="44">
        <v>77.777777777777786</v>
      </c>
      <c r="TT208" s="44">
        <v>83.333333333333343</v>
      </c>
      <c r="TU208" s="44">
        <v>38.461538461538467</v>
      </c>
      <c r="TV208" s="44">
        <v>35.714285714285715</v>
      </c>
      <c r="TW208" s="44">
        <v>57.142857142857139</v>
      </c>
      <c r="TX208" s="44">
        <v>75</v>
      </c>
      <c r="TY208" s="44">
        <v>71.428571428571431</v>
      </c>
      <c r="TZ208" s="44">
        <v>61.111111111111114</v>
      </c>
      <c r="UA208" s="44">
        <v>38.461538461538467</v>
      </c>
      <c r="UB208" s="44">
        <v>40</v>
      </c>
      <c r="UC208" s="44">
        <v>33.333333333333329</v>
      </c>
      <c r="UD208" s="44">
        <v>61.53846153846154</v>
      </c>
      <c r="UE208" s="44">
        <v>55.555555555555557</v>
      </c>
      <c r="UF208" s="44">
        <v>83.333333333333343</v>
      </c>
    </row>
    <row r="209" spans="1:552" x14ac:dyDescent="0.25">
      <c r="A209" s="2" t="str">
        <f t="shared" si="3"/>
        <v xml:space="preserve">353060 Mogi das Cruzes                                                                                                                              </v>
      </c>
      <c r="B209" s="58">
        <v>353060</v>
      </c>
      <c r="C209" s="2" t="s">
        <v>253</v>
      </c>
      <c r="D209" s="56">
        <v>9</v>
      </c>
      <c r="E209" s="56">
        <v>11</v>
      </c>
      <c r="F209" s="56">
        <v>8</v>
      </c>
      <c r="G209" s="56">
        <v>11</v>
      </c>
      <c r="H209" s="56">
        <v>15</v>
      </c>
      <c r="I209" s="56">
        <v>16</v>
      </c>
      <c r="J209" s="56">
        <v>7</v>
      </c>
      <c r="K209" s="56">
        <v>10</v>
      </c>
      <c r="L209" s="56">
        <v>6</v>
      </c>
      <c r="M209" s="56">
        <v>14</v>
      </c>
      <c r="N209" s="56">
        <v>10</v>
      </c>
      <c r="O209" s="56">
        <v>8</v>
      </c>
      <c r="P209" s="59">
        <v>5</v>
      </c>
      <c r="Q209" s="59">
        <v>3</v>
      </c>
      <c r="R209" s="59">
        <v>4</v>
      </c>
      <c r="S209" s="59">
        <v>2</v>
      </c>
      <c r="T209" s="59">
        <v>7</v>
      </c>
      <c r="U209" s="59">
        <v>12</v>
      </c>
      <c r="V209" s="59">
        <v>3</v>
      </c>
      <c r="W209" s="59">
        <v>7</v>
      </c>
      <c r="X209" s="59">
        <v>5</v>
      </c>
      <c r="Y209" s="59">
        <v>11</v>
      </c>
      <c r="Z209" s="59">
        <v>9</v>
      </c>
      <c r="AA209" s="59">
        <v>3</v>
      </c>
      <c r="AB209" s="62">
        <v>55.555555555555557</v>
      </c>
      <c r="AC209" s="62">
        <v>27.27272727272727</v>
      </c>
      <c r="AD209" s="62">
        <v>50</v>
      </c>
      <c r="AE209" s="62">
        <v>18.181818181818183</v>
      </c>
      <c r="AF209" s="62">
        <v>46.666666666666664</v>
      </c>
      <c r="AG209" s="62">
        <v>75</v>
      </c>
      <c r="AH209" s="62">
        <v>42.857142857142854</v>
      </c>
      <c r="AI209" s="62">
        <v>70</v>
      </c>
      <c r="AJ209" s="62">
        <v>83.333333333333343</v>
      </c>
      <c r="AK209" s="62">
        <v>78.571428571428569</v>
      </c>
      <c r="AL209" s="62">
        <v>90</v>
      </c>
      <c r="AM209" s="62">
        <v>37.5</v>
      </c>
      <c r="AN209" s="61">
        <v>1</v>
      </c>
      <c r="AO209" s="25">
        <v>4</v>
      </c>
      <c r="AP209" s="25">
        <v>2</v>
      </c>
      <c r="AQ209" s="25">
        <v>5</v>
      </c>
      <c r="AR209" s="25">
        <v>8</v>
      </c>
      <c r="AS209" s="25">
        <v>4</v>
      </c>
      <c r="AT209" s="25">
        <v>3</v>
      </c>
      <c r="AU209" s="25">
        <v>3</v>
      </c>
      <c r="AV209" s="25">
        <v>1</v>
      </c>
      <c r="AW209" s="25">
        <v>3</v>
      </c>
      <c r="AX209" s="25">
        <v>1</v>
      </c>
      <c r="AY209" s="25">
        <v>5</v>
      </c>
      <c r="AZ209" s="39">
        <v>11.111111111111111</v>
      </c>
      <c r="BA209" s="39">
        <v>36.363636363636367</v>
      </c>
      <c r="BB209" s="39">
        <v>25</v>
      </c>
      <c r="BC209" s="39">
        <v>45.454545454545453</v>
      </c>
      <c r="BD209" s="39">
        <v>53.333333333333336</v>
      </c>
      <c r="BE209" s="39">
        <v>25</v>
      </c>
      <c r="BF209" s="39">
        <v>42.857142857142854</v>
      </c>
      <c r="BG209" s="39">
        <v>30</v>
      </c>
      <c r="BH209" s="39">
        <v>16.666666666666664</v>
      </c>
      <c r="BI209" s="39">
        <v>21.428571428571427</v>
      </c>
      <c r="BJ209" s="39">
        <v>10</v>
      </c>
      <c r="BK209" s="39">
        <v>62.5</v>
      </c>
      <c r="BL209" s="25">
        <v>3</v>
      </c>
      <c r="BM209" s="25">
        <v>4</v>
      </c>
      <c r="BN209" s="25">
        <v>2</v>
      </c>
      <c r="BO209" s="25">
        <v>4</v>
      </c>
      <c r="BP209" s="25">
        <v>0</v>
      </c>
      <c r="BQ209" s="25">
        <v>0</v>
      </c>
      <c r="BR209" s="25">
        <v>1</v>
      </c>
      <c r="BS209" s="25">
        <v>0</v>
      </c>
      <c r="BT209" s="25">
        <v>0</v>
      </c>
      <c r="BU209" s="25">
        <v>0</v>
      </c>
      <c r="BV209" s="25">
        <v>0</v>
      </c>
      <c r="BW209" s="25">
        <v>0</v>
      </c>
      <c r="BX209" s="39">
        <v>33.333333333333329</v>
      </c>
      <c r="BY209" s="39">
        <v>36.363636363636367</v>
      </c>
      <c r="BZ209" s="39">
        <v>25</v>
      </c>
      <c r="CA209" s="39">
        <v>36.363636363636367</v>
      </c>
      <c r="CB209" s="39">
        <v>0</v>
      </c>
      <c r="CC209" s="39">
        <v>0</v>
      </c>
      <c r="CD209" s="39">
        <v>14.285714285714285</v>
      </c>
      <c r="CE209" s="39">
        <v>0</v>
      </c>
      <c r="CF209" s="39">
        <v>0</v>
      </c>
      <c r="CG209" s="39">
        <v>0</v>
      </c>
      <c r="CH209" s="39">
        <v>0</v>
      </c>
      <c r="CI209" s="39">
        <v>0</v>
      </c>
      <c r="CJ209" s="63">
        <v>1</v>
      </c>
      <c r="CK209" s="63">
        <v>1</v>
      </c>
      <c r="CL209" s="63">
        <v>1</v>
      </c>
      <c r="CM209" s="63">
        <v>1</v>
      </c>
      <c r="CN209" s="63">
        <v>2</v>
      </c>
      <c r="CO209" s="63">
        <v>5</v>
      </c>
      <c r="CP209" s="63">
        <v>2</v>
      </c>
      <c r="CQ209" s="63">
        <v>2</v>
      </c>
      <c r="CR209" s="63">
        <v>2</v>
      </c>
      <c r="CS209" s="63">
        <v>6</v>
      </c>
      <c r="CT209" s="63">
        <v>4</v>
      </c>
      <c r="CU209" s="63">
        <v>2</v>
      </c>
      <c r="CV209" s="63">
        <v>0</v>
      </c>
      <c r="CW209" s="63">
        <v>0</v>
      </c>
      <c r="CX209" s="63">
        <v>0</v>
      </c>
      <c r="CY209" s="63">
        <v>0</v>
      </c>
      <c r="CZ209" s="63">
        <v>3</v>
      </c>
      <c r="DA209" s="63">
        <v>0</v>
      </c>
      <c r="DB209" s="63">
        <v>0</v>
      </c>
      <c r="DC209" s="63">
        <v>1</v>
      </c>
      <c r="DD209" s="63">
        <v>0</v>
      </c>
      <c r="DE209" s="63">
        <v>0</v>
      </c>
      <c r="DF209" s="63">
        <v>0</v>
      </c>
      <c r="DG209" s="63">
        <v>0</v>
      </c>
      <c r="DH209" s="25">
        <v>1</v>
      </c>
      <c r="DI209" s="25">
        <v>1</v>
      </c>
      <c r="DJ209" s="25">
        <v>1</v>
      </c>
      <c r="DK209" s="25">
        <v>1</v>
      </c>
      <c r="DL209" s="25">
        <v>0</v>
      </c>
      <c r="DM209" s="25">
        <v>1</v>
      </c>
      <c r="DN209" s="25">
        <v>0</v>
      </c>
      <c r="DO209" s="25">
        <v>2</v>
      </c>
      <c r="DP209" s="25">
        <v>0</v>
      </c>
      <c r="DQ209" s="25">
        <v>0</v>
      </c>
      <c r="DR209" s="25">
        <v>3</v>
      </c>
      <c r="DS209" s="25">
        <v>0</v>
      </c>
      <c r="DT209" s="34">
        <v>2</v>
      </c>
      <c r="DU209" s="34">
        <v>2</v>
      </c>
      <c r="DV209" s="34">
        <v>2</v>
      </c>
      <c r="DW209" s="34">
        <v>2</v>
      </c>
      <c r="DX209" s="34">
        <v>5</v>
      </c>
      <c r="DY209" s="34">
        <v>6</v>
      </c>
      <c r="DZ209" s="34">
        <v>2</v>
      </c>
      <c r="EA209" s="2">
        <v>5</v>
      </c>
      <c r="EB209" s="2">
        <v>2</v>
      </c>
      <c r="EC209" s="2">
        <v>6</v>
      </c>
      <c r="ED209" s="2">
        <v>7</v>
      </c>
      <c r="EE209" s="2">
        <v>2</v>
      </c>
      <c r="EF209" s="34">
        <v>50</v>
      </c>
      <c r="EG209" s="34">
        <v>50</v>
      </c>
      <c r="EH209" s="34">
        <v>50</v>
      </c>
      <c r="EI209" s="34">
        <v>50</v>
      </c>
      <c r="EJ209" s="34">
        <v>40</v>
      </c>
      <c r="EK209" s="34">
        <v>83.333333333333343</v>
      </c>
      <c r="EL209" s="34">
        <v>100</v>
      </c>
      <c r="EM209" s="34">
        <v>40</v>
      </c>
      <c r="EN209" s="34">
        <v>100</v>
      </c>
      <c r="EO209" s="34">
        <v>100</v>
      </c>
      <c r="EP209" s="34">
        <v>57.142857142857139</v>
      </c>
      <c r="EQ209" s="34">
        <v>100</v>
      </c>
      <c r="ER209" s="34">
        <v>0</v>
      </c>
      <c r="ES209" s="34">
        <v>0</v>
      </c>
      <c r="ET209" s="34">
        <v>0</v>
      </c>
      <c r="EU209" s="34">
        <v>0</v>
      </c>
      <c r="EV209" s="34">
        <v>60</v>
      </c>
      <c r="EW209" s="34">
        <v>0</v>
      </c>
      <c r="EX209" s="34">
        <v>0</v>
      </c>
      <c r="EY209" s="34">
        <v>20</v>
      </c>
      <c r="EZ209" s="34">
        <v>0</v>
      </c>
      <c r="FA209" s="34">
        <v>0</v>
      </c>
      <c r="FB209" s="34">
        <v>0</v>
      </c>
      <c r="FC209" s="34">
        <v>0</v>
      </c>
      <c r="FD209" s="42">
        <v>50</v>
      </c>
      <c r="FE209" s="42">
        <v>50</v>
      </c>
      <c r="FF209" s="42">
        <v>50</v>
      </c>
      <c r="FG209" s="42">
        <v>50</v>
      </c>
      <c r="FH209" s="42">
        <v>0</v>
      </c>
      <c r="FI209" s="42">
        <v>16.666666666666664</v>
      </c>
      <c r="FJ209" s="42">
        <v>0</v>
      </c>
      <c r="FK209" s="42">
        <v>40</v>
      </c>
      <c r="FL209" s="42">
        <v>0</v>
      </c>
      <c r="FM209" s="42">
        <v>0</v>
      </c>
      <c r="FN209" s="42">
        <v>42.857142857142854</v>
      </c>
      <c r="FO209" s="42">
        <v>0</v>
      </c>
      <c r="FP209" s="42">
        <v>3</v>
      </c>
      <c r="FQ209" s="2">
        <v>1</v>
      </c>
      <c r="FR209" s="2">
        <v>2</v>
      </c>
      <c r="FS209" s="2">
        <v>1</v>
      </c>
      <c r="FT209" s="2">
        <v>5</v>
      </c>
      <c r="FU209" s="2">
        <v>5</v>
      </c>
      <c r="FV209" s="2">
        <v>2</v>
      </c>
      <c r="FW209" s="2">
        <v>4</v>
      </c>
      <c r="FX209" s="2">
        <v>5</v>
      </c>
      <c r="FY209" s="2">
        <v>8</v>
      </c>
      <c r="FZ209" s="2">
        <v>8</v>
      </c>
      <c r="GA209" s="2">
        <v>2</v>
      </c>
      <c r="GB209" s="25">
        <v>1</v>
      </c>
      <c r="GC209" s="25">
        <v>1</v>
      </c>
      <c r="GD209" s="25">
        <v>0</v>
      </c>
      <c r="GE209" s="25">
        <v>0</v>
      </c>
      <c r="GF209" s="25">
        <v>0</v>
      </c>
      <c r="GG209" s="25">
        <v>0</v>
      </c>
      <c r="GH209" s="25">
        <v>0</v>
      </c>
      <c r="GI209" s="25">
        <v>0</v>
      </c>
      <c r="GJ209" s="25">
        <v>0</v>
      </c>
      <c r="GK209" s="25">
        <v>0</v>
      </c>
      <c r="GL209" s="25">
        <v>1</v>
      </c>
      <c r="GM209" s="25">
        <v>0</v>
      </c>
      <c r="GN209" s="2">
        <v>1</v>
      </c>
      <c r="GO209" s="2">
        <v>1</v>
      </c>
      <c r="GP209" s="2">
        <v>2</v>
      </c>
      <c r="GQ209" s="2">
        <v>0</v>
      </c>
      <c r="GR209" s="2">
        <v>0</v>
      </c>
      <c r="GS209" s="2">
        <v>5</v>
      </c>
      <c r="GT209" s="2">
        <v>0</v>
      </c>
      <c r="GU209" s="2">
        <v>1</v>
      </c>
      <c r="GV209" s="2">
        <v>0</v>
      </c>
      <c r="GW209" s="2">
        <v>1</v>
      </c>
      <c r="GX209" s="2">
        <v>0</v>
      </c>
      <c r="GY209" s="2">
        <v>1</v>
      </c>
      <c r="GZ209" s="2">
        <v>5</v>
      </c>
      <c r="HA209" s="2">
        <v>3</v>
      </c>
      <c r="HB209" s="2">
        <v>4</v>
      </c>
      <c r="HC209" s="2">
        <v>1</v>
      </c>
      <c r="HD209" s="2">
        <v>5</v>
      </c>
      <c r="HE209" s="2">
        <v>10</v>
      </c>
      <c r="HF209" s="2">
        <v>2</v>
      </c>
      <c r="HG209" s="2">
        <v>5</v>
      </c>
      <c r="HH209" s="2">
        <v>5</v>
      </c>
      <c r="HI209" s="2">
        <v>9</v>
      </c>
      <c r="HJ209" s="2">
        <v>9</v>
      </c>
      <c r="HK209" s="2">
        <v>3</v>
      </c>
      <c r="HL209" s="34">
        <v>60</v>
      </c>
      <c r="HM209" s="34">
        <v>33.333333333333329</v>
      </c>
      <c r="HN209" s="34">
        <v>50</v>
      </c>
      <c r="HO209" s="34">
        <v>100</v>
      </c>
      <c r="HP209" s="34">
        <v>100</v>
      </c>
      <c r="HQ209" s="34">
        <v>50</v>
      </c>
      <c r="HR209" s="34">
        <v>100</v>
      </c>
      <c r="HS209" s="34">
        <v>80</v>
      </c>
      <c r="HT209" s="34">
        <v>100</v>
      </c>
      <c r="HU209" s="34">
        <v>88.888888888888886</v>
      </c>
      <c r="HV209" s="34">
        <v>88.888888888888886</v>
      </c>
      <c r="HW209" s="34">
        <v>66.666666666666657</v>
      </c>
      <c r="HX209" s="39">
        <v>20</v>
      </c>
      <c r="HY209" s="39">
        <v>33.333333333333329</v>
      </c>
      <c r="HZ209" s="39">
        <v>0</v>
      </c>
      <c r="IA209" s="39">
        <v>0</v>
      </c>
      <c r="IB209" s="39">
        <v>0</v>
      </c>
      <c r="IC209" s="39">
        <v>0</v>
      </c>
      <c r="ID209" s="39">
        <v>0</v>
      </c>
      <c r="IE209" s="39">
        <v>0</v>
      </c>
      <c r="IF209" s="39">
        <v>0</v>
      </c>
      <c r="IG209" s="39">
        <v>0</v>
      </c>
      <c r="IH209" s="39">
        <v>11.111111111111111</v>
      </c>
      <c r="II209" s="39">
        <v>0</v>
      </c>
      <c r="IJ209" s="39">
        <v>20</v>
      </c>
      <c r="IK209" s="39">
        <v>33.333333333333329</v>
      </c>
      <c r="IL209" s="39">
        <v>50</v>
      </c>
      <c r="IM209" s="39">
        <v>0</v>
      </c>
      <c r="IN209" s="39">
        <v>0</v>
      </c>
      <c r="IO209" s="39">
        <v>50</v>
      </c>
      <c r="IP209" s="39">
        <v>0</v>
      </c>
      <c r="IQ209" s="39">
        <v>20</v>
      </c>
      <c r="IR209" s="39">
        <v>0</v>
      </c>
      <c r="IS209" s="39">
        <v>11.111111111111111</v>
      </c>
      <c r="IT209" s="39">
        <v>0</v>
      </c>
      <c r="IU209" s="39">
        <v>33.333333333333329</v>
      </c>
      <c r="IV209" s="39">
        <v>0</v>
      </c>
      <c r="IW209" s="39">
        <v>1</v>
      </c>
      <c r="IX209" s="39">
        <v>0</v>
      </c>
      <c r="IY209" s="39">
        <v>1</v>
      </c>
      <c r="IZ209" s="39">
        <v>5</v>
      </c>
      <c r="JA209" s="39">
        <v>1</v>
      </c>
      <c r="JB209" s="39">
        <v>2</v>
      </c>
      <c r="JC209" s="39">
        <v>2</v>
      </c>
      <c r="JD209" s="2">
        <v>1</v>
      </c>
      <c r="JE209" s="2">
        <v>3</v>
      </c>
      <c r="JF209" s="2">
        <v>1</v>
      </c>
      <c r="JG209" s="2">
        <v>5</v>
      </c>
      <c r="JH209" s="2">
        <v>0</v>
      </c>
      <c r="JI209" s="2">
        <v>1</v>
      </c>
      <c r="JJ209" s="2">
        <v>1</v>
      </c>
      <c r="JK209" s="2">
        <v>2</v>
      </c>
      <c r="JL209" s="2">
        <v>0</v>
      </c>
      <c r="JM209" s="44">
        <v>0</v>
      </c>
      <c r="JN209" s="44">
        <v>0</v>
      </c>
      <c r="JO209" s="44">
        <v>1</v>
      </c>
      <c r="JP209" s="2">
        <v>0</v>
      </c>
      <c r="JQ209" s="2">
        <v>0</v>
      </c>
      <c r="JR209" s="2">
        <v>0</v>
      </c>
      <c r="JS209" s="2">
        <v>0</v>
      </c>
      <c r="JT209" s="2">
        <v>1</v>
      </c>
      <c r="JU209" s="2">
        <v>1</v>
      </c>
      <c r="JV209" s="2">
        <v>1</v>
      </c>
      <c r="JW209" s="2">
        <v>2</v>
      </c>
      <c r="JX209" s="2">
        <v>2</v>
      </c>
      <c r="JY209" s="2">
        <v>2</v>
      </c>
      <c r="JZ209" s="2">
        <v>1</v>
      </c>
      <c r="KA209" s="2">
        <v>0</v>
      </c>
      <c r="KB209" s="25">
        <v>0</v>
      </c>
      <c r="KC209" s="25">
        <v>0</v>
      </c>
      <c r="KD209" s="25">
        <v>0</v>
      </c>
      <c r="KE209" s="25">
        <v>0</v>
      </c>
      <c r="KF209" s="25">
        <v>1</v>
      </c>
      <c r="KG209" s="25">
        <v>3</v>
      </c>
      <c r="KH209" s="25">
        <v>2</v>
      </c>
      <c r="KI209" s="25">
        <v>5</v>
      </c>
      <c r="KJ209" s="25">
        <v>7</v>
      </c>
      <c r="KK209" s="25">
        <v>3</v>
      </c>
      <c r="KL209" s="25">
        <v>3</v>
      </c>
      <c r="KM209" s="25">
        <v>3</v>
      </c>
      <c r="KN209" s="25">
        <v>1</v>
      </c>
      <c r="KO209" s="25">
        <v>3</v>
      </c>
      <c r="KP209" s="25">
        <v>1</v>
      </c>
      <c r="KQ209" s="25">
        <v>5</v>
      </c>
      <c r="KR209" s="44">
        <v>0</v>
      </c>
      <c r="KS209" s="44">
        <v>33.333333333333329</v>
      </c>
      <c r="KT209" s="44">
        <v>0</v>
      </c>
      <c r="KU209" s="44">
        <v>20</v>
      </c>
      <c r="KV209" s="44">
        <v>71.428571428571431</v>
      </c>
      <c r="KW209" s="44">
        <v>33.333333333333329</v>
      </c>
      <c r="KX209" s="44">
        <v>66.666666666666657</v>
      </c>
      <c r="KY209" s="44">
        <v>66.666666666666657</v>
      </c>
      <c r="KZ209" s="44">
        <v>100</v>
      </c>
      <c r="LA209" s="44">
        <v>100</v>
      </c>
      <c r="LB209" s="44">
        <v>100</v>
      </c>
      <c r="LC209" s="44">
        <v>100</v>
      </c>
      <c r="LD209" s="44">
        <v>0</v>
      </c>
      <c r="LE209" s="44">
        <v>33.333333333333329</v>
      </c>
      <c r="LF209" s="44">
        <v>50</v>
      </c>
      <c r="LG209" s="44">
        <v>40</v>
      </c>
      <c r="LH209" s="44">
        <v>0</v>
      </c>
      <c r="LI209" s="44">
        <v>0</v>
      </c>
      <c r="LJ209" s="44">
        <v>0</v>
      </c>
      <c r="LK209" s="44">
        <v>33.333333333333329</v>
      </c>
      <c r="LL209" s="44">
        <v>0</v>
      </c>
      <c r="LM209" s="44">
        <v>0</v>
      </c>
      <c r="LN209" s="44">
        <v>0</v>
      </c>
      <c r="LO209" s="44">
        <v>0</v>
      </c>
      <c r="LP209" s="44">
        <v>100</v>
      </c>
      <c r="LQ209" s="44">
        <v>33.333333333333329</v>
      </c>
      <c r="LR209" s="44">
        <v>50</v>
      </c>
      <c r="LS209" s="44">
        <v>40</v>
      </c>
      <c r="LT209" s="44">
        <v>28.571428571428569</v>
      </c>
      <c r="LU209" s="44">
        <v>66.666666666666657</v>
      </c>
      <c r="LV209" s="44">
        <v>33.333333333333329</v>
      </c>
      <c r="LW209" s="44">
        <v>0</v>
      </c>
      <c r="LX209" s="44">
        <v>0</v>
      </c>
      <c r="LY209" s="44">
        <v>0</v>
      </c>
      <c r="LZ209" s="44">
        <v>0</v>
      </c>
      <c r="MA209" s="44">
        <v>0</v>
      </c>
      <c r="MB209" s="25">
        <v>1</v>
      </c>
      <c r="MC209" s="25">
        <v>1</v>
      </c>
      <c r="MD209" s="25">
        <v>1</v>
      </c>
      <c r="ME209" s="25">
        <v>0</v>
      </c>
      <c r="MF209" s="25">
        <v>2</v>
      </c>
      <c r="MG209" s="25">
        <v>1</v>
      </c>
      <c r="MH209" s="25">
        <v>0</v>
      </c>
      <c r="MI209" s="25">
        <v>3</v>
      </c>
      <c r="MJ209" s="25">
        <v>0</v>
      </c>
      <c r="MK209" s="25">
        <v>1</v>
      </c>
      <c r="ML209" s="25">
        <v>3</v>
      </c>
      <c r="MM209" s="25">
        <v>0</v>
      </c>
      <c r="MN209" s="25">
        <v>2</v>
      </c>
      <c r="MO209" s="25">
        <v>2</v>
      </c>
      <c r="MP209" s="25">
        <v>2</v>
      </c>
      <c r="MQ209" s="25">
        <v>2</v>
      </c>
      <c r="MR209" s="25">
        <v>5</v>
      </c>
      <c r="MS209" s="25">
        <v>6</v>
      </c>
      <c r="MT209" s="25">
        <v>2</v>
      </c>
      <c r="MU209" s="25">
        <v>5</v>
      </c>
      <c r="MV209" s="25">
        <v>0</v>
      </c>
      <c r="MW209" s="44">
        <v>7</v>
      </c>
      <c r="MX209" s="44">
        <v>6</v>
      </c>
      <c r="MY209" s="44">
        <v>1</v>
      </c>
      <c r="MZ209" s="44">
        <v>50</v>
      </c>
      <c r="NA209" s="44">
        <v>50</v>
      </c>
      <c r="NB209" s="44">
        <v>50</v>
      </c>
      <c r="NC209" s="44">
        <v>0</v>
      </c>
      <c r="ND209" s="44">
        <v>40</v>
      </c>
      <c r="NE209" s="44">
        <v>16.666666666666664</v>
      </c>
      <c r="NF209" s="44">
        <v>0</v>
      </c>
      <c r="NG209" s="44">
        <v>60</v>
      </c>
      <c r="NH209" s="44">
        <v>999999999</v>
      </c>
      <c r="NI209" s="44">
        <v>14.285714285714285</v>
      </c>
      <c r="NJ209" s="44">
        <v>50</v>
      </c>
      <c r="NK209" s="44">
        <v>0</v>
      </c>
      <c r="NL209" s="25">
        <v>0</v>
      </c>
      <c r="NM209" s="25">
        <v>0</v>
      </c>
      <c r="NN209" s="25">
        <v>0</v>
      </c>
      <c r="NO209" s="25">
        <v>0</v>
      </c>
      <c r="NP209" s="25">
        <v>0</v>
      </c>
      <c r="NQ209" s="25">
        <v>0</v>
      </c>
      <c r="NR209" s="25">
        <v>0</v>
      </c>
      <c r="NS209" s="25">
        <v>0</v>
      </c>
      <c r="NT209" s="25">
        <v>0</v>
      </c>
      <c r="NU209" s="25">
        <v>0</v>
      </c>
      <c r="NV209" s="25">
        <v>0</v>
      </c>
      <c r="NW209" s="25">
        <v>0</v>
      </c>
      <c r="NX209" s="25">
        <v>0</v>
      </c>
      <c r="NY209" s="25">
        <v>2</v>
      </c>
      <c r="NZ209" s="25">
        <v>0</v>
      </c>
      <c r="OA209" s="25">
        <v>0</v>
      </c>
      <c r="OB209" s="25">
        <v>1</v>
      </c>
      <c r="OC209" s="25">
        <v>1</v>
      </c>
      <c r="OD209" s="44">
        <v>1</v>
      </c>
      <c r="OE209" s="44">
        <v>0</v>
      </c>
      <c r="OF209" s="44">
        <v>0</v>
      </c>
      <c r="OG209" s="44">
        <v>0</v>
      </c>
      <c r="OH209" s="44">
        <v>0</v>
      </c>
      <c r="OI209" s="44">
        <v>0</v>
      </c>
      <c r="OJ209" s="44">
        <v>999999999</v>
      </c>
      <c r="OK209" s="44">
        <v>0</v>
      </c>
      <c r="OL209" s="44">
        <v>999999999</v>
      </c>
      <c r="OM209" s="44">
        <v>999999999</v>
      </c>
      <c r="ON209" s="44">
        <v>0</v>
      </c>
      <c r="OO209" s="44">
        <v>0</v>
      </c>
      <c r="OP209" s="44">
        <v>0</v>
      </c>
      <c r="OQ209" s="44">
        <v>999999999</v>
      </c>
      <c r="OR209" s="44">
        <v>999999999</v>
      </c>
      <c r="OS209" s="44">
        <v>999999999</v>
      </c>
      <c r="OT209" s="44">
        <v>999999999</v>
      </c>
      <c r="OU209" s="44">
        <v>999999999</v>
      </c>
      <c r="OV209" s="25">
        <v>4</v>
      </c>
      <c r="OW209" s="25">
        <v>6</v>
      </c>
      <c r="OX209" s="25">
        <v>4</v>
      </c>
      <c r="OY209" s="25">
        <v>8</v>
      </c>
      <c r="OZ209" s="25">
        <v>15</v>
      </c>
      <c r="PA209" s="25">
        <v>17</v>
      </c>
      <c r="PB209" s="25">
        <v>6</v>
      </c>
      <c r="PC209" s="25">
        <v>8</v>
      </c>
      <c r="PD209" s="25">
        <v>6</v>
      </c>
      <c r="PE209" s="25">
        <v>15</v>
      </c>
      <c r="PF209" s="25">
        <v>11</v>
      </c>
      <c r="PG209" s="25">
        <v>9</v>
      </c>
      <c r="PH209" s="25">
        <v>10</v>
      </c>
      <c r="PI209" s="25">
        <v>9</v>
      </c>
      <c r="PJ209" s="25">
        <v>7</v>
      </c>
      <c r="PK209" s="25">
        <v>12</v>
      </c>
      <c r="PL209" s="25">
        <v>18</v>
      </c>
      <c r="PM209" s="25">
        <v>22</v>
      </c>
      <c r="PN209" s="25">
        <v>7</v>
      </c>
      <c r="PO209" s="25">
        <v>11</v>
      </c>
      <c r="PP209" s="25">
        <v>7</v>
      </c>
      <c r="PQ209" s="25">
        <v>15</v>
      </c>
      <c r="PR209" s="25">
        <v>14</v>
      </c>
      <c r="PS209" s="25">
        <v>13</v>
      </c>
      <c r="PT209" s="44">
        <v>40</v>
      </c>
      <c r="PU209" s="44">
        <v>66.666666666666657</v>
      </c>
      <c r="PV209" s="44">
        <v>57.142857142857139</v>
      </c>
      <c r="PW209" s="44">
        <v>66.666666666666657</v>
      </c>
      <c r="PX209" s="44">
        <v>83.333333333333343</v>
      </c>
      <c r="PY209" s="44">
        <v>77.272727272727266</v>
      </c>
      <c r="PZ209" s="44">
        <v>85.714285714285708</v>
      </c>
      <c r="QA209" s="44">
        <v>72.727272727272734</v>
      </c>
      <c r="QB209" s="44">
        <v>85.714285714285708</v>
      </c>
      <c r="QC209" s="44">
        <v>100</v>
      </c>
      <c r="QD209" s="44">
        <v>78.571428571428569</v>
      </c>
      <c r="QE209" s="44">
        <v>69.230769230769226</v>
      </c>
      <c r="QF209" s="25">
        <v>6</v>
      </c>
      <c r="QG209" s="25">
        <v>6</v>
      </c>
      <c r="QH209" s="25">
        <v>4</v>
      </c>
      <c r="QI209" s="25">
        <v>9</v>
      </c>
      <c r="QJ209" s="25">
        <v>13</v>
      </c>
      <c r="QK209" s="25">
        <v>14</v>
      </c>
      <c r="QL209" s="25">
        <v>6</v>
      </c>
      <c r="QM209" s="25">
        <v>8</v>
      </c>
      <c r="QN209" s="25">
        <v>4</v>
      </c>
      <c r="QO209" s="25">
        <v>11</v>
      </c>
      <c r="QP209" s="25">
        <v>5</v>
      </c>
      <c r="QQ209" s="25">
        <v>10</v>
      </c>
      <c r="QR209" s="25">
        <v>9</v>
      </c>
      <c r="QS209" s="25">
        <v>7</v>
      </c>
      <c r="QT209" s="25">
        <v>12</v>
      </c>
      <c r="QU209" s="25">
        <v>18</v>
      </c>
      <c r="QV209" s="25">
        <v>22</v>
      </c>
      <c r="QW209" s="25">
        <v>7</v>
      </c>
      <c r="QX209" s="25">
        <v>11</v>
      </c>
      <c r="QY209" s="25">
        <v>7</v>
      </c>
      <c r="QZ209" s="25">
        <v>15</v>
      </c>
      <c r="RA209" s="25">
        <v>14</v>
      </c>
      <c r="RB209" s="44">
        <v>60</v>
      </c>
      <c r="RC209" s="44">
        <v>66.666666666666657</v>
      </c>
      <c r="RD209" s="44">
        <v>57.142857142857139</v>
      </c>
      <c r="RE209" s="44">
        <v>75</v>
      </c>
      <c r="RF209" s="44">
        <v>72.222222222222214</v>
      </c>
      <c r="RG209" s="44">
        <v>63.636363636363633</v>
      </c>
      <c r="RH209" s="44">
        <v>85.714285714285708</v>
      </c>
      <c r="RI209" s="44">
        <v>72.727272727272734</v>
      </c>
      <c r="RJ209" s="44">
        <v>57.142857142857139</v>
      </c>
      <c r="RK209" s="44">
        <v>73.333333333333329</v>
      </c>
      <c r="RL209" s="44">
        <v>35.714285714285715</v>
      </c>
      <c r="RM209" s="25">
        <v>2</v>
      </c>
      <c r="RN209" s="25">
        <v>2</v>
      </c>
      <c r="RO209" s="25">
        <v>4</v>
      </c>
      <c r="RP209" s="25">
        <v>6</v>
      </c>
      <c r="RQ209" s="25">
        <v>11</v>
      </c>
      <c r="RR209" s="25">
        <v>12</v>
      </c>
      <c r="RS209" s="25">
        <v>5</v>
      </c>
      <c r="RT209" s="25">
        <v>7</v>
      </c>
      <c r="RU209" s="25">
        <v>3</v>
      </c>
      <c r="RV209" s="25">
        <v>10</v>
      </c>
      <c r="RW209" s="25">
        <v>8</v>
      </c>
      <c r="RX209" s="25">
        <v>7</v>
      </c>
      <c r="RY209" s="25">
        <v>2</v>
      </c>
      <c r="RZ209" s="25">
        <v>3</v>
      </c>
      <c r="SA209" s="25">
        <v>4</v>
      </c>
      <c r="SB209" s="25">
        <v>4</v>
      </c>
      <c r="SC209" s="25">
        <v>7</v>
      </c>
      <c r="SD209" s="25">
        <v>4</v>
      </c>
      <c r="SE209" s="25">
        <v>3</v>
      </c>
      <c r="SF209" s="25">
        <v>2</v>
      </c>
      <c r="SG209" s="25">
        <v>6</v>
      </c>
      <c r="SH209" s="25">
        <v>10</v>
      </c>
      <c r="SI209" s="25">
        <v>7</v>
      </c>
      <c r="SJ209" s="25">
        <v>7</v>
      </c>
      <c r="SK209" s="25">
        <v>2</v>
      </c>
      <c r="SL209" s="25">
        <v>2</v>
      </c>
      <c r="SM209" s="25">
        <v>3</v>
      </c>
      <c r="SN209" s="25">
        <v>4</v>
      </c>
      <c r="SO209" s="25">
        <v>7</v>
      </c>
      <c r="SP209" s="25">
        <v>3</v>
      </c>
      <c r="SQ209" s="25">
        <v>3</v>
      </c>
      <c r="SR209" s="25">
        <v>2</v>
      </c>
      <c r="SS209" s="25">
        <v>3</v>
      </c>
      <c r="ST209" s="25">
        <v>9</v>
      </c>
      <c r="SU209" s="25">
        <v>6</v>
      </c>
      <c r="SV209" s="25">
        <v>6</v>
      </c>
      <c r="SW209" s="44">
        <v>22.222222222222221</v>
      </c>
      <c r="SX209" s="44">
        <v>18.181818181818183</v>
      </c>
      <c r="SY209" s="44">
        <v>50</v>
      </c>
      <c r="SZ209" s="44">
        <v>54.54545454545454</v>
      </c>
      <c r="TA209" s="44">
        <v>73.333333333333329</v>
      </c>
      <c r="TB209" s="44">
        <v>75</v>
      </c>
      <c r="TC209" s="44">
        <v>71.428571428571431</v>
      </c>
      <c r="TD209" s="44">
        <v>70</v>
      </c>
      <c r="TE209" s="44">
        <v>50</v>
      </c>
      <c r="TF209" s="44">
        <v>71.428571428571431</v>
      </c>
      <c r="TG209" s="44">
        <v>80</v>
      </c>
      <c r="TH209" s="44">
        <v>87.5</v>
      </c>
      <c r="TI209" s="44">
        <v>22.222222222222221</v>
      </c>
      <c r="TJ209" s="44">
        <v>27.27272727272727</v>
      </c>
      <c r="TK209" s="44">
        <v>50</v>
      </c>
      <c r="TL209" s="44">
        <v>36.363636363636367</v>
      </c>
      <c r="TM209" s="44">
        <v>46.666666666666664</v>
      </c>
      <c r="TN209" s="44">
        <v>25</v>
      </c>
      <c r="TO209" s="44">
        <v>42.857142857142854</v>
      </c>
      <c r="TP209" s="44">
        <v>20</v>
      </c>
      <c r="TQ209" s="44">
        <v>100</v>
      </c>
      <c r="TR209" s="44">
        <v>71.428571428571431</v>
      </c>
      <c r="TS209" s="44">
        <v>70</v>
      </c>
      <c r="TT209" s="44">
        <v>87.5</v>
      </c>
      <c r="TU209" s="44">
        <v>22.222222222222221</v>
      </c>
      <c r="TV209" s="44">
        <v>18.181818181818183</v>
      </c>
      <c r="TW209" s="44">
        <v>37.5</v>
      </c>
      <c r="TX209" s="44">
        <v>36.363636363636367</v>
      </c>
      <c r="TY209" s="44">
        <v>46.666666666666664</v>
      </c>
      <c r="TZ209" s="44">
        <v>18.75</v>
      </c>
      <c r="UA209" s="44">
        <v>42.857142857142854</v>
      </c>
      <c r="UB209" s="44">
        <v>20</v>
      </c>
      <c r="UC209" s="44">
        <v>50</v>
      </c>
      <c r="UD209" s="44">
        <v>64.285714285714292</v>
      </c>
      <c r="UE209" s="44">
        <v>60</v>
      </c>
      <c r="UF209" s="44">
        <v>75</v>
      </c>
    </row>
    <row r="210" spans="1:552" x14ac:dyDescent="0.25">
      <c r="A210" s="2" t="str">
        <f t="shared" si="3"/>
        <v xml:space="preserve">353070 Mogi Guaçu                                                                                                                                   </v>
      </c>
      <c r="B210" s="58">
        <v>353070</v>
      </c>
      <c r="C210" s="2" t="s">
        <v>254</v>
      </c>
      <c r="D210" s="56">
        <v>6</v>
      </c>
      <c r="E210" s="56">
        <v>5</v>
      </c>
      <c r="F210" s="56">
        <v>6</v>
      </c>
      <c r="G210" s="56">
        <v>4</v>
      </c>
      <c r="H210" s="56">
        <v>12</v>
      </c>
      <c r="I210" s="56">
        <v>9</v>
      </c>
      <c r="J210" s="56">
        <v>4</v>
      </c>
      <c r="K210" s="56">
        <v>11</v>
      </c>
      <c r="L210" s="56">
        <v>11</v>
      </c>
      <c r="M210" s="56">
        <v>7</v>
      </c>
      <c r="N210" s="56">
        <v>3</v>
      </c>
      <c r="O210" s="56">
        <v>5</v>
      </c>
      <c r="P210" s="59">
        <v>1</v>
      </c>
      <c r="Q210" s="59">
        <v>2</v>
      </c>
      <c r="R210" s="59">
        <v>2</v>
      </c>
      <c r="S210" s="59">
        <v>2</v>
      </c>
      <c r="T210" s="59">
        <v>4</v>
      </c>
      <c r="U210" s="59">
        <v>5</v>
      </c>
      <c r="V210" s="59">
        <v>3</v>
      </c>
      <c r="W210" s="59">
        <v>5</v>
      </c>
      <c r="X210" s="59">
        <v>7</v>
      </c>
      <c r="Y210" s="59">
        <v>3</v>
      </c>
      <c r="Z210" s="59">
        <v>0</v>
      </c>
      <c r="AA210" s="59">
        <v>1</v>
      </c>
      <c r="AB210" s="62">
        <v>16.666666666666664</v>
      </c>
      <c r="AC210" s="62">
        <v>40</v>
      </c>
      <c r="AD210" s="62">
        <v>33.333333333333329</v>
      </c>
      <c r="AE210" s="62">
        <v>50</v>
      </c>
      <c r="AF210" s="62">
        <v>33.333333333333329</v>
      </c>
      <c r="AG210" s="62">
        <v>55.555555555555557</v>
      </c>
      <c r="AH210" s="62">
        <v>75</v>
      </c>
      <c r="AI210" s="62">
        <v>45.454545454545453</v>
      </c>
      <c r="AJ210" s="62">
        <v>63.636363636363633</v>
      </c>
      <c r="AK210" s="62">
        <v>42.857142857142854</v>
      </c>
      <c r="AL210" s="62">
        <v>0</v>
      </c>
      <c r="AM210" s="62">
        <v>20</v>
      </c>
      <c r="AN210" s="61">
        <v>5</v>
      </c>
      <c r="AO210" s="25">
        <v>1</v>
      </c>
      <c r="AP210" s="25">
        <v>1</v>
      </c>
      <c r="AQ210" s="25">
        <v>1</v>
      </c>
      <c r="AR210" s="25">
        <v>3</v>
      </c>
      <c r="AS210" s="25">
        <v>2</v>
      </c>
      <c r="AT210" s="25">
        <v>0</v>
      </c>
      <c r="AU210" s="25">
        <v>1</v>
      </c>
      <c r="AV210" s="25">
        <v>4</v>
      </c>
      <c r="AW210" s="25">
        <v>2</v>
      </c>
      <c r="AX210" s="25">
        <v>0</v>
      </c>
      <c r="AY210" s="25">
        <v>0</v>
      </c>
      <c r="AZ210" s="39">
        <v>83.333333333333343</v>
      </c>
      <c r="BA210" s="39">
        <v>20</v>
      </c>
      <c r="BB210" s="39">
        <v>16.666666666666664</v>
      </c>
      <c r="BC210" s="39">
        <v>25</v>
      </c>
      <c r="BD210" s="39">
        <v>25</v>
      </c>
      <c r="BE210" s="39">
        <v>22.222222222222221</v>
      </c>
      <c r="BF210" s="39">
        <v>0</v>
      </c>
      <c r="BG210" s="39">
        <v>9.0909090909090917</v>
      </c>
      <c r="BH210" s="39">
        <v>36.363636363636367</v>
      </c>
      <c r="BI210" s="39">
        <v>28.571428571428569</v>
      </c>
      <c r="BJ210" s="39">
        <v>0</v>
      </c>
      <c r="BK210" s="39">
        <v>0</v>
      </c>
      <c r="BL210" s="25">
        <v>0</v>
      </c>
      <c r="BM210" s="25">
        <v>2</v>
      </c>
      <c r="BN210" s="25">
        <v>3</v>
      </c>
      <c r="BO210" s="25">
        <v>1</v>
      </c>
      <c r="BP210" s="25">
        <v>5</v>
      </c>
      <c r="BQ210" s="25">
        <v>2</v>
      </c>
      <c r="BR210" s="25">
        <v>1</v>
      </c>
      <c r="BS210" s="25">
        <v>5</v>
      </c>
      <c r="BT210" s="25">
        <v>0</v>
      </c>
      <c r="BU210" s="25">
        <v>2</v>
      </c>
      <c r="BV210" s="25">
        <v>3</v>
      </c>
      <c r="BW210" s="25">
        <v>4</v>
      </c>
      <c r="BX210" s="39">
        <v>0</v>
      </c>
      <c r="BY210" s="39">
        <v>40</v>
      </c>
      <c r="BZ210" s="39">
        <v>50</v>
      </c>
      <c r="CA210" s="39">
        <v>25</v>
      </c>
      <c r="CB210" s="39">
        <v>41.666666666666671</v>
      </c>
      <c r="CC210" s="39">
        <v>22.222222222222221</v>
      </c>
      <c r="CD210" s="39">
        <v>25</v>
      </c>
      <c r="CE210" s="39">
        <v>45.454545454545453</v>
      </c>
      <c r="CF210" s="39">
        <v>0</v>
      </c>
      <c r="CG210" s="39">
        <v>28.571428571428569</v>
      </c>
      <c r="CH210" s="39">
        <v>100</v>
      </c>
      <c r="CI210" s="39">
        <v>80</v>
      </c>
      <c r="CJ210" s="63">
        <v>0</v>
      </c>
      <c r="CK210" s="63">
        <v>1</v>
      </c>
      <c r="CL210" s="63">
        <v>0</v>
      </c>
      <c r="CM210" s="63">
        <v>1</v>
      </c>
      <c r="CN210" s="63">
        <v>0</v>
      </c>
      <c r="CO210" s="63">
        <v>3</v>
      </c>
      <c r="CP210" s="63">
        <v>1</v>
      </c>
      <c r="CQ210" s="63">
        <v>2</v>
      </c>
      <c r="CR210" s="63">
        <v>2</v>
      </c>
      <c r="CS210" s="63">
        <v>2</v>
      </c>
      <c r="CT210" s="63">
        <v>0</v>
      </c>
      <c r="CU210" s="63">
        <v>0</v>
      </c>
      <c r="CV210" s="63">
        <v>0</v>
      </c>
      <c r="CW210" s="63">
        <v>0</v>
      </c>
      <c r="CX210" s="63">
        <v>1</v>
      </c>
      <c r="CY210" s="63">
        <v>0</v>
      </c>
      <c r="CZ210" s="63">
        <v>1</v>
      </c>
      <c r="DA210" s="63">
        <v>1</v>
      </c>
      <c r="DB210" s="63">
        <v>0</v>
      </c>
      <c r="DC210" s="63">
        <v>1</v>
      </c>
      <c r="DD210" s="63">
        <v>1</v>
      </c>
      <c r="DE210" s="63">
        <v>0</v>
      </c>
      <c r="DF210" s="63">
        <v>0</v>
      </c>
      <c r="DG210" s="63">
        <v>0</v>
      </c>
      <c r="DH210" s="25">
        <v>1</v>
      </c>
      <c r="DI210" s="25">
        <v>1</v>
      </c>
      <c r="DJ210" s="25">
        <v>0</v>
      </c>
      <c r="DK210" s="25">
        <v>0</v>
      </c>
      <c r="DL210" s="25">
        <v>0</v>
      </c>
      <c r="DM210" s="25">
        <v>0</v>
      </c>
      <c r="DN210" s="25">
        <v>0</v>
      </c>
      <c r="DO210" s="25">
        <v>1</v>
      </c>
      <c r="DP210" s="25">
        <v>0</v>
      </c>
      <c r="DQ210" s="25">
        <v>0</v>
      </c>
      <c r="DR210" s="25">
        <v>0</v>
      </c>
      <c r="DS210" s="25">
        <v>1</v>
      </c>
      <c r="DT210" s="34">
        <v>1</v>
      </c>
      <c r="DU210" s="34">
        <v>2</v>
      </c>
      <c r="DV210" s="34">
        <v>1</v>
      </c>
      <c r="DW210" s="34">
        <v>1</v>
      </c>
      <c r="DX210" s="34">
        <v>1</v>
      </c>
      <c r="DY210" s="34">
        <v>4</v>
      </c>
      <c r="DZ210" s="34">
        <v>1</v>
      </c>
      <c r="EA210" s="2">
        <v>4</v>
      </c>
      <c r="EB210" s="2">
        <v>3</v>
      </c>
      <c r="EC210" s="2">
        <v>2</v>
      </c>
      <c r="ED210" s="2">
        <v>0</v>
      </c>
      <c r="EE210" s="2">
        <v>1</v>
      </c>
      <c r="EF210" s="34">
        <v>0</v>
      </c>
      <c r="EG210" s="34">
        <v>50</v>
      </c>
      <c r="EH210" s="34">
        <v>0</v>
      </c>
      <c r="EI210" s="34">
        <v>100</v>
      </c>
      <c r="EJ210" s="34">
        <v>0</v>
      </c>
      <c r="EK210" s="34">
        <v>75</v>
      </c>
      <c r="EL210" s="34">
        <v>100</v>
      </c>
      <c r="EM210" s="34">
        <v>50</v>
      </c>
      <c r="EN210" s="34">
        <v>66.666666666666657</v>
      </c>
      <c r="EO210" s="34">
        <v>100</v>
      </c>
      <c r="EP210" s="34">
        <v>999999999</v>
      </c>
      <c r="EQ210" s="34">
        <v>0</v>
      </c>
      <c r="ER210" s="34">
        <v>0</v>
      </c>
      <c r="ES210" s="34">
        <v>0</v>
      </c>
      <c r="ET210" s="34">
        <v>100</v>
      </c>
      <c r="EU210" s="34">
        <v>0</v>
      </c>
      <c r="EV210" s="34">
        <v>100</v>
      </c>
      <c r="EW210" s="34">
        <v>25</v>
      </c>
      <c r="EX210" s="34">
        <v>0</v>
      </c>
      <c r="EY210" s="34">
        <v>25</v>
      </c>
      <c r="EZ210" s="34">
        <v>33.333333333333329</v>
      </c>
      <c r="FA210" s="34">
        <v>0</v>
      </c>
      <c r="FB210" s="34">
        <v>999999999</v>
      </c>
      <c r="FC210" s="34">
        <v>0</v>
      </c>
      <c r="FD210" s="42">
        <v>100</v>
      </c>
      <c r="FE210" s="42">
        <v>50</v>
      </c>
      <c r="FF210" s="42">
        <v>0</v>
      </c>
      <c r="FG210" s="42">
        <v>0</v>
      </c>
      <c r="FH210" s="42">
        <v>0</v>
      </c>
      <c r="FI210" s="42">
        <v>0</v>
      </c>
      <c r="FJ210" s="42">
        <v>0</v>
      </c>
      <c r="FK210" s="42">
        <v>25</v>
      </c>
      <c r="FL210" s="42">
        <v>0</v>
      </c>
      <c r="FM210" s="42">
        <v>0</v>
      </c>
      <c r="FN210" s="42">
        <v>999999999</v>
      </c>
      <c r="FO210" s="42">
        <v>100</v>
      </c>
      <c r="FP210" s="42">
        <v>1</v>
      </c>
      <c r="FQ210" s="2">
        <v>1</v>
      </c>
      <c r="FR210" s="2">
        <v>2</v>
      </c>
      <c r="FS210" s="2">
        <v>1</v>
      </c>
      <c r="FT210" s="2">
        <v>1</v>
      </c>
      <c r="FU210" s="2">
        <v>2</v>
      </c>
      <c r="FV210" s="2">
        <v>1</v>
      </c>
      <c r="FW210" s="2">
        <v>4</v>
      </c>
      <c r="FX210" s="2">
        <v>2</v>
      </c>
      <c r="FY210" s="2">
        <v>2</v>
      </c>
      <c r="FZ210" s="2">
        <v>0</v>
      </c>
      <c r="GA210" s="2">
        <v>1</v>
      </c>
      <c r="GB210" s="25">
        <v>0</v>
      </c>
      <c r="GC210" s="25">
        <v>1</v>
      </c>
      <c r="GD210" s="25">
        <v>0</v>
      </c>
      <c r="GE210" s="25">
        <v>0</v>
      </c>
      <c r="GF210" s="25">
        <v>2</v>
      </c>
      <c r="GG210" s="25">
        <v>2</v>
      </c>
      <c r="GH210" s="25">
        <v>0</v>
      </c>
      <c r="GI210" s="25">
        <v>1</v>
      </c>
      <c r="GJ210" s="25">
        <v>3</v>
      </c>
      <c r="GK210" s="25">
        <v>0</v>
      </c>
      <c r="GL210" s="25">
        <v>0</v>
      </c>
      <c r="GM210" s="25">
        <v>0</v>
      </c>
      <c r="GN210" s="2">
        <v>0</v>
      </c>
      <c r="GO210" s="2">
        <v>0</v>
      </c>
      <c r="GP210" s="2">
        <v>0</v>
      </c>
      <c r="GQ210" s="2">
        <v>1</v>
      </c>
      <c r="GR210" s="2">
        <v>0</v>
      </c>
      <c r="GS210" s="2">
        <v>1</v>
      </c>
      <c r="GT210" s="2">
        <v>0</v>
      </c>
      <c r="GU210" s="2">
        <v>0</v>
      </c>
      <c r="GV210" s="2">
        <v>0</v>
      </c>
      <c r="GW210" s="2">
        <v>1</v>
      </c>
      <c r="GX210" s="2">
        <v>0</v>
      </c>
      <c r="GY210" s="2">
        <v>0</v>
      </c>
      <c r="GZ210" s="2">
        <v>1</v>
      </c>
      <c r="HA210" s="2">
        <v>2</v>
      </c>
      <c r="HB210" s="2">
        <v>2</v>
      </c>
      <c r="HC210" s="2">
        <v>2</v>
      </c>
      <c r="HD210" s="2">
        <v>3</v>
      </c>
      <c r="HE210" s="2">
        <v>5</v>
      </c>
      <c r="HF210" s="2">
        <v>1</v>
      </c>
      <c r="HG210" s="2">
        <v>5</v>
      </c>
      <c r="HH210" s="2">
        <v>5</v>
      </c>
      <c r="HI210" s="2">
        <v>3</v>
      </c>
      <c r="HJ210" s="2">
        <v>0</v>
      </c>
      <c r="HK210" s="2">
        <v>1</v>
      </c>
      <c r="HL210" s="34">
        <v>100</v>
      </c>
      <c r="HM210" s="34">
        <v>50</v>
      </c>
      <c r="HN210" s="34">
        <v>100</v>
      </c>
      <c r="HO210" s="34">
        <v>50</v>
      </c>
      <c r="HP210" s="34">
        <v>33.333333333333329</v>
      </c>
      <c r="HQ210" s="34">
        <v>40</v>
      </c>
      <c r="HR210" s="34">
        <v>100</v>
      </c>
      <c r="HS210" s="34">
        <v>80</v>
      </c>
      <c r="HT210" s="34">
        <v>40</v>
      </c>
      <c r="HU210" s="34">
        <v>66.666666666666657</v>
      </c>
      <c r="HV210" s="34">
        <v>999999999</v>
      </c>
      <c r="HW210" s="34">
        <v>100</v>
      </c>
      <c r="HX210" s="39">
        <v>0</v>
      </c>
      <c r="HY210" s="39">
        <v>50</v>
      </c>
      <c r="HZ210" s="39">
        <v>0</v>
      </c>
      <c r="IA210" s="39">
        <v>0</v>
      </c>
      <c r="IB210" s="39">
        <v>66.666666666666657</v>
      </c>
      <c r="IC210" s="39">
        <v>40</v>
      </c>
      <c r="ID210" s="39">
        <v>0</v>
      </c>
      <c r="IE210" s="39">
        <v>20</v>
      </c>
      <c r="IF210" s="39">
        <v>60</v>
      </c>
      <c r="IG210" s="39">
        <v>0</v>
      </c>
      <c r="IH210" s="39">
        <v>999999999</v>
      </c>
      <c r="II210" s="39">
        <v>0</v>
      </c>
      <c r="IJ210" s="39">
        <v>0</v>
      </c>
      <c r="IK210" s="39">
        <v>0</v>
      </c>
      <c r="IL210" s="39">
        <v>0</v>
      </c>
      <c r="IM210" s="39">
        <v>50</v>
      </c>
      <c r="IN210" s="39">
        <v>0</v>
      </c>
      <c r="IO210" s="39">
        <v>20</v>
      </c>
      <c r="IP210" s="39">
        <v>0</v>
      </c>
      <c r="IQ210" s="39">
        <v>0</v>
      </c>
      <c r="IR210" s="39">
        <v>0</v>
      </c>
      <c r="IS210" s="39">
        <v>33.333333333333329</v>
      </c>
      <c r="IT210" s="39">
        <v>999999999</v>
      </c>
      <c r="IU210" s="39">
        <v>0</v>
      </c>
      <c r="IV210" s="39">
        <v>2</v>
      </c>
      <c r="IW210" s="39">
        <v>1</v>
      </c>
      <c r="IX210" s="39">
        <v>0</v>
      </c>
      <c r="IY210" s="39">
        <v>1</v>
      </c>
      <c r="IZ210" s="39">
        <v>3</v>
      </c>
      <c r="JA210" s="39">
        <v>1</v>
      </c>
      <c r="JB210" s="39">
        <v>0</v>
      </c>
      <c r="JC210" s="39">
        <v>1</v>
      </c>
      <c r="JD210" s="2">
        <v>3</v>
      </c>
      <c r="JE210" s="2">
        <v>1</v>
      </c>
      <c r="JF210" s="2">
        <v>0</v>
      </c>
      <c r="JG210" s="2">
        <v>0</v>
      </c>
      <c r="JH210" s="2">
        <v>0</v>
      </c>
      <c r="JI210" s="2">
        <v>0</v>
      </c>
      <c r="JJ210" s="2">
        <v>0</v>
      </c>
      <c r="JK210" s="2">
        <v>0</v>
      </c>
      <c r="JL210" s="2">
        <v>0</v>
      </c>
      <c r="JM210" s="44">
        <v>0</v>
      </c>
      <c r="JN210" s="44">
        <v>0</v>
      </c>
      <c r="JO210" s="44">
        <v>0</v>
      </c>
      <c r="JP210" s="2">
        <v>0</v>
      </c>
      <c r="JQ210" s="2">
        <v>0</v>
      </c>
      <c r="JR210" s="2">
        <v>0</v>
      </c>
      <c r="JS210" s="2">
        <v>0</v>
      </c>
      <c r="JT210" s="2">
        <v>3</v>
      </c>
      <c r="JU210" s="2">
        <v>0</v>
      </c>
      <c r="JV210" s="2">
        <v>0</v>
      </c>
      <c r="JW210" s="2">
        <v>0</v>
      </c>
      <c r="JX210" s="2">
        <v>0</v>
      </c>
      <c r="JY210" s="2">
        <v>1</v>
      </c>
      <c r="JZ210" s="2">
        <v>0</v>
      </c>
      <c r="KA210" s="2">
        <v>0</v>
      </c>
      <c r="KB210" s="25">
        <v>1</v>
      </c>
      <c r="KC210" s="25">
        <v>1</v>
      </c>
      <c r="KD210" s="25">
        <v>0</v>
      </c>
      <c r="KE210" s="25">
        <v>0</v>
      </c>
      <c r="KF210" s="25">
        <v>5</v>
      </c>
      <c r="KG210" s="25">
        <v>1</v>
      </c>
      <c r="KH210" s="25">
        <v>0</v>
      </c>
      <c r="KI210" s="25">
        <v>1</v>
      </c>
      <c r="KJ210" s="25">
        <v>3</v>
      </c>
      <c r="KK210" s="25">
        <v>2</v>
      </c>
      <c r="KL210" s="25">
        <v>0</v>
      </c>
      <c r="KM210" s="25">
        <v>1</v>
      </c>
      <c r="KN210" s="25">
        <v>4</v>
      </c>
      <c r="KO210" s="25">
        <v>2</v>
      </c>
      <c r="KP210" s="25">
        <v>0</v>
      </c>
      <c r="KQ210" s="25">
        <v>0</v>
      </c>
      <c r="KR210" s="44">
        <v>40</v>
      </c>
      <c r="KS210" s="44">
        <v>100</v>
      </c>
      <c r="KT210" s="44">
        <v>999999999</v>
      </c>
      <c r="KU210" s="44">
        <v>100</v>
      </c>
      <c r="KV210" s="44">
        <v>100</v>
      </c>
      <c r="KW210" s="44">
        <v>50</v>
      </c>
      <c r="KX210" s="44">
        <v>999999999</v>
      </c>
      <c r="KY210" s="44">
        <v>100</v>
      </c>
      <c r="KZ210" s="44">
        <v>75</v>
      </c>
      <c r="LA210" s="44">
        <v>50</v>
      </c>
      <c r="LB210" s="44">
        <v>999999999</v>
      </c>
      <c r="LC210" s="44">
        <v>999999999</v>
      </c>
      <c r="LD210" s="44">
        <v>0</v>
      </c>
      <c r="LE210" s="44">
        <v>0</v>
      </c>
      <c r="LF210" s="44">
        <v>999999999</v>
      </c>
      <c r="LG210" s="44">
        <v>0</v>
      </c>
      <c r="LH210" s="44">
        <v>0</v>
      </c>
      <c r="LI210" s="44">
        <v>0</v>
      </c>
      <c r="LJ210" s="44">
        <v>999999999</v>
      </c>
      <c r="LK210" s="44">
        <v>0</v>
      </c>
      <c r="LL210" s="44">
        <v>0</v>
      </c>
      <c r="LM210" s="44">
        <v>0</v>
      </c>
      <c r="LN210" s="44">
        <v>999999999</v>
      </c>
      <c r="LO210" s="44">
        <v>999999999</v>
      </c>
      <c r="LP210" s="44">
        <v>60</v>
      </c>
      <c r="LQ210" s="44">
        <v>0</v>
      </c>
      <c r="LR210" s="44">
        <v>999999999</v>
      </c>
      <c r="LS210" s="44">
        <v>0</v>
      </c>
      <c r="LT210" s="44">
        <v>0</v>
      </c>
      <c r="LU210" s="44">
        <v>50</v>
      </c>
      <c r="LV210" s="44">
        <v>999999999</v>
      </c>
      <c r="LW210" s="44">
        <v>0</v>
      </c>
      <c r="LX210" s="44">
        <v>25</v>
      </c>
      <c r="LY210" s="44">
        <v>50</v>
      </c>
      <c r="LZ210" s="44">
        <v>999999999</v>
      </c>
      <c r="MA210" s="44">
        <v>999999999</v>
      </c>
      <c r="MB210" s="25">
        <v>0</v>
      </c>
      <c r="MC210" s="25">
        <v>0</v>
      </c>
      <c r="MD210" s="25">
        <v>0</v>
      </c>
      <c r="ME210" s="25">
        <v>0</v>
      </c>
      <c r="MF210" s="25">
        <v>1</v>
      </c>
      <c r="MG210" s="25">
        <v>0</v>
      </c>
      <c r="MH210" s="25">
        <v>0</v>
      </c>
      <c r="MI210" s="25">
        <v>0</v>
      </c>
      <c r="MJ210" s="25">
        <v>0</v>
      </c>
      <c r="MK210" s="25">
        <v>0</v>
      </c>
      <c r="ML210" s="25">
        <v>0</v>
      </c>
      <c r="MM210" s="25">
        <v>0</v>
      </c>
      <c r="MN210" s="25">
        <v>1</v>
      </c>
      <c r="MO210" s="25">
        <v>1</v>
      </c>
      <c r="MP210" s="25">
        <v>1</v>
      </c>
      <c r="MQ210" s="25">
        <v>1</v>
      </c>
      <c r="MR210" s="25">
        <v>2</v>
      </c>
      <c r="MS210" s="25">
        <v>4</v>
      </c>
      <c r="MT210" s="25">
        <v>1</v>
      </c>
      <c r="MU210" s="25">
        <v>2</v>
      </c>
      <c r="MV210" s="25">
        <v>3</v>
      </c>
      <c r="MW210" s="44">
        <v>2</v>
      </c>
      <c r="MX210" s="44">
        <v>0</v>
      </c>
      <c r="MY210" s="44">
        <v>1</v>
      </c>
      <c r="MZ210" s="44">
        <v>0</v>
      </c>
      <c r="NA210" s="44">
        <v>0</v>
      </c>
      <c r="NB210" s="44">
        <v>0</v>
      </c>
      <c r="NC210" s="44">
        <v>0</v>
      </c>
      <c r="ND210" s="44">
        <v>50</v>
      </c>
      <c r="NE210" s="44">
        <v>0</v>
      </c>
      <c r="NF210" s="44">
        <v>0</v>
      </c>
      <c r="NG210" s="44">
        <v>0</v>
      </c>
      <c r="NH210" s="44">
        <v>0</v>
      </c>
      <c r="NI210" s="44">
        <v>0</v>
      </c>
      <c r="NJ210" s="44">
        <v>999999999</v>
      </c>
      <c r="NK210" s="44">
        <v>0</v>
      </c>
      <c r="NL210" s="25">
        <v>1</v>
      </c>
      <c r="NM210" s="25">
        <v>0</v>
      </c>
      <c r="NN210" s="25">
        <v>0</v>
      </c>
      <c r="NO210" s="25">
        <v>0</v>
      </c>
      <c r="NP210" s="25">
        <v>0</v>
      </c>
      <c r="NQ210" s="25">
        <v>0</v>
      </c>
      <c r="NR210" s="25">
        <v>0</v>
      </c>
      <c r="NS210" s="25">
        <v>0</v>
      </c>
      <c r="NT210" s="25">
        <v>0</v>
      </c>
      <c r="NU210" s="25">
        <v>0</v>
      </c>
      <c r="NV210" s="25">
        <v>0</v>
      </c>
      <c r="NW210" s="25">
        <v>0</v>
      </c>
      <c r="NX210" s="25">
        <v>1</v>
      </c>
      <c r="NY210" s="25">
        <v>0</v>
      </c>
      <c r="NZ210" s="25">
        <v>0</v>
      </c>
      <c r="OA210" s="25">
        <v>0</v>
      </c>
      <c r="OB210" s="25">
        <v>0</v>
      </c>
      <c r="OC210" s="25">
        <v>0</v>
      </c>
      <c r="OD210" s="44">
        <v>0</v>
      </c>
      <c r="OE210" s="44">
        <v>0</v>
      </c>
      <c r="OF210" s="44">
        <v>3</v>
      </c>
      <c r="OG210" s="44">
        <v>0</v>
      </c>
      <c r="OH210" s="44">
        <v>0</v>
      </c>
      <c r="OI210" s="44">
        <v>0</v>
      </c>
      <c r="OJ210" s="44">
        <v>100</v>
      </c>
      <c r="OK210" s="44">
        <v>999999999</v>
      </c>
      <c r="OL210" s="44">
        <v>999999999</v>
      </c>
      <c r="OM210" s="44">
        <v>999999999</v>
      </c>
      <c r="ON210" s="44">
        <v>999999999</v>
      </c>
      <c r="OO210" s="44">
        <v>999999999</v>
      </c>
      <c r="OP210" s="44">
        <v>999999999</v>
      </c>
      <c r="OQ210" s="44">
        <v>999999999</v>
      </c>
      <c r="OR210" s="44">
        <v>0</v>
      </c>
      <c r="OS210" s="44">
        <v>999999999</v>
      </c>
      <c r="OT210" s="44">
        <v>999999999</v>
      </c>
      <c r="OU210" s="44">
        <v>999999999</v>
      </c>
      <c r="OV210" s="25">
        <v>5</v>
      </c>
      <c r="OW210" s="25">
        <v>3</v>
      </c>
      <c r="OX210" s="25">
        <v>2</v>
      </c>
      <c r="OY210" s="25">
        <v>2</v>
      </c>
      <c r="OZ210" s="25">
        <v>5</v>
      </c>
      <c r="PA210" s="25">
        <v>7</v>
      </c>
      <c r="PB210" s="25">
        <v>5</v>
      </c>
      <c r="PC210" s="25">
        <v>7</v>
      </c>
      <c r="PD210" s="25">
        <v>9</v>
      </c>
      <c r="PE210" s="25">
        <v>8</v>
      </c>
      <c r="PF210" s="25">
        <v>0</v>
      </c>
      <c r="PG210" s="25">
        <v>0</v>
      </c>
      <c r="PH210" s="25">
        <v>10</v>
      </c>
      <c r="PI210" s="25">
        <v>5</v>
      </c>
      <c r="PJ210" s="25">
        <v>3</v>
      </c>
      <c r="PK210" s="25">
        <v>4</v>
      </c>
      <c r="PL210" s="25">
        <v>7</v>
      </c>
      <c r="PM210" s="25">
        <v>9</v>
      </c>
      <c r="PN210" s="25">
        <v>6</v>
      </c>
      <c r="PO210" s="25">
        <v>8</v>
      </c>
      <c r="PP210" s="25">
        <v>12</v>
      </c>
      <c r="PQ210" s="25">
        <v>10</v>
      </c>
      <c r="PR210" s="25">
        <v>0</v>
      </c>
      <c r="PS210" s="25">
        <v>1</v>
      </c>
      <c r="PT210" s="44">
        <v>50</v>
      </c>
      <c r="PU210" s="44">
        <v>60</v>
      </c>
      <c r="PV210" s="44">
        <v>66.666666666666657</v>
      </c>
      <c r="PW210" s="44">
        <v>50</v>
      </c>
      <c r="PX210" s="44">
        <v>71.428571428571431</v>
      </c>
      <c r="PY210" s="44">
        <v>77.777777777777786</v>
      </c>
      <c r="PZ210" s="44">
        <v>83.333333333333343</v>
      </c>
      <c r="QA210" s="44">
        <v>87.5</v>
      </c>
      <c r="QB210" s="44">
        <v>75</v>
      </c>
      <c r="QC210" s="44">
        <v>80</v>
      </c>
      <c r="QD210" s="44">
        <v>999999999</v>
      </c>
      <c r="QE210" s="44">
        <v>0</v>
      </c>
      <c r="QF210" s="25">
        <v>4</v>
      </c>
      <c r="QG210" s="25">
        <v>2</v>
      </c>
      <c r="QH210" s="25">
        <v>2</v>
      </c>
      <c r="QI210" s="25">
        <v>2</v>
      </c>
      <c r="QJ210" s="25">
        <v>7</v>
      </c>
      <c r="QK210" s="25">
        <v>8</v>
      </c>
      <c r="QL210" s="25">
        <v>4</v>
      </c>
      <c r="QM210" s="25">
        <v>6</v>
      </c>
      <c r="QN210" s="25">
        <v>6</v>
      </c>
      <c r="QO210" s="25">
        <v>6</v>
      </c>
      <c r="QP210" s="25">
        <v>0</v>
      </c>
      <c r="QQ210" s="25">
        <v>10</v>
      </c>
      <c r="QR210" s="25">
        <v>5</v>
      </c>
      <c r="QS210" s="25">
        <v>3</v>
      </c>
      <c r="QT210" s="25">
        <v>4</v>
      </c>
      <c r="QU210" s="25">
        <v>7</v>
      </c>
      <c r="QV210" s="25">
        <v>9</v>
      </c>
      <c r="QW210" s="25">
        <v>6</v>
      </c>
      <c r="QX210" s="25">
        <v>8</v>
      </c>
      <c r="QY210" s="25">
        <v>12</v>
      </c>
      <c r="QZ210" s="25">
        <v>10</v>
      </c>
      <c r="RA210" s="25">
        <v>0</v>
      </c>
      <c r="RB210" s="44">
        <v>40</v>
      </c>
      <c r="RC210" s="44">
        <v>40</v>
      </c>
      <c r="RD210" s="44">
        <v>66.666666666666657</v>
      </c>
      <c r="RE210" s="44">
        <v>50</v>
      </c>
      <c r="RF210" s="44">
        <v>100</v>
      </c>
      <c r="RG210" s="44">
        <v>88.888888888888886</v>
      </c>
      <c r="RH210" s="44">
        <v>66.666666666666657</v>
      </c>
      <c r="RI210" s="44">
        <v>75</v>
      </c>
      <c r="RJ210" s="44">
        <v>50</v>
      </c>
      <c r="RK210" s="44">
        <v>60</v>
      </c>
      <c r="RL210" s="44">
        <v>999999999</v>
      </c>
      <c r="RM210" s="25">
        <v>5</v>
      </c>
      <c r="RN210" s="25">
        <v>2</v>
      </c>
      <c r="RO210" s="25">
        <v>2</v>
      </c>
      <c r="RP210" s="25">
        <v>2</v>
      </c>
      <c r="RQ210" s="25">
        <v>7</v>
      </c>
      <c r="RR210" s="25">
        <v>4</v>
      </c>
      <c r="RS210" s="25">
        <v>0</v>
      </c>
      <c r="RT210" s="25">
        <v>4</v>
      </c>
      <c r="RU210" s="25">
        <v>6</v>
      </c>
      <c r="RV210" s="25">
        <v>4</v>
      </c>
      <c r="RW210" s="25">
        <v>0</v>
      </c>
      <c r="RX210" s="25">
        <v>0</v>
      </c>
      <c r="RY210" s="25">
        <v>4</v>
      </c>
      <c r="RZ210" s="25">
        <v>3</v>
      </c>
      <c r="SA210" s="25">
        <v>2</v>
      </c>
      <c r="SB210" s="25">
        <v>2</v>
      </c>
      <c r="SC210" s="25">
        <v>6</v>
      </c>
      <c r="SD210" s="25">
        <v>3</v>
      </c>
      <c r="SE210" s="25">
        <v>0</v>
      </c>
      <c r="SF210" s="25">
        <v>4</v>
      </c>
      <c r="SG210" s="25">
        <v>4</v>
      </c>
      <c r="SH210" s="25">
        <v>2</v>
      </c>
      <c r="SI210" s="25">
        <v>0</v>
      </c>
      <c r="SJ210" s="25">
        <v>1</v>
      </c>
      <c r="SK210" s="25">
        <v>4</v>
      </c>
      <c r="SL210" s="25">
        <v>2</v>
      </c>
      <c r="SM210" s="25">
        <v>2</v>
      </c>
      <c r="SN210" s="25">
        <v>2</v>
      </c>
      <c r="SO210" s="25">
        <v>6</v>
      </c>
      <c r="SP210" s="25">
        <v>3</v>
      </c>
      <c r="SQ210" s="25">
        <v>0</v>
      </c>
      <c r="SR210" s="25">
        <v>3</v>
      </c>
      <c r="SS210" s="25">
        <v>2</v>
      </c>
      <c r="ST210" s="25">
        <v>2</v>
      </c>
      <c r="SU210" s="25">
        <v>0</v>
      </c>
      <c r="SV210" s="25">
        <v>0</v>
      </c>
      <c r="SW210" s="44">
        <v>83.333333333333343</v>
      </c>
      <c r="SX210" s="44">
        <v>40</v>
      </c>
      <c r="SY210" s="44">
        <v>33.333333333333329</v>
      </c>
      <c r="SZ210" s="44">
        <v>50</v>
      </c>
      <c r="TA210" s="44">
        <v>58.333333333333336</v>
      </c>
      <c r="TB210" s="44">
        <v>44.444444444444443</v>
      </c>
      <c r="TC210" s="44">
        <v>0</v>
      </c>
      <c r="TD210" s="44">
        <v>36.363636363636367</v>
      </c>
      <c r="TE210" s="44">
        <v>54.54545454545454</v>
      </c>
      <c r="TF210" s="44">
        <v>57.142857142857139</v>
      </c>
      <c r="TG210" s="44">
        <v>0</v>
      </c>
      <c r="TH210" s="44">
        <v>0</v>
      </c>
      <c r="TI210" s="44">
        <v>66.666666666666657</v>
      </c>
      <c r="TJ210" s="44">
        <v>60</v>
      </c>
      <c r="TK210" s="44">
        <v>33.333333333333329</v>
      </c>
      <c r="TL210" s="44">
        <v>50</v>
      </c>
      <c r="TM210" s="44">
        <v>50</v>
      </c>
      <c r="TN210" s="44">
        <v>33.333333333333329</v>
      </c>
      <c r="TO210" s="44">
        <v>0</v>
      </c>
      <c r="TP210" s="44">
        <v>36.363636363636367</v>
      </c>
      <c r="TQ210" s="44">
        <v>36.363636363636367</v>
      </c>
      <c r="TR210" s="44">
        <v>28.571428571428569</v>
      </c>
      <c r="TS210" s="44">
        <v>0</v>
      </c>
      <c r="TT210" s="44">
        <v>20</v>
      </c>
      <c r="TU210" s="44">
        <v>66.666666666666657</v>
      </c>
      <c r="TV210" s="44">
        <v>40</v>
      </c>
      <c r="TW210" s="44">
        <v>33.333333333333329</v>
      </c>
      <c r="TX210" s="44">
        <v>50</v>
      </c>
      <c r="TY210" s="44">
        <v>50</v>
      </c>
      <c r="TZ210" s="44">
        <v>33.333333333333329</v>
      </c>
      <c r="UA210" s="44">
        <v>0</v>
      </c>
      <c r="UB210" s="44">
        <v>27.27272727272727</v>
      </c>
      <c r="UC210" s="44">
        <v>18.181818181818183</v>
      </c>
      <c r="UD210" s="44">
        <v>28.571428571428569</v>
      </c>
      <c r="UE210" s="44">
        <v>0</v>
      </c>
      <c r="UF210" s="44">
        <v>0</v>
      </c>
    </row>
    <row r="211" spans="1:552" x14ac:dyDescent="0.25">
      <c r="A211" s="2" t="str">
        <f t="shared" si="3"/>
        <v xml:space="preserve">353440 Osasco                                                                                                                                       </v>
      </c>
      <c r="B211" s="58">
        <v>353440</v>
      </c>
      <c r="C211" s="2" t="s">
        <v>255</v>
      </c>
      <c r="D211" s="56">
        <v>19</v>
      </c>
      <c r="E211" s="56">
        <v>29</v>
      </c>
      <c r="F211" s="56">
        <v>21</v>
      </c>
      <c r="G211" s="56">
        <v>11</v>
      </c>
      <c r="H211" s="56">
        <v>12</v>
      </c>
      <c r="I211" s="56">
        <v>17</v>
      </c>
      <c r="J211" s="56">
        <v>14</v>
      </c>
      <c r="K211" s="56">
        <v>19</v>
      </c>
      <c r="L211" s="56">
        <v>20</v>
      </c>
      <c r="M211" s="56">
        <v>11</v>
      </c>
      <c r="N211" s="56">
        <v>15</v>
      </c>
      <c r="O211" s="56">
        <v>12</v>
      </c>
      <c r="P211" s="59">
        <v>4</v>
      </c>
      <c r="Q211" s="59">
        <v>8</v>
      </c>
      <c r="R211" s="59">
        <v>9</v>
      </c>
      <c r="S211" s="59">
        <v>9</v>
      </c>
      <c r="T211" s="59">
        <v>10</v>
      </c>
      <c r="U211" s="59">
        <v>9</v>
      </c>
      <c r="V211" s="59">
        <v>10</v>
      </c>
      <c r="W211" s="59">
        <v>15</v>
      </c>
      <c r="X211" s="59">
        <v>12</v>
      </c>
      <c r="Y211" s="59">
        <v>3</v>
      </c>
      <c r="Z211" s="59">
        <v>10</v>
      </c>
      <c r="AA211" s="59">
        <v>9</v>
      </c>
      <c r="AB211" s="62">
        <v>21.052631578947366</v>
      </c>
      <c r="AC211" s="62">
        <v>27.586206896551722</v>
      </c>
      <c r="AD211" s="62">
        <v>42.857142857142854</v>
      </c>
      <c r="AE211" s="62">
        <v>81.818181818181827</v>
      </c>
      <c r="AF211" s="62">
        <v>83.333333333333343</v>
      </c>
      <c r="AG211" s="62">
        <v>52.941176470588239</v>
      </c>
      <c r="AH211" s="62">
        <v>71.428571428571431</v>
      </c>
      <c r="AI211" s="62">
        <v>78.94736842105263</v>
      </c>
      <c r="AJ211" s="62">
        <v>60</v>
      </c>
      <c r="AK211" s="62">
        <v>27.27272727272727</v>
      </c>
      <c r="AL211" s="62">
        <v>66.666666666666657</v>
      </c>
      <c r="AM211" s="62">
        <v>75</v>
      </c>
      <c r="AN211" s="61">
        <v>15</v>
      </c>
      <c r="AO211" s="25">
        <v>18</v>
      </c>
      <c r="AP211" s="25">
        <v>11</v>
      </c>
      <c r="AQ211" s="25">
        <v>1</v>
      </c>
      <c r="AR211" s="25">
        <v>2</v>
      </c>
      <c r="AS211" s="25">
        <v>8</v>
      </c>
      <c r="AT211" s="25">
        <v>3</v>
      </c>
      <c r="AU211" s="25">
        <v>4</v>
      </c>
      <c r="AV211" s="25">
        <v>8</v>
      </c>
      <c r="AW211" s="25">
        <v>7</v>
      </c>
      <c r="AX211" s="25">
        <v>5</v>
      </c>
      <c r="AY211" s="25">
        <v>3</v>
      </c>
      <c r="AZ211" s="39">
        <v>78.94736842105263</v>
      </c>
      <c r="BA211" s="39">
        <v>62.068965517241381</v>
      </c>
      <c r="BB211" s="39">
        <v>52.380952380952387</v>
      </c>
      <c r="BC211" s="39">
        <v>9.0909090909090917</v>
      </c>
      <c r="BD211" s="39">
        <v>16.666666666666664</v>
      </c>
      <c r="BE211" s="39">
        <v>47.058823529411761</v>
      </c>
      <c r="BF211" s="39">
        <v>21.428571428571427</v>
      </c>
      <c r="BG211" s="39">
        <v>21.052631578947366</v>
      </c>
      <c r="BH211" s="39">
        <v>40</v>
      </c>
      <c r="BI211" s="39">
        <v>63.636363636363633</v>
      </c>
      <c r="BJ211" s="39">
        <v>33.333333333333329</v>
      </c>
      <c r="BK211" s="39">
        <v>25</v>
      </c>
      <c r="BL211" s="25">
        <v>0</v>
      </c>
      <c r="BM211" s="25">
        <v>3</v>
      </c>
      <c r="BN211" s="25">
        <v>1</v>
      </c>
      <c r="BO211" s="25">
        <v>1</v>
      </c>
      <c r="BP211" s="25">
        <v>0</v>
      </c>
      <c r="BQ211" s="25">
        <v>0</v>
      </c>
      <c r="BR211" s="25">
        <v>1</v>
      </c>
      <c r="BS211" s="25">
        <v>0</v>
      </c>
      <c r="BT211" s="25">
        <v>0</v>
      </c>
      <c r="BU211" s="25">
        <v>1</v>
      </c>
      <c r="BV211" s="25">
        <v>0</v>
      </c>
      <c r="BW211" s="25">
        <v>0</v>
      </c>
      <c r="BX211" s="39">
        <v>0</v>
      </c>
      <c r="BY211" s="39">
        <v>10.344827586206897</v>
      </c>
      <c r="BZ211" s="39">
        <v>4.7619047619047619</v>
      </c>
      <c r="CA211" s="39">
        <v>9.0909090909090917</v>
      </c>
      <c r="CB211" s="39">
        <v>0</v>
      </c>
      <c r="CC211" s="39">
        <v>0</v>
      </c>
      <c r="CD211" s="39">
        <v>7.1428571428571423</v>
      </c>
      <c r="CE211" s="39">
        <v>0</v>
      </c>
      <c r="CF211" s="39">
        <v>0</v>
      </c>
      <c r="CG211" s="39">
        <v>9.0909090909090917</v>
      </c>
      <c r="CH211" s="39">
        <v>0</v>
      </c>
      <c r="CI211" s="39">
        <v>0</v>
      </c>
      <c r="CJ211" s="63">
        <v>2</v>
      </c>
      <c r="CK211" s="63">
        <v>4</v>
      </c>
      <c r="CL211" s="63">
        <v>5</v>
      </c>
      <c r="CM211" s="63">
        <v>3</v>
      </c>
      <c r="CN211" s="63">
        <v>5</v>
      </c>
      <c r="CO211" s="63">
        <v>3</v>
      </c>
      <c r="CP211" s="63">
        <v>3</v>
      </c>
      <c r="CQ211" s="63">
        <v>7</v>
      </c>
      <c r="CR211" s="63">
        <v>6</v>
      </c>
      <c r="CS211" s="63">
        <v>0</v>
      </c>
      <c r="CT211" s="63">
        <v>3</v>
      </c>
      <c r="CU211" s="63">
        <v>0</v>
      </c>
      <c r="CV211" s="63">
        <v>1</v>
      </c>
      <c r="CW211" s="63">
        <v>0</v>
      </c>
      <c r="CX211" s="63">
        <v>0</v>
      </c>
      <c r="CY211" s="63">
        <v>1</v>
      </c>
      <c r="CZ211" s="63">
        <v>1</v>
      </c>
      <c r="DA211" s="63">
        <v>0</v>
      </c>
      <c r="DB211" s="63">
        <v>0</v>
      </c>
      <c r="DC211" s="63">
        <v>0</v>
      </c>
      <c r="DD211" s="63">
        <v>1</v>
      </c>
      <c r="DE211" s="63">
        <v>1</v>
      </c>
      <c r="DF211" s="63">
        <v>2</v>
      </c>
      <c r="DG211" s="63">
        <v>0</v>
      </c>
      <c r="DH211" s="25">
        <v>1</v>
      </c>
      <c r="DI211" s="25">
        <v>1</v>
      </c>
      <c r="DJ211" s="25">
        <v>0</v>
      </c>
      <c r="DK211" s="25">
        <v>1</v>
      </c>
      <c r="DL211" s="25">
        <v>2</v>
      </c>
      <c r="DM211" s="25">
        <v>2</v>
      </c>
      <c r="DN211" s="25">
        <v>1</v>
      </c>
      <c r="DO211" s="25">
        <v>2</v>
      </c>
      <c r="DP211" s="25">
        <v>3</v>
      </c>
      <c r="DQ211" s="25">
        <v>1</v>
      </c>
      <c r="DR211" s="25">
        <v>0</v>
      </c>
      <c r="DS211" s="25">
        <v>0</v>
      </c>
      <c r="DT211" s="34">
        <v>4</v>
      </c>
      <c r="DU211" s="34">
        <v>5</v>
      </c>
      <c r="DV211" s="34">
        <v>5</v>
      </c>
      <c r="DW211" s="34">
        <v>5</v>
      </c>
      <c r="DX211" s="34">
        <v>8</v>
      </c>
      <c r="DY211" s="34">
        <v>5</v>
      </c>
      <c r="DZ211" s="34">
        <v>4</v>
      </c>
      <c r="EA211" s="2">
        <v>9</v>
      </c>
      <c r="EB211" s="2">
        <v>10</v>
      </c>
      <c r="EC211" s="2">
        <v>2</v>
      </c>
      <c r="ED211" s="2">
        <v>5</v>
      </c>
      <c r="EE211" s="2">
        <v>0</v>
      </c>
      <c r="EF211" s="34">
        <v>50</v>
      </c>
      <c r="EG211" s="34">
        <v>80</v>
      </c>
      <c r="EH211" s="34">
        <v>100</v>
      </c>
      <c r="EI211" s="34">
        <v>60</v>
      </c>
      <c r="EJ211" s="34">
        <v>62.5</v>
      </c>
      <c r="EK211" s="34">
        <v>60</v>
      </c>
      <c r="EL211" s="34">
        <v>75</v>
      </c>
      <c r="EM211" s="34">
        <v>77.777777777777786</v>
      </c>
      <c r="EN211" s="34">
        <v>60</v>
      </c>
      <c r="EO211" s="34">
        <v>0</v>
      </c>
      <c r="EP211" s="34">
        <v>60</v>
      </c>
      <c r="EQ211" s="34">
        <v>999999999</v>
      </c>
      <c r="ER211" s="34">
        <v>25</v>
      </c>
      <c r="ES211" s="34">
        <v>0</v>
      </c>
      <c r="ET211" s="34">
        <v>0</v>
      </c>
      <c r="EU211" s="34">
        <v>20</v>
      </c>
      <c r="EV211" s="34">
        <v>12.5</v>
      </c>
      <c r="EW211" s="34">
        <v>0</v>
      </c>
      <c r="EX211" s="34">
        <v>0</v>
      </c>
      <c r="EY211" s="34">
        <v>0</v>
      </c>
      <c r="EZ211" s="34">
        <v>10</v>
      </c>
      <c r="FA211" s="34">
        <v>50</v>
      </c>
      <c r="FB211" s="34">
        <v>40</v>
      </c>
      <c r="FC211" s="34">
        <v>999999999</v>
      </c>
      <c r="FD211" s="42">
        <v>25</v>
      </c>
      <c r="FE211" s="42">
        <v>20</v>
      </c>
      <c r="FF211" s="42">
        <v>0</v>
      </c>
      <c r="FG211" s="42">
        <v>20</v>
      </c>
      <c r="FH211" s="42">
        <v>25</v>
      </c>
      <c r="FI211" s="42">
        <v>40</v>
      </c>
      <c r="FJ211" s="42">
        <v>25</v>
      </c>
      <c r="FK211" s="42">
        <v>22.222222222222221</v>
      </c>
      <c r="FL211" s="42">
        <v>30</v>
      </c>
      <c r="FM211" s="42">
        <v>50</v>
      </c>
      <c r="FN211" s="42">
        <v>0</v>
      </c>
      <c r="FO211" s="42">
        <v>999999999</v>
      </c>
      <c r="FP211" s="42">
        <v>1</v>
      </c>
      <c r="FQ211" s="2">
        <v>4</v>
      </c>
      <c r="FR211" s="2">
        <v>4</v>
      </c>
      <c r="FS211" s="2">
        <v>5</v>
      </c>
      <c r="FT211" s="2">
        <v>5</v>
      </c>
      <c r="FU211" s="2">
        <v>5</v>
      </c>
      <c r="FV211" s="2">
        <v>4</v>
      </c>
      <c r="FW211" s="2">
        <v>7</v>
      </c>
      <c r="FX211" s="2">
        <v>8</v>
      </c>
      <c r="FY211" s="2">
        <v>1</v>
      </c>
      <c r="FZ211" s="2">
        <v>8</v>
      </c>
      <c r="GA211" s="2">
        <v>5</v>
      </c>
      <c r="GB211" s="25">
        <v>1</v>
      </c>
      <c r="GC211" s="25">
        <v>1</v>
      </c>
      <c r="GD211" s="25">
        <v>1</v>
      </c>
      <c r="GE211" s="25">
        <v>0</v>
      </c>
      <c r="GF211" s="25">
        <v>2</v>
      </c>
      <c r="GG211" s="25">
        <v>3</v>
      </c>
      <c r="GH211" s="25">
        <v>1</v>
      </c>
      <c r="GI211" s="25">
        <v>2</v>
      </c>
      <c r="GJ211" s="25">
        <v>2</v>
      </c>
      <c r="GK211" s="25">
        <v>0</v>
      </c>
      <c r="GL211" s="25">
        <v>0</v>
      </c>
      <c r="GM211" s="25">
        <v>1</v>
      </c>
      <c r="GN211" s="2">
        <v>2</v>
      </c>
      <c r="GO211" s="2">
        <v>1</v>
      </c>
      <c r="GP211" s="2">
        <v>1</v>
      </c>
      <c r="GQ211" s="2">
        <v>3</v>
      </c>
      <c r="GR211" s="2">
        <v>3</v>
      </c>
      <c r="GS211" s="2">
        <v>1</v>
      </c>
      <c r="GT211" s="2">
        <v>1</v>
      </c>
      <c r="GU211" s="2">
        <v>1</v>
      </c>
      <c r="GV211" s="2">
        <v>2</v>
      </c>
      <c r="GW211" s="2">
        <v>1</v>
      </c>
      <c r="GX211" s="2">
        <v>1</v>
      </c>
      <c r="GY211" s="2">
        <v>1</v>
      </c>
      <c r="GZ211" s="2">
        <v>4</v>
      </c>
      <c r="HA211" s="2">
        <v>6</v>
      </c>
      <c r="HB211" s="2">
        <v>6</v>
      </c>
      <c r="HC211" s="2">
        <v>8</v>
      </c>
      <c r="HD211" s="2">
        <v>10</v>
      </c>
      <c r="HE211" s="2">
        <v>9</v>
      </c>
      <c r="HF211" s="2">
        <v>6</v>
      </c>
      <c r="HG211" s="2">
        <v>10</v>
      </c>
      <c r="HH211" s="2">
        <v>12</v>
      </c>
      <c r="HI211" s="2">
        <v>2</v>
      </c>
      <c r="HJ211" s="2">
        <v>9</v>
      </c>
      <c r="HK211" s="2">
        <v>7</v>
      </c>
      <c r="HL211" s="34">
        <v>25</v>
      </c>
      <c r="HM211" s="34">
        <v>66.666666666666657</v>
      </c>
      <c r="HN211" s="34">
        <v>66.666666666666657</v>
      </c>
      <c r="HO211" s="34">
        <v>62.5</v>
      </c>
      <c r="HP211" s="34">
        <v>50</v>
      </c>
      <c r="HQ211" s="34">
        <v>55.555555555555557</v>
      </c>
      <c r="HR211" s="34">
        <v>66.666666666666657</v>
      </c>
      <c r="HS211" s="34">
        <v>70</v>
      </c>
      <c r="HT211" s="34">
        <v>66.666666666666657</v>
      </c>
      <c r="HU211" s="34">
        <v>50</v>
      </c>
      <c r="HV211" s="34">
        <v>88.888888888888886</v>
      </c>
      <c r="HW211" s="34">
        <v>71.428571428571431</v>
      </c>
      <c r="HX211" s="39">
        <v>25</v>
      </c>
      <c r="HY211" s="39">
        <v>16.666666666666664</v>
      </c>
      <c r="HZ211" s="39">
        <v>16.666666666666664</v>
      </c>
      <c r="IA211" s="39">
        <v>0</v>
      </c>
      <c r="IB211" s="39">
        <v>20</v>
      </c>
      <c r="IC211" s="39">
        <v>33.333333333333329</v>
      </c>
      <c r="ID211" s="39">
        <v>16.666666666666664</v>
      </c>
      <c r="IE211" s="39">
        <v>20</v>
      </c>
      <c r="IF211" s="39">
        <v>16.666666666666664</v>
      </c>
      <c r="IG211" s="39">
        <v>0</v>
      </c>
      <c r="IH211" s="39">
        <v>0</v>
      </c>
      <c r="II211" s="39">
        <v>14.285714285714285</v>
      </c>
      <c r="IJ211" s="39">
        <v>50</v>
      </c>
      <c r="IK211" s="39">
        <v>16.666666666666664</v>
      </c>
      <c r="IL211" s="39">
        <v>16.666666666666664</v>
      </c>
      <c r="IM211" s="39">
        <v>37.5</v>
      </c>
      <c r="IN211" s="39">
        <v>30</v>
      </c>
      <c r="IO211" s="39">
        <v>11.111111111111111</v>
      </c>
      <c r="IP211" s="39">
        <v>16.666666666666664</v>
      </c>
      <c r="IQ211" s="39">
        <v>10</v>
      </c>
      <c r="IR211" s="39">
        <v>16.666666666666664</v>
      </c>
      <c r="IS211" s="39">
        <v>50</v>
      </c>
      <c r="IT211" s="39">
        <v>11.111111111111111</v>
      </c>
      <c r="IU211" s="39">
        <v>14.285714285714285</v>
      </c>
      <c r="IV211" s="39">
        <v>7</v>
      </c>
      <c r="IW211" s="39">
        <v>9</v>
      </c>
      <c r="IX211" s="39">
        <v>6</v>
      </c>
      <c r="IY211" s="39">
        <v>0</v>
      </c>
      <c r="IZ211" s="39">
        <v>1</v>
      </c>
      <c r="JA211" s="39">
        <v>4</v>
      </c>
      <c r="JB211" s="39">
        <v>2</v>
      </c>
      <c r="JC211" s="39">
        <v>3</v>
      </c>
      <c r="JD211" s="2">
        <v>6</v>
      </c>
      <c r="JE211" s="2">
        <v>5</v>
      </c>
      <c r="JF211" s="2">
        <v>5</v>
      </c>
      <c r="JG211" s="2">
        <v>1</v>
      </c>
      <c r="JH211" s="2">
        <v>1</v>
      </c>
      <c r="JI211" s="2">
        <v>4</v>
      </c>
      <c r="JJ211" s="2">
        <v>2</v>
      </c>
      <c r="JK211" s="2">
        <v>0</v>
      </c>
      <c r="JL211" s="2">
        <v>0</v>
      </c>
      <c r="JM211" s="44">
        <v>2</v>
      </c>
      <c r="JN211" s="44">
        <v>0</v>
      </c>
      <c r="JO211" s="44">
        <v>0</v>
      </c>
      <c r="JP211" s="2">
        <v>1</v>
      </c>
      <c r="JQ211" s="2">
        <v>0</v>
      </c>
      <c r="JR211" s="2">
        <v>0</v>
      </c>
      <c r="JS211" s="2">
        <v>0</v>
      </c>
      <c r="JT211" s="2">
        <v>3</v>
      </c>
      <c r="JU211" s="2">
        <v>3</v>
      </c>
      <c r="JV211" s="2">
        <v>1</v>
      </c>
      <c r="JW211" s="2">
        <v>1</v>
      </c>
      <c r="JX211" s="2">
        <v>1</v>
      </c>
      <c r="JY211" s="2">
        <v>0</v>
      </c>
      <c r="JZ211" s="2">
        <v>1</v>
      </c>
      <c r="KA211" s="2">
        <v>0</v>
      </c>
      <c r="KB211" s="25">
        <v>0</v>
      </c>
      <c r="KC211" s="25">
        <v>1</v>
      </c>
      <c r="KD211" s="25">
        <v>0</v>
      </c>
      <c r="KE211" s="25">
        <v>2</v>
      </c>
      <c r="KF211" s="25">
        <v>11</v>
      </c>
      <c r="KG211" s="25">
        <v>16</v>
      </c>
      <c r="KH211" s="25">
        <v>9</v>
      </c>
      <c r="KI211" s="25">
        <v>1</v>
      </c>
      <c r="KJ211" s="25">
        <v>2</v>
      </c>
      <c r="KK211" s="25">
        <v>6</v>
      </c>
      <c r="KL211" s="25">
        <v>3</v>
      </c>
      <c r="KM211" s="25">
        <v>3</v>
      </c>
      <c r="KN211" s="25">
        <v>7</v>
      </c>
      <c r="KO211" s="25">
        <v>6</v>
      </c>
      <c r="KP211" s="25">
        <v>5</v>
      </c>
      <c r="KQ211" s="25">
        <v>3</v>
      </c>
      <c r="KR211" s="44">
        <v>63.636363636363633</v>
      </c>
      <c r="KS211" s="44">
        <v>56.25</v>
      </c>
      <c r="KT211" s="44">
        <v>66.666666666666657</v>
      </c>
      <c r="KU211" s="44">
        <v>0</v>
      </c>
      <c r="KV211" s="44">
        <v>50</v>
      </c>
      <c r="KW211" s="44">
        <v>66.666666666666657</v>
      </c>
      <c r="KX211" s="44">
        <v>66.666666666666657</v>
      </c>
      <c r="KY211" s="44">
        <v>100</v>
      </c>
      <c r="KZ211" s="44">
        <v>85.714285714285708</v>
      </c>
      <c r="LA211" s="44">
        <v>83.333333333333343</v>
      </c>
      <c r="LB211" s="44">
        <v>100</v>
      </c>
      <c r="LC211" s="44">
        <v>33.333333333333329</v>
      </c>
      <c r="LD211" s="44">
        <v>9.0909090909090917</v>
      </c>
      <c r="LE211" s="44">
        <v>25</v>
      </c>
      <c r="LF211" s="44">
        <v>22.222222222222221</v>
      </c>
      <c r="LG211" s="44">
        <v>0</v>
      </c>
      <c r="LH211" s="44">
        <v>0</v>
      </c>
      <c r="LI211" s="44">
        <v>33.333333333333329</v>
      </c>
      <c r="LJ211" s="44">
        <v>0</v>
      </c>
      <c r="LK211" s="44">
        <v>0</v>
      </c>
      <c r="LL211" s="44">
        <v>14.285714285714285</v>
      </c>
      <c r="LM211" s="44">
        <v>0</v>
      </c>
      <c r="LN211" s="44">
        <v>0</v>
      </c>
      <c r="LO211" s="44">
        <v>0</v>
      </c>
      <c r="LP211" s="44">
        <v>27.27272727272727</v>
      </c>
      <c r="LQ211" s="44">
        <v>18.75</v>
      </c>
      <c r="LR211" s="44">
        <v>11.111111111111111</v>
      </c>
      <c r="LS211" s="44">
        <v>100</v>
      </c>
      <c r="LT211" s="44">
        <v>50</v>
      </c>
      <c r="LU211" s="44">
        <v>0</v>
      </c>
      <c r="LV211" s="44">
        <v>33.333333333333329</v>
      </c>
      <c r="LW211" s="44">
        <v>0</v>
      </c>
      <c r="LX211" s="44">
        <v>0</v>
      </c>
      <c r="LY211" s="44">
        <v>16.666666666666664</v>
      </c>
      <c r="LZ211" s="44">
        <v>0</v>
      </c>
      <c r="MA211" s="44">
        <v>66.666666666666657</v>
      </c>
      <c r="MB211" s="25">
        <v>1</v>
      </c>
      <c r="MC211" s="25">
        <v>1</v>
      </c>
      <c r="MD211" s="25">
        <v>1</v>
      </c>
      <c r="ME211" s="25">
        <v>1</v>
      </c>
      <c r="MF211" s="25">
        <v>3</v>
      </c>
      <c r="MG211" s="25">
        <v>1</v>
      </c>
      <c r="MH211" s="25">
        <v>1</v>
      </c>
      <c r="MI211" s="25">
        <v>1</v>
      </c>
      <c r="MJ211" s="25">
        <v>4</v>
      </c>
      <c r="MK211" s="25">
        <v>1</v>
      </c>
      <c r="ML211" s="25">
        <v>1</v>
      </c>
      <c r="MM211" s="25">
        <v>1</v>
      </c>
      <c r="MN211" s="25">
        <v>4</v>
      </c>
      <c r="MO211" s="25">
        <v>5</v>
      </c>
      <c r="MP211" s="25">
        <v>5</v>
      </c>
      <c r="MQ211" s="25">
        <v>6</v>
      </c>
      <c r="MR211" s="25">
        <v>8</v>
      </c>
      <c r="MS211" s="25">
        <v>7</v>
      </c>
      <c r="MT211" s="25">
        <v>4</v>
      </c>
      <c r="MU211" s="25">
        <v>6</v>
      </c>
      <c r="MV211" s="25">
        <v>7</v>
      </c>
      <c r="MW211" s="44">
        <v>2</v>
      </c>
      <c r="MX211" s="44">
        <v>3</v>
      </c>
      <c r="MY211" s="44">
        <v>1</v>
      </c>
      <c r="MZ211" s="44">
        <v>25</v>
      </c>
      <c r="NA211" s="44">
        <v>20</v>
      </c>
      <c r="NB211" s="44">
        <v>20</v>
      </c>
      <c r="NC211" s="44">
        <v>16.666666666666664</v>
      </c>
      <c r="ND211" s="44">
        <v>37.5</v>
      </c>
      <c r="NE211" s="44">
        <v>14.285714285714285</v>
      </c>
      <c r="NF211" s="44">
        <v>25</v>
      </c>
      <c r="NG211" s="44">
        <v>16.666666666666664</v>
      </c>
      <c r="NH211" s="44">
        <v>57.142857142857139</v>
      </c>
      <c r="NI211" s="44">
        <v>50</v>
      </c>
      <c r="NJ211" s="44">
        <v>33.333333333333329</v>
      </c>
      <c r="NK211" s="44">
        <v>100</v>
      </c>
      <c r="NL211" s="25">
        <v>0</v>
      </c>
      <c r="NM211" s="25">
        <v>0</v>
      </c>
      <c r="NN211" s="25">
        <v>1</v>
      </c>
      <c r="NO211" s="25">
        <v>0</v>
      </c>
      <c r="NP211" s="25">
        <v>0</v>
      </c>
      <c r="NQ211" s="25">
        <v>0</v>
      </c>
      <c r="NR211" s="25">
        <v>0</v>
      </c>
      <c r="NS211" s="25">
        <v>0</v>
      </c>
      <c r="NT211" s="25">
        <v>0</v>
      </c>
      <c r="NU211" s="25">
        <v>0</v>
      </c>
      <c r="NV211" s="25">
        <v>0</v>
      </c>
      <c r="NW211" s="25">
        <v>0</v>
      </c>
      <c r="NX211" s="25">
        <v>2</v>
      </c>
      <c r="NY211" s="25">
        <v>1</v>
      </c>
      <c r="NZ211" s="25">
        <v>3</v>
      </c>
      <c r="OA211" s="25">
        <v>1</v>
      </c>
      <c r="OB211" s="25">
        <v>0</v>
      </c>
      <c r="OC211" s="25">
        <v>1</v>
      </c>
      <c r="OD211" s="44">
        <v>0</v>
      </c>
      <c r="OE211" s="44">
        <v>0</v>
      </c>
      <c r="OF211" s="44">
        <v>0</v>
      </c>
      <c r="OG211" s="44">
        <v>0</v>
      </c>
      <c r="OH211" s="44">
        <v>0</v>
      </c>
      <c r="OI211" s="44">
        <v>0</v>
      </c>
      <c r="OJ211" s="44">
        <v>0</v>
      </c>
      <c r="OK211" s="44">
        <v>0</v>
      </c>
      <c r="OL211" s="44">
        <v>33.333333333333329</v>
      </c>
      <c r="OM211" s="44">
        <v>0</v>
      </c>
      <c r="ON211" s="44">
        <v>999999999</v>
      </c>
      <c r="OO211" s="44">
        <v>0</v>
      </c>
      <c r="OP211" s="44">
        <v>999999999</v>
      </c>
      <c r="OQ211" s="44">
        <v>999999999</v>
      </c>
      <c r="OR211" s="44">
        <v>999999999</v>
      </c>
      <c r="OS211" s="44">
        <v>999999999</v>
      </c>
      <c r="OT211" s="44">
        <v>999999999</v>
      </c>
      <c r="OU211" s="44">
        <v>999999999</v>
      </c>
      <c r="OV211" s="25">
        <v>17</v>
      </c>
      <c r="OW211" s="25">
        <v>20</v>
      </c>
      <c r="OX211" s="25">
        <v>17</v>
      </c>
      <c r="OY211" s="25">
        <v>12</v>
      </c>
      <c r="OZ211" s="25">
        <v>11</v>
      </c>
      <c r="PA211" s="25">
        <v>16</v>
      </c>
      <c r="PB211" s="25">
        <v>15</v>
      </c>
      <c r="PC211" s="25">
        <v>18</v>
      </c>
      <c r="PD211" s="25">
        <v>20</v>
      </c>
      <c r="PE211" s="25">
        <v>14</v>
      </c>
      <c r="PF211" s="25">
        <v>13</v>
      </c>
      <c r="PG211" s="25">
        <v>8</v>
      </c>
      <c r="PH211" s="25">
        <v>29</v>
      </c>
      <c r="PI211" s="25">
        <v>34</v>
      </c>
      <c r="PJ211" s="25">
        <v>24</v>
      </c>
      <c r="PK211" s="25">
        <v>17</v>
      </c>
      <c r="PL211" s="25">
        <v>15</v>
      </c>
      <c r="PM211" s="25">
        <v>21</v>
      </c>
      <c r="PN211" s="25">
        <v>18</v>
      </c>
      <c r="PO211" s="25">
        <v>22</v>
      </c>
      <c r="PP211" s="25">
        <v>26</v>
      </c>
      <c r="PQ211" s="25">
        <v>18</v>
      </c>
      <c r="PR211" s="25">
        <v>18</v>
      </c>
      <c r="PS211" s="25">
        <v>17</v>
      </c>
      <c r="PT211" s="44">
        <v>58.620689655172406</v>
      </c>
      <c r="PU211" s="44">
        <v>58.82352941176471</v>
      </c>
      <c r="PV211" s="44">
        <v>70.833333333333343</v>
      </c>
      <c r="PW211" s="44">
        <v>70.588235294117652</v>
      </c>
      <c r="PX211" s="44">
        <v>73.333333333333329</v>
      </c>
      <c r="PY211" s="44">
        <v>76.19047619047619</v>
      </c>
      <c r="PZ211" s="44">
        <v>83.333333333333343</v>
      </c>
      <c r="QA211" s="44">
        <v>81.818181818181827</v>
      </c>
      <c r="QB211" s="44">
        <v>76.923076923076934</v>
      </c>
      <c r="QC211" s="44">
        <v>77.777777777777786</v>
      </c>
      <c r="QD211" s="44">
        <v>72.222222222222214</v>
      </c>
      <c r="QE211" s="44">
        <v>47.058823529411761</v>
      </c>
      <c r="QF211" s="25">
        <v>16</v>
      </c>
      <c r="QG211" s="25">
        <v>19</v>
      </c>
      <c r="QH211" s="25">
        <v>14</v>
      </c>
      <c r="QI211" s="25">
        <v>9</v>
      </c>
      <c r="QJ211" s="25">
        <v>10</v>
      </c>
      <c r="QK211" s="25">
        <v>13</v>
      </c>
      <c r="QL211" s="25">
        <v>15</v>
      </c>
      <c r="QM211" s="25">
        <v>15</v>
      </c>
      <c r="QN211" s="25">
        <v>19</v>
      </c>
      <c r="QO211" s="25">
        <v>13</v>
      </c>
      <c r="QP211" s="25">
        <v>8</v>
      </c>
      <c r="QQ211" s="25">
        <v>29</v>
      </c>
      <c r="QR211" s="25">
        <v>34</v>
      </c>
      <c r="QS211" s="25">
        <v>24</v>
      </c>
      <c r="QT211" s="25">
        <v>17</v>
      </c>
      <c r="QU211" s="25">
        <v>15</v>
      </c>
      <c r="QV211" s="25">
        <v>21</v>
      </c>
      <c r="QW211" s="25">
        <v>18</v>
      </c>
      <c r="QX211" s="25">
        <v>22</v>
      </c>
      <c r="QY211" s="25">
        <v>26</v>
      </c>
      <c r="QZ211" s="25">
        <v>18</v>
      </c>
      <c r="RA211" s="25">
        <v>18</v>
      </c>
      <c r="RB211" s="44">
        <v>55.172413793103445</v>
      </c>
      <c r="RC211" s="44">
        <v>55.882352941176471</v>
      </c>
      <c r="RD211" s="44">
        <v>58.333333333333336</v>
      </c>
      <c r="RE211" s="44">
        <v>52.941176470588239</v>
      </c>
      <c r="RF211" s="44">
        <v>66.666666666666657</v>
      </c>
      <c r="RG211" s="44">
        <v>61.904761904761905</v>
      </c>
      <c r="RH211" s="44">
        <v>83.333333333333343</v>
      </c>
      <c r="RI211" s="44">
        <v>68.181818181818173</v>
      </c>
      <c r="RJ211" s="44">
        <v>73.076923076923066</v>
      </c>
      <c r="RK211" s="44">
        <v>72.222222222222214</v>
      </c>
      <c r="RL211" s="44">
        <v>44.444444444444443</v>
      </c>
      <c r="RM211" s="25">
        <v>13</v>
      </c>
      <c r="RN211" s="25">
        <v>19</v>
      </c>
      <c r="RO211" s="25">
        <v>16</v>
      </c>
      <c r="RP211" s="25">
        <v>9</v>
      </c>
      <c r="RQ211" s="25">
        <v>11</v>
      </c>
      <c r="RR211" s="25">
        <v>13</v>
      </c>
      <c r="RS211" s="25">
        <v>7</v>
      </c>
      <c r="RT211" s="25">
        <v>10</v>
      </c>
      <c r="RU211" s="25">
        <v>15</v>
      </c>
      <c r="RV211" s="25">
        <v>7</v>
      </c>
      <c r="RW211" s="25">
        <v>12</v>
      </c>
      <c r="RX211" s="25">
        <v>8</v>
      </c>
      <c r="RY211" s="25">
        <v>9</v>
      </c>
      <c r="RZ211" s="25">
        <v>14</v>
      </c>
      <c r="SA211" s="25">
        <v>8</v>
      </c>
      <c r="SB211" s="25">
        <v>4</v>
      </c>
      <c r="SC211" s="25">
        <v>4</v>
      </c>
      <c r="SD211" s="25">
        <v>7</v>
      </c>
      <c r="SE211" s="25">
        <v>6</v>
      </c>
      <c r="SF211" s="25">
        <v>7</v>
      </c>
      <c r="SG211" s="25">
        <v>9</v>
      </c>
      <c r="SH211" s="25">
        <v>7</v>
      </c>
      <c r="SI211" s="25">
        <v>9</v>
      </c>
      <c r="SJ211" s="25">
        <v>4</v>
      </c>
      <c r="SK211" s="25">
        <v>7</v>
      </c>
      <c r="SL211" s="25">
        <v>13</v>
      </c>
      <c r="SM211" s="25">
        <v>8</v>
      </c>
      <c r="SN211" s="25">
        <v>4</v>
      </c>
      <c r="SO211" s="25">
        <v>4</v>
      </c>
      <c r="SP211" s="25">
        <v>6</v>
      </c>
      <c r="SQ211" s="25">
        <v>4</v>
      </c>
      <c r="SR211" s="25">
        <v>5</v>
      </c>
      <c r="SS211" s="25">
        <v>9</v>
      </c>
      <c r="ST211" s="25">
        <v>6</v>
      </c>
      <c r="SU211" s="25">
        <v>8</v>
      </c>
      <c r="SV211" s="25">
        <v>4</v>
      </c>
      <c r="SW211" s="44">
        <v>68.421052631578945</v>
      </c>
      <c r="SX211" s="44">
        <v>65.517241379310349</v>
      </c>
      <c r="SY211" s="44">
        <v>76.19047619047619</v>
      </c>
      <c r="SZ211" s="44">
        <v>81.818181818181827</v>
      </c>
      <c r="TA211" s="44">
        <v>91.666666666666657</v>
      </c>
      <c r="TB211" s="44">
        <v>76.470588235294116</v>
      </c>
      <c r="TC211" s="44">
        <v>50</v>
      </c>
      <c r="TD211" s="44">
        <v>52.631578947368418</v>
      </c>
      <c r="TE211" s="44">
        <v>75</v>
      </c>
      <c r="TF211" s="44">
        <v>63.636363636363633</v>
      </c>
      <c r="TG211" s="44">
        <v>80</v>
      </c>
      <c r="TH211" s="44">
        <v>66.666666666666657</v>
      </c>
      <c r="TI211" s="44">
        <v>47.368421052631575</v>
      </c>
      <c r="TJ211" s="44">
        <v>48.275862068965516</v>
      </c>
      <c r="TK211" s="44">
        <v>38.095238095238095</v>
      </c>
      <c r="TL211" s="44">
        <v>36.363636363636367</v>
      </c>
      <c r="TM211" s="44">
        <v>33.333333333333329</v>
      </c>
      <c r="TN211" s="44">
        <v>41.17647058823529</v>
      </c>
      <c r="TO211" s="44">
        <v>42.857142857142854</v>
      </c>
      <c r="TP211" s="44">
        <v>36.84210526315789</v>
      </c>
      <c r="TQ211" s="44">
        <v>45</v>
      </c>
      <c r="TR211" s="44">
        <v>63.636363636363633</v>
      </c>
      <c r="TS211" s="44">
        <v>60</v>
      </c>
      <c r="TT211" s="44">
        <v>33.333333333333329</v>
      </c>
      <c r="TU211" s="44">
        <v>36.84210526315789</v>
      </c>
      <c r="TV211" s="44">
        <v>44.827586206896555</v>
      </c>
      <c r="TW211" s="44">
        <v>38.095238095238095</v>
      </c>
      <c r="TX211" s="44">
        <v>36.363636363636367</v>
      </c>
      <c r="TY211" s="44">
        <v>33.333333333333329</v>
      </c>
      <c r="TZ211" s="44">
        <v>35.294117647058826</v>
      </c>
      <c r="UA211" s="44">
        <v>28.571428571428569</v>
      </c>
      <c r="UB211" s="44">
        <v>26.315789473684209</v>
      </c>
      <c r="UC211" s="44">
        <v>45</v>
      </c>
      <c r="UD211" s="44">
        <v>54.54545454545454</v>
      </c>
      <c r="UE211" s="44">
        <v>53.333333333333336</v>
      </c>
      <c r="UF211" s="44">
        <v>33.333333333333329</v>
      </c>
    </row>
    <row r="212" spans="1:552" x14ac:dyDescent="0.25">
      <c r="A212" s="2" t="str">
        <f t="shared" si="3"/>
        <v xml:space="preserve">353470 Ourinhos                                                                                                                                     </v>
      </c>
      <c r="B212" s="58">
        <v>353470</v>
      </c>
      <c r="C212" s="2" t="s">
        <v>256</v>
      </c>
      <c r="D212" s="56">
        <v>2</v>
      </c>
      <c r="E212" s="56">
        <v>5</v>
      </c>
      <c r="F212" s="56">
        <v>6</v>
      </c>
      <c r="G212" s="56">
        <v>8</v>
      </c>
      <c r="H212" s="56">
        <v>2</v>
      </c>
      <c r="I212" s="56">
        <v>3</v>
      </c>
      <c r="J212" s="56">
        <v>4</v>
      </c>
      <c r="K212" s="56">
        <v>3</v>
      </c>
      <c r="L212" s="56">
        <v>4</v>
      </c>
      <c r="M212" s="56">
        <v>9</v>
      </c>
      <c r="N212" s="56">
        <v>6</v>
      </c>
      <c r="O212" s="56">
        <v>4</v>
      </c>
      <c r="P212" s="59">
        <v>1</v>
      </c>
      <c r="Q212" s="59">
        <v>1</v>
      </c>
      <c r="R212" s="59">
        <v>1</v>
      </c>
      <c r="S212" s="59">
        <v>6</v>
      </c>
      <c r="T212" s="59">
        <v>1</v>
      </c>
      <c r="U212" s="59">
        <v>2</v>
      </c>
      <c r="V212" s="59">
        <v>3</v>
      </c>
      <c r="W212" s="59">
        <v>3</v>
      </c>
      <c r="X212" s="59">
        <v>3</v>
      </c>
      <c r="Y212" s="59">
        <v>7</v>
      </c>
      <c r="Z212" s="59">
        <v>6</v>
      </c>
      <c r="AA212" s="59">
        <v>4</v>
      </c>
      <c r="AB212" s="62">
        <v>50</v>
      </c>
      <c r="AC212" s="62">
        <v>20</v>
      </c>
      <c r="AD212" s="62">
        <v>16.666666666666664</v>
      </c>
      <c r="AE212" s="62">
        <v>75</v>
      </c>
      <c r="AF212" s="62">
        <v>50</v>
      </c>
      <c r="AG212" s="62">
        <v>66.666666666666657</v>
      </c>
      <c r="AH212" s="62">
        <v>75</v>
      </c>
      <c r="AI212" s="62">
        <v>100</v>
      </c>
      <c r="AJ212" s="62">
        <v>75</v>
      </c>
      <c r="AK212" s="62">
        <v>77.777777777777786</v>
      </c>
      <c r="AL212" s="62">
        <v>100</v>
      </c>
      <c r="AM212" s="62">
        <v>100</v>
      </c>
      <c r="AN212" s="61">
        <v>1</v>
      </c>
      <c r="AO212" s="25">
        <v>4</v>
      </c>
      <c r="AP212" s="25">
        <v>3</v>
      </c>
      <c r="AQ212" s="25">
        <v>2</v>
      </c>
      <c r="AR212" s="25">
        <v>0</v>
      </c>
      <c r="AS212" s="25">
        <v>0</v>
      </c>
      <c r="AT212" s="25">
        <v>1</v>
      </c>
      <c r="AU212" s="25">
        <v>0</v>
      </c>
      <c r="AV212" s="25">
        <v>1</v>
      </c>
      <c r="AW212" s="25">
        <v>2</v>
      </c>
      <c r="AX212" s="25">
        <v>0</v>
      </c>
      <c r="AY212" s="25">
        <v>0</v>
      </c>
      <c r="AZ212" s="39">
        <v>50</v>
      </c>
      <c r="BA212" s="39">
        <v>80</v>
      </c>
      <c r="BB212" s="39">
        <v>50</v>
      </c>
      <c r="BC212" s="39">
        <v>25</v>
      </c>
      <c r="BD212" s="39">
        <v>0</v>
      </c>
      <c r="BE212" s="39">
        <v>0</v>
      </c>
      <c r="BF212" s="39">
        <v>25</v>
      </c>
      <c r="BG212" s="39">
        <v>0</v>
      </c>
      <c r="BH212" s="39">
        <v>25</v>
      </c>
      <c r="BI212" s="39">
        <v>22.222222222222221</v>
      </c>
      <c r="BJ212" s="39">
        <v>0</v>
      </c>
      <c r="BK212" s="39">
        <v>0</v>
      </c>
      <c r="BL212" s="25">
        <v>0</v>
      </c>
      <c r="BM212" s="25">
        <v>0</v>
      </c>
      <c r="BN212" s="25">
        <v>2</v>
      </c>
      <c r="BO212" s="25">
        <v>0</v>
      </c>
      <c r="BP212" s="25">
        <v>1</v>
      </c>
      <c r="BQ212" s="25">
        <v>1</v>
      </c>
      <c r="BR212" s="25">
        <v>0</v>
      </c>
      <c r="BS212" s="25">
        <v>0</v>
      </c>
      <c r="BT212" s="25">
        <v>0</v>
      </c>
      <c r="BU212" s="25">
        <v>0</v>
      </c>
      <c r="BV212" s="25">
        <v>0</v>
      </c>
      <c r="BW212" s="25">
        <v>0</v>
      </c>
      <c r="BX212" s="39">
        <v>0</v>
      </c>
      <c r="BY212" s="39">
        <v>0</v>
      </c>
      <c r="BZ212" s="39">
        <v>33.333333333333329</v>
      </c>
      <c r="CA212" s="39">
        <v>0</v>
      </c>
      <c r="CB212" s="39">
        <v>50</v>
      </c>
      <c r="CC212" s="39">
        <v>33.333333333333329</v>
      </c>
      <c r="CD212" s="39">
        <v>0</v>
      </c>
      <c r="CE212" s="39">
        <v>0</v>
      </c>
      <c r="CF212" s="39">
        <v>0</v>
      </c>
      <c r="CG212" s="39">
        <v>0</v>
      </c>
      <c r="CH212" s="39">
        <v>0</v>
      </c>
      <c r="CI212" s="39">
        <v>0</v>
      </c>
      <c r="CJ212" s="63">
        <v>1</v>
      </c>
      <c r="CK212" s="63">
        <v>0</v>
      </c>
      <c r="CL212" s="63">
        <v>0</v>
      </c>
      <c r="CM212" s="63">
        <v>3</v>
      </c>
      <c r="CN212" s="63">
        <v>0</v>
      </c>
      <c r="CO212" s="63">
        <v>1</v>
      </c>
      <c r="CP212" s="63">
        <v>1</v>
      </c>
      <c r="CQ212" s="63">
        <v>1</v>
      </c>
      <c r="CR212" s="63">
        <v>2</v>
      </c>
      <c r="CS212" s="63">
        <v>3</v>
      </c>
      <c r="CT212" s="63">
        <v>1</v>
      </c>
      <c r="CU212" s="63">
        <v>2</v>
      </c>
      <c r="CV212" s="63">
        <v>0</v>
      </c>
      <c r="CW212" s="63">
        <v>1</v>
      </c>
      <c r="CX212" s="63">
        <v>0</v>
      </c>
      <c r="CY212" s="63">
        <v>1</v>
      </c>
      <c r="CZ212" s="63">
        <v>1</v>
      </c>
      <c r="DA212" s="63">
        <v>0</v>
      </c>
      <c r="DB212" s="63">
        <v>0</v>
      </c>
      <c r="DC212" s="63">
        <v>0</v>
      </c>
      <c r="DD212" s="63">
        <v>0</v>
      </c>
      <c r="DE212" s="63">
        <v>0</v>
      </c>
      <c r="DF212" s="63">
        <v>0</v>
      </c>
      <c r="DG212" s="63">
        <v>0</v>
      </c>
      <c r="DH212" s="25">
        <v>0</v>
      </c>
      <c r="DI212" s="25">
        <v>0</v>
      </c>
      <c r="DJ212" s="25">
        <v>1</v>
      </c>
      <c r="DK212" s="25">
        <v>0</v>
      </c>
      <c r="DL212" s="25">
        <v>0</v>
      </c>
      <c r="DM212" s="25">
        <v>1</v>
      </c>
      <c r="DN212" s="25">
        <v>1</v>
      </c>
      <c r="DO212" s="25">
        <v>1</v>
      </c>
      <c r="DP212" s="25">
        <v>1</v>
      </c>
      <c r="DQ212" s="25">
        <v>3</v>
      </c>
      <c r="DR212" s="25">
        <v>2</v>
      </c>
      <c r="DS212" s="25">
        <v>1</v>
      </c>
      <c r="DT212" s="34">
        <v>1</v>
      </c>
      <c r="DU212" s="34">
        <v>1</v>
      </c>
      <c r="DV212" s="34">
        <v>1</v>
      </c>
      <c r="DW212" s="34">
        <v>4</v>
      </c>
      <c r="DX212" s="34">
        <v>1</v>
      </c>
      <c r="DY212" s="34">
        <v>2</v>
      </c>
      <c r="DZ212" s="34">
        <v>2</v>
      </c>
      <c r="EA212" s="2">
        <v>2</v>
      </c>
      <c r="EB212" s="2">
        <v>3</v>
      </c>
      <c r="EC212" s="2">
        <v>6</v>
      </c>
      <c r="ED212" s="2">
        <v>3</v>
      </c>
      <c r="EE212" s="2">
        <v>3</v>
      </c>
      <c r="EF212" s="34">
        <v>100</v>
      </c>
      <c r="EG212" s="34">
        <v>0</v>
      </c>
      <c r="EH212" s="34">
        <v>0</v>
      </c>
      <c r="EI212" s="34">
        <v>75</v>
      </c>
      <c r="EJ212" s="34">
        <v>0</v>
      </c>
      <c r="EK212" s="34">
        <v>50</v>
      </c>
      <c r="EL212" s="34">
        <v>50</v>
      </c>
      <c r="EM212" s="34">
        <v>50</v>
      </c>
      <c r="EN212" s="34">
        <v>66.666666666666657</v>
      </c>
      <c r="EO212" s="34">
        <v>50</v>
      </c>
      <c r="EP212" s="34">
        <v>33.333333333333329</v>
      </c>
      <c r="EQ212" s="34">
        <v>66.666666666666657</v>
      </c>
      <c r="ER212" s="34">
        <v>0</v>
      </c>
      <c r="ES212" s="34">
        <v>100</v>
      </c>
      <c r="ET212" s="34">
        <v>0</v>
      </c>
      <c r="EU212" s="34">
        <v>25</v>
      </c>
      <c r="EV212" s="34">
        <v>100</v>
      </c>
      <c r="EW212" s="34">
        <v>0</v>
      </c>
      <c r="EX212" s="34">
        <v>0</v>
      </c>
      <c r="EY212" s="34">
        <v>0</v>
      </c>
      <c r="EZ212" s="34">
        <v>0</v>
      </c>
      <c r="FA212" s="34">
        <v>0</v>
      </c>
      <c r="FB212" s="34">
        <v>0</v>
      </c>
      <c r="FC212" s="34">
        <v>0</v>
      </c>
      <c r="FD212" s="42">
        <v>0</v>
      </c>
      <c r="FE212" s="42">
        <v>0</v>
      </c>
      <c r="FF212" s="42">
        <v>100</v>
      </c>
      <c r="FG212" s="42">
        <v>0</v>
      </c>
      <c r="FH212" s="42">
        <v>0</v>
      </c>
      <c r="FI212" s="42">
        <v>50</v>
      </c>
      <c r="FJ212" s="42">
        <v>50</v>
      </c>
      <c r="FK212" s="42">
        <v>50</v>
      </c>
      <c r="FL212" s="42">
        <v>33.333333333333329</v>
      </c>
      <c r="FM212" s="42">
        <v>50</v>
      </c>
      <c r="FN212" s="42">
        <v>66.666666666666657</v>
      </c>
      <c r="FO212" s="42">
        <v>33.333333333333329</v>
      </c>
      <c r="FP212" s="42">
        <v>1</v>
      </c>
      <c r="FQ212" s="2">
        <v>0</v>
      </c>
      <c r="FR212" s="2">
        <v>1</v>
      </c>
      <c r="FS212" s="2">
        <v>6</v>
      </c>
      <c r="FT212" s="2">
        <v>0</v>
      </c>
      <c r="FU212" s="2">
        <v>1</v>
      </c>
      <c r="FV212" s="2">
        <v>2</v>
      </c>
      <c r="FW212" s="2">
        <v>2</v>
      </c>
      <c r="FX212" s="2">
        <v>2</v>
      </c>
      <c r="FY212" s="2">
        <v>3</v>
      </c>
      <c r="FZ212" s="2">
        <v>5</v>
      </c>
      <c r="GA212" s="2">
        <v>4</v>
      </c>
      <c r="GB212" s="25">
        <v>0</v>
      </c>
      <c r="GC212" s="25">
        <v>0</v>
      </c>
      <c r="GD212" s="25">
        <v>0</v>
      </c>
      <c r="GE212" s="25">
        <v>0</v>
      </c>
      <c r="GF212" s="25">
        <v>1</v>
      </c>
      <c r="GG212" s="25">
        <v>0</v>
      </c>
      <c r="GH212" s="25">
        <v>0</v>
      </c>
      <c r="GI212" s="25">
        <v>0</v>
      </c>
      <c r="GJ212" s="25">
        <v>0</v>
      </c>
      <c r="GK212" s="25">
        <v>1</v>
      </c>
      <c r="GL212" s="25">
        <v>1</v>
      </c>
      <c r="GM212" s="25">
        <v>0</v>
      </c>
      <c r="GN212" s="2">
        <v>0</v>
      </c>
      <c r="GO212" s="2">
        <v>1</v>
      </c>
      <c r="GP212" s="2">
        <v>0</v>
      </c>
      <c r="GQ212" s="2">
        <v>0</v>
      </c>
      <c r="GR212" s="2">
        <v>0</v>
      </c>
      <c r="GS212" s="2">
        <v>1</v>
      </c>
      <c r="GT212" s="2">
        <v>1</v>
      </c>
      <c r="GU212" s="2">
        <v>1</v>
      </c>
      <c r="GV212" s="2">
        <v>0</v>
      </c>
      <c r="GW212" s="2">
        <v>3</v>
      </c>
      <c r="GX212" s="2">
        <v>0</v>
      </c>
      <c r="GY212" s="2">
        <v>0</v>
      </c>
      <c r="GZ212" s="2">
        <v>1</v>
      </c>
      <c r="HA212" s="2">
        <v>1</v>
      </c>
      <c r="HB212" s="2">
        <v>1</v>
      </c>
      <c r="HC212" s="2">
        <v>6</v>
      </c>
      <c r="HD212" s="2">
        <v>1</v>
      </c>
      <c r="HE212" s="2">
        <v>2</v>
      </c>
      <c r="HF212" s="2">
        <v>3</v>
      </c>
      <c r="HG212" s="2">
        <v>3</v>
      </c>
      <c r="HH212" s="2">
        <v>2</v>
      </c>
      <c r="HI212" s="2">
        <v>7</v>
      </c>
      <c r="HJ212" s="2">
        <v>6</v>
      </c>
      <c r="HK212" s="2">
        <v>4</v>
      </c>
      <c r="HL212" s="34">
        <v>100</v>
      </c>
      <c r="HM212" s="34">
        <v>0</v>
      </c>
      <c r="HN212" s="34">
        <v>100</v>
      </c>
      <c r="HO212" s="34">
        <v>100</v>
      </c>
      <c r="HP212" s="34">
        <v>0</v>
      </c>
      <c r="HQ212" s="34">
        <v>50</v>
      </c>
      <c r="HR212" s="34">
        <v>66.666666666666657</v>
      </c>
      <c r="HS212" s="34">
        <v>66.666666666666657</v>
      </c>
      <c r="HT212" s="34">
        <v>100</v>
      </c>
      <c r="HU212" s="34">
        <v>42.857142857142854</v>
      </c>
      <c r="HV212" s="34">
        <v>83.333333333333343</v>
      </c>
      <c r="HW212" s="34">
        <v>100</v>
      </c>
      <c r="HX212" s="39">
        <v>0</v>
      </c>
      <c r="HY212" s="39">
        <v>0</v>
      </c>
      <c r="HZ212" s="39">
        <v>0</v>
      </c>
      <c r="IA212" s="39">
        <v>0</v>
      </c>
      <c r="IB212" s="39">
        <v>100</v>
      </c>
      <c r="IC212" s="39">
        <v>0</v>
      </c>
      <c r="ID212" s="39">
        <v>0</v>
      </c>
      <c r="IE212" s="39">
        <v>0</v>
      </c>
      <c r="IF212" s="39">
        <v>0</v>
      </c>
      <c r="IG212" s="39">
        <v>14.285714285714285</v>
      </c>
      <c r="IH212" s="39">
        <v>16.666666666666664</v>
      </c>
      <c r="II212" s="39">
        <v>0</v>
      </c>
      <c r="IJ212" s="39">
        <v>0</v>
      </c>
      <c r="IK212" s="39">
        <v>100</v>
      </c>
      <c r="IL212" s="39">
        <v>0</v>
      </c>
      <c r="IM212" s="39">
        <v>0</v>
      </c>
      <c r="IN212" s="39">
        <v>0</v>
      </c>
      <c r="IO212" s="39">
        <v>50</v>
      </c>
      <c r="IP212" s="39">
        <v>33.333333333333329</v>
      </c>
      <c r="IQ212" s="39">
        <v>33.333333333333329</v>
      </c>
      <c r="IR212" s="39">
        <v>0</v>
      </c>
      <c r="IS212" s="39">
        <v>42.857142857142854</v>
      </c>
      <c r="IT212" s="39">
        <v>0</v>
      </c>
      <c r="IU212" s="39">
        <v>0</v>
      </c>
      <c r="IV212" s="39">
        <v>1</v>
      </c>
      <c r="IW212" s="39">
        <v>3</v>
      </c>
      <c r="IX212" s="39">
        <v>1</v>
      </c>
      <c r="IY212" s="39">
        <v>1</v>
      </c>
      <c r="IZ212" s="39">
        <v>0</v>
      </c>
      <c r="JA212" s="39">
        <v>0</v>
      </c>
      <c r="JB212" s="39">
        <v>0</v>
      </c>
      <c r="JC212" s="39">
        <v>0</v>
      </c>
      <c r="JD212" s="2">
        <v>1</v>
      </c>
      <c r="JE212" s="2">
        <v>2</v>
      </c>
      <c r="JF212" s="2">
        <v>0</v>
      </c>
      <c r="JG212" s="2">
        <v>0</v>
      </c>
      <c r="JH212" s="2">
        <v>0</v>
      </c>
      <c r="JI212" s="2">
        <v>0</v>
      </c>
      <c r="JJ212" s="2">
        <v>2</v>
      </c>
      <c r="JK212" s="2">
        <v>0</v>
      </c>
      <c r="JL212" s="2">
        <v>0</v>
      </c>
      <c r="JM212" s="44">
        <v>0</v>
      </c>
      <c r="JN212" s="44">
        <v>0</v>
      </c>
      <c r="JO212" s="44">
        <v>0</v>
      </c>
      <c r="JP212" s="2">
        <v>0</v>
      </c>
      <c r="JQ212" s="2">
        <v>0</v>
      </c>
      <c r="JR212" s="2">
        <v>0</v>
      </c>
      <c r="JS212" s="2">
        <v>0</v>
      </c>
      <c r="JT212" s="2">
        <v>0</v>
      </c>
      <c r="JU212" s="2">
        <v>1</v>
      </c>
      <c r="JV212" s="2">
        <v>0</v>
      </c>
      <c r="JW212" s="2">
        <v>1</v>
      </c>
      <c r="JX212" s="2">
        <v>0</v>
      </c>
      <c r="JY212" s="2">
        <v>0</v>
      </c>
      <c r="JZ212" s="2">
        <v>1</v>
      </c>
      <c r="KA212" s="2">
        <v>0</v>
      </c>
      <c r="KB212" s="25">
        <v>0</v>
      </c>
      <c r="KC212" s="25">
        <v>0</v>
      </c>
      <c r="KD212" s="25">
        <v>0</v>
      </c>
      <c r="KE212" s="25">
        <v>0</v>
      </c>
      <c r="KF212" s="25">
        <v>1</v>
      </c>
      <c r="KG212" s="25">
        <v>4</v>
      </c>
      <c r="KH212" s="25">
        <v>3</v>
      </c>
      <c r="KI212" s="25">
        <v>2</v>
      </c>
      <c r="KJ212" s="25">
        <v>0</v>
      </c>
      <c r="KK212" s="25">
        <v>0</v>
      </c>
      <c r="KL212" s="25">
        <v>1</v>
      </c>
      <c r="KM212" s="25">
        <v>0</v>
      </c>
      <c r="KN212" s="25">
        <v>1</v>
      </c>
      <c r="KO212" s="25">
        <v>2</v>
      </c>
      <c r="KP212" s="25">
        <v>0</v>
      </c>
      <c r="KQ212" s="25">
        <v>0</v>
      </c>
      <c r="KR212" s="44">
        <v>100</v>
      </c>
      <c r="KS212" s="44">
        <v>75</v>
      </c>
      <c r="KT212" s="44">
        <v>33.333333333333329</v>
      </c>
      <c r="KU212" s="44">
        <v>50</v>
      </c>
      <c r="KV212" s="44">
        <v>999999999</v>
      </c>
      <c r="KW212" s="44">
        <v>999999999</v>
      </c>
      <c r="KX212" s="44">
        <v>0</v>
      </c>
      <c r="KY212" s="44">
        <v>999999999</v>
      </c>
      <c r="KZ212" s="44">
        <v>100</v>
      </c>
      <c r="LA212" s="44">
        <v>100</v>
      </c>
      <c r="LB212" s="44">
        <v>999999999</v>
      </c>
      <c r="LC212" s="44">
        <v>999999999</v>
      </c>
      <c r="LD212" s="44">
        <v>0</v>
      </c>
      <c r="LE212" s="44">
        <v>0</v>
      </c>
      <c r="LF212" s="44">
        <v>66.666666666666657</v>
      </c>
      <c r="LG212" s="44">
        <v>0</v>
      </c>
      <c r="LH212" s="44">
        <v>999999999</v>
      </c>
      <c r="LI212" s="44">
        <v>999999999</v>
      </c>
      <c r="LJ212" s="44">
        <v>0</v>
      </c>
      <c r="LK212" s="44">
        <v>999999999</v>
      </c>
      <c r="LL212" s="44">
        <v>0</v>
      </c>
      <c r="LM212" s="44">
        <v>0</v>
      </c>
      <c r="LN212" s="44">
        <v>999999999</v>
      </c>
      <c r="LO212" s="44">
        <v>999999999</v>
      </c>
      <c r="LP212" s="44">
        <v>0</v>
      </c>
      <c r="LQ212" s="44">
        <v>25</v>
      </c>
      <c r="LR212" s="44">
        <v>0</v>
      </c>
      <c r="LS212" s="44">
        <v>50</v>
      </c>
      <c r="LT212" s="44">
        <v>999999999</v>
      </c>
      <c r="LU212" s="44">
        <v>999999999</v>
      </c>
      <c r="LV212" s="44">
        <v>100</v>
      </c>
      <c r="LW212" s="44">
        <v>999999999</v>
      </c>
      <c r="LX212" s="44">
        <v>0</v>
      </c>
      <c r="LY212" s="44">
        <v>0</v>
      </c>
      <c r="LZ212" s="44">
        <v>999999999</v>
      </c>
      <c r="MA212" s="44">
        <v>999999999</v>
      </c>
      <c r="MB212" s="25">
        <v>0</v>
      </c>
      <c r="MC212" s="25">
        <v>0</v>
      </c>
      <c r="MD212" s="25">
        <v>0</v>
      </c>
      <c r="ME212" s="25">
        <v>1</v>
      </c>
      <c r="MF212" s="25">
        <v>1</v>
      </c>
      <c r="MG212" s="25">
        <v>0</v>
      </c>
      <c r="MH212" s="25">
        <v>0</v>
      </c>
      <c r="MI212" s="25">
        <v>1</v>
      </c>
      <c r="MJ212" s="25">
        <v>0</v>
      </c>
      <c r="MK212" s="25">
        <v>0</v>
      </c>
      <c r="ML212" s="25">
        <v>0</v>
      </c>
      <c r="MM212" s="25">
        <v>0</v>
      </c>
      <c r="MN212" s="25">
        <v>1</v>
      </c>
      <c r="MO212" s="25">
        <v>1</v>
      </c>
      <c r="MP212" s="25">
        <v>1</v>
      </c>
      <c r="MQ212" s="25">
        <v>4</v>
      </c>
      <c r="MR212" s="25">
        <v>1</v>
      </c>
      <c r="MS212" s="25">
        <v>2</v>
      </c>
      <c r="MT212" s="25">
        <v>2</v>
      </c>
      <c r="MU212" s="25">
        <v>1</v>
      </c>
      <c r="MV212" s="25">
        <v>2</v>
      </c>
      <c r="MW212" s="44">
        <v>5</v>
      </c>
      <c r="MX212" s="44">
        <v>3</v>
      </c>
      <c r="MY212" s="44">
        <v>2</v>
      </c>
      <c r="MZ212" s="44">
        <v>0</v>
      </c>
      <c r="NA212" s="44">
        <v>0</v>
      </c>
      <c r="NB212" s="44">
        <v>0</v>
      </c>
      <c r="NC212" s="44">
        <v>25</v>
      </c>
      <c r="ND212" s="44">
        <v>100</v>
      </c>
      <c r="NE212" s="44">
        <v>0</v>
      </c>
      <c r="NF212" s="44">
        <v>0</v>
      </c>
      <c r="NG212" s="44">
        <v>100</v>
      </c>
      <c r="NH212" s="44">
        <v>0</v>
      </c>
      <c r="NI212" s="44">
        <v>0</v>
      </c>
      <c r="NJ212" s="44">
        <v>0</v>
      </c>
      <c r="NK212" s="44">
        <v>0</v>
      </c>
      <c r="NL212" s="25">
        <v>0</v>
      </c>
      <c r="NM212" s="25">
        <v>0</v>
      </c>
      <c r="NN212" s="25">
        <v>0</v>
      </c>
      <c r="NO212" s="25">
        <v>0</v>
      </c>
      <c r="NP212" s="25">
        <v>0</v>
      </c>
      <c r="NQ212" s="25">
        <v>0</v>
      </c>
      <c r="NR212" s="25">
        <v>0</v>
      </c>
      <c r="NS212" s="25">
        <v>0</v>
      </c>
      <c r="NT212" s="25">
        <v>0</v>
      </c>
      <c r="NU212" s="25">
        <v>0</v>
      </c>
      <c r="NV212" s="25">
        <v>0</v>
      </c>
      <c r="NW212" s="25">
        <v>0</v>
      </c>
      <c r="NX212" s="25">
        <v>0</v>
      </c>
      <c r="NY212" s="25">
        <v>1</v>
      </c>
      <c r="NZ212" s="25">
        <v>0</v>
      </c>
      <c r="OA212" s="25">
        <v>0</v>
      </c>
      <c r="OB212" s="25">
        <v>0</v>
      </c>
      <c r="OC212" s="25">
        <v>0</v>
      </c>
      <c r="OD212" s="44">
        <v>0</v>
      </c>
      <c r="OE212" s="44">
        <v>0</v>
      </c>
      <c r="OF212" s="44">
        <v>0</v>
      </c>
      <c r="OG212" s="44">
        <v>0</v>
      </c>
      <c r="OH212" s="44">
        <v>0</v>
      </c>
      <c r="OI212" s="44">
        <v>0</v>
      </c>
      <c r="OJ212" s="44">
        <v>999999999</v>
      </c>
      <c r="OK212" s="44">
        <v>0</v>
      </c>
      <c r="OL212" s="44">
        <v>999999999</v>
      </c>
      <c r="OM212" s="44">
        <v>999999999</v>
      </c>
      <c r="ON212" s="44">
        <v>999999999</v>
      </c>
      <c r="OO212" s="44">
        <v>999999999</v>
      </c>
      <c r="OP212" s="44">
        <v>999999999</v>
      </c>
      <c r="OQ212" s="44">
        <v>999999999</v>
      </c>
      <c r="OR212" s="44">
        <v>999999999</v>
      </c>
      <c r="OS212" s="44">
        <v>999999999</v>
      </c>
      <c r="OT212" s="44">
        <v>999999999</v>
      </c>
      <c r="OU212" s="44">
        <v>999999999</v>
      </c>
      <c r="OV212" s="25">
        <v>2</v>
      </c>
      <c r="OW212" s="25">
        <v>2</v>
      </c>
      <c r="OX212" s="25">
        <v>1</v>
      </c>
      <c r="OY212" s="25">
        <v>7</v>
      </c>
      <c r="OZ212" s="25">
        <v>4</v>
      </c>
      <c r="PA212" s="25">
        <v>2</v>
      </c>
      <c r="PB212" s="25">
        <v>5</v>
      </c>
      <c r="PC212" s="25">
        <v>4</v>
      </c>
      <c r="PD212" s="25">
        <v>4</v>
      </c>
      <c r="PE212" s="25">
        <v>7</v>
      </c>
      <c r="PF212" s="25">
        <v>4</v>
      </c>
      <c r="PG212" s="25">
        <v>2</v>
      </c>
      <c r="PH212" s="25">
        <v>5</v>
      </c>
      <c r="PI212" s="25">
        <v>5</v>
      </c>
      <c r="PJ212" s="25">
        <v>5</v>
      </c>
      <c r="PK212" s="25">
        <v>9</v>
      </c>
      <c r="PL212" s="25">
        <v>4</v>
      </c>
      <c r="PM212" s="25">
        <v>2</v>
      </c>
      <c r="PN212" s="25">
        <v>5</v>
      </c>
      <c r="PO212" s="25">
        <v>5</v>
      </c>
      <c r="PP212" s="25">
        <v>5</v>
      </c>
      <c r="PQ212" s="25">
        <v>10</v>
      </c>
      <c r="PR212" s="25">
        <v>6</v>
      </c>
      <c r="PS212" s="25">
        <v>7</v>
      </c>
      <c r="PT212" s="44">
        <v>40</v>
      </c>
      <c r="PU212" s="44">
        <v>40</v>
      </c>
      <c r="PV212" s="44">
        <v>20</v>
      </c>
      <c r="PW212" s="44">
        <v>77.777777777777786</v>
      </c>
      <c r="PX212" s="44">
        <v>100</v>
      </c>
      <c r="PY212" s="44">
        <v>100</v>
      </c>
      <c r="PZ212" s="44">
        <v>100</v>
      </c>
      <c r="QA212" s="44">
        <v>80</v>
      </c>
      <c r="QB212" s="44">
        <v>80</v>
      </c>
      <c r="QC212" s="44">
        <v>70</v>
      </c>
      <c r="QD212" s="44">
        <v>66.666666666666657</v>
      </c>
      <c r="QE212" s="44">
        <v>28.571428571428569</v>
      </c>
      <c r="QF212" s="25">
        <v>4</v>
      </c>
      <c r="QG212" s="25">
        <v>3</v>
      </c>
      <c r="QH212" s="25">
        <v>1</v>
      </c>
      <c r="QI212" s="25">
        <v>5</v>
      </c>
      <c r="QJ212" s="25">
        <v>3</v>
      </c>
      <c r="QK212" s="25">
        <v>2</v>
      </c>
      <c r="QL212" s="25">
        <v>4</v>
      </c>
      <c r="QM212" s="25">
        <v>5</v>
      </c>
      <c r="QN212" s="25">
        <v>5</v>
      </c>
      <c r="QO212" s="25">
        <v>9</v>
      </c>
      <c r="QP212" s="25">
        <v>1</v>
      </c>
      <c r="QQ212" s="25">
        <v>5</v>
      </c>
      <c r="QR212" s="25">
        <v>5</v>
      </c>
      <c r="QS212" s="25">
        <v>5</v>
      </c>
      <c r="QT212" s="25">
        <v>9</v>
      </c>
      <c r="QU212" s="25">
        <v>4</v>
      </c>
      <c r="QV212" s="25">
        <v>2</v>
      </c>
      <c r="QW212" s="25">
        <v>5</v>
      </c>
      <c r="QX212" s="25">
        <v>5</v>
      </c>
      <c r="QY212" s="25">
        <v>5</v>
      </c>
      <c r="QZ212" s="25">
        <v>10</v>
      </c>
      <c r="RA212" s="25">
        <v>6</v>
      </c>
      <c r="RB212" s="44">
        <v>80</v>
      </c>
      <c r="RC212" s="44">
        <v>60</v>
      </c>
      <c r="RD212" s="44">
        <v>20</v>
      </c>
      <c r="RE212" s="44">
        <v>55.555555555555557</v>
      </c>
      <c r="RF212" s="44">
        <v>75</v>
      </c>
      <c r="RG212" s="44">
        <v>100</v>
      </c>
      <c r="RH212" s="44">
        <v>80</v>
      </c>
      <c r="RI212" s="44">
        <v>100</v>
      </c>
      <c r="RJ212" s="44">
        <v>100</v>
      </c>
      <c r="RK212" s="44">
        <v>90</v>
      </c>
      <c r="RL212" s="44">
        <v>16.666666666666664</v>
      </c>
      <c r="RM212" s="25">
        <v>1</v>
      </c>
      <c r="RN212" s="25">
        <v>5</v>
      </c>
      <c r="RO212" s="25">
        <v>4</v>
      </c>
      <c r="RP212" s="25">
        <v>7</v>
      </c>
      <c r="RQ212" s="25">
        <v>1</v>
      </c>
      <c r="RR212" s="25">
        <v>2</v>
      </c>
      <c r="RS212" s="25">
        <v>4</v>
      </c>
      <c r="RT212" s="25">
        <v>3</v>
      </c>
      <c r="RU212" s="25">
        <v>3</v>
      </c>
      <c r="RV212" s="25">
        <v>8</v>
      </c>
      <c r="RW212" s="25">
        <v>5</v>
      </c>
      <c r="RX212" s="25">
        <v>4</v>
      </c>
      <c r="RY212" s="25">
        <v>2</v>
      </c>
      <c r="RZ212" s="25">
        <v>4</v>
      </c>
      <c r="SA212" s="25">
        <v>3</v>
      </c>
      <c r="SB212" s="25">
        <v>8</v>
      </c>
      <c r="SC212" s="25">
        <v>1</v>
      </c>
      <c r="SD212" s="25">
        <v>1</v>
      </c>
      <c r="SE212" s="25">
        <v>1</v>
      </c>
      <c r="SF212" s="25">
        <v>1</v>
      </c>
      <c r="SG212" s="25">
        <v>2</v>
      </c>
      <c r="SH212" s="25">
        <v>5</v>
      </c>
      <c r="SI212" s="25">
        <v>4</v>
      </c>
      <c r="SJ212" s="25">
        <v>3</v>
      </c>
      <c r="SK212" s="25">
        <v>1</v>
      </c>
      <c r="SL212" s="25">
        <v>4</v>
      </c>
      <c r="SM212" s="25">
        <v>3</v>
      </c>
      <c r="SN212" s="25">
        <v>7</v>
      </c>
      <c r="SO212" s="25">
        <v>1</v>
      </c>
      <c r="SP212" s="25">
        <v>1</v>
      </c>
      <c r="SQ212" s="25">
        <v>1</v>
      </c>
      <c r="SR212" s="25">
        <v>1</v>
      </c>
      <c r="SS212" s="25">
        <v>2</v>
      </c>
      <c r="ST212" s="25">
        <v>4</v>
      </c>
      <c r="SU212" s="25">
        <v>3</v>
      </c>
      <c r="SV212" s="25">
        <v>3</v>
      </c>
      <c r="SW212" s="44">
        <v>50</v>
      </c>
      <c r="SX212" s="44">
        <v>100</v>
      </c>
      <c r="SY212" s="44">
        <v>66.666666666666657</v>
      </c>
      <c r="SZ212" s="44">
        <v>87.5</v>
      </c>
      <c r="TA212" s="44">
        <v>50</v>
      </c>
      <c r="TB212" s="44">
        <v>66.666666666666657</v>
      </c>
      <c r="TC212" s="44">
        <v>100</v>
      </c>
      <c r="TD212" s="44">
        <v>100</v>
      </c>
      <c r="TE212" s="44">
        <v>75</v>
      </c>
      <c r="TF212" s="44">
        <v>88.888888888888886</v>
      </c>
      <c r="TG212" s="44">
        <v>83.333333333333343</v>
      </c>
      <c r="TH212" s="44">
        <v>100</v>
      </c>
      <c r="TI212" s="44">
        <v>100</v>
      </c>
      <c r="TJ212" s="44">
        <v>80</v>
      </c>
      <c r="TK212" s="44">
        <v>50</v>
      </c>
      <c r="TL212" s="44">
        <v>100</v>
      </c>
      <c r="TM212" s="44">
        <v>50</v>
      </c>
      <c r="TN212" s="44">
        <v>33.333333333333329</v>
      </c>
      <c r="TO212" s="44">
        <v>25</v>
      </c>
      <c r="TP212" s="44">
        <v>33.333333333333329</v>
      </c>
      <c r="TQ212" s="44">
        <v>50</v>
      </c>
      <c r="TR212" s="44">
        <v>55.555555555555557</v>
      </c>
      <c r="TS212" s="44">
        <v>66.666666666666657</v>
      </c>
      <c r="TT212" s="44">
        <v>75</v>
      </c>
      <c r="TU212" s="44">
        <v>50</v>
      </c>
      <c r="TV212" s="44">
        <v>80</v>
      </c>
      <c r="TW212" s="44">
        <v>50</v>
      </c>
      <c r="TX212" s="44">
        <v>87.5</v>
      </c>
      <c r="TY212" s="44">
        <v>50</v>
      </c>
      <c r="TZ212" s="44">
        <v>33.333333333333329</v>
      </c>
      <c r="UA212" s="44">
        <v>25</v>
      </c>
      <c r="UB212" s="44">
        <v>33.333333333333329</v>
      </c>
      <c r="UC212" s="44">
        <v>50</v>
      </c>
      <c r="UD212" s="44">
        <v>44.444444444444443</v>
      </c>
      <c r="UE212" s="44">
        <v>50</v>
      </c>
      <c r="UF212" s="44">
        <v>75</v>
      </c>
    </row>
    <row r="213" spans="1:552" x14ac:dyDescent="0.25">
      <c r="A213" s="2" t="str">
        <f t="shared" si="3"/>
        <v xml:space="preserve">353650 Paulínia                                                                                                                                     </v>
      </c>
      <c r="B213" s="58">
        <v>353650</v>
      </c>
      <c r="C213" s="2" t="s">
        <v>257</v>
      </c>
      <c r="D213" s="56">
        <v>3</v>
      </c>
      <c r="E213" s="56">
        <v>5</v>
      </c>
      <c r="F213" s="56">
        <v>1</v>
      </c>
      <c r="G213" s="56">
        <v>2</v>
      </c>
      <c r="H213" s="56">
        <v>1</v>
      </c>
      <c r="I213" s="56">
        <v>6</v>
      </c>
      <c r="J213" s="56">
        <v>5</v>
      </c>
      <c r="K213" s="56">
        <v>7</v>
      </c>
      <c r="L213" s="56">
        <v>6</v>
      </c>
      <c r="M213" s="56">
        <v>5</v>
      </c>
      <c r="N213" s="56">
        <v>6</v>
      </c>
      <c r="O213" s="56">
        <v>4</v>
      </c>
      <c r="P213" s="59">
        <v>1</v>
      </c>
      <c r="Q213" s="59">
        <v>1</v>
      </c>
      <c r="R213" s="59">
        <v>0</v>
      </c>
      <c r="S213" s="59">
        <v>1</v>
      </c>
      <c r="T213" s="59">
        <v>0</v>
      </c>
      <c r="U213" s="59">
        <v>1</v>
      </c>
      <c r="V213" s="59">
        <v>4</v>
      </c>
      <c r="W213" s="59">
        <v>4</v>
      </c>
      <c r="X213" s="59">
        <v>4</v>
      </c>
      <c r="Y213" s="59">
        <v>2</v>
      </c>
      <c r="Z213" s="59">
        <v>4</v>
      </c>
      <c r="AA213" s="59">
        <v>1</v>
      </c>
      <c r="AB213" s="62">
        <v>33.333333333333329</v>
      </c>
      <c r="AC213" s="62">
        <v>20</v>
      </c>
      <c r="AD213" s="62">
        <v>0</v>
      </c>
      <c r="AE213" s="62">
        <v>50</v>
      </c>
      <c r="AF213" s="62">
        <v>0</v>
      </c>
      <c r="AG213" s="62">
        <v>16.666666666666664</v>
      </c>
      <c r="AH213" s="62">
        <v>80</v>
      </c>
      <c r="AI213" s="62">
        <v>57.142857142857139</v>
      </c>
      <c r="AJ213" s="62">
        <v>66.666666666666657</v>
      </c>
      <c r="AK213" s="62">
        <v>40</v>
      </c>
      <c r="AL213" s="62">
        <v>66.666666666666657</v>
      </c>
      <c r="AM213" s="62">
        <v>25</v>
      </c>
      <c r="AN213" s="61">
        <v>1</v>
      </c>
      <c r="AO213" s="25">
        <v>2</v>
      </c>
      <c r="AP213" s="25">
        <v>0</v>
      </c>
      <c r="AQ213" s="25">
        <v>1</v>
      </c>
      <c r="AR213" s="25">
        <v>0</v>
      </c>
      <c r="AS213" s="25">
        <v>3</v>
      </c>
      <c r="AT213" s="25">
        <v>0</v>
      </c>
      <c r="AU213" s="25">
        <v>2</v>
      </c>
      <c r="AV213" s="25">
        <v>2</v>
      </c>
      <c r="AW213" s="25">
        <v>2</v>
      </c>
      <c r="AX213" s="25">
        <v>0</v>
      </c>
      <c r="AY213" s="25">
        <v>2</v>
      </c>
      <c r="AZ213" s="39">
        <v>33.333333333333329</v>
      </c>
      <c r="BA213" s="39">
        <v>40</v>
      </c>
      <c r="BB213" s="39">
        <v>0</v>
      </c>
      <c r="BC213" s="39">
        <v>50</v>
      </c>
      <c r="BD213" s="39">
        <v>0</v>
      </c>
      <c r="BE213" s="39">
        <v>50</v>
      </c>
      <c r="BF213" s="39">
        <v>0</v>
      </c>
      <c r="BG213" s="39">
        <v>28.571428571428569</v>
      </c>
      <c r="BH213" s="39">
        <v>33.333333333333329</v>
      </c>
      <c r="BI213" s="39">
        <v>40</v>
      </c>
      <c r="BJ213" s="39">
        <v>0</v>
      </c>
      <c r="BK213" s="39">
        <v>50</v>
      </c>
      <c r="BL213" s="25">
        <v>1</v>
      </c>
      <c r="BM213" s="25">
        <v>2</v>
      </c>
      <c r="BN213" s="25">
        <v>1</v>
      </c>
      <c r="BO213" s="25">
        <v>0</v>
      </c>
      <c r="BP213" s="25">
        <v>1</v>
      </c>
      <c r="BQ213" s="25">
        <v>2</v>
      </c>
      <c r="BR213" s="25">
        <v>1</v>
      </c>
      <c r="BS213" s="25">
        <v>1</v>
      </c>
      <c r="BT213" s="25">
        <v>0</v>
      </c>
      <c r="BU213" s="25">
        <v>1</v>
      </c>
      <c r="BV213" s="25">
        <v>2</v>
      </c>
      <c r="BW213" s="25">
        <v>1</v>
      </c>
      <c r="BX213" s="39">
        <v>33.333333333333329</v>
      </c>
      <c r="BY213" s="39">
        <v>40</v>
      </c>
      <c r="BZ213" s="39">
        <v>100</v>
      </c>
      <c r="CA213" s="39">
        <v>0</v>
      </c>
      <c r="CB213" s="39">
        <v>100</v>
      </c>
      <c r="CC213" s="39">
        <v>33.333333333333329</v>
      </c>
      <c r="CD213" s="39">
        <v>20</v>
      </c>
      <c r="CE213" s="39">
        <v>14.285714285714285</v>
      </c>
      <c r="CF213" s="39">
        <v>0</v>
      </c>
      <c r="CG213" s="39">
        <v>20</v>
      </c>
      <c r="CH213" s="39">
        <v>33.333333333333329</v>
      </c>
      <c r="CI213" s="39">
        <v>25</v>
      </c>
      <c r="CJ213" s="63">
        <v>1</v>
      </c>
      <c r="CK213" s="63">
        <v>0</v>
      </c>
      <c r="CL213" s="63">
        <v>0</v>
      </c>
      <c r="CM213" s="63">
        <v>1</v>
      </c>
      <c r="CN213" s="63">
        <v>0</v>
      </c>
      <c r="CO213" s="63">
        <v>0</v>
      </c>
      <c r="CP213" s="63">
        <v>3</v>
      </c>
      <c r="CQ213" s="63">
        <v>3</v>
      </c>
      <c r="CR213" s="63">
        <v>4</v>
      </c>
      <c r="CS213" s="63">
        <v>0</v>
      </c>
      <c r="CT213" s="63">
        <v>2</v>
      </c>
      <c r="CU213" s="63">
        <v>0</v>
      </c>
      <c r="CV213" s="63">
        <v>0</v>
      </c>
      <c r="CW213" s="63">
        <v>0</v>
      </c>
      <c r="CX213" s="63">
        <v>0</v>
      </c>
      <c r="CY213" s="63">
        <v>0</v>
      </c>
      <c r="CZ213" s="63">
        <v>0</v>
      </c>
      <c r="DA213" s="63">
        <v>1</v>
      </c>
      <c r="DB213" s="63">
        <v>0</v>
      </c>
      <c r="DC213" s="63">
        <v>0</v>
      </c>
      <c r="DD213" s="63">
        <v>0</v>
      </c>
      <c r="DE213" s="63">
        <v>0</v>
      </c>
      <c r="DF213" s="63">
        <v>0</v>
      </c>
      <c r="DG213" s="63">
        <v>0</v>
      </c>
      <c r="DH213" s="25">
        <v>0</v>
      </c>
      <c r="DI213" s="25">
        <v>1</v>
      </c>
      <c r="DJ213" s="25">
        <v>0</v>
      </c>
      <c r="DK213" s="25">
        <v>0</v>
      </c>
      <c r="DL213" s="25">
        <v>0</v>
      </c>
      <c r="DM213" s="25">
        <v>0</v>
      </c>
      <c r="DN213" s="25">
        <v>0</v>
      </c>
      <c r="DO213" s="25">
        <v>1</v>
      </c>
      <c r="DP213" s="25">
        <v>0</v>
      </c>
      <c r="DQ213" s="25">
        <v>0</v>
      </c>
      <c r="DR213" s="25">
        <v>0</v>
      </c>
      <c r="DS213" s="25">
        <v>0</v>
      </c>
      <c r="DT213" s="34">
        <v>1</v>
      </c>
      <c r="DU213" s="34">
        <v>1</v>
      </c>
      <c r="DV213" s="34">
        <v>0</v>
      </c>
      <c r="DW213" s="34">
        <v>1</v>
      </c>
      <c r="DX213" s="34">
        <v>0</v>
      </c>
      <c r="DY213" s="34">
        <v>1</v>
      </c>
      <c r="DZ213" s="34">
        <v>3</v>
      </c>
      <c r="EA213" s="2">
        <v>4</v>
      </c>
      <c r="EB213" s="2">
        <v>4</v>
      </c>
      <c r="EC213" s="2">
        <v>0</v>
      </c>
      <c r="ED213" s="2">
        <v>2</v>
      </c>
      <c r="EE213" s="2">
        <v>0</v>
      </c>
      <c r="EF213" s="34">
        <v>100</v>
      </c>
      <c r="EG213" s="34">
        <v>0</v>
      </c>
      <c r="EH213" s="34">
        <v>999999999</v>
      </c>
      <c r="EI213" s="34">
        <v>100</v>
      </c>
      <c r="EJ213" s="34">
        <v>999999999</v>
      </c>
      <c r="EK213" s="34">
        <v>0</v>
      </c>
      <c r="EL213" s="34">
        <v>100</v>
      </c>
      <c r="EM213" s="34">
        <v>75</v>
      </c>
      <c r="EN213" s="34">
        <v>100</v>
      </c>
      <c r="EO213" s="34">
        <v>999999999</v>
      </c>
      <c r="EP213" s="34">
        <v>100</v>
      </c>
      <c r="EQ213" s="34">
        <v>999999999</v>
      </c>
      <c r="ER213" s="34">
        <v>0</v>
      </c>
      <c r="ES213" s="34">
        <v>0</v>
      </c>
      <c r="ET213" s="34">
        <v>999999999</v>
      </c>
      <c r="EU213" s="34">
        <v>0</v>
      </c>
      <c r="EV213" s="34">
        <v>999999999</v>
      </c>
      <c r="EW213" s="34">
        <v>100</v>
      </c>
      <c r="EX213" s="34">
        <v>0</v>
      </c>
      <c r="EY213" s="34">
        <v>0</v>
      </c>
      <c r="EZ213" s="34">
        <v>0</v>
      </c>
      <c r="FA213" s="34">
        <v>999999999</v>
      </c>
      <c r="FB213" s="34">
        <v>0</v>
      </c>
      <c r="FC213" s="34">
        <v>999999999</v>
      </c>
      <c r="FD213" s="42">
        <v>0</v>
      </c>
      <c r="FE213" s="42">
        <v>100</v>
      </c>
      <c r="FF213" s="42">
        <v>999999999</v>
      </c>
      <c r="FG213" s="42">
        <v>0</v>
      </c>
      <c r="FH213" s="42">
        <v>999999999</v>
      </c>
      <c r="FI213" s="42">
        <v>0</v>
      </c>
      <c r="FJ213" s="42">
        <v>0</v>
      </c>
      <c r="FK213" s="42">
        <v>25</v>
      </c>
      <c r="FL213" s="42">
        <v>0</v>
      </c>
      <c r="FM213" s="42">
        <v>999999999</v>
      </c>
      <c r="FN213" s="42">
        <v>0</v>
      </c>
      <c r="FO213" s="42">
        <v>999999999</v>
      </c>
      <c r="FP213" s="42">
        <v>1</v>
      </c>
      <c r="FQ213" s="2">
        <v>0</v>
      </c>
      <c r="FR213" s="2">
        <v>0</v>
      </c>
      <c r="FS213" s="2">
        <v>1</v>
      </c>
      <c r="FT213" s="2">
        <v>0</v>
      </c>
      <c r="FU213" s="2">
        <v>1</v>
      </c>
      <c r="FV213" s="2">
        <v>4</v>
      </c>
      <c r="FW213" s="2">
        <v>4</v>
      </c>
      <c r="FX213" s="2">
        <v>4</v>
      </c>
      <c r="FY213" s="2">
        <v>2</v>
      </c>
      <c r="FZ213" s="2">
        <v>4</v>
      </c>
      <c r="GA213" s="2">
        <v>1</v>
      </c>
      <c r="GB213" s="25">
        <v>0</v>
      </c>
      <c r="GC213" s="25">
        <v>0</v>
      </c>
      <c r="GD213" s="25">
        <v>0</v>
      </c>
      <c r="GE213" s="25">
        <v>0</v>
      </c>
      <c r="GF213" s="25">
        <v>0</v>
      </c>
      <c r="GG213" s="25">
        <v>0</v>
      </c>
      <c r="GH213" s="25">
        <v>0</v>
      </c>
      <c r="GI213" s="25">
        <v>0</v>
      </c>
      <c r="GJ213" s="25">
        <v>0</v>
      </c>
      <c r="GK213" s="25">
        <v>0</v>
      </c>
      <c r="GL213" s="25">
        <v>0</v>
      </c>
      <c r="GM213" s="25">
        <v>0</v>
      </c>
      <c r="GN213" s="2">
        <v>0</v>
      </c>
      <c r="GO213" s="2">
        <v>1</v>
      </c>
      <c r="GP213" s="2">
        <v>0</v>
      </c>
      <c r="GQ213" s="2">
        <v>0</v>
      </c>
      <c r="GR213" s="2">
        <v>0</v>
      </c>
      <c r="GS213" s="2">
        <v>0</v>
      </c>
      <c r="GT213" s="2">
        <v>0</v>
      </c>
      <c r="GU213" s="2">
        <v>0</v>
      </c>
      <c r="GV213" s="2">
        <v>0</v>
      </c>
      <c r="GW213" s="2">
        <v>0</v>
      </c>
      <c r="GX213" s="2">
        <v>0</v>
      </c>
      <c r="GY213" s="2">
        <v>0</v>
      </c>
      <c r="GZ213" s="2">
        <v>1</v>
      </c>
      <c r="HA213" s="2">
        <v>1</v>
      </c>
      <c r="HB213" s="2">
        <v>0</v>
      </c>
      <c r="HC213" s="2">
        <v>1</v>
      </c>
      <c r="HD213" s="2">
        <v>0</v>
      </c>
      <c r="HE213" s="2">
        <v>1</v>
      </c>
      <c r="HF213" s="2">
        <v>4</v>
      </c>
      <c r="HG213" s="2">
        <v>4</v>
      </c>
      <c r="HH213" s="2">
        <v>4</v>
      </c>
      <c r="HI213" s="2">
        <v>2</v>
      </c>
      <c r="HJ213" s="2">
        <v>4</v>
      </c>
      <c r="HK213" s="2">
        <v>1</v>
      </c>
      <c r="HL213" s="34">
        <v>100</v>
      </c>
      <c r="HM213" s="34">
        <v>0</v>
      </c>
      <c r="HN213" s="34">
        <v>999999999</v>
      </c>
      <c r="HO213" s="34">
        <v>100</v>
      </c>
      <c r="HP213" s="34">
        <v>999999999</v>
      </c>
      <c r="HQ213" s="34">
        <v>100</v>
      </c>
      <c r="HR213" s="34">
        <v>100</v>
      </c>
      <c r="HS213" s="34">
        <v>100</v>
      </c>
      <c r="HT213" s="34">
        <v>100</v>
      </c>
      <c r="HU213" s="34">
        <v>100</v>
      </c>
      <c r="HV213" s="34">
        <v>100</v>
      </c>
      <c r="HW213" s="34">
        <v>100</v>
      </c>
      <c r="HX213" s="39">
        <v>0</v>
      </c>
      <c r="HY213" s="39">
        <v>0</v>
      </c>
      <c r="HZ213" s="39">
        <v>999999999</v>
      </c>
      <c r="IA213" s="39">
        <v>0</v>
      </c>
      <c r="IB213" s="39">
        <v>999999999</v>
      </c>
      <c r="IC213" s="39">
        <v>0</v>
      </c>
      <c r="ID213" s="39">
        <v>0</v>
      </c>
      <c r="IE213" s="39">
        <v>0</v>
      </c>
      <c r="IF213" s="39">
        <v>0</v>
      </c>
      <c r="IG213" s="39">
        <v>0</v>
      </c>
      <c r="IH213" s="39">
        <v>0</v>
      </c>
      <c r="II213" s="39">
        <v>0</v>
      </c>
      <c r="IJ213" s="39">
        <v>0</v>
      </c>
      <c r="IK213" s="39">
        <v>100</v>
      </c>
      <c r="IL213" s="39">
        <v>999999999</v>
      </c>
      <c r="IM213" s="39">
        <v>0</v>
      </c>
      <c r="IN213" s="39">
        <v>999999999</v>
      </c>
      <c r="IO213" s="39">
        <v>0</v>
      </c>
      <c r="IP213" s="39">
        <v>0</v>
      </c>
      <c r="IQ213" s="39">
        <v>0</v>
      </c>
      <c r="IR213" s="39">
        <v>0</v>
      </c>
      <c r="IS213" s="39">
        <v>0</v>
      </c>
      <c r="IT213" s="39">
        <v>0</v>
      </c>
      <c r="IU213" s="39">
        <v>0</v>
      </c>
      <c r="IV213" s="39">
        <v>0</v>
      </c>
      <c r="IW213" s="39">
        <v>1</v>
      </c>
      <c r="IX213" s="39">
        <v>0</v>
      </c>
      <c r="IY213" s="39">
        <v>1</v>
      </c>
      <c r="IZ213" s="39">
        <v>0</v>
      </c>
      <c r="JA213" s="39">
        <v>3</v>
      </c>
      <c r="JB213" s="39">
        <v>0</v>
      </c>
      <c r="JC213" s="39">
        <v>0</v>
      </c>
      <c r="JD213" s="2">
        <v>2</v>
      </c>
      <c r="JE213" s="2">
        <v>2</v>
      </c>
      <c r="JF213" s="2">
        <v>0</v>
      </c>
      <c r="JG213" s="2">
        <v>2</v>
      </c>
      <c r="JH213" s="2">
        <v>0</v>
      </c>
      <c r="JI213" s="2">
        <v>0</v>
      </c>
      <c r="JJ213" s="2">
        <v>0</v>
      </c>
      <c r="JK213" s="2">
        <v>0</v>
      </c>
      <c r="JL213" s="2">
        <v>0</v>
      </c>
      <c r="JM213" s="44">
        <v>0</v>
      </c>
      <c r="JN213" s="44">
        <v>0</v>
      </c>
      <c r="JO213" s="44">
        <v>1</v>
      </c>
      <c r="JP213" s="2">
        <v>0</v>
      </c>
      <c r="JQ213" s="2">
        <v>0</v>
      </c>
      <c r="JR213" s="2">
        <v>0</v>
      </c>
      <c r="JS213" s="2">
        <v>0</v>
      </c>
      <c r="JT213" s="2">
        <v>0</v>
      </c>
      <c r="JU213" s="2">
        <v>1</v>
      </c>
      <c r="JV213" s="2">
        <v>0</v>
      </c>
      <c r="JW213" s="2">
        <v>0</v>
      </c>
      <c r="JX213" s="2">
        <v>0</v>
      </c>
      <c r="JY213" s="2">
        <v>0</v>
      </c>
      <c r="JZ213" s="2">
        <v>0</v>
      </c>
      <c r="KA213" s="2">
        <v>0</v>
      </c>
      <c r="KB213" s="25">
        <v>0</v>
      </c>
      <c r="KC213" s="25">
        <v>0</v>
      </c>
      <c r="KD213" s="25">
        <v>0</v>
      </c>
      <c r="KE213" s="25">
        <v>0</v>
      </c>
      <c r="KF213" s="25">
        <v>0</v>
      </c>
      <c r="KG213" s="25">
        <v>2</v>
      </c>
      <c r="KH213" s="25">
        <v>0</v>
      </c>
      <c r="KI213" s="25">
        <v>1</v>
      </c>
      <c r="KJ213" s="25">
        <v>0</v>
      </c>
      <c r="KK213" s="25">
        <v>3</v>
      </c>
      <c r="KL213" s="25">
        <v>0</v>
      </c>
      <c r="KM213" s="25">
        <v>1</v>
      </c>
      <c r="KN213" s="25">
        <v>2</v>
      </c>
      <c r="KO213" s="25">
        <v>2</v>
      </c>
      <c r="KP213" s="25">
        <v>0</v>
      </c>
      <c r="KQ213" s="25">
        <v>2</v>
      </c>
      <c r="KR213" s="44">
        <v>999999999</v>
      </c>
      <c r="KS213" s="44">
        <v>50</v>
      </c>
      <c r="KT213" s="44">
        <v>999999999</v>
      </c>
      <c r="KU213" s="44">
        <v>100</v>
      </c>
      <c r="KV213" s="44">
        <v>999999999</v>
      </c>
      <c r="KW213" s="44">
        <v>100</v>
      </c>
      <c r="KX213" s="44">
        <v>999999999</v>
      </c>
      <c r="KY213" s="44">
        <v>0</v>
      </c>
      <c r="KZ213" s="44">
        <v>100</v>
      </c>
      <c r="LA213" s="44">
        <v>100</v>
      </c>
      <c r="LB213" s="44">
        <v>999999999</v>
      </c>
      <c r="LC213" s="44">
        <v>100</v>
      </c>
      <c r="LD213" s="44">
        <v>999999999</v>
      </c>
      <c r="LE213" s="44">
        <v>0</v>
      </c>
      <c r="LF213" s="44">
        <v>999999999</v>
      </c>
      <c r="LG213" s="44">
        <v>0</v>
      </c>
      <c r="LH213" s="44">
        <v>999999999</v>
      </c>
      <c r="LI213" s="44">
        <v>0</v>
      </c>
      <c r="LJ213" s="44">
        <v>999999999</v>
      </c>
      <c r="LK213" s="44">
        <v>100</v>
      </c>
      <c r="LL213" s="44">
        <v>0</v>
      </c>
      <c r="LM213" s="44">
        <v>0</v>
      </c>
      <c r="LN213" s="44">
        <v>999999999</v>
      </c>
      <c r="LO213" s="44">
        <v>0</v>
      </c>
      <c r="LP213" s="44">
        <v>999999999</v>
      </c>
      <c r="LQ213" s="44">
        <v>50</v>
      </c>
      <c r="LR213" s="44">
        <v>999999999</v>
      </c>
      <c r="LS213" s="44">
        <v>0</v>
      </c>
      <c r="LT213" s="44">
        <v>999999999</v>
      </c>
      <c r="LU213" s="44">
        <v>0</v>
      </c>
      <c r="LV213" s="44">
        <v>999999999</v>
      </c>
      <c r="LW213" s="44">
        <v>0</v>
      </c>
      <c r="LX213" s="44">
        <v>0</v>
      </c>
      <c r="LY213" s="44">
        <v>0</v>
      </c>
      <c r="LZ213" s="44">
        <v>999999999</v>
      </c>
      <c r="MA213" s="44">
        <v>0</v>
      </c>
      <c r="MB213" s="25">
        <v>0</v>
      </c>
      <c r="MC213" s="25">
        <v>0</v>
      </c>
      <c r="MD213" s="25">
        <v>0</v>
      </c>
      <c r="ME213" s="25">
        <v>0</v>
      </c>
      <c r="MF213" s="25">
        <v>0</v>
      </c>
      <c r="MG213" s="25">
        <v>1</v>
      </c>
      <c r="MH213" s="25">
        <v>0</v>
      </c>
      <c r="MI213" s="25">
        <v>0</v>
      </c>
      <c r="MJ213" s="25">
        <v>0</v>
      </c>
      <c r="MK213" s="25">
        <v>0</v>
      </c>
      <c r="ML213" s="25">
        <v>0</v>
      </c>
      <c r="MM213" s="25">
        <v>0</v>
      </c>
      <c r="MN213" s="25">
        <v>1</v>
      </c>
      <c r="MO213" s="25">
        <v>1</v>
      </c>
      <c r="MP213" s="25">
        <v>0</v>
      </c>
      <c r="MQ213" s="25">
        <v>1</v>
      </c>
      <c r="MR213" s="25">
        <v>0</v>
      </c>
      <c r="MS213" s="25">
        <v>1</v>
      </c>
      <c r="MT213" s="25">
        <v>1</v>
      </c>
      <c r="MU213" s="25">
        <v>1</v>
      </c>
      <c r="MV213" s="25">
        <v>1</v>
      </c>
      <c r="MW213" s="44">
        <v>0</v>
      </c>
      <c r="MX213" s="44">
        <v>0</v>
      </c>
      <c r="MY213" s="44">
        <v>0</v>
      </c>
      <c r="MZ213" s="44">
        <v>0</v>
      </c>
      <c r="NA213" s="44">
        <v>0</v>
      </c>
      <c r="NB213" s="44">
        <v>999999999</v>
      </c>
      <c r="NC213" s="44">
        <v>0</v>
      </c>
      <c r="ND213" s="44">
        <v>999999999</v>
      </c>
      <c r="NE213" s="44">
        <v>100</v>
      </c>
      <c r="NF213" s="44">
        <v>0</v>
      </c>
      <c r="NG213" s="44">
        <v>0</v>
      </c>
      <c r="NH213" s="44">
        <v>0</v>
      </c>
      <c r="NI213" s="44">
        <v>999999999</v>
      </c>
      <c r="NJ213" s="44">
        <v>999999999</v>
      </c>
      <c r="NK213" s="44">
        <v>999999999</v>
      </c>
      <c r="NL213" s="25">
        <v>0</v>
      </c>
      <c r="NM213" s="25">
        <v>0</v>
      </c>
      <c r="NN213" s="25">
        <v>0</v>
      </c>
      <c r="NO213" s="25">
        <v>0</v>
      </c>
      <c r="NP213" s="25">
        <v>0</v>
      </c>
      <c r="NQ213" s="25">
        <v>0</v>
      </c>
      <c r="NR213" s="25">
        <v>0</v>
      </c>
      <c r="NS213" s="25">
        <v>0</v>
      </c>
      <c r="NT213" s="25">
        <v>1</v>
      </c>
      <c r="NU213" s="25">
        <v>0</v>
      </c>
      <c r="NV213" s="25">
        <v>0</v>
      </c>
      <c r="NW213" s="25">
        <v>0</v>
      </c>
      <c r="NX213" s="25">
        <v>0</v>
      </c>
      <c r="NY213" s="25">
        <v>1</v>
      </c>
      <c r="NZ213" s="25">
        <v>0</v>
      </c>
      <c r="OA213" s="25">
        <v>0</v>
      </c>
      <c r="OB213" s="25">
        <v>0</v>
      </c>
      <c r="OC213" s="25">
        <v>0</v>
      </c>
      <c r="OD213" s="44">
        <v>0</v>
      </c>
      <c r="OE213" s="44">
        <v>0</v>
      </c>
      <c r="OF213" s="44">
        <v>1</v>
      </c>
      <c r="OG213" s="44">
        <v>0</v>
      </c>
      <c r="OH213" s="44">
        <v>0</v>
      </c>
      <c r="OI213" s="44">
        <v>0</v>
      </c>
      <c r="OJ213" s="44">
        <v>999999999</v>
      </c>
      <c r="OK213" s="44">
        <v>0</v>
      </c>
      <c r="OL213" s="44">
        <v>999999999</v>
      </c>
      <c r="OM213" s="44">
        <v>999999999</v>
      </c>
      <c r="ON213" s="44">
        <v>999999999</v>
      </c>
      <c r="OO213" s="44">
        <v>999999999</v>
      </c>
      <c r="OP213" s="44">
        <v>999999999</v>
      </c>
      <c r="OQ213" s="44">
        <v>999999999</v>
      </c>
      <c r="OR213" s="44">
        <v>100</v>
      </c>
      <c r="OS213" s="44">
        <v>999999999</v>
      </c>
      <c r="OT213" s="44">
        <v>999999999</v>
      </c>
      <c r="OU213" s="44">
        <v>999999999</v>
      </c>
      <c r="OV213" s="25">
        <v>1</v>
      </c>
      <c r="OW213" s="25">
        <v>1</v>
      </c>
      <c r="OX213" s="25">
        <v>0</v>
      </c>
      <c r="OY213" s="25">
        <v>2</v>
      </c>
      <c r="OZ213" s="25">
        <v>1</v>
      </c>
      <c r="PA213" s="25">
        <v>4</v>
      </c>
      <c r="PB213" s="25">
        <v>4</v>
      </c>
      <c r="PC213" s="25">
        <v>7</v>
      </c>
      <c r="PD213" s="25">
        <v>7</v>
      </c>
      <c r="PE213" s="25">
        <v>6</v>
      </c>
      <c r="PF213" s="25">
        <v>5</v>
      </c>
      <c r="PG213" s="25">
        <v>3</v>
      </c>
      <c r="PH213" s="25">
        <v>2</v>
      </c>
      <c r="PI213" s="25">
        <v>4</v>
      </c>
      <c r="PJ213" s="25">
        <v>2</v>
      </c>
      <c r="PK213" s="25">
        <v>2</v>
      </c>
      <c r="PL213" s="25">
        <v>1</v>
      </c>
      <c r="PM213" s="25">
        <v>4</v>
      </c>
      <c r="PN213" s="25">
        <v>5</v>
      </c>
      <c r="PO213" s="25">
        <v>9</v>
      </c>
      <c r="PP213" s="25">
        <v>8</v>
      </c>
      <c r="PQ213" s="25">
        <v>6</v>
      </c>
      <c r="PR213" s="25">
        <v>5</v>
      </c>
      <c r="PS213" s="25">
        <v>5</v>
      </c>
      <c r="PT213" s="44">
        <v>50</v>
      </c>
      <c r="PU213" s="44">
        <v>25</v>
      </c>
      <c r="PV213" s="44">
        <v>0</v>
      </c>
      <c r="PW213" s="44">
        <v>100</v>
      </c>
      <c r="PX213" s="44">
        <v>100</v>
      </c>
      <c r="PY213" s="44">
        <v>100</v>
      </c>
      <c r="PZ213" s="44">
        <v>80</v>
      </c>
      <c r="QA213" s="44">
        <v>77.777777777777786</v>
      </c>
      <c r="QB213" s="44">
        <v>87.5</v>
      </c>
      <c r="QC213" s="44">
        <v>100</v>
      </c>
      <c r="QD213" s="44">
        <v>100</v>
      </c>
      <c r="QE213" s="44">
        <v>60</v>
      </c>
      <c r="QF213" s="25">
        <v>1</v>
      </c>
      <c r="QG213" s="25">
        <v>3</v>
      </c>
      <c r="QH213" s="25">
        <v>2</v>
      </c>
      <c r="QI213" s="25">
        <v>2</v>
      </c>
      <c r="QJ213" s="25">
        <v>1</v>
      </c>
      <c r="QK213" s="25">
        <v>4</v>
      </c>
      <c r="QL213" s="25">
        <v>4</v>
      </c>
      <c r="QM213" s="25">
        <v>7</v>
      </c>
      <c r="QN213" s="25">
        <v>6</v>
      </c>
      <c r="QO213" s="25">
        <v>5</v>
      </c>
      <c r="QP213" s="25">
        <v>2</v>
      </c>
      <c r="QQ213" s="25">
        <v>2</v>
      </c>
      <c r="QR213" s="25">
        <v>4</v>
      </c>
      <c r="QS213" s="25">
        <v>2</v>
      </c>
      <c r="QT213" s="25">
        <v>2</v>
      </c>
      <c r="QU213" s="25">
        <v>1</v>
      </c>
      <c r="QV213" s="25">
        <v>4</v>
      </c>
      <c r="QW213" s="25">
        <v>5</v>
      </c>
      <c r="QX213" s="25">
        <v>9</v>
      </c>
      <c r="QY213" s="25">
        <v>8</v>
      </c>
      <c r="QZ213" s="25">
        <v>6</v>
      </c>
      <c r="RA213" s="25">
        <v>5</v>
      </c>
      <c r="RB213" s="44">
        <v>50</v>
      </c>
      <c r="RC213" s="44">
        <v>75</v>
      </c>
      <c r="RD213" s="44">
        <v>100</v>
      </c>
      <c r="RE213" s="44">
        <v>100</v>
      </c>
      <c r="RF213" s="44">
        <v>100</v>
      </c>
      <c r="RG213" s="44">
        <v>100</v>
      </c>
      <c r="RH213" s="44">
        <v>80</v>
      </c>
      <c r="RI213" s="44">
        <v>77.777777777777786</v>
      </c>
      <c r="RJ213" s="44">
        <v>75</v>
      </c>
      <c r="RK213" s="44">
        <v>83.333333333333343</v>
      </c>
      <c r="RL213" s="44">
        <v>40</v>
      </c>
      <c r="RM213" s="25">
        <v>1</v>
      </c>
      <c r="RN213" s="25">
        <v>1</v>
      </c>
      <c r="RO213" s="25">
        <v>0</v>
      </c>
      <c r="RP213" s="25">
        <v>2</v>
      </c>
      <c r="RQ213" s="25">
        <v>0</v>
      </c>
      <c r="RR213" s="25">
        <v>3</v>
      </c>
      <c r="RS213" s="25">
        <v>1</v>
      </c>
      <c r="RT213" s="25">
        <v>5</v>
      </c>
      <c r="RU213" s="25">
        <v>4</v>
      </c>
      <c r="RV213" s="25">
        <v>2</v>
      </c>
      <c r="RW213" s="25">
        <v>1</v>
      </c>
      <c r="RX213" s="25">
        <v>2</v>
      </c>
      <c r="RY213" s="25">
        <v>1</v>
      </c>
      <c r="RZ213" s="25">
        <v>2</v>
      </c>
      <c r="SA213" s="25">
        <v>0</v>
      </c>
      <c r="SB213" s="25">
        <v>2</v>
      </c>
      <c r="SC213" s="25">
        <v>0</v>
      </c>
      <c r="SD213" s="25">
        <v>4</v>
      </c>
      <c r="SE213" s="25">
        <v>1</v>
      </c>
      <c r="SF213" s="25">
        <v>4</v>
      </c>
      <c r="SG213" s="25">
        <v>4</v>
      </c>
      <c r="SH213" s="25">
        <v>2</v>
      </c>
      <c r="SI213" s="25">
        <v>2</v>
      </c>
      <c r="SJ213" s="25">
        <v>2</v>
      </c>
      <c r="SK213" s="25">
        <v>1</v>
      </c>
      <c r="SL213" s="25">
        <v>1</v>
      </c>
      <c r="SM213" s="25">
        <v>0</v>
      </c>
      <c r="SN213" s="25">
        <v>2</v>
      </c>
      <c r="SO213" s="25">
        <v>0</v>
      </c>
      <c r="SP213" s="25">
        <v>3</v>
      </c>
      <c r="SQ213" s="25">
        <v>0</v>
      </c>
      <c r="SR213" s="25">
        <v>4</v>
      </c>
      <c r="SS213" s="25">
        <v>2</v>
      </c>
      <c r="ST213" s="25">
        <v>1</v>
      </c>
      <c r="SU213" s="25">
        <v>1</v>
      </c>
      <c r="SV213" s="25">
        <v>2</v>
      </c>
      <c r="SW213" s="44">
        <v>33.333333333333329</v>
      </c>
      <c r="SX213" s="44">
        <v>20</v>
      </c>
      <c r="SY213" s="44">
        <v>0</v>
      </c>
      <c r="SZ213" s="44">
        <v>100</v>
      </c>
      <c r="TA213" s="44">
        <v>0</v>
      </c>
      <c r="TB213" s="44">
        <v>50</v>
      </c>
      <c r="TC213" s="44">
        <v>20</v>
      </c>
      <c r="TD213" s="44">
        <v>71.428571428571431</v>
      </c>
      <c r="TE213" s="44">
        <v>66.666666666666657</v>
      </c>
      <c r="TF213" s="44">
        <v>40</v>
      </c>
      <c r="TG213" s="44">
        <v>16.666666666666664</v>
      </c>
      <c r="TH213" s="44">
        <v>50</v>
      </c>
      <c r="TI213" s="44">
        <v>33.333333333333329</v>
      </c>
      <c r="TJ213" s="44">
        <v>40</v>
      </c>
      <c r="TK213" s="44">
        <v>0</v>
      </c>
      <c r="TL213" s="44">
        <v>100</v>
      </c>
      <c r="TM213" s="44">
        <v>0</v>
      </c>
      <c r="TN213" s="44">
        <v>66.666666666666657</v>
      </c>
      <c r="TO213" s="44">
        <v>20</v>
      </c>
      <c r="TP213" s="44">
        <v>57.142857142857139</v>
      </c>
      <c r="TQ213" s="44">
        <v>66.666666666666657</v>
      </c>
      <c r="TR213" s="44">
        <v>40</v>
      </c>
      <c r="TS213" s="44">
        <v>33.333333333333329</v>
      </c>
      <c r="TT213" s="44">
        <v>50</v>
      </c>
      <c r="TU213" s="44">
        <v>33.333333333333329</v>
      </c>
      <c r="TV213" s="44">
        <v>20</v>
      </c>
      <c r="TW213" s="44">
        <v>0</v>
      </c>
      <c r="TX213" s="44">
        <v>100</v>
      </c>
      <c r="TY213" s="44">
        <v>0</v>
      </c>
      <c r="TZ213" s="44">
        <v>50</v>
      </c>
      <c r="UA213" s="44">
        <v>0</v>
      </c>
      <c r="UB213" s="44">
        <v>57.142857142857139</v>
      </c>
      <c r="UC213" s="44">
        <v>33.333333333333329</v>
      </c>
      <c r="UD213" s="44">
        <v>20</v>
      </c>
      <c r="UE213" s="44">
        <v>16.666666666666664</v>
      </c>
      <c r="UF213" s="44">
        <v>50</v>
      </c>
    </row>
    <row r="214" spans="1:552" x14ac:dyDescent="0.25">
      <c r="A214" s="2" t="str">
        <f t="shared" si="3"/>
        <v xml:space="preserve">353800 Pindamonhangaba                                                                                                                              </v>
      </c>
      <c r="B214" s="58">
        <v>353800</v>
      </c>
      <c r="C214" s="2" t="s">
        <v>258</v>
      </c>
      <c r="D214" s="56">
        <v>7</v>
      </c>
      <c r="E214" s="56">
        <v>9</v>
      </c>
      <c r="F214" s="56">
        <v>3</v>
      </c>
      <c r="G214" s="56">
        <v>6</v>
      </c>
      <c r="H214" s="56">
        <v>6</v>
      </c>
      <c r="I214" s="56">
        <v>2</v>
      </c>
      <c r="J214" s="56">
        <v>3</v>
      </c>
      <c r="K214" s="56">
        <v>9</v>
      </c>
      <c r="L214" s="56">
        <v>2</v>
      </c>
      <c r="M214" s="56">
        <v>5</v>
      </c>
      <c r="N214" s="56">
        <v>4</v>
      </c>
      <c r="O214" s="56">
        <v>6</v>
      </c>
      <c r="P214" s="59">
        <v>2</v>
      </c>
      <c r="Q214" s="59">
        <v>1</v>
      </c>
      <c r="R214" s="59">
        <v>1</v>
      </c>
      <c r="S214" s="59">
        <v>3</v>
      </c>
      <c r="T214" s="59">
        <v>1</v>
      </c>
      <c r="U214" s="59">
        <v>1</v>
      </c>
      <c r="V214" s="59">
        <v>1</v>
      </c>
      <c r="W214" s="59">
        <v>5</v>
      </c>
      <c r="X214" s="59">
        <v>1</v>
      </c>
      <c r="Y214" s="59">
        <v>2</v>
      </c>
      <c r="Z214" s="59">
        <v>2</v>
      </c>
      <c r="AA214" s="59">
        <v>5</v>
      </c>
      <c r="AB214" s="62">
        <v>28.571428571428569</v>
      </c>
      <c r="AC214" s="62">
        <v>11.111111111111111</v>
      </c>
      <c r="AD214" s="62">
        <v>33.333333333333329</v>
      </c>
      <c r="AE214" s="62">
        <v>50</v>
      </c>
      <c r="AF214" s="62">
        <v>16.666666666666664</v>
      </c>
      <c r="AG214" s="62">
        <v>50</v>
      </c>
      <c r="AH214" s="62">
        <v>33.333333333333329</v>
      </c>
      <c r="AI214" s="62">
        <v>55.555555555555557</v>
      </c>
      <c r="AJ214" s="62">
        <v>50</v>
      </c>
      <c r="AK214" s="62">
        <v>40</v>
      </c>
      <c r="AL214" s="62">
        <v>50</v>
      </c>
      <c r="AM214" s="62">
        <v>83.333333333333343</v>
      </c>
      <c r="AN214" s="61">
        <v>0</v>
      </c>
      <c r="AO214" s="25">
        <v>2</v>
      </c>
      <c r="AP214" s="25">
        <v>2</v>
      </c>
      <c r="AQ214" s="25">
        <v>2</v>
      </c>
      <c r="AR214" s="25">
        <v>4</v>
      </c>
      <c r="AS214" s="25">
        <v>1</v>
      </c>
      <c r="AT214" s="25">
        <v>0</v>
      </c>
      <c r="AU214" s="25">
        <v>3</v>
      </c>
      <c r="AV214" s="25">
        <v>0</v>
      </c>
      <c r="AW214" s="25">
        <v>1</v>
      </c>
      <c r="AX214" s="25">
        <v>1</v>
      </c>
      <c r="AY214" s="25">
        <v>1</v>
      </c>
      <c r="AZ214" s="39">
        <v>0</v>
      </c>
      <c r="BA214" s="39">
        <v>22.222222222222221</v>
      </c>
      <c r="BB214" s="39">
        <v>66.666666666666657</v>
      </c>
      <c r="BC214" s="39">
        <v>33.333333333333329</v>
      </c>
      <c r="BD214" s="39">
        <v>66.666666666666657</v>
      </c>
      <c r="BE214" s="39">
        <v>50</v>
      </c>
      <c r="BF214" s="39">
        <v>0</v>
      </c>
      <c r="BG214" s="39">
        <v>33.333333333333329</v>
      </c>
      <c r="BH214" s="39">
        <v>0</v>
      </c>
      <c r="BI214" s="39">
        <v>20</v>
      </c>
      <c r="BJ214" s="39">
        <v>25</v>
      </c>
      <c r="BK214" s="39">
        <v>16.666666666666664</v>
      </c>
      <c r="BL214" s="25">
        <v>5</v>
      </c>
      <c r="BM214" s="25">
        <v>6</v>
      </c>
      <c r="BN214" s="25">
        <v>0</v>
      </c>
      <c r="BO214" s="25">
        <v>1</v>
      </c>
      <c r="BP214" s="25">
        <v>1</v>
      </c>
      <c r="BQ214" s="25">
        <v>0</v>
      </c>
      <c r="BR214" s="25">
        <v>2</v>
      </c>
      <c r="BS214" s="25">
        <v>1</v>
      </c>
      <c r="BT214" s="25">
        <v>1</v>
      </c>
      <c r="BU214" s="25">
        <v>2</v>
      </c>
      <c r="BV214" s="25">
        <v>1</v>
      </c>
      <c r="BW214" s="25">
        <v>0</v>
      </c>
      <c r="BX214" s="39">
        <v>71.428571428571431</v>
      </c>
      <c r="BY214" s="39">
        <v>66.666666666666657</v>
      </c>
      <c r="BZ214" s="39">
        <v>0</v>
      </c>
      <c r="CA214" s="39">
        <v>16.666666666666664</v>
      </c>
      <c r="CB214" s="39">
        <v>16.666666666666664</v>
      </c>
      <c r="CC214" s="39">
        <v>0</v>
      </c>
      <c r="CD214" s="39">
        <v>66.666666666666657</v>
      </c>
      <c r="CE214" s="39">
        <v>11.111111111111111</v>
      </c>
      <c r="CF214" s="39">
        <v>50</v>
      </c>
      <c r="CG214" s="39">
        <v>40</v>
      </c>
      <c r="CH214" s="39">
        <v>25</v>
      </c>
      <c r="CI214" s="39">
        <v>0</v>
      </c>
      <c r="CJ214" s="63">
        <v>0</v>
      </c>
      <c r="CK214" s="63">
        <v>1</v>
      </c>
      <c r="CL214" s="63">
        <v>1</v>
      </c>
      <c r="CM214" s="63">
        <v>1</v>
      </c>
      <c r="CN214" s="63">
        <v>0</v>
      </c>
      <c r="CO214" s="63">
        <v>0</v>
      </c>
      <c r="CP214" s="63">
        <v>1</v>
      </c>
      <c r="CQ214" s="63">
        <v>1</v>
      </c>
      <c r="CR214" s="63">
        <v>1</v>
      </c>
      <c r="CS214" s="63">
        <v>2</v>
      </c>
      <c r="CT214" s="63">
        <v>0</v>
      </c>
      <c r="CU214" s="63">
        <v>2</v>
      </c>
      <c r="CV214" s="63">
        <v>0</v>
      </c>
      <c r="CW214" s="63">
        <v>0</v>
      </c>
      <c r="CX214" s="63">
        <v>0</v>
      </c>
      <c r="CY214" s="63">
        <v>0</v>
      </c>
      <c r="CZ214" s="63">
        <v>0</v>
      </c>
      <c r="DA214" s="63">
        <v>1</v>
      </c>
      <c r="DB214" s="63">
        <v>0</v>
      </c>
      <c r="DC214" s="63">
        <v>1</v>
      </c>
      <c r="DD214" s="63">
        <v>0</v>
      </c>
      <c r="DE214" s="63">
        <v>0</v>
      </c>
      <c r="DF214" s="63">
        <v>0</v>
      </c>
      <c r="DG214" s="63">
        <v>2</v>
      </c>
      <c r="DH214" s="25">
        <v>2</v>
      </c>
      <c r="DI214" s="25">
        <v>0</v>
      </c>
      <c r="DJ214" s="25">
        <v>0</v>
      </c>
      <c r="DK214" s="25">
        <v>1</v>
      </c>
      <c r="DL214" s="25">
        <v>0</v>
      </c>
      <c r="DM214" s="25">
        <v>0</v>
      </c>
      <c r="DN214" s="25">
        <v>0</v>
      </c>
      <c r="DO214" s="25">
        <v>1</v>
      </c>
      <c r="DP214" s="25">
        <v>0</v>
      </c>
      <c r="DQ214" s="25">
        <v>0</v>
      </c>
      <c r="DR214" s="25">
        <v>0</v>
      </c>
      <c r="DS214" s="25">
        <v>0</v>
      </c>
      <c r="DT214" s="34">
        <v>2</v>
      </c>
      <c r="DU214" s="34">
        <v>1</v>
      </c>
      <c r="DV214" s="34">
        <v>1</v>
      </c>
      <c r="DW214" s="34">
        <v>2</v>
      </c>
      <c r="DX214" s="34">
        <v>0</v>
      </c>
      <c r="DY214" s="34">
        <v>1</v>
      </c>
      <c r="DZ214" s="34">
        <v>1</v>
      </c>
      <c r="EA214" s="2">
        <v>3</v>
      </c>
      <c r="EB214" s="2">
        <v>1</v>
      </c>
      <c r="EC214" s="2">
        <v>2</v>
      </c>
      <c r="ED214" s="2">
        <v>0</v>
      </c>
      <c r="EE214" s="2">
        <v>4</v>
      </c>
      <c r="EF214" s="34">
        <v>0</v>
      </c>
      <c r="EG214" s="34">
        <v>100</v>
      </c>
      <c r="EH214" s="34">
        <v>100</v>
      </c>
      <c r="EI214" s="34">
        <v>50</v>
      </c>
      <c r="EJ214" s="34">
        <v>999999999</v>
      </c>
      <c r="EK214" s="34">
        <v>0</v>
      </c>
      <c r="EL214" s="34">
        <v>100</v>
      </c>
      <c r="EM214" s="34">
        <v>33.333333333333329</v>
      </c>
      <c r="EN214" s="34">
        <v>100</v>
      </c>
      <c r="EO214" s="34">
        <v>100</v>
      </c>
      <c r="EP214" s="34">
        <v>999999999</v>
      </c>
      <c r="EQ214" s="34">
        <v>50</v>
      </c>
      <c r="ER214" s="34">
        <v>0</v>
      </c>
      <c r="ES214" s="34">
        <v>0</v>
      </c>
      <c r="ET214" s="34">
        <v>0</v>
      </c>
      <c r="EU214" s="34">
        <v>0</v>
      </c>
      <c r="EV214" s="34">
        <v>999999999</v>
      </c>
      <c r="EW214" s="34">
        <v>100</v>
      </c>
      <c r="EX214" s="34">
        <v>0</v>
      </c>
      <c r="EY214" s="34">
        <v>33.333333333333329</v>
      </c>
      <c r="EZ214" s="34">
        <v>0</v>
      </c>
      <c r="FA214" s="34">
        <v>0</v>
      </c>
      <c r="FB214" s="34">
        <v>999999999</v>
      </c>
      <c r="FC214" s="34">
        <v>50</v>
      </c>
      <c r="FD214" s="42">
        <v>100</v>
      </c>
      <c r="FE214" s="42">
        <v>0</v>
      </c>
      <c r="FF214" s="42">
        <v>0</v>
      </c>
      <c r="FG214" s="42">
        <v>50</v>
      </c>
      <c r="FH214" s="42">
        <v>999999999</v>
      </c>
      <c r="FI214" s="42">
        <v>0</v>
      </c>
      <c r="FJ214" s="42">
        <v>0</v>
      </c>
      <c r="FK214" s="42">
        <v>33.333333333333329</v>
      </c>
      <c r="FL214" s="42">
        <v>0</v>
      </c>
      <c r="FM214" s="42">
        <v>0</v>
      </c>
      <c r="FN214" s="42">
        <v>999999999</v>
      </c>
      <c r="FO214" s="42">
        <v>0</v>
      </c>
      <c r="FP214" s="42">
        <v>1</v>
      </c>
      <c r="FQ214" s="2">
        <v>0</v>
      </c>
      <c r="FR214" s="2">
        <v>0</v>
      </c>
      <c r="FS214" s="2">
        <v>2</v>
      </c>
      <c r="FT214" s="2">
        <v>0</v>
      </c>
      <c r="FU214" s="2">
        <v>1</v>
      </c>
      <c r="FV214" s="2">
        <v>1</v>
      </c>
      <c r="FW214" s="2">
        <v>2</v>
      </c>
      <c r="FX214" s="2">
        <v>1</v>
      </c>
      <c r="FY214" s="2">
        <v>2</v>
      </c>
      <c r="FZ214" s="2">
        <v>2</v>
      </c>
      <c r="GA214" s="2">
        <v>5</v>
      </c>
      <c r="GB214" s="25">
        <v>0</v>
      </c>
      <c r="GC214" s="25">
        <v>1</v>
      </c>
      <c r="GD214" s="25">
        <v>0</v>
      </c>
      <c r="GE214" s="25">
        <v>0</v>
      </c>
      <c r="GF214" s="25">
        <v>0</v>
      </c>
      <c r="GG214" s="25">
        <v>0</v>
      </c>
      <c r="GH214" s="25">
        <v>0</v>
      </c>
      <c r="GI214" s="25">
        <v>2</v>
      </c>
      <c r="GJ214" s="25">
        <v>0</v>
      </c>
      <c r="GK214" s="25">
        <v>0</v>
      </c>
      <c r="GL214" s="25">
        <v>0</v>
      </c>
      <c r="GM214" s="25">
        <v>0</v>
      </c>
      <c r="GN214" s="2">
        <v>1</v>
      </c>
      <c r="GO214" s="2">
        <v>0</v>
      </c>
      <c r="GP214" s="2">
        <v>1</v>
      </c>
      <c r="GQ214" s="2">
        <v>1</v>
      </c>
      <c r="GR214" s="2">
        <v>0</v>
      </c>
      <c r="GS214" s="2">
        <v>0</v>
      </c>
      <c r="GT214" s="2">
        <v>0</v>
      </c>
      <c r="GU214" s="2">
        <v>1</v>
      </c>
      <c r="GV214" s="2">
        <v>0</v>
      </c>
      <c r="GW214" s="2">
        <v>0</v>
      </c>
      <c r="GX214" s="2">
        <v>0</v>
      </c>
      <c r="GY214" s="2">
        <v>0</v>
      </c>
      <c r="GZ214" s="2">
        <v>2</v>
      </c>
      <c r="HA214" s="2">
        <v>1</v>
      </c>
      <c r="HB214" s="2">
        <v>1</v>
      </c>
      <c r="HC214" s="2">
        <v>3</v>
      </c>
      <c r="HD214" s="2">
        <v>0</v>
      </c>
      <c r="HE214" s="2">
        <v>1</v>
      </c>
      <c r="HF214" s="2">
        <v>1</v>
      </c>
      <c r="HG214" s="2">
        <v>5</v>
      </c>
      <c r="HH214" s="2">
        <v>1</v>
      </c>
      <c r="HI214" s="2">
        <v>2</v>
      </c>
      <c r="HJ214" s="2">
        <v>2</v>
      </c>
      <c r="HK214" s="2">
        <v>5</v>
      </c>
      <c r="HL214" s="34">
        <v>50</v>
      </c>
      <c r="HM214" s="34">
        <v>0</v>
      </c>
      <c r="HN214" s="34">
        <v>0</v>
      </c>
      <c r="HO214" s="34">
        <v>66.666666666666657</v>
      </c>
      <c r="HP214" s="34">
        <v>999999999</v>
      </c>
      <c r="HQ214" s="34">
        <v>100</v>
      </c>
      <c r="HR214" s="34">
        <v>100</v>
      </c>
      <c r="HS214" s="34">
        <v>40</v>
      </c>
      <c r="HT214" s="34">
        <v>100</v>
      </c>
      <c r="HU214" s="34">
        <v>100</v>
      </c>
      <c r="HV214" s="34">
        <v>100</v>
      </c>
      <c r="HW214" s="34">
        <v>100</v>
      </c>
      <c r="HX214" s="39">
        <v>0</v>
      </c>
      <c r="HY214" s="39">
        <v>100</v>
      </c>
      <c r="HZ214" s="39">
        <v>0</v>
      </c>
      <c r="IA214" s="39">
        <v>0</v>
      </c>
      <c r="IB214" s="39">
        <v>999999999</v>
      </c>
      <c r="IC214" s="39">
        <v>0</v>
      </c>
      <c r="ID214" s="39">
        <v>0</v>
      </c>
      <c r="IE214" s="39">
        <v>40</v>
      </c>
      <c r="IF214" s="39">
        <v>0</v>
      </c>
      <c r="IG214" s="39">
        <v>0</v>
      </c>
      <c r="IH214" s="39">
        <v>0</v>
      </c>
      <c r="II214" s="39">
        <v>0</v>
      </c>
      <c r="IJ214" s="39">
        <v>50</v>
      </c>
      <c r="IK214" s="39">
        <v>0</v>
      </c>
      <c r="IL214" s="39">
        <v>100</v>
      </c>
      <c r="IM214" s="39">
        <v>33.333333333333329</v>
      </c>
      <c r="IN214" s="39">
        <v>999999999</v>
      </c>
      <c r="IO214" s="39">
        <v>0</v>
      </c>
      <c r="IP214" s="39">
        <v>0</v>
      </c>
      <c r="IQ214" s="39">
        <v>20</v>
      </c>
      <c r="IR214" s="39">
        <v>0</v>
      </c>
      <c r="IS214" s="39">
        <v>0</v>
      </c>
      <c r="IT214" s="39">
        <v>0</v>
      </c>
      <c r="IU214" s="39">
        <v>0</v>
      </c>
      <c r="IV214" s="39">
        <v>0</v>
      </c>
      <c r="IW214" s="39">
        <v>2</v>
      </c>
      <c r="IX214" s="39">
        <v>1</v>
      </c>
      <c r="IY214" s="39">
        <v>1</v>
      </c>
      <c r="IZ214" s="39">
        <v>2</v>
      </c>
      <c r="JA214" s="39">
        <v>0</v>
      </c>
      <c r="JB214" s="39">
        <v>0</v>
      </c>
      <c r="JC214" s="39">
        <v>3</v>
      </c>
      <c r="JD214" s="2">
        <v>0</v>
      </c>
      <c r="JE214" s="2">
        <v>0</v>
      </c>
      <c r="JF214" s="2">
        <v>0</v>
      </c>
      <c r="JG214" s="2">
        <v>0</v>
      </c>
      <c r="JH214" s="2">
        <v>0</v>
      </c>
      <c r="JI214" s="2">
        <v>0</v>
      </c>
      <c r="JJ214" s="2">
        <v>0</v>
      </c>
      <c r="JK214" s="2">
        <v>0</v>
      </c>
      <c r="JL214" s="2">
        <v>0</v>
      </c>
      <c r="JM214" s="44">
        <v>0</v>
      </c>
      <c r="JN214" s="44">
        <v>0</v>
      </c>
      <c r="JO214" s="44">
        <v>0</v>
      </c>
      <c r="JP214" s="2">
        <v>0</v>
      </c>
      <c r="JQ214" s="2">
        <v>0</v>
      </c>
      <c r="JR214" s="2">
        <v>0</v>
      </c>
      <c r="JS214" s="2">
        <v>0</v>
      </c>
      <c r="JT214" s="2">
        <v>0</v>
      </c>
      <c r="JU214" s="2">
        <v>0</v>
      </c>
      <c r="JV214" s="2">
        <v>1</v>
      </c>
      <c r="JW214" s="2">
        <v>0</v>
      </c>
      <c r="JX214" s="2">
        <v>2</v>
      </c>
      <c r="JY214" s="2">
        <v>1</v>
      </c>
      <c r="JZ214" s="2">
        <v>0</v>
      </c>
      <c r="KA214" s="2">
        <v>0</v>
      </c>
      <c r="KB214" s="25">
        <v>0</v>
      </c>
      <c r="KC214" s="25">
        <v>1</v>
      </c>
      <c r="KD214" s="25">
        <v>1</v>
      </c>
      <c r="KE214" s="25">
        <v>1</v>
      </c>
      <c r="KF214" s="25">
        <v>0</v>
      </c>
      <c r="KG214" s="25">
        <v>2</v>
      </c>
      <c r="KH214" s="25">
        <v>2</v>
      </c>
      <c r="KI214" s="25">
        <v>1</v>
      </c>
      <c r="KJ214" s="25">
        <v>4</v>
      </c>
      <c r="KK214" s="25">
        <v>1</v>
      </c>
      <c r="KL214" s="25">
        <v>0</v>
      </c>
      <c r="KM214" s="25">
        <v>3</v>
      </c>
      <c r="KN214" s="25">
        <v>0</v>
      </c>
      <c r="KO214" s="25">
        <v>1</v>
      </c>
      <c r="KP214" s="25">
        <v>1</v>
      </c>
      <c r="KQ214" s="25">
        <v>1</v>
      </c>
      <c r="KR214" s="44">
        <v>999999999</v>
      </c>
      <c r="KS214" s="44">
        <v>100</v>
      </c>
      <c r="KT214" s="44">
        <v>50</v>
      </c>
      <c r="KU214" s="44">
        <v>100</v>
      </c>
      <c r="KV214" s="44">
        <v>50</v>
      </c>
      <c r="KW214" s="44">
        <v>0</v>
      </c>
      <c r="KX214" s="44">
        <v>999999999</v>
      </c>
      <c r="KY214" s="44">
        <v>100</v>
      </c>
      <c r="KZ214" s="44">
        <v>999999999</v>
      </c>
      <c r="LA214" s="44">
        <v>0</v>
      </c>
      <c r="LB214" s="44">
        <v>0</v>
      </c>
      <c r="LC214" s="44">
        <v>0</v>
      </c>
      <c r="LD214" s="44">
        <v>999999999</v>
      </c>
      <c r="LE214" s="44">
        <v>0</v>
      </c>
      <c r="LF214" s="44">
        <v>0</v>
      </c>
      <c r="LG214" s="44">
        <v>0</v>
      </c>
      <c r="LH214" s="44">
        <v>0</v>
      </c>
      <c r="LI214" s="44">
        <v>0</v>
      </c>
      <c r="LJ214" s="44">
        <v>999999999</v>
      </c>
      <c r="LK214" s="44">
        <v>0</v>
      </c>
      <c r="LL214" s="44">
        <v>999999999</v>
      </c>
      <c r="LM214" s="44">
        <v>0</v>
      </c>
      <c r="LN214" s="44">
        <v>0</v>
      </c>
      <c r="LO214" s="44">
        <v>0</v>
      </c>
      <c r="LP214" s="44">
        <v>999999999</v>
      </c>
      <c r="LQ214" s="44">
        <v>0</v>
      </c>
      <c r="LR214" s="44">
        <v>50</v>
      </c>
      <c r="LS214" s="44">
        <v>0</v>
      </c>
      <c r="LT214" s="44">
        <v>50</v>
      </c>
      <c r="LU214" s="44">
        <v>100</v>
      </c>
      <c r="LV214" s="44">
        <v>999999999</v>
      </c>
      <c r="LW214" s="44">
        <v>0</v>
      </c>
      <c r="LX214" s="44">
        <v>999999999</v>
      </c>
      <c r="LY214" s="44">
        <v>100</v>
      </c>
      <c r="LZ214" s="44">
        <v>100</v>
      </c>
      <c r="MA214" s="44">
        <v>100</v>
      </c>
      <c r="MB214" s="25">
        <v>0</v>
      </c>
      <c r="MC214" s="25">
        <v>0</v>
      </c>
      <c r="MD214" s="25">
        <v>0</v>
      </c>
      <c r="ME214" s="25">
        <v>1</v>
      </c>
      <c r="MF214" s="25">
        <v>0</v>
      </c>
      <c r="MG214" s="25">
        <v>0</v>
      </c>
      <c r="MH214" s="25">
        <v>0</v>
      </c>
      <c r="MI214" s="25">
        <v>0</v>
      </c>
      <c r="MJ214" s="25">
        <v>0</v>
      </c>
      <c r="MK214" s="25">
        <v>0</v>
      </c>
      <c r="ML214" s="25">
        <v>0</v>
      </c>
      <c r="MM214" s="25">
        <v>1</v>
      </c>
      <c r="MN214" s="25">
        <v>2</v>
      </c>
      <c r="MO214" s="25">
        <v>1</v>
      </c>
      <c r="MP214" s="25">
        <v>1</v>
      </c>
      <c r="MQ214" s="25">
        <v>2</v>
      </c>
      <c r="MR214" s="25">
        <v>0</v>
      </c>
      <c r="MS214" s="25">
        <v>1</v>
      </c>
      <c r="MT214" s="25">
        <v>0</v>
      </c>
      <c r="MU214" s="25">
        <v>2</v>
      </c>
      <c r="MV214" s="25">
        <v>1</v>
      </c>
      <c r="MW214" s="44">
        <v>0</v>
      </c>
      <c r="MX214" s="44">
        <v>0</v>
      </c>
      <c r="MY214" s="44">
        <v>1</v>
      </c>
      <c r="MZ214" s="44">
        <v>0</v>
      </c>
      <c r="NA214" s="44">
        <v>0</v>
      </c>
      <c r="NB214" s="44">
        <v>0</v>
      </c>
      <c r="NC214" s="44">
        <v>50</v>
      </c>
      <c r="ND214" s="44">
        <v>999999999</v>
      </c>
      <c r="NE214" s="44">
        <v>0</v>
      </c>
      <c r="NF214" s="44">
        <v>999999999</v>
      </c>
      <c r="NG214" s="44">
        <v>0</v>
      </c>
      <c r="NH214" s="44">
        <v>0</v>
      </c>
      <c r="NI214" s="44">
        <v>999999999</v>
      </c>
      <c r="NJ214" s="44">
        <v>999999999</v>
      </c>
      <c r="NK214" s="44">
        <v>100</v>
      </c>
      <c r="NL214" s="25">
        <v>0</v>
      </c>
      <c r="NM214" s="25">
        <v>0</v>
      </c>
      <c r="NN214" s="25">
        <v>0</v>
      </c>
      <c r="NO214" s="25">
        <v>0</v>
      </c>
      <c r="NP214" s="25">
        <v>0</v>
      </c>
      <c r="NQ214" s="25">
        <v>0</v>
      </c>
      <c r="NR214" s="25">
        <v>0</v>
      </c>
      <c r="NS214" s="25">
        <v>0</v>
      </c>
      <c r="NT214" s="25">
        <v>0</v>
      </c>
      <c r="NU214" s="25">
        <v>0</v>
      </c>
      <c r="NV214" s="25">
        <v>0</v>
      </c>
      <c r="NW214" s="25">
        <v>0</v>
      </c>
      <c r="NX214" s="25">
        <v>0</v>
      </c>
      <c r="NY214" s="25">
        <v>0</v>
      </c>
      <c r="NZ214" s="25">
        <v>0</v>
      </c>
      <c r="OA214" s="25">
        <v>1</v>
      </c>
      <c r="OB214" s="25">
        <v>1</v>
      </c>
      <c r="OC214" s="25">
        <v>0</v>
      </c>
      <c r="OD214" s="44">
        <v>0</v>
      </c>
      <c r="OE214" s="44">
        <v>0</v>
      </c>
      <c r="OF214" s="44">
        <v>0</v>
      </c>
      <c r="OG214" s="44">
        <v>0</v>
      </c>
      <c r="OH214" s="44">
        <v>0</v>
      </c>
      <c r="OI214" s="44">
        <v>0</v>
      </c>
      <c r="OJ214" s="44">
        <v>999999999</v>
      </c>
      <c r="OK214" s="44">
        <v>999999999</v>
      </c>
      <c r="OL214" s="44">
        <v>999999999</v>
      </c>
      <c r="OM214" s="44">
        <v>0</v>
      </c>
      <c r="ON214" s="44">
        <v>0</v>
      </c>
      <c r="OO214" s="44">
        <v>999999999</v>
      </c>
      <c r="OP214" s="44">
        <v>999999999</v>
      </c>
      <c r="OQ214" s="44">
        <v>999999999</v>
      </c>
      <c r="OR214" s="44">
        <v>999999999</v>
      </c>
      <c r="OS214" s="44">
        <v>999999999</v>
      </c>
      <c r="OT214" s="44">
        <v>999999999</v>
      </c>
      <c r="OU214" s="44">
        <v>999999999</v>
      </c>
      <c r="OV214" s="25">
        <v>2</v>
      </c>
      <c r="OW214" s="25">
        <v>1</v>
      </c>
      <c r="OX214" s="25">
        <v>2</v>
      </c>
      <c r="OY214" s="25">
        <v>4</v>
      </c>
      <c r="OZ214" s="25">
        <v>6</v>
      </c>
      <c r="PA214" s="25">
        <v>3</v>
      </c>
      <c r="PB214" s="25">
        <v>2</v>
      </c>
      <c r="PC214" s="25">
        <v>8</v>
      </c>
      <c r="PD214" s="25">
        <v>8</v>
      </c>
      <c r="PE214" s="25">
        <v>3</v>
      </c>
      <c r="PF214" s="25">
        <v>3</v>
      </c>
      <c r="PG214" s="25">
        <v>3</v>
      </c>
      <c r="PH214" s="25">
        <v>3</v>
      </c>
      <c r="PI214" s="25">
        <v>4</v>
      </c>
      <c r="PJ214" s="25">
        <v>4</v>
      </c>
      <c r="PK214" s="25">
        <v>6</v>
      </c>
      <c r="PL214" s="25">
        <v>9</v>
      </c>
      <c r="PM214" s="25">
        <v>3</v>
      </c>
      <c r="PN214" s="25">
        <v>2</v>
      </c>
      <c r="PO214" s="25">
        <v>9</v>
      </c>
      <c r="PP214" s="25">
        <v>9</v>
      </c>
      <c r="PQ214" s="25">
        <v>4</v>
      </c>
      <c r="PR214" s="25">
        <v>4</v>
      </c>
      <c r="PS214" s="25">
        <v>6</v>
      </c>
      <c r="PT214" s="44">
        <v>66.666666666666657</v>
      </c>
      <c r="PU214" s="44">
        <v>25</v>
      </c>
      <c r="PV214" s="44">
        <v>50</v>
      </c>
      <c r="PW214" s="44">
        <v>66.666666666666657</v>
      </c>
      <c r="PX214" s="44">
        <v>66.666666666666657</v>
      </c>
      <c r="PY214" s="44">
        <v>100</v>
      </c>
      <c r="PZ214" s="44">
        <v>100</v>
      </c>
      <c r="QA214" s="44">
        <v>88.888888888888886</v>
      </c>
      <c r="QB214" s="44">
        <v>88.888888888888886</v>
      </c>
      <c r="QC214" s="44">
        <v>75</v>
      </c>
      <c r="QD214" s="44">
        <v>75</v>
      </c>
      <c r="QE214" s="44">
        <v>50</v>
      </c>
      <c r="QF214" s="25">
        <v>3</v>
      </c>
      <c r="QG214" s="25">
        <v>3</v>
      </c>
      <c r="QH214" s="25">
        <v>2</v>
      </c>
      <c r="QI214" s="25">
        <v>3</v>
      </c>
      <c r="QJ214" s="25">
        <v>5</v>
      </c>
      <c r="QK214" s="25">
        <v>3</v>
      </c>
      <c r="QL214" s="25">
        <v>2</v>
      </c>
      <c r="QM214" s="25">
        <v>7</v>
      </c>
      <c r="QN214" s="25">
        <v>7</v>
      </c>
      <c r="QO214" s="25">
        <v>3</v>
      </c>
      <c r="QP214" s="25">
        <v>1</v>
      </c>
      <c r="QQ214" s="25">
        <v>3</v>
      </c>
      <c r="QR214" s="25">
        <v>4</v>
      </c>
      <c r="QS214" s="25">
        <v>4</v>
      </c>
      <c r="QT214" s="25">
        <v>6</v>
      </c>
      <c r="QU214" s="25">
        <v>9</v>
      </c>
      <c r="QV214" s="25">
        <v>3</v>
      </c>
      <c r="QW214" s="25">
        <v>2</v>
      </c>
      <c r="QX214" s="25">
        <v>9</v>
      </c>
      <c r="QY214" s="25">
        <v>9</v>
      </c>
      <c r="QZ214" s="25">
        <v>4</v>
      </c>
      <c r="RA214" s="25">
        <v>4</v>
      </c>
      <c r="RB214" s="44">
        <v>100</v>
      </c>
      <c r="RC214" s="44">
        <v>75</v>
      </c>
      <c r="RD214" s="44">
        <v>50</v>
      </c>
      <c r="RE214" s="44">
        <v>50</v>
      </c>
      <c r="RF214" s="44">
        <v>55.555555555555557</v>
      </c>
      <c r="RG214" s="44">
        <v>100</v>
      </c>
      <c r="RH214" s="44">
        <v>100</v>
      </c>
      <c r="RI214" s="44">
        <v>77.777777777777786</v>
      </c>
      <c r="RJ214" s="44">
        <v>77.777777777777786</v>
      </c>
      <c r="RK214" s="44">
        <v>75</v>
      </c>
      <c r="RL214" s="44">
        <v>25</v>
      </c>
      <c r="RM214" s="25">
        <v>2</v>
      </c>
      <c r="RN214" s="25">
        <v>2</v>
      </c>
      <c r="RO214" s="25">
        <v>2</v>
      </c>
      <c r="RP214" s="25">
        <v>4</v>
      </c>
      <c r="RQ214" s="25">
        <v>3</v>
      </c>
      <c r="RR214" s="25">
        <v>2</v>
      </c>
      <c r="RS214" s="25">
        <v>0</v>
      </c>
      <c r="RT214" s="25">
        <v>6</v>
      </c>
      <c r="RU214" s="25">
        <v>0</v>
      </c>
      <c r="RV214" s="25">
        <v>2</v>
      </c>
      <c r="RW214" s="25">
        <v>2</v>
      </c>
      <c r="RX214" s="25">
        <v>4</v>
      </c>
      <c r="RY214" s="25">
        <v>1</v>
      </c>
      <c r="RZ214" s="25">
        <v>2</v>
      </c>
      <c r="SA214" s="25">
        <v>0</v>
      </c>
      <c r="SB214" s="25">
        <v>1</v>
      </c>
      <c r="SC214" s="25">
        <v>3</v>
      </c>
      <c r="SD214" s="25">
        <v>1</v>
      </c>
      <c r="SE214" s="25">
        <v>0</v>
      </c>
      <c r="SF214" s="25">
        <v>5</v>
      </c>
      <c r="SG214" s="25">
        <v>0</v>
      </c>
      <c r="SH214" s="25">
        <v>1</v>
      </c>
      <c r="SI214" s="25">
        <v>1</v>
      </c>
      <c r="SJ214" s="25">
        <v>2</v>
      </c>
      <c r="SK214" s="25">
        <v>1</v>
      </c>
      <c r="SL214" s="25">
        <v>2</v>
      </c>
      <c r="SM214" s="25">
        <v>0</v>
      </c>
      <c r="SN214" s="25">
        <v>1</v>
      </c>
      <c r="SO214" s="25">
        <v>3</v>
      </c>
      <c r="SP214" s="25">
        <v>1</v>
      </c>
      <c r="SQ214" s="25">
        <v>0</v>
      </c>
      <c r="SR214" s="25">
        <v>4</v>
      </c>
      <c r="SS214" s="25">
        <v>0</v>
      </c>
      <c r="ST214" s="25">
        <v>1</v>
      </c>
      <c r="SU214" s="25">
        <v>0</v>
      </c>
      <c r="SV214" s="25">
        <v>1</v>
      </c>
      <c r="SW214" s="44">
        <v>28.571428571428569</v>
      </c>
      <c r="SX214" s="44">
        <v>22.222222222222221</v>
      </c>
      <c r="SY214" s="44">
        <v>66.666666666666657</v>
      </c>
      <c r="SZ214" s="44">
        <v>66.666666666666657</v>
      </c>
      <c r="TA214" s="44">
        <v>50</v>
      </c>
      <c r="TB214" s="44">
        <v>100</v>
      </c>
      <c r="TC214" s="44">
        <v>0</v>
      </c>
      <c r="TD214" s="44">
        <v>66.666666666666657</v>
      </c>
      <c r="TE214" s="44">
        <v>0</v>
      </c>
      <c r="TF214" s="44">
        <v>40</v>
      </c>
      <c r="TG214" s="44">
        <v>50</v>
      </c>
      <c r="TH214" s="44">
        <v>66.666666666666657</v>
      </c>
      <c r="TI214" s="44">
        <v>14.285714285714285</v>
      </c>
      <c r="TJ214" s="44">
        <v>22.222222222222221</v>
      </c>
      <c r="TK214" s="44">
        <v>0</v>
      </c>
      <c r="TL214" s="44">
        <v>16.666666666666664</v>
      </c>
      <c r="TM214" s="44">
        <v>50</v>
      </c>
      <c r="TN214" s="44">
        <v>50</v>
      </c>
      <c r="TO214" s="44">
        <v>0</v>
      </c>
      <c r="TP214" s="44">
        <v>55.555555555555557</v>
      </c>
      <c r="TQ214" s="44">
        <v>0</v>
      </c>
      <c r="TR214" s="44">
        <v>20</v>
      </c>
      <c r="TS214" s="44">
        <v>25</v>
      </c>
      <c r="TT214" s="44">
        <v>33.333333333333329</v>
      </c>
      <c r="TU214" s="44">
        <v>14.285714285714285</v>
      </c>
      <c r="TV214" s="44">
        <v>22.222222222222221</v>
      </c>
      <c r="TW214" s="44">
        <v>0</v>
      </c>
      <c r="TX214" s="44">
        <v>16.666666666666664</v>
      </c>
      <c r="TY214" s="44">
        <v>50</v>
      </c>
      <c r="TZ214" s="44">
        <v>50</v>
      </c>
      <c r="UA214" s="44">
        <v>0</v>
      </c>
      <c r="UB214" s="44">
        <v>44.444444444444443</v>
      </c>
      <c r="UC214" s="44">
        <v>0</v>
      </c>
      <c r="UD214" s="44">
        <v>20</v>
      </c>
      <c r="UE214" s="44">
        <v>0</v>
      </c>
      <c r="UF214" s="44">
        <v>16.666666666666664</v>
      </c>
    </row>
    <row r="215" spans="1:552" x14ac:dyDescent="0.25">
      <c r="A215" s="2" t="str">
        <f t="shared" si="3"/>
        <v xml:space="preserve">353870 Piracicaba                                                                                                                                   </v>
      </c>
      <c r="B215" s="58">
        <v>353870</v>
      </c>
      <c r="C215" s="2" t="s">
        <v>259</v>
      </c>
      <c r="D215" s="56">
        <v>26</v>
      </c>
      <c r="E215" s="56">
        <v>16</v>
      </c>
      <c r="F215" s="56">
        <v>22</v>
      </c>
      <c r="G215" s="56">
        <v>22</v>
      </c>
      <c r="H215" s="56">
        <v>14</v>
      </c>
      <c r="I215" s="56">
        <v>22</v>
      </c>
      <c r="J215" s="56">
        <v>22</v>
      </c>
      <c r="K215" s="56">
        <v>15</v>
      </c>
      <c r="L215" s="56">
        <v>12</v>
      </c>
      <c r="M215" s="56">
        <v>16</v>
      </c>
      <c r="N215" s="56">
        <v>17</v>
      </c>
      <c r="O215" s="56">
        <v>13</v>
      </c>
      <c r="P215" s="59">
        <v>13</v>
      </c>
      <c r="Q215" s="59">
        <v>6</v>
      </c>
      <c r="R215" s="59">
        <v>15</v>
      </c>
      <c r="S215" s="59">
        <v>6</v>
      </c>
      <c r="T215" s="59">
        <v>9</v>
      </c>
      <c r="U215" s="59">
        <v>9</v>
      </c>
      <c r="V215" s="59">
        <v>14</v>
      </c>
      <c r="W215" s="59">
        <v>10</v>
      </c>
      <c r="X215" s="59">
        <v>9</v>
      </c>
      <c r="Y215" s="59">
        <v>9</v>
      </c>
      <c r="Z215" s="59">
        <v>14</v>
      </c>
      <c r="AA215" s="59">
        <v>8</v>
      </c>
      <c r="AB215" s="62">
        <v>50</v>
      </c>
      <c r="AC215" s="62">
        <v>37.5</v>
      </c>
      <c r="AD215" s="62">
        <v>68.181818181818173</v>
      </c>
      <c r="AE215" s="62">
        <v>27.27272727272727</v>
      </c>
      <c r="AF215" s="62">
        <v>64.285714285714292</v>
      </c>
      <c r="AG215" s="62">
        <v>40.909090909090914</v>
      </c>
      <c r="AH215" s="62">
        <v>63.636363636363633</v>
      </c>
      <c r="AI215" s="62">
        <v>66.666666666666657</v>
      </c>
      <c r="AJ215" s="62">
        <v>75</v>
      </c>
      <c r="AK215" s="62">
        <v>56.25</v>
      </c>
      <c r="AL215" s="62">
        <v>82.35294117647058</v>
      </c>
      <c r="AM215" s="62">
        <v>61.53846153846154</v>
      </c>
      <c r="AN215" s="61">
        <v>12</v>
      </c>
      <c r="AO215" s="25">
        <v>10</v>
      </c>
      <c r="AP215" s="25">
        <v>7</v>
      </c>
      <c r="AQ215" s="25">
        <v>15</v>
      </c>
      <c r="AR215" s="25">
        <v>5</v>
      </c>
      <c r="AS215" s="25">
        <v>12</v>
      </c>
      <c r="AT215" s="25">
        <v>8</v>
      </c>
      <c r="AU215" s="25">
        <v>5</v>
      </c>
      <c r="AV215" s="25">
        <v>3</v>
      </c>
      <c r="AW215" s="25">
        <v>7</v>
      </c>
      <c r="AX215" s="25">
        <v>2</v>
      </c>
      <c r="AY215" s="25">
        <v>4</v>
      </c>
      <c r="AZ215" s="39">
        <v>46.153846153846153</v>
      </c>
      <c r="BA215" s="39">
        <v>62.5</v>
      </c>
      <c r="BB215" s="39">
        <v>31.818181818181817</v>
      </c>
      <c r="BC215" s="39">
        <v>68.181818181818173</v>
      </c>
      <c r="BD215" s="39">
        <v>35.714285714285715</v>
      </c>
      <c r="BE215" s="39">
        <v>54.54545454545454</v>
      </c>
      <c r="BF215" s="39">
        <v>36.363636363636367</v>
      </c>
      <c r="BG215" s="39">
        <v>33.333333333333329</v>
      </c>
      <c r="BH215" s="39">
        <v>25</v>
      </c>
      <c r="BI215" s="39">
        <v>43.75</v>
      </c>
      <c r="BJ215" s="39">
        <v>11.76470588235294</v>
      </c>
      <c r="BK215" s="39">
        <v>30.76923076923077</v>
      </c>
      <c r="BL215" s="25">
        <v>1</v>
      </c>
      <c r="BM215" s="25">
        <v>0</v>
      </c>
      <c r="BN215" s="25">
        <v>0</v>
      </c>
      <c r="BO215" s="25">
        <v>1</v>
      </c>
      <c r="BP215" s="25">
        <v>0</v>
      </c>
      <c r="BQ215" s="25">
        <v>1</v>
      </c>
      <c r="BR215" s="25">
        <v>0</v>
      </c>
      <c r="BS215" s="25">
        <v>0</v>
      </c>
      <c r="BT215" s="25">
        <v>0</v>
      </c>
      <c r="BU215" s="25">
        <v>0</v>
      </c>
      <c r="BV215" s="25">
        <v>1</v>
      </c>
      <c r="BW215" s="25">
        <v>1</v>
      </c>
      <c r="BX215" s="39">
        <v>3.8461538461538463</v>
      </c>
      <c r="BY215" s="39">
        <v>0</v>
      </c>
      <c r="BZ215" s="39">
        <v>0</v>
      </c>
      <c r="CA215" s="39">
        <v>4.5454545454545459</v>
      </c>
      <c r="CB215" s="39">
        <v>0</v>
      </c>
      <c r="CC215" s="39">
        <v>4.5454545454545459</v>
      </c>
      <c r="CD215" s="39">
        <v>0</v>
      </c>
      <c r="CE215" s="39">
        <v>0</v>
      </c>
      <c r="CF215" s="39">
        <v>0</v>
      </c>
      <c r="CG215" s="39">
        <v>0</v>
      </c>
      <c r="CH215" s="39">
        <v>5.8823529411764701</v>
      </c>
      <c r="CI215" s="39">
        <v>7.6923076923076925</v>
      </c>
      <c r="CJ215" s="63">
        <v>4</v>
      </c>
      <c r="CK215" s="63">
        <v>1</v>
      </c>
      <c r="CL215" s="63">
        <v>11</v>
      </c>
      <c r="CM215" s="63">
        <v>3</v>
      </c>
      <c r="CN215" s="63">
        <v>5</v>
      </c>
      <c r="CO215" s="63">
        <v>5</v>
      </c>
      <c r="CP215" s="63">
        <v>6</v>
      </c>
      <c r="CQ215" s="63">
        <v>4</v>
      </c>
      <c r="CR215" s="63">
        <v>4</v>
      </c>
      <c r="CS215" s="63">
        <v>5</v>
      </c>
      <c r="CT215" s="63">
        <v>7</v>
      </c>
      <c r="CU215" s="63">
        <v>2</v>
      </c>
      <c r="CV215" s="63">
        <v>0</v>
      </c>
      <c r="CW215" s="63">
        <v>0</v>
      </c>
      <c r="CX215" s="63">
        <v>0</v>
      </c>
      <c r="CY215" s="63">
        <v>1</v>
      </c>
      <c r="CZ215" s="63">
        <v>0</v>
      </c>
      <c r="DA215" s="63">
        <v>0</v>
      </c>
      <c r="DB215" s="63">
        <v>2</v>
      </c>
      <c r="DC215" s="63">
        <v>1</v>
      </c>
      <c r="DD215" s="63">
        <v>0</v>
      </c>
      <c r="DE215" s="63">
        <v>0</v>
      </c>
      <c r="DF215" s="63">
        <v>4</v>
      </c>
      <c r="DG215" s="63">
        <v>1</v>
      </c>
      <c r="DH215" s="25">
        <v>2</v>
      </c>
      <c r="DI215" s="25">
        <v>3</v>
      </c>
      <c r="DJ215" s="25">
        <v>2</v>
      </c>
      <c r="DK215" s="25">
        <v>0</v>
      </c>
      <c r="DL215" s="25">
        <v>1</v>
      </c>
      <c r="DM215" s="25">
        <v>1</v>
      </c>
      <c r="DN215" s="25">
        <v>2</v>
      </c>
      <c r="DO215" s="25">
        <v>3</v>
      </c>
      <c r="DP215" s="25">
        <v>0</v>
      </c>
      <c r="DQ215" s="25">
        <v>1</v>
      </c>
      <c r="DR215" s="25">
        <v>0</v>
      </c>
      <c r="DS215" s="25">
        <v>1</v>
      </c>
      <c r="DT215" s="34">
        <v>6</v>
      </c>
      <c r="DU215" s="34">
        <v>4</v>
      </c>
      <c r="DV215" s="34">
        <v>13</v>
      </c>
      <c r="DW215" s="34">
        <v>4</v>
      </c>
      <c r="DX215" s="34">
        <v>6</v>
      </c>
      <c r="DY215" s="34">
        <v>6</v>
      </c>
      <c r="DZ215" s="34">
        <v>10</v>
      </c>
      <c r="EA215" s="2">
        <v>8</v>
      </c>
      <c r="EB215" s="2">
        <v>4</v>
      </c>
      <c r="EC215" s="2">
        <v>6</v>
      </c>
      <c r="ED215" s="2">
        <v>11</v>
      </c>
      <c r="EE215" s="2">
        <v>4</v>
      </c>
      <c r="EF215" s="34">
        <v>66.666666666666657</v>
      </c>
      <c r="EG215" s="34">
        <v>25</v>
      </c>
      <c r="EH215" s="34">
        <v>84.615384615384613</v>
      </c>
      <c r="EI215" s="34">
        <v>75</v>
      </c>
      <c r="EJ215" s="34">
        <v>83.333333333333343</v>
      </c>
      <c r="EK215" s="34">
        <v>83.333333333333343</v>
      </c>
      <c r="EL215" s="34">
        <v>60</v>
      </c>
      <c r="EM215" s="34">
        <v>50</v>
      </c>
      <c r="EN215" s="34">
        <v>100</v>
      </c>
      <c r="EO215" s="34">
        <v>83.333333333333343</v>
      </c>
      <c r="EP215" s="34">
        <v>63.636363636363633</v>
      </c>
      <c r="EQ215" s="34">
        <v>50</v>
      </c>
      <c r="ER215" s="34">
        <v>0</v>
      </c>
      <c r="ES215" s="34">
        <v>0</v>
      </c>
      <c r="ET215" s="34">
        <v>0</v>
      </c>
      <c r="EU215" s="34">
        <v>25</v>
      </c>
      <c r="EV215" s="34">
        <v>0</v>
      </c>
      <c r="EW215" s="34">
        <v>0</v>
      </c>
      <c r="EX215" s="34">
        <v>20</v>
      </c>
      <c r="EY215" s="34">
        <v>12.5</v>
      </c>
      <c r="EZ215" s="34">
        <v>0</v>
      </c>
      <c r="FA215" s="34">
        <v>0</v>
      </c>
      <c r="FB215" s="34">
        <v>36.363636363636367</v>
      </c>
      <c r="FC215" s="34">
        <v>25</v>
      </c>
      <c r="FD215" s="42">
        <v>33.333333333333329</v>
      </c>
      <c r="FE215" s="42">
        <v>75</v>
      </c>
      <c r="FF215" s="42">
        <v>15.384615384615385</v>
      </c>
      <c r="FG215" s="42">
        <v>0</v>
      </c>
      <c r="FH215" s="42">
        <v>16.666666666666664</v>
      </c>
      <c r="FI215" s="42">
        <v>16.666666666666664</v>
      </c>
      <c r="FJ215" s="42">
        <v>20</v>
      </c>
      <c r="FK215" s="42">
        <v>37.5</v>
      </c>
      <c r="FL215" s="42">
        <v>0</v>
      </c>
      <c r="FM215" s="42">
        <v>16.666666666666664</v>
      </c>
      <c r="FN215" s="42">
        <v>0</v>
      </c>
      <c r="FO215" s="42">
        <v>25</v>
      </c>
      <c r="FP215" s="42">
        <v>8</v>
      </c>
      <c r="FQ215" s="2">
        <v>1</v>
      </c>
      <c r="FR215" s="2">
        <v>11</v>
      </c>
      <c r="FS215" s="2">
        <v>5</v>
      </c>
      <c r="FT215" s="2">
        <v>5</v>
      </c>
      <c r="FU215" s="2">
        <v>9</v>
      </c>
      <c r="FV215" s="2">
        <v>9</v>
      </c>
      <c r="FW215" s="2">
        <v>6</v>
      </c>
      <c r="FX215" s="2">
        <v>7</v>
      </c>
      <c r="FY215" s="2">
        <v>7</v>
      </c>
      <c r="FZ215" s="2">
        <v>9</v>
      </c>
      <c r="GA215" s="2">
        <v>5</v>
      </c>
      <c r="GB215" s="25">
        <v>0</v>
      </c>
      <c r="GC215" s="25">
        <v>2</v>
      </c>
      <c r="GD215" s="25">
        <v>1</v>
      </c>
      <c r="GE215" s="25">
        <v>1</v>
      </c>
      <c r="GF215" s="25">
        <v>1</v>
      </c>
      <c r="GG215" s="25">
        <v>0</v>
      </c>
      <c r="GH215" s="25">
        <v>3</v>
      </c>
      <c r="GI215" s="25">
        <v>2</v>
      </c>
      <c r="GJ215" s="25">
        <v>0</v>
      </c>
      <c r="GK215" s="25">
        <v>1</v>
      </c>
      <c r="GL215" s="25">
        <v>4</v>
      </c>
      <c r="GM215" s="25">
        <v>1</v>
      </c>
      <c r="GN215" s="2">
        <v>2</v>
      </c>
      <c r="GO215" s="2">
        <v>2</v>
      </c>
      <c r="GP215" s="2">
        <v>2</v>
      </c>
      <c r="GQ215" s="2">
        <v>0</v>
      </c>
      <c r="GR215" s="2">
        <v>2</v>
      </c>
      <c r="GS215" s="2">
        <v>0</v>
      </c>
      <c r="GT215" s="2">
        <v>2</v>
      </c>
      <c r="GU215" s="2">
        <v>2</v>
      </c>
      <c r="GV215" s="2">
        <v>1</v>
      </c>
      <c r="GW215" s="2">
        <v>1</v>
      </c>
      <c r="GX215" s="2">
        <v>1</v>
      </c>
      <c r="GY215" s="2">
        <v>2</v>
      </c>
      <c r="GZ215" s="2">
        <v>10</v>
      </c>
      <c r="HA215" s="2">
        <v>5</v>
      </c>
      <c r="HB215" s="2">
        <v>14</v>
      </c>
      <c r="HC215" s="2">
        <v>6</v>
      </c>
      <c r="HD215" s="2">
        <v>8</v>
      </c>
      <c r="HE215" s="2">
        <v>9</v>
      </c>
      <c r="HF215" s="2">
        <v>14</v>
      </c>
      <c r="HG215" s="2">
        <v>10</v>
      </c>
      <c r="HH215" s="2">
        <v>8</v>
      </c>
      <c r="HI215" s="2">
        <v>9</v>
      </c>
      <c r="HJ215" s="2">
        <v>14</v>
      </c>
      <c r="HK215" s="2">
        <v>8</v>
      </c>
      <c r="HL215" s="34">
        <v>80</v>
      </c>
      <c r="HM215" s="34">
        <v>20</v>
      </c>
      <c r="HN215" s="34">
        <v>78.571428571428569</v>
      </c>
      <c r="HO215" s="34">
        <v>83.333333333333343</v>
      </c>
      <c r="HP215" s="34">
        <v>62.5</v>
      </c>
      <c r="HQ215" s="34">
        <v>100</v>
      </c>
      <c r="HR215" s="34">
        <v>64.285714285714292</v>
      </c>
      <c r="HS215" s="34">
        <v>60</v>
      </c>
      <c r="HT215" s="34">
        <v>87.5</v>
      </c>
      <c r="HU215" s="34">
        <v>77.777777777777786</v>
      </c>
      <c r="HV215" s="34">
        <v>64.285714285714292</v>
      </c>
      <c r="HW215" s="34">
        <v>62.5</v>
      </c>
      <c r="HX215" s="39">
        <v>0</v>
      </c>
      <c r="HY215" s="39">
        <v>40</v>
      </c>
      <c r="HZ215" s="39">
        <v>7.1428571428571423</v>
      </c>
      <c r="IA215" s="39">
        <v>16.666666666666664</v>
      </c>
      <c r="IB215" s="39">
        <v>12.5</v>
      </c>
      <c r="IC215" s="39">
        <v>0</v>
      </c>
      <c r="ID215" s="39">
        <v>21.428571428571427</v>
      </c>
      <c r="IE215" s="39">
        <v>20</v>
      </c>
      <c r="IF215" s="39">
        <v>0</v>
      </c>
      <c r="IG215" s="39">
        <v>11.111111111111111</v>
      </c>
      <c r="IH215" s="39">
        <v>28.571428571428569</v>
      </c>
      <c r="II215" s="39">
        <v>12.5</v>
      </c>
      <c r="IJ215" s="39">
        <v>20</v>
      </c>
      <c r="IK215" s="39">
        <v>40</v>
      </c>
      <c r="IL215" s="39">
        <v>14.285714285714285</v>
      </c>
      <c r="IM215" s="39">
        <v>0</v>
      </c>
      <c r="IN215" s="39">
        <v>25</v>
      </c>
      <c r="IO215" s="39">
        <v>0</v>
      </c>
      <c r="IP215" s="39">
        <v>14.285714285714285</v>
      </c>
      <c r="IQ215" s="39">
        <v>20</v>
      </c>
      <c r="IR215" s="39">
        <v>12.5</v>
      </c>
      <c r="IS215" s="39">
        <v>11.111111111111111</v>
      </c>
      <c r="IT215" s="39">
        <v>7.1428571428571423</v>
      </c>
      <c r="IU215" s="39">
        <v>25</v>
      </c>
      <c r="IV215" s="39">
        <v>5</v>
      </c>
      <c r="IW215" s="39">
        <v>5</v>
      </c>
      <c r="IX215" s="39">
        <v>4</v>
      </c>
      <c r="IY215" s="39">
        <v>7</v>
      </c>
      <c r="IZ215" s="39">
        <v>2</v>
      </c>
      <c r="JA215" s="39">
        <v>9</v>
      </c>
      <c r="JB215" s="39">
        <v>5</v>
      </c>
      <c r="JC215" s="39">
        <v>5</v>
      </c>
      <c r="JD215" s="2">
        <v>3</v>
      </c>
      <c r="JE215" s="2">
        <v>7</v>
      </c>
      <c r="JF215" s="2">
        <v>2</v>
      </c>
      <c r="JG215" s="2">
        <v>3</v>
      </c>
      <c r="JH215" s="2">
        <v>2</v>
      </c>
      <c r="JI215" s="2">
        <v>0</v>
      </c>
      <c r="JJ215" s="2">
        <v>2</v>
      </c>
      <c r="JK215" s="2">
        <v>5</v>
      </c>
      <c r="JL215" s="2">
        <v>1</v>
      </c>
      <c r="JM215" s="44">
        <v>3</v>
      </c>
      <c r="JN215" s="44">
        <v>1</v>
      </c>
      <c r="JO215" s="44">
        <v>0</v>
      </c>
      <c r="JP215" s="2">
        <v>0</v>
      </c>
      <c r="JQ215" s="2">
        <v>0</v>
      </c>
      <c r="JR215" s="2">
        <v>0</v>
      </c>
      <c r="JS215" s="2">
        <v>1</v>
      </c>
      <c r="JT215" s="2">
        <v>3</v>
      </c>
      <c r="JU215" s="2">
        <v>2</v>
      </c>
      <c r="JV215" s="2">
        <v>0</v>
      </c>
      <c r="JW215" s="2">
        <v>3</v>
      </c>
      <c r="JX215" s="2">
        <v>1</v>
      </c>
      <c r="JY215" s="2">
        <v>0</v>
      </c>
      <c r="JZ215" s="2">
        <v>2</v>
      </c>
      <c r="KA215" s="2">
        <v>0</v>
      </c>
      <c r="KB215" s="25">
        <v>0</v>
      </c>
      <c r="KC215" s="25">
        <v>0</v>
      </c>
      <c r="KD215" s="25">
        <v>0</v>
      </c>
      <c r="KE215" s="25">
        <v>0</v>
      </c>
      <c r="KF215" s="25">
        <v>10</v>
      </c>
      <c r="KG215" s="25">
        <v>7</v>
      </c>
      <c r="KH215" s="25">
        <v>6</v>
      </c>
      <c r="KI215" s="25">
        <v>15</v>
      </c>
      <c r="KJ215" s="25">
        <v>4</v>
      </c>
      <c r="KK215" s="25">
        <v>12</v>
      </c>
      <c r="KL215" s="25">
        <v>8</v>
      </c>
      <c r="KM215" s="25">
        <v>5</v>
      </c>
      <c r="KN215" s="25">
        <v>3</v>
      </c>
      <c r="KO215" s="25">
        <v>7</v>
      </c>
      <c r="KP215" s="25">
        <v>2</v>
      </c>
      <c r="KQ215" s="25">
        <v>4</v>
      </c>
      <c r="KR215" s="44">
        <v>50</v>
      </c>
      <c r="KS215" s="44">
        <v>71.428571428571431</v>
      </c>
      <c r="KT215" s="44">
        <v>66.666666666666657</v>
      </c>
      <c r="KU215" s="44">
        <v>46.666666666666664</v>
      </c>
      <c r="KV215" s="44">
        <v>50</v>
      </c>
      <c r="KW215" s="44">
        <v>75</v>
      </c>
      <c r="KX215" s="44">
        <v>62.5</v>
      </c>
      <c r="KY215" s="44">
        <v>100</v>
      </c>
      <c r="KZ215" s="44">
        <v>100</v>
      </c>
      <c r="LA215" s="44">
        <v>100</v>
      </c>
      <c r="LB215" s="44">
        <v>100</v>
      </c>
      <c r="LC215" s="44">
        <v>75</v>
      </c>
      <c r="LD215" s="44">
        <v>20</v>
      </c>
      <c r="LE215" s="44">
        <v>0</v>
      </c>
      <c r="LF215" s="44">
        <v>33.333333333333329</v>
      </c>
      <c r="LG215" s="44">
        <v>33.333333333333329</v>
      </c>
      <c r="LH215" s="44">
        <v>25</v>
      </c>
      <c r="LI215" s="44">
        <v>25</v>
      </c>
      <c r="LJ215" s="44">
        <v>12.5</v>
      </c>
      <c r="LK215" s="44">
        <v>0</v>
      </c>
      <c r="LL215" s="44">
        <v>0</v>
      </c>
      <c r="LM215" s="44">
        <v>0</v>
      </c>
      <c r="LN215" s="44">
        <v>0</v>
      </c>
      <c r="LO215" s="44">
        <v>25</v>
      </c>
      <c r="LP215" s="44">
        <v>30</v>
      </c>
      <c r="LQ215" s="44">
        <v>28.571428571428569</v>
      </c>
      <c r="LR215" s="44">
        <v>0</v>
      </c>
      <c r="LS215" s="44">
        <v>20</v>
      </c>
      <c r="LT215" s="44">
        <v>25</v>
      </c>
      <c r="LU215" s="44">
        <v>0</v>
      </c>
      <c r="LV215" s="44">
        <v>25</v>
      </c>
      <c r="LW215" s="44">
        <v>0</v>
      </c>
      <c r="LX215" s="44">
        <v>0</v>
      </c>
      <c r="LY215" s="44">
        <v>0</v>
      </c>
      <c r="LZ215" s="44">
        <v>0</v>
      </c>
      <c r="MA215" s="44">
        <v>0</v>
      </c>
      <c r="MB215" s="25">
        <v>2</v>
      </c>
      <c r="MC215" s="25">
        <v>3</v>
      </c>
      <c r="MD215" s="25">
        <v>2</v>
      </c>
      <c r="ME215" s="25">
        <v>0</v>
      </c>
      <c r="MF215" s="25">
        <v>1</v>
      </c>
      <c r="MG215" s="25">
        <v>1</v>
      </c>
      <c r="MH215" s="25">
        <v>3</v>
      </c>
      <c r="MI215" s="25">
        <v>2</v>
      </c>
      <c r="MJ215" s="25">
        <v>0</v>
      </c>
      <c r="MK215" s="25">
        <v>1</v>
      </c>
      <c r="ML215" s="25">
        <v>1</v>
      </c>
      <c r="MM215" s="25">
        <v>2</v>
      </c>
      <c r="MN215" s="25">
        <v>5</v>
      </c>
      <c r="MO215" s="25">
        <v>4</v>
      </c>
      <c r="MP215" s="25">
        <v>13</v>
      </c>
      <c r="MQ215" s="25">
        <v>4</v>
      </c>
      <c r="MR215" s="25">
        <v>6</v>
      </c>
      <c r="MS215" s="25">
        <v>6</v>
      </c>
      <c r="MT215" s="25">
        <v>8</v>
      </c>
      <c r="MU215" s="25">
        <v>5</v>
      </c>
      <c r="MV215" s="25">
        <v>1</v>
      </c>
      <c r="MW215" s="44">
        <v>2</v>
      </c>
      <c r="MX215" s="44">
        <v>1</v>
      </c>
      <c r="MY215" s="44">
        <v>2</v>
      </c>
      <c r="MZ215" s="44">
        <v>40</v>
      </c>
      <c r="NA215" s="44">
        <v>75</v>
      </c>
      <c r="NB215" s="44">
        <v>15.384615384615385</v>
      </c>
      <c r="NC215" s="44">
        <v>0</v>
      </c>
      <c r="ND215" s="44">
        <v>16.666666666666664</v>
      </c>
      <c r="NE215" s="44">
        <v>16.666666666666664</v>
      </c>
      <c r="NF215" s="44">
        <v>37.5</v>
      </c>
      <c r="NG215" s="44">
        <v>40</v>
      </c>
      <c r="NH215" s="44">
        <v>0</v>
      </c>
      <c r="NI215" s="44">
        <v>50</v>
      </c>
      <c r="NJ215" s="44">
        <v>100</v>
      </c>
      <c r="NK215" s="44">
        <v>100</v>
      </c>
      <c r="NL215" s="25">
        <v>0</v>
      </c>
      <c r="NM215" s="25">
        <v>0</v>
      </c>
      <c r="NN215" s="25">
        <v>0</v>
      </c>
      <c r="NO215" s="25">
        <v>1</v>
      </c>
      <c r="NP215" s="25">
        <v>1</v>
      </c>
      <c r="NQ215" s="25">
        <v>0</v>
      </c>
      <c r="NR215" s="25">
        <v>0</v>
      </c>
      <c r="NS215" s="25">
        <v>0</v>
      </c>
      <c r="NT215" s="25">
        <v>0</v>
      </c>
      <c r="NU215" s="25">
        <v>0</v>
      </c>
      <c r="NV215" s="25">
        <v>0</v>
      </c>
      <c r="NW215" s="25">
        <v>0</v>
      </c>
      <c r="NX215" s="25">
        <v>1</v>
      </c>
      <c r="NY215" s="25">
        <v>1</v>
      </c>
      <c r="NZ215" s="25">
        <v>1</v>
      </c>
      <c r="OA215" s="25">
        <v>3</v>
      </c>
      <c r="OB215" s="25">
        <v>2</v>
      </c>
      <c r="OC215" s="25">
        <v>0</v>
      </c>
      <c r="OD215" s="44">
        <v>1</v>
      </c>
      <c r="OE215" s="44">
        <v>0</v>
      </c>
      <c r="OF215" s="44">
        <v>1</v>
      </c>
      <c r="OG215" s="44">
        <v>0</v>
      </c>
      <c r="OH215" s="44">
        <v>0</v>
      </c>
      <c r="OI215" s="44">
        <v>0</v>
      </c>
      <c r="OJ215" s="44">
        <v>0</v>
      </c>
      <c r="OK215" s="44">
        <v>0</v>
      </c>
      <c r="OL215" s="44">
        <v>0</v>
      </c>
      <c r="OM215" s="44">
        <v>33.333333333333329</v>
      </c>
      <c r="ON215" s="44">
        <v>50</v>
      </c>
      <c r="OO215" s="44">
        <v>999999999</v>
      </c>
      <c r="OP215" s="44">
        <v>0</v>
      </c>
      <c r="OQ215" s="44">
        <v>999999999</v>
      </c>
      <c r="OR215" s="44">
        <v>0</v>
      </c>
      <c r="OS215" s="44">
        <v>999999999</v>
      </c>
      <c r="OT215" s="44">
        <v>999999999</v>
      </c>
      <c r="OU215" s="44">
        <v>999999999</v>
      </c>
      <c r="OV215" s="25">
        <v>15</v>
      </c>
      <c r="OW215" s="25">
        <v>11</v>
      </c>
      <c r="OX215" s="25">
        <v>22</v>
      </c>
      <c r="OY215" s="25">
        <v>22</v>
      </c>
      <c r="OZ215" s="25">
        <v>13</v>
      </c>
      <c r="PA215" s="25">
        <v>25</v>
      </c>
      <c r="PB215" s="25">
        <v>21</v>
      </c>
      <c r="PC215" s="25">
        <v>19</v>
      </c>
      <c r="PD215" s="25">
        <v>12</v>
      </c>
      <c r="PE215" s="25">
        <v>14</v>
      </c>
      <c r="PF215" s="25">
        <v>19</v>
      </c>
      <c r="PG215" s="25">
        <v>10</v>
      </c>
      <c r="PH215" s="25">
        <v>29</v>
      </c>
      <c r="PI215" s="25">
        <v>24</v>
      </c>
      <c r="PJ215" s="25">
        <v>29</v>
      </c>
      <c r="PK215" s="25">
        <v>27</v>
      </c>
      <c r="PL215" s="25">
        <v>18</v>
      </c>
      <c r="PM215" s="25">
        <v>29</v>
      </c>
      <c r="PN215" s="25">
        <v>25</v>
      </c>
      <c r="PO215" s="25">
        <v>25</v>
      </c>
      <c r="PP215" s="25">
        <v>19</v>
      </c>
      <c r="PQ215" s="25">
        <v>20</v>
      </c>
      <c r="PR215" s="25">
        <v>26</v>
      </c>
      <c r="PS215" s="25">
        <v>20</v>
      </c>
      <c r="PT215" s="44">
        <v>51.724137931034484</v>
      </c>
      <c r="PU215" s="44">
        <v>45.833333333333329</v>
      </c>
      <c r="PV215" s="44">
        <v>75.862068965517238</v>
      </c>
      <c r="PW215" s="44">
        <v>81.481481481481481</v>
      </c>
      <c r="PX215" s="44">
        <v>72.222222222222214</v>
      </c>
      <c r="PY215" s="44">
        <v>86.206896551724128</v>
      </c>
      <c r="PZ215" s="44">
        <v>84</v>
      </c>
      <c r="QA215" s="44">
        <v>76</v>
      </c>
      <c r="QB215" s="44">
        <v>63.157894736842103</v>
      </c>
      <c r="QC215" s="44">
        <v>70</v>
      </c>
      <c r="QD215" s="44">
        <v>73.076923076923066</v>
      </c>
      <c r="QE215" s="44">
        <v>50</v>
      </c>
      <c r="QF215" s="25">
        <v>12</v>
      </c>
      <c r="QG215" s="25">
        <v>10</v>
      </c>
      <c r="QH215" s="25">
        <v>24</v>
      </c>
      <c r="QI215" s="25">
        <v>22</v>
      </c>
      <c r="QJ215" s="25">
        <v>14</v>
      </c>
      <c r="QK215" s="25">
        <v>23</v>
      </c>
      <c r="QL215" s="25">
        <v>19</v>
      </c>
      <c r="QM215" s="25">
        <v>16</v>
      </c>
      <c r="QN215" s="25">
        <v>14</v>
      </c>
      <c r="QO215" s="25">
        <v>10</v>
      </c>
      <c r="QP215" s="25">
        <v>10</v>
      </c>
      <c r="QQ215" s="25">
        <v>29</v>
      </c>
      <c r="QR215" s="25">
        <v>24</v>
      </c>
      <c r="QS215" s="25">
        <v>29</v>
      </c>
      <c r="QT215" s="25">
        <v>27</v>
      </c>
      <c r="QU215" s="25">
        <v>18</v>
      </c>
      <c r="QV215" s="25">
        <v>29</v>
      </c>
      <c r="QW215" s="25">
        <v>25</v>
      </c>
      <c r="QX215" s="25">
        <v>25</v>
      </c>
      <c r="QY215" s="25">
        <v>19</v>
      </c>
      <c r="QZ215" s="25">
        <v>20</v>
      </c>
      <c r="RA215" s="25">
        <v>26</v>
      </c>
      <c r="RB215" s="44">
        <v>41.379310344827587</v>
      </c>
      <c r="RC215" s="44">
        <v>41.666666666666671</v>
      </c>
      <c r="RD215" s="44">
        <v>82.758620689655174</v>
      </c>
      <c r="RE215" s="44">
        <v>81.481481481481481</v>
      </c>
      <c r="RF215" s="44">
        <v>77.777777777777786</v>
      </c>
      <c r="RG215" s="44">
        <v>79.310344827586206</v>
      </c>
      <c r="RH215" s="44">
        <v>76</v>
      </c>
      <c r="RI215" s="44">
        <v>64</v>
      </c>
      <c r="RJ215" s="44">
        <v>73.68421052631578</v>
      </c>
      <c r="RK215" s="44">
        <v>50</v>
      </c>
      <c r="RL215" s="44">
        <v>38.461538461538467</v>
      </c>
      <c r="RM215" s="25">
        <v>13</v>
      </c>
      <c r="RN215" s="25">
        <v>9</v>
      </c>
      <c r="RO215" s="25">
        <v>18</v>
      </c>
      <c r="RP215" s="25">
        <v>18</v>
      </c>
      <c r="RQ215" s="25">
        <v>12</v>
      </c>
      <c r="RR215" s="25">
        <v>19</v>
      </c>
      <c r="RS215" s="25">
        <v>19</v>
      </c>
      <c r="RT215" s="25">
        <v>12</v>
      </c>
      <c r="RU215" s="25">
        <v>9</v>
      </c>
      <c r="RV215" s="25">
        <v>12</v>
      </c>
      <c r="RW215" s="25">
        <v>8</v>
      </c>
      <c r="RX215" s="25">
        <v>9</v>
      </c>
      <c r="RY215" s="25">
        <v>9</v>
      </c>
      <c r="RZ215" s="25">
        <v>5</v>
      </c>
      <c r="SA215" s="25">
        <v>14</v>
      </c>
      <c r="SB215" s="25">
        <v>16</v>
      </c>
      <c r="SC215" s="25">
        <v>8</v>
      </c>
      <c r="SD215" s="25">
        <v>15</v>
      </c>
      <c r="SE215" s="25">
        <v>13</v>
      </c>
      <c r="SF215" s="25">
        <v>13</v>
      </c>
      <c r="SG215" s="25">
        <v>8</v>
      </c>
      <c r="SH215" s="25">
        <v>10</v>
      </c>
      <c r="SI215" s="25">
        <v>13</v>
      </c>
      <c r="SJ215" s="25">
        <v>8</v>
      </c>
      <c r="SK215" s="25">
        <v>6</v>
      </c>
      <c r="SL215" s="25">
        <v>4</v>
      </c>
      <c r="SM215" s="25">
        <v>13</v>
      </c>
      <c r="SN215" s="25">
        <v>15</v>
      </c>
      <c r="SO215" s="25">
        <v>8</v>
      </c>
      <c r="SP215" s="25">
        <v>14</v>
      </c>
      <c r="SQ215" s="25">
        <v>11</v>
      </c>
      <c r="SR215" s="25">
        <v>12</v>
      </c>
      <c r="SS215" s="25">
        <v>7</v>
      </c>
      <c r="ST215" s="25">
        <v>8</v>
      </c>
      <c r="SU215" s="25">
        <v>6</v>
      </c>
      <c r="SV215" s="25">
        <v>7</v>
      </c>
      <c r="SW215" s="44">
        <v>50</v>
      </c>
      <c r="SX215" s="44">
        <v>56.25</v>
      </c>
      <c r="SY215" s="44">
        <v>81.818181818181827</v>
      </c>
      <c r="SZ215" s="44">
        <v>81.818181818181827</v>
      </c>
      <c r="TA215" s="44">
        <v>85.714285714285708</v>
      </c>
      <c r="TB215" s="44">
        <v>86.36363636363636</v>
      </c>
      <c r="TC215" s="44">
        <v>86.36363636363636</v>
      </c>
      <c r="TD215" s="44">
        <v>80</v>
      </c>
      <c r="TE215" s="44">
        <v>75</v>
      </c>
      <c r="TF215" s="44">
        <v>75</v>
      </c>
      <c r="TG215" s="44">
        <v>47.058823529411761</v>
      </c>
      <c r="TH215" s="44">
        <v>69.230769230769226</v>
      </c>
      <c r="TI215" s="44">
        <v>34.615384615384613</v>
      </c>
      <c r="TJ215" s="44">
        <v>31.25</v>
      </c>
      <c r="TK215" s="44">
        <v>63.636363636363633</v>
      </c>
      <c r="TL215" s="44">
        <v>72.727272727272734</v>
      </c>
      <c r="TM215" s="44">
        <v>57.142857142857139</v>
      </c>
      <c r="TN215" s="44">
        <v>68.181818181818173</v>
      </c>
      <c r="TO215" s="44">
        <v>59.090909090909093</v>
      </c>
      <c r="TP215" s="44">
        <v>86.666666666666671</v>
      </c>
      <c r="TQ215" s="44">
        <v>66.666666666666657</v>
      </c>
      <c r="TR215" s="44">
        <v>62.5</v>
      </c>
      <c r="TS215" s="44">
        <v>76.470588235294116</v>
      </c>
      <c r="TT215" s="44">
        <v>61.53846153846154</v>
      </c>
      <c r="TU215" s="44">
        <v>23.076923076923077</v>
      </c>
      <c r="TV215" s="44">
        <v>25</v>
      </c>
      <c r="TW215" s="44">
        <v>59.090909090909093</v>
      </c>
      <c r="TX215" s="44">
        <v>68.181818181818173</v>
      </c>
      <c r="TY215" s="44">
        <v>57.142857142857139</v>
      </c>
      <c r="TZ215" s="44">
        <v>63.636363636363633</v>
      </c>
      <c r="UA215" s="44">
        <v>50</v>
      </c>
      <c r="UB215" s="44">
        <v>80</v>
      </c>
      <c r="UC215" s="44">
        <v>58.333333333333336</v>
      </c>
      <c r="UD215" s="44">
        <v>50</v>
      </c>
      <c r="UE215" s="44">
        <v>35.294117647058826</v>
      </c>
      <c r="UF215" s="44">
        <v>53.846153846153847</v>
      </c>
    </row>
    <row r="216" spans="1:552" x14ac:dyDescent="0.25">
      <c r="A216" s="2" t="str">
        <f t="shared" si="3"/>
        <v xml:space="preserve">353980 Poá                                                                                                                                          </v>
      </c>
      <c r="B216" s="58">
        <v>353980</v>
      </c>
      <c r="C216" s="2" t="s">
        <v>260</v>
      </c>
      <c r="D216" s="56">
        <v>2</v>
      </c>
      <c r="E216" s="56">
        <v>2</v>
      </c>
      <c r="F216" s="56">
        <v>0</v>
      </c>
      <c r="G216" s="56">
        <v>1</v>
      </c>
      <c r="H216" s="56">
        <v>1</v>
      </c>
      <c r="I216" s="56">
        <v>1</v>
      </c>
      <c r="J216" s="56">
        <v>1</v>
      </c>
      <c r="K216" s="56">
        <v>2</v>
      </c>
      <c r="L216" s="56">
        <v>4</v>
      </c>
      <c r="M216" s="56">
        <v>3</v>
      </c>
      <c r="N216" s="56">
        <v>1</v>
      </c>
      <c r="O216" s="56">
        <v>2</v>
      </c>
      <c r="P216" s="59">
        <v>0</v>
      </c>
      <c r="Q216" s="59">
        <v>0</v>
      </c>
      <c r="R216" s="59">
        <v>0</v>
      </c>
      <c r="S216" s="59">
        <v>1</v>
      </c>
      <c r="T216" s="59">
        <v>0</v>
      </c>
      <c r="U216" s="59">
        <v>0</v>
      </c>
      <c r="V216" s="59">
        <v>1</v>
      </c>
      <c r="W216" s="59">
        <v>1</v>
      </c>
      <c r="X216" s="59">
        <v>3</v>
      </c>
      <c r="Y216" s="59">
        <v>1</v>
      </c>
      <c r="Z216" s="59">
        <v>1</v>
      </c>
      <c r="AA216" s="59">
        <v>0</v>
      </c>
      <c r="AB216" s="62">
        <v>0</v>
      </c>
      <c r="AC216" s="62">
        <v>0</v>
      </c>
      <c r="AD216" s="62">
        <v>999999999</v>
      </c>
      <c r="AE216" s="62">
        <v>100</v>
      </c>
      <c r="AF216" s="62">
        <v>0</v>
      </c>
      <c r="AG216" s="62">
        <v>0</v>
      </c>
      <c r="AH216" s="62">
        <v>100</v>
      </c>
      <c r="AI216" s="62">
        <v>50</v>
      </c>
      <c r="AJ216" s="62">
        <v>75</v>
      </c>
      <c r="AK216" s="62">
        <v>33.333333333333329</v>
      </c>
      <c r="AL216" s="62">
        <v>100</v>
      </c>
      <c r="AM216" s="62">
        <v>0</v>
      </c>
      <c r="AN216" s="61">
        <v>2</v>
      </c>
      <c r="AO216" s="25">
        <v>2</v>
      </c>
      <c r="AP216" s="25">
        <v>0</v>
      </c>
      <c r="AQ216" s="25">
        <v>0</v>
      </c>
      <c r="AR216" s="25">
        <v>1</v>
      </c>
      <c r="AS216" s="25">
        <v>1</v>
      </c>
      <c r="AT216" s="25">
        <v>0</v>
      </c>
      <c r="AU216" s="25">
        <v>1</v>
      </c>
      <c r="AV216" s="25">
        <v>1</v>
      </c>
      <c r="AW216" s="25">
        <v>2</v>
      </c>
      <c r="AX216" s="25">
        <v>0</v>
      </c>
      <c r="AY216" s="25">
        <v>1</v>
      </c>
      <c r="AZ216" s="39">
        <v>100</v>
      </c>
      <c r="BA216" s="39">
        <v>100</v>
      </c>
      <c r="BB216" s="39">
        <v>999999999</v>
      </c>
      <c r="BC216" s="39">
        <v>0</v>
      </c>
      <c r="BD216" s="39">
        <v>100</v>
      </c>
      <c r="BE216" s="39">
        <v>100</v>
      </c>
      <c r="BF216" s="39">
        <v>0</v>
      </c>
      <c r="BG216" s="39">
        <v>50</v>
      </c>
      <c r="BH216" s="39">
        <v>25</v>
      </c>
      <c r="BI216" s="39">
        <v>66.666666666666657</v>
      </c>
      <c r="BJ216" s="39">
        <v>0</v>
      </c>
      <c r="BK216" s="39">
        <v>50</v>
      </c>
      <c r="BL216" s="25">
        <v>0</v>
      </c>
      <c r="BM216" s="25">
        <v>0</v>
      </c>
      <c r="BN216" s="25">
        <v>0</v>
      </c>
      <c r="BO216" s="25">
        <v>0</v>
      </c>
      <c r="BP216" s="25">
        <v>0</v>
      </c>
      <c r="BQ216" s="25">
        <v>0</v>
      </c>
      <c r="BR216" s="25">
        <v>0</v>
      </c>
      <c r="BS216" s="25">
        <v>0</v>
      </c>
      <c r="BT216" s="25">
        <v>0</v>
      </c>
      <c r="BU216" s="25">
        <v>0</v>
      </c>
      <c r="BV216" s="25">
        <v>0</v>
      </c>
      <c r="BW216" s="25">
        <v>1</v>
      </c>
      <c r="BX216" s="39">
        <v>0</v>
      </c>
      <c r="BY216" s="39">
        <v>0</v>
      </c>
      <c r="BZ216" s="39">
        <v>999999999</v>
      </c>
      <c r="CA216" s="39">
        <v>0</v>
      </c>
      <c r="CB216" s="39">
        <v>0</v>
      </c>
      <c r="CC216" s="39">
        <v>0</v>
      </c>
      <c r="CD216" s="39">
        <v>0</v>
      </c>
      <c r="CE216" s="39">
        <v>0</v>
      </c>
      <c r="CF216" s="39">
        <v>0</v>
      </c>
      <c r="CG216" s="39">
        <v>0</v>
      </c>
      <c r="CH216" s="39">
        <v>0</v>
      </c>
      <c r="CI216" s="39">
        <v>50</v>
      </c>
      <c r="CJ216" s="63">
        <v>0</v>
      </c>
      <c r="CK216" s="63">
        <v>0</v>
      </c>
      <c r="CL216" s="63">
        <v>0</v>
      </c>
      <c r="CM216" s="63">
        <v>0</v>
      </c>
      <c r="CN216" s="63">
        <v>0</v>
      </c>
      <c r="CO216" s="63">
        <v>0</v>
      </c>
      <c r="CP216" s="63">
        <v>0</v>
      </c>
      <c r="CQ216" s="63">
        <v>1</v>
      </c>
      <c r="CR216" s="63">
        <v>1</v>
      </c>
      <c r="CS216" s="63">
        <v>0</v>
      </c>
      <c r="CT216" s="63">
        <v>0</v>
      </c>
      <c r="CU216" s="63">
        <v>0</v>
      </c>
      <c r="CV216" s="63">
        <v>0</v>
      </c>
      <c r="CW216" s="63">
        <v>0</v>
      </c>
      <c r="CX216" s="63">
        <v>0</v>
      </c>
      <c r="CY216" s="63">
        <v>0</v>
      </c>
      <c r="CZ216" s="63">
        <v>0</v>
      </c>
      <c r="DA216" s="63">
        <v>0</v>
      </c>
      <c r="DB216" s="63">
        <v>0</v>
      </c>
      <c r="DC216" s="63">
        <v>0</v>
      </c>
      <c r="DD216" s="63">
        <v>0</v>
      </c>
      <c r="DE216" s="63">
        <v>0</v>
      </c>
      <c r="DF216" s="63">
        <v>0</v>
      </c>
      <c r="DG216" s="63">
        <v>0</v>
      </c>
      <c r="DH216" s="25">
        <v>0</v>
      </c>
      <c r="DI216" s="25">
        <v>0</v>
      </c>
      <c r="DJ216" s="25">
        <v>0</v>
      </c>
      <c r="DK216" s="25">
        <v>1</v>
      </c>
      <c r="DL216" s="25">
        <v>0</v>
      </c>
      <c r="DM216" s="25">
        <v>0</v>
      </c>
      <c r="DN216" s="25">
        <v>1</v>
      </c>
      <c r="DO216" s="25">
        <v>0</v>
      </c>
      <c r="DP216" s="25">
        <v>0</v>
      </c>
      <c r="DQ216" s="25">
        <v>0</v>
      </c>
      <c r="DR216" s="25">
        <v>1</v>
      </c>
      <c r="DS216" s="25">
        <v>0</v>
      </c>
      <c r="DT216" s="34">
        <v>0</v>
      </c>
      <c r="DU216" s="34">
        <v>0</v>
      </c>
      <c r="DV216" s="34">
        <v>0</v>
      </c>
      <c r="DW216" s="34">
        <v>1</v>
      </c>
      <c r="DX216" s="34">
        <v>0</v>
      </c>
      <c r="DY216" s="34">
        <v>0</v>
      </c>
      <c r="DZ216" s="34">
        <v>1</v>
      </c>
      <c r="EA216" s="2">
        <v>1</v>
      </c>
      <c r="EB216" s="2">
        <v>1</v>
      </c>
      <c r="EC216" s="2">
        <v>0</v>
      </c>
      <c r="ED216" s="2">
        <v>1</v>
      </c>
      <c r="EE216" s="2">
        <v>0</v>
      </c>
      <c r="EF216" s="34">
        <v>999999999</v>
      </c>
      <c r="EG216" s="34">
        <v>999999999</v>
      </c>
      <c r="EH216" s="34">
        <v>999999999</v>
      </c>
      <c r="EI216" s="34">
        <v>0</v>
      </c>
      <c r="EJ216" s="34">
        <v>999999999</v>
      </c>
      <c r="EK216" s="34">
        <v>999999999</v>
      </c>
      <c r="EL216" s="34">
        <v>0</v>
      </c>
      <c r="EM216" s="34">
        <v>100</v>
      </c>
      <c r="EN216" s="34">
        <v>100</v>
      </c>
      <c r="EO216" s="34">
        <v>999999999</v>
      </c>
      <c r="EP216" s="34">
        <v>0</v>
      </c>
      <c r="EQ216" s="34">
        <v>999999999</v>
      </c>
      <c r="ER216" s="34">
        <v>999999999</v>
      </c>
      <c r="ES216" s="34">
        <v>999999999</v>
      </c>
      <c r="ET216" s="34">
        <v>999999999</v>
      </c>
      <c r="EU216" s="34">
        <v>0</v>
      </c>
      <c r="EV216" s="34">
        <v>999999999</v>
      </c>
      <c r="EW216" s="34">
        <v>999999999</v>
      </c>
      <c r="EX216" s="34">
        <v>0</v>
      </c>
      <c r="EY216" s="34">
        <v>0</v>
      </c>
      <c r="EZ216" s="34">
        <v>0</v>
      </c>
      <c r="FA216" s="34">
        <v>999999999</v>
      </c>
      <c r="FB216" s="34">
        <v>0</v>
      </c>
      <c r="FC216" s="34">
        <v>999999999</v>
      </c>
      <c r="FD216" s="42">
        <v>999999999</v>
      </c>
      <c r="FE216" s="42">
        <v>999999999</v>
      </c>
      <c r="FF216" s="42">
        <v>999999999</v>
      </c>
      <c r="FG216" s="42">
        <v>100</v>
      </c>
      <c r="FH216" s="42">
        <v>999999999</v>
      </c>
      <c r="FI216" s="42">
        <v>999999999</v>
      </c>
      <c r="FJ216" s="42">
        <v>100</v>
      </c>
      <c r="FK216" s="42">
        <v>0</v>
      </c>
      <c r="FL216" s="42">
        <v>0</v>
      </c>
      <c r="FM216" s="42">
        <v>999999999</v>
      </c>
      <c r="FN216" s="42">
        <v>100</v>
      </c>
      <c r="FO216" s="42">
        <v>999999999</v>
      </c>
      <c r="FP216" s="42">
        <v>0</v>
      </c>
      <c r="FQ216" s="2">
        <v>0</v>
      </c>
      <c r="FR216" s="2">
        <v>0</v>
      </c>
      <c r="FS216" s="2">
        <v>0</v>
      </c>
      <c r="FT216" s="2">
        <v>0</v>
      </c>
      <c r="FU216" s="2">
        <v>0</v>
      </c>
      <c r="FV216" s="2">
        <v>0</v>
      </c>
      <c r="FW216" s="2">
        <v>1</v>
      </c>
      <c r="FX216" s="2">
        <v>1</v>
      </c>
      <c r="FY216" s="2">
        <v>1</v>
      </c>
      <c r="FZ216" s="2">
        <v>0</v>
      </c>
      <c r="GA216" s="2">
        <v>0</v>
      </c>
      <c r="GB216" s="25">
        <v>0</v>
      </c>
      <c r="GC216" s="25">
        <v>0</v>
      </c>
      <c r="GD216" s="25">
        <v>0</v>
      </c>
      <c r="GE216" s="25">
        <v>0</v>
      </c>
      <c r="GF216" s="25">
        <v>0</v>
      </c>
      <c r="GG216" s="25">
        <v>0</v>
      </c>
      <c r="GH216" s="25">
        <v>0</v>
      </c>
      <c r="GI216" s="25">
        <v>0</v>
      </c>
      <c r="GJ216" s="25">
        <v>1</v>
      </c>
      <c r="GK216" s="25">
        <v>0</v>
      </c>
      <c r="GL216" s="25">
        <v>0</v>
      </c>
      <c r="GM216" s="25">
        <v>0</v>
      </c>
      <c r="GN216" s="2">
        <v>0</v>
      </c>
      <c r="GO216" s="2">
        <v>0</v>
      </c>
      <c r="GP216" s="2">
        <v>0</v>
      </c>
      <c r="GQ216" s="2">
        <v>0</v>
      </c>
      <c r="GR216" s="2">
        <v>0</v>
      </c>
      <c r="GS216" s="2">
        <v>0</v>
      </c>
      <c r="GT216" s="2">
        <v>1</v>
      </c>
      <c r="GU216" s="2">
        <v>0</v>
      </c>
      <c r="GV216" s="2">
        <v>0</v>
      </c>
      <c r="GW216" s="2">
        <v>0</v>
      </c>
      <c r="GX216" s="2">
        <v>0</v>
      </c>
      <c r="GY216" s="2">
        <v>0</v>
      </c>
      <c r="GZ216" s="2">
        <v>0</v>
      </c>
      <c r="HA216" s="2">
        <v>0</v>
      </c>
      <c r="HB216" s="2">
        <v>0</v>
      </c>
      <c r="HC216" s="2">
        <v>0</v>
      </c>
      <c r="HD216" s="2">
        <v>0</v>
      </c>
      <c r="HE216" s="2">
        <v>0</v>
      </c>
      <c r="HF216" s="2">
        <v>1</v>
      </c>
      <c r="HG216" s="2">
        <v>1</v>
      </c>
      <c r="HH216" s="2">
        <v>2</v>
      </c>
      <c r="HI216" s="2">
        <v>1</v>
      </c>
      <c r="HJ216" s="2">
        <v>0</v>
      </c>
      <c r="HK216" s="2">
        <v>0</v>
      </c>
      <c r="HL216" s="34">
        <v>999999999</v>
      </c>
      <c r="HM216" s="34">
        <v>999999999</v>
      </c>
      <c r="HN216" s="34">
        <v>999999999</v>
      </c>
      <c r="HO216" s="34">
        <v>999999999</v>
      </c>
      <c r="HP216" s="34">
        <v>999999999</v>
      </c>
      <c r="HQ216" s="34">
        <v>999999999</v>
      </c>
      <c r="HR216" s="34">
        <v>0</v>
      </c>
      <c r="HS216" s="34">
        <v>100</v>
      </c>
      <c r="HT216" s="34">
        <v>50</v>
      </c>
      <c r="HU216" s="34">
        <v>100</v>
      </c>
      <c r="HV216" s="34">
        <v>999999999</v>
      </c>
      <c r="HW216" s="34">
        <v>999999999</v>
      </c>
      <c r="HX216" s="39">
        <v>999999999</v>
      </c>
      <c r="HY216" s="39">
        <v>999999999</v>
      </c>
      <c r="HZ216" s="39">
        <v>999999999</v>
      </c>
      <c r="IA216" s="39">
        <v>999999999</v>
      </c>
      <c r="IB216" s="39">
        <v>999999999</v>
      </c>
      <c r="IC216" s="39">
        <v>999999999</v>
      </c>
      <c r="ID216" s="39">
        <v>0</v>
      </c>
      <c r="IE216" s="39">
        <v>0</v>
      </c>
      <c r="IF216" s="39">
        <v>50</v>
      </c>
      <c r="IG216" s="39">
        <v>0</v>
      </c>
      <c r="IH216" s="39">
        <v>999999999</v>
      </c>
      <c r="II216" s="39">
        <v>999999999</v>
      </c>
      <c r="IJ216" s="39">
        <v>999999999</v>
      </c>
      <c r="IK216" s="39">
        <v>999999999</v>
      </c>
      <c r="IL216" s="39">
        <v>999999999</v>
      </c>
      <c r="IM216" s="39">
        <v>999999999</v>
      </c>
      <c r="IN216" s="39">
        <v>999999999</v>
      </c>
      <c r="IO216" s="39">
        <v>999999999</v>
      </c>
      <c r="IP216" s="39">
        <v>100</v>
      </c>
      <c r="IQ216" s="39">
        <v>0</v>
      </c>
      <c r="IR216" s="39">
        <v>0</v>
      </c>
      <c r="IS216" s="39">
        <v>0</v>
      </c>
      <c r="IT216" s="39">
        <v>999999999</v>
      </c>
      <c r="IU216" s="39">
        <v>999999999</v>
      </c>
      <c r="IV216" s="39">
        <v>1</v>
      </c>
      <c r="IW216" s="39">
        <v>2</v>
      </c>
      <c r="IX216" s="39">
        <v>0</v>
      </c>
      <c r="IY216" s="39">
        <v>0</v>
      </c>
      <c r="IZ216" s="39">
        <v>0</v>
      </c>
      <c r="JA216" s="39">
        <v>0</v>
      </c>
      <c r="JB216" s="39">
        <v>0</v>
      </c>
      <c r="JC216" s="39">
        <v>0</v>
      </c>
      <c r="JD216" s="2">
        <v>1</v>
      </c>
      <c r="JE216" s="2">
        <v>2</v>
      </c>
      <c r="JF216" s="2">
        <v>0</v>
      </c>
      <c r="JG216" s="2">
        <v>1</v>
      </c>
      <c r="JH216" s="2">
        <v>1</v>
      </c>
      <c r="JI216" s="2">
        <v>0</v>
      </c>
      <c r="JJ216" s="2">
        <v>0</v>
      </c>
      <c r="JK216" s="2">
        <v>0</v>
      </c>
      <c r="JL216" s="2">
        <v>1</v>
      </c>
      <c r="JM216" s="44">
        <v>0</v>
      </c>
      <c r="JN216" s="44">
        <v>0</v>
      </c>
      <c r="JO216" s="44">
        <v>0</v>
      </c>
      <c r="JP216" s="2">
        <v>0</v>
      </c>
      <c r="JQ216" s="2">
        <v>0</v>
      </c>
      <c r="JR216" s="2">
        <v>0</v>
      </c>
      <c r="JS216" s="2">
        <v>0</v>
      </c>
      <c r="JT216" s="2">
        <v>0</v>
      </c>
      <c r="JU216" s="2">
        <v>0</v>
      </c>
      <c r="JV216" s="2">
        <v>0</v>
      </c>
      <c r="JW216" s="2">
        <v>0</v>
      </c>
      <c r="JX216" s="2">
        <v>0</v>
      </c>
      <c r="JY216" s="2">
        <v>0</v>
      </c>
      <c r="JZ216" s="2">
        <v>0</v>
      </c>
      <c r="KA216" s="2">
        <v>1</v>
      </c>
      <c r="KB216" s="25">
        <v>0</v>
      </c>
      <c r="KC216" s="25">
        <v>0</v>
      </c>
      <c r="KD216" s="25">
        <v>0</v>
      </c>
      <c r="KE216" s="25">
        <v>0</v>
      </c>
      <c r="KF216" s="25">
        <v>2</v>
      </c>
      <c r="KG216" s="25">
        <v>2</v>
      </c>
      <c r="KH216" s="25">
        <v>0</v>
      </c>
      <c r="KI216" s="25">
        <v>0</v>
      </c>
      <c r="KJ216" s="25">
        <v>1</v>
      </c>
      <c r="KK216" s="25">
        <v>0</v>
      </c>
      <c r="KL216" s="25">
        <v>0</v>
      </c>
      <c r="KM216" s="25">
        <v>1</v>
      </c>
      <c r="KN216" s="25">
        <v>1</v>
      </c>
      <c r="KO216" s="25">
        <v>2</v>
      </c>
      <c r="KP216" s="25">
        <v>0</v>
      </c>
      <c r="KQ216" s="25">
        <v>1</v>
      </c>
      <c r="KR216" s="44">
        <v>50</v>
      </c>
      <c r="KS216" s="44">
        <v>100</v>
      </c>
      <c r="KT216" s="44">
        <v>999999999</v>
      </c>
      <c r="KU216" s="44">
        <v>999999999</v>
      </c>
      <c r="KV216" s="44">
        <v>0</v>
      </c>
      <c r="KW216" s="44">
        <v>999999999</v>
      </c>
      <c r="KX216" s="44">
        <v>999999999</v>
      </c>
      <c r="KY216" s="44">
        <v>0</v>
      </c>
      <c r="KZ216" s="44">
        <v>100</v>
      </c>
      <c r="LA216" s="44">
        <v>100</v>
      </c>
      <c r="LB216" s="44">
        <v>999999999</v>
      </c>
      <c r="LC216" s="44">
        <v>100</v>
      </c>
      <c r="LD216" s="44">
        <v>50</v>
      </c>
      <c r="LE216" s="44">
        <v>0</v>
      </c>
      <c r="LF216" s="44">
        <v>999999999</v>
      </c>
      <c r="LG216" s="44">
        <v>999999999</v>
      </c>
      <c r="LH216" s="44">
        <v>100</v>
      </c>
      <c r="LI216" s="44">
        <v>999999999</v>
      </c>
      <c r="LJ216" s="44">
        <v>999999999</v>
      </c>
      <c r="LK216" s="44">
        <v>0</v>
      </c>
      <c r="LL216" s="44">
        <v>0</v>
      </c>
      <c r="LM216" s="44">
        <v>0</v>
      </c>
      <c r="LN216" s="44">
        <v>999999999</v>
      </c>
      <c r="LO216" s="44">
        <v>0</v>
      </c>
      <c r="LP216" s="44">
        <v>0</v>
      </c>
      <c r="LQ216" s="44">
        <v>0</v>
      </c>
      <c r="LR216" s="44">
        <v>999999999</v>
      </c>
      <c r="LS216" s="44">
        <v>999999999</v>
      </c>
      <c r="LT216" s="44">
        <v>0</v>
      </c>
      <c r="LU216" s="44">
        <v>999999999</v>
      </c>
      <c r="LV216" s="44">
        <v>999999999</v>
      </c>
      <c r="LW216" s="44">
        <v>100</v>
      </c>
      <c r="LX216" s="44">
        <v>0</v>
      </c>
      <c r="LY216" s="44">
        <v>0</v>
      </c>
      <c r="LZ216" s="44">
        <v>999999999</v>
      </c>
      <c r="MA216" s="44">
        <v>0</v>
      </c>
      <c r="MB216" s="25">
        <v>0</v>
      </c>
      <c r="MC216" s="25">
        <v>0</v>
      </c>
      <c r="MD216" s="25">
        <v>0</v>
      </c>
      <c r="ME216" s="25">
        <v>1</v>
      </c>
      <c r="MF216" s="25">
        <v>0</v>
      </c>
      <c r="MG216" s="25">
        <v>0</v>
      </c>
      <c r="MH216" s="25">
        <v>1</v>
      </c>
      <c r="MI216" s="25">
        <v>0</v>
      </c>
      <c r="MJ216" s="25">
        <v>0</v>
      </c>
      <c r="MK216" s="25">
        <v>0</v>
      </c>
      <c r="ML216" s="25">
        <v>1</v>
      </c>
      <c r="MM216" s="25">
        <v>0</v>
      </c>
      <c r="MN216" s="25">
        <v>0</v>
      </c>
      <c r="MO216" s="25">
        <v>0</v>
      </c>
      <c r="MP216" s="25">
        <v>0</v>
      </c>
      <c r="MQ216" s="25">
        <v>1</v>
      </c>
      <c r="MR216" s="25">
        <v>0</v>
      </c>
      <c r="MS216" s="25">
        <v>0</v>
      </c>
      <c r="MT216" s="25">
        <v>1</v>
      </c>
      <c r="MU216" s="25">
        <v>0</v>
      </c>
      <c r="MV216" s="25">
        <v>1</v>
      </c>
      <c r="MW216" s="44">
        <v>0</v>
      </c>
      <c r="MX216" s="44">
        <v>1</v>
      </c>
      <c r="MY216" s="44">
        <v>0</v>
      </c>
      <c r="MZ216" s="44">
        <v>999999999</v>
      </c>
      <c r="NA216" s="44">
        <v>999999999</v>
      </c>
      <c r="NB216" s="44">
        <v>999999999</v>
      </c>
      <c r="NC216" s="44">
        <v>100</v>
      </c>
      <c r="ND216" s="44">
        <v>999999999</v>
      </c>
      <c r="NE216" s="44">
        <v>999999999</v>
      </c>
      <c r="NF216" s="44">
        <v>100</v>
      </c>
      <c r="NG216" s="44">
        <v>999999999</v>
      </c>
      <c r="NH216" s="44">
        <v>0</v>
      </c>
      <c r="NI216" s="44">
        <v>999999999</v>
      </c>
      <c r="NJ216" s="44">
        <v>100</v>
      </c>
      <c r="NK216" s="44">
        <v>999999999</v>
      </c>
      <c r="NL216" s="25">
        <v>0</v>
      </c>
      <c r="NM216" s="25">
        <v>0</v>
      </c>
      <c r="NN216" s="25">
        <v>0</v>
      </c>
      <c r="NO216" s="25">
        <v>0</v>
      </c>
      <c r="NP216" s="25">
        <v>0</v>
      </c>
      <c r="NQ216" s="25">
        <v>0</v>
      </c>
      <c r="NR216" s="25">
        <v>0</v>
      </c>
      <c r="NS216" s="25">
        <v>1</v>
      </c>
      <c r="NT216" s="25">
        <v>0</v>
      </c>
      <c r="NU216" s="25">
        <v>0</v>
      </c>
      <c r="NV216" s="25">
        <v>0</v>
      </c>
      <c r="NW216" s="25">
        <v>0</v>
      </c>
      <c r="NX216" s="25">
        <v>1</v>
      </c>
      <c r="NY216" s="25">
        <v>0</v>
      </c>
      <c r="NZ216" s="25">
        <v>0</v>
      </c>
      <c r="OA216" s="25">
        <v>0</v>
      </c>
      <c r="OB216" s="25">
        <v>1</v>
      </c>
      <c r="OC216" s="25">
        <v>0</v>
      </c>
      <c r="OD216" s="44">
        <v>0</v>
      </c>
      <c r="OE216" s="44">
        <v>1</v>
      </c>
      <c r="OF216" s="44">
        <v>0</v>
      </c>
      <c r="OG216" s="44">
        <v>0</v>
      </c>
      <c r="OH216" s="44">
        <v>0</v>
      </c>
      <c r="OI216" s="44">
        <v>0</v>
      </c>
      <c r="OJ216" s="44">
        <v>0</v>
      </c>
      <c r="OK216" s="44">
        <v>999999999</v>
      </c>
      <c r="OL216" s="44">
        <v>999999999</v>
      </c>
      <c r="OM216" s="44">
        <v>999999999</v>
      </c>
      <c r="ON216" s="44">
        <v>0</v>
      </c>
      <c r="OO216" s="44">
        <v>999999999</v>
      </c>
      <c r="OP216" s="44">
        <v>999999999</v>
      </c>
      <c r="OQ216" s="44">
        <v>100</v>
      </c>
      <c r="OR216" s="44">
        <v>999999999</v>
      </c>
      <c r="OS216" s="44">
        <v>999999999</v>
      </c>
      <c r="OT216" s="44">
        <v>999999999</v>
      </c>
      <c r="OU216" s="44">
        <v>999999999</v>
      </c>
      <c r="OV216" s="25">
        <v>1</v>
      </c>
      <c r="OW216" s="25">
        <v>0</v>
      </c>
      <c r="OX216" s="25">
        <v>0</v>
      </c>
      <c r="OY216" s="25">
        <v>1</v>
      </c>
      <c r="OZ216" s="25">
        <v>2</v>
      </c>
      <c r="PA216" s="25">
        <v>1</v>
      </c>
      <c r="PB216" s="25">
        <v>1</v>
      </c>
      <c r="PC216" s="25">
        <v>3</v>
      </c>
      <c r="PD216" s="25">
        <v>5</v>
      </c>
      <c r="PE216" s="25">
        <v>3</v>
      </c>
      <c r="PF216" s="25">
        <v>1</v>
      </c>
      <c r="PG216" s="25">
        <v>2</v>
      </c>
      <c r="PH216" s="25">
        <v>2</v>
      </c>
      <c r="PI216" s="25">
        <v>2</v>
      </c>
      <c r="PJ216" s="25">
        <v>1</v>
      </c>
      <c r="PK216" s="25">
        <v>1</v>
      </c>
      <c r="PL216" s="25">
        <v>2</v>
      </c>
      <c r="PM216" s="25">
        <v>1</v>
      </c>
      <c r="PN216" s="25">
        <v>1</v>
      </c>
      <c r="PO216" s="25">
        <v>3</v>
      </c>
      <c r="PP216" s="25">
        <v>5</v>
      </c>
      <c r="PQ216" s="25">
        <v>4</v>
      </c>
      <c r="PR216" s="25">
        <v>2</v>
      </c>
      <c r="PS216" s="25">
        <v>2</v>
      </c>
      <c r="PT216" s="44">
        <v>50</v>
      </c>
      <c r="PU216" s="44">
        <v>0</v>
      </c>
      <c r="PV216" s="44">
        <v>0</v>
      </c>
      <c r="PW216" s="44">
        <v>100</v>
      </c>
      <c r="PX216" s="44">
        <v>100</v>
      </c>
      <c r="PY216" s="44">
        <v>100</v>
      </c>
      <c r="PZ216" s="44">
        <v>100</v>
      </c>
      <c r="QA216" s="44">
        <v>100</v>
      </c>
      <c r="QB216" s="44">
        <v>100</v>
      </c>
      <c r="QC216" s="44">
        <v>75</v>
      </c>
      <c r="QD216" s="44">
        <v>50</v>
      </c>
      <c r="QE216" s="44">
        <v>100</v>
      </c>
      <c r="QF216" s="25">
        <v>1</v>
      </c>
      <c r="QG216" s="25">
        <v>1</v>
      </c>
      <c r="QH216" s="25">
        <v>1</v>
      </c>
      <c r="QI216" s="25">
        <v>1</v>
      </c>
      <c r="QJ216" s="25">
        <v>2</v>
      </c>
      <c r="QK216" s="25">
        <v>1</v>
      </c>
      <c r="QL216" s="25">
        <v>1</v>
      </c>
      <c r="QM216" s="25">
        <v>3</v>
      </c>
      <c r="QN216" s="25">
        <v>3</v>
      </c>
      <c r="QO216" s="25">
        <v>2</v>
      </c>
      <c r="QP216" s="25">
        <v>1</v>
      </c>
      <c r="QQ216" s="25">
        <v>2</v>
      </c>
      <c r="QR216" s="25">
        <v>2</v>
      </c>
      <c r="QS216" s="25">
        <v>1</v>
      </c>
      <c r="QT216" s="25">
        <v>1</v>
      </c>
      <c r="QU216" s="25">
        <v>2</v>
      </c>
      <c r="QV216" s="25">
        <v>1</v>
      </c>
      <c r="QW216" s="25">
        <v>1</v>
      </c>
      <c r="QX216" s="25">
        <v>3</v>
      </c>
      <c r="QY216" s="25">
        <v>5</v>
      </c>
      <c r="QZ216" s="25">
        <v>4</v>
      </c>
      <c r="RA216" s="25">
        <v>2</v>
      </c>
      <c r="RB216" s="44">
        <v>50</v>
      </c>
      <c r="RC216" s="44">
        <v>50</v>
      </c>
      <c r="RD216" s="44">
        <v>100</v>
      </c>
      <c r="RE216" s="44">
        <v>100</v>
      </c>
      <c r="RF216" s="44">
        <v>100</v>
      </c>
      <c r="RG216" s="44">
        <v>100</v>
      </c>
      <c r="RH216" s="44">
        <v>100</v>
      </c>
      <c r="RI216" s="44">
        <v>100</v>
      </c>
      <c r="RJ216" s="44">
        <v>60</v>
      </c>
      <c r="RK216" s="44">
        <v>50</v>
      </c>
      <c r="RL216" s="44">
        <v>50</v>
      </c>
      <c r="RM216" s="25">
        <v>1</v>
      </c>
      <c r="RN216" s="25">
        <v>0</v>
      </c>
      <c r="RO216" s="25">
        <v>0</v>
      </c>
      <c r="RP216" s="25">
        <v>0</v>
      </c>
      <c r="RQ216" s="25">
        <v>1</v>
      </c>
      <c r="RR216" s="25">
        <v>0</v>
      </c>
      <c r="RS216" s="25">
        <v>1</v>
      </c>
      <c r="RT216" s="25">
        <v>1</v>
      </c>
      <c r="RU216" s="25">
        <v>2</v>
      </c>
      <c r="RV216" s="25">
        <v>3</v>
      </c>
      <c r="RW216" s="25">
        <v>1</v>
      </c>
      <c r="RX216" s="25">
        <v>1</v>
      </c>
      <c r="RY216" s="25">
        <v>1</v>
      </c>
      <c r="RZ216" s="25">
        <v>0</v>
      </c>
      <c r="SA216" s="25">
        <v>0</v>
      </c>
      <c r="SB216" s="25">
        <v>0</v>
      </c>
      <c r="SC216" s="25">
        <v>0</v>
      </c>
      <c r="SD216" s="25">
        <v>0</v>
      </c>
      <c r="SE216" s="25">
        <v>0</v>
      </c>
      <c r="SF216" s="25">
        <v>1</v>
      </c>
      <c r="SG216" s="25">
        <v>2</v>
      </c>
      <c r="SH216" s="25">
        <v>2</v>
      </c>
      <c r="SI216" s="25">
        <v>0</v>
      </c>
      <c r="SJ216" s="25">
        <v>1</v>
      </c>
      <c r="SK216" s="25">
        <v>1</v>
      </c>
      <c r="SL216" s="25">
        <v>0</v>
      </c>
      <c r="SM216" s="25">
        <v>0</v>
      </c>
      <c r="SN216" s="25">
        <v>0</v>
      </c>
      <c r="SO216" s="25">
        <v>0</v>
      </c>
      <c r="SP216" s="25">
        <v>0</v>
      </c>
      <c r="SQ216" s="25">
        <v>0</v>
      </c>
      <c r="SR216" s="25">
        <v>0</v>
      </c>
      <c r="SS216" s="25">
        <v>1</v>
      </c>
      <c r="ST216" s="25">
        <v>2</v>
      </c>
      <c r="SU216" s="25">
        <v>0</v>
      </c>
      <c r="SV216" s="25">
        <v>1</v>
      </c>
      <c r="SW216" s="44">
        <v>50</v>
      </c>
      <c r="SX216" s="44">
        <v>0</v>
      </c>
      <c r="SY216" s="44">
        <v>999999999</v>
      </c>
      <c r="SZ216" s="44">
        <v>0</v>
      </c>
      <c r="TA216" s="44">
        <v>100</v>
      </c>
      <c r="TB216" s="44">
        <v>0</v>
      </c>
      <c r="TC216" s="44">
        <v>100</v>
      </c>
      <c r="TD216" s="44">
        <v>50</v>
      </c>
      <c r="TE216" s="44">
        <v>50</v>
      </c>
      <c r="TF216" s="44">
        <v>100</v>
      </c>
      <c r="TG216" s="44">
        <v>100</v>
      </c>
      <c r="TH216" s="44">
        <v>50</v>
      </c>
      <c r="TI216" s="44">
        <v>50</v>
      </c>
      <c r="TJ216" s="44">
        <v>0</v>
      </c>
      <c r="TK216" s="44">
        <v>999999999</v>
      </c>
      <c r="TL216" s="44">
        <v>0</v>
      </c>
      <c r="TM216" s="44">
        <v>0</v>
      </c>
      <c r="TN216" s="44">
        <v>0</v>
      </c>
      <c r="TO216" s="44">
        <v>0</v>
      </c>
      <c r="TP216" s="44">
        <v>50</v>
      </c>
      <c r="TQ216" s="44">
        <v>50</v>
      </c>
      <c r="TR216" s="44">
        <v>66.666666666666657</v>
      </c>
      <c r="TS216" s="44">
        <v>0</v>
      </c>
      <c r="TT216" s="44">
        <v>50</v>
      </c>
      <c r="TU216" s="44">
        <v>50</v>
      </c>
      <c r="TV216" s="44">
        <v>0</v>
      </c>
      <c r="TW216" s="44">
        <v>999999999</v>
      </c>
      <c r="TX216" s="44">
        <v>0</v>
      </c>
      <c r="TY216" s="44">
        <v>0</v>
      </c>
      <c r="TZ216" s="44">
        <v>0</v>
      </c>
      <c r="UA216" s="44">
        <v>0</v>
      </c>
      <c r="UB216" s="44">
        <v>0</v>
      </c>
      <c r="UC216" s="44">
        <v>25</v>
      </c>
      <c r="UD216" s="44">
        <v>66.666666666666657</v>
      </c>
      <c r="UE216" s="44">
        <v>0</v>
      </c>
      <c r="UF216" s="44">
        <v>50</v>
      </c>
    </row>
    <row r="217" spans="1:552" x14ac:dyDescent="0.25">
      <c r="A217" s="2" t="str">
        <f t="shared" si="3"/>
        <v xml:space="preserve">354100 Praia Grande                                                                                                                                 </v>
      </c>
      <c r="B217" s="58">
        <v>354100</v>
      </c>
      <c r="C217" s="2" t="s">
        <v>261</v>
      </c>
      <c r="D217" s="56">
        <v>18</v>
      </c>
      <c r="E217" s="56">
        <v>16</v>
      </c>
      <c r="F217" s="56">
        <v>12</v>
      </c>
      <c r="G217" s="56">
        <v>12</v>
      </c>
      <c r="H217" s="56">
        <v>12</v>
      </c>
      <c r="I217" s="56">
        <v>18</v>
      </c>
      <c r="J217" s="56">
        <v>12</v>
      </c>
      <c r="K217" s="56">
        <v>17</v>
      </c>
      <c r="L217" s="56">
        <v>13</v>
      </c>
      <c r="M217" s="56">
        <v>21</v>
      </c>
      <c r="N217" s="56">
        <v>15</v>
      </c>
      <c r="O217" s="56">
        <v>12</v>
      </c>
      <c r="P217" s="59">
        <v>11</v>
      </c>
      <c r="Q217" s="59">
        <v>9</v>
      </c>
      <c r="R217" s="59">
        <v>6</v>
      </c>
      <c r="S217" s="59">
        <v>5</v>
      </c>
      <c r="T217" s="59">
        <v>5</v>
      </c>
      <c r="U217" s="59">
        <v>13</v>
      </c>
      <c r="V217" s="59">
        <v>7</v>
      </c>
      <c r="W217" s="59">
        <v>10</v>
      </c>
      <c r="X217" s="59">
        <v>8</v>
      </c>
      <c r="Y217" s="59">
        <v>13</v>
      </c>
      <c r="Z217" s="59">
        <v>11</v>
      </c>
      <c r="AA217" s="59">
        <v>10</v>
      </c>
      <c r="AB217" s="62">
        <v>61.111111111111114</v>
      </c>
      <c r="AC217" s="62">
        <v>56.25</v>
      </c>
      <c r="AD217" s="62">
        <v>50</v>
      </c>
      <c r="AE217" s="62">
        <v>41.666666666666671</v>
      </c>
      <c r="AF217" s="62">
        <v>41.666666666666671</v>
      </c>
      <c r="AG217" s="62">
        <v>72.222222222222214</v>
      </c>
      <c r="AH217" s="62">
        <v>58.333333333333336</v>
      </c>
      <c r="AI217" s="62">
        <v>58.82352941176471</v>
      </c>
      <c r="AJ217" s="62">
        <v>61.53846153846154</v>
      </c>
      <c r="AK217" s="62">
        <v>61.904761904761905</v>
      </c>
      <c r="AL217" s="62">
        <v>73.333333333333329</v>
      </c>
      <c r="AM217" s="62">
        <v>83.333333333333343</v>
      </c>
      <c r="AN217" s="61">
        <v>6</v>
      </c>
      <c r="AO217" s="25">
        <v>7</v>
      </c>
      <c r="AP217" s="25">
        <v>5</v>
      </c>
      <c r="AQ217" s="25">
        <v>7</v>
      </c>
      <c r="AR217" s="25">
        <v>7</v>
      </c>
      <c r="AS217" s="25">
        <v>5</v>
      </c>
      <c r="AT217" s="25">
        <v>5</v>
      </c>
      <c r="AU217" s="25">
        <v>7</v>
      </c>
      <c r="AV217" s="25">
        <v>4</v>
      </c>
      <c r="AW217" s="25">
        <v>6</v>
      </c>
      <c r="AX217" s="25">
        <v>4</v>
      </c>
      <c r="AY217" s="25">
        <v>2</v>
      </c>
      <c r="AZ217" s="39">
        <v>33.333333333333329</v>
      </c>
      <c r="BA217" s="39">
        <v>43.75</v>
      </c>
      <c r="BB217" s="39">
        <v>41.666666666666671</v>
      </c>
      <c r="BC217" s="39">
        <v>58.333333333333336</v>
      </c>
      <c r="BD217" s="39">
        <v>58.333333333333336</v>
      </c>
      <c r="BE217" s="39">
        <v>27.777777777777779</v>
      </c>
      <c r="BF217" s="39">
        <v>41.666666666666671</v>
      </c>
      <c r="BG217" s="39">
        <v>41.17647058823529</v>
      </c>
      <c r="BH217" s="39">
        <v>30.76923076923077</v>
      </c>
      <c r="BI217" s="39">
        <v>28.571428571428569</v>
      </c>
      <c r="BJ217" s="39">
        <v>26.666666666666668</v>
      </c>
      <c r="BK217" s="39">
        <v>16.666666666666664</v>
      </c>
      <c r="BL217" s="25">
        <v>1</v>
      </c>
      <c r="BM217" s="25">
        <v>0</v>
      </c>
      <c r="BN217" s="25">
        <v>1</v>
      </c>
      <c r="BO217" s="25">
        <v>0</v>
      </c>
      <c r="BP217" s="25">
        <v>0</v>
      </c>
      <c r="BQ217" s="25">
        <v>0</v>
      </c>
      <c r="BR217" s="25">
        <v>0</v>
      </c>
      <c r="BS217" s="25">
        <v>0</v>
      </c>
      <c r="BT217" s="25">
        <v>1</v>
      </c>
      <c r="BU217" s="25">
        <v>2</v>
      </c>
      <c r="BV217" s="25">
        <v>0</v>
      </c>
      <c r="BW217" s="25">
        <v>0</v>
      </c>
      <c r="BX217" s="39">
        <v>5.5555555555555554</v>
      </c>
      <c r="BY217" s="39">
        <v>0</v>
      </c>
      <c r="BZ217" s="39">
        <v>8.3333333333333321</v>
      </c>
      <c r="CA217" s="39">
        <v>0</v>
      </c>
      <c r="CB217" s="39">
        <v>0</v>
      </c>
      <c r="CC217" s="39">
        <v>0</v>
      </c>
      <c r="CD217" s="39">
        <v>0</v>
      </c>
      <c r="CE217" s="39">
        <v>0</v>
      </c>
      <c r="CF217" s="39">
        <v>7.6923076923076925</v>
      </c>
      <c r="CG217" s="39">
        <v>9.5238095238095237</v>
      </c>
      <c r="CH217" s="39">
        <v>0</v>
      </c>
      <c r="CI217" s="39">
        <v>0</v>
      </c>
      <c r="CJ217" s="63">
        <v>4</v>
      </c>
      <c r="CK217" s="63">
        <v>0</v>
      </c>
      <c r="CL217" s="63">
        <v>3</v>
      </c>
      <c r="CM217" s="63">
        <v>2</v>
      </c>
      <c r="CN217" s="63">
        <v>2</v>
      </c>
      <c r="CO217" s="63">
        <v>5</v>
      </c>
      <c r="CP217" s="63">
        <v>2</v>
      </c>
      <c r="CQ217" s="63">
        <v>4</v>
      </c>
      <c r="CR217" s="63">
        <v>4</v>
      </c>
      <c r="CS217" s="63">
        <v>7</v>
      </c>
      <c r="CT217" s="63">
        <v>2</v>
      </c>
      <c r="CU217" s="63">
        <v>1</v>
      </c>
      <c r="CV217" s="63">
        <v>1</v>
      </c>
      <c r="CW217" s="63">
        <v>0</v>
      </c>
      <c r="CX217" s="63">
        <v>0</v>
      </c>
      <c r="CY217" s="63">
        <v>0</v>
      </c>
      <c r="CZ217" s="63">
        <v>0</v>
      </c>
      <c r="DA217" s="63">
        <v>1</v>
      </c>
      <c r="DB217" s="63">
        <v>0</v>
      </c>
      <c r="DC217" s="63">
        <v>0</v>
      </c>
      <c r="DD217" s="63">
        <v>0</v>
      </c>
      <c r="DE217" s="63">
        <v>0</v>
      </c>
      <c r="DF217" s="63">
        <v>1</v>
      </c>
      <c r="DG217" s="63">
        <v>0</v>
      </c>
      <c r="DH217" s="25">
        <v>3</v>
      </c>
      <c r="DI217" s="25">
        <v>4</v>
      </c>
      <c r="DJ217" s="25">
        <v>0</v>
      </c>
      <c r="DK217" s="25">
        <v>2</v>
      </c>
      <c r="DL217" s="25">
        <v>0</v>
      </c>
      <c r="DM217" s="25">
        <v>2</v>
      </c>
      <c r="DN217" s="25">
        <v>3</v>
      </c>
      <c r="DO217" s="25">
        <v>1</v>
      </c>
      <c r="DP217" s="25">
        <v>2</v>
      </c>
      <c r="DQ217" s="25">
        <v>0</v>
      </c>
      <c r="DR217" s="25">
        <v>3</v>
      </c>
      <c r="DS217" s="25">
        <v>2</v>
      </c>
      <c r="DT217" s="34">
        <v>8</v>
      </c>
      <c r="DU217" s="34">
        <v>4</v>
      </c>
      <c r="DV217" s="34">
        <v>3</v>
      </c>
      <c r="DW217" s="34">
        <v>4</v>
      </c>
      <c r="DX217" s="34">
        <v>2</v>
      </c>
      <c r="DY217" s="34">
        <v>8</v>
      </c>
      <c r="DZ217" s="34">
        <v>5</v>
      </c>
      <c r="EA217" s="2">
        <v>5</v>
      </c>
      <c r="EB217" s="2">
        <v>6</v>
      </c>
      <c r="EC217" s="2">
        <v>7</v>
      </c>
      <c r="ED217" s="2">
        <v>6</v>
      </c>
      <c r="EE217" s="2">
        <v>3</v>
      </c>
      <c r="EF217" s="34">
        <v>50</v>
      </c>
      <c r="EG217" s="34">
        <v>0</v>
      </c>
      <c r="EH217" s="34">
        <v>100</v>
      </c>
      <c r="EI217" s="34">
        <v>50</v>
      </c>
      <c r="EJ217" s="34">
        <v>100</v>
      </c>
      <c r="EK217" s="34">
        <v>62.5</v>
      </c>
      <c r="EL217" s="34">
        <v>40</v>
      </c>
      <c r="EM217" s="34">
        <v>80</v>
      </c>
      <c r="EN217" s="34">
        <v>66.666666666666657</v>
      </c>
      <c r="EO217" s="34">
        <v>100</v>
      </c>
      <c r="EP217" s="34">
        <v>33.333333333333329</v>
      </c>
      <c r="EQ217" s="34">
        <v>33.333333333333329</v>
      </c>
      <c r="ER217" s="34">
        <v>12.5</v>
      </c>
      <c r="ES217" s="34">
        <v>0</v>
      </c>
      <c r="ET217" s="34">
        <v>0</v>
      </c>
      <c r="EU217" s="34">
        <v>0</v>
      </c>
      <c r="EV217" s="34">
        <v>0</v>
      </c>
      <c r="EW217" s="34">
        <v>12.5</v>
      </c>
      <c r="EX217" s="34">
        <v>0</v>
      </c>
      <c r="EY217" s="34">
        <v>0</v>
      </c>
      <c r="EZ217" s="34">
        <v>0</v>
      </c>
      <c r="FA217" s="34">
        <v>0</v>
      </c>
      <c r="FB217" s="34">
        <v>16.666666666666664</v>
      </c>
      <c r="FC217" s="34">
        <v>0</v>
      </c>
      <c r="FD217" s="42">
        <v>37.5</v>
      </c>
      <c r="FE217" s="42">
        <v>100</v>
      </c>
      <c r="FF217" s="42">
        <v>0</v>
      </c>
      <c r="FG217" s="42">
        <v>50</v>
      </c>
      <c r="FH217" s="42">
        <v>0</v>
      </c>
      <c r="FI217" s="42">
        <v>25</v>
      </c>
      <c r="FJ217" s="42">
        <v>60</v>
      </c>
      <c r="FK217" s="42">
        <v>20</v>
      </c>
      <c r="FL217" s="42">
        <v>33.333333333333329</v>
      </c>
      <c r="FM217" s="42">
        <v>0</v>
      </c>
      <c r="FN217" s="42">
        <v>50</v>
      </c>
      <c r="FO217" s="42">
        <v>66.666666666666657</v>
      </c>
      <c r="FP217" s="42">
        <v>7</v>
      </c>
      <c r="FQ217" s="2">
        <v>3</v>
      </c>
      <c r="FR217" s="2">
        <v>4</v>
      </c>
      <c r="FS217" s="2">
        <v>1</v>
      </c>
      <c r="FT217" s="2">
        <v>2</v>
      </c>
      <c r="FU217" s="2">
        <v>4</v>
      </c>
      <c r="FV217" s="2">
        <v>4</v>
      </c>
      <c r="FW217" s="2">
        <v>4</v>
      </c>
      <c r="FX217" s="2">
        <v>5</v>
      </c>
      <c r="FY217" s="2">
        <v>10</v>
      </c>
      <c r="FZ217" s="2">
        <v>7</v>
      </c>
      <c r="GA217" s="2">
        <v>4</v>
      </c>
      <c r="GB217" s="25">
        <v>3</v>
      </c>
      <c r="GC217" s="25">
        <v>3</v>
      </c>
      <c r="GD217" s="25">
        <v>1</v>
      </c>
      <c r="GE217" s="25">
        <v>1</v>
      </c>
      <c r="GF217" s="25">
        <v>0</v>
      </c>
      <c r="GG217" s="25">
        <v>1</v>
      </c>
      <c r="GH217" s="25">
        <v>2</v>
      </c>
      <c r="GI217" s="25">
        <v>2</v>
      </c>
      <c r="GJ217" s="25">
        <v>1</v>
      </c>
      <c r="GK217" s="25">
        <v>1</v>
      </c>
      <c r="GL217" s="25">
        <v>1</v>
      </c>
      <c r="GM217" s="25">
        <v>1</v>
      </c>
      <c r="GN217" s="2">
        <v>1</v>
      </c>
      <c r="GO217" s="2">
        <v>1</v>
      </c>
      <c r="GP217" s="2">
        <v>0</v>
      </c>
      <c r="GQ217" s="2">
        <v>3</v>
      </c>
      <c r="GR217" s="2">
        <v>3</v>
      </c>
      <c r="GS217" s="2">
        <v>5</v>
      </c>
      <c r="GT217" s="2">
        <v>0</v>
      </c>
      <c r="GU217" s="2">
        <v>0</v>
      </c>
      <c r="GV217" s="2">
        <v>1</v>
      </c>
      <c r="GW217" s="2">
        <v>1</v>
      </c>
      <c r="GX217" s="2">
        <v>2</v>
      </c>
      <c r="GY217" s="2">
        <v>4</v>
      </c>
      <c r="GZ217" s="2">
        <v>11</v>
      </c>
      <c r="HA217" s="2">
        <v>7</v>
      </c>
      <c r="HB217" s="2">
        <v>5</v>
      </c>
      <c r="HC217" s="2">
        <v>5</v>
      </c>
      <c r="HD217" s="2">
        <v>5</v>
      </c>
      <c r="HE217" s="2">
        <v>10</v>
      </c>
      <c r="HF217" s="2">
        <v>6</v>
      </c>
      <c r="HG217" s="2">
        <v>6</v>
      </c>
      <c r="HH217" s="2">
        <v>7</v>
      </c>
      <c r="HI217" s="2">
        <v>12</v>
      </c>
      <c r="HJ217" s="2">
        <v>10</v>
      </c>
      <c r="HK217" s="2">
        <v>9</v>
      </c>
      <c r="HL217" s="34">
        <v>63.636363636363633</v>
      </c>
      <c r="HM217" s="34">
        <v>42.857142857142854</v>
      </c>
      <c r="HN217" s="34">
        <v>80</v>
      </c>
      <c r="HO217" s="34">
        <v>20</v>
      </c>
      <c r="HP217" s="34">
        <v>40</v>
      </c>
      <c r="HQ217" s="34">
        <v>40</v>
      </c>
      <c r="HR217" s="34">
        <v>66.666666666666657</v>
      </c>
      <c r="HS217" s="34">
        <v>66.666666666666657</v>
      </c>
      <c r="HT217" s="34">
        <v>71.428571428571431</v>
      </c>
      <c r="HU217" s="34">
        <v>83.333333333333343</v>
      </c>
      <c r="HV217" s="34">
        <v>70</v>
      </c>
      <c r="HW217" s="34">
        <v>44.444444444444443</v>
      </c>
      <c r="HX217" s="39">
        <v>27.27272727272727</v>
      </c>
      <c r="HY217" s="39">
        <v>42.857142857142854</v>
      </c>
      <c r="HZ217" s="39">
        <v>20</v>
      </c>
      <c r="IA217" s="39">
        <v>20</v>
      </c>
      <c r="IB217" s="39">
        <v>0</v>
      </c>
      <c r="IC217" s="39">
        <v>10</v>
      </c>
      <c r="ID217" s="39">
        <v>33.333333333333329</v>
      </c>
      <c r="IE217" s="39">
        <v>33.333333333333329</v>
      </c>
      <c r="IF217" s="39">
        <v>14.285714285714285</v>
      </c>
      <c r="IG217" s="39">
        <v>8.3333333333333321</v>
      </c>
      <c r="IH217" s="39">
        <v>10</v>
      </c>
      <c r="II217" s="39">
        <v>11.111111111111111</v>
      </c>
      <c r="IJ217" s="39">
        <v>9.0909090909090917</v>
      </c>
      <c r="IK217" s="39">
        <v>14.285714285714285</v>
      </c>
      <c r="IL217" s="39">
        <v>0</v>
      </c>
      <c r="IM217" s="39">
        <v>60</v>
      </c>
      <c r="IN217" s="39">
        <v>60</v>
      </c>
      <c r="IO217" s="39">
        <v>50</v>
      </c>
      <c r="IP217" s="39">
        <v>0</v>
      </c>
      <c r="IQ217" s="39">
        <v>0</v>
      </c>
      <c r="IR217" s="39">
        <v>14.285714285714285</v>
      </c>
      <c r="IS217" s="39">
        <v>8.3333333333333321</v>
      </c>
      <c r="IT217" s="39">
        <v>20</v>
      </c>
      <c r="IU217" s="39">
        <v>44.444444444444443</v>
      </c>
      <c r="IV217" s="39">
        <v>4</v>
      </c>
      <c r="IW217" s="39">
        <v>4</v>
      </c>
      <c r="IX217" s="39">
        <v>3</v>
      </c>
      <c r="IY217" s="39">
        <v>3</v>
      </c>
      <c r="IZ217" s="39">
        <v>2</v>
      </c>
      <c r="JA217" s="39">
        <v>1</v>
      </c>
      <c r="JB217" s="39">
        <v>3</v>
      </c>
      <c r="JC217" s="39">
        <v>4</v>
      </c>
      <c r="JD217" s="2">
        <v>1</v>
      </c>
      <c r="JE217" s="2">
        <v>4</v>
      </c>
      <c r="JF217" s="2">
        <v>0</v>
      </c>
      <c r="JG217" s="2">
        <v>1</v>
      </c>
      <c r="JH217" s="2">
        <v>0</v>
      </c>
      <c r="JI217" s="2">
        <v>0</v>
      </c>
      <c r="JJ217" s="2">
        <v>0</v>
      </c>
      <c r="JK217" s="2">
        <v>2</v>
      </c>
      <c r="JL217" s="2">
        <v>2</v>
      </c>
      <c r="JM217" s="44">
        <v>1</v>
      </c>
      <c r="JN217" s="44">
        <v>0</v>
      </c>
      <c r="JO217" s="44">
        <v>2</v>
      </c>
      <c r="JP217" s="2">
        <v>0</v>
      </c>
      <c r="JQ217" s="2">
        <v>0</v>
      </c>
      <c r="JR217" s="2">
        <v>0</v>
      </c>
      <c r="JS217" s="2">
        <v>0</v>
      </c>
      <c r="JT217" s="2">
        <v>2</v>
      </c>
      <c r="JU217" s="2">
        <v>1</v>
      </c>
      <c r="JV217" s="2">
        <v>1</v>
      </c>
      <c r="JW217" s="2">
        <v>0</v>
      </c>
      <c r="JX217" s="2">
        <v>2</v>
      </c>
      <c r="JY217" s="2">
        <v>1</v>
      </c>
      <c r="JZ217" s="2">
        <v>1</v>
      </c>
      <c r="KA217" s="2">
        <v>1</v>
      </c>
      <c r="KB217" s="25">
        <v>1</v>
      </c>
      <c r="KC217" s="25">
        <v>1</v>
      </c>
      <c r="KD217" s="25">
        <v>4</v>
      </c>
      <c r="KE217" s="25">
        <v>1</v>
      </c>
      <c r="KF217" s="25">
        <v>6</v>
      </c>
      <c r="KG217" s="25">
        <v>5</v>
      </c>
      <c r="KH217" s="25">
        <v>4</v>
      </c>
      <c r="KI217" s="25">
        <v>5</v>
      </c>
      <c r="KJ217" s="25">
        <v>6</v>
      </c>
      <c r="KK217" s="25">
        <v>3</v>
      </c>
      <c r="KL217" s="25">
        <v>4</v>
      </c>
      <c r="KM217" s="25">
        <v>7</v>
      </c>
      <c r="KN217" s="25">
        <v>2</v>
      </c>
      <c r="KO217" s="25">
        <v>5</v>
      </c>
      <c r="KP217" s="25">
        <v>4</v>
      </c>
      <c r="KQ217" s="25">
        <v>2</v>
      </c>
      <c r="KR217" s="44">
        <v>66.666666666666657</v>
      </c>
      <c r="KS217" s="44">
        <v>80</v>
      </c>
      <c r="KT217" s="44">
        <v>75</v>
      </c>
      <c r="KU217" s="44">
        <v>60</v>
      </c>
      <c r="KV217" s="44">
        <v>33.333333333333329</v>
      </c>
      <c r="KW217" s="44">
        <v>33.333333333333329</v>
      </c>
      <c r="KX217" s="44">
        <v>75</v>
      </c>
      <c r="KY217" s="44">
        <v>57.142857142857139</v>
      </c>
      <c r="KZ217" s="44">
        <v>50</v>
      </c>
      <c r="LA217" s="44">
        <v>80</v>
      </c>
      <c r="LB217" s="44">
        <v>0</v>
      </c>
      <c r="LC217" s="44">
        <v>50</v>
      </c>
      <c r="LD217" s="44">
        <v>0</v>
      </c>
      <c r="LE217" s="44">
        <v>0</v>
      </c>
      <c r="LF217" s="44">
        <v>0</v>
      </c>
      <c r="LG217" s="44">
        <v>40</v>
      </c>
      <c r="LH217" s="44">
        <v>33.333333333333329</v>
      </c>
      <c r="LI217" s="44">
        <v>33.333333333333329</v>
      </c>
      <c r="LJ217" s="44">
        <v>0</v>
      </c>
      <c r="LK217" s="44">
        <v>28.571428571428569</v>
      </c>
      <c r="LL217" s="44">
        <v>0</v>
      </c>
      <c r="LM217" s="44">
        <v>0</v>
      </c>
      <c r="LN217" s="44">
        <v>0</v>
      </c>
      <c r="LO217" s="44">
        <v>0</v>
      </c>
      <c r="LP217" s="44">
        <v>33.333333333333329</v>
      </c>
      <c r="LQ217" s="44">
        <v>20</v>
      </c>
      <c r="LR217" s="44">
        <v>25</v>
      </c>
      <c r="LS217" s="44">
        <v>0</v>
      </c>
      <c r="LT217" s="44">
        <v>33.333333333333329</v>
      </c>
      <c r="LU217" s="44">
        <v>33.333333333333329</v>
      </c>
      <c r="LV217" s="44">
        <v>25</v>
      </c>
      <c r="LW217" s="44">
        <v>14.285714285714285</v>
      </c>
      <c r="LX217" s="44">
        <v>50</v>
      </c>
      <c r="LY217" s="44">
        <v>20</v>
      </c>
      <c r="LZ217" s="44">
        <v>100</v>
      </c>
      <c r="MA217" s="44">
        <v>50</v>
      </c>
      <c r="MB217" s="25">
        <v>2</v>
      </c>
      <c r="MC217" s="25">
        <v>0</v>
      </c>
      <c r="MD217" s="25">
        <v>0</v>
      </c>
      <c r="ME217" s="25">
        <v>0</v>
      </c>
      <c r="MF217" s="25">
        <v>0</v>
      </c>
      <c r="MG217" s="25">
        <v>1</v>
      </c>
      <c r="MH217" s="25">
        <v>0</v>
      </c>
      <c r="MI217" s="25">
        <v>0</v>
      </c>
      <c r="MJ217" s="25">
        <v>0</v>
      </c>
      <c r="MK217" s="25">
        <v>1</v>
      </c>
      <c r="ML217" s="25">
        <v>1</v>
      </c>
      <c r="MM217" s="25">
        <v>2</v>
      </c>
      <c r="MN217" s="25">
        <v>8</v>
      </c>
      <c r="MO217" s="25">
        <v>4</v>
      </c>
      <c r="MP217" s="25">
        <v>3</v>
      </c>
      <c r="MQ217" s="25">
        <v>4</v>
      </c>
      <c r="MR217" s="25">
        <v>2</v>
      </c>
      <c r="MS217" s="25">
        <v>9</v>
      </c>
      <c r="MT217" s="25">
        <v>3</v>
      </c>
      <c r="MU217" s="25">
        <v>2</v>
      </c>
      <c r="MV217" s="25">
        <v>3</v>
      </c>
      <c r="MW217" s="44">
        <v>2</v>
      </c>
      <c r="MX217" s="44">
        <v>1</v>
      </c>
      <c r="MY217" s="44">
        <v>2</v>
      </c>
      <c r="MZ217" s="44">
        <v>25</v>
      </c>
      <c r="NA217" s="44">
        <v>0</v>
      </c>
      <c r="NB217" s="44">
        <v>0</v>
      </c>
      <c r="NC217" s="44">
        <v>0</v>
      </c>
      <c r="ND217" s="44">
        <v>0</v>
      </c>
      <c r="NE217" s="44">
        <v>11.111111111111111</v>
      </c>
      <c r="NF217" s="44">
        <v>0</v>
      </c>
      <c r="NG217" s="44">
        <v>0</v>
      </c>
      <c r="NH217" s="44">
        <v>0</v>
      </c>
      <c r="NI217" s="44">
        <v>50</v>
      </c>
      <c r="NJ217" s="44">
        <v>100</v>
      </c>
      <c r="NK217" s="44">
        <v>100</v>
      </c>
      <c r="NL217" s="25">
        <v>1</v>
      </c>
      <c r="NM217" s="25">
        <v>0</v>
      </c>
      <c r="NN217" s="25">
        <v>0</v>
      </c>
      <c r="NO217" s="25">
        <v>0</v>
      </c>
      <c r="NP217" s="25">
        <v>0</v>
      </c>
      <c r="NQ217" s="25">
        <v>0</v>
      </c>
      <c r="NR217" s="25">
        <v>0</v>
      </c>
      <c r="NS217" s="25">
        <v>0</v>
      </c>
      <c r="NT217" s="25">
        <v>0</v>
      </c>
      <c r="NU217" s="25">
        <v>0</v>
      </c>
      <c r="NV217" s="25">
        <v>0</v>
      </c>
      <c r="NW217" s="25">
        <v>0</v>
      </c>
      <c r="NX217" s="25">
        <v>3</v>
      </c>
      <c r="NY217" s="25">
        <v>2</v>
      </c>
      <c r="NZ217" s="25">
        <v>1</v>
      </c>
      <c r="OA217" s="25">
        <v>2</v>
      </c>
      <c r="OB217" s="25">
        <v>0</v>
      </c>
      <c r="OC217" s="25">
        <v>1</v>
      </c>
      <c r="OD217" s="44">
        <v>1</v>
      </c>
      <c r="OE217" s="44">
        <v>0</v>
      </c>
      <c r="OF217" s="44">
        <v>0</v>
      </c>
      <c r="OG217" s="44">
        <v>0</v>
      </c>
      <c r="OH217" s="44">
        <v>0</v>
      </c>
      <c r="OI217" s="44">
        <v>0</v>
      </c>
      <c r="OJ217" s="44">
        <v>33.333333333333329</v>
      </c>
      <c r="OK217" s="44">
        <v>0</v>
      </c>
      <c r="OL217" s="44">
        <v>0</v>
      </c>
      <c r="OM217" s="44">
        <v>0</v>
      </c>
      <c r="ON217" s="44">
        <v>999999999</v>
      </c>
      <c r="OO217" s="44">
        <v>0</v>
      </c>
      <c r="OP217" s="44">
        <v>0</v>
      </c>
      <c r="OQ217" s="44">
        <v>999999999</v>
      </c>
      <c r="OR217" s="44">
        <v>999999999</v>
      </c>
      <c r="OS217" s="44">
        <v>999999999</v>
      </c>
      <c r="OT217" s="44">
        <v>999999999</v>
      </c>
      <c r="OU217" s="44">
        <v>999999999</v>
      </c>
      <c r="OV217" s="25">
        <v>13</v>
      </c>
      <c r="OW217" s="25">
        <v>16</v>
      </c>
      <c r="OX217" s="25">
        <v>9</v>
      </c>
      <c r="OY217" s="25">
        <v>7</v>
      </c>
      <c r="OZ217" s="25">
        <v>13</v>
      </c>
      <c r="PA217" s="25">
        <v>17</v>
      </c>
      <c r="PB217" s="25">
        <v>14</v>
      </c>
      <c r="PC217" s="25">
        <v>21</v>
      </c>
      <c r="PD217" s="25">
        <v>10</v>
      </c>
      <c r="PE217" s="25">
        <v>20</v>
      </c>
      <c r="PF217" s="25">
        <v>22</v>
      </c>
      <c r="PG217" s="25">
        <v>8</v>
      </c>
      <c r="PH217" s="25">
        <v>23</v>
      </c>
      <c r="PI217" s="25">
        <v>26</v>
      </c>
      <c r="PJ217" s="25">
        <v>15</v>
      </c>
      <c r="PK217" s="25">
        <v>13</v>
      </c>
      <c r="PL217" s="25">
        <v>18</v>
      </c>
      <c r="PM217" s="25">
        <v>20</v>
      </c>
      <c r="PN217" s="25">
        <v>17</v>
      </c>
      <c r="PO217" s="25">
        <v>24</v>
      </c>
      <c r="PP217" s="25">
        <v>16</v>
      </c>
      <c r="PQ217" s="25">
        <v>23</v>
      </c>
      <c r="PR217" s="25">
        <v>23</v>
      </c>
      <c r="PS217" s="25">
        <v>16</v>
      </c>
      <c r="PT217" s="44">
        <v>56.521739130434781</v>
      </c>
      <c r="PU217" s="44">
        <v>61.53846153846154</v>
      </c>
      <c r="PV217" s="44">
        <v>60</v>
      </c>
      <c r="PW217" s="44">
        <v>53.846153846153847</v>
      </c>
      <c r="PX217" s="44">
        <v>72.222222222222214</v>
      </c>
      <c r="PY217" s="44">
        <v>85</v>
      </c>
      <c r="PZ217" s="44">
        <v>82.35294117647058</v>
      </c>
      <c r="QA217" s="44">
        <v>87.5</v>
      </c>
      <c r="QB217" s="44">
        <v>62.5</v>
      </c>
      <c r="QC217" s="44">
        <v>86.956521739130437</v>
      </c>
      <c r="QD217" s="44">
        <v>95.652173913043484</v>
      </c>
      <c r="QE217" s="44">
        <v>50</v>
      </c>
      <c r="QF217" s="25">
        <v>12</v>
      </c>
      <c r="QG217" s="25">
        <v>15</v>
      </c>
      <c r="QH217" s="25">
        <v>8</v>
      </c>
      <c r="QI217" s="25">
        <v>9</v>
      </c>
      <c r="QJ217" s="25">
        <v>14</v>
      </c>
      <c r="QK217" s="25">
        <v>11</v>
      </c>
      <c r="QL217" s="25">
        <v>10</v>
      </c>
      <c r="QM217" s="25">
        <v>17</v>
      </c>
      <c r="QN217" s="25">
        <v>9</v>
      </c>
      <c r="QO217" s="25">
        <v>20</v>
      </c>
      <c r="QP217" s="25">
        <v>14</v>
      </c>
      <c r="QQ217" s="25">
        <v>23</v>
      </c>
      <c r="QR217" s="25">
        <v>26</v>
      </c>
      <c r="QS217" s="25">
        <v>15</v>
      </c>
      <c r="QT217" s="25">
        <v>13</v>
      </c>
      <c r="QU217" s="25">
        <v>18</v>
      </c>
      <c r="QV217" s="25">
        <v>20</v>
      </c>
      <c r="QW217" s="25">
        <v>17</v>
      </c>
      <c r="QX217" s="25">
        <v>24</v>
      </c>
      <c r="QY217" s="25">
        <v>16</v>
      </c>
      <c r="QZ217" s="25">
        <v>23</v>
      </c>
      <c r="RA217" s="25">
        <v>23</v>
      </c>
      <c r="RB217" s="44">
        <v>52.173913043478258</v>
      </c>
      <c r="RC217" s="44">
        <v>57.692307692307686</v>
      </c>
      <c r="RD217" s="44">
        <v>53.333333333333336</v>
      </c>
      <c r="RE217" s="44">
        <v>69.230769230769226</v>
      </c>
      <c r="RF217" s="44">
        <v>77.777777777777786</v>
      </c>
      <c r="RG217" s="44">
        <v>55.000000000000007</v>
      </c>
      <c r="RH217" s="44">
        <v>58.82352941176471</v>
      </c>
      <c r="RI217" s="44">
        <v>70.833333333333343</v>
      </c>
      <c r="RJ217" s="44">
        <v>56.25</v>
      </c>
      <c r="RK217" s="44">
        <v>86.956521739130437</v>
      </c>
      <c r="RL217" s="44">
        <v>60.869565217391312</v>
      </c>
      <c r="RM217" s="25">
        <v>17</v>
      </c>
      <c r="RN217" s="25">
        <v>12</v>
      </c>
      <c r="RO217" s="25">
        <v>8</v>
      </c>
      <c r="RP217" s="25">
        <v>8</v>
      </c>
      <c r="RQ217" s="25">
        <v>11</v>
      </c>
      <c r="RR217" s="25">
        <v>11</v>
      </c>
      <c r="RS217" s="25">
        <v>9</v>
      </c>
      <c r="RT217" s="25">
        <v>11</v>
      </c>
      <c r="RU217" s="25">
        <v>5</v>
      </c>
      <c r="RV217" s="25">
        <v>11</v>
      </c>
      <c r="RW217" s="25">
        <v>10</v>
      </c>
      <c r="RX217" s="25">
        <v>7</v>
      </c>
      <c r="RY217" s="25">
        <v>13</v>
      </c>
      <c r="RZ217" s="25">
        <v>6</v>
      </c>
      <c r="SA217" s="25">
        <v>3</v>
      </c>
      <c r="SB217" s="25">
        <v>7</v>
      </c>
      <c r="SC217" s="25">
        <v>6</v>
      </c>
      <c r="SD217" s="25">
        <v>12</v>
      </c>
      <c r="SE217" s="25">
        <v>5</v>
      </c>
      <c r="SF217" s="25">
        <v>9</v>
      </c>
      <c r="SG217" s="25">
        <v>1</v>
      </c>
      <c r="SH217" s="25">
        <v>12</v>
      </c>
      <c r="SI217" s="25">
        <v>8</v>
      </c>
      <c r="SJ217" s="25">
        <v>5</v>
      </c>
      <c r="SK217" s="25">
        <v>13</v>
      </c>
      <c r="SL217" s="25">
        <v>6</v>
      </c>
      <c r="SM217" s="25">
        <v>2</v>
      </c>
      <c r="SN217" s="25">
        <v>6</v>
      </c>
      <c r="SO217" s="25">
        <v>6</v>
      </c>
      <c r="SP217" s="25">
        <v>9</v>
      </c>
      <c r="SQ217" s="25">
        <v>5</v>
      </c>
      <c r="SR217" s="25">
        <v>6</v>
      </c>
      <c r="SS217" s="25">
        <v>0</v>
      </c>
      <c r="ST217" s="25">
        <v>8</v>
      </c>
      <c r="SU217" s="25">
        <v>4</v>
      </c>
      <c r="SV217" s="25">
        <v>2</v>
      </c>
      <c r="SW217" s="44">
        <v>94.444444444444443</v>
      </c>
      <c r="SX217" s="44">
        <v>75</v>
      </c>
      <c r="SY217" s="44">
        <v>66.666666666666657</v>
      </c>
      <c r="SZ217" s="44">
        <v>66.666666666666657</v>
      </c>
      <c r="TA217" s="44">
        <v>91.666666666666657</v>
      </c>
      <c r="TB217" s="44">
        <v>61.111111111111114</v>
      </c>
      <c r="TC217" s="44">
        <v>75</v>
      </c>
      <c r="TD217" s="44">
        <v>64.705882352941174</v>
      </c>
      <c r="TE217" s="44">
        <v>38.461538461538467</v>
      </c>
      <c r="TF217" s="44">
        <v>52.380952380952387</v>
      </c>
      <c r="TG217" s="44">
        <v>66.666666666666657</v>
      </c>
      <c r="TH217" s="44">
        <v>58.333333333333336</v>
      </c>
      <c r="TI217" s="44">
        <v>72.222222222222214</v>
      </c>
      <c r="TJ217" s="44">
        <v>37.5</v>
      </c>
      <c r="TK217" s="44">
        <v>25</v>
      </c>
      <c r="TL217" s="44">
        <v>58.333333333333336</v>
      </c>
      <c r="TM217" s="44">
        <v>50</v>
      </c>
      <c r="TN217" s="44">
        <v>66.666666666666657</v>
      </c>
      <c r="TO217" s="44">
        <v>41.666666666666671</v>
      </c>
      <c r="TP217" s="44">
        <v>52.941176470588239</v>
      </c>
      <c r="TQ217" s="44">
        <v>7.6923076923076925</v>
      </c>
      <c r="TR217" s="44">
        <v>57.142857142857139</v>
      </c>
      <c r="TS217" s="44">
        <v>53.333333333333336</v>
      </c>
      <c r="TT217" s="44">
        <v>41.666666666666671</v>
      </c>
      <c r="TU217" s="44">
        <v>72.222222222222214</v>
      </c>
      <c r="TV217" s="44">
        <v>37.5</v>
      </c>
      <c r="TW217" s="44">
        <v>16.666666666666664</v>
      </c>
      <c r="TX217" s="44">
        <v>50</v>
      </c>
      <c r="TY217" s="44">
        <v>50</v>
      </c>
      <c r="TZ217" s="44">
        <v>50</v>
      </c>
      <c r="UA217" s="44">
        <v>41.666666666666671</v>
      </c>
      <c r="UB217" s="44">
        <v>35.294117647058826</v>
      </c>
      <c r="UC217" s="44">
        <v>0</v>
      </c>
      <c r="UD217" s="44">
        <v>38.095238095238095</v>
      </c>
      <c r="UE217" s="44">
        <v>26.666666666666668</v>
      </c>
      <c r="UF217" s="44">
        <v>16.666666666666664</v>
      </c>
    </row>
    <row r="218" spans="1:552" x14ac:dyDescent="0.25">
      <c r="A218" s="2" t="str">
        <f t="shared" si="3"/>
        <v xml:space="preserve">354140 Presidente Prudente                                                                                                                          </v>
      </c>
      <c r="B218" s="58">
        <v>354140</v>
      </c>
      <c r="C218" s="2" t="s">
        <v>262</v>
      </c>
      <c r="D218" s="56">
        <v>9</v>
      </c>
      <c r="E218" s="56">
        <v>6</v>
      </c>
      <c r="F218" s="56">
        <v>9</v>
      </c>
      <c r="G218" s="56">
        <v>3</v>
      </c>
      <c r="H218" s="56">
        <v>10</v>
      </c>
      <c r="I218" s="56">
        <v>8</v>
      </c>
      <c r="J218" s="56">
        <v>13</v>
      </c>
      <c r="K218" s="56">
        <v>9</v>
      </c>
      <c r="L218" s="56">
        <v>11</v>
      </c>
      <c r="M218" s="56">
        <v>5</v>
      </c>
      <c r="N218" s="56">
        <v>13</v>
      </c>
      <c r="O218" s="56">
        <v>8</v>
      </c>
      <c r="P218" s="59">
        <v>3</v>
      </c>
      <c r="Q218" s="59">
        <v>4</v>
      </c>
      <c r="R218" s="59">
        <v>5</v>
      </c>
      <c r="S218" s="59">
        <v>2</v>
      </c>
      <c r="T218" s="59">
        <v>7</v>
      </c>
      <c r="U218" s="59">
        <v>6</v>
      </c>
      <c r="V218" s="59">
        <v>10</v>
      </c>
      <c r="W218" s="59">
        <v>5</v>
      </c>
      <c r="X218" s="59">
        <v>5</v>
      </c>
      <c r="Y218" s="59">
        <v>2</v>
      </c>
      <c r="Z218" s="59">
        <v>8</v>
      </c>
      <c r="AA218" s="59">
        <v>6</v>
      </c>
      <c r="AB218" s="62">
        <v>33.333333333333329</v>
      </c>
      <c r="AC218" s="62">
        <v>66.666666666666657</v>
      </c>
      <c r="AD218" s="62">
        <v>55.555555555555557</v>
      </c>
      <c r="AE218" s="62">
        <v>66.666666666666657</v>
      </c>
      <c r="AF218" s="62">
        <v>70</v>
      </c>
      <c r="AG218" s="62">
        <v>75</v>
      </c>
      <c r="AH218" s="62">
        <v>76.923076923076934</v>
      </c>
      <c r="AI218" s="62">
        <v>55.555555555555557</v>
      </c>
      <c r="AJ218" s="62">
        <v>45.454545454545453</v>
      </c>
      <c r="AK218" s="62">
        <v>40</v>
      </c>
      <c r="AL218" s="62">
        <v>61.53846153846154</v>
      </c>
      <c r="AM218" s="62">
        <v>75</v>
      </c>
      <c r="AN218" s="61">
        <v>6</v>
      </c>
      <c r="AO218" s="25">
        <v>1</v>
      </c>
      <c r="AP218" s="25">
        <v>4</v>
      </c>
      <c r="AQ218" s="25">
        <v>1</v>
      </c>
      <c r="AR218" s="25">
        <v>3</v>
      </c>
      <c r="AS218" s="25">
        <v>2</v>
      </c>
      <c r="AT218" s="25">
        <v>3</v>
      </c>
      <c r="AU218" s="25">
        <v>4</v>
      </c>
      <c r="AV218" s="25">
        <v>6</v>
      </c>
      <c r="AW218" s="25">
        <v>3</v>
      </c>
      <c r="AX218" s="25">
        <v>2</v>
      </c>
      <c r="AY218" s="25">
        <v>2</v>
      </c>
      <c r="AZ218" s="39">
        <v>66.666666666666657</v>
      </c>
      <c r="BA218" s="39">
        <v>16.666666666666664</v>
      </c>
      <c r="BB218" s="39">
        <v>44.444444444444443</v>
      </c>
      <c r="BC218" s="39">
        <v>33.333333333333329</v>
      </c>
      <c r="BD218" s="39">
        <v>30</v>
      </c>
      <c r="BE218" s="39">
        <v>25</v>
      </c>
      <c r="BF218" s="39">
        <v>23.076923076923077</v>
      </c>
      <c r="BG218" s="39">
        <v>44.444444444444443</v>
      </c>
      <c r="BH218" s="39">
        <v>54.54545454545454</v>
      </c>
      <c r="BI218" s="39">
        <v>60</v>
      </c>
      <c r="BJ218" s="39">
        <v>15.384615384615385</v>
      </c>
      <c r="BK218" s="39">
        <v>25</v>
      </c>
      <c r="BL218" s="25">
        <v>0</v>
      </c>
      <c r="BM218" s="25">
        <v>1</v>
      </c>
      <c r="BN218" s="25">
        <v>0</v>
      </c>
      <c r="BO218" s="25">
        <v>0</v>
      </c>
      <c r="BP218" s="25">
        <v>0</v>
      </c>
      <c r="BQ218" s="25">
        <v>0</v>
      </c>
      <c r="BR218" s="25">
        <v>0</v>
      </c>
      <c r="BS218" s="25">
        <v>0</v>
      </c>
      <c r="BT218" s="25">
        <v>0</v>
      </c>
      <c r="BU218" s="25">
        <v>0</v>
      </c>
      <c r="BV218" s="25">
        <v>3</v>
      </c>
      <c r="BW218" s="25">
        <v>0</v>
      </c>
      <c r="BX218" s="39">
        <v>0</v>
      </c>
      <c r="BY218" s="39">
        <v>16.666666666666664</v>
      </c>
      <c r="BZ218" s="39">
        <v>0</v>
      </c>
      <c r="CA218" s="39">
        <v>0</v>
      </c>
      <c r="CB218" s="39">
        <v>0</v>
      </c>
      <c r="CC218" s="39">
        <v>0</v>
      </c>
      <c r="CD218" s="39">
        <v>0</v>
      </c>
      <c r="CE218" s="39">
        <v>0</v>
      </c>
      <c r="CF218" s="39">
        <v>0</v>
      </c>
      <c r="CG218" s="39">
        <v>0</v>
      </c>
      <c r="CH218" s="39">
        <v>23.076923076923077</v>
      </c>
      <c r="CI218" s="39">
        <v>0</v>
      </c>
      <c r="CJ218" s="63">
        <v>0</v>
      </c>
      <c r="CK218" s="63">
        <v>1</v>
      </c>
      <c r="CL218" s="63">
        <v>3</v>
      </c>
      <c r="CM218" s="63">
        <v>0</v>
      </c>
      <c r="CN218" s="63">
        <v>2</v>
      </c>
      <c r="CO218" s="63">
        <v>1</v>
      </c>
      <c r="CP218" s="63">
        <v>5</v>
      </c>
      <c r="CQ218" s="63">
        <v>2</v>
      </c>
      <c r="CR218" s="63">
        <v>3</v>
      </c>
      <c r="CS218" s="63">
        <v>0</v>
      </c>
      <c r="CT218" s="63">
        <v>4</v>
      </c>
      <c r="CU218" s="63">
        <v>1</v>
      </c>
      <c r="CV218" s="63">
        <v>1</v>
      </c>
      <c r="CW218" s="63">
        <v>1</v>
      </c>
      <c r="CX218" s="63">
        <v>1</v>
      </c>
      <c r="CY218" s="63">
        <v>0</v>
      </c>
      <c r="CZ218" s="63">
        <v>0</v>
      </c>
      <c r="DA218" s="63">
        <v>1</v>
      </c>
      <c r="DB218" s="63">
        <v>0</v>
      </c>
      <c r="DC218" s="63">
        <v>0</v>
      </c>
      <c r="DD218" s="63">
        <v>2</v>
      </c>
      <c r="DE218" s="63">
        <v>0</v>
      </c>
      <c r="DF218" s="63">
        <v>2</v>
      </c>
      <c r="DG218" s="63">
        <v>0</v>
      </c>
      <c r="DH218" s="25">
        <v>1</v>
      </c>
      <c r="DI218" s="25">
        <v>1</v>
      </c>
      <c r="DJ218" s="25">
        <v>0</v>
      </c>
      <c r="DK218" s="25">
        <v>2</v>
      </c>
      <c r="DL218" s="25">
        <v>1</v>
      </c>
      <c r="DM218" s="25">
        <v>2</v>
      </c>
      <c r="DN218" s="25">
        <v>2</v>
      </c>
      <c r="DO218" s="25">
        <v>2</v>
      </c>
      <c r="DP218" s="25">
        <v>0</v>
      </c>
      <c r="DQ218" s="25">
        <v>0</v>
      </c>
      <c r="DR218" s="25">
        <v>1</v>
      </c>
      <c r="DS218" s="25">
        <v>0</v>
      </c>
      <c r="DT218" s="34">
        <v>2</v>
      </c>
      <c r="DU218" s="34">
        <v>3</v>
      </c>
      <c r="DV218" s="34">
        <v>4</v>
      </c>
      <c r="DW218" s="34">
        <v>2</v>
      </c>
      <c r="DX218" s="34">
        <v>3</v>
      </c>
      <c r="DY218" s="34">
        <v>4</v>
      </c>
      <c r="DZ218" s="34">
        <v>7</v>
      </c>
      <c r="EA218" s="2">
        <v>4</v>
      </c>
      <c r="EB218" s="2">
        <v>5</v>
      </c>
      <c r="EC218" s="2">
        <v>0</v>
      </c>
      <c r="ED218" s="2">
        <v>7</v>
      </c>
      <c r="EE218" s="2">
        <v>1</v>
      </c>
      <c r="EF218" s="34">
        <v>0</v>
      </c>
      <c r="EG218" s="34">
        <v>33.333333333333329</v>
      </c>
      <c r="EH218" s="34">
        <v>75</v>
      </c>
      <c r="EI218" s="34">
        <v>0</v>
      </c>
      <c r="EJ218" s="34">
        <v>66.666666666666657</v>
      </c>
      <c r="EK218" s="34">
        <v>25</v>
      </c>
      <c r="EL218" s="34">
        <v>71.428571428571431</v>
      </c>
      <c r="EM218" s="34">
        <v>50</v>
      </c>
      <c r="EN218" s="34">
        <v>60</v>
      </c>
      <c r="EO218" s="34">
        <v>999999999</v>
      </c>
      <c r="EP218" s="34">
        <v>57.142857142857139</v>
      </c>
      <c r="EQ218" s="34">
        <v>100</v>
      </c>
      <c r="ER218" s="34">
        <v>50</v>
      </c>
      <c r="ES218" s="34">
        <v>33.333333333333329</v>
      </c>
      <c r="ET218" s="34">
        <v>25</v>
      </c>
      <c r="EU218" s="34">
        <v>0</v>
      </c>
      <c r="EV218" s="34">
        <v>0</v>
      </c>
      <c r="EW218" s="34">
        <v>25</v>
      </c>
      <c r="EX218" s="34">
        <v>0</v>
      </c>
      <c r="EY218" s="34">
        <v>0</v>
      </c>
      <c r="EZ218" s="34">
        <v>40</v>
      </c>
      <c r="FA218" s="34">
        <v>999999999</v>
      </c>
      <c r="FB218" s="34">
        <v>28.571428571428569</v>
      </c>
      <c r="FC218" s="34">
        <v>0</v>
      </c>
      <c r="FD218" s="42">
        <v>50</v>
      </c>
      <c r="FE218" s="42">
        <v>33.333333333333329</v>
      </c>
      <c r="FF218" s="42">
        <v>0</v>
      </c>
      <c r="FG218" s="42">
        <v>100</v>
      </c>
      <c r="FH218" s="42">
        <v>33.333333333333329</v>
      </c>
      <c r="FI218" s="42">
        <v>50</v>
      </c>
      <c r="FJ218" s="42">
        <v>28.571428571428569</v>
      </c>
      <c r="FK218" s="42">
        <v>50</v>
      </c>
      <c r="FL218" s="42">
        <v>0</v>
      </c>
      <c r="FM218" s="42">
        <v>999999999</v>
      </c>
      <c r="FN218" s="42">
        <v>14.285714285714285</v>
      </c>
      <c r="FO218" s="42">
        <v>0</v>
      </c>
      <c r="FP218" s="42">
        <v>1</v>
      </c>
      <c r="FQ218" s="2">
        <v>1</v>
      </c>
      <c r="FR218" s="2">
        <v>3</v>
      </c>
      <c r="FS218" s="2">
        <v>1</v>
      </c>
      <c r="FT218" s="2">
        <v>6</v>
      </c>
      <c r="FU218" s="2">
        <v>4</v>
      </c>
      <c r="FV218" s="2">
        <v>8</v>
      </c>
      <c r="FW218" s="2">
        <v>3</v>
      </c>
      <c r="FX218" s="2">
        <v>5</v>
      </c>
      <c r="FY218" s="2">
        <v>1</v>
      </c>
      <c r="FZ218" s="2">
        <v>4</v>
      </c>
      <c r="GA218" s="2">
        <v>5</v>
      </c>
      <c r="GB218" s="25">
        <v>0</v>
      </c>
      <c r="GC218" s="25">
        <v>0</v>
      </c>
      <c r="GD218" s="25">
        <v>0</v>
      </c>
      <c r="GE218" s="25">
        <v>0</v>
      </c>
      <c r="GF218" s="25">
        <v>0</v>
      </c>
      <c r="GG218" s="25">
        <v>2</v>
      </c>
      <c r="GH218" s="25">
        <v>1</v>
      </c>
      <c r="GI218" s="25">
        <v>1</v>
      </c>
      <c r="GJ218" s="25">
        <v>0</v>
      </c>
      <c r="GK218" s="25">
        <v>1</v>
      </c>
      <c r="GL218" s="25">
        <v>1</v>
      </c>
      <c r="GM218" s="25">
        <v>0</v>
      </c>
      <c r="GN218" s="2">
        <v>1</v>
      </c>
      <c r="GO218" s="2">
        <v>3</v>
      </c>
      <c r="GP218" s="2">
        <v>2</v>
      </c>
      <c r="GQ218" s="2">
        <v>1</v>
      </c>
      <c r="GR218" s="2">
        <v>1</v>
      </c>
      <c r="GS218" s="2">
        <v>0</v>
      </c>
      <c r="GT218" s="2">
        <v>0</v>
      </c>
      <c r="GU218" s="2">
        <v>1</v>
      </c>
      <c r="GV218" s="2">
        <v>0</v>
      </c>
      <c r="GW218" s="2">
        <v>0</v>
      </c>
      <c r="GX218" s="2">
        <v>1</v>
      </c>
      <c r="GY218" s="2">
        <v>1</v>
      </c>
      <c r="GZ218" s="2">
        <v>2</v>
      </c>
      <c r="HA218" s="2">
        <v>4</v>
      </c>
      <c r="HB218" s="2">
        <v>5</v>
      </c>
      <c r="HC218" s="2">
        <v>2</v>
      </c>
      <c r="HD218" s="2">
        <v>7</v>
      </c>
      <c r="HE218" s="2">
        <v>6</v>
      </c>
      <c r="HF218" s="2">
        <v>9</v>
      </c>
      <c r="HG218" s="2">
        <v>5</v>
      </c>
      <c r="HH218" s="2">
        <v>5</v>
      </c>
      <c r="HI218" s="2">
        <v>2</v>
      </c>
      <c r="HJ218" s="2">
        <v>6</v>
      </c>
      <c r="HK218" s="2">
        <v>6</v>
      </c>
      <c r="HL218" s="34">
        <v>50</v>
      </c>
      <c r="HM218" s="34">
        <v>25</v>
      </c>
      <c r="HN218" s="34">
        <v>60</v>
      </c>
      <c r="HO218" s="34">
        <v>50</v>
      </c>
      <c r="HP218" s="34">
        <v>85.714285714285708</v>
      </c>
      <c r="HQ218" s="34">
        <v>66.666666666666657</v>
      </c>
      <c r="HR218" s="34">
        <v>88.888888888888886</v>
      </c>
      <c r="HS218" s="34">
        <v>60</v>
      </c>
      <c r="HT218" s="34">
        <v>100</v>
      </c>
      <c r="HU218" s="34">
        <v>50</v>
      </c>
      <c r="HV218" s="34">
        <v>66.666666666666657</v>
      </c>
      <c r="HW218" s="34">
        <v>83.333333333333343</v>
      </c>
      <c r="HX218" s="39">
        <v>0</v>
      </c>
      <c r="HY218" s="39">
        <v>0</v>
      </c>
      <c r="HZ218" s="39">
        <v>0</v>
      </c>
      <c r="IA218" s="39">
        <v>0</v>
      </c>
      <c r="IB218" s="39">
        <v>0</v>
      </c>
      <c r="IC218" s="39">
        <v>33.333333333333329</v>
      </c>
      <c r="ID218" s="39">
        <v>11.111111111111111</v>
      </c>
      <c r="IE218" s="39">
        <v>20</v>
      </c>
      <c r="IF218" s="39">
        <v>0</v>
      </c>
      <c r="IG218" s="39">
        <v>50</v>
      </c>
      <c r="IH218" s="39">
        <v>16.666666666666664</v>
      </c>
      <c r="II218" s="39">
        <v>0</v>
      </c>
      <c r="IJ218" s="39">
        <v>50</v>
      </c>
      <c r="IK218" s="39">
        <v>75</v>
      </c>
      <c r="IL218" s="39">
        <v>40</v>
      </c>
      <c r="IM218" s="39">
        <v>50</v>
      </c>
      <c r="IN218" s="39">
        <v>14.285714285714285</v>
      </c>
      <c r="IO218" s="39">
        <v>0</v>
      </c>
      <c r="IP218" s="39">
        <v>0</v>
      </c>
      <c r="IQ218" s="39">
        <v>20</v>
      </c>
      <c r="IR218" s="39">
        <v>0</v>
      </c>
      <c r="IS218" s="39">
        <v>0</v>
      </c>
      <c r="IT218" s="39">
        <v>16.666666666666664</v>
      </c>
      <c r="IU218" s="39">
        <v>16.666666666666664</v>
      </c>
      <c r="IV218" s="39">
        <v>1</v>
      </c>
      <c r="IW218" s="39">
        <v>0</v>
      </c>
      <c r="IX218" s="39">
        <v>3</v>
      </c>
      <c r="IY218" s="39">
        <v>0</v>
      </c>
      <c r="IZ218" s="39">
        <v>2</v>
      </c>
      <c r="JA218" s="39">
        <v>1</v>
      </c>
      <c r="JB218" s="39">
        <v>1</v>
      </c>
      <c r="JC218" s="39">
        <v>0</v>
      </c>
      <c r="JD218" s="2">
        <v>5</v>
      </c>
      <c r="JE218" s="2">
        <v>2</v>
      </c>
      <c r="JF218" s="2">
        <v>2</v>
      </c>
      <c r="JG218" s="2">
        <v>2</v>
      </c>
      <c r="JH218" s="2">
        <v>1</v>
      </c>
      <c r="JI218" s="2">
        <v>1</v>
      </c>
      <c r="JJ218" s="2">
        <v>0</v>
      </c>
      <c r="JK218" s="2">
        <v>0</v>
      </c>
      <c r="JL218" s="2">
        <v>0</v>
      </c>
      <c r="JM218" s="44">
        <v>0</v>
      </c>
      <c r="JN218" s="44">
        <v>2</v>
      </c>
      <c r="JO218" s="44">
        <v>1</v>
      </c>
      <c r="JP218" s="2">
        <v>0</v>
      </c>
      <c r="JQ218" s="2">
        <v>1</v>
      </c>
      <c r="JR218" s="2">
        <v>0</v>
      </c>
      <c r="JS218" s="2">
        <v>0</v>
      </c>
      <c r="JT218" s="2">
        <v>3</v>
      </c>
      <c r="JU218" s="2">
        <v>0</v>
      </c>
      <c r="JV218" s="2">
        <v>1</v>
      </c>
      <c r="JW218" s="2">
        <v>0</v>
      </c>
      <c r="JX218" s="2">
        <v>0</v>
      </c>
      <c r="JY218" s="2">
        <v>0</v>
      </c>
      <c r="JZ218" s="2">
        <v>0</v>
      </c>
      <c r="KA218" s="2">
        <v>2</v>
      </c>
      <c r="KB218" s="25">
        <v>0</v>
      </c>
      <c r="KC218" s="25">
        <v>0</v>
      </c>
      <c r="KD218" s="25">
        <v>0</v>
      </c>
      <c r="KE218" s="25">
        <v>0</v>
      </c>
      <c r="KF218" s="25">
        <v>5</v>
      </c>
      <c r="KG218" s="25">
        <v>1</v>
      </c>
      <c r="KH218" s="25">
        <v>4</v>
      </c>
      <c r="KI218" s="25">
        <v>0</v>
      </c>
      <c r="KJ218" s="25">
        <v>2</v>
      </c>
      <c r="KK218" s="25">
        <v>1</v>
      </c>
      <c r="KL218" s="25">
        <v>3</v>
      </c>
      <c r="KM218" s="25">
        <v>3</v>
      </c>
      <c r="KN218" s="25">
        <v>5</v>
      </c>
      <c r="KO218" s="25">
        <v>3</v>
      </c>
      <c r="KP218" s="25">
        <v>2</v>
      </c>
      <c r="KQ218" s="25">
        <v>2</v>
      </c>
      <c r="KR218" s="44">
        <v>20</v>
      </c>
      <c r="KS218" s="44">
        <v>0</v>
      </c>
      <c r="KT218" s="44">
        <v>75</v>
      </c>
      <c r="KU218" s="44">
        <v>999999999</v>
      </c>
      <c r="KV218" s="44">
        <v>100</v>
      </c>
      <c r="KW218" s="44">
        <v>100</v>
      </c>
      <c r="KX218" s="44">
        <v>33.333333333333329</v>
      </c>
      <c r="KY218" s="44">
        <v>0</v>
      </c>
      <c r="KZ218" s="44">
        <v>100</v>
      </c>
      <c r="LA218" s="44">
        <v>66.666666666666657</v>
      </c>
      <c r="LB218" s="44">
        <v>100</v>
      </c>
      <c r="LC218" s="44">
        <v>100</v>
      </c>
      <c r="LD218" s="44">
        <v>20</v>
      </c>
      <c r="LE218" s="44">
        <v>100</v>
      </c>
      <c r="LF218" s="44">
        <v>0</v>
      </c>
      <c r="LG218" s="44">
        <v>999999999</v>
      </c>
      <c r="LH218" s="44">
        <v>0</v>
      </c>
      <c r="LI218" s="44">
        <v>0</v>
      </c>
      <c r="LJ218" s="44">
        <v>66.666666666666657</v>
      </c>
      <c r="LK218" s="44">
        <v>33.333333333333329</v>
      </c>
      <c r="LL218" s="44">
        <v>0</v>
      </c>
      <c r="LM218" s="44">
        <v>33.333333333333329</v>
      </c>
      <c r="LN218" s="44">
        <v>0</v>
      </c>
      <c r="LO218" s="44">
        <v>0</v>
      </c>
      <c r="LP218" s="44">
        <v>60</v>
      </c>
      <c r="LQ218" s="44">
        <v>0</v>
      </c>
      <c r="LR218" s="44">
        <v>25</v>
      </c>
      <c r="LS218" s="44">
        <v>999999999</v>
      </c>
      <c r="LT218" s="44">
        <v>0</v>
      </c>
      <c r="LU218" s="44">
        <v>0</v>
      </c>
      <c r="LV218" s="44">
        <v>0</v>
      </c>
      <c r="LW218" s="44">
        <v>66.666666666666657</v>
      </c>
      <c r="LX218" s="44">
        <v>0</v>
      </c>
      <c r="LY218" s="44">
        <v>0</v>
      </c>
      <c r="LZ218" s="44">
        <v>0</v>
      </c>
      <c r="MA218" s="44">
        <v>0</v>
      </c>
      <c r="MB218" s="25">
        <v>2</v>
      </c>
      <c r="MC218" s="25">
        <v>1</v>
      </c>
      <c r="MD218" s="25">
        <v>0</v>
      </c>
      <c r="ME218" s="25">
        <v>0</v>
      </c>
      <c r="MF218" s="25">
        <v>1</v>
      </c>
      <c r="MG218" s="25">
        <v>1</v>
      </c>
      <c r="MH218" s="25">
        <v>1</v>
      </c>
      <c r="MI218" s="25">
        <v>2</v>
      </c>
      <c r="MJ218" s="25">
        <v>0</v>
      </c>
      <c r="MK218" s="25">
        <v>0</v>
      </c>
      <c r="ML218" s="25">
        <v>2</v>
      </c>
      <c r="MM218" s="25">
        <v>0</v>
      </c>
      <c r="MN218" s="25">
        <v>2</v>
      </c>
      <c r="MO218" s="25">
        <v>3</v>
      </c>
      <c r="MP218" s="25">
        <v>4</v>
      </c>
      <c r="MQ218" s="25">
        <v>2</v>
      </c>
      <c r="MR218" s="25">
        <v>3</v>
      </c>
      <c r="MS218" s="25">
        <v>4</v>
      </c>
      <c r="MT218" s="25">
        <v>6</v>
      </c>
      <c r="MU218" s="25">
        <v>2</v>
      </c>
      <c r="MV218" s="25">
        <v>3</v>
      </c>
      <c r="MW218" s="44">
        <v>0</v>
      </c>
      <c r="MX218" s="44">
        <v>3</v>
      </c>
      <c r="MY218" s="44">
        <v>0</v>
      </c>
      <c r="MZ218" s="44">
        <v>100</v>
      </c>
      <c r="NA218" s="44">
        <v>33.333333333333329</v>
      </c>
      <c r="NB218" s="44">
        <v>0</v>
      </c>
      <c r="NC218" s="44">
        <v>0</v>
      </c>
      <c r="ND218" s="44">
        <v>33.333333333333329</v>
      </c>
      <c r="NE218" s="44">
        <v>25</v>
      </c>
      <c r="NF218" s="44">
        <v>16.666666666666664</v>
      </c>
      <c r="NG218" s="44">
        <v>100</v>
      </c>
      <c r="NH218" s="44">
        <v>0</v>
      </c>
      <c r="NI218" s="44">
        <v>999999999</v>
      </c>
      <c r="NJ218" s="44">
        <v>66.666666666666657</v>
      </c>
      <c r="NK218" s="44">
        <v>999999999</v>
      </c>
      <c r="NL218" s="25">
        <v>0</v>
      </c>
      <c r="NM218" s="25">
        <v>0</v>
      </c>
      <c r="NN218" s="25">
        <v>0</v>
      </c>
      <c r="NO218" s="25">
        <v>0</v>
      </c>
      <c r="NP218" s="25">
        <v>0</v>
      </c>
      <c r="NQ218" s="25">
        <v>0</v>
      </c>
      <c r="NR218" s="25">
        <v>2</v>
      </c>
      <c r="NS218" s="25">
        <v>0</v>
      </c>
      <c r="NT218" s="25">
        <v>0</v>
      </c>
      <c r="NU218" s="25">
        <v>0</v>
      </c>
      <c r="NV218" s="25">
        <v>0</v>
      </c>
      <c r="NW218" s="25">
        <v>0</v>
      </c>
      <c r="NX218" s="25">
        <v>0</v>
      </c>
      <c r="NY218" s="25">
        <v>0</v>
      </c>
      <c r="NZ218" s="25">
        <v>1</v>
      </c>
      <c r="OA218" s="25">
        <v>0</v>
      </c>
      <c r="OB218" s="25">
        <v>1</v>
      </c>
      <c r="OC218" s="25">
        <v>0</v>
      </c>
      <c r="OD218" s="44">
        <v>2</v>
      </c>
      <c r="OE218" s="44">
        <v>0</v>
      </c>
      <c r="OF218" s="44">
        <v>0</v>
      </c>
      <c r="OG218" s="44">
        <v>0</v>
      </c>
      <c r="OH218" s="44">
        <v>1</v>
      </c>
      <c r="OI218" s="44">
        <v>0</v>
      </c>
      <c r="OJ218" s="44">
        <v>999999999</v>
      </c>
      <c r="OK218" s="44">
        <v>999999999</v>
      </c>
      <c r="OL218" s="44">
        <v>0</v>
      </c>
      <c r="OM218" s="44">
        <v>999999999</v>
      </c>
      <c r="ON218" s="44">
        <v>0</v>
      </c>
      <c r="OO218" s="44">
        <v>999999999</v>
      </c>
      <c r="OP218" s="44">
        <v>100</v>
      </c>
      <c r="OQ218" s="44">
        <v>999999999</v>
      </c>
      <c r="OR218" s="44">
        <v>999999999</v>
      </c>
      <c r="OS218" s="44">
        <v>999999999</v>
      </c>
      <c r="OT218" s="44">
        <v>0</v>
      </c>
      <c r="OU218" s="44">
        <v>999999999</v>
      </c>
      <c r="OV218" s="25">
        <v>4</v>
      </c>
      <c r="OW218" s="25">
        <v>3</v>
      </c>
      <c r="OX218" s="25">
        <v>7</v>
      </c>
      <c r="OY218" s="25">
        <v>4</v>
      </c>
      <c r="OZ218" s="25">
        <v>6</v>
      </c>
      <c r="PA218" s="25">
        <v>9</v>
      </c>
      <c r="PB218" s="25">
        <v>12</v>
      </c>
      <c r="PC218" s="25">
        <v>14</v>
      </c>
      <c r="PD218" s="25">
        <v>10</v>
      </c>
      <c r="PE218" s="25">
        <v>7</v>
      </c>
      <c r="PF218" s="25">
        <v>8</v>
      </c>
      <c r="PG218" s="25">
        <v>5</v>
      </c>
      <c r="PH218" s="25">
        <v>13</v>
      </c>
      <c r="PI218" s="25">
        <v>7</v>
      </c>
      <c r="PJ218" s="25">
        <v>12</v>
      </c>
      <c r="PK218" s="25">
        <v>8</v>
      </c>
      <c r="PL218" s="25">
        <v>11</v>
      </c>
      <c r="PM218" s="25">
        <v>11</v>
      </c>
      <c r="PN218" s="25">
        <v>14</v>
      </c>
      <c r="PO218" s="25">
        <v>16</v>
      </c>
      <c r="PP218" s="25">
        <v>14</v>
      </c>
      <c r="PQ218" s="25">
        <v>7</v>
      </c>
      <c r="PR218" s="25">
        <v>12</v>
      </c>
      <c r="PS218" s="25">
        <v>13</v>
      </c>
      <c r="PT218" s="44">
        <v>30.76923076923077</v>
      </c>
      <c r="PU218" s="44">
        <v>42.857142857142854</v>
      </c>
      <c r="PV218" s="44">
        <v>58.333333333333336</v>
      </c>
      <c r="PW218" s="44">
        <v>50</v>
      </c>
      <c r="PX218" s="44">
        <v>54.54545454545454</v>
      </c>
      <c r="PY218" s="44">
        <v>81.818181818181827</v>
      </c>
      <c r="PZ218" s="44">
        <v>85.714285714285708</v>
      </c>
      <c r="QA218" s="44">
        <v>87.5</v>
      </c>
      <c r="QB218" s="44">
        <v>71.428571428571431</v>
      </c>
      <c r="QC218" s="44">
        <v>100</v>
      </c>
      <c r="QD218" s="44">
        <v>66.666666666666657</v>
      </c>
      <c r="QE218" s="44">
        <v>38.461538461538467</v>
      </c>
      <c r="QF218" s="25">
        <v>4</v>
      </c>
      <c r="QG218" s="25">
        <v>5</v>
      </c>
      <c r="QH218" s="25">
        <v>8</v>
      </c>
      <c r="QI218" s="25">
        <v>4</v>
      </c>
      <c r="QJ218" s="25">
        <v>6</v>
      </c>
      <c r="QK218" s="25">
        <v>7</v>
      </c>
      <c r="QL218" s="25">
        <v>12</v>
      </c>
      <c r="QM218" s="25">
        <v>13</v>
      </c>
      <c r="QN218" s="25">
        <v>10</v>
      </c>
      <c r="QO218" s="25">
        <v>4</v>
      </c>
      <c r="QP218" s="25">
        <v>2</v>
      </c>
      <c r="QQ218" s="25">
        <v>13</v>
      </c>
      <c r="QR218" s="25">
        <v>7</v>
      </c>
      <c r="QS218" s="25">
        <v>12</v>
      </c>
      <c r="QT218" s="25">
        <v>8</v>
      </c>
      <c r="QU218" s="25">
        <v>11</v>
      </c>
      <c r="QV218" s="25">
        <v>11</v>
      </c>
      <c r="QW218" s="25">
        <v>14</v>
      </c>
      <c r="QX218" s="25">
        <v>16</v>
      </c>
      <c r="QY218" s="25">
        <v>14</v>
      </c>
      <c r="QZ218" s="25">
        <v>7</v>
      </c>
      <c r="RA218" s="25">
        <v>12</v>
      </c>
      <c r="RB218" s="44">
        <v>30.76923076923077</v>
      </c>
      <c r="RC218" s="44">
        <v>71.428571428571431</v>
      </c>
      <c r="RD218" s="44">
        <v>66.666666666666657</v>
      </c>
      <c r="RE218" s="44">
        <v>50</v>
      </c>
      <c r="RF218" s="44">
        <v>54.54545454545454</v>
      </c>
      <c r="RG218" s="44">
        <v>63.636363636363633</v>
      </c>
      <c r="RH218" s="44">
        <v>85.714285714285708</v>
      </c>
      <c r="RI218" s="44">
        <v>81.25</v>
      </c>
      <c r="RJ218" s="44">
        <v>71.428571428571431</v>
      </c>
      <c r="RK218" s="44">
        <v>57.142857142857139</v>
      </c>
      <c r="RL218" s="44">
        <v>16.666666666666664</v>
      </c>
      <c r="RM218" s="25">
        <v>5</v>
      </c>
      <c r="RN218" s="25">
        <v>5</v>
      </c>
      <c r="RO218" s="25">
        <v>5</v>
      </c>
      <c r="RP218" s="25">
        <v>2</v>
      </c>
      <c r="RQ218" s="25">
        <v>7</v>
      </c>
      <c r="RR218" s="25">
        <v>7</v>
      </c>
      <c r="RS218" s="25">
        <v>11</v>
      </c>
      <c r="RT218" s="25">
        <v>6</v>
      </c>
      <c r="RU218" s="25">
        <v>8</v>
      </c>
      <c r="RV218" s="25">
        <v>5</v>
      </c>
      <c r="RW218" s="25">
        <v>5</v>
      </c>
      <c r="RX218" s="25">
        <v>5</v>
      </c>
      <c r="RY218" s="25">
        <v>4</v>
      </c>
      <c r="RZ218" s="25">
        <v>2</v>
      </c>
      <c r="SA218" s="25">
        <v>4</v>
      </c>
      <c r="SB218" s="25">
        <v>2</v>
      </c>
      <c r="SC218" s="25">
        <v>7</v>
      </c>
      <c r="SD218" s="25">
        <v>3</v>
      </c>
      <c r="SE218" s="25">
        <v>9</v>
      </c>
      <c r="SF218" s="25">
        <v>2</v>
      </c>
      <c r="SG218" s="25">
        <v>9</v>
      </c>
      <c r="SH218" s="25">
        <v>5</v>
      </c>
      <c r="SI218" s="25">
        <v>7</v>
      </c>
      <c r="SJ218" s="25">
        <v>5</v>
      </c>
      <c r="SK218" s="25">
        <v>3</v>
      </c>
      <c r="SL218" s="25">
        <v>2</v>
      </c>
      <c r="SM218" s="25">
        <v>2</v>
      </c>
      <c r="SN218" s="25">
        <v>2</v>
      </c>
      <c r="SO218" s="25">
        <v>5</v>
      </c>
      <c r="SP218" s="25">
        <v>3</v>
      </c>
      <c r="SQ218" s="25">
        <v>8</v>
      </c>
      <c r="SR218" s="25">
        <v>1</v>
      </c>
      <c r="SS218" s="25">
        <v>7</v>
      </c>
      <c r="ST218" s="25">
        <v>5</v>
      </c>
      <c r="SU218" s="25">
        <v>5</v>
      </c>
      <c r="SV218" s="25">
        <v>4</v>
      </c>
      <c r="SW218" s="44">
        <v>55.555555555555557</v>
      </c>
      <c r="SX218" s="44">
        <v>83.333333333333343</v>
      </c>
      <c r="SY218" s="44">
        <v>55.555555555555557</v>
      </c>
      <c r="SZ218" s="44">
        <v>66.666666666666657</v>
      </c>
      <c r="TA218" s="44">
        <v>70</v>
      </c>
      <c r="TB218" s="44">
        <v>87.5</v>
      </c>
      <c r="TC218" s="44">
        <v>84.615384615384613</v>
      </c>
      <c r="TD218" s="44">
        <v>66.666666666666657</v>
      </c>
      <c r="TE218" s="44">
        <v>72.727272727272734</v>
      </c>
      <c r="TF218" s="44">
        <v>100</v>
      </c>
      <c r="TG218" s="44">
        <v>38.461538461538467</v>
      </c>
      <c r="TH218" s="44">
        <v>62.5</v>
      </c>
      <c r="TI218" s="44">
        <v>44.444444444444443</v>
      </c>
      <c r="TJ218" s="44">
        <v>33.333333333333329</v>
      </c>
      <c r="TK218" s="44">
        <v>44.444444444444443</v>
      </c>
      <c r="TL218" s="44">
        <v>66.666666666666657</v>
      </c>
      <c r="TM218" s="44">
        <v>70</v>
      </c>
      <c r="TN218" s="44">
        <v>37.5</v>
      </c>
      <c r="TO218" s="44">
        <v>69.230769230769226</v>
      </c>
      <c r="TP218" s="44">
        <v>22.222222222222221</v>
      </c>
      <c r="TQ218" s="44">
        <v>81.818181818181827</v>
      </c>
      <c r="TR218" s="44">
        <v>100</v>
      </c>
      <c r="TS218" s="44">
        <v>53.846153846153847</v>
      </c>
      <c r="TT218" s="44">
        <v>62.5</v>
      </c>
      <c r="TU218" s="44">
        <v>33.333333333333329</v>
      </c>
      <c r="TV218" s="44">
        <v>33.333333333333329</v>
      </c>
      <c r="TW218" s="44">
        <v>22.222222222222221</v>
      </c>
      <c r="TX218" s="44">
        <v>66.666666666666657</v>
      </c>
      <c r="TY218" s="44">
        <v>50</v>
      </c>
      <c r="TZ218" s="44">
        <v>37.5</v>
      </c>
      <c r="UA218" s="44">
        <v>61.53846153846154</v>
      </c>
      <c r="UB218" s="44">
        <v>11.111111111111111</v>
      </c>
      <c r="UC218" s="44">
        <v>63.636363636363633</v>
      </c>
      <c r="UD218" s="44">
        <v>100</v>
      </c>
      <c r="UE218" s="44">
        <v>38.461538461538467</v>
      </c>
      <c r="UF218" s="44">
        <v>50</v>
      </c>
    </row>
    <row r="219" spans="1:552" x14ac:dyDescent="0.25">
      <c r="A219" s="2" t="str">
        <f t="shared" si="3"/>
        <v xml:space="preserve">354330 Ribeirão Pires                                                                                                                               </v>
      </c>
      <c r="B219" s="58">
        <v>354330</v>
      </c>
      <c r="C219" s="2" t="s">
        <v>263</v>
      </c>
      <c r="D219" s="56">
        <v>1</v>
      </c>
      <c r="E219" s="56">
        <v>5</v>
      </c>
      <c r="F219" s="56">
        <v>2</v>
      </c>
      <c r="G219" s="56">
        <v>0</v>
      </c>
      <c r="H219" s="56">
        <v>8</v>
      </c>
      <c r="I219" s="56">
        <v>4</v>
      </c>
      <c r="J219" s="56">
        <v>2</v>
      </c>
      <c r="K219" s="56">
        <v>3</v>
      </c>
      <c r="L219" s="56">
        <v>2</v>
      </c>
      <c r="M219" s="56">
        <v>4</v>
      </c>
      <c r="N219" s="56">
        <v>4</v>
      </c>
      <c r="O219" s="56">
        <v>3</v>
      </c>
      <c r="P219" s="59">
        <v>1</v>
      </c>
      <c r="Q219" s="59">
        <v>2</v>
      </c>
      <c r="R219" s="59">
        <v>0</v>
      </c>
      <c r="S219" s="59">
        <v>0</v>
      </c>
      <c r="T219" s="59">
        <v>4</v>
      </c>
      <c r="U219" s="59">
        <v>3</v>
      </c>
      <c r="V219" s="59">
        <v>1</v>
      </c>
      <c r="W219" s="59">
        <v>3</v>
      </c>
      <c r="X219" s="59">
        <v>2</v>
      </c>
      <c r="Y219" s="59">
        <v>4</v>
      </c>
      <c r="Z219" s="59">
        <v>4</v>
      </c>
      <c r="AA219" s="59">
        <v>2</v>
      </c>
      <c r="AB219" s="62">
        <v>100</v>
      </c>
      <c r="AC219" s="62">
        <v>40</v>
      </c>
      <c r="AD219" s="62">
        <v>0</v>
      </c>
      <c r="AE219" s="62">
        <v>999999999</v>
      </c>
      <c r="AF219" s="62">
        <v>50</v>
      </c>
      <c r="AG219" s="62">
        <v>75</v>
      </c>
      <c r="AH219" s="62">
        <v>50</v>
      </c>
      <c r="AI219" s="62">
        <v>100</v>
      </c>
      <c r="AJ219" s="62">
        <v>100</v>
      </c>
      <c r="AK219" s="62">
        <v>100</v>
      </c>
      <c r="AL219" s="62">
        <v>100</v>
      </c>
      <c r="AM219" s="62">
        <v>66.666666666666657</v>
      </c>
      <c r="AN219" s="61">
        <v>0</v>
      </c>
      <c r="AO219" s="25">
        <v>3</v>
      </c>
      <c r="AP219" s="25">
        <v>2</v>
      </c>
      <c r="AQ219" s="25">
        <v>0</v>
      </c>
      <c r="AR219" s="25">
        <v>4</v>
      </c>
      <c r="AS219" s="25">
        <v>0</v>
      </c>
      <c r="AT219" s="25">
        <v>1</v>
      </c>
      <c r="AU219" s="25">
        <v>0</v>
      </c>
      <c r="AV219" s="25">
        <v>0</v>
      </c>
      <c r="AW219" s="25">
        <v>0</v>
      </c>
      <c r="AX219" s="25">
        <v>0</v>
      </c>
      <c r="AY219" s="25">
        <v>1</v>
      </c>
      <c r="AZ219" s="39">
        <v>0</v>
      </c>
      <c r="BA219" s="39">
        <v>60</v>
      </c>
      <c r="BB219" s="39">
        <v>100</v>
      </c>
      <c r="BC219" s="39">
        <v>999999999</v>
      </c>
      <c r="BD219" s="39">
        <v>50</v>
      </c>
      <c r="BE219" s="39">
        <v>0</v>
      </c>
      <c r="BF219" s="39">
        <v>50</v>
      </c>
      <c r="BG219" s="39">
        <v>0</v>
      </c>
      <c r="BH219" s="39">
        <v>0</v>
      </c>
      <c r="BI219" s="39">
        <v>0</v>
      </c>
      <c r="BJ219" s="39">
        <v>0</v>
      </c>
      <c r="BK219" s="39">
        <v>33.333333333333329</v>
      </c>
      <c r="BL219" s="25">
        <v>0</v>
      </c>
      <c r="BM219" s="25">
        <v>0</v>
      </c>
      <c r="BN219" s="25">
        <v>0</v>
      </c>
      <c r="BO219" s="25">
        <v>0</v>
      </c>
      <c r="BP219" s="25">
        <v>0</v>
      </c>
      <c r="BQ219" s="25">
        <v>1</v>
      </c>
      <c r="BR219" s="25">
        <v>0</v>
      </c>
      <c r="BS219" s="25">
        <v>0</v>
      </c>
      <c r="BT219" s="25">
        <v>0</v>
      </c>
      <c r="BU219" s="25">
        <v>0</v>
      </c>
      <c r="BV219" s="25">
        <v>0</v>
      </c>
      <c r="BW219" s="25">
        <v>0</v>
      </c>
      <c r="BX219" s="39">
        <v>0</v>
      </c>
      <c r="BY219" s="39">
        <v>0</v>
      </c>
      <c r="BZ219" s="39">
        <v>0</v>
      </c>
      <c r="CA219" s="39">
        <v>999999999</v>
      </c>
      <c r="CB219" s="39">
        <v>0</v>
      </c>
      <c r="CC219" s="39">
        <v>25</v>
      </c>
      <c r="CD219" s="39">
        <v>0</v>
      </c>
      <c r="CE219" s="39">
        <v>0</v>
      </c>
      <c r="CF219" s="39">
        <v>0</v>
      </c>
      <c r="CG219" s="39">
        <v>0</v>
      </c>
      <c r="CH219" s="39">
        <v>0</v>
      </c>
      <c r="CI219" s="39">
        <v>0</v>
      </c>
      <c r="CJ219" s="63">
        <v>1</v>
      </c>
      <c r="CK219" s="63">
        <v>2</v>
      </c>
      <c r="CL219" s="63">
        <v>0</v>
      </c>
      <c r="CM219" s="63">
        <v>0</v>
      </c>
      <c r="CN219" s="63">
        <v>1</v>
      </c>
      <c r="CO219" s="63">
        <v>3</v>
      </c>
      <c r="CP219" s="63">
        <v>0</v>
      </c>
      <c r="CQ219" s="63">
        <v>2</v>
      </c>
      <c r="CR219" s="63">
        <v>2</v>
      </c>
      <c r="CS219" s="63">
        <v>2</v>
      </c>
      <c r="CT219" s="63">
        <v>2</v>
      </c>
      <c r="CU219" s="63">
        <v>1</v>
      </c>
      <c r="CV219" s="63">
        <v>0</v>
      </c>
      <c r="CW219" s="63">
        <v>0</v>
      </c>
      <c r="CX219" s="63">
        <v>0</v>
      </c>
      <c r="CY219" s="63">
        <v>0</v>
      </c>
      <c r="CZ219" s="63">
        <v>0</v>
      </c>
      <c r="DA219" s="63">
        <v>0</v>
      </c>
      <c r="DB219" s="63">
        <v>0</v>
      </c>
      <c r="DC219" s="63">
        <v>0</v>
      </c>
      <c r="DD219" s="63">
        <v>0</v>
      </c>
      <c r="DE219" s="63">
        <v>0</v>
      </c>
      <c r="DF219" s="63">
        <v>0</v>
      </c>
      <c r="DG219" s="63">
        <v>0</v>
      </c>
      <c r="DH219" s="25">
        <v>0</v>
      </c>
      <c r="DI219" s="25">
        <v>0</v>
      </c>
      <c r="DJ219" s="25">
        <v>0</v>
      </c>
      <c r="DK219" s="25">
        <v>0</v>
      </c>
      <c r="DL219" s="25">
        <v>3</v>
      </c>
      <c r="DM219" s="25">
        <v>0</v>
      </c>
      <c r="DN219" s="25">
        <v>0</v>
      </c>
      <c r="DO219" s="25">
        <v>1</v>
      </c>
      <c r="DP219" s="25">
        <v>0</v>
      </c>
      <c r="DQ219" s="25">
        <v>1</v>
      </c>
      <c r="DR219" s="25">
        <v>0</v>
      </c>
      <c r="DS219" s="25">
        <v>0</v>
      </c>
      <c r="DT219" s="34">
        <v>1</v>
      </c>
      <c r="DU219" s="34">
        <v>2</v>
      </c>
      <c r="DV219" s="34">
        <v>0</v>
      </c>
      <c r="DW219" s="34">
        <v>0</v>
      </c>
      <c r="DX219" s="34">
        <v>4</v>
      </c>
      <c r="DY219" s="34">
        <v>3</v>
      </c>
      <c r="DZ219" s="34">
        <v>0</v>
      </c>
      <c r="EA219" s="2">
        <v>3</v>
      </c>
      <c r="EB219" s="2">
        <v>2</v>
      </c>
      <c r="EC219" s="2">
        <v>3</v>
      </c>
      <c r="ED219" s="2">
        <v>2</v>
      </c>
      <c r="EE219" s="2">
        <v>1</v>
      </c>
      <c r="EF219" s="34">
        <v>100</v>
      </c>
      <c r="EG219" s="34">
        <v>100</v>
      </c>
      <c r="EH219" s="34">
        <v>999999999</v>
      </c>
      <c r="EI219" s="34">
        <v>999999999</v>
      </c>
      <c r="EJ219" s="34">
        <v>25</v>
      </c>
      <c r="EK219" s="34">
        <v>100</v>
      </c>
      <c r="EL219" s="34">
        <v>999999999</v>
      </c>
      <c r="EM219" s="34">
        <v>66.666666666666657</v>
      </c>
      <c r="EN219" s="34">
        <v>100</v>
      </c>
      <c r="EO219" s="34">
        <v>66.666666666666657</v>
      </c>
      <c r="EP219" s="34">
        <v>100</v>
      </c>
      <c r="EQ219" s="34">
        <v>100</v>
      </c>
      <c r="ER219" s="34">
        <v>0</v>
      </c>
      <c r="ES219" s="34">
        <v>0</v>
      </c>
      <c r="ET219" s="34">
        <v>999999999</v>
      </c>
      <c r="EU219" s="34">
        <v>999999999</v>
      </c>
      <c r="EV219" s="34">
        <v>0</v>
      </c>
      <c r="EW219" s="34">
        <v>0</v>
      </c>
      <c r="EX219" s="34">
        <v>999999999</v>
      </c>
      <c r="EY219" s="34">
        <v>0</v>
      </c>
      <c r="EZ219" s="34">
        <v>0</v>
      </c>
      <c r="FA219" s="34">
        <v>0</v>
      </c>
      <c r="FB219" s="34">
        <v>0</v>
      </c>
      <c r="FC219" s="34">
        <v>0</v>
      </c>
      <c r="FD219" s="42">
        <v>0</v>
      </c>
      <c r="FE219" s="42">
        <v>0</v>
      </c>
      <c r="FF219" s="42">
        <v>999999999</v>
      </c>
      <c r="FG219" s="42">
        <v>999999999</v>
      </c>
      <c r="FH219" s="42">
        <v>75</v>
      </c>
      <c r="FI219" s="42">
        <v>0</v>
      </c>
      <c r="FJ219" s="42">
        <v>999999999</v>
      </c>
      <c r="FK219" s="42">
        <v>33.333333333333329</v>
      </c>
      <c r="FL219" s="42">
        <v>0</v>
      </c>
      <c r="FM219" s="42">
        <v>33.333333333333329</v>
      </c>
      <c r="FN219" s="42">
        <v>0</v>
      </c>
      <c r="FO219" s="42">
        <v>0</v>
      </c>
      <c r="FP219" s="42">
        <v>1</v>
      </c>
      <c r="FQ219" s="2">
        <v>0</v>
      </c>
      <c r="FR219" s="2">
        <v>0</v>
      </c>
      <c r="FS219" s="2">
        <v>0</v>
      </c>
      <c r="FT219" s="2">
        <v>3</v>
      </c>
      <c r="FU219" s="2">
        <v>2</v>
      </c>
      <c r="FV219" s="2">
        <v>1</v>
      </c>
      <c r="FW219" s="2">
        <v>3</v>
      </c>
      <c r="FX219" s="2">
        <v>2</v>
      </c>
      <c r="FY219" s="2">
        <v>3</v>
      </c>
      <c r="FZ219" s="2">
        <v>3</v>
      </c>
      <c r="GA219" s="2">
        <v>1</v>
      </c>
      <c r="GB219" s="25">
        <v>0</v>
      </c>
      <c r="GC219" s="25">
        <v>1</v>
      </c>
      <c r="GD219" s="25">
        <v>0</v>
      </c>
      <c r="GE219" s="25">
        <v>0</v>
      </c>
      <c r="GF219" s="25">
        <v>0</v>
      </c>
      <c r="GG219" s="25">
        <v>1</v>
      </c>
      <c r="GH219" s="25">
        <v>0</v>
      </c>
      <c r="GI219" s="25">
        <v>0</v>
      </c>
      <c r="GJ219" s="25">
        <v>0</v>
      </c>
      <c r="GK219" s="25">
        <v>0</v>
      </c>
      <c r="GL219" s="25">
        <v>1</v>
      </c>
      <c r="GM219" s="25">
        <v>1</v>
      </c>
      <c r="GN219" s="2">
        <v>0</v>
      </c>
      <c r="GO219" s="2">
        <v>1</v>
      </c>
      <c r="GP219" s="2">
        <v>0</v>
      </c>
      <c r="GQ219" s="2">
        <v>0</v>
      </c>
      <c r="GR219" s="2">
        <v>1</v>
      </c>
      <c r="GS219" s="2">
        <v>0</v>
      </c>
      <c r="GT219" s="2">
        <v>0</v>
      </c>
      <c r="GU219" s="2">
        <v>0</v>
      </c>
      <c r="GV219" s="2">
        <v>0</v>
      </c>
      <c r="GW219" s="2">
        <v>1</v>
      </c>
      <c r="GX219" s="2">
        <v>0</v>
      </c>
      <c r="GY219" s="2">
        <v>0</v>
      </c>
      <c r="GZ219" s="2">
        <v>1</v>
      </c>
      <c r="HA219" s="2">
        <v>2</v>
      </c>
      <c r="HB219" s="2">
        <v>0</v>
      </c>
      <c r="HC219" s="2">
        <v>0</v>
      </c>
      <c r="HD219" s="2">
        <v>4</v>
      </c>
      <c r="HE219" s="2">
        <v>3</v>
      </c>
      <c r="HF219" s="2">
        <v>1</v>
      </c>
      <c r="HG219" s="2">
        <v>3</v>
      </c>
      <c r="HH219" s="2">
        <v>2</v>
      </c>
      <c r="HI219" s="2">
        <v>4</v>
      </c>
      <c r="HJ219" s="2">
        <v>4</v>
      </c>
      <c r="HK219" s="2">
        <v>2</v>
      </c>
      <c r="HL219" s="34">
        <v>100</v>
      </c>
      <c r="HM219" s="34">
        <v>0</v>
      </c>
      <c r="HN219" s="34">
        <v>999999999</v>
      </c>
      <c r="HO219" s="34">
        <v>999999999</v>
      </c>
      <c r="HP219" s="34">
        <v>75</v>
      </c>
      <c r="HQ219" s="34">
        <v>66.666666666666657</v>
      </c>
      <c r="HR219" s="34">
        <v>100</v>
      </c>
      <c r="HS219" s="34">
        <v>100</v>
      </c>
      <c r="HT219" s="34">
        <v>100</v>
      </c>
      <c r="HU219" s="34">
        <v>75</v>
      </c>
      <c r="HV219" s="34">
        <v>75</v>
      </c>
      <c r="HW219" s="34">
        <v>50</v>
      </c>
      <c r="HX219" s="39">
        <v>0</v>
      </c>
      <c r="HY219" s="39">
        <v>50</v>
      </c>
      <c r="HZ219" s="39">
        <v>999999999</v>
      </c>
      <c r="IA219" s="39">
        <v>999999999</v>
      </c>
      <c r="IB219" s="39">
        <v>0</v>
      </c>
      <c r="IC219" s="39">
        <v>33.333333333333329</v>
      </c>
      <c r="ID219" s="39">
        <v>0</v>
      </c>
      <c r="IE219" s="39">
        <v>0</v>
      </c>
      <c r="IF219" s="39">
        <v>0</v>
      </c>
      <c r="IG219" s="39">
        <v>0</v>
      </c>
      <c r="IH219" s="39">
        <v>25</v>
      </c>
      <c r="II219" s="39">
        <v>50</v>
      </c>
      <c r="IJ219" s="39">
        <v>0</v>
      </c>
      <c r="IK219" s="39">
        <v>50</v>
      </c>
      <c r="IL219" s="39">
        <v>999999999</v>
      </c>
      <c r="IM219" s="39">
        <v>999999999</v>
      </c>
      <c r="IN219" s="39">
        <v>25</v>
      </c>
      <c r="IO219" s="39">
        <v>0</v>
      </c>
      <c r="IP219" s="39">
        <v>0</v>
      </c>
      <c r="IQ219" s="39">
        <v>0</v>
      </c>
      <c r="IR219" s="39">
        <v>0</v>
      </c>
      <c r="IS219" s="39">
        <v>25</v>
      </c>
      <c r="IT219" s="39">
        <v>0</v>
      </c>
      <c r="IU219" s="39">
        <v>0</v>
      </c>
      <c r="IV219" s="39">
        <v>0</v>
      </c>
      <c r="IW219" s="39">
        <v>0</v>
      </c>
      <c r="IX219" s="39">
        <v>2</v>
      </c>
      <c r="IY219" s="39">
        <v>0</v>
      </c>
      <c r="IZ219" s="39">
        <v>1</v>
      </c>
      <c r="JA219" s="39">
        <v>0</v>
      </c>
      <c r="JB219" s="39">
        <v>1</v>
      </c>
      <c r="JC219" s="39">
        <v>0</v>
      </c>
      <c r="JD219" s="2">
        <v>0</v>
      </c>
      <c r="JE219" s="2">
        <v>0</v>
      </c>
      <c r="JF219" s="2">
        <v>0</v>
      </c>
      <c r="JG219" s="2">
        <v>1</v>
      </c>
      <c r="JH219" s="2">
        <v>0</v>
      </c>
      <c r="JI219" s="2">
        <v>1</v>
      </c>
      <c r="JJ219" s="2">
        <v>0</v>
      </c>
      <c r="JK219" s="2">
        <v>0</v>
      </c>
      <c r="JL219" s="2">
        <v>1</v>
      </c>
      <c r="JM219" s="44">
        <v>0</v>
      </c>
      <c r="JN219" s="44">
        <v>0</v>
      </c>
      <c r="JO219" s="44">
        <v>0</v>
      </c>
      <c r="JP219" s="2">
        <v>0</v>
      </c>
      <c r="JQ219" s="2">
        <v>0</v>
      </c>
      <c r="JR219" s="2">
        <v>0</v>
      </c>
      <c r="JS219" s="2">
        <v>0</v>
      </c>
      <c r="JT219" s="2">
        <v>0</v>
      </c>
      <c r="JU219" s="2">
        <v>1</v>
      </c>
      <c r="JV219" s="2">
        <v>0</v>
      </c>
      <c r="JW219" s="2">
        <v>0</v>
      </c>
      <c r="JX219" s="2">
        <v>2</v>
      </c>
      <c r="JY219" s="2">
        <v>0</v>
      </c>
      <c r="JZ219" s="2">
        <v>0</v>
      </c>
      <c r="KA219" s="2">
        <v>0</v>
      </c>
      <c r="KB219" s="25">
        <v>0</v>
      </c>
      <c r="KC219" s="25">
        <v>0</v>
      </c>
      <c r="KD219" s="25">
        <v>0</v>
      </c>
      <c r="KE219" s="25">
        <v>0</v>
      </c>
      <c r="KF219" s="25">
        <v>0</v>
      </c>
      <c r="KG219" s="25">
        <v>2</v>
      </c>
      <c r="KH219" s="25">
        <v>2</v>
      </c>
      <c r="KI219" s="25">
        <v>0</v>
      </c>
      <c r="KJ219" s="25">
        <v>4</v>
      </c>
      <c r="KK219" s="25">
        <v>0</v>
      </c>
      <c r="KL219" s="25">
        <v>1</v>
      </c>
      <c r="KM219" s="25">
        <v>0</v>
      </c>
      <c r="KN219" s="25">
        <v>0</v>
      </c>
      <c r="KO219" s="25">
        <v>0</v>
      </c>
      <c r="KP219" s="25">
        <v>0</v>
      </c>
      <c r="KQ219" s="25">
        <v>1</v>
      </c>
      <c r="KR219" s="44">
        <v>999999999</v>
      </c>
      <c r="KS219" s="44">
        <v>0</v>
      </c>
      <c r="KT219" s="44">
        <v>100</v>
      </c>
      <c r="KU219" s="44">
        <v>999999999</v>
      </c>
      <c r="KV219" s="44">
        <v>25</v>
      </c>
      <c r="KW219" s="44">
        <v>999999999</v>
      </c>
      <c r="KX219" s="44">
        <v>100</v>
      </c>
      <c r="KY219" s="44">
        <v>999999999</v>
      </c>
      <c r="KZ219" s="44">
        <v>999999999</v>
      </c>
      <c r="LA219" s="44">
        <v>999999999</v>
      </c>
      <c r="LB219" s="44">
        <v>999999999</v>
      </c>
      <c r="LC219" s="44">
        <v>100</v>
      </c>
      <c r="LD219" s="44">
        <v>999999999</v>
      </c>
      <c r="LE219" s="44">
        <v>50</v>
      </c>
      <c r="LF219" s="44">
        <v>0</v>
      </c>
      <c r="LG219" s="44">
        <v>999999999</v>
      </c>
      <c r="LH219" s="44">
        <v>25</v>
      </c>
      <c r="LI219" s="44">
        <v>999999999</v>
      </c>
      <c r="LJ219" s="44">
        <v>0</v>
      </c>
      <c r="LK219" s="44">
        <v>999999999</v>
      </c>
      <c r="LL219" s="44">
        <v>999999999</v>
      </c>
      <c r="LM219" s="44">
        <v>999999999</v>
      </c>
      <c r="LN219" s="44">
        <v>999999999</v>
      </c>
      <c r="LO219" s="44">
        <v>0</v>
      </c>
      <c r="LP219" s="44">
        <v>999999999</v>
      </c>
      <c r="LQ219" s="44">
        <v>50</v>
      </c>
      <c r="LR219" s="44">
        <v>0</v>
      </c>
      <c r="LS219" s="44">
        <v>999999999</v>
      </c>
      <c r="LT219" s="44">
        <v>50</v>
      </c>
      <c r="LU219" s="44">
        <v>999999999</v>
      </c>
      <c r="LV219" s="44">
        <v>0</v>
      </c>
      <c r="LW219" s="44">
        <v>999999999</v>
      </c>
      <c r="LX219" s="44">
        <v>999999999</v>
      </c>
      <c r="LY219" s="44">
        <v>999999999</v>
      </c>
      <c r="LZ219" s="44">
        <v>999999999</v>
      </c>
      <c r="MA219" s="44">
        <v>0</v>
      </c>
      <c r="MB219" s="25">
        <v>0</v>
      </c>
      <c r="MC219" s="25">
        <v>0</v>
      </c>
      <c r="MD219" s="25">
        <v>0</v>
      </c>
      <c r="ME219" s="25">
        <v>0</v>
      </c>
      <c r="MF219" s="25">
        <v>1</v>
      </c>
      <c r="MG219" s="25">
        <v>2</v>
      </c>
      <c r="MH219" s="25">
        <v>0</v>
      </c>
      <c r="MI219" s="25">
        <v>1</v>
      </c>
      <c r="MJ219" s="25">
        <v>0</v>
      </c>
      <c r="MK219" s="25">
        <v>0</v>
      </c>
      <c r="ML219" s="25">
        <v>0</v>
      </c>
      <c r="MM219" s="25">
        <v>0</v>
      </c>
      <c r="MN219" s="25">
        <v>1</v>
      </c>
      <c r="MO219" s="25">
        <v>2</v>
      </c>
      <c r="MP219" s="25">
        <v>0</v>
      </c>
      <c r="MQ219" s="25">
        <v>0</v>
      </c>
      <c r="MR219" s="25">
        <v>3</v>
      </c>
      <c r="MS219" s="25">
        <v>3</v>
      </c>
      <c r="MT219" s="25">
        <v>0</v>
      </c>
      <c r="MU219" s="25">
        <v>1</v>
      </c>
      <c r="MV219" s="25">
        <v>1</v>
      </c>
      <c r="MW219" s="44">
        <v>1</v>
      </c>
      <c r="MX219" s="44">
        <v>1</v>
      </c>
      <c r="MY219" s="44">
        <v>0</v>
      </c>
      <c r="MZ219" s="44">
        <v>0</v>
      </c>
      <c r="NA219" s="44">
        <v>0</v>
      </c>
      <c r="NB219" s="44">
        <v>999999999</v>
      </c>
      <c r="NC219" s="44">
        <v>999999999</v>
      </c>
      <c r="ND219" s="44">
        <v>33.333333333333329</v>
      </c>
      <c r="NE219" s="44">
        <v>66.666666666666657</v>
      </c>
      <c r="NF219" s="44">
        <v>999999999</v>
      </c>
      <c r="NG219" s="44">
        <v>100</v>
      </c>
      <c r="NH219" s="44">
        <v>0</v>
      </c>
      <c r="NI219" s="44">
        <v>0</v>
      </c>
      <c r="NJ219" s="44">
        <v>0</v>
      </c>
      <c r="NK219" s="44">
        <v>999999999</v>
      </c>
      <c r="NL219" s="25">
        <v>0</v>
      </c>
      <c r="NM219" s="25">
        <v>0</v>
      </c>
      <c r="NN219" s="25">
        <v>0</v>
      </c>
      <c r="NO219" s="25">
        <v>0</v>
      </c>
      <c r="NP219" s="25">
        <v>0</v>
      </c>
      <c r="NQ219" s="25">
        <v>0</v>
      </c>
      <c r="NR219" s="25">
        <v>0</v>
      </c>
      <c r="NS219" s="25">
        <v>0</v>
      </c>
      <c r="NT219" s="25">
        <v>0</v>
      </c>
      <c r="NU219" s="25">
        <v>0</v>
      </c>
      <c r="NV219" s="25">
        <v>0</v>
      </c>
      <c r="NW219" s="25">
        <v>0</v>
      </c>
      <c r="NX219" s="25">
        <v>0</v>
      </c>
      <c r="NY219" s="25">
        <v>1</v>
      </c>
      <c r="NZ219" s="25">
        <v>0</v>
      </c>
      <c r="OA219" s="25">
        <v>0</v>
      </c>
      <c r="OB219" s="25">
        <v>0</v>
      </c>
      <c r="OC219" s="25">
        <v>0</v>
      </c>
      <c r="OD219" s="44">
        <v>1</v>
      </c>
      <c r="OE219" s="44">
        <v>0</v>
      </c>
      <c r="OF219" s="44">
        <v>0</v>
      </c>
      <c r="OG219" s="44">
        <v>0</v>
      </c>
      <c r="OH219" s="44">
        <v>0</v>
      </c>
      <c r="OI219" s="44">
        <v>0</v>
      </c>
      <c r="OJ219" s="44">
        <v>999999999</v>
      </c>
      <c r="OK219" s="44">
        <v>0</v>
      </c>
      <c r="OL219" s="44">
        <v>999999999</v>
      </c>
      <c r="OM219" s="44">
        <v>999999999</v>
      </c>
      <c r="ON219" s="44">
        <v>999999999</v>
      </c>
      <c r="OO219" s="44">
        <v>999999999</v>
      </c>
      <c r="OP219" s="44">
        <v>0</v>
      </c>
      <c r="OQ219" s="44">
        <v>999999999</v>
      </c>
      <c r="OR219" s="44">
        <v>999999999</v>
      </c>
      <c r="OS219" s="44">
        <v>999999999</v>
      </c>
      <c r="OT219" s="44">
        <v>999999999</v>
      </c>
      <c r="OU219" s="44">
        <v>999999999</v>
      </c>
      <c r="OV219" s="25">
        <v>2</v>
      </c>
      <c r="OW219" s="25">
        <v>1</v>
      </c>
      <c r="OX219" s="25">
        <v>2</v>
      </c>
      <c r="OY219" s="25">
        <v>1</v>
      </c>
      <c r="OZ219" s="25">
        <v>6</v>
      </c>
      <c r="PA219" s="25">
        <v>2</v>
      </c>
      <c r="PB219" s="25">
        <v>2</v>
      </c>
      <c r="PC219" s="25">
        <v>3</v>
      </c>
      <c r="PD219" s="25">
        <v>2</v>
      </c>
      <c r="PE219" s="25">
        <v>3</v>
      </c>
      <c r="PF219" s="25">
        <v>5</v>
      </c>
      <c r="PG219" s="25">
        <v>3</v>
      </c>
      <c r="PH219" s="25">
        <v>2</v>
      </c>
      <c r="PI219" s="25">
        <v>5</v>
      </c>
      <c r="PJ219" s="25">
        <v>6</v>
      </c>
      <c r="PK219" s="25">
        <v>1</v>
      </c>
      <c r="PL219" s="25">
        <v>8</v>
      </c>
      <c r="PM219" s="25">
        <v>3</v>
      </c>
      <c r="PN219" s="25">
        <v>2</v>
      </c>
      <c r="PO219" s="25">
        <v>4</v>
      </c>
      <c r="PP219" s="25">
        <v>3</v>
      </c>
      <c r="PQ219" s="25">
        <v>4</v>
      </c>
      <c r="PR219" s="25">
        <v>5</v>
      </c>
      <c r="PS219" s="25">
        <v>5</v>
      </c>
      <c r="PT219" s="44">
        <v>100</v>
      </c>
      <c r="PU219" s="44">
        <v>20</v>
      </c>
      <c r="PV219" s="44">
        <v>33.333333333333329</v>
      </c>
      <c r="PW219" s="44">
        <v>100</v>
      </c>
      <c r="PX219" s="44">
        <v>75</v>
      </c>
      <c r="PY219" s="44">
        <v>66.666666666666657</v>
      </c>
      <c r="PZ219" s="44">
        <v>100</v>
      </c>
      <c r="QA219" s="44">
        <v>75</v>
      </c>
      <c r="QB219" s="44">
        <v>66.666666666666657</v>
      </c>
      <c r="QC219" s="44">
        <v>75</v>
      </c>
      <c r="QD219" s="44">
        <v>100</v>
      </c>
      <c r="QE219" s="44">
        <v>60</v>
      </c>
      <c r="QF219" s="25">
        <v>2</v>
      </c>
      <c r="QG219" s="25">
        <v>1</v>
      </c>
      <c r="QH219" s="25">
        <v>2</v>
      </c>
      <c r="QI219" s="25">
        <v>1</v>
      </c>
      <c r="QJ219" s="25">
        <v>5</v>
      </c>
      <c r="QK219" s="25">
        <v>2</v>
      </c>
      <c r="QL219" s="25">
        <v>2</v>
      </c>
      <c r="QM219" s="25">
        <v>4</v>
      </c>
      <c r="QN219" s="25">
        <v>3</v>
      </c>
      <c r="QO219" s="25">
        <v>3</v>
      </c>
      <c r="QP219" s="25">
        <v>3</v>
      </c>
      <c r="QQ219" s="25">
        <v>2</v>
      </c>
      <c r="QR219" s="25">
        <v>5</v>
      </c>
      <c r="QS219" s="25">
        <v>6</v>
      </c>
      <c r="QT219" s="25">
        <v>1</v>
      </c>
      <c r="QU219" s="25">
        <v>8</v>
      </c>
      <c r="QV219" s="25">
        <v>3</v>
      </c>
      <c r="QW219" s="25">
        <v>2</v>
      </c>
      <c r="QX219" s="25">
        <v>4</v>
      </c>
      <c r="QY219" s="25">
        <v>3</v>
      </c>
      <c r="QZ219" s="25">
        <v>4</v>
      </c>
      <c r="RA219" s="25">
        <v>5</v>
      </c>
      <c r="RB219" s="44">
        <v>100</v>
      </c>
      <c r="RC219" s="44">
        <v>20</v>
      </c>
      <c r="RD219" s="44">
        <v>33.333333333333329</v>
      </c>
      <c r="RE219" s="44">
        <v>100</v>
      </c>
      <c r="RF219" s="44">
        <v>62.5</v>
      </c>
      <c r="RG219" s="44">
        <v>66.666666666666657</v>
      </c>
      <c r="RH219" s="44">
        <v>100</v>
      </c>
      <c r="RI219" s="44">
        <v>100</v>
      </c>
      <c r="RJ219" s="44">
        <v>100</v>
      </c>
      <c r="RK219" s="44">
        <v>75</v>
      </c>
      <c r="RL219" s="44">
        <v>60</v>
      </c>
      <c r="RM219" s="25">
        <v>1</v>
      </c>
      <c r="RN219" s="25">
        <v>4</v>
      </c>
      <c r="RO219" s="25">
        <v>1</v>
      </c>
      <c r="RP219" s="25">
        <v>0</v>
      </c>
      <c r="RQ219" s="25">
        <v>7</v>
      </c>
      <c r="RR219" s="25">
        <v>3</v>
      </c>
      <c r="RS219" s="25">
        <v>0</v>
      </c>
      <c r="RT219" s="25">
        <v>1</v>
      </c>
      <c r="RU219" s="25">
        <v>0</v>
      </c>
      <c r="RV219" s="25">
        <v>2</v>
      </c>
      <c r="RW219" s="25">
        <v>2</v>
      </c>
      <c r="RX219" s="25">
        <v>3</v>
      </c>
      <c r="RY219" s="25">
        <v>1</v>
      </c>
      <c r="RZ219" s="25">
        <v>3</v>
      </c>
      <c r="SA219" s="25">
        <v>1</v>
      </c>
      <c r="SB219" s="25">
        <v>0</v>
      </c>
      <c r="SC219" s="25">
        <v>4</v>
      </c>
      <c r="SD219" s="25">
        <v>2</v>
      </c>
      <c r="SE219" s="25">
        <v>2</v>
      </c>
      <c r="SF219" s="25">
        <v>3</v>
      </c>
      <c r="SG219" s="25">
        <v>1</v>
      </c>
      <c r="SH219" s="25">
        <v>2</v>
      </c>
      <c r="SI219" s="25">
        <v>4</v>
      </c>
      <c r="SJ219" s="25">
        <v>1</v>
      </c>
      <c r="SK219" s="25">
        <v>1</v>
      </c>
      <c r="SL219" s="25">
        <v>3</v>
      </c>
      <c r="SM219" s="25">
        <v>1</v>
      </c>
      <c r="SN219" s="25">
        <v>0</v>
      </c>
      <c r="SO219" s="25">
        <v>4</v>
      </c>
      <c r="SP219" s="25">
        <v>2</v>
      </c>
      <c r="SQ219" s="25">
        <v>0</v>
      </c>
      <c r="SR219" s="25">
        <v>1</v>
      </c>
      <c r="SS219" s="25">
        <v>0</v>
      </c>
      <c r="ST219" s="25">
        <v>1</v>
      </c>
      <c r="SU219" s="25">
        <v>2</v>
      </c>
      <c r="SV219" s="25">
        <v>1</v>
      </c>
      <c r="SW219" s="44">
        <v>100</v>
      </c>
      <c r="SX219" s="44">
        <v>80</v>
      </c>
      <c r="SY219" s="44">
        <v>50</v>
      </c>
      <c r="SZ219" s="44">
        <v>999999999</v>
      </c>
      <c r="TA219" s="44">
        <v>87.5</v>
      </c>
      <c r="TB219" s="44">
        <v>75</v>
      </c>
      <c r="TC219" s="44">
        <v>0</v>
      </c>
      <c r="TD219" s="44">
        <v>33.333333333333329</v>
      </c>
      <c r="TE219" s="44">
        <v>0</v>
      </c>
      <c r="TF219" s="44">
        <v>50</v>
      </c>
      <c r="TG219" s="44">
        <v>50</v>
      </c>
      <c r="TH219" s="44">
        <v>100</v>
      </c>
      <c r="TI219" s="44">
        <v>100</v>
      </c>
      <c r="TJ219" s="44">
        <v>60</v>
      </c>
      <c r="TK219" s="44">
        <v>50</v>
      </c>
      <c r="TL219" s="44">
        <v>999999999</v>
      </c>
      <c r="TM219" s="44">
        <v>50</v>
      </c>
      <c r="TN219" s="44">
        <v>50</v>
      </c>
      <c r="TO219" s="44">
        <v>100</v>
      </c>
      <c r="TP219" s="44">
        <v>100</v>
      </c>
      <c r="TQ219" s="44">
        <v>50</v>
      </c>
      <c r="TR219" s="44">
        <v>50</v>
      </c>
      <c r="TS219" s="44">
        <v>100</v>
      </c>
      <c r="TT219" s="44">
        <v>33.333333333333329</v>
      </c>
      <c r="TU219" s="44">
        <v>100</v>
      </c>
      <c r="TV219" s="44">
        <v>60</v>
      </c>
      <c r="TW219" s="44">
        <v>50</v>
      </c>
      <c r="TX219" s="44">
        <v>999999999</v>
      </c>
      <c r="TY219" s="44">
        <v>50</v>
      </c>
      <c r="TZ219" s="44">
        <v>50</v>
      </c>
      <c r="UA219" s="44">
        <v>0</v>
      </c>
      <c r="UB219" s="44">
        <v>33.333333333333329</v>
      </c>
      <c r="UC219" s="44">
        <v>0</v>
      </c>
      <c r="UD219" s="44">
        <v>25</v>
      </c>
      <c r="UE219" s="44">
        <v>50</v>
      </c>
      <c r="UF219" s="44">
        <v>33.333333333333329</v>
      </c>
    </row>
    <row r="220" spans="1:552" x14ac:dyDescent="0.25">
      <c r="A220" s="2" t="str">
        <f t="shared" si="3"/>
        <v xml:space="preserve">354340 Ribeirão Preto                                                                                                                               </v>
      </c>
      <c r="B220" s="58">
        <v>354340</v>
      </c>
      <c r="C220" s="2" t="s">
        <v>264</v>
      </c>
      <c r="D220" s="56">
        <v>77</v>
      </c>
      <c r="E220" s="56">
        <v>58</v>
      </c>
      <c r="F220" s="56">
        <v>49</v>
      </c>
      <c r="G220" s="56">
        <v>44</v>
      </c>
      <c r="H220" s="56">
        <v>48</v>
      </c>
      <c r="I220" s="56">
        <v>44</v>
      </c>
      <c r="J220" s="56">
        <v>39</v>
      </c>
      <c r="K220" s="56">
        <v>51</v>
      </c>
      <c r="L220" s="56">
        <v>33</v>
      </c>
      <c r="M220" s="56">
        <v>44</v>
      </c>
      <c r="N220" s="56">
        <v>32</v>
      </c>
      <c r="O220" s="56">
        <v>41</v>
      </c>
      <c r="P220" s="59">
        <v>27</v>
      </c>
      <c r="Q220" s="59">
        <v>23</v>
      </c>
      <c r="R220" s="59">
        <v>20</v>
      </c>
      <c r="S220" s="59">
        <v>25</v>
      </c>
      <c r="T220" s="59">
        <v>29</v>
      </c>
      <c r="U220" s="59">
        <v>28</v>
      </c>
      <c r="V220" s="59">
        <v>22</v>
      </c>
      <c r="W220" s="59">
        <v>31</v>
      </c>
      <c r="X220" s="59">
        <v>24</v>
      </c>
      <c r="Y220" s="59">
        <v>27</v>
      </c>
      <c r="Z220" s="59">
        <v>18</v>
      </c>
      <c r="AA220" s="59">
        <v>27</v>
      </c>
      <c r="AB220" s="62">
        <v>35.064935064935064</v>
      </c>
      <c r="AC220" s="62">
        <v>39.655172413793103</v>
      </c>
      <c r="AD220" s="62">
        <v>40.816326530612244</v>
      </c>
      <c r="AE220" s="62">
        <v>56.81818181818182</v>
      </c>
      <c r="AF220" s="62">
        <v>60.416666666666664</v>
      </c>
      <c r="AG220" s="62">
        <v>63.636363636363633</v>
      </c>
      <c r="AH220" s="62">
        <v>56.410256410256409</v>
      </c>
      <c r="AI220" s="62">
        <v>60.784313725490193</v>
      </c>
      <c r="AJ220" s="62">
        <v>72.727272727272734</v>
      </c>
      <c r="AK220" s="62">
        <v>61.363636363636367</v>
      </c>
      <c r="AL220" s="62">
        <v>56.25</v>
      </c>
      <c r="AM220" s="62">
        <v>65.853658536585371</v>
      </c>
      <c r="AN220" s="61">
        <v>14</v>
      </c>
      <c r="AO220" s="25">
        <v>23</v>
      </c>
      <c r="AP220" s="25">
        <v>18</v>
      </c>
      <c r="AQ220" s="25">
        <v>9</v>
      </c>
      <c r="AR220" s="25">
        <v>8</v>
      </c>
      <c r="AS220" s="25">
        <v>4</v>
      </c>
      <c r="AT220" s="25">
        <v>11</v>
      </c>
      <c r="AU220" s="25">
        <v>9</v>
      </c>
      <c r="AV220" s="25">
        <v>6</v>
      </c>
      <c r="AW220" s="25">
        <v>8</v>
      </c>
      <c r="AX220" s="25">
        <v>7</v>
      </c>
      <c r="AY220" s="25">
        <v>4</v>
      </c>
      <c r="AZ220" s="39">
        <v>18.181818181818183</v>
      </c>
      <c r="BA220" s="39">
        <v>39.655172413793103</v>
      </c>
      <c r="BB220" s="39">
        <v>36.734693877551024</v>
      </c>
      <c r="BC220" s="39">
        <v>20.454545454545457</v>
      </c>
      <c r="BD220" s="39">
        <v>16.666666666666664</v>
      </c>
      <c r="BE220" s="39">
        <v>9.0909090909090917</v>
      </c>
      <c r="BF220" s="39">
        <v>28.205128205128204</v>
      </c>
      <c r="BG220" s="39">
        <v>17.647058823529413</v>
      </c>
      <c r="BH220" s="39">
        <v>18.181818181818183</v>
      </c>
      <c r="BI220" s="39">
        <v>18.181818181818183</v>
      </c>
      <c r="BJ220" s="39">
        <v>21.875</v>
      </c>
      <c r="BK220" s="39">
        <v>9.7560975609756095</v>
      </c>
      <c r="BL220" s="25">
        <v>36</v>
      </c>
      <c r="BM220" s="25">
        <v>12</v>
      </c>
      <c r="BN220" s="25">
        <v>11</v>
      </c>
      <c r="BO220" s="25">
        <v>10</v>
      </c>
      <c r="BP220" s="25">
        <v>11</v>
      </c>
      <c r="BQ220" s="25">
        <v>12</v>
      </c>
      <c r="BR220" s="25">
        <v>6</v>
      </c>
      <c r="BS220" s="25">
        <v>11</v>
      </c>
      <c r="BT220" s="25">
        <v>3</v>
      </c>
      <c r="BU220" s="25">
        <v>9</v>
      </c>
      <c r="BV220" s="25">
        <v>7</v>
      </c>
      <c r="BW220" s="25">
        <v>10</v>
      </c>
      <c r="BX220" s="39">
        <v>46.753246753246749</v>
      </c>
      <c r="BY220" s="39">
        <v>20.689655172413794</v>
      </c>
      <c r="BZ220" s="39">
        <v>22.448979591836736</v>
      </c>
      <c r="CA220" s="39">
        <v>22.727272727272727</v>
      </c>
      <c r="CB220" s="39">
        <v>22.916666666666664</v>
      </c>
      <c r="CC220" s="39">
        <v>27.27272727272727</v>
      </c>
      <c r="CD220" s="39">
        <v>15.384615384615385</v>
      </c>
      <c r="CE220" s="39">
        <v>21.568627450980394</v>
      </c>
      <c r="CF220" s="39">
        <v>9.0909090909090917</v>
      </c>
      <c r="CG220" s="39">
        <v>20.454545454545457</v>
      </c>
      <c r="CH220" s="39">
        <v>21.875</v>
      </c>
      <c r="CI220" s="39">
        <v>24.390243902439025</v>
      </c>
      <c r="CJ220" s="63">
        <v>12</v>
      </c>
      <c r="CK220" s="63">
        <v>12</v>
      </c>
      <c r="CL220" s="63">
        <v>6</v>
      </c>
      <c r="CM220" s="63">
        <v>10</v>
      </c>
      <c r="CN220" s="63">
        <v>13</v>
      </c>
      <c r="CO220" s="63">
        <v>9</v>
      </c>
      <c r="CP220" s="63">
        <v>12</v>
      </c>
      <c r="CQ220" s="63">
        <v>14</v>
      </c>
      <c r="CR220" s="63">
        <v>9</v>
      </c>
      <c r="CS220" s="63">
        <v>15</v>
      </c>
      <c r="CT220" s="63">
        <v>7</v>
      </c>
      <c r="CU220" s="63">
        <v>12</v>
      </c>
      <c r="CV220" s="63">
        <v>0</v>
      </c>
      <c r="CW220" s="63">
        <v>0</v>
      </c>
      <c r="CX220" s="63">
        <v>2</v>
      </c>
      <c r="CY220" s="63">
        <v>1</v>
      </c>
      <c r="CZ220" s="63">
        <v>1</v>
      </c>
      <c r="DA220" s="63">
        <v>2</v>
      </c>
      <c r="DB220" s="63">
        <v>0</v>
      </c>
      <c r="DC220" s="63">
        <v>3</v>
      </c>
      <c r="DD220" s="63">
        <v>2</v>
      </c>
      <c r="DE220" s="63">
        <v>1</v>
      </c>
      <c r="DF220" s="63">
        <v>3</v>
      </c>
      <c r="DG220" s="63">
        <v>1</v>
      </c>
      <c r="DH220" s="25">
        <v>7</v>
      </c>
      <c r="DI220" s="25">
        <v>5</v>
      </c>
      <c r="DJ220" s="25">
        <v>1</v>
      </c>
      <c r="DK220" s="25">
        <v>3</v>
      </c>
      <c r="DL220" s="25">
        <v>4</v>
      </c>
      <c r="DM220" s="25">
        <v>2</v>
      </c>
      <c r="DN220" s="25">
        <v>2</v>
      </c>
      <c r="DO220" s="25">
        <v>3</v>
      </c>
      <c r="DP220" s="25">
        <v>2</v>
      </c>
      <c r="DQ220" s="25">
        <v>1</v>
      </c>
      <c r="DR220" s="25">
        <v>0</v>
      </c>
      <c r="DS220" s="25">
        <v>1</v>
      </c>
      <c r="DT220" s="34">
        <v>19</v>
      </c>
      <c r="DU220" s="34">
        <v>17</v>
      </c>
      <c r="DV220" s="34">
        <v>9</v>
      </c>
      <c r="DW220" s="34">
        <v>14</v>
      </c>
      <c r="DX220" s="34">
        <v>18</v>
      </c>
      <c r="DY220" s="34">
        <v>13</v>
      </c>
      <c r="DZ220" s="34">
        <v>14</v>
      </c>
      <c r="EA220" s="2">
        <v>20</v>
      </c>
      <c r="EB220" s="2">
        <v>13</v>
      </c>
      <c r="EC220" s="2">
        <v>17</v>
      </c>
      <c r="ED220" s="2">
        <v>10</v>
      </c>
      <c r="EE220" s="2">
        <v>14</v>
      </c>
      <c r="EF220" s="34">
        <v>63.157894736842103</v>
      </c>
      <c r="EG220" s="34">
        <v>70.588235294117652</v>
      </c>
      <c r="EH220" s="34">
        <v>66.666666666666657</v>
      </c>
      <c r="EI220" s="34">
        <v>71.428571428571431</v>
      </c>
      <c r="EJ220" s="34">
        <v>72.222222222222214</v>
      </c>
      <c r="EK220" s="34">
        <v>69.230769230769226</v>
      </c>
      <c r="EL220" s="34">
        <v>85.714285714285708</v>
      </c>
      <c r="EM220" s="34">
        <v>70</v>
      </c>
      <c r="EN220" s="34">
        <v>69.230769230769226</v>
      </c>
      <c r="EO220" s="34">
        <v>88.235294117647058</v>
      </c>
      <c r="EP220" s="34">
        <v>70</v>
      </c>
      <c r="EQ220" s="34">
        <v>85.714285714285708</v>
      </c>
      <c r="ER220" s="34">
        <v>0</v>
      </c>
      <c r="ES220" s="34">
        <v>0</v>
      </c>
      <c r="ET220" s="34">
        <v>22.222222222222221</v>
      </c>
      <c r="EU220" s="34">
        <v>7.1428571428571423</v>
      </c>
      <c r="EV220" s="34">
        <v>5.5555555555555554</v>
      </c>
      <c r="EW220" s="34">
        <v>15.384615384615385</v>
      </c>
      <c r="EX220" s="34">
        <v>0</v>
      </c>
      <c r="EY220" s="34">
        <v>15</v>
      </c>
      <c r="EZ220" s="34">
        <v>15.384615384615385</v>
      </c>
      <c r="FA220" s="34">
        <v>5.8823529411764701</v>
      </c>
      <c r="FB220" s="34">
        <v>30</v>
      </c>
      <c r="FC220" s="34">
        <v>7.1428571428571423</v>
      </c>
      <c r="FD220" s="42">
        <v>36.84210526315789</v>
      </c>
      <c r="FE220" s="42">
        <v>29.411764705882355</v>
      </c>
      <c r="FF220" s="42">
        <v>11.111111111111111</v>
      </c>
      <c r="FG220" s="42">
        <v>21.428571428571427</v>
      </c>
      <c r="FH220" s="42">
        <v>22.222222222222221</v>
      </c>
      <c r="FI220" s="42">
        <v>15.384615384615385</v>
      </c>
      <c r="FJ220" s="42">
        <v>14.285714285714285</v>
      </c>
      <c r="FK220" s="42">
        <v>15</v>
      </c>
      <c r="FL220" s="42">
        <v>15.384615384615385</v>
      </c>
      <c r="FM220" s="42">
        <v>5.8823529411764701</v>
      </c>
      <c r="FN220" s="42">
        <v>0</v>
      </c>
      <c r="FO220" s="42">
        <v>7.1428571428571423</v>
      </c>
      <c r="FP220" s="42">
        <v>11</v>
      </c>
      <c r="FQ220" s="2">
        <v>13</v>
      </c>
      <c r="FR220" s="2">
        <v>15</v>
      </c>
      <c r="FS220" s="2">
        <v>13</v>
      </c>
      <c r="FT220" s="2">
        <v>16</v>
      </c>
      <c r="FU220" s="2">
        <v>14</v>
      </c>
      <c r="FV220" s="2">
        <v>12</v>
      </c>
      <c r="FW220" s="2">
        <v>20</v>
      </c>
      <c r="FX220" s="2">
        <v>14</v>
      </c>
      <c r="FY220" s="2">
        <v>23</v>
      </c>
      <c r="FZ220" s="2">
        <v>13</v>
      </c>
      <c r="GA220" s="2">
        <v>22</v>
      </c>
      <c r="GB220" s="25">
        <v>3</v>
      </c>
      <c r="GC220" s="25">
        <v>3</v>
      </c>
      <c r="GD220" s="25">
        <v>0</v>
      </c>
      <c r="GE220" s="25">
        <v>1</v>
      </c>
      <c r="GF220" s="25">
        <v>2</v>
      </c>
      <c r="GG220" s="25">
        <v>2</v>
      </c>
      <c r="GH220" s="25">
        <v>3</v>
      </c>
      <c r="GI220" s="25">
        <v>3</v>
      </c>
      <c r="GJ220" s="25">
        <v>4</v>
      </c>
      <c r="GK220" s="25">
        <v>0</v>
      </c>
      <c r="GL220" s="25">
        <v>2</v>
      </c>
      <c r="GM220" s="25">
        <v>1</v>
      </c>
      <c r="GN220" s="2">
        <v>9</v>
      </c>
      <c r="GO220" s="2">
        <v>1</v>
      </c>
      <c r="GP220" s="2">
        <v>2</v>
      </c>
      <c r="GQ220" s="2">
        <v>5</v>
      </c>
      <c r="GR220" s="2">
        <v>4</v>
      </c>
      <c r="GS220" s="2">
        <v>6</v>
      </c>
      <c r="GT220" s="2">
        <v>5</v>
      </c>
      <c r="GU220" s="2">
        <v>2</v>
      </c>
      <c r="GV220" s="2">
        <v>5</v>
      </c>
      <c r="GW220" s="2">
        <v>0</v>
      </c>
      <c r="GX220" s="2">
        <v>2</v>
      </c>
      <c r="GY220" s="2">
        <v>2</v>
      </c>
      <c r="GZ220" s="2">
        <v>23</v>
      </c>
      <c r="HA220" s="2">
        <v>17</v>
      </c>
      <c r="HB220" s="2">
        <v>17</v>
      </c>
      <c r="HC220" s="2">
        <v>19</v>
      </c>
      <c r="HD220" s="2">
        <v>22</v>
      </c>
      <c r="HE220" s="2">
        <v>22</v>
      </c>
      <c r="HF220" s="2">
        <v>20</v>
      </c>
      <c r="HG220" s="2">
        <v>25</v>
      </c>
      <c r="HH220" s="2">
        <v>23</v>
      </c>
      <c r="HI220" s="2">
        <v>23</v>
      </c>
      <c r="HJ220" s="2">
        <v>17</v>
      </c>
      <c r="HK220" s="2">
        <v>25</v>
      </c>
      <c r="HL220" s="34">
        <v>47.826086956521742</v>
      </c>
      <c r="HM220" s="34">
        <v>76.470588235294116</v>
      </c>
      <c r="HN220" s="34">
        <v>88.235294117647058</v>
      </c>
      <c r="HO220" s="34">
        <v>68.421052631578945</v>
      </c>
      <c r="HP220" s="34">
        <v>72.727272727272734</v>
      </c>
      <c r="HQ220" s="34">
        <v>63.636363636363633</v>
      </c>
      <c r="HR220" s="34">
        <v>60</v>
      </c>
      <c r="HS220" s="34">
        <v>80</v>
      </c>
      <c r="HT220" s="34">
        <v>60.869565217391312</v>
      </c>
      <c r="HU220" s="34">
        <v>100</v>
      </c>
      <c r="HV220" s="34">
        <v>76.470588235294116</v>
      </c>
      <c r="HW220" s="34">
        <v>88</v>
      </c>
      <c r="HX220" s="39">
        <v>13.043478260869565</v>
      </c>
      <c r="HY220" s="39">
        <v>17.647058823529413</v>
      </c>
      <c r="HZ220" s="39">
        <v>0</v>
      </c>
      <c r="IA220" s="39">
        <v>5.2631578947368416</v>
      </c>
      <c r="IB220" s="39">
        <v>9.0909090909090917</v>
      </c>
      <c r="IC220" s="39">
        <v>9.0909090909090917</v>
      </c>
      <c r="ID220" s="39">
        <v>15</v>
      </c>
      <c r="IE220" s="39">
        <v>12</v>
      </c>
      <c r="IF220" s="39">
        <v>17.391304347826086</v>
      </c>
      <c r="IG220" s="39">
        <v>0</v>
      </c>
      <c r="IH220" s="39">
        <v>11.76470588235294</v>
      </c>
      <c r="II220" s="39">
        <v>4</v>
      </c>
      <c r="IJ220" s="39">
        <v>39.130434782608695</v>
      </c>
      <c r="IK220" s="39">
        <v>5.8823529411764701</v>
      </c>
      <c r="IL220" s="39">
        <v>11.76470588235294</v>
      </c>
      <c r="IM220" s="39">
        <v>26.315789473684209</v>
      </c>
      <c r="IN220" s="39">
        <v>18.181818181818183</v>
      </c>
      <c r="IO220" s="39">
        <v>27.27272727272727</v>
      </c>
      <c r="IP220" s="39">
        <v>25</v>
      </c>
      <c r="IQ220" s="39">
        <v>8</v>
      </c>
      <c r="IR220" s="39">
        <v>21.739130434782609</v>
      </c>
      <c r="IS220" s="39">
        <v>0</v>
      </c>
      <c r="IT220" s="39">
        <v>11.76470588235294</v>
      </c>
      <c r="IU220" s="39">
        <v>8</v>
      </c>
      <c r="IV220" s="39">
        <v>5</v>
      </c>
      <c r="IW220" s="39">
        <v>9</v>
      </c>
      <c r="IX220" s="39">
        <v>11</v>
      </c>
      <c r="IY220" s="39">
        <v>3</v>
      </c>
      <c r="IZ220" s="39">
        <v>2</v>
      </c>
      <c r="JA220" s="39">
        <v>2</v>
      </c>
      <c r="JB220" s="39">
        <v>9</v>
      </c>
      <c r="JC220" s="39">
        <v>5</v>
      </c>
      <c r="JD220" s="2">
        <v>4</v>
      </c>
      <c r="JE220" s="2">
        <v>5</v>
      </c>
      <c r="JF220" s="2">
        <v>7</v>
      </c>
      <c r="JG220" s="2">
        <v>4</v>
      </c>
      <c r="JH220" s="2">
        <v>1</v>
      </c>
      <c r="JI220" s="2">
        <v>6</v>
      </c>
      <c r="JJ220" s="2">
        <v>1</v>
      </c>
      <c r="JK220" s="2">
        <v>1</v>
      </c>
      <c r="JL220" s="2">
        <v>5</v>
      </c>
      <c r="JM220" s="44">
        <v>2</v>
      </c>
      <c r="JN220" s="44">
        <v>1</v>
      </c>
      <c r="JO220" s="44">
        <v>1</v>
      </c>
      <c r="JP220" s="2">
        <v>0</v>
      </c>
      <c r="JQ220" s="2">
        <v>1</v>
      </c>
      <c r="JR220" s="2">
        <v>0</v>
      </c>
      <c r="JS220" s="2">
        <v>0</v>
      </c>
      <c r="JT220" s="2">
        <v>5</v>
      </c>
      <c r="JU220" s="2">
        <v>5</v>
      </c>
      <c r="JV220" s="2">
        <v>1</v>
      </c>
      <c r="JW220" s="2">
        <v>1</v>
      </c>
      <c r="JX220" s="2">
        <v>0</v>
      </c>
      <c r="JY220" s="2">
        <v>0</v>
      </c>
      <c r="JZ220" s="2">
        <v>0</v>
      </c>
      <c r="KA220" s="2">
        <v>0</v>
      </c>
      <c r="KB220" s="25">
        <v>0</v>
      </c>
      <c r="KC220" s="25">
        <v>1</v>
      </c>
      <c r="KD220" s="25">
        <v>0</v>
      </c>
      <c r="KE220" s="25">
        <v>0</v>
      </c>
      <c r="KF220" s="25">
        <v>11</v>
      </c>
      <c r="KG220" s="25">
        <v>20</v>
      </c>
      <c r="KH220" s="25">
        <v>13</v>
      </c>
      <c r="KI220" s="25">
        <v>5</v>
      </c>
      <c r="KJ220" s="25">
        <v>7</v>
      </c>
      <c r="KK220" s="25">
        <v>4</v>
      </c>
      <c r="KL220" s="25">
        <v>10</v>
      </c>
      <c r="KM220" s="25">
        <v>6</v>
      </c>
      <c r="KN220" s="25">
        <v>4</v>
      </c>
      <c r="KO220" s="25">
        <v>7</v>
      </c>
      <c r="KP220" s="25">
        <v>7</v>
      </c>
      <c r="KQ220" s="25">
        <v>4</v>
      </c>
      <c r="KR220" s="44">
        <v>45.454545454545453</v>
      </c>
      <c r="KS220" s="44">
        <v>45</v>
      </c>
      <c r="KT220" s="44">
        <v>84.615384615384613</v>
      </c>
      <c r="KU220" s="44">
        <v>60</v>
      </c>
      <c r="KV220" s="44">
        <v>28.571428571428569</v>
      </c>
      <c r="KW220" s="44">
        <v>50</v>
      </c>
      <c r="KX220" s="44">
        <v>90</v>
      </c>
      <c r="KY220" s="44">
        <v>83.333333333333343</v>
      </c>
      <c r="KZ220" s="44">
        <v>100</v>
      </c>
      <c r="LA220" s="44">
        <v>71.428571428571431</v>
      </c>
      <c r="LB220" s="44">
        <v>100</v>
      </c>
      <c r="LC220" s="44">
        <v>100</v>
      </c>
      <c r="LD220" s="44">
        <v>9.0909090909090917</v>
      </c>
      <c r="LE220" s="44">
        <v>30</v>
      </c>
      <c r="LF220" s="44">
        <v>7.6923076923076925</v>
      </c>
      <c r="LG220" s="44">
        <v>20</v>
      </c>
      <c r="LH220" s="44">
        <v>71.428571428571431</v>
      </c>
      <c r="LI220" s="44">
        <v>50</v>
      </c>
      <c r="LJ220" s="44">
        <v>10</v>
      </c>
      <c r="LK220" s="44">
        <v>16.666666666666664</v>
      </c>
      <c r="LL220" s="44">
        <v>0</v>
      </c>
      <c r="LM220" s="44">
        <v>14.285714285714285</v>
      </c>
      <c r="LN220" s="44">
        <v>0</v>
      </c>
      <c r="LO220" s="44">
        <v>0</v>
      </c>
      <c r="LP220" s="44">
        <v>45.454545454545453</v>
      </c>
      <c r="LQ220" s="44">
        <v>25</v>
      </c>
      <c r="LR220" s="44">
        <v>7.6923076923076925</v>
      </c>
      <c r="LS220" s="44">
        <v>20</v>
      </c>
      <c r="LT220" s="44">
        <v>0</v>
      </c>
      <c r="LU220" s="44">
        <v>0</v>
      </c>
      <c r="LV220" s="44">
        <v>0</v>
      </c>
      <c r="LW220" s="44">
        <v>0</v>
      </c>
      <c r="LX220" s="44">
        <v>0</v>
      </c>
      <c r="LY220" s="44">
        <v>14.285714285714285</v>
      </c>
      <c r="LZ220" s="44">
        <v>0</v>
      </c>
      <c r="MA220" s="44">
        <v>0</v>
      </c>
      <c r="MB220" s="25">
        <v>5</v>
      </c>
      <c r="MC220" s="25">
        <v>5</v>
      </c>
      <c r="MD220" s="25">
        <v>1</v>
      </c>
      <c r="ME220" s="25">
        <v>4</v>
      </c>
      <c r="MF220" s="25">
        <v>3</v>
      </c>
      <c r="MG220" s="25">
        <v>2</v>
      </c>
      <c r="MH220" s="25">
        <v>2</v>
      </c>
      <c r="MI220" s="25">
        <v>2</v>
      </c>
      <c r="MJ220" s="25">
        <v>3</v>
      </c>
      <c r="MK220" s="25">
        <v>1</v>
      </c>
      <c r="ML220" s="25">
        <v>2</v>
      </c>
      <c r="MM220" s="25">
        <v>0</v>
      </c>
      <c r="MN220" s="25">
        <v>22</v>
      </c>
      <c r="MO220" s="25">
        <v>17</v>
      </c>
      <c r="MP220" s="25">
        <v>11</v>
      </c>
      <c r="MQ220" s="25">
        <v>17</v>
      </c>
      <c r="MR220" s="25">
        <v>19</v>
      </c>
      <c r="MS220" s="25">
        <v>18</v>
      </c>
      <c r="MT220" s="25">
        <v>10</v>
      </c>
      <c r="MU220" s="25">
        <v>14</v>
      </c>
      <c r="MV220" s="25">
        <v>6</v>
      </c>
      <c r="MW220" s="44">
        <v>4</v>
      </c>
      <c r="MX220" s="44">
        <v>3</v>
      </c>
      <c r="MY220" s="44">
        <v>1</v>
      </c>
      <c r="MZ220" s="44">
        <v>22.727272727272727</v>
      </c>
      <c r="NA220" s="44">
        <v>29.411764705882355</v>
      </c>
      <c r="NB220" s="44">
        <v>9.0909090909090917</v>
      </c>
      <c r="NC220" s="44">
        <v>23.52941176470588</v>
      </c>
      <c r="ND220" s="44">
        <v>15.789473684210526</v>
      </c>
      <c r="NE220" s="44">
        <v>11.111111111111111</v>
      </c>
      <c r="NF220" s="44">
        <v>20</v>
      </c>
      <c r="NG220" s="44">
        <v>14.285714285714285</v>
      </c>
      <c r="NH220" s="44">
        <v>50</v>
      </c>
      <c r="NI220" s="44">
        <v>25</v>
      </c>
      <c r="NJ220" s="44">
        <v>66.666666666666657</v>
      </c>
      <c r="NK220" s="44">
        <v>0</v>
      </c>
      <c r="NL220" s="25">
        <v>1</v>
      </c>
      <c r="NM220" s="25">
        <v>1</v>
      </c>
      <c r="NN220" s="25">
        <v>1</v>
      </c>
      <c r="NO220" s="25">
        <v>0</v>
      </c>
      <c r="NP220" s="25">
        <v>0</v>
      </c>
      <c r="NQ220" s="25">
        <v>0</v>
      </c>
      <c r="NR220" s="25">
        <v>0</v>
      </c>
      <c r="NS220" s="25">
        <v>0</v>
      </c>
      <c r="NT220" s="25">
        <v>0</v>
      </c>
      <c r="NU220" s="25">
        <v>0</v>
      </c>
      <c r="NV220" s="25">
        <v>0</v>
      </c>
      <c r="NW220" s="25">
        <v>0</v>
      </c>
      <c r="NX220" s="25">
        <v>2</v>
      </c>
      <c r="NY220" s="25">
        <v>3</v>
      </c>
      <c r="NZ220" s="25">
        <v>4</v>
      </c>
      <c r="OA220" s="25">
        <v>1</v>
      </c>
      <c r="OB220" s="25">
        <v>0</v>
      </c>
      <c r="OC220" s="25">
        <v>0</v>
      </c>
      <c r="OD220" s="44">
        <v>2</v>
      </c>
      <c r="OE220" s="44">
        <v>0</v>
      </c>
      <c r="OF220" s="44">
        <v>0</v>
      </c>
      <c r="OG220" s="44">
        <v>0</v>
      </c>
      <c r="OH220" s="44">
        <v>0</v>
      </c>
      <c r="OI220" s="44">
        <v>0</v>
      </c>
      <c r="OJ220" s="44">
        <v>50</v>
      </c>
      <c r="OK220" s="44">
        <v>33.333333333333329</v>
      </c>
      <c r="OL220" s="44">
        <v>25</v>
      </c>
      <c r="OM220" s="44">
        <v>0</v>
      </c>
      <c r="ON220" s="44">
        <v>999999999</v>
      </c>
      <c r="OO220" s="44">
        <v>999999999</v>
      </c>
      <c r="OP220" s="44">
        <v>0</v>
      </c>
      <c r="OQ220" s="44">
        <v>999999999</v>
      </c>
      <c r="OR220" s="44">
        <v>999999999</v>
      </c>
      <c r="OS220" s="44">
        <v>999999999</v>
      </c>
      <c r="OT220" s="44">
        <v>999999999</v>
      </c>
      <c r="OU220" s="44">
        <v>999999999</v>
      </c>
      <c r="OV220" s="25">
        <v>25</v>
      </c>
      <c r="OW220" s="25">
        <v>35</v>
      </c>
      <c r="OX220" s="25">
        <v>27</v>
      </c>
      <c r="OY220" s="25">
        <v>25</v>
      </c>
      <c r="OZ220" s="25">
        <v>31</v>
      </c>
      <c r="PA220" s="25">
        <v>34</v>
      </c>
      <c r="PB220" s="25">
        <v>32</v>
      </c>
      <c r="PC220" s="25">
        <v>42</v>
      </c>
      <c r="PD220" s="25">
        <v>31</v>
      </c>
      <c r="PE220" s="25">
        <v>32</v>
      </c>
      <c r="PF220" s="25">
        <v>30</v>
      </c>
      <c r="PG220" s="25">
        <v>15</v>
      </c>
      <c r="PH220" s="25">
        <v>50</v>
      </c>
      <c r="PI220" s="25">
        <v>64</v>
      </c>
      <c r="PJ220" s="25">
        <v>54</v>
      </c>
      <c r="PK220" s="25">
        <v>47</v>
      </c>
      <c r="PL220" s="25">
        <v>53</v>
      </c>
      <c r="PM220" s="25">
        <v>48</v>
      </c>
      <c r="PN220" s="25">
        <v>40</v>
      </c>
      <c r="PO220" s="25">
        <v>51</v>
      </c>
      <c r="PP220" s="25">
        <v>41</v>
      </c>
      <c r="PQ220" s="25">
        <v>43</v>
      </c>
      <c r="PR220" s="25">
        <v>37</v>
      </c>
      <c r="PS220" s="25">
        <v>38</v>
      </c>
      <c r="PT220" s="44">
        <v>50</v>
      </c>
      <c r="PU220" s="44">
        <v>54.6875</v>
      </c>
      <c r="PV220" s="44">
        <v>50</v>
      </c>
      <c r="PW220" s="44">
        <v>53.191489361702125</v>
      </c>
      <c r="PX220" s="44">
        <v>58.490566037735846</v>
      </c>
      <c r="PY220" s="44">
        <v>70.833333333333343</v>
      </c>
      <c r="PZ220" s="44">
        <v>80</v>
      </c>
      <c r="QA220" s="44">
        <v>82.35294117647058</v>
      </c>
      <c r="QB220" s="44">
        <v>75.609756097560975</v>
      </c>
      <c r="QC220" s="44">
        <v>74.418604651162795</v>
      </c>
      <c r="QD220" s="44">
        <v>81.081081081081081</v>
      </c>
      <c r="QE220" s="44">
        <v>39.473684210526315</v>
      </c>
      <c r="QF220" s="25">
        <v>27</v>
      </c>
      <c r="QG220" s="25">
        <v>35</v>
      </c>
      <c r="QH220" s="25">
        <v>29</v>
      </c>
      <c r="QI220" s="25">
        <v>31</v>
      </c>
      <c r="QJ220" s="25">
        <v>33</v>
      </c>
      <c r="QK220" s="25">
        <v>32</v>
      </c>
      <c r="QL220" s="25">
        <v>29</v>
      </c>
      <c r="QM220" s="25">
        <v>41</v>
      </c>
      <c r="QN220" s="25">
        <v>29</v>
      </c>
      <c r="QO220" s="25">
        <v>29</v>
      </c>
      <c r="QP220" s="25">
        <v>15</v>
      </c>
      <c r="QQ220" s="25">
        <v>50</v>
      </c>
      <c r="QR220" s="25">
        <v>64</v>
      </c>
      <c r="QS220" s="25">
        <v>54</v>
      </c>
      <c r="QT220" s="25">
        <v>47</v>
      </c>
      <c r="QU220" s="25">
        <v>53</v>
      </c>
      <c r="QV220" s="25">
        <v>48</v>
      </c>
      <c r="QW220" s="25">
        <v>40</v>
      </c>
      <c r="QX220" s="25">
        <v>51</v>
      </c>
      <c r="QY220" s="25">
        <v>41</v>
      </c>
      <c r="QZ220" s="25">
        <v>43</v>
      </c>
      <c r="RA220" s="25">
        <v>37</v>
      </c>
      <c r="RB220" s="44">
        <v>54</v>
      </c>
      <c r="RC220" s="44">
        <v>54.6875</v>
      </c>
      <c r="RD220" s="44">
        <v>53.703703703703709</v>
      </c>
      <c r="RE220" s="44">
        <v>65.957446808510639</v>
      </c>
      <c r="RF220" s="44">
        <v>62.264150943396224</v>
      </c>
      <c r="RG220" s="44">
        <v>66.666666666666657</v>
      </c>
      <c r="RH220" s="44">
        <v>72.5</v>
      </c>
      <c r="RI220" s="44">
        <v>80.392156862745097</v>
      </c>
      <c r="RJ220" s="44">
        <v>70.731707317073173</v>
      </c>
      <c r="RK220" s="44">
        <v>67.441860465116278</v>
      </c>
      <c r="RL220" s="44">
        <v>40.54054054054054</v>
      </c>
      <c r="RM220" s="25">
        <v>27</v>
      </c>
      <c r="RN220" s="25">
        <v>32</v>
      </c>
      <c r="RO220" s="25">
        <v>28</v>
      </c>
      <c r="RP220" s="25">
        <v>18</v>
      </c>
      <c r="RQ220" s="25">
        <v>29</v>
      </c>
      <c r="RR220" s="25">
        <v>22</v>
      </c>
      <c r="RS220" s="25">
        <v>22</v>
      </c>
      <c r="RT220" s="25">
        <v>24</v>
      </c>
      <c r="RU220" s="25">
        <v>21</v>
      </c>
      <c r="RV220" s="25">
        <v>17</v>
      </c>
      <c r="RW220" s="25">
        <v>17</v>
      </c>
      <c r="RX220" s="25">
        <v>18</v>
      </c>
      <c r="RY220" s="25">
        <v>13</v>
      </c>
      <c r="RZ220" s="25">
        <v>27</v>
      </c>
      <c r="SA220" s="25">
        <v>21</v>
      </c>
      <c r="SB220" s="25">
        <v>14</v>
      </c>
      <c r="SC220" s="25">
        <v>17</v>
      </c>
      <c r="SD220" s="25">
        <v>13</v>
      </c>
      <c r="SE220" s="25">
        <v>13</v>
      </c>
      <c r="SF220" s="25">
        <v>23</v>
      </c>
      <c r="SG220" s="25">
        <v>15</v>
      </c>
      <c r="SH220" s="25">
        <v>14</v>
      </c>
      <c r="SI220" s="25">
        <v>12</v>
      </c>
      <c r="SJ220" s="25">
        <v>14</v>
      </c>
      <c r="SK220" s="25">
        <v>10</v>
      </c>
      <c r="SL220" s="25">
        <v>25</v>
      </c>
      <c r="SM220" s="25">
        <v>19</v>
      </c>
      <c r="SN220" s="25">
        <v>11</v>
      </c>
      <c r="SO220" s="25">
        <v>17</v>
      </c>
      <c r="SP220" s="25">
        <v>10</v>
      </c>
      <c r="SQ220" s="25">
        <v>10</v>
      </c>
      <c r="SR220" s="25">
        <v>19</v>
      </c>
      <c r="SS220" s="25">
        <v>12</v>
      </c>
      <c r="ST220" s="25">
        <v>13</v>
      </c>
      <c r="SU220" s="25">
        <v>11</v>
      </c>
      <c r="SV220" s="25">
        <v>11</v>
      </c>
      <c r="SW220" s="44">
        <v>35.064935064935064</v>
      </c>
      <c r="SX220" s="44">
        <v>55.172413793103445</v>
      </c>
      <c r="SY220" s="44">
        <v>57.142857142857139</v>
      </c>
      <c r="SZ220" s="44">
        <v>40.909090909090914</v>
      </c>
      <c r="TA220" s="44">
        <v>60.416666666666664</v>
      </c>
      <c r="TB220" s="44">
        <v>50</v>
      </c>
      <c r="TC220" s="44">
        <v>56.410256410256409</v>
      </c>
      <c r="TD220" s="44">
        <v>47.058823529411761</v>
      </c>
      <c r="TE220" s="44">
        <v>63.636363636363633</v>
      </c>
      <c r="TF220" s="44">
        <v>38.636363636363633</v>
      </c>
      <c r="TG220" s="44">
        <v>53.125</v>
      </c>
      <c r="TH220" s="44">
        <v>43.902439024390247</v>
      </c>
      <c r="TI220" s="44">
        <v>16.883116883116884</v>
      </c>
      <c r="TJ220" s="44">
        <v>46.551724137931032</v>
      </c>
      <c r="TK220" s="44">
        <v>42.857142857142854</v>
      </c>
      <c r="TL220" s="44">
        <v>31.818181818181817</v>
      </c>
      <c r="TM220" s="44">
        <v>35.416666666666671</v>
      </c>
      <c r="TN220" s="44">
        <v>29.545454545454547</v>
      </c>
      <c r="TO220" s="44">
        <v>33.333333333333329</v>
      </c>
      <c r="TP220" s="44">
        <v>45.098039215686278</v>
      </c>
      <c r="TQ220" s="44">
        <v>45.454545454545453</v>
      </c>
      <c r="TR220" s="44">
        <v>31.818181818181817</v>
      </c>
      <c r="TS220" s="44">
        <v>37.5</v>
      </c>
      <c r="TT220" s="44">
        <v>34.146341463414636</v>
      </c>
      <c r="TU220" s="44">
        <v>12.987012987012985</v>
      </c>
      <c r="TV220" s="44">
        <v>43.103448275862064</v>
      </c>
      <c r="TW220" s="44">
        <v>38.775510204081634</v>
      </c>
      <c r="TX220" s="44">
        <v>25</v>
      </c>
      <c r="TY220" s="44">
        <v>35.416666666666671</v>
      </c>
      <c r="TZ220" s="44">
        <v>22.727272727272727</v>
      </c>
      <c r="UA220" s="44">
        <v>25.641025641025639</v>
      </c>
      <c r="UB220" s="44">
        <v>37.254901960784316</v>
      </c>
      <c r="UC220" s="44">
        <v>36.363636363636367</v>
      </c>
      <c r="UD220" s="44">
        <v>29.545454545454547</v>
      </c>
      <c r="UE220" s="44">
        <v>34.375</v>
      </c>
      <c r="UF220" s="44">
        <v>26.829268292682929</v>
      </c>
    </row>
    <row r="221" spans="1:552" x14ac:dyDescent="0.25">
      <c r="A221" s="2" t="str">
        <f t="shared" si="3"/>
        <v xml:space="preserve">354390 Rio Claro                                                                                                                                    </v>
      </c>
      <c r="B221" s="58">
        <v>354390</v>
      </c>
      <c r="C221" s="2" t="s">
        <v>265</v>
      </c>
      <c r="D221" s="56">
        <v>8</v>
      </c>
      <c r="E221" s="56">
        <v>8</v>
      </c>
      <c r="F221" s="56">
        <v>9</v>
      </c>
      <c r="G221" s="56">
        <v>8</v>
      </c>
      <c r="H221" s="56">
        <v>6</v>
      </c>
      <c r="I221" s="56">
        <v>2</v>
      </c>
      <c r="J221" s="56">
        <v>6</v>
      </c>
      <c r="K221" s="56">
        <v>5</v>
      </c>
      <c r="L221" s="56">
        <v>6</v>
      </c>
      <c r="M221" s="56">
        <v>10</v>
      </c>
      <c r="N221" s="56">
        <v>5</v>
      </c>
      <c r="O221" s="56">
        <v>6</v>
      </c>
      <c r="P221" s="59">
        <v>4</v>
      </c>
      <c r="Q221" s="59">
        <v>4</v>
      </c>
      <c r="R221" s="59">
        <v>5</v>
      </c>
      <c r="S221" s="59">
        <v>2</v>
      </c>
      <c r="T221" s="59">
        <v>4</v>
      </c>
      <c r="U221" s="59">
        <v>1</v>
      </c>
      <c r="V221" s="59">
        <v>3</v>
      </c>
      <c r="W221" s="59">
        <v>2</v>
      </c>
      <c r="X221" s="59">
        <v>5</v>
      </c>
      <c r="Y221" s="59">
        <v>8</v>
      </c>
      <c r="Z221" s="59">
        <v>3</v>
      </c>
      <c r="AA221" s="59">
        <v>5</v>
      </c>
      <c r="AB221" s="62">
        <v>50</v>
      </c>
      <c r="AC221" s="62">
        <v>50</v>
      </c>
      <c r="AD221" s="62">
        <v>55.555555555555557</v>
      </c>
      <c r="AE221" s="62">
        <v>25</v>
      </c>
      <c r="AF221" s="62">
        <v>66.666666666666657</v>
      </c>
      <c r="AG221" s="62">
        <v>50</v>
      </c>
      <c r="AH221" s="62">
        <v>50</v>
      </c>
      <c r="AI221" s="62">
        <v>40</v>
      </c>
      <c r="AJ221" s="62">
        <v>83.333333333333343</v>
      </c>
      <c r="AK221" s="62">
        <v>80</v>
      </c>
      <c r="AL221" s="62">
        <v>60</v>
      </c>
      <c r="AM221" s="62">
        <v>83.333333333333343</v>
      </c>
      <c r="AN221" s="61">
        <v>4</v>
      </c>
      <c r="AO221" s="25">
        <v>4</v>
      </c>
      <c r="AP221" s="25">
        <v>2</v>
      </c>
      <c r="AQ221" s="25">
        <v>6</v>
      </c>
      <c r="AR221" s="25">
        <v>1</v>
      </c>
      <c r="AS221" s="25">
        <v>1</v>
      </c>
      <c r="AT221" s="25">
        <v>3</v>
      </c>
      <c r="AU221" s="25">
        <v>3</v>
      </c>
      <c r="AV221" s="25">
        <v>1</v>
      </c>
      <c r="AW221" s="25">
        <v>2</v>
      </c>
      <c r="AX221" s="25">
        <v>2</v>
      </c>
      <c r="AY221" s="25">
        <v>1</v>
      </c>
      <c r="AZ221" s="39">
        <v>50</v>
      </c>
      <c r="BA221" s="39">
        <v>50</v>
      </c>
      <c r="BB221" s="39">
        <v>22.222222222222221</v>
      </c>
      <c r="BC221" s="39">
        <v>75</v>
      </c>
      <c r="BD221" s="39">
        <v>16.666666666666664</v>
      </c>
      <c r="BE221" s="39">
        <v>50</v>
      </c>
      <c r="BF221" s="39">
        <v>50</v>
      </c>
      <c r="BG221" s="39">
        <v>60</v>
      </c>
      <c r="BH221" s="39">
        <v>16.666666666666664</v>
      </c>
      <c r="BI221" s="39">
        <v>20</v>
      </c>
      <c r="BJ221" s="39">
        <v>40</v>
      </c>
      <c r="BK221" s="39">
        <v>16.666666666666664</v>
      </c>
      <c r="BL221" s="25">
        <v>0</v>
      </c>
      <c r="BM221" s="25">
        <v>0</v>
      </c>
      <c r="BN221" s="25">
        <v>2</v>
      </c>
      <c r="BO221" s="25">
        <v>0</v>
      </c>
      <c r="BP221" s="25">
        <v>1</v>
      </c>
      <c r="BQ221" s="25">
        <v>0</v>
      </c>
      <c r="BR221" s="25">
        <v>0</v>
      </c>
      <c r="BS221" s="25">
        <v>0</v>
      </c>
      <c r="BT221" s="25">
        <v>0</v>
      </c>
      <c r="BU221" s="25">
        <v>0</v>
      </c>
      <c r="BV221" s="25">
        <v>0</v>
      </c>
      <c r="BW221" s="25">
        <v>0</v>
      </c>
      <c r="BX221" s="39">
        <v>0</v>
      </c>
      <c r="BY221" s="39">
        <v>0</v>
      </c>
      <c r="BZ221" s="39">
        <v>22.222222222222221</v>
      </c>
      <c r="CA221" s="39">
        <v>0</v>
      </c>
      <c r="CB221" s="39">
        <v>16.666666666666664</v>
      </c>
      <c r="CC221" s="39">
        <v>0</v>
      </c>
      <c r="CD221" s="39">
        <v>0</v>
      </c>
      <c r="CE221" s="39">
        <v>0</v>
      </c>
      <c r="CF221" s="39">
        <v>0</v>
      </c>
      <c r="CG221" s="39">
        <v>0</v>
      </c>
      <c r="CH221" s="39">
        <v>0</v>
      </c>
      <c r="CI221" s="39">
        <v>0</v>
      </c>
      <c r="CJ221" s="63">
        <v>3</v>
      </c>
      <c r="CK221" s="63">
        <v>2</v>
      </c>
      <c r="CL221" s="63">
        <v>2</v>
      </c>
      <c r="CM221" s="63">
        <v>1</v>
      </c>
      <c r="CN221" s="63">
        <v>1</v>
      </c>
      <c r="CO221" s="63">
        <v>1</v>
      </c>
      <c r="CP221" s="63">
        <v>1</v>
      </c>
      <c r="CQ221" s="63">
        <v>0</v>
      </c>
      <c r="CR221" s="63">
        <v>1</v>
      </c>
      <c r="CS221" s="63">
        <v>5</v>
      </c>
      <c r="CT221" s="63">
        <v>1</v>
      </c>
      <c r="CU221" s="63">
        <v>4</v>
      </c>
      <c r="CV221" s="63">
        <v>1</v>
      </c>
      <c r="CW221" s="63">
        <v>0</v>
      </c>
      <c r="CX221" s="63">
        <v>0</v>
      </c>
      <c r="CY221" s="63">
        <v>0</v>
      </c>
      <c r="CZ221" s="63">
        <v>0</v>
      </c>
      <c r="DA221" s="63">
        <v>0</v>
      </c>
      <c r="DB221" s="63">
        <v>0</v>
      </c>
      <c r="DC221" s="63">
        <v>0</v>
      </c>
      <c r="DD221" s="63">
        <v>1</v>
      </c>
      <c r="DE221" s="63">
        <v>1</v>
      </c>
      <c r="DF221" s="63">
        <v>0</v>
      </c>
      <c r="DG221" s="63">
        <v>0</v>
      </c>
      <c r="DH221" s="25">
        <v>0</v>
      </c>
      <c r="DI221" s="25">
        <v>1</v>
      </c>
      <c r="DJ221" s="25">
        <v>1</v>
      </c>
      <c r="DK221" s="25">
        <v>0</v>
      </c>
      <c r="DL221" s="25">
        <v>0</v>
      </c>
      <c r="DM221" s="25">
        <v>0</v>
      </c>
      <c r="DN221" s="25">
        <v>1</v>
      </c>
      <c r="DO221" s="25">
        <v>0</v>
      </c>
      <c r="DP221" s="25">
        <v>1</v>
      </c>
      <c r="DQ221" s="25">
        <v>0</v>
      </c>
      <c r="DR221" s="25">
        <v>0</v>
      </c>
      <c r="DS221" s="25">
        <v>0</v>
      </c>
      <c r="DT221" s="34">
        <v>4</v>
      </c>
      <c r="DU221" s="34">
        <v>3</v>
      </c>
      <c r="DV221" s="34">
        <v>3</v>
      </c>
      <c r="DW221" s="34">
        <v>1</v>
      </c>
      <c r="DX221" s="34">
        <v>1</v>
      </c>
      <c r="DY221" s="34">
        <v>1</v>
      </c>
      <c r="DZ221" s="34">
        <v>2</v>
      </c>
      <c r="EA221" s="2">
        <v>0</v>
      </c>
      <c r="EB221" s="2">
        <v>3</v>
      </c>
      <c r="EC221" s="2">
        <v>6</v>
      </c>
      <c r="ED221" s="2">
        <v>1</v>
      </c>
      <c r="EE221" s="2">
        <v>4</v>
      </c>
      <c r="EF221" s="34">
        <v>75</v>
      </c>
      <c r="EG221" s="34">
        <v>66.666666666666657</v>
      </c>
      <c r="EH221" s="34">
        <v>66.666666666666657</v>
      </c>
      <c r="EI221" s="34">
        <v>100</v>
      </c>
      <c r="EJ221" s="34">
        <v>100</v>
      </c>
      <c r="EK221" s="34">
        <v>100</v>
      </c>
      <c r="EL221" s="34">
        <v>50</v>
      </c>
      <c r="EM221" s="34">
        <v>999999999</v>
      </c>
      <c r="EN221" s="34">
        <v>33.333333333333329</v>
      </c>
      <c r="EO221" s="34">
        <v>83.333333333333343</v>
      </c>
      <c r="EP221" s="34">
        <v>100</v>
      </c>
      <c r="EQ221" s="34">
        <v>100</v>
      </c>
      <c r="ER221" s="34">
        <v>25</v>
      </c>
      <c r="ES221" s="34">
        <v>0</v>
      </c>
      <c r="ET221" s="34">
        <v>0</v>
      </c>
      <c r="EU221" s="34">
        <v>0</v>
      </c>
      <c r="EV221" s="34">
        <v>0</v>
      </c>
      <c r="EW221" s="34">
        <v>0</v>
      </c>
      <c r="EX221" s="34">
        <v>0</v>
      </c>
      <c r="EY221" s="34">
        <v>999999999</v>
      </c>
      <c r="EZ221" s="34">
        <v>33.333333333333329</v>
      </c>
      <c r="FA221" s="34">
        <v>16.666666666666664</v>
      </c>
      <c r="FB221" s="34">
        <v>0</v>
      </c>
      <c r="FC221" s="34">
        <v>0</v>
      </c>
      <c r="FD221" s="42">
        <v>0</v>
      </c>
      <c r="FE221" s="42">
        <v>33.333333333333329</v>
      </c>
      <c r="FF221" s="42">
        <v>33.333333333333329</v>
      </c>
      <c r="FG221" s="42">
        <v>0</v>
      </c>
      <c r="FH221" s="42">
        <v>0</v>
      </c>
      <c r="FI221" s="42">
        <v>0</v>
      </c>
      <c r="FJ221" s="42">
        <v>50</v>
      </c>
      <c r="FK221" s="42">
        <v>999999999</v>
      </c>
      <c r="FL221" s="42">
        <v>33.333333333333329</v>
      </c>
      <c r="FM221" s="42">
        <v>0</v>
      </c>
      <c r="FN221" s="42">
        <v>0</v>
      </c>
      <c r="FO221" s="42">
        <v>0</v>
      </c>
      <c r="FP221" s="42">
        <v>4</v>
      </c>
      <c r="FQ221" s="2">
        <v>3</v>
      </c>
      <c r="FR221" s="2">
        <v>4</v>
      </c>
      <c r="FS221" s="2">
        <v>2</v>
      </c>
      <c r="FT221" s="2">
        <v>2</v>
      </c>
      <c r="FU221" s="2">
        <v>1</v>
      </c>
      <c r="FV221" s="2">
        <v>3</v>
      </c>
      <c r="FW221" s="2">
        <v>1</v>
      </c>
      <c r="FX221" s="2">
        <v>3</v>
      </c>
      <c r="FY221" s="2">
        <v>6</v>
      </c>
      <c r="FZ221" s="2">
        <v>2</v>
      </c>
      <c r="GA221" s="2">
        <v>5</v>
      </c>
      <c r="GB221" s="25">
        <v>0</v>
      </c>
      <c r="GC221" s="25">
        <v>0</v>
      </c>
      <c r="GD221" s="25">
        <v>0</v>
      </c>
      <c r="GE221" s="25">
        <v>0</v>
      </c>
      <c r="GF221" s="25">
        <v>0</v>
      </c>
      <c r="GG221" s="25">
        <v>0</v>
      </c>
      <c r="GH221" s="25">
        <v>0</v>
      </c>
      <c r="GI221" s="25">
        <v>1</v>
      </c>
      <c r="GJ221" s="25">
        <v>0</v>
      </c>
      <c r="GK221" s="25">
        <v>2</v>
      </c>
      <c r="GL221" s="25">
        <v>1</v>
      </c>
      <c r="GM221" s="25">
        <v>0</v>
      </c>
      <c r="GN221" s="2">
        <v>0</v>
      </c>
      <c r="GO221" s="2">
        <v>1</v>
      </c>
      <c r="GP221" s="2">
        <v>0</v>
      </c>
      <c r="GQ221" s="2">
        <v>0</v>
      </c>
      <c r="GR221" s="2">
        <v>1</v>
      </c>
      <c r="GS221" s="2">
        <v>0</v>
      </c>
      <c r="GT221" s="2">
        <v>0</v>
      </c>
      <c r="GU221" s="2">
        <v>0</v>
      </c>
      <c r="GV221" s="2">
        <v>0</v>
      </c>
      <c r="GW221" s="2">
        <v>0</v>
      </c>
      <c r="GX221" s="2">
        <v>0</v>
      </c>
      <c r="GY221" s="2">
        <v>0</v>
      </c>
      <c r="GZ221" s="2">
        <v>4</v>
      </c>
      <c r="HA221" s="2">
        <v>4</v>
      </c>
      <c r="HB221" s="2">
        <v>4</v>
      </c>
      <c r="HC221" s="2">
        <v>2</v>
      </c>
      <c r="HD221" s="2">
        <v>3</v>
      </c>
      <c r="HE221" s="2">
        <v>1</v>
      </c>
      <c r="HF221" s="2">
        <v>3</v>
      </c>
      <c r="HG221" s="2">
        <v>2</v>
      </c>
      <c r="HH221" s="2">
        <v>3</v>
      </c>
      <c r="HI221" s="2">
        <v>8</v>
      </c>
      <c r="HJ221" s="2">
        <v>3</v>
      </c>
      <c r="HK221" s="2">
        <v>5</v>
      </c>
      <c r="HL221" s="34">
        <v>100</v>
      </c>
      <c r="HM221" s="34">
        <v>75</v>
      </c>
      <c r="HN221" s="34">
        <v>100</v>
      </c>
      <c r="HO221" s="34">
        <v>100</v>
      </c>
      <c r="HP221" s="34">
        <v>66.666666666666657</v>
      </c>
      <c r="HQ221" s="34">
        <v>100</v>
      </c>
      <c r="HR221" s="34">
        <v>100</v>
      </c>
      <c r="HS221" s="34">
        <v>50</v>
      </c>
      <c r="HT221" s="34">
        <v>100</v>
      </c>
      <c r="HU221" s="34">
        <v>75</v>
      </c>
      <c r="HV221" s="34">
        <v>66.666666666666657</v>
      </c>
      <c r="HW221" s="34">
        <v>100</v>
      </c>
      <c r="HX221" s="39">
        <v>0</v>
      </c>
      <c r="HY221" s="39">
        <v>0</v>
      </c>
      <c r="HZ221" s="39">
        <v>0</v>
      </c>
      <c r="IA221" s="39">
        <v>0</v>
      </c>
      <c r="IB221" s="39">
        <v>0</v>
      </c>
      <c r="IC221" s="39">
        <v>0</v>
      </c>
      <c r="ID221" s="39">
        <v>0</v>
      </c>
      <c r="IE221" s="39">
        <v>50</v>
      </c>
      <c r="IF221" s="39">
        <v>0</v>
      </c>
      <c r="IG221" s="39">
        <v>25</v>
      </c>
      <c r="IH221" s="39">
        <v>33.333333333333329</v>
      </c>
      <c r="II221" s="39">
        <v>0</v>
      </c>
      <c r="IJ221" s="39">
        <v>0</v>
      </c>
      <c r="IK221" s="39">
        <v>25</v>
      </c>
      <c r="IL221" s="39">
        <v>0</v>
      </c>
      <c r="IM221" s="39">
        <v>0</v>
      </c>
      <c r="IN221" s="39">
        <v>33.333333333333329</v>
      </c>
      <c r="IO221" s="39">
        <v>0</v>
      </c>
      <c r="IP221" s="39">
        <v>0</v>
      </c>
      <c r="IQ221" s="39">
        <v>0</v>
      </c>
      <c r="IR221" s="39">
        <v>0</v>
      </c>
      <c r="IS221" s="39">
        <v>0</v>
      </c>
      <c r="IT221" s="39">
        <v>0</v>
      </c>
      <c r="IU221" s="39">
        <v>0</v>
      </c>
      <c r="IV221" s="39">
        <v>1</v>
      </c>
      <c r="IW221" s="39">
        <v>1</v>
      </c>
      <c r="IX221" s="39">
        <v>1</v>
      </c>
      <c r="IY221" s="39">
        <v>1</v>
      </c>
      <c r="IZ221" s="39">
        <v>0</v>
      </c>
      <c r="JA221" s="39">
        <v>0</v>
      </c>
      <c r="JB221" s="39">
        <v>3</v>
      </c>
      <c r="JC221" s="39">
        <v>2</v>
      </c>
      <c r="JD221" s="2">
        <v>1</v>
      </c>
      <c r="JE221" s="2">
        <v>1</v>
      </c>
      <c r="JF221" s="2">
        <v>2</v>
      </c>
      <c r="JG221" s="2">
        <v>1</v>
      </c>
      <c r="JH221" s="2">
        <v>2</v>
      </c>
      <c r="JI221" s="2">
        <v>1</v>
      </c>
      <c r="JJ221" s="2">
        <v>0</v>
      </c>
      <c r="JK221" s="2">
        <v>2</v>
      </c>
      <c r="JL221" s="2">
        <v>0</v>
      </c>
      <c r="JM221" s="44">
        <v>0</v>
      </c>
      <c r="JN221" s="44">
        <v>0</v>
      </c>
      <c r="JO221" s="44">
        <v>0</v>
      </c>
      <c r="JP221" s="2">
        <v>0</v>
      </c>
      <c r="JQ221" s="2">
        <v>0</v>
      </c>
      <c r="JR221" s="2">
        <v>0</v>
      </c>
      <c r="JS221" s="2">
        <v>0</v>
      </c>
      <c r="JT221" s="2">
        <v>1</v>
      </c>
      <c r="JU221" s="2">
        <v>1</v>
      </c>
      <c r="JV221" s="2">
        <v>0</v>
      </c>
      <c r="JW221" s="2">
        <v>1</v>
      </c>
      <c r="JX221" s="2">
        <v>0</v>
      </c>
      <c r="JY221" s="2">
        <v>0</v>
      </c>
      <c r="JZ221" s="2">
        <v>0</v>
      </c>
      <c r="KA221" s="2">
        <v>0</v>
      </c>
      <c r="KB221" s="25">
        <v>0</v>
      </c>
      <c r="KC221" s="25">
        <v>1</v>
      </c>
      <c r="KD221" s="25">
        <v>0</v>
      </c>
      <c r="KE221" s="25">
        <v>0</v>
      </c>
      <c r="KF221" s="25">
        <v>4</v>
      </c>
      <c r="KG221" s="25">
        <v>3</v>
      </c>
      <c r="KH221" s="25">
        <v>1</v>
      </c>
      <c r="KI221" s="25">
        <v>4</v>
      </c>
      <c r="KJ221" s="25">
        <v>0</v>
      </c>
      <c r="KK221" s="25">
        <v>0</v>
      </c>
      <c r="KL221" s="25">
        <v>3</v>
      </c>
      <c r="KM221" s="25">
        <v>2</v>
      </c>
      <c r="KN221" s="25">
        <v>1</v>
      </c>
      <c r="KO221" s="25">
        <v>2</v>
      </c>
      <c r="KP221" s="25">
        <v>2</v>
      </c>
      <c r="KQ221" s="25">
        <v>1</v>
      </c>
      <c r="KR221" s="44">
        <v>25</v>
      </c>
      <c r="KS221" s="44">
        <v>33.333333333333329</v>
      </c>
      <c r="KT221" s="44">
        <v>100</v>
      </c>
      <c r="KU221" s="44">
        <v>25</v>
      </c>
      <c r="KV221" s="44">
        <v>999999999</v>
      </c>
      <c r="KW221" s="44">
        <v>999999999</v>
      </c>
      <c r="KX221" s="44">
        <v>100</v>
      </c>
      <c r="KY221" s="44">
        <v>100</v>
      </c>
      <c r="KZ221" s="44">
        <v>100</v>
      </c>
      <c r="LA221" s="44">
        <v>50</v>
      </c>
      <c r="LB221" s="44">
        <v>100</v>
      </c>
      <c r="LC221" s="44">
        <v>100</v>
      </c>
      <c r="LD221" s="44">
        <v>50</v>
      </c>
      <c r="LE221" s="44">
        <v>33.333333333333329</v>
      </c>
      <c r="LF221" s="44">
        <v>0</v>
      </c>
      <c r="LG221" s="44">
        <v>50</v>
      </c>
      <c r="LH221" s="44">
        <v>999999999</v>
      </c>
      <c r="LI221" s="44">
        <v>999999999</v>
      </c>
      <c r="LJ221" s="44">
        <v>0</v>
      </c>
      <c r="LK221" s="44">
        <v>0</v>
      </c>
      <c r="LL221" s="44">
        <v>0</v>
      </c>
      <c r="LM221" s="44">
        <v>0</v>
      </c>
      <c r="LN221" s="44">
        <v>0</v>
      </c>
      <c r="LO221" s="44">
        <v>0</v>
      </c>
      <c r="LP221" s="44">
        <v>25</v>
      </c>
      <c r="LQ221" s="44">
        <v>33.333333333333329</v>
      </c>
      <c r="LR221" s="44">
        <v>0</v>
      </c>
      <c r="LS221" s="44">
        <v>25</v>
      </c>
      <c r="LT221" s="44">
        <v>999999999</v>
      </c>
      <c r="LU221" s="44">
        <v>999999999</v>
      </c>
      <c r="LV221" s="44">
        <v>0</v>
      </c>
      <c r="LW221" s="44">
        <v>0</v>
      </c>
      <c r="LX221" s="44">
        <v>0</v>
      </c>
      <c r="LY221" s="44">
        <v>50</v>
      </c>
      <c r="LZ221" s="44">
        <v>0</v>
      </c>
      <c r="MA221" s="44">
        <v>0</v>
      </c>
      <c r="MB221" s="25">
        <v>0</v>
      </c>
      <c r="MC221" s="25">
        <v>1</v>
      </c>
      <c r="MD221" s="25">
        <v>1</v>
      </c>
      <c r="ME221" s="25">
        <v>0</v>
      </c>
      <c r="MF221" s="25">
        <v>0</v>
      </c>
      <c r="MG221" s="25">
        <v>0</v>
      </c>
      <c r="MH221" s="25">
        <v>1</v>
      </c>
      <c r="MI221" s="25">
        <v>0</v>
      </c>
      <c r="MJ221" s="25">
        <v>0</v>
      </c>
      <c r="MK221" s="25">
        <v>0</v>
      </c>
      <c r="ML221" s="25">
        <v>0</v>
      </c>
      <c r="MM221" s="25">
        <v>1</v>
      </c>
      <c r="MN221" s="25">
        <v>4</v>
      </c>
      <c r="MO221" s="25">
        <v>3</v>
      </c>
      <c r="MP221" s="25">
        <v>3</v>
      </c>
      <c r="MQ221" s="25">
        <v>1</v>
      </c>
      <c r="MR221" s="25">
        <v>1</v>
      </c>
      <c r="MS221" s="25">
        <v>1</v>
      </c>
      <c r="MT221" s="25">
        <v>2</v>
      </c>
      <c r="MU221" s="25">
        <v>0</v>
      </c>
      <c r="MV221" s="25">
        <v>1</v>
      </c>
      <c r="MW221" s="44">
        <v>4</v>
      </c>
      <c r="MX221" s="44">
        <v>0</v>
      </c>
      <c r="MY221" s="44">
        <v>2</v>
      </c>
      <c r="MZ221" s="44">
        <v>0</v>
      </c>
      <c r="NA221" s="44">
        <v>33.333333333333329</v>
      </c>
      <c r="NB221" s="44">
        <v>33.333333333333329</v>
      </c>
      <c r="NC221" s="44">
        <v>0</v>
      </c>
      <c r="ND221" s="44">
        <v>0</v>
      </c>
      <c r="NE221" s="44">
        <v>0</v>
      </c>
      <c r="NF221" s="44">
        <v>50</v>
      </c>
      <c r="NG221" s="44">
        <v>999999999</v>
      </c>
      <c r="NH221" s="44">
        <v>0</v>
      </c>
      <c r="NI221" s="44">
        <v>0</v>
      </c>
      <c r="NJ221" s="44">
        <v>999999999</v>
      </c>
      <c r="NK221" s="44">
        <v>50</v>
      </c>
      <c r="NL221" s="25">
        <v>0</v>
      </c>
      <c r="NM221" s="25">
        <v>0</v>
      </c>
      <c r="NN221" s="25">
        <v>0</v>
      </c>
      <c r="NO221" s="25">
        <v>0</v>
      </c>
      <c r="NP221" s="25">
        <v>0</v>
      </c>
      <c r="NQ221" s="25">
        <v>0</v>
      </c>
      <c r="NR221" s="25">
        <v>0</v>
      </c>
      <c r="NS221" s="25">
        <v>0</v>
      </c>
      <c r="NT221" s="25">
        <v>0</v>
      </c>
      <c r="NU221" s="25">
        <v>0</v>
      </c>
      <c r="NV221" s="25">
        <v>0</v>
      </c>
      <c r="NW221" s="25">
        <v>0</v>
      </c>
      <c r="NX221" s="25">
        <v>2</v>
      </c>
      <c r="NY221" s="25">
        <v>1</v>
      </c>
      <c r="NZ221" s="25">
        <v>0</v>
      </c>
      <c r="OA221" s="25">
        <v>0</v>
      </c>
      <c r="OB221" s="25">
        <v>0</v>
      </c>
      <c r="OC221" s="25">
        <v>0</v>
      </c>
      <c r="OD221" s="44">
        <v>0</v>
      </c>
      <c r="OE221" s="44">
        <v>0</v>
      </c>
      <c r="OF221" s="44">
        <v>0</v>
      </c>
      <c r="OG221" s="44">
        <v>0</v>
      </c>
      <c r="OH221" s="44">
        <v>0</v>
      </c>
      <c r="OI221" s="44">
        <v>0</v>
      </c>
      <c r="OJ221" s="44">
        <v>0</v>
      </c>
      <c r="OK221" s="44">
        <v>0</v>
      </c>
      <c r="OL221" s="44">
        <v>999999999</v>
      </c>
      <c r="OM221" s="44">
        <v>999999999</v>
      </c>
      <c r="ON221" s="44">
        <v>999999999</v>
      </c>
      <c r="OO221" s="44">
        <v>999999999</v>
      </c>
      <c r="OP221" s="44">
        <v>999999999</v>
      </c>
      <c r="OQ221" s="44">
        <v>999999999</v>
      </c>
      <c r="OR221" s="44">
        <v>999999999</v>
      </c>
      <c r="OS221" s="44">
        <v>999999999</v>
      </c>
      <c r="OT221" s="44">
        <v>999999999</v>
      </c>
      <c r="OU221" s="44">
        <v>999999999</v>
      </c>
      <c r="OV221" s="25">
        <v>8</v>
      </c>
      <c r="OW221" s="25">
        <v>8</v>
      </c>
      <c r="OX221" s="25">
        <v>6</v>
      </c>
      <c r="OY221" s="25">
        <v>7</v>
      </c>
      <c r="OZ221" s="25">
        <v>6</v>
      </c>
      <c r="PA221" s="25">
        <v>2</v>
      </c>
      <c r="PB221" s="25">
        <v>8</v>
      </c>
      <c r="PC221" s="25">
        <v>5</v>
      </c>
      <c r="PD221" s="25">
        <v>5</v>
      </c>
      <c r="PE221" s="25">
        <v>10</v>
      </c>
      <c r="PF221" s="25">
        <v>6</v>
      </c>
      <c r="PG221" s="25">
        <v>2</v>
      </c>
      <c r="PH221" s="25">
        <v>12</v>
      </c>
      <c r="PI221" s="25">
        <v>11</v>
      </c>
      <c r="PJ221" s="25">
        <v>11</v>
      </c>
      <c r="PK221" s="25">
        <v>11</v>
      </c>
      <c r="PL221" s="25">
        <v>6</v>
      </c>
      <c r="PM221" s="25">
        <v>2</v>
      </c>
      <c r="PN221" s="25">
        <v>8</v>
      </c>
      <c r="PO221" s="25">
        <v>7</v>
      </c>
      <c r="PP221" s="25">
        <v>7</v>
      </c>
      <c r="PQ221" s="25">
        <v>12</v>
      </c>
      <c r="PR221" s="25">
        <v>6</v>
      </c>
      <c r="PS221" s="25">
        <v>6</v>
      </c>
      <c r="PT221" s="44">
        <v>66.666666666666657</v>
      </c>
      <c r="PU221" s="44">
        <v>72.727272727272734</v>
      </c>
      <c r="PV221" s="44">
        <v>54.54545454545454</v>
      </c>
      <c r="PW221" s="44">
        <v>63.636363636363633</v>
      </c>
      <c r="PX221" s="44">
        <v>100</v>
      </c>
      <c r="PY221" s="44">
        <v>100</v>
      </c>
      <c r="PZ221" s="44">
        <v>100</v>
      </c>
      <c r="QA221" s="44">
        <v>71.428571428571431</v>
      </c>
      <c r="QB221" s="44">
        <v>71.428571428571431</v>
      </c>
      <c r="QC221" s="44">
        <v>83.333333333333343</v>
      </c>
      <c r="QD221" s="44">
        <v>100</v>
      </c>
      <c r="QE221" s="44">
        <v>33.333333333333329</v>
      </c>
      <c r="QF221" s="25">
        <v>9</v>
      </c>
      <c r="QG221" s="25">
        <v>8</v>
      </c>
      <c r="QH221" s="25">
        <v>7</v>
      </c>
      <c r="QI221" s="25">
        <v>7</v>
      </c>
      <c r="QJ221" s="25">
        <v>6</v>
      </c>
      <c r="QK221" s="25">
        <v>2</v>
      </c>
      <c r="QL221" s="25">
        <v>8</v>
      </c>
      <c r="QM221" s="25">
        <v>5</v>
      </c>
      <c r="QN221" s="25">
        <v>2</v>
      </c>
      <c r="QO221" s="25">
        <v>10</v>
      </c>
      <c r="QP221" s="25">
        <v>3</v>
      </c>
      <c r="QQ221" s="25">
        <v>12</v>
      </c>
      <c r="QR221" s="25">
        <v>11</v>
      </c>
      <c r="QS221" s="25">
        <v>11</v>
      </c>
      <c r="QT221" s="25">
        <v>11</v>
      </c>
      <c r="QU221" s="25">
        <v>6</v>
      </c>
      <c r="QV221" s="25">
        <v>2</v>
      </c>
      <c r="QW221" s="25">
        <v>8</v>
      </c>
      <c r="QX221" s="25">
        <v>7</v>
      </c>
      <c r="QY221" s="25">
        <v>7</v>
      </c>
      <c r="QZ221" s="25">
        <v>12</v>
      </c>
      <c r="RA221" s="25">
        <v>6</v>
      </c>
      <c r="RB221" s="44">
        <v>75</v>
      </c>
      <c r="RC221" s="44">
        <v>72.727272727272734</v>
      </c>
      <c r="RD221" s="44">
        <v>63.636363636363633</v>
      </c>
      <c r="RE221" s="44">
        <v>63.636363636363633</v>
      </c>
      <c r="RF221" s="44">
        <v>100</v>
      </c>
      <c r="RG221" s="44">
        <v>100</v>
      </c>
      <c r="RH221" s="44">
        <v>100</v>
      </c>
      <c r="RI221" s="44">
        <v>71.428571428571431</v>
      </c>
      <c r="RJ221" s="44">
        <v>28.571428571428569</v>
      </c>
      <c r="RK221" s="44">
        <v>83.333333333333343</v>
      </c>
      <c r="RL221" s="44">
        <v>50</v>
      </c>
      <c r="RM221" s="25">
        <v>7</v>
      </c>
      <c r="RN221" s="25">
        <v>5</v>
      </c>
      <c r="RO221" s="25">
        <v>5</v>
      </c>
      <c r="RP221" s="25">
        <v>4</v>
      </c>
      <c r="RQ221" s="25">
        <v>3</v>
      </c>
      <c r="RR221" s="25">
        <v>1</v>
      </c>
      <c r="RS221" s="25">
        <v>5</v>
      </c>
      <c r="RT221" s="25">
        <v>3</v>
      </c>
      <c r="RU221" s="25">
        <v>4</v>
      </c>
      <c r="RV221" s="25">
        <v>6</v>
      </c>
      <c r="RW221" s="25">
        <v>3</v>
      </c>
      <c r="RX221" s="25">
        <v>4</v>
      </c>
      <c r="RY221" s="25">
        <v>6</v>
      </c>
      <c r="RZ221" s="25">
        <v>4</v>
      </c>
      <c r="SA221" s="25">
        <v>4</v>
      </c>
      <c r="SB221" s="25">
        <v>3</v>
      </c>
      <c r="SC221" s="25">
        <v>3</v>
      </c>
      <c r="SD221" s="25">
        <v>0</v>
      </c>
      <c r="SE221" s="25">
        <v>4</v>
      </c>
      <c r="SF221" s="25">
        <v>1</v>
      </c>
      <c r="SG221" s="25">
        <v>4</v>
      </c>
      <c r="SH221" s="25">
        <v>9</v>
      </c>
      <c r="SI221" s="25">
        <v>5</v>
      </c>
      <c r="SJ221" s="25">
        <v>5</v>
      </c>
      <c r="SK221" s="25">
        <v>6</v>
      </c>
      <c r="SL221" s="25">
        <v>3</v>
      </c>
      <c r="SM221" s="25">
        <v>4</v>
      </c>
      <c r="SN221" s="25">
        <v>2</v>
      </c>
      <c r="SO221" s="25">
        <v>3</v>
      </c>
      <c r="SP221" s="25">
        <v>0</v>
      </c>
      <c r="SQ221" s="25">
        <v>4</v>
      </c>
      <c r="SR221" s="25">
        <v>1</v>
      </c>
      <c r="SS221" s="25">
        <v>4</v>
      </c>
      <c r="ST221" s="25">
        <v>5</v>
      </c>
      <c r="SU221" s="25">
        <v>3</v>
      </c>
      <c r="SV221" s="25">
        <v>3</v>
      </c>
      <c r="SW221" s="44">
        <v>87.5</v>
      </c>
      <c r="SX221" s="44">
        <v>62.5</v>
      </c>
      <c r="SY221" s="44">
        <v>55.555555555555557</v>
      </c>
      <c r="SZ221" s="44">
        <v>50</v>
      </c>
      <c r="TA221" s="44">
        <v>50</v>
      </c>
      <c r="TB221" s="44">
        <v>50</v>
      </c>
      <c r="TC221" s="44">
        <v>83.333333333333343</v>
      </c>
      <c r="TD221" s="44">
        <v>60</v>
      </c>
      <c r="TE221" s="44">
        <v>66.666666666666657</v>
      </c>
      <c r="TF221" s="44">
        <v>60</v>
      </c>
      <c r="TG221" s="44">
        <v>60</v>
      </c>
      <c r="TH221" s="44">
        <v>66.666666666666657</v>
      </c>
      <c r="TI221" s="44">
        <v>75</v>
      </c>
      <c r="TJ221" s="44">
        <v>50</v>
      </c>
      <c r="TK221" s="44">
        <v>44.444444444444443</v>
      </c>
      <c r="TL221" s="44">
        <v>37.5</v>
      </c>
      <c r="TM221" s="44">
        <v>50</v>
      </c>
      <c r="TN221" s="44">
        <v>0</v>
      </c>
      <c r="TO221" s="44">
        <v>66.666666666666657</v>
      </c>
      <c r="TP221" s="44">
        <v>20</v>
      </c>
      <c r="TQ221" s="44">
        <v>66.666666666666657</v>
      </c>
      <c r="TR221" s="44">
        <v>90</v>
      </c>
      <c r="TS221" s="44">
        <v>100</v>
      </c>
      <c r="TT221" s="44">
        <v>83.333333333333343</v>
      </c>
      <c r="TU221" s="44">
        <v>75</v>
      </c>
      <c r="TV221" s="44">
        <v>37.5</v>
      </c>
      <c r="TW221" s="44">
        <v>44.444444444444443</v>
      </c>
      <c r="TX221" s="44">
        <v>25</v>
      </c>
      <c r="TY221" s="44">
        <v>50</v>
      </c>
      <c r="TZ221" s="44">
        <v>0</v>
      </c>
      <c r="UA221" s="44">
        <v>66.666666666666657</v>
      </c>
      <c r="UB221" s="44">
        <v>20</v>
      </c>
      <c r="UC221" s="44">
        <v>66.666666666666657</v>
      </c>
      <c r="UD221" s="44">
        <v>50</v>
      </c>
      <c r="UE221" s="44">
        <v>60</v>
      </c>
      <c r="UF221" s="44">
        <v>50</v>
      </c>
    </row>
    <row r="222" spans="1:552" x14ac:dyDescent="0.25">
      <c r="A222" s="2" t="str">
        <f t="shared" si="3"/>
        <v xml:space="preserve">354520 Salto                                                                                                                                        </v>
      </c>
      <c r="B222" s="58">
        <v>354520</v>
      </c>
      <c r="C222" s="2" t="s">
        <v>266</v>
      </c>
      <c r="D222" s="56">
        <v>0</v>
      </c>
      <c r="E222" s="56">
        <v>2</v>
      </c>
      <c r="F222" s="56">
        <v>2</v>
      </c>
      <c r="G222" s="56">
        <v>1</v>
      </c>
      <c r="H222" s="56">
        <v>2</v>
      </c>
      <c r="I222" s="56">
        <v>1</v>
      </c>
      <c r="J222" s="56">
        <v>4</v>
      </c>
      <c r="K222" s="56">
        <v>3</v>
      </c>
      <c r="L222" s="56">
        <v>3</v>
      </c>
      <c r="M222" s="56">
        <v>6</v>
      </c>
      <c r="N222" s="56">
        <v>3</v>
      </c>
      <c r="O222" s="56">
        <v>5</v>
      </c>
      <c r="P222" s="59">
        <v>0</v>
      </c>
      <c r="Q222" s="59">
        <v>1</v>
      </c>
      <c r="R222" s="59">
        <v>1</v>
      </c>
      <c r="S222" s="59">
        <v>0</v>
      </c>
      <c r="T222" s="59">
        <v>0</v>
      </c>
      <c r="U222" s="59">
        <v>1</v>
      </c>
      <c r="V222" s="59">
        <v>4</v>
      </c>
      <c r="W222" s="59">
        <v>1</v>
      </c>
      <c r="X222" s="59">
        <v>1</v>
      </c>
      <c r="Y222" s="59">
        <v>4</v>
      </c>
      <c r="Z222" s="59">
        <v>3</v>
      </c>
      <c r="AA222" s="59">
        <v>3</v>
      </c>
      <c r="AB222" s="62">
        <v>999999999</v>
      </c>
      <c r="AC222" s="62">
        <v>50</v>
      </c>
      <c r="AD222" s="62">
        <v>50</v>
      </c>
      <c r="AE222" s="62">
        <v>0</v>
      </c>
      <c r="AF222" s="62">
        <v>0</v>
      </c>
      <c r="AG222" s="62">
        <v>100</v>
      </c>
      <c r="AH222" s="62">
        <v>100</v>
      </c>
      <c r="AI222" s="62">
        <v>33.333333333333329</v>
      </c>
      <c r="AJ222" s="62">
        <v>33.333333333333329</v>
      </c>
      <c r="AK222" s="62">
        <v>66.666666666666657</v>
      </c>
      <c r="AL222" s="62">
        <v>100</v>
      </c>
      <c r="AM222" s="62">
        <v>60</v>
      </c>
      <c r="AN222" s="61">
        <v>0</v>
      </c>
      <c r="AO222" s="25">
        <v>1</v>
      </c>
      <c r="AP222" s="25">
        <v>1</v>
      </c>
      <c r="AQ222" s="25">
        <v>1</v>
      </c>
      <c r="AR222" s="25">
        <v>2</v>
      </c>
      <c r="AS222" s="25">
        <v>0</v>
      </c>
      <c r="AT222" s="25">
        <v>0</v>
      </c>
      <c r="AU222" s="25">
        <v>2</v>
      </c>
      <c r="AV222" s="25">
        <v>2</v>
      </c>
      <c r="AW222" s="25">
        <v>2</v>
      </c>
      <c r="AX222" s="25">
        <v>0</v>
      </c>
      <c r="AY222" s="25">
        <v>2</v>
      </c>
      <c r="AZ222" s="39">
        <v>999999999</v>
      </c>
      <c r="BA222" s="39">
        <v>50</v>
      </c>
      <c r="BB222" s="39">
        <v>50</v>
      </c>
      <c r="BC222" s="39">
        <v>100</v>
      </c>
      <c r="BD222" s="39">
        <v>100</v>
      </c>
      <c r="BE222" s="39">
        <v>0</v>
      </c>
      <c r="BF222" s="39">
        <v>0</v>
      </c>
      <c r="BG222" s="39">
        <v>66.666666666666657</v>
      </c>
      <c r="BH222" s="39">
        <v>66.666666666666657</v>
      </c>
      <c r="BI222" s="39">
        <v>33.333333333333329</v>
      </c>
      <c r="BJ222" s="39">
        <v>0</v>
      </c>
      <c r="BK222" s="39">
        <v>40</v>
      </c>
      <c r="BL222" s="25">
        <v>0</v>
      </c>
      <c r="BM222" s="25">
        <v>0</v>
      </c>
      <c r="BN222" s="25">
        <v>0</v>
      </c>
      <c r="BO222" s="25">
        <v>0</v>
      </c>
      <c r="BP222" s="25">
        <v>0</v>
      </c>
      <c r="BQ222" s="25">
        <v>0</v>
      </c>
      <c r="BR222" s="25">
        <v>0</v>
      </c>
      <c r="BS222" s="25">
        <v>0</v>
      </c>
      <c r="BT222" s="25">
        <v>0</v>
      </c>
      <c r="BU222" s="25">
        <v>0</v>
      </c>
      <c r="BV222" s="25">
        <v>0</v>
      </c>
      <c r="BW222" s="25">
        <v>0</v>
      </c>
      <c r="BX222" s="39">
        <v>999999999</v>
      </c>
      <c r="BY222" s="39">
        <v>0</v>
      </c>
      <c r="BZ222" s="39">
        <v>0</v>
      </c>
      <c r="CA222" s="39">
        <v>0</v>
      </c>
      <c r="CB222" s="39">
        <v>0</v>
      </c>
      <c r="CC222" s="39">
        <v>0</v>
      </c>
      <c r="CD222" s="39">
        <v>0</v>
      </c>
      <c r="CE222" s="39">
        <v>0</v>
      </c>
      <c r="CF222" s="39">
        <v>0</v>
      </c>
      <c r="CG222" s="39">
        <v>0</v>
      </c>
      <c r="CH222" s="39">
        <v>0</v>
      </c>
      <c r="CI222" s="39">
        <v>0</v>
      </c>
      <c r="CJ222" s="63">
        <v>0</v>
      </c>
      <c r="CK222" s="63">
        <v>1</v>
      </c>
      <c r="CL222" s="63">
        <v>1</v>
      </c>
      <c r="CM222" s="63">
        <v>0</v>
      </c>
      <c r="CN222" s="63">
        <v>0</v>
      </c>
      <c r="CO222" s="63">
        <v>0</v>
      </c>
      <c r="CP222" s="63">
        <v>4</v>
      </c>
      <c r="CQ222" s="63">
        <v>1</v>
      </c>
      <c r="CR222" s="63">
        <v>1</v>
      </c>
      <c r="CS222" s="63">
        <v>2</v>
      </c>
      <c r="CT222" s="63">
        <v>1</v>
      </c>
      <c r="CU222" s="63">
        <v>3</v>
      </c>
      <c r="CV222" s="63">
        <v>0</v>
      </c>
      <c r="CW222" s="63">
        <v>0</v>
      </c>
      <c r="CX222" s="63">
        <v>0</v>
      </c>
      <c r="CY222" s="63">
        <v>0</v>
      </c>
      <c r="CZ222" s="63">
        <v>0</v>
      </c>
      <c r="DA222" s="63">
        <v>0</v>
      </c>
      <c r="DB222" s="63">
        <v>0</v>
      </c>
      <c r="DC222" s="63">
        <v>0</v>
      </c>
      <c r="DD222" s="63">
        <v>0</v>
      </c>
      <c r="DE222" s="63">
        <v>0</v>
      </c>
      <c r="DF222" s="63">
        <v>0</v>
      </c>
      <c r="DG222" s="63">
        <v>0</v>
      </c>
      <c r="DH222" s="25">
        <v>0</v>
      </c>
      <c r="DI222" s="25">
        <v>0</v>
      </c>
      <c r="DJ222" s="25">
        <v>0</v>
      </c>
      <c r="DK222" s="25">
        <v>0</v>
      </c>
      <c r="DL222" s="25">
        <v>0</v>
      </c>
      <c r="DM222" s="25">
        <v>1</v>
      </c>
      <c r="DN222" s="25">
        <v>0</v>
      </c>
      <c r="DO222" s="25">
        <v>0</v>
      </c>
      <c r="DP222" s="25">
        <v>0</v>
      </c>
      <c r="DQ222" s="25">
        <v>2</v>
      </c>
      <c r="DR222" s="25">
        <v>1</v>
      </c>
      <c r="DS222" s="25">
        <v>0</v>
      </c>
      <c r="DT222" s="34">
        <v>0</v>
      </c>
      <c r="DU222" s="34">
        <v>1</v>
      </c>
      <c r="DV222" s="34">
        <v>1</v>
      </c>
      <c r="DW222" s="34">
        <v>0</v>
      </c>
      <c r="DX222" s="34">
        <v>0</v>
      </c>
      <c r="DY222" s="34">
        <v>1</v>
      </c>
      <c r="DZ222" s="34">
        <v>4</v>
      </c>
      <c r="EA222" s="2">
        <v>1</v>
      </c>
      <c r="EB222" s="2">
        <v>1</v>
      </c>
      <c r="EC222" s="2">
        <v>4</v>
      </c>
      <c r="ED222" s="2">
        <v>2</v>
      </c>
      <c r="EE222" s="2">
        <v>3</v>
      </c>
      <c r="EF222" s="34">
        <v>999999999</v>
      </c>
      <c r="EG222" s="34">
        <v>100</v>
      </c>
      <c r="EH222" s="34">
        <v>100</v>
      </c>
      <c r="EI222" s="34">
        <v>999999999</v>
      </c>
      <c r="EJ222" s="34">
        <v>999999999</v>
      </c>
      <c r="EK222" s="34">
        <v>0</v>
      </c>
      <c r="EL222" s="34">
        <v>100</v>
      </c>
      <c r="EM222" s="34">
        <v>100</v>
      </c>
      <c r="EN222" s="34">
        <v>100</v>
      </c>
      <c r="EO222" s="34">
        <v>50</v>
      </c>
      <c r="EP222" s="34">
        <v>50</v>
      </c>
      <c r="EQ222" s="34">
        <v>100</v>
      </c>
      <c r="ER222" s="34">
        <v>999999999</v>
      </c>
      <c r="ES222" s="34">
        <v>0</v>
      </c>
      <c r="ET222" s="34">
        <v>0</v>
      </c>
      <c r="EU222" s="34">
        <v>999999999</v>
      </c>
      <c r="EV222" s="34">
        <v>999999999</v>
      </c>
      <c r="EW222" s="34">
        <v>0</v>
      </c>
      <c r="EX222" s="34">
        <v>0</v>
      </c>
      <c r="EY222" s="34">
        <v>0</v>
      </c>
      <c r="EZ222" s="34">
        <v>0</v>
      </c>
      <c r="FA222" s="34">
        <v>0</v>
      </c>
      <c r="FB222" s="34">
        <v>0</v>
      </c>
      <c r="FC222" s="34">
        <v>0</v>
      </c>
      <c r="FD222" s="42">
        <v>999999999</v>
      </c>
      <c r="FE222" s="42">
        <v>0</v>
      </c>
      <c r="FF222" s="42">
        <v>0</v>
      </c>
      <c r="FG222" s="42">
        <v>999999999</v>
      </c>
      <c r="FH222" s="42">
        <v>999999999</v>
      </c>
      <c r="FI222" s="42">
        <v>100</v>
      </c>
      <c r="FJ222" s="42">
        <v>0</v>
      </c>
      <c r="FK222" s="42">
        <v>0</v>
      </c>
      <c r="FL222" s="42">
        <v>0</v>
      </c>
      <c r="FM222" s="42">
        <v>50</v>
      </c>
      <c r="FN222" s="42">
        <v>50</v>
      </c>
      <c r="FO222" s="42">
        <v>0</v>
      </c>
      <c r="FP222" s="42">
        <v>0</v>
      </c>
      <c r="FQ222" s="2">
        <v>1</v>
      </c>
      <c r="FR222" s="2">
        <v>1</v>
      </c>
      <c r="FS222" s="2">
        <v>0</v>
      </c>
      <c r="FT222" s="2">
        <v>0</v>
      </c>
      <c r="FU222" s="2">
        <v>1</v>
      </c>
      <c r="FV222" s="2">
        <v>2</v>
      </c>
      <c r="FW222" s="2">
        <v>1</v>
      </c>
      <c r="FX222" s="2">
        <v>1</v>
      </c>
      <c r="FY222" s="2">
        <v>3</v>
      </c>
      <c r="FZ222" s="2">
        <v>2</v>
      </c>
      <c r="GA222" s="2">
        <v>3</v>
      </c>
      <c r="GB222" s="25">
        <v>0</v>
      </c>
      <c r="GC222" s="25">
        <v>0</v>
      </c>
      <c r="GD222" s="25">
        <v>0</v>
      </c>
      <c r="GE222" s="25">
        <v>0</v>
      </c>
      <c r="GF222" s="25">
        <v>0</v>
      </c>
      <c r="GG222" s="25">
        <v>0</v>
      </c>
      <c r="GH222" s="25">
        <v>1</v>
      </c>
      <c r="GI222" s="25">
        <v>0</v>
      </c>
      <c r="GJ222" s="25">
        <v>0</v>
      </c>
      <c r="GK222" s="25">
        <v>0</v>
      </c>
      <c r="GL222" s="25">
        <v>1</v>
      </c>
      <c r="GM222" s="25">
        <v>0</v>
      </c>
      <c r="GN222" s="2">
        <v>0</v>
      </c>
      <c r="GO222" s="2">
        <v>0</v>
      </c>
      <c r="GP222" s="2">
        <v>0</v>
      </c>
      <c r="GQ222" s="2">
        <v>0</v>
      </c>
      <c r="GR222" s="2">
        <v>0</v>
      </c>
      <c r="GS222" s="2">
        <v>0</v>
      </c>
      <c r="GT222" s="2">
        <v>0</v>
      </c>
      <c r="GU222" s="2">
        <v>0</v>
      </c>
      <c r="GV222" s="2">
        <v>0</v>
      </c>
      <c r="GW222" s="2">
        <v>0</v>
      </c>
      <c r="GX222" s="2">
        <v>0</v>
      </c>
      <c r="GY222" s="2">
        <v>0</v>
      </c>
      <c r="GZ222" s="2">
        <v>0</v>
      </c>
      <c r="HA222" s="2">
        <v>1</v>
      </c>
      <c r="HB222" s="2">
        <v>1</v>
      </c>
      <c r="HC222" s="2">
        <v>0</v>
      </c>
      <c r="HD222" s="2">
        <v>0</v>
      </c>
      <c r="HE222" s="2">
        <v>1</v>
      </c>
      <c r="HF222" s="2">
        <v>3</v>
      </c>
      <c r="HG222" s="2">
        <v>1</v>
      </c>
      <c r="HH222" s="2">
        <v>1</v>
      </c>
      <c r="HI222" s="2">
        <v>3</v>
      </c>
      <c r="HJ222" s="2">
        <v>3</v>
      </c>
      <c r="HK222" s="2">
        <v>3</v>
      </c>
      <c r="HL222" s="34">
        <v>999999999</v>
      </c>
      <c r="HM222" s="34">
        <v>100</v>
      </c>
      <c r="HN222" s="34">
        <v>100</v>
      </c>
      <c r="HO222" s="34">
        <v>999999999</v>
      </c>
      <c r="HP222" s="34">
        <v>999999999</v>
      </c>
      <c r="HQ222" s="34">
        <v>100</v>
      </c>
      <c r="HR222" s="34">
        <v>66.666666666666657</v>
      </c>
      <c r="HS222" s="34">
        <v>100</v>
      </c>
      <c r="HT222" s="34">
        <v>100</v>
      </c>
      <c r="HU222" s="34">
        <v>100</v>
      </c>
      <c r="HV222" s="34">
        <v>66.666666666666657</v>
      </c>
      <c r="HW222" s="34">
        <v>100</v>
      </c>
      <c r="HX222" s="39">
        <v>999999999</v>
      </c>
      <c r="HY222" s="39">
        <v>0</v>
      </c>
      <c r="HZ222" s="39">
        <v>0</v>
      </c>
      <c r="IA222" s="39">
        <v>999999999</v>
      </c>
      <c r="IB222" s="39">
        <v>999999999</v>
      </c>
      <c r="IC222" s="39">
        <v>0</v>
      </c>
      <c r="ID222" s="39">
        <v>33.333333333333329</v>
      </c>
      <c r="IE222" s="39">
        <v>0</v>
      </c>
      <c r="IF222" s="39">
        <v>0</v>
      </c>
      <c r="IG222" s="39">
        <v>0</v>
      </c>
      <c r="IH222" s="39">
        <v>33.333333333333329</v>
      </c>
      <c r="II222" s="39">
        <v>0</v>
      </c>
      <c r="IJ222" s="39">
        <v>999999999</v>
      </c>
      <c r="IK222" s="39">
        <v>0</v>
      </c>
      <c r="IL222" s="39">
        <v>0</v>
      </c>
      <c r="IM222" s="39">
        <v>999999999</v>
      </c>
      <c r="IN222" s="39">
        <v>999999999</v>
      </c>
      <c r="IO222" s="39">
        <v>0</v>
      </c>
      <c r="IP222" s="39">
        <v>0</v>
      </c>
      <c r="IQ222" s="39">
        <v>0</v>
      </c>
      <c r="IR222" s="39">
        <v>0</v>
      </c>
      <c r="IS222" s="39">
        <v>0</v>
      </c>
      <c r="IT222" s="39">
        <v>0</v>
      </c>
      <c r="IU222" s="39">
        <v>0</v>
      </c>
      <c r="IV222" s="39">
        <v>0</v>
      </c>
      <c r="IW222" s="39">
        <v>0</v>
      </c>
      <c r="IX222" s="39">
        <v>1</v>
      </c>
      <c r="IY222" s="39">
        <v>1</v>
      </c>
      <c r="IZ222" s="39">
        <v>1</v>
      </c>
      <c r="JA222" s="39">
        <v>0</v>
      </c>
      <c r="JB222" s="39">
        <v>0</v>
      </c>
      <c r="JC222" s="39">
        <v>0</v>
      </c>
      <c r="JD222" s="2">
        <v>1</v>
      </c>
      <c r="JE222" s="2">
        <v>1</v>
      </c>
      <c r="JF222" s="2">
        <v>0</v>
      </c>
      <c r="JG222" s="2">
        <v>1</v>
      </c>
      <c r="JH222" s="2">
        <v>0</v>
      </c>
      <c r="JI222" s="2">
        <v>0</v>
      </c>
      <c r="JJ222" s="2">
        <v>0</v>
      </c>
      <c r="JK222" s="2">
        <v>0</v>
      </c>
      <c r="JL222" s="2">
        <v>0</v>
      </c>
      <c r="JM222" s="44">
        <v>0</v>
      </c>
      <c r="JN222" s="44">
        <v>0</v>
      </c>
      <c r="JO222" s="44">
        <v>1</v>
      </c>
      <c r="JP222" s="2">
        <v>0</v>
      </c>
      <c r="JQ222" s="2">
        <v>0</v>
      </c>
      <c r="JR222" s="2">
        <v>0</v>
      </c>
      <c r="JS222" s="2">
        <v>1</v>
      </c>
      <c r="JT222" s="2">
        <v>0</v>
      </c>
      <c r="JU222" s="2">
        <v>1</v>
      </c>
      <c r="JV222" s="2">
        <v>0</v>
      </c>
      <c r="JW222" s="2">
        <v>0</v>
      </c>
      <c r="JX222" s="2">
        <v>1</v>
      </c>
      <c r="JY222" s="2">
        <v>0</v>
      </c>
      <c r="JZ222" s="2">
        <v>0</v>
      </c>
      <c r="KA222" s="2">
        <v>1</v>
      </c>
      <c r="KB222" s="25">
        <v>1</v>
      </c>
      <c r="KC222" s="25">
        <v>1</v>
      </c>
      <c r="KD222" s="25">
        <v>0</v>
      </c>
      <c r="KE222" s="25">
        <v>0</v>
      </c>
      <c r="KF222" s="25">
        <v>0</v>
      </c>
      <c r="KG222" s="25">
        <v>1</v>
      </c>
      <c r="KH222" s="25">
        <v>1</v>
      </c>
      <c r="KI222" s="25">
        <v>1</v>
      </c>
      <c r="KJ222" s="25">
        <v>2</v>
      </c>
      <c r="KK222" s="25">
        <v>0</v>
      </c>
      <c r="KL222" s="25">
        <v>0</v>
      </c>
      <c r="KM222" s="25">
        <v>2</v>
      </c>
      <c r="KN222" s="25">
        <v>2</v>
      </c>
      <c r="KO222" s="25">
        <v>2</v>
      </c>
      <c r="KP222" s="25">
        <v>0</v>
      </c>
      <c r="KQ222" s="25">
        <v>2</v>
      </c>
      <c r="KR222" s="44">
        <v>999999999</v>
      </c>
      <c r="KS222" s="44">
        <v>0</v>
      </c>
      <c r="KT222" s="44">
        <v>100</v>
      </c>
      <c r="KU222" s="44">
        <v>100</v>
      </c>
      <c r="KV222" s="44">
        <v>50</v>
      </c>
      <c r="KW222" s="44">
        <v>999999999</v>
      </c>
      <c r="KX222" s="44">
        <v>999999999</v>
      </c>
      <c r="KY222" s="44">
        <v>0</v>
      </c>
      <c r="KZ222" s="44">
        <v>50</v>
      </c>
      <c r="LA222" s="44">
        <v>50</v>
      </c>
      <c r="LB222" s="44">
        <v>999999999</v>
      </c>
      <c r="LC222" s="44">
        <v>50</v>
      </c>
      <c r="LD222" s="44">
        <v>999999999</v>
      </c>
      <c r="LE222" s="44">
        <v>0</v>
      </c>
      <c r="LF222" s="44">
        <v>0</v>
      </c>
      <c r="LG222" s="44">
        <v>0</v>
      </c>
      <c r="LH222" s="44">
        <v>0</v>
      </c>
      <c r="LI222" s="44">
        <v>999999999</v>
      </c>
      <c r="LJ222" s="44">
        <v>999999999</v>
      </c>
      <c r="LK222" s="44">
        <v>50</v>
      </c>
      <c r="LL222" s="44">
        <v>0</v>
      </c>
      <c r="LM222" s="44">
        <v>0</v>
      </c>
      <c r="LN222" s="44">
        <v>999999999</v>
      </c>
      <c r="LO222" s="44">
        <v>50</v>
      </c>
      <c r="LP222" s="44">
        <v>999999999</v>
      </c>
      <c r="LQ222" s="44">
        <v>100</v>
      </c>
      <c r="LR222" s="44">
        <v>0</v>
      </c>
      <c r="LS222" s="44">
        <v>0</v>
      </c>
      <c r="LT222" s="44">
        <v>50</v>
      </c>
      <c r="LU222" s="44">
        <v>999999999</v>
      </c>
      <c r="LV222" s="44">
        <v>999999999</v>
      </c>
      <c r="LW222" s="44">
        <v>50</v>
      </c>
      <c r="LX222" s="44">
        <v>50</v>
      </c>
      <c r="LY222" s="44">
        <v>50</v>
      </c>
      <c r="LZ222" s="44">
        <v>999999999</v>
      </c>
      <c r="MA222" s="44">
        <v>0</v>
      </c>
      <c r="MB222" s="25">
        <v>0</v>
      </c>
      <c r="MC222" s="25">
        <v>0</v>
      </c>
      <c r="MD222" s="25">
        <v>0</v>
      </c>
      <c r="ME222" s="25">
        <v>0</v>
      </c>
      <c r="MF222" s="25">
        <v>0</v>
      </c>
      <c r="MG222" s="25">
        <v>1</v>
      </c>
      <c r="MH222" s="25">
        <v>0</v>
      </c>
      <c r="MI222" s="25">
        <v>0</v>
      </c>
      <c r="MJ222" s="25">
        <v>0</v>
      </c>
      <c r="MK222" s="25">
        <v>2</v>
      </c>
      <c r="ML222" s="25">
        <v>1</v>
      </c>
      <c r="MM222" s="25">
        <v>0</v>
      </c>
      <c r="MN222" s="25">
        <v>0</v>
      </c>
      <c r="MO222" s="25">
        <v>1</v>
      </c>
      <c r="MP222" s="25">
        <v>1</v>
      </c>
      <c r="MQ222" s="25">
        <v>0</v>
      </c>
      <c r="MR222" s="25">
        <v>0</v>
      </c>
      <c r="MS222" s="25">
        <v>1</v>
      </c>
      <c r="MT222" s="25">
        <v>3</v>
      </c>
      <c r="MU222" s="25">
        <v>0</v>
      </c>
      <c r="MV222" s="25">
        <v>0</v>
      </c>
      <c r="MW222" s="44">
        <v>3</v>
      </c>
      <c r="MX222" s="44">
        <v>1</v>
      </c>
      <c r="MY222" s="44">
        <v>0</v>
      </c>
      <c r="MZ222" s="44">
        <v>999999999</v>
      </c>
      <c r="NA222" s="44">
        <v>0</v>
      </c>
      <c r="NB222" s="44">
        <v>0</v>
      </c>
      <c r="NC222" s="44">
        <v>999999999</v>
      </c>
      <c r="ND222" s="44">
        <v>999999999</v>
      </c>
      <c r="NE222" s="44">
        <v>100</v>
      </c>
      <c r="NF222" s="44">
        <v>0</v>
      </c>
      <c r="NG222" s="44">
        <v>999999999</v>
      </c>
      <c r="NH222" s="44">
        <v>999999999</v>
      </c>
      <c r="NI222" s="44">
        <v>66.666666666666657</v>
      </c>
      <c r="NJ222" s="44">
        <v>100</v>
      </c>
      <c r="NK222" s="44">
        <v>999999999</v>
      </c>
      <c r="NL222" s="25">
        <v>0</v>
      </c>
      <c r="NM222" s="25">
        <v>0</v>
      </c>
      <c r="NN222" s="25">
        <v>1</v>
      </c>
      <c r="NO222" s="25">
        <v>0</v>
      </c>
      <c r="NP222" s="25">
        <v>0</v>
      </c>
      <c r="NQ222" s="25">
        <v>0</v>
      </c>
      <c r="NR222" s="25">
        <v>0</v>
      </c>
      <c r="NS222" s="25">
        <v>0</v>
      </c>
      <c r="NT222" s="25">
        <v>0</v>
      </c>
      <c r="NU222" s="25">
        <v>0</v>
      </c>
      <c r="NV222" s="25">
        <v>0</v>
      </c>
      <c r="NW222" s="25">
        <v>0</v>
      </c>
      <c r="NX222" s="25">
        <v>0</v>
      </c>
      <c r="NY222" s="25">
        <v>1</v>
      </c>
      <c r="NZ222" s="25">
        <v>1</v>
      </c>
      <c r="OA222" s="25">
        <v>0</v>
      </c>
      <c r="OB222" s="25">
        <v>0</v>
      </c>
      <c r="OC222" s="25">
        <v>0</v>
      </c>
      <c r="OD222" s="44">
        <v>0</v>
      </c>
      <c r="OE222" s="44">
        <v>0</v>
      </c>
      <c r="OF222" s="44">
        <v>0</v>
      </c>
      <c r="OG222" s="44">
        <v>0</v>
      </c>
      <c r="OH222" s="44">
        <v>0</v>
      </c>
      <c r="OI222" s="44">
        <v>0</v>
      </c>
      <c r="OJ222" s="44">
        <v>999999999</v>
      </c>
      <c r="OK222" s="44">
        <v>0</v>
      </c>
      <c r="OL222" s="44">
        <v>100</v>
      </c>
      <c r="OM222" s="44">
        <v>999999999</v>
      </c>
      <c r="ON222" s="44">
        <v>999999999</v>
      </c>
      <c r="OO222" s="44">
        <v>999999999</v>
      </c>
      <c r="OP222" s="44">
        <v>999999999</v>
      </c>
      <c r="OQ222" s="44">
        <v>999999999</v>
      </c>
      <c r="OR222" s="44">
        <v>999999999</v>
      </c>
      <c r="OS222" s="44">
        <v>999999999</v>
      </c>
      <c r="OT222" s="44">
        <v>999999999</v>
      </c>
      <c r="OU222" s="44">
        <v>999999999</v>
      </c>
      <c r="OV222" s="25">
        <v>1</v>
      </c>
      <c r="OW222" s="25">
        <v>1</v>
      </c>
      <c r="OX222" s="25">
        <v>0</v>
      </c>
      <c r="OY222" s="25">
        <v>0</v>
      </c>
      <c r="OZ222" s="25">
        <v>1</v>
      </c>
      <c r="PA222" s="25">
        <v>1</v>
      </c>
      <c r="PB222" s="25">
        <v>5</v>
      </c>
      <c r="PC222" s="25">
        <v>5</v>
      </c>
      <c r="PD222" s="25">
        <v>4</v>
      </c>
      <c r="PE222" s="25">
        <v>6</v>
      </c>
      <c r="PF222" s="25">
        <v>5</v>
      </c>
      <c r="PG222" s="25">
        <v>3</v>
      </c>
      <c r="PH222" s="25">
        <v>1</v>
      </c>
      <c r="PI222" s="25">
        <v>2</v>
      </c>
      <c r="PJ222" s="25">
        <v>2</v>
      </c>
      <c r="PK222" s="25">
        <v>1</v>
      </c>
      <c r="PL222" s="25">
        <v>3</v>
      </c>
      <c r="PM222" s="25">
        <v>1</v>
      </c>
      <c r="PN222" s="25">
        <v>5</v>
      </c>
      <c r="PO222" s="25">
        <v>6</v>
      </c>
      <c r="PP222" s="25">
        <v>5</v>
      </c>
      <c r="PQ222" s="25">
        <v>6</v>
      </c>
      <c r="PR222" s="25">
        <v>5</v>
      </c>
      <c r="PS222" s="25">
        <v>6</v>
      </c>
      <c r="PT222" s="44">
        <v>100</v>
      </c>
      <c r="PU222" s="44">
        <v>50</v>
      </c>
      <c r="PV222" s="44">
        <v>0</v>
      </c>
      <c r="PW222" s="44">
        <v>0</v>
      </c>
      <c r="PX222" s="44">
        <v>33.333333333333329</v>
      </c>
      <c r="PY222" s="44">
        <v>100</v>
      </c>
      <c r="PZ222" s="44">
        <v>100</v>
      </c>
      <c r="QA222" s="44">
        <v>83.333333333333343</v>
      </c>
      <c r="QB222" s="44">
        <v>80</v>
      </c>
      <c r="QC222" s="44">
        <v>100</v>
      </c>
      <c r="QD222" s="44">
        <v>100</v>
      </c>
      <c r="QE222" s="44">
        <v>50</v>
      </c>
      <c r="QF222" s="25">
        <v>1</v>
      </c>
      <c r="QG222" s="25">
        <v>1</v>
      </c>
      <c r="QH222" s="25">
        <v>0</v>
      </c>
      <c r="QI222" s="25">
        <v>0</v>
      </c>
      <c r="QJ222" s="25">
        <v>2</v>
      </c>
      <c r="QK222" s="25">
        <v>1</v>
      </c>
      <c r="QL222" s="25">
        <v>5</v>
      </c>
      <c r="QM222" s="25">
        <v>5</v>
      </c>
      <c r="QN222" s="25">
        <v>5</v>
      </c>
      <c r="QO222" s="25">
        <v>5</v>
      </c>
      <c r="QP222" s="25">
        <v>1</v>
      </c>
      <c r="QQ222" s="25">
        <v>1</v>
      </c>
      <c r="QR222" s="25">
        <v>2</v>
      </c>
      <c r="QS222" s="25">
        <v>2</v>
      </c>
      <c r="QT222" s="25">
        <v>1</v>
      </c>
      <c r="QU222" s="25">
        <v>3</v>
      </c>
      <c r="QV222" s="25">
        <v>1</v>
      </c>
      <c r="QW222" s="25">
        <v>5</v>
      </c>
      <c r="QX222" s="25">
        <v>6</v>
      </c>
      <c r="QY222" s="25">
        <v>5</v>
      </c>
      <c r="QZ222" s="25">
        <v>6</v>
      </c>
      <c r="RA222" s="25">
        <v>5</v>
      </c>
      <c r="RB222" s="44">
        <v>100</v>
      </c>
      <c r="RC222" s="44">
        <v>50</v>
      </c>
      <c r="RD222" s="44">
        <v>0</v>
      </c>
      <c r="RE222" s="44">
        <v>0</v>
      </c>
      <c r="RF222" s="44">
        <v>66.666666666666657</v>
      </c>
      <c r="RG222" s="44">
        <v>100</v>
      </c>
      <c r="RH222" s="44">
        <v>100</v>
      </c>
      <c r="RI222" s="44">
        <v>83.333333333333343</v>
      </c>
      <c r="RJ222" s="44">
        <v>100</v>
      </c>
      <c r="RK222" s="44">
        <v>83.333333333333343</v>
      </c>
      <c r="RL222" s="44">
        <v>20</v>
      </c>
      <c r="RM222" s="25">
        <v>0</v>
      </c>
      <c r="RN222" s="25">
        <v>0</v>
      </c>
      <c r="RO222" s="25">
        <v>0</v>
      </c>
      <c r="RP222" s="25">
        <v>0</v>
      </c>
      <c r="RQ222" s="25">
        <v>0</v>
      </c>
      <c r="RR222" s="25">
        <v>1</v>
      </c>
      <c r="RS222" s="25">
        <v>2</v>
      </c>
      <c r="RT222" s="25">
        <v>2</v>
      </c>
      <c r="RU222" s="25">
        <v>3</v>
      </c>
      <c r="RV222" s="25">
        <v>3</v>
      </c>
      <c r="RW222" s="25">
        <v>2</v>
      </c>
      <c r="RX222" s="25">
        <v>4</v>
      </c>
      <c r="RY222" s="25">
        <v>0</v>
      </c>
      <c r="RZ222" s="25">
        <v>0</v>
      </c>
      <c r="SA222" s="25">
        <v>0</v>
      </c>
      <c r="SB222" s="25">
        <v>0</v>
      </c>
      <c r="SC222" s="25">
        <v>0</v>
      </c>
      <c r="SD222" s="25">
        <v>0</v>
      </c>
      <c r="SE222" s="25">
        <v>0</v>
      </c>
      <c r="SF222" s="25">
        <v>0</v>
      </c>
      <c r="SG222" s="25">
        <v>3</v>
      </c>
      <c r="SH222" s="25">
        <v>3</v>
      </c>
      <c r="SI222" s="25">
        <v>3</v>
      </c>
      <c r="SJ222" s="25">
        <v>2</v>
      </c>
      <c r="SK222" s="25">
        <v>0</v>
      </c>
      <c r="SL222" s="25">
        <v>0</v>
      </c>
      <c r="SM222" s="25">
        <v>0</v>
      </c>
      <c r="SN222" s="25">
        <v>0</v>
      </c>
      <c r="SO222" s="25">
        <v>0</v>
      </c>
      <c r="SP222" s="25">
        <v>0</v>
      </c>
      <c r="SQ222" s="25">
        <v>0</v>
      </c>
      <c r="SR222" s="25">
        <v>0</v>
      </c>
      <c r="SS222" s="25">
        <v>3</v>
      </c>
      <c r="ST222" s="25">
        <v>3</v>
      </c>
      <c r="SU222" s="25">
        <v>2</v>
      </c>
      <c r="SV222" s="25">
        <v>1</v>
      </c>
      <c r="SW222" s="44">
        <v>999999999</v>
      </c>
      <c r="SX222" s="44">
        <v>0</v>
      </c>
      <c r="SY222" s="44">
        <v>0</v>
      </c>
      <c r="SZ222" s="44">
        <v>0</v>
      </c>
      <c r="TA222" s="44">
        <v>0</v>
      </c>
      <c r="TB222" s="44">
        <v>100</v>
      </c>
      <c r="TC222" s="44">
        <v>50</v>
      </c>
      <c r="TD222" s="44">
        <v>66.666666666666657</v>
      </c>
      <c r="TE222" s="44">
        <v>100</v>
      </c>
      <c r="TF222" s="44">
        <v>50</v>
      </c>
      <c r="TG222" s="44">
        <v>66.666666666666657</v>
      </c>
      <c r="TH222" s="44">
        <v>80</v>
      </c>
      <c r="TI222" s="44">
        <v>999999999</v>
      </c>
      <c r="TJ222" s="44">
        <v>0</v>
      </c>
      <c r="TK222" s="44">
        <v>0</v>
      </c>
      <c r="TL222" s="44">
        <v>0</v>
      </c>
      <c r="TM222" s="44">
        <v>0</v>
      </c>
      <c r="TN222" s="44">
        <v>0</v>
      </c>
      <c r="TO222" s="44">
        <v>0</v>
      </c>
      <c r="TP222" s="44">
        <v>0</v>
      </c>
      <c r="TQ222" s="44">
        <v>100</v>
      </c>
      <c r="TR222" s="44">
        <v>50</v>
      </c>
      <c r="TS222" s="44">
        <v>100</v>
      </c>
      <c r="TT222" s="44">
        <v>40</v>
      </c>
      <c r="TU222" s="44">
        <v>999999999</v>
      </c>
      <c r="TV222" s="44">
        <v>0</v>
      </c>
      <c r="TW222" s="44">
        <v>0</v>
      </c>
      <c r="TX222" s="44">
        <v>0</v>
      </c>
      <c r="TY222" s="44">
        <v>0</v>
      </c>
      <c r="TZ222" s="44">
        <v>0</v>
      </c>
      <c r="UA222" s="44">
        <v>0</v>
      </c>
      <c r="UB222" s="44">
        <v>0</v>
      </c>
      <c r="UC222" s="44">
        <v>100</v>
      </c>
      <c r="UD222" s="44">
        <v>50</v>
      </c>
      <c r="UE222" s="44">
        <v>66.666666666666657</v>
      </c>
      <c r="UF222" s="44">
        <v>20</v>
      </c>
    </row>
    <row r="223" spans="1:552" x14ac:dyDescent="0.25">
      <c r="A223" s="2" t="str">
        <f t="shared" si="3"/>
        <v xml:space="preserve">354580 Santa Bárbara d'Oeste                                                                                                                        </v>
      </c>
      <c r="B223" s="58">
        <v>354580</v>
      </c>
      <c r="C223" s="2" t="s">
        <v>267</v>
      </c>
      <c r="D223" s="56">
        <v>5</v>
      </c>
      <c r="E223" s="56">
        <v>9</v>
      </c>
      <c r="F223" s="56">
        <v>4</v>
      </c>
      <c r="G223" s="56">
        <v>6</v>
      </c>
      <c r="H223" s="56">
        <v>4</v>
      </c>
      <c r="I223" s="56">
        <v>4</v>
      </c>
      <c r="J223" s="56">
        <v>6</v>
      </c>
      <c r="K223" s="56">
        <v>6</v>
      </c>
      <c r="L223" s="56">
        <v>10</v>
      </c>
      <c r="M223" s="56">
        <v>3</v>
      </c>
      <c r="N223" s="56">
        <v>6</v>
      </c>
      <c r="O223" s="56">
        <v>5</v>
      </c>
      <c r="P223" s="59">
        <v>0</v>
      </c>
      <c r="Q223" s="59">
        <v>4</v>
      </c>
      <c r="R223" s="59">
        <v>3</v>
      </c>
      <c r="S223" s="59">
        <v>4</v>
      </c>
      <c r="T223" s="59">
        <v>4</v>
      </c>
      <c r="U223" s="59">
        <v>4</v>
      </c>
      <c r="V223" s="59">
        <v>4</v>
      </c>
      <c r="W223" s="59">
        <v>3</v>
      </c>
      <c r="X223" s="59">
        <v>7</v>
      </c>
      <c r="Y223" s="59">
        <v>2</v>
      </c>
      <c r="Z223" s="59">
        <v>5</v>
      </c>
      <c r="AA223" s="59">
        <v>4</v>
      </c>
      <c r="AB223" s="62">
        <v>0</v>
      </c>
      <c r="AC223" s="62">
        <v>44.444444444444443</v>
      </c>
      <c r="AD223" s="62">
        <v>75</v>
      </c>
      <c r="AE223" s="62">
        <v>66.666666666666657</v>
      </c>
      <c r="AF223" s="62">
        <v>100</v>
      </c>
      <c r="AG223" s="62">
        <v>100</v>
      </c>
      <c r="AH223" s="62">
        <v>66.666666666666657</v>
      </c>
      <c r="AI223" s="62">
        <v>50</v>
      </c>
      <c r="AJ223" s="62">
        <v>70</v>
      </c>
      <c r="AK223" s="62">
        <v>66.666666666666657</v>
      </c>
      <c r="AL223" s="62">
        <v>83.333333333333343</v>
      </c>
      <c r="AM223" s="62">
        <v>80</v>
      </c>
      <c r="AN223" s="61">
        <v>4</v>
      </c>
      <c r="AO223" s="25">
        <v>5</v>
      </c>
      <c r="AP223" s="25">
        <v>1</v>
      </c>
      <c r="AQ223" s="25">
        <v>1</v>
      </c>
      <c r="AR223" s="25">
        <v>0</v>
      </c>
      <c r="AS223" s="25">
        <v>0</v>
      </c>
      <c r="AT223" s="25">
        <v>2</v>
      </c>
      <c r="AU223" s="25">
        <v>3</v>
      </c>
      <c r="AV223" s="25">
        <v>3</v>
      </c>
      <c r="AW223" s="25">
        <v>1</v>
      </c>
      <c r="AX223" s="25">
        <v>1</v>
      </c>
      <c r="AY223" s="25">
        <v>1</v>
      </c>
      <c r="AZ223" s="39">
        <v>80</v>
      </c>
      <c r="BA223" s="39">
        <v>55.555555555555557</v>
      </c>
      <c r="BB223" s="39">
        <v>25</v>
      </c>
      <c r="BC223" s="39">
        <v>16.666666666666664</v>
      </c>
      <c r="BD223" s="39">
        <v>0</v>
      </c>
      <c r="BE223" s="39">
        <v>0</v>
      </c>
      <c r="BF223" s="39">
        <v>33.333333333333329</v>
      </c>
      <c r="BG223" s="39">
        <v>50</v>
      </c>
      <c r="BH223" s="39">
        <v>30</v>
      </c>
      <c r="BI223" s="39">
        <v>33.333333333333329</v>
      </c>
      <c r="BJ223" s="39">
        <v>16.666666666666664</v>
      </c>
      <c r="BK223" s="39">
        <v>20</v>
      </c>
      <c r="BL223" s="25">
        <v>1</v>
      </c>
      <c r="BM223" s="25">
        <v>0</v>
      </c>
      <c r="BN223" s="25">
        <v>0</v>
      </c>
      <c r="BO223" s="25">
        <v>1</v>
      </c>
      <c r="BP223" s="25">
        <v>0</v>
      </c>
      <c r="BQ223" s="25">
        <v>0</v>
      </c>
      <c r="BR223" s="25">
        <v>0</v>
      </c>
      <c r="BS223" s="25">
        <v>0</v>
      </c>
      <c r="BT223" s="25">
        <v>0</v>
      </c>
      <c r="BU223" s="25">
        <v>0</v>
      </c>
      <c r="BV223" s="25">
        <v>0</v>
      </c>
      <c r="BW223" s="25">
        <v>0</v>
      </c>
      <c r="BX223" s="39">
        <v>20</v>
      </c>
      <c r="BY223" s="39">
        <v>0</v>
      </c>
      <c r="BZ223" s="39">
        <v>0</v>
      </c>
      <c r="CA223" s="39">
        <v>16.666666666666664</v>
      </c>
      <c r="CB223" s="39">
        <v>0</v>
      </c>
      <c r="CC223" s="39">
        <v>0</v>
      </c>
      <c r="CD223" s="39">
        <v>0</v>
      </c>
      <c r="CE223" s="39">
        <v>0</v>
      </c>
      <c r="CF223" s="39">
        <v>0</v>
      </c>
      <c r="CG223" s="39">
        <v>0</v>
      </c>
      <c r="CH223" s="39">
        <v>0</v>
      </c>
      <c r="CI223" s="39">
        <v>0</v>
      </c>
      <c r="CJ223" s="63">
        <v>0</v>
      </c>
      <c r="CK223" s="63">
        <v>2</v>
      </c>
      <c r="CL223" s="63">
        <v>2</v>
      </c>
      <c r="CM223" s="63">
        <v>1</v>
      </c>
      <c r="CN223" s="63">
        <v>2</v>
      </c>
      <c r="CO223" s="63">
        <v>1</v>
      </c>
      <c r="CP223" s="63">
        <v>2</v>
      </c>
      <c r="CQ223" s="63">
        <v>1</v>
      </c>
      <c r="CR223" s="63">
        <v>5</v>
      </c>
      <c r="CS223" s="63">
        <v>1</v>
      </c>
      <c r="CT223" s="63">
        <v>2</v>
      </c>
      <c r="CU223" s="63">
        <v>2</v>
      </c>
      <c r="CV223" s="63">
        <v>0</v>
      </c>
      <c r="CW223" s="63">
        <v>0</v>
      </c>
      <c r="CX223" s="63">
        <v>0</v>
      </c>
      <c r="CY223" s="63">
        <v>0</v>
      </c>
      <c r="CZ223" s="63">
        <v>0</v>
      </c>
      <c r="DA223" s="63">
        <v>0</v>
      </c>
      <c r="DB223" s="63">
        <v>0</v>
      </c>
      <c r="DC223" s="63">
        <v>0</v>
      </c>
      <c r="DD223" s="63">
        <v>0</v>
      </c>
      <c r="DE223" s="63">
        <v>0</v>
      </c>
      <c r="DF223" s="63">
        <v>2</v>
      </c>
      <c r="DG223" s="63">
        <v>0</v>
      </c>
      <c r="DH223" s="25">
        <v>0</v>
      </c>
      <c r="DI223" s="25">
        <v>1</v>
      </c>
      <c r="DJ223" s="25">
        <v>0</v>
      </c>
      <c r="DK223" s="25">
        <v>1</v>
      </c>
      <c r="DL223" s="25">
        <v>1</v>
      </c>
      <c r="DM223" s="25">
        <v>2</v>
      </c>
      <c r="DN223" s="25">
        <v>0</v>
      </c>
      <c r="DO223" s="25">
        <v>2</v>
      </c>
      <c r="DP223" s="25">
        <v>1</v>
      </c>
      <c r="DQ223" s="25">
        <v>0</v>
      </c>
      <c r="DR223" s="25">
        <v>0</v>
      </c>
      <c r="DS223" s="25">
        <v>0</v>
      </c>
      <c r="DT223" s="34">
        <v>0</v>
      </c>
      <c r="DU223" s="34">
        <v>3</v>
      </c>
      <c r="DV223" s="34">
        <v>2</v>
      </c>
      <c r="DW223" s="34">
        <v>2</v>
      </c>
      <c r="DX223" s="34">
        <v>3</v>
      </c>
      <c r="DY223" s="34">
        <v>3</v>
      </c>
      <c r="DZ223" s="34">
        <v>2</v>
      </c>
      <c r="EA223" s="2">
        <v>3</v>
      </c>
      <c r="EB223" s="2">
        <v>6</v>
      </c>
      <c r="EC223" s="2">
        <v>1</v>
      </c>
      <c r="ED223" s="2">
        <v>4</v>
      </c>
      <c r="EE223" s="2">
        <v>2</v>
      </c>
      <c r="EF223" s="34">
        <v>999999999</v>
      </c>
      <c r="EG223" s="34">
        <v>66.666666666666657</v>
      </c>
      <c r="EH223" s="34">
        <v>100</v>
      </c>
      <c r="EI223" s="34">
        <v>50</v>
      </c>
      <c r="EJ223" s="34">
        <v>66.666666666666657</v>
      </c>
      <c r="EK223" s="34">
        <v>33.333333333333329</v>
      </c>
      <c r="EL223" s="34">
        <v>100</v>
      </c>
      <c r="EM223" s="34">
        <v>33.333333333333329</v>
      </c>
      <c r="EN223" s="34">
        <v>83.333333333333343</v>
      </c>
      <c r="EO223" s="34">
        <v>100</v>
      </c>
      <c r="EP223" s="34">
        <v>50</v>
      </c>
      <c r="EQ223" s="34">
        <v>100</v>
      </c>
      <c r="ER223" s="34">
        <v>999999999</v>
      </c>
      <c r="ES223" s="34">
        <v>0</v>
      </c>
      <c r="ET223" s="34">
        <v>0</v>
      </c>
      <c r="EU223" s="34">
        <v>0</v>
      </c>
      <c r="EV223" s="34">
        <v>0</v>
      </c>
      <c r="EW223" s="34">
        <v>0</v>
      </c>
      <c r="EX223" s="34">
        <v>0</v>
      </c>
      <c r="EY223" s="34">
        <v>0</v>
      </c>
      <c r="EZ223" s="34">
        <v>0</v>
      </c>
      <c r="FA223" s="34">
        <v>0</v>
      </c>
      <c r="FB223" s="34">
        <v>50</v>
      </c>
      <c r="FC223" s="34">
        <v>0</v>
      </c>
      <c r="FD223" s="42">
        <v>999999999</v>
      </c>
      <c r="FE223" s="42">
        <v>33.333333333333329</v>
      </c>
      <c r="FF223" s="42">
        <v>0</v>
      </c>
      <c r="FG223" s="42">
        <v>50</v>
      </c>
      <c r="FH223" s="42">
        <v>33.333333333333329</v>
      </c>
      <c r="FI223" s="42">
        <v>66.666666666666657</v>
      </c>
      <c r="FJ223" s="42">
        <v>0</v>
      </c>
      <c r="FK223" s="42">
        <v>66.666666666666657</v>
      </c>
      <c r="FL223" s="42">
        <v>16.666666666666664</v>
      </c>
      <c r="FM223" s="42">
        <v>0</v>
      </c>
      <c r="FN223" s="42">
        <v>0</v>
      </c>
      <c r="FO223" s="42">
        <v>0</v>
      </c>
      <c r="FP223" s="42">
        <v>0</v>
      </c>
      <c r="FQ223" s="2">
        <v>1</v>
      </c>
      <c r="FR223" s="2">
        <v>2</v>
      </c>
      <c r="FS223" s="2">
        <v>2</v>
      </c>
      <c r="FT223" s="2">
        <v>3</v>
      </c>
      <c r="FU223" s="2">
        <v>2</v>
      </c>
      <c r="FV223" s="2">
        <v>4</v>
      </c>
      <c r="FW223" s="2">
        <v>2</v>
      </c>
      <c r="FX223" s="2">
        <v>6</v>
      </c>
      <c r="FY223" s="2">
        <v>1</v>
      </c>
      <c r="FZ223" s="2">
        <v>5</v>
      </c>
      <c r="GA223" s="2">
        <v>3</v>
      </c>
      <c r="GB223" s="25">
        <v>0</v>
      </c>
      <c r="GC223" s="25">
        <v>0</v>
      </c>
      <c r="GD223" s="25">
        <v>0</v>
      </c>
      <c r="GE223" s="25">
        <v>1</v>
      </c>
      <c r="GF223" s="25">
        <v>1</v>
      </c>
      <c r="GG223" s="25">
        <v>0</v>
      </c>
      <c r="GH223" s="25">
        <v>0</v>
      </c>
      <c r="GI223" s="25">
        <v>0</v>
      </c>
      <c r="GJ223" s="25">
        <v>1</v>
      </c>
      <c r="GK223" s="25">
        <v>0</v>
      </c>
      <c r="GL223" s="25">
        <v>0</v>
      </c>
      <c r="GM223" s="25">
        <v>1</v>
      </c>
      <c r="GN223" s="2">
        <v>0</v>
      </c>
      <c r="GO223" s="2">
        <v>1</v>
      </c>
      <c r="GP223" s="2">
        <v>0</v>
      </c>
      <c r="GQ223" s="2">
        <v>1</v>
      </c>
      <c r="GR223" s="2">
        <v>0</v>
      </c>
      <c r="GS223" s="2">
        <v>1</v>
      </c>
      <c r="GT223" s="2">
        <v>0</v>
      </c>
      <c r="GU223" s="2">
        <v>0</v>
      </c>
      <c r="GV223" s="2">
        <v>0</v>
      </c>
      <c r="GW223" s="2">
        <v>0</v>
      </c>
      <c r="GX223" s="2">
        <v>0</v>
      </c>
      <c r="GY223" s="2">
        <v>0</v>
      </c>
      <c r="GZ223" s="2">
        <v>0</v>
      </c>
      <c r="HA223" s="2">
        <v>2</v>
      </c>
      <c r="HB223" s="2">
        <v>2</v>
      </c>
      <c r="HC223" s="2">
        <v>4</v>
      </c>
      <c r="HD223" s="2">
        <v>4</v>
      </c>
      <c r="HE223" s="2">
        <v>3</v>
      </c>
      <c r="HF223" s="2">
        <v>4</v>
      </c>
      <c r="HG223" s="2">
        <v>2</v>
      </c>
      <c r="HH223" s="2">
        <v>7</v>
      </c>
      <c r="HI223" s="2">
        <v>1</v>
      </c>
      <c r="HJ223" s="2">
        <v>5</v>
      </c>
      <c r="HK223" s="2">
        <v>4</v>
      </c>
      <c r="HL223" s="34">
        <v>999999999</v>
      </c>
      <c r="HM223" s="34">
        <v>50</v>
      </c>
      <c r="HN223" s="34">
        <v>100</v>
      </c>
      <c r="HO223" s="34">
        <v>50</v>
      </c>
      <c r="HP223" s="34">
        <v>75</v>
      </c>
      <c r="HQ223" s="34">
        <v>66.666666666666657</v>
      </c>
      <c r="HR223" s="34">
        <v>100</v>
      </c>
      <c r="HS223" s="34">
        <v>100</v>
      </c>
      <c r="HT223" s="34">
        <v>85.714285714285708</v>
      </c>
      <c r="HU223" s="34">
        <v>100</v>
      </c>
      <c r="HV223" s="34">
        <v>100</v>
      </c>
      <c r="HW223" s="34">
        <v>75</v>
      </c>
      <c r="HX223" s="39">
        <v>999999999</v>
      </c>
      <c r="HY223" s="39">
        <v>0</v>
      </c>
      <c r="HZ223" s="39">
        <v>0</v>
      </c>
      <c r="IA223" s="39">
        <v>25</v>
      </c>
      <c r="IB223" s="39">
        <v>25</v>
      </c>
      <c r="IC223" s="39">
        <v>0</v>
      </c>
      <c r="ID223" s="39">
        <v>0</v>
      </c>
      <c r="IE223" s="39">
        <v>0</v>
      </c>
      <c r="IF223" s="39">
        <v>14.285714285714285</v>
      </c>
      <c r="IG223" s="39">
        <v>0</v>
      </c>
      <c r="IH223" s="39">
        <v>0</v>
      </c>
      <c r="II223" s="39">
        <v>25</v>
      </c>
      <c r="IJ223" s="39">
        <v>999999999</v>
      </c>
      <c r="IK223" s="39">
        <v>50</v>
      </c>
      <c r="IL223" s="39">
        <v>0</v>
      </c>
      <c r="IM223" s="39">
        <v>25</v>
      </c>
      <c r="IN223" s="39">
        <v>0</v>
      </c>
      <c r="IO223" s="39">
        <v>33.333333333333329</v>
      </c>
      <c r="IP223" s="39">
        <v>0</v>
      </c>
      <c r="IQ223" s="39">
        <v>0</v>
      </c>
      <c r="IR223" s="39">
        <v>0</v>
      </c>
      <c r="IS223" s="39">
        <v>0</v>
      </c>
      <c r="IT223" s="39">
        <v>0</v>
      </c>
      <c r="IU223" s="39">
        <v>0</v>
      </c>
      <c r="IV223" s="39">
        <v>1</v>
      </c>
      <c r="IW223" s="39">
        <v>5</v>
      </c>
      <c r="IX223" s="39">
        <v>0</v>
      </c>
      <c r="IY223" s="39">
        <v>0</v>
      </c>
      <c r="IZ223" s="39">
        <v>0</v>
      </c>
      <c r="JA223" s="39">
        <v>0</v>
      </c>
      <c r="JB223" s="39">
        <v>0</v>
      </c>
      <c r="JC223" s="39">
        <v>2</v>
      </c>
      <c r="JD223" s="2">
        <v>2</v>
      </c>
      <c r="JE223" s="2">
        <v>1</v>
      </c>
      <c r="JF223" s="2">
        <v>1</v>
      </c>
      <c r="JG223" s="2">
        <v>1</v>
      </c>
      <c r="JH223" s="2">
        <v>1</v>
      </c>
      <c r="JI223" s="2">
        <v>0</v>
      </c>
      <c r="JJ223" s="2">
        <v>0</v>
      </c>
      <c r="JK223" s="2">
        <v>1</v>
      </c>
      <c r="JL223" s="2">
        <v>0</v>
      </c>
      <c r="JM223" s="44">
        <v>0</v>
      </c>
      <c r="JN223" s="44">
        <v>2</v>
      </c>
      <c r="JO223" s="44">
        <v>0</v>
      </c>
      <c r="JP223" s="2">
        <v>0</v>
      </c>
      <c r="JQ223" s="2">
        <v>0</v>
      </c>
      <c r="JR223" s="2">
        <v>0</v>
      </c>
      <c r="JS223" s="2">
        <v>0</v>
      </c>
      <c r="JT223" s="2">
        <v>0</v>
      </c>
      <c r="JU223" s="2">
        <v>0</v>
      </c>
      <c r="JV223" s="2">
        <v>0</v>
      </c>
      <c r="JW223" s="2">
        <v>0</v>
      </c>
      <c r="JX223" s="2">
        <v>0</v>
      </c>
      <c r="JY223" s="2">
        <v>0</v>
      </c>
      <c r="JZ223" s="2">
        <v>0</v>
      </c>
      <c r="KA223" s="2">
        <v>1</v>
      </c>
      <c r="KB223" s="25">
        <v>0</v>
      </c>
      <c r="KC223" s="25">
        <v>0</v>
      </c>
      <c r="KD223" s="25">
        <v>0</v>
      </c>
      <c r="KE223" s="25">
        <v>0</v>
      </c>
      <c r="KF223" s="25">
        <v>2</v>
      </c>
      <c r="KG223" s="25">
        <v>5</v>
      </c>
      <c r="KH223" s="25">
        <v>0</v>
      </c>
      <c r="KI223" s="25">
        <v>1</v>
      </c>
      <c r="KJ223" s="25">
        <v>0</v>
      </c>
      <c r="KK223" s="25">
        <v>0</v>
      </c>
      <c r="KL223" s="25">
        <v>2</v>
      </c>
      <c r="KM223" s="25">
        <v>3</v>
      </c>
      <c r="KN223" s="25">
        <v>2</v>
      </c>
      <c r="KO223" s="25">
        <v>1</v>
      </c>
      <c r="KP223" s="25">
        <v>1</v>
      </c>
      <c r="KQ223" s="25">
        <v>1</v>
      </c>
      <c r="KR223" s="44">
        <v>50</v>
      </c>
      <c r="KS223" s="44">
        <v>100</v>
      </c>
      <c r="KT223" s="44">
        <v>999999999</v>
      </c>
      <c r="KU223" s="44">
        <v>0</v>
      </c>
      <c r="KV223" s="44">
        <v>999999999</v>
      </c>
      <c r="KW223" s="44">
        <v>999999999</v>
      </c>
      <c r="KX223" s="44">
        <v>0</v>
      </c>
      <c r="KY223" s="44">
        <v>66.666666666666657</v>
      </c>
      <c r="KZ223" s="44">
        <v>100</v>
      </c>
      <c r="LA223" s="44">
        <v>100</v>
      </c>
      <c r="LB223" s="44">
        <v>100</v>
      </c>
      <c r="LC223" s="44">
        <v>100</v>
      </c>
      <c r="LD223" s="44">
        <v>50</v>
      </c>
      <c r="LE223" s="44">
        <v>0</v>
      </c>
      <c r="LF223" s="44">
        <v>999999999</v>
      </c>
      <c r="LG223" s="44">
        <v>100</v>
      </c>
      <c r="LH223" s="44">
        <v>999999999</v>
      </c>
      <c r="LI223" s="44">
        <v>999999999</v>
      </c>
      <c r="LJ223" s="44">
        <v>100</v>
      </c>
      <c r="LK223" s="44">
        <v>0</v>
      </c>
      <c r="LL223" s="44">
        <v>0</v>
      </c>
      <c r="LM223" s="44">
        <v>0</v>
      </c>
      <c r="LN223" s="44">
        <v>0</v>
      </c>
      <c r="LO223" s="44">
        <v>0</v>
      </c>
      <c r="LP223" s="44">
        <v>0</v>
      </c>
      <c r="LQ223" s="44">
        <v>0</v>
      </c>
      <c r="LR223" s="44">
        <v>999999999</v>
      </c>
      <c r="LS223" s="44">
        <v>0</v>
      </c>
      <c r="LT223" s="44">
        <v>999999999</v>
      </c>
      <c r="LU223" s="44">
        <v>999999999</v>
      </c>
      <c r="LV223" s="44">
        <v>0</v>
      </c>
      <c r="LW223" s="44">
        <v>33.333333333333329</v>
      </c>
      <c r="LX223" s="44">
        <v>0</v>
      </c>
      <c r="LY223" s="44">
        <v>0</v>
      </c>
      <c r="LZ223" s="44">
        <v>0</v>
      </c>
      <c r="MA223" s="44">
        <v>0</v>
      </c>
      <c r="MB223" s="25">
        <v>0</v>
      </c>
      <c r="MC223" s="25">
        <v>1</v>
      </c>
      <c r="MD223" s="25">
        <v>0</v>
      </c>
      <c r="ME223" s="25">
        <v>0</v>
      </c>
      <c r="MF223" s="25">
        <v>1</v>
      </c>
      <c r="MG223" s="25">
        <v>1</v>
      </c>
      <c r="MH223" s="25">
        <v>0</v>
      </c>
      <c r="MI223" s="25">
        <v>1</v>
      </c>
      <c r="MJ223" s="25">
        <v>0</v>
      </c>
      <c r="MK223" s="25">
        <v>0</v>
      </c>
      <c r="ML223" s="25">
        <v>0</v>
      </c>
      <c r="MM223" s="25">
        <v>0</v>
      </c>
      <c r="MN223" s="25">
        <v>0</v>
      </c>
      <c r="MO223" s="25">
        <v>3</v>
      </c>
      <c r="MP223" s="25">
        <v>2</v>
      </c>
      <c r="MQ223" s="25">
        <v>2</v>
      </c>
      <c r="MR223" s="25">
        <v>3</v>
      </c>
      <c r="MS223" s="25">
        <v>3</v>
      </c>
      <c r="MT223" s="25">
        <v>1</v>
      </c>
      <c r="MU223" s="25">
        <v>1</v>
      </c>
      <c r="MV223" s="25">
        <v>3</v>
      </c>
      <c r="MW223" s="44">
        <v>1</v>
      </c>
      <c r="MX223" s="44">
        <v>1</v>
      </c>
      <c r="MY223" s="44">
        <v>1</v>
      </c>
      <c r="MZ223" s="44">
        <v>999999999</v>
      </c>
      <c r="NA223" s="44">
        <v>33.333333333333329</v>
      </c>
      <c r="NB223" s="44">
        <v>0</v>
      </c>
      <c r="NC223" s="44">
        <v>0</v>
      </c>
      <c r="ND223" s="44">
        <v>33.333333333333329</v>
      </c>
      <c r="NE223" s="44">
        <v>33.333333333333329</v>
      </c>
      <c r="NF223" s="44">
        <v>0</v>
      </c>
      <c r="NG223" s="44">
        <v>100</v>
      </c>
      <c r="NH223" s="44">
        <v>0</v>
      </c>
      <c r="NI223" s="44">
        <v>0</v>
      </c>
      <c r="NJ223" s="44">
        <v>0</v>
      </c>
      <c r="NK223" s="44">
        <v>0</v>
      </c>
      <c r="NL223" s="25">
        <v>0</v>
      </c>
      <c r="NM223" s="25">
        <v>0</v>
      </c>
      <c r="NN223" s="25">
        <v>0</v>
      </c>
      <c r="NO223" s="25">
        <v>0</v>
      </c>
      <c r="NP223" s="25">
        <v>0</v>
      </c>
      <c r="NQ223" s="25">
        <v>0</v>
      </c>
      <c r="NR223" s="25">
        <v>0</v>
      </c>
      <c r="NS223" s="25">
        <v>0</v>
      </c>
      <c r="NT223" s="25">
        <v>0</v>
      </c>
      <c r="NU223" s="25">
        <v>0</v>
      </c>
      <c r="NV223" s="25">
        <v>0</v>
      </c>
      <c r="NW223" s="25">
        <v>0</v>
      </c>
      <c r="NX223" s="25">
        <v>0</v>
      </c>
      <c r="NY223" s="25">
        <v>0</v>
      </c>
      <c r="NZ223" s="25">
        <v>0</v>
      </c>
      <c r="OA223" s="25">
        <v>0</v>
      </c>
      <c r="OB223" s="25">
        <v>0</v>
      </c>
      <c r="OC223" s="25">
        <v>0</v>
      </c>
      <c r="OD223" s="44">
        <v>0</v>
      </c>
      <c r="OE223" s="44">
        <v>1</v>
      </c>
      <c r="OF223" s="44">
        <v>0</v>
      </c>
      <c r="OG223" s="44">
        <v>0</v>
      </c>
      <c r="OH223" s="44">
        <v>0</v>
      </c>
      <c r="OI223" s="44">
        <v>0</v>
      </c>
      <c r="OJ223" s="44">
        <v>999999999</v>
      </c>
      <c r="OK223" s="44">
        <v>999999999</v>
      </c>
      <c r="OL223" s="44">
        <v>999999999</v>
      </c>
      <c r="OM223" s="44">
        <v>999999999</v>
      </c>
      <c r="ON223" s="44">
        <v>999999999</v>
      </c>
      <c r="OO223" s="44">
        <v>999999999</v>
      </c>
      <c r="OP223" s="44">
        <v>999999999</v>
      </c>
      <c r="OQ223" s="44">
        <v>0</v>
      </c>
      <c r="OR223" s="44">
        <v>999999999</v>
      </c>
      <c r="OS223" s="44">
        <v>999999999</v>
      </c>
      <c r="OT223" s="44">
        <v>999999999</v>
      </c>
      <c r="OU223" s="44">
        <v>999999999</v>
      </c>
      <c r="OV223" s="25">
        <v>1</v>
      </c>
      <c r="OW223" s="25">
        <v>6</v>
      </c>
      <c r="OX223" s="25">
        <v>4</v>
      </c>
      <c r="OY223" s="25">
        <v>6</v>
      </c>
      <c r="OZ223" s="25">
        <v>5</v>
      </c>
      <c r="PA223" s="25">
        <v>5</v>
      </c>
      <c r="PB223" s="25">
        <v>6</v>
      </c>
      <c r="PC223" s="25">
        <v>10</v>
      </c>
      <c r="PD223" s="25">
        <v>10</v>
      </c>
      <c r="PE223" s="25">
        <v>4</v>
      </c>
      <c r="PF223" s="25">
        <v>7</v>
      </c>
      <c r="PG223" s="25">
        <v>4</v>
      </c>
      <c r="PH223" s="25">
        <v>7</v>
      </c>
      <c r="PI223" s="25">
        <v>11</v>
      </c>
      <c r="PJ223" s="25">
        <v>5</v>
      </c>
      <c r="PK223" s="25">
        <v>8</v>
      </c>
      <c r="PL223" s="25">
        <v>6</v>
      </c>
      <c r="PM223" s="25">
        <v>7</v>
      </c>
      <c r="PN223" s="25">
        <v>8</v>
      </c>
      <c r="PO223" s="25">
        <v>10</v>
      </c>
      <c r="PP223" s="25">
        <v>10</v>
      </c>
      <c r="PQ223" s="25">
        <v>5</v>
      </c>
      <c r="PR223" s="25">
        <v>8</v>
      </c>
      <c r="PS223" s="25">
        <v>7</v>
      </c>
      <c r="PT223" s="44">
        <v>14.285714285714285</v>
      </c>
      <c r="PU223" s="44">
        <v>54.54545454545454</v>
      </c>
      <c r="PV223" s="44">
        <v>80</v>
      </c>
      <c r="PW223" s="44">
        <v>75</v>
      </c>
      <c r="PX223" s="44">
        <v>83.333333333333343</v>
      </c>
      <c r="PY223" s="44">
        <v>71.428571428571431</v>
      </c>
      <c r="PZ223" s="44">
        <v>75</v>
      </c>
      <c r="QA223" s="44">
        <v>100</v>
      </c>
      <c r="QB223" s="44">
        <v>100</v>
      </c>
      <c r="QC223" s="44">
        <v>80</v>
      </c>
      <c r="QD223" s="44">
        <v>87.5</v>
      </c>
      <c r="QE223" s="44">
        <v>57.142857142857139</v>
      </c>
      <c r="QF223" s="25">
        <v>0</v>
      </c>
      <c r="QG223" s="25">
        <v>5</v>
      </c>
      <c r="QH223" s="25">
        <v>4</v>
      </c>
      <c r="QI223" s="25">
        <v>5</v>
      </c>
      <c r="QJ223" s="25">
        <v>4</v>
      </c>
      <c r="QK223" s="25">
        <v>5</v>
      </c>
      <c r="QL223" s="25">
        <v>7</v>
      </c>
      <c r="QM223" s="25">
        <v>9</v>
      </c>
      <c r="QN223" s="25">
        <v>9</v>
      </c>
      <c r="QO223" s="25">
        <v>4</v>
      </c>
      <c r="QP223" s="25">
        <v>5</v>
      </c>
      <c r="QQ223" s="25">
        <v>7</v>
      </c>
      <c r="QR223" s="25">
        <v>11</v>
      </c>
      <c r="QS223" s="25">
        <v>5</v>
      </c>
      <c r="QT223" s="25">
        <v>8</v>
      </c>
      <c r="QU223" s="25">
        <v>6</v>
      </c>
      <c r="QV223" s="25">
        <v>7</v>
      </c>
      <c r="QW223" s="25">
        <v>8</v>
      </c>
      <c r="QX223" s="25">
        <v>10</v>
      </c>
      <c r="QY223" s="25">
        <v>10</v>
      </c>
      <c r="QZ223" s="25">
        <v>5</v>
      </c>
      <c r="RA223" s="25">
        <v>8</v>
      </c>
      <c r="RB223" s="44">
        <v>0</v>
      </c>
      <c r="RC223" s="44">
        <v>45.454545454545453</v>
      </c>
      <c r="RD223" s="44">
        <v>80</v>
      </c>
      <c r="RE223" s="44">
        <v>62.5</v>
      </c>
      <c r="RF223" s="44">
        <v>66.666666666666657</v>
      </c>
      <c r="RG223" s="44">
        <v>71.428571428571431</v>
      </c>
      <c r="RH223" s="44">
        <v>87.5</v>
      </c>
      <c r="RI223" s="44">
        <v>90</v>
      </c>
      <c r="RJ223" s="44">
        <v>90</v>
      </c>
      <c r="RK223" s="44">
        <v>80</v>
      </c>
      <c r="RL223" s="44">
        <v>62.5</v>
      </c>
      <c r="RM223" s="25">
        <v>2</v>
      </c>
      <c r="RN223" s="25">
        <v>7</v>
      </c>
      <c r="RO223" s="25">
        <v>2</v>
      </c>
      <c r="RP223" s="25">
        <v>4</v>
      </c>
      <c r="RQ223" s="25">
        <v>3</v>
      </c>
      <c r="RR223" s="25">
        <v>2</v>
      </c>
      <c r="RS223" s="25">
        <v>3</v>
      </c>
      <c r="RT223" s="25">
        <v>4</v>
      </c>
      <c r="RU223" s="25">
        <v>4</v>
      </c>
      <c r="RV223" s="25">
        <v>1</v>
      </c>
      <c r="RW223" s="25">
        <v>4</v>
      </c>
      <c r="RX223" s="25">
        <v>5</v>
      </c>
      <c r="RY223" s="25">
        <v>0</v>
      </c>
      <c r="RZ223" s="25">
        <v>5</v>
      </c>
      <c r="SA223" s="25">
        <v>1</v>
      </c>
      <c r="SB223" s="25">
        <v>4</v>
      </c>
      <c r="SC223" s="25">
        <v>3</v>
      </c>
      <c r="SD223" s="25">
        <v>3</v>
      </c>
      <c r="SE223" s="25">
        <v>4</v>
      </c>
      <c r="SF223" s="25">
        <v>2</v>
      </c>
      <c r="SG223" s="25">
        <v>6</v>
      </c>
      <c r="SH223" s="25">
        <v>1</v>
      </c>
      <c r="SI223" s="25">
        <v>4</v>
      </c>
      <c r="SJ223" s="25">
        <v>5</v>
      </c>
      <c r="SK223" s="25">
        <v>0</v>
      </c>
      <c r="SL223" s="25">
        <v>5</v>
      </c>
      <c r="SM223" s="25">
        <v>1</v>
      </c>
      <c r="SN223" s="25">
        <v>4</v>
      </c>
      <c r="SO223" s="25">
        <v>3</v>
      </c>
      <c r="SP223" s="25">
        <v>2</v>
      </c>
      <c r="SQ223" s="25">
        <v>3</v>
      </c>
      <c r="SR223" s="25">
        <v>2</v>
      </c>
      <c r="SS223" s="25">
        <v>3</v>
      </c>
      <c r="ST223" s="25">
        <v>1</v>
      </c>
      <c r="SU223" s="25">
        <v>2</v>
      </c>
      <c r="SV223" s="25">
        <v>5</v>
      </c>
      <c r="SW223" s="44">
        <v>40</v>
      </c>
      <c r="SX223" s="44">
        <v>77.777777777777786</v>
      </c>
      <c r="SY223" s="44">
        <v>50</v>
      </c>
      <c r="SZ223" s="44">
        <v>66.666666666666657</v>
      </c>
      <c r="TA223" s="44">
        <v>75</v>
      </c>
      <c r="TB223" s="44">
        <v>50</v>
      </c>
      <c r="TC223" s="44">
        <v>50</v>
      </c>
      <c r="TD223" s="44">
        <v>66.666666666666657</v>
      </c>
      <c r="TE223" s="44">
        <v>40</v>
      </c>
      <c r="TF223" s="44">
        <v>33.333333333333329</v>
      </c>
      <c r="TG223" s="44">
        <v>66.666666666666657</v>
      </c>
      <c r="TH223" s="44">
        <v>100</v>
      </c>
      <c r="TI223" s="44">
        <v>0</v>
      </c>
      <c r="TJ223" s="44">
        <v>55.555555555555557</v>
      </c>
      <c r="TK223" s="44">
        <v>25</v>
      </c>
      <c r="TL223" s="44">
        <v>66.666666666666657</v>
      </c>
      <c r="TM223" s="44">
        <v>75</v>
      </c>
      <c r="TN223" s="44">
        <v>75</v>
      </c>
      <c r="TO223" s="44">
        <v>66.666666666666657</v>
      </c>
      <c r="TP223" s="44">
        <v>33.333333333333329</v>
      </c>
      <c r="TQ223" s="44">
        <v>60</v>
      </c>
      <c r="TR223" s="44">
        <v>33.333333333333329</v>
      </c>
      <c r="TS223" s="44">
        <v>66.666666666666657</v>
      </c>
      <c r="TT223" s="44">
        <v>100</v>
      </c>
      <c r="TU223" s="44">
        <v>0</v>
      </c>
      <c r="TV223" s="44">
        <v>55.555555555555557</v>
      </c>
      <c r="TW223" s="44">
        <v>25</v>
      </c>
      <c r="TX223" s="44">
        <v>66.666666666666657</v>
      </c>
      <c r="TY223" s="44">
        <v>75</v>
      </c>
      <c r="TZ223" s="44">
        <v>50</v>
      </c>
      <c r="UA223" s="44">
        <v>50</v>
      </c>
      <c r="UB223" s="44">
        <v>33.333333333333329</v>
      </c>
      <c r="UC223" s="44">
        <v>30</v>
      </c>
      <c r="UD223" s="44">
        <v>33.333333333333329</v>
      </c>
      <c r="UE223" s="44">
        <v>33.333333333333329</v>
      </c>
      <c r="UF223" s="44">
        <v>100</v>
      </c>
    </row>
    <row r="224" spans="1:552" x14ac:dyDescent="0.25">
      <c r="A224" s="2" t="str">
        <f t="shared" si="3"/>
        <v xml:space="preserve">354730 Santana de Parnaíba                                                                                                                          </v>
      </c>
      <c r="B224" s="58">
        <v>354730</v>
      </c>
      <c r="C224" s="2" t="s">
        <v>268</v>
      </c>
      <c r="D224" s="56">
        <v>2</v>
      </c>
      <c r="E224" s="56">
        <v>4</v>
      </c>
      <c r="F224" s="56">
        <v>3</v>
      </c>
      <c r="G224" s="56">
        <v>4</v>
      </c>
      <c r="H224" s="56">
        <v>4</v>
      </c>
      <c r="I224" s="56">
        <v>3</v>
      </c>
      <c r="J224" s="56">
        <v>5</v>
      </c>
      <c r="K224" s="56">
        <v>4</v>
      </c>
      <c r="L224" s="56">
        <v>3</v>
      </c>
      <c r="M224" s="56">
        <v>4</v>
      </c>
      <c r="N224" s="56">
        <v>0</v>
      </c>
      <c r="O224" s="56">
        <v>4</v>
      </c>
      <c r="P224" s="59">
        <v>1</v>
      </c>
      <c r="Q224" s="59">
        <v>1</v>
      </c>
      <c r="R224" s="59">
        <v>3</v>
      </c>
      <c r="S224" s="59">
        <v>4</v>
      </c>
      <c r="T224" s="59">
        <v>2</v>
      </c>
      <c r="U224" s="59">
        <v>0</v>
      </c>
      <c r="V224" s="59">
        <v>3</v>
      </c>
      <c r="W224" s="59">
        <v>4</v>
      </c>
      <c r="X224" s="59">
        <v>2</v>
      </c>
      <c r="Y224" s="59">
        <v>4</v>
      </c>
      <c r="Z224" s="59">
        <v>0</v>
      </c>
      <c r="AA224" s="59">
        <v>3</v>
      </c>
      <c r="AB224" s="62">
        <v>50</v>
      </c>
      <c r="AC224" s="62">
        <v>25</v>
      </c>
      <c r="AD224" s="62">
        <v>100</v>
      </c>
      <c r="AE224" s="62">
        <v>100</v>
      </c>
      <c r="AF224" s="62">
        <v>50</v>
      </c>
      <c r="AG224" s="62">
        <v>0</v>
      </c>
      <c r="AH224" s="62">
        <v>60</v>
      </c>
      <c r="AI224" s="62">
        <v>100</v>
      </c>
      <c r="AJ224" s="62">
        <v>66.666666666666657</v>
      </c>
      <c r="AK224" s="62">
        <v>100</v>
      </c>
      <c r="AL224" s="62">
        <v>999999999</v>
      </c>
      <c r="AM224" s="62">
        <v>75</v>
      </c>
      <c r="AN224" s="61">
        <v>1</v>
      </c>
      <c r="AO224" s="25">
        <v>3</v>
      </c>
      <c r="AP224" s="25">
        <v>0</v>
      </c>
      <c r="AQ224" s="25">
        <v>0</v>
      </c>
      <c r="AR224" s="25">
        <v>2</v>
      </c>
      <c r="AS224" s="25">
        <v>3</v>
      </c>
      <c r="AT224" s="25">
        <v>1</v>
      </c>
      <c r="AU224" s="25">
        <v>0</v>
      </c>
      <c r="AV224" s="25">
        <v>1</v>
      </c>
      <c r="AW224" s="25">
        <v>0</v>
      </c>
      <c r="AX224" s="25">
        <v>0</v>
      </c>
      <c r="AY224" s="25">
        <v>1</v>
      </c>
      <c r="AZ224" s="39">
        <v>50</v>
      </c>
      <c r="BA224" s="39">
        <v>75</v>
      </c>
      <c r="BB224" s="39">
        <v>0</v>
      </c>
      <c r="BC224" s="39">
        <v>0</v>
      </c>
      <c r="BD224" s="39">
        <v>50</v>
      </c>
      <c r="BE224" s="39">
        <v>100</v>
      </c>
      <c r="BF224" s="39">
        <v>20</v>
      </c>
      <c r="BG224" s="39">
        <v>0</v>
      </c>
      <c r="BH224" s="39">
        <v>33.333333333333329</v>
      </c>
      <c r="BI224" s="39">
        <v>0</v>
      </c>
      <c r="BJ224" s="39">
        <v>999999999</v>
      </c>
      <c r="BK224" s="39">
        <v>25</v>
      </c>
      <c r="BL224" s="25">
        <v>0</v>
      </c>
      <c r="BM224" s="25">
        <v>0</v>
      </c>
      <c r="BN224" s="25">
        <v>0</v>
      </c>
      <c r="BO224" s="25">
        <v>0</v>
      </c>
      <c r="BP224" s="25">
        <v>0</v>
      </c>
      <c r="BQ224" s="25">
        <v>0</v>
      </c>
      <c r="BR224" s="25">
        <v>1</v>
      </c>
      <c r="BS224" s="25">
        <v>0</v>
      </c>
      <c r="BT224" s="25">
        <v>0</v>
      </c>
      <c r="BU224" s="25">
        <v>0</v>
      </c>
      <c r="BV224" s="25">
        <v>0</v>
      </c>
      <c r="BW224" s="25">
        <v>0</v>
      </c>
      <c r="BX224" s="39">
        <v>0</v>
      </c>
      <c r="BY224" s="39">
        <v>0</v>
      </c>
      <c r="BZ224" s="39">
        <v>0</v>
      </c>
      <c r="CA224" s="39">
        <v>0</v>
      </c>
      <c r="CB224" s="39">
        <v>0</v>
      </c>
      <c r="CC224" s="39">
        <v>0</v>
      </c>
      <c r="CD224" s="39">
        <v>20</v>
      </c>
      <c r="CE224" s="39">
        <v>0</v>
      </c>
      <c r="CF224" s="39">
        <v>0</v>
      </c>
      <c r="CG224" s="39">
        <v>0</v>
      </c>
      <c r="CH224" s="39">
        <v>999999999</v>
      </c>
      <c r="CI224" s="39">
        <v>0</v>
      </c>
      <c r="CJ224" s="63">
        <v>0</v>
      </c>
      <c r="CK224" s="63">
        <v>1</v>
      </c>
      <c r="CL224" s="63">
        <v>2</v>
      </c>
      <c r="CM224" s="63">
        <v>2</v>
      </c>
      <c r="CN224" s="63">
        <v>0</v>
      </c>
      <c r="CO224" s="63">
        <v>0</v>
      </c>
      <c r="CP224" s="63">
        <v>0</v>
      </c>
      <c r="CQ224" s="63">
        <v>3</v>
      </c>
      <c r="CR224" s="63">
        <v>0</v>
      </c>
      <c r="CS224" s="63">
        <v>1</v>
      </c>
      <c r="CT224" s="63">
        <v>0</v>
      </c>
      <c r="CU224" s="63">
        <v>1</v>
      </c>
      <c r="CV224" s="63">
        <v>1</v>
      </c>
      <c r="CW224" s="63">
        <v>0</v>
      </c>
      <c r="CX224" s="63">
        <v>0</v>
      </c>
      <c r="CY224" s="63">
        <v>0</v>
      </c>
      <c r="CZ224" s="63">
        <v>0</v>
      </c>
      <c r="DA224" s="63">
        <v>0</v>
      </c>
      <c r="DB224" s="63">
        <v>0</v>
      </c>
      <c r="DC224" s="63">
        <v>0</v>
      </c>
      <c r="DD224" s="63">
        <v>1</v>
      </c>
      <c r="DE224" s="63">
        <v>1</v>
      </c>
      <c r="DF224" s="63">
        <v>0</v>
      </c>
      <c r="DG224" s="63">
        <v>0</v>
      </c>
      <c r="DH224" s="25">
        <v>0</v>
      </c>
      <c r="DI224" s="25">
        <v>0</v>
      </c>
      <c r="DJ224" s="25">
        <v>0</v>
      </c>
      <c r="DK224" s="25">
        <v>1</v>
      </c>
      <c r="DL224" s="25">
        <v>0</v>
      </c>
      <c r="DM224" s="25">
        <v>0</v>
      </c>
      <c r="DN224" s="25">
        <v>0</v>
      </c>
      <c r="DO224" s="25">
        <v>0</v>
      </c>
      <c r="DP224" s="25">
        <v>0</v>
      </c>
      <c r="DQ224" s="25">
        <v>1</v>
      </c>
      <c r="DR224" s="25">
        <v>0</v>
      </c>
      <c r="DS224" s="25">
        <v>0</v>
      </c>
      <c r="DT224" s="34">
        <v>1</v>
      </c>
      <c r="DU224" s="34">
        <v>1</v>
      </c>
      <c r="DV224" s="34">
        <v>2</v>
      </c>
      <c r="DW224" s="34">
        <v>3</v>
      </c>
      <c r="DX224" s="34">
        <v>0</v>
      </c>
      <c r="DY224" s="34">
        <v>0</v>
      </c>
      <c r="DZ224" s="34">
        <v>0</v>
      </c>
      <c r="EA224" s="2">
        <v>3</v>
      </c>
      <c r="EB224" s="2">
        <v>1</v>
      </c>
      <c r="EC224" s="2">
        <v>3</v>
      </c>
      <c r="ED224" s="2">
        <v>0</v>
      </c>
      <c r="EE224" s="2">
        <v>1</v>
      </c>
      <c r="EF224" s="34">
        <v>0</v>
      </c>
      <c r="EG224" s="34">
        <v>100</v>
      </c>
      <c r="EH224" s="34">
        <v>100</v>
      </c>
      <c r="EI224" s="34">
        <v>66.666666666666657</v>
      </c>
      <c r="EJ224" s="34">
        <v>999999999</v>
      </c>
      <c r="EK224" s="34">
        <v>999999999</v>
      </c>
      <c r="EL224" s="34">
        <v>999999999</v>
      </c>
      <c r="EM224" s="34">
        <v>100</v>
      </c>
      <c r="EN224" s="34">
        <v>0</v>
      </c>
      <c r="EO224" s="34">
        <v>33.333333333333329</v>
      </c>
      <c r="EP224" s="34">
        <v>999999999</v>
      </c>
      <c r="EQ224" s="34">
        <v>100</v>
      </c>
      <c r="ER224" s="34">
        <v>100</v>
      </c>
      <c r="ES224" s="34">
        <v>0</v>
      </c>
      <c r="ET224" s="34">
        <v>0</v>
      </c>
      <c r="EU224" s="34">
        <v>0</v>
      </c>
      <c r="EV224" s="34">
        <v>999999999</v>
      </c>
      <c r="EW224" s="34">
        <v>999999999</v>
      </c>
      <c r="EX224" s="34">
        <v>999999999</v>
      </c>
      <c r="EY224" s="34">
        <v>0</v>
      </c>
      <c r="EZ224" s="34">
        <v>100</v>
      </c>
      <c r="FA224" s="34">
        <v>33.333333333333329</v>
      </c>
      <c r="FB224" s="34">
        <v>999999999</v>
      </c>
      <c r="FC224" s="34">
        <v>0</v>
      </c>
      <c r="FD224" s="42">
        <v>0</v>
      </c>
      <c r="FE224" s="42">
        <v>0</v>
      </c>
      <c r="FF224" s="42">
        <v>0</v>
      </c>
      <c r="FG224" s="42">
        <v>33.333333333333329</v>
      </c>
      <c r="FH224" s="42">
        <v>999999999</v>
      </c>
      <c r="FI224" s="42">
        <v>999999999</v>
      </c>
      <c r="FJ224" s="42">
        <v>999999999</v>
      </c>
      <c r="FK224" s="42">
        <v>0</v>
      </c>
      <c r="FL224" s="42">
        <v>0</v>
      </c>
      <c r="FM224" s="42">
        <v>33.333333333333329</v>
      </c>
      <c r="FN224" s="42">
        <v>999999999</v>
      </c>
      <c r="FO224" s="42">
        <v>0</v>
      </c>
      <c r="FP224" s="42">
        <v>0</v>
      </c>
      <c r="FQ224" s="2">
        <v>1</v>
      </c>
      <c r="FR224" s="2">
        <v>3</v>
      </c>
      <c r="FS224" s="2">
        <v>3</v>
      </c>
      <c r="FT224" s="2">
        <v>1</v>
      </c>
      <c r="FU224" s="2">
        <v>0</v>
      </c>
      <c r="FV224" s="2">
        <v>2</v>
      </c>
      <c r="FW224" s="2">
        <v>2</v>
      </c>
      <c r="FX224" s="2">
        <v>1</v>
      </c>
      <c r="FY224" s="2">
        <v>2</v>
      </c>
      <c r="FZ224" s="2">
        <v>0</v>
      </c>
      <c r="GA224" s="2">
        <v>2</v>
      </c>
      <c r="GB224" s="25">
        <v>1</v>
      </c>
      <c r="GC224" s="25">
        <v>0</v>
      </c>
      <c r="GD224" s="25">
        <v>0</v>
      </c>
      <c r="GE224" s="25">
        <v>0</v>
      </c>
      <c r="GF224" s="25">
        <v>0</v>
      </c>
      <c r="GG224" s="25">
        <v>0</v>
      </c>
      <c r="GH224" s="25">
        <v>0</v>
      </c>
      <c r="GI224" s="25">
        <v>0</v>
      </c>
      <c r="GJ224" s="25">
        <v>0</v>
      </c>
      <c r="GK224" s="25">
        <v>0</v>
      </c>
      <c r="GL224" s="25">
        <v>0</v>
      </c>
      <c r="GM224" s="25">
        <v>0</v>
      </c>
      <c r="GN224" s="2">
        <v>0</v>
      </c>
      <c r="GO224" s="2">
        <v>0</v>
      </c>
      <c r="GP224" s="2">
        <v>0</v>
      </c>
      <c r="GQ224" s="2">
        <v>0</v>
      </c>
      <c r="GR224" s="2">
        <v>1</v>
      </c>
      <c r="GS224" s="2">
        <v>0</v>
      </c>
      <c r="GT224" s="2">
        <v>1</v>
      </c>
      <c r="GU224" s="2">
        <v>2</v>
      </c>
      <c r="GV224" s="2">
        <v>1</v>
      </c>
      <c r="GW224" s="2">
        <v>2</v>
      </c>
      <c r="GX224" s="2">
        <v>0</v>
      </c>
      <c r="GY224" s="2">
        <v>1</v>
      </c>
      <c r="GZ224" s="2">
        <v>1</v>
      </c>
      <c r="HA224" s="2">
        <v>1</v>
      </c>
      <c r="HB224" s="2">
        <v>3</v>
      </c>
      <c r="HC224" s="2">
        <v>3</v>
      </c>
      <c r="HD224" s="2">
        <v>2</v>
      </c>
      <c r="HE224" s="2">
        <v>0</v>
      </c>
      <c r="HF224" s="2">
        <v>3</v>
      </c>
      <c r="HG224" s="2">
        <v>4</v>
      </c>
      <c r="HH224" s="2">
        <v>2</v>
      </c>
      <c r="HI224" s="2">
        <v>4</v>
      </c>
      <c r="HJ224" s="2">
        <v>0</v>
      </c>
      <c r="HK224" s="2">
        <v>3</v>
      </c>
      <c r="HL224" s="34">
        <v>0</v>
      </c>
      <c r="HM224" s="34">
        <v>100</v>
      </c>
      <c r="HN224" s="34">
        <v>100</v>
      </c>
      <c r="HO224" s="34">
        <v>100</v>
      </c>
      <c r="HP224" s="34">
        <v>50</v>
      </c>
      <c r="HQ224" s="34">
        <v>999999999</v>
      </c>
      <c r="HR224" s="34">
        <v>66.666666666666657</v>
      </c>
      <c r="HS224" s="34">
        <v>50</v>
      </c>
      <c r="HT224" s="34">
        <v>50</v>
      </c>
      <c r="HU224" s="34">
        <v>50</v>
      </c>
      <c r="HV224" s="34">
        <v>999999999</v>
      </c>
      <c r="HW224" s="34">
        <v>66.666666666666657</v>
      </c>
      <c r="HX224" s="39">
        <v>100</v>
      </c>
      <c r="HY224" s="39">
        <v>0</v>
      </c>
      <c r="HZ224" s="39">
        <v>0</v>
      </c>
      <c r="IA224" s="39">
        <v>0</v>
      </c>
      <c r="IB224" s="39">
        <v>0</v>
      </c>
      <c r="IC224" s="39">
        <v>999999999</v>
      </c>
      <c r="ID224" s="39">
        <v>0</v>
      </c>
      <c r="IE224" s="39">
        <v>0</v>
      </c>
      <c r="IF224" s="39">
        <v>0</v>
      </c>
      <c r="IG224" s="39">
        <v>0</v>
      </c>
      <c r="IH224" s="39">
        <v>999999999</v>
      </c>
      <c r="II224" s="39">
        <v>0</v>
      </c>
      <c r="IJ224" s="39">
        <v>0</v>
      </c>
      <c r="IK224" s="39">
        <v>0</v>
      </c>
      <c r="IL224" s="39">
        <v>0</v>
      </c>
      <c r="IM224" s="39">
        <v>0</v>
      </c>
      <c r="IN224" s="39">
        <v>50</v>
      </c>
      <c r="IO224" s="39">
        <v>999999999</v>
      </c>
      <c r="IP224" s="39">
        <v>33.333333333333329</v>
      </c>
      <c r="IQ224" s="39">
        <v>50</v>
      </c>
      <c r="IR224" s="39">
        <v>50</v>
      </c>
      <c r="IS224" s="39">
        <v>50</v>
      </c>
      <c r="IT224" s="39">
        <v>999999999</v>
      </c>
      <c r="IU224" s="39">
        <v>33.333333333333329</v>
      </c>
      <c r="IV224" s="39">
        <v>1</v>
      </c>
      <c r="IW224" s="39">
        <v>2</v>
      </c>
      <c r="IX224" s="39">
        <v>0</v>
      </c>
      <c r="IY224" s="39">
        <v>0</v>
      </c>
      <c r="IZ224" s="39">
        <v>1</v>
      </c>
      <c r="JA224" s="39">
        <v>0</v>
      </c>
      <c r="JB224" s="39">
        <v>1</v>
      </c>
      <c r="JC224" s="39">
        <v>0</v>
      </c>
      <c r="JD224" s="2">
        <v>1</v>
      </c>
      <c r="JE224" s="2">
        <v>0</v>
      </c>
      <c r="JF224" s="2">
        <v>0</v>
      </c>
      <c r="JG224" s="2">
        <v>1</v>
      </c>
      <c r="JH224" s="2">
        <v>0</v>
      </c>
      <c r="JI224" s="2">
        <v>1</v>
      </c>
      <c r="JJ224" s="2">
        <v>0</v>
      </c>
      <c r="JK224" s="2">
        <v>0</v>
      </c>
      <c r="JL224" s="2">
        <v>0</v>
      </c>
      <c r="JM224" s="44">
        <v>2</v>
      </c>
      <c r="JN224" s="44">
        <v>0</v>
      </c>
      <c r="JO224" s="44">
        <v>0</v>
      </c>
      <c r="JP224" s="2">
        <v>0</v>
      </c>
      <c r="JQ224" s="2">
        <v>0</v>
      </c>
      <c r="JR224" s="2">
        <v>0</v>
      </c>
      <c r="JS224" s="2">
        <v>0</v>
      </c>
      <c r="JT224" s="2">
        <v>0</v>
      </c>
      <c r="JU224" s="2">
        <v>0</v>
      </c>
      <c r="JV224" s="2">
        <v>0</v>
      </c>
      <c r="JW224" s="2">
        <v>0</v>
      </c>
      <c r="JX224" s="2">
        <v>1</v>
      </c>
      <c r="JY224" s="2">
        <v>1</v>
      </c>
      <c r="JZ224" s="2">
        <v>0</v>
      </c>
      <c r="KA224" s="2">
        <v>0</v>
      </c>
      <c r="KB224" s="25">
        <v>0</v>
      </c>
      <c r="KC224" s="25">
        <v>0</v>
      </c>
      <c r="KD224" s="25">
        <v>0</v>
      </c>
      <c r="KE224" s="25">
        <v>0</v>
      </c>
      <c r="KF224" s="25">
        <v>1</v>
      </c>
      <c r="KG224" s="25">
        <v>3</v>
      </c>
      <c r="KH224" s="25">
        <v>0</v>
      </c>
      <c r="KI224" s="25">
        <v>0</v>
      </c>
      <c r="KJ224" s="25">
        <v>2</v>
      </c>
      <c r="KK224" s="25">
        <v>3</v>
      </c>
      <c r="KL224" s="25">
        <v>1</v>
      </c>
      <c r="KM224" s="25">
        <v>0</v>
      </c>
      <c r="KN224" s="25">
        <v>1</v>
      </c>
      <c r="KO224" s="25">
        <v>0</v>
      </c>
      <c r="KP224" s="25">
        <v>0</v>
      </c>
      <c r="KQ224" s="25">
        <v>1</v>
      </c>
      <c r="KR224" s="44">
        <v>100</v>
      </c>
      <c r="KS224" s="44">
        <v>66.666666666666657</v>
      </c>
      <c r="KT224" s="44">
        <v>999999999</v>
      </c>
      <c r="KU224" s="44">
        <v>999999999</v>
      </c>
      <c r="KV224" s="44">
        <v>50</v>
      </c>
      <c r="KW224" s="44">
        <v>0</v>
      </c>
      <c r="KX224" s="44">
        <v>100</v>
      </c>
      <c r="KY224" s="44">
        <v>999999999</v>
      </c>
      <c r="KZ224" s="44">
        <v>100</v>
      </c>
      <c r="LA224" s="44">
        <v>999999999</v>
      </c>
      <c r="LB224" s="44">
        <v>999999999</v>
      </c>
      <c r="LC224" s="44">
        <v>100</v>
      </c>
      <c r="LD224" s="44">
        <v>0</v>
      </c>
      <c r="LE224" s="44">
        <v>33.333333333333329</v>
      </c>
      <c r="LF224" s="44">
        <v>999999999</v>
      </c>
      <c r="LG224" s="44">
        <v>999999999</v>
      </c>
      <c r="LH224" s="44">
        <v>0</v>
      </c>
      <c r="LI224" s="44">
        <v>66.666666666666657</v>
      </c>
      <c r="LJ224" s="44">
        <v>0</v>
      </c>
      <c r="LK224" s="44">
        <v>999999999</v>
      </c>
      <c r="LL224" s="44">
        <v>0</v>
      </c>
      <c r="LM224" s="44">
        <v>999999999</v>
      </c>
      <c r="LN224" s="44">
        <v>999999999</v>
      </c>
      <c r="LO224" s="44">
        <v>0</v>
      </c>
      <c r="LP224" s="44">
        <v>0</v>
      </c>
      <c r="LQ224" s="44">
        <v>0</v>
      </c>
      <c r="LR224" s="44">
        <v>999999999</v>
      </c>
      <c r="LS224" s="44">
        <v>999999999</v>
      </c>
      <c r="LT224" s="44">
        <v>50</v>
      </c>
      <c r="LU224" s="44">
        <v>33.333333333333329</v>
      </c>
      <c r="LV224" s="44">
        <v>0</v>
      </c>
      <c r="LW224" s="44">
        <v>999999999</v>
      </c>
      <c r="LX224" s="44">
        <v>0</v>
      </c>
      <c r="LY224" s="44">
        <v>999999999</v>
      </c>
      <c r="LZ224" s="44">
        <v>999999999</v>
      </c>
      <c r="MA224" s="44">
        <v>0</v>
      </c>
      <c r="MB224" s="25">
        <v>0</v>
      </c>
      <c r="MC224" s="25">
        <v>0</v>
      </c>
      <c r="MD224" s="25">
        <v>0</v>
      </c>
      <c r="ME224" s="25">
        <v>1</v>
      </c>
      <c r="MF224" s="25">
        <v>0</v>
      </c>
      <c r="MG224" s="25">
        <v>0</v>
      </c>
      <c r="MH224" s="25">
        <v>0</v>
      </c>
      <c r="MI224" s="25">
        <v>1</v>
      </c>
      <c r="MJ224" s="25">
        <v>1</v>
      </c>
      <c r="MK224" s="25">
        <v>1</v>
      </c>
      <c r="ML224" s="25">
        <v>0</v>
      </c>
      <c r="MM224" s="25">
        <v>1</v>
      </c>
      <c r="MN224" s="25">
        <v>1</v>
      </c>
      <c r="MO224" s="25">
        <v>1</v>
      </c>
      <c r="MP224" s="25">
        <v>2</v>
      </c>
      <c r="MQ224" s="25">
        <v>3</v>
      </c>
      <c r="MR224" s="25">
        <v>0</v>
      </c>
      <c r="MS224" s="25">
        <v>0</v>
      </c>
      <c r="MT224" s="25">
        <v>0</v>
      </c>
      <c r="MU224" s="25">
        <v>3</v>
      </c>
      <c r="MV224" s="25">
        <v>1</v>
      </c>
      <c r="MW224" s="44">
        <v>3</v>
      </c>
      <c r="MX224" s="44">
        <v>0</v>
      </c>
      <c r="MY224" s="44">
        <v>1</v>
      </c>
      <c r="MZ224" s="44">
        <v>0</v>
      </c>
      <c r="NA224" s="44">
        <v>0</v>
      </c>
      <c r="NB224" s="44">
        <v>0</v>
      </c>
      <c r="NC224" s="44">
        <v>33.333333333333329</v>
      </c>
      <c r="ND224" s="44">
        <v>999999999</v>
      </c>
      <c r="NE224" s="44">
        <v>999999999</v>
      </c>
      <c r="NF224" s="44">
        <v>999999999</v>
      </c>
      <c r="NG224" s="44">
        <v>33.333333333333329</v>
      </c>
      <c r="NH224" s="44">
        <v>100</v>
      </c>
      <c r="NI224" s="44">
        <v>33.333333333333329</v>
      </c>
      <c r="NJ224" s="44">
        <v>999999999</v>
      </c>
      <c r="NK224" s="44">
        <v>100</v>
      </c>
      <c r="NL224" s="25">
        <v>0</v>
      </c>
      <c r="NM224" s="25">
        <v>0</v>
      </c>
      <c r="NN224" s="25">
        <v>0</v>
      </c>
      <c r="NO224" s="25">
        <v>0</v>
      </c>
      <c r="NP224" s="25">
        <v>0</v>
      </c>
      <c r="NQ224" s="25">
        <v>0</v>
      </c>
      <c r="NR224" s="25">
        <v>0</v>
      </c>
      <c r="NS224" s="25">
        <v>0</v>
      </c>
      <c r="NT224" s="25">
        <v>0</v>
      </c>
      <c r="NU224" s="25">
        <v>0</v>
      </c>
      <c r="NV224" s="25">
        <v>0</v>
      </c>
      <c r="NW224" s="25">
        <v>0</v>
      </c>
      <c r="NX224" s="25">
        <v>0</v>
      </c>
      <c r="NY224" s="25">
        <v>1</v>
      </c>
      <c r="NZ224" s="25">
        <v>0</v>
      </c>
      <c r="OA224" s="25">
        <v>0</v>
      </c>
      <c r="OB224" s="25">
        <v>0</v>
      </c>
      <c r="OC224" s="25">
        <v>0</v>
      </c>
      <c r="OD224" s="44">
        <v>0</v>
      </c>
      <c r="OE224" s="44">
        <v>0</v>
      </c>
      <c r="OF224" s="44">
        <v>0</v>
      </c>
      <c r="OG224" s="44">
        <v>0</v>
      </c>
      <c r="OH224" s="44">
        <v>0</v>
      </c>
      <c r="OI224" s="44">
        <v>0</v>
      </c>
      <c r="OJ224" s="44">
        <v>999999999</v>
      </c>
      <c r="OK224" s="44">
        <v>0</v>
      </c>
      <c r="OL224" s="44">
        <v>999999999</v>
      </c>
      <c r="OM224" s="44">
        <v>999999999</v>
      </c>
      <c r="ON224" s="44">
        <v>999999999</v>
      </c>
      <c r="OO224" s="44">
        <v>999999999</v>
      </c>
      <c r="OP224" s="44">
        <v>999999999</v>
      </c>
      <c r="OQ224" s="44">
        <v>999999999</v>
      </c>
      <c r="OR224" s="44">
        <v>999999999</v>
      </c>
      <c r="OS224" s="44">
        <v>999999999</v>
      </c>
      <c r="OT224" s="44">
        <v>999999999</v>
      </c>
      <c r="OU224" s="44">
        <v>999999999</v>
      </c>
      <c r="OV224" s="25">
        <v>5</v>
      </c>
      <c r="OW224" s="25">
        <v>2</v>
      </c>
      <c r="OX224" s="25">
        <v>2</v>
      </c>
      <c r="OY224" s="25">
        <v>2</v>
      </c>
      <c r="OZ224" s="25">
        <v>3</v>
      </c>
      <c r="PA224" s="25">
        <v>2</v>
      </c>
      <c r="PB224" s="25">
        <v>5</v>
      </c>
      <c r="PC224" s="25">
        <v>3</v>
      </c>
      <c r="PD224" s="25">
        <v>5</v>
      </c>
      <c r="PE224" s="25">
        <v>4</v>
      </c>
      <c r="PF224" s="25">
        <v>4</v>
      </c>
      <c r="PG224" s="25">
        <v>2</v>
      </c>
      <c r="PH224" s="25">
        <v>5</v>
      </c>
      <c r="PI224" s="25">
        <v>5</v>
      </c>
      <c r="PJ224" s="25">
        <v>6</v>
      </c>
      <c r="PK224" s="25">
        <v>4</v>
      </c>
      <c r="PL224" s="25">
        <v>5</v>
      </c>
      <c r="PM224" s="25">
        <v>5</v>
      </c>
      <c r="PN224" s="25">
        <v>6</v>
      </c>
      <c r="PO224" s="25">
        <v>4</v>
      </c>
      <c r="PP224" s="25">
        <v>5</v>
      </c>
      <c r="PQ224" s="25">
        <v>4</v>
      </c>
      <c r="PR224" s="25">
        <v>4</v>
      </c>
      <c r="PS224" s="25">
        <v>4</v>
      </c>
      <c r="PT224" s="44">
        <v>100</v>
      </c>
      <c r="PU224" s="44">
        <v>40</v>
      </c>
      <c r="PV224" s="44">
        <v>33.333333333333329</v>
      </c>
      <c r="PW224" s="44">
        <v>50</v>
      </c>
      <c r="PX224" s="44">
        <v>60</v>
      </c>
      <c r="PY224" s="44">
        <v>40</v>
      </c>
      <c r="PZ224" s="44">
        <v>83.333333333333343</v>
      </c>
      <c r="QA224" s="44">
        <v>75</v>
      </c>
      <c r="QB224" s="44">
        <v>100</v>
      </c>
      <c r="QC224" s="44">
        <v>100</v>
      </c>
      <c r="QD224" s="44">
        <v>100</v>
      </c>
      <c r="QE224" s="44">
        <v>50</v>
      </c>
      <c r="QF224" s="25">
        <v>4</v>
      </c>
      <c r="QG224" s="25">
        <v>2</v>
      </c>
      <c r="QH224" s="25">
        <v>2</v>
      </c>
      <c r="QI224" s="25">
        <v>2</v>
      </c>
      <c r="QJ224" s="25">
        <v>4</v>
      </c>
      <c r="QK224" s="25">
        <v>3</v>
      </c>
      <c r="QL224" s="25">
        <v>5</v>
      </c>
      <c r="QM224" s="25">
        <v>3</v>
      </c>
      <c r="QN224" s="25">
        <v>5</v>
      </c>
      <c r="QO224" s="25">
        <v>3</v>
      </c>
      <c r="QP224" s="25">
        <v>3</v>
      </c>
      <c r="QQ224" s="25">
        <v>5</v>
      </c>
      <c r="QR224" s="25">
        <v>5</v>
      </c>
      <c r="QS224" s="25">
        <v>6</v>
      </c>
      <c r="QT224" s="25">
        <v>4</v>
      </c>
      <c r="QU224" s="25">
        <v>5</v>
      </c>
      <c r="QV224" s="25">
        <v>5</v>
      </c>
      <c r="QW224" s="25">
        <v>6</v>
      </c>
      <c r="QX224" s="25">
        <v>4</v>
      </c>
      <c r="QY224" s="25">
        <v>5</v>
      </c>
      <c r="QZ224" s="25">
        <v>4</v>
      </c>
      <c r="RA224" s="25">
        <v>4</v>
      </c>
      <c r="RB224" s="44">
        <v>80</v>
      </c>
      <c r="RC224" s="44">
        <v>40</v>
      </c>
      <c r="RD224" s="44">
        <v>33.333333333333329</v>
      </c>
      <c r="RE224" s="44">
        <v>50</v>
      </c>
      <c r="RF224" s="44">
        <v>80</v>
      </c>
      <c r="RG224" s="44">
        <v>60</v>
      </c>
      <c r="RH224" s="44">
        <v>83.333333333333343</v>
      </c>
      <c r="RI224" s="44">
        <v>75</v>
      </c>
      <c r="RJ224" s="44">
        <v>100</v>
      </c>
      <c r="RK224" s="44">
        <v>75</v>
      </c>
      <c r="RL224" s="44">
        <v>75</v>
      </c>
      <c r="RM224" s="25">
        <v>2</v>
      </c>
      <c r="RN224" s="25">
        <v>4</v>
      </c>
      <c r="RO224" s="25">
        <v>3</v>
      </c>
      <c r="RP224" s="25">
        <v>4</v>
      </c>
      <c r="RQ224" s="25">
        <v>2</v>
      </c>
      <c r="RR224" s="25">
        <v>3</v>
      </c>
      <c r="RS224" s="25">
        <v>3</v>
      </c>
      <c r="RT224" s="25">
        <v>3</v>
      </c>
      <c r="RU224" s="25">
        <v>1</v>
      </c>
      <c r="RV224" s="25">
        <v>3</v>
      </c>
      <c r="RW224" s="25">
        <v>0</v>
      </c>
      <c r="RX224" s="25">
        <v>4</v>
      </c>
      <c r="RY224" s="25">
        <v>2</v>
      </c>
      <c r="RZ224" s="25">
        <v>2</v>
      </c>
      <c r="SA224" s="25">
        <v>1</v>
      </c>
      <c r="SB224" s="25">
        <v>2</v>
      </c>
      <c r="SC224" s="25">
        <v>2</v>
      </c>
      <c r="SD224" s="25">
        <v>0</v>
      </c>
      <c r="SE224" s="25">
        <v>4</v>
      </c>
      <c r="SF224" s="25">
        <v>0</v>
      </c>
      <c r="SG224" s="25">
        <v>1</v>
      </c>
      <c r="SH224" s="25">
        <v>3</v>
      </c>
      <c r="SI224" s="25">
        <v>0</v>
      </c>
      <c r="SJ224" s="25">
        <v>3</v>
      </c>
      <c r="SK224" s="25">
        <v>2</v>
      </c>
      <c r="SL224" s="25">
        <v>2</v>
      </c>
      <c r="SM224" s="25">
        <v>1</v>
      </c>
      <c r="SN224" s="25">
        <v>2</v>
      </c>
      <c r="SO224" s="25">
        <v>1</v>
      </c>
      <c r="SP224" s="25">
        <v>0</v>
      </c>
      <c r="SQ224" s="25">
        <v>3</v>
      </c>
      <c r="SR224" s="25">
        <v>0</v>
      </c>
      <c r="SS224" s="25">
        <v>0</v>
      </c>
      <c r="ST224" s="25">
        <v>3</v>
      </c>
      <c r="SU224" s="25">
        <v>0</v>
      </c>
      <c r="SV224" s="25">
        <v>3</v>
      </c>
      <c r="SW224" s="44">
        <v>100</v>
      </c>
      <c r="SX224" s="44">
        <v>100</v>
      </c>
      <c r="SY224" s="44">
        <v>100</v>
      </c>
      <c r="SZ224" s="44">
        <v>100</v>
      </c>
      <c r="TA224" s="44">
        <v>50</v>
      </c>
      <c r="TB224" s="44">
        <v>100</v>
      </c>
      <c r="TC224" s="44">
        <v>60</v>
      </c>
      <c r="TD224" s="44">
        <v>75</v>
      </c>
      <c r="TE224" s="44">
        <v>33.333333333333329</v>
      </c>
      <c r="TF224" s="44">
        <v>75</v>
      </c>
      <c r="TG224" s="44">
        <v>999999999</v>
      </c>
      <c r="TH224" s="44">
        <v>100</v>
      </c>
      <c r="TI224" s="44">
        <v>100</v>
      </c>
      <c r="TJ224" s="44">
        <v>50</v>
      </c>
      <c r="TK224" s="44">
        <v>33.333333333333329</v>
      </c>
      <c r="TL224" s="44">
        <v>50</v>
      </c>
      <c r="TM224" s="44">
        <v>50</v>
      </c>
      <c r="TN224" s="44">
        <v>0</v>
      </c>
      <c r="TO224" s="44">
        <v>80</v>
      </c>
      <c r="TP224" s="44">
        <v>0</v>
      </c>
      <c r="TQ224" s="44">
        <v>33.333333333333329</v>
      </c>
      <c r="TR224" s="44">
        <v>75</v>
      </c>
      <c r="TS224" s="44">
        <v>999999999</v>
      </c>
      <c r="TT224" s="44">
        <v>75</v>
      </c>
      <c r="TU224" s="44">
        <v>100</v>
      </c>
      <c r="TV224" s="44">
        <v>50</v>
      </c>
      <c r="TW224" s="44">
        <v>33.333333333333329</v>
      </c>
      <c r="TX224" s="44">
        <v>50</v>
      </c>
      <c r="TY224" s="44">
        <v>25</v>
      </c>
      <c r="TZ224" s="44">
        <v>0</v>
      </c>
      <c r="UA224" s="44">
        <v>60</v>
      </c>
      <c r="UB224" s="44">
        <v>0</v>
      </c>
      <c r="UC224" s="44">
        <v>0</v>
      </c>
      <c r="UD224" s="44">
        <v>75</v>
      </c>
      <c r="UE224" s="44">
        <v>999999999</v>
      </c>
      <c r="UF224" s="44">
        <v>75</v>
      </c>
    </row>
    <row r="225" spans="1:552" x14ac:dyDescent="0.25">
      <c r="A225" s="2" t="str">
        <f t="shared" si="3"/>
        <v xml:space="preserve">354780 Santo André                                                                                                                                  </v>
      </c>
      <c r="B225" s="58">
        <v>354780</v>
      </c>
      <c r="C225" s="2" t="s">
        <v>269</v>
      </c>
      <c r="D225" s="56">
        <v>32</v>
      </c>
      <c r="E225" s="56">
        <v>32</v>
      </c>
      <c r="F225" s="56">
        <v>34</v>
      </c>
      <c r="G225" s="56">
        <v>24</v>
      </c>
      <c r="H225" s="56">
        <v>21</v>
      </c>
      <c r="I225" s="56">
        <v>35</v>
      </c>
      <c r="J225" s="56">
        <v>26</v>
      </c>
      <c r="K225" s="56">
        <v>27</v>
      </c>
      <c r="L225" s="56">
        <v>22</v>
      </c>
      <c r="M225" s="56">
        <v>15</v>
      </c>
      <c r="N225" s="56">
        <v>13</v>
      </c>
      <c r="O225" s="56">
        <v>19</v>
      </c>
      <c r="P225" s="59">
        <v>11</v>
      </c>
      <c r="Q225" s="59">
        <v>15</v>
      </c>
      <c r="R225" s="59">
        <v>12</v>
      </c>
      <c r="S225" s="59">
        <v>15</v>
      </c>
      <c r="T225" s="59">
        <v>8</v>
      </c>
      <c r="U225" s="59">
        <v>15</v>
      </c>
      <c r="V225" s="59">
        <v>17</v>
      </c>
      <c r="W225" s="59">
        <v>21</v>
      </c>
      <c r="X225" s="59">
        <v>16</v>
      </c>
      <c r="Y225" s="59">
        <v>10</v>
      </c>
      <c r="Z225" s="59">
        <v>8</v>
      </c>
      <c r="AA225" s="59">
        <v>6</v>
      </c>
      <c r="AB225" s="62">
        <v>34.375</v>
      </c>
      <c r="AC225" s="62">
        <v>46.875</v>
      </c>
      <c r="AD225" s="62">
        <v>35.294117647058826</v>
      </c>
      <c r="AE225" s="62">
        <v>62.5</v>
      </c>
      <c r="AF225" s="62">
        <v>38.095238095238095</v>
      </c>
      <c r="AG225" s="62">
        <v>42.857142857142854</v>
      </c>
      <c r="AH225" s="62">
        <v>65.384615384615387</v>
      </c>
      <c r="AI225" s="62">
        <v>77.777777777777786</v>
      </c>
      <c r="AJ225" s="62">
        <v>72.727272727272734</v>
      </c>
      <c r="AK225" s="62">
        <v>66.666666666666657</v>
      </c>
      <c r="AL225" s="62">
        <v>61.53846153846154</v>
      </c>
      <c r="AM225" s="62">
        <v>31.578947368421051</v>
      </c>
      <c r="AN225" s="61">
        <v>11</v>
      </c>
      <c r="AO225" s="25">
        <v>6</v>
      </c>
      <c r="AP225" s="25">
        <v>10</v>
      </c>
      <c r="AQ225" s="25">
        <v>2</v>
      </c>
      <c r="AR225" s="25">
        <v>11</v>
      </c>
      <c r="AS225" s="25">
        <v>10</v>
      </c>
      <c r="AT225" s="25">
        <v>5</v>
      </c>
      <c r="AU225" s="25">
        <v>5</v>
      </c>
      <c r="AV225" s="25">
        <v>3</v>
      </c>
      <c r="AW225" s="25">
        <v>3</v>
      </c>
      <c r="AX225" s="25">
        <v>3</v>
      </c>
      <c r="AY225" s="25">
        <v>5</v>
      </c>
      <c r="AZ225" s="39">
        <v>34.375</v>
      </c>
      <c r="BA225" s="39">
        <v>18.75</v>
      </c>
      <c r="BB225" s="39">
        <v>29.411764705882355</v>
      </c>
      <c r="BC225" s="39">
        <v>8.3333333333333321</v>
      </c>
      <c r="BD225" s="39">
        <v>52.380952380952387</v>
      </c>
      <c r="BE225" s="39">
        <v>28.571428571428569</v>
      </c>
      <c r="BF225" s="39">
        <v>19.230769230769234</v>
      </c>
      <c r="BG225" s="39">
        <v>18.518518518518519</v>
      </c>
      <c r="BH225" s="39">
        <v>13.636363636363635</v>
      </c>
      <c r="BI225" s="39">
        <v>20</v>
      </c>
      <c r="BJ225" s="39">
        <v>23.076923076923077</v>
      </c>
      <c r="BK225" s="39">
        <v>26.315789473684209</v>
      </c>
      <c r="BL225" s="25">
        <v>10</v>
      </c>
      <c r="BM225" s="25">
        <v>11</v>
      </c>
      <c r="BN225" s="25">
        <v>12</v>
      </c>
      <c r="BO225" s="25">
        <v>7</v>
      </c>
      <c r="BP225" s="25">
        <v>2</v>
      </c>
      <c r="BQ225" s="25">
        <v>10</v>
      </c>
      <c r="BR225" s="25">
        <v>4</v>
      </c>
      <c r="BS225" s="25">
        <v>1</v>
      </c>
      <c r="BT225" s="25">
        <v>3</v>
      </c>
      <c r="BU225" s="25">
        <v>2</v>
      </c>
      <c r="BV225" s="25">
        <v>2</v>
      </c>
      <c r="BW225" s="25">
        <v>8</v>
      </c>
      <c r="BX225" s="39">
        <v>31.25</v>
      </c>
      <c r="BY225" s="39">
        <v>34.375</v>
      </c>
      <c r="BZ225" s="39">
        <v>35.294117647058826</v>
      </c>
      <c r="CA225" s="39">
        <v>29.166666666666668</v>
      </c>
      <c r="CB225" s="39">
        <v>9.5238095238095237</v>
      </c>
      <c r="CC225" s="39">
        <v>28.571428571428569</v>
      </c>
      <c r="CD225" s="39">
        <v>15.384615384615385</v>
      </c>
      <c r="CE225" s="39">
        <v>3.7037037037037033</v>
      </c>
      <c r="CF225" s="39">
        <v>13.636363636363635</v>
      </c>
      <c r="CG225" s="39">
        <v>13.333333333333334</v>
      </c>
      <c r="CH225" s="39">
        <v>15.384615384615385</v>
      </c>
      <c r="CI225" s="39">
        <v>42.105263157894733</v>
      </c>
      <c r="CJ225" s="63">
        <v>8</v>
      </c>
      <c r="CK225" s="63">
        <v>8</v>
      </c>
      <c r="CL225" s="63">
        <v>6</v>
      </c>
      <c r="CM225" s="63">
        <v>6</v>
      </c>
      <c r="CN225" s="63">
        <v>2</v>
      </c>
      <c r="CO225" s="63">
        <v>5</v>
      </c>
      <c r="CP225" s="63">
        <v>8</v>
      </c>
      <c r="CQ225" s="63">
        <v>11</v>
      </c>
      <c r="CR225" s="63">
        <v>9</v>
      </c>
      <c r="CS225" s="63">
        <v>6</v>
      </c>
      <c r="CT225" s="63">
        <v>3</v>
      </c>
      <c r="CU225" s="63">
        <v>3</v>
      </c>
      <c r="CV225" s="63">
        <v>1</v>
      </c>
      <c r="CW225" s="63">
        <v>1</v>
      </c>
      <c r="CX225" s="63">
        <v>1</v>
      </c>
      <c r="CY225" s="63">
        <v>3</v>
      </c>
      <c r="CZ225" s="63">
        <v>2</v>
      </c>
      <c r="DA225" s="63">
        <v>2</v>
      </c>
      <c r="DB225" s="63">
        <v>2</v>
      </c>
      <c r="DC225" s="63">
        <v>1</v>
      </c>
      <c r="DD225" s="63">
        <v>1</v>
      </c>
      <c r="DE225" s="63">
        <v>0</v>
      </c>
      <c r="DF225" s="63">
        <v>1</v>
      </c>
      <c r="DG225" s="63">
        <v>0</v>
      </c>
      <c r="DH225" s="25">
        <v>1</v>
      </c>
      <c r="DI225" s="25">
        <v>3</v>
      </c>
      <c r="DJ225" s="25">
        <v>0</v>
      </c>
      <c r="DK225" s="25">
        <v>1</v>
      </c>
      <c r="DL225" s="25">
        <v>2</v>
      </c>
      <c r="DM225" s="25">
        <v>2</v>
      </c>
      <c r="DN225" s="25">
        <v>1</v>
      </c>
      <c r="DO225" s="25">
        <v>1</v>
      </c>
      <c r="DP225" s="25">
        <v>2</v>
      </c>
      <c r="DQ225" s="25">
        <v>1</v>
      </c>
      <c r="DR225" s="25">
        <v>0</v>
      </c>
      <c r="DS225" s="25">
        <v>0</v>
      </c>
      <c r="DT225" s="34">
        <v>10</v>
      </c>
      <c r="DU225" s="34">
        <v>12</v>
      </c>
      <c r="DV225" s="34">
        <v>7</v>
      </c>
      <c r="DW225" s="34">
        <v>10</v>
      </c>
      <c r="DX225" s="34">
        <v>6</v>
      </c>
      <c r="DY225" s="34">
        <v>9</v>
      </c>
      <c r="DZ225" s="34">
        <v>11</v>
      </c>
      <c r="EA225" s="2">
        <v>13</v>
      </c>
      <c r="EB225" s="2">
        <v>12</v>
      </c>
      <c r="EC225" s="2">
        <v>7</v>
      </c>
      <c r="ED225" s="2">
        <v>4</v>
      </c>
      <c r="EE225" s="2">
        <v>3</v>
      </c>
      <c r="EF225" s="34">
        <v>80</v>
      </c>
      <c r="EG225" s="34">
        <v>66.666666666666657</v>
      </c>
      <c r="EH225" s="34">
        <v>85.714285714285708</v>
      </c>
      <c r="EI225" s="34">
        <v>60</v>
      </c>
      <c r="EJ225" s="34">
        <v>33.333333333333329</v>
      </c>
      <c r="EK225" s="34">
        <v>55.555555555555557</v>
      </c>
      <c r="EL225" s="34">
        <v>72.727272727272734</v>
      </c>
      <c r="EM225" s="34">
        <v>84.615384615384613</v>
      </c>
      <c r="EN225" s="34">
        <v>75</v>
      </c>
      <c r="EO225" s="34">
        <v>85.714285714285708</v>
      </c>
      <c r="EP225" s="34">
        <v>75</v>
      </c>
      <c r="EQ225" s="34">
        <v>100</v>
      </c>
      <c r="ER225" s="34">
        <v>10</v>
      </c>
      <c r="ES225" s="34">
        <v>8.3333333333333321</v>
      </c>
      <c r="ET225" s="34">
        <v>14.285714285714285</v>
      </c>
      <c r="EU225" s="34">
        <v>30</v>
      </c>
      <c r="EV225" s="34">
        <v>33.333333333333329</v>
      </c>
      <c r="EW225" s="34">
        <v>22.222222222222221</v>
      </c>
      <c r="EX225" s="34">
        <v>18.181818181818183</v>
      </c>
      <c r="EY225" s="34">
        <v>7.6923076923076925</v>
      </c>
      <c r="EZ225" s="34">
        <v>8.3333333333333321</v>
      </c>
      <c r="FA225" s="34">
        <v>0</v>
      </c>
      <c r="FB225" s="34">
        <v>25</v>
      </c>
      <c r="FC225" s="34">
        <v>0</v>
      </c>
      <c r="FD225" s="42">
        <v>10</v>
      </c>
      <c r="FE225" s="42">
        <v>25</v>
      </c>
      <c r="FF225" s="42">
        <v>0</v>
      </c>
      <c r="FG225" s="42">
        <v>10</v>
      </c>
      <c r="FH225" s="42">
        <v>33.333333333333329</v>
      </c>
      <c r="FI225" s="42">
        <v>22.222222222222221</v>
      </c>
      <c r="FJ225" s="42">
        <v>9.0909090909090917</v>
      </c>
      <c r="FK225" s="42">
        <v>7.6923076923076925</v>
      </c>
      <c r="FL225" s="42">
        <v>16.666666666666664</v>
      </c>
      <c r="FM225" s="42">
        <v>14.285714285714285</v>
      </c>
      <c r="FN225" s="42">
        <v>0</v>
      </c>
      <c r="FO225" s="42">
        <v>0</v>
      </c>
      <c r="FP225" s="42">
        <v>6</v>
      </c>
      <c r="FQ225" s="2">
        <v>10</v>
      </c>
      <c r="FR225" s="2">
        <v>7</v>
      </c>
      <c r="FS225" s="2">
        <v>9</v>
      </c>
      <c r="FT225" s="2">
        <v>3</v>
      </c>
      <c r="FU225" s="2">
        <v>6</v>
      </c>
      <c r="FV225" s="2">
        <v>12</v>
      </c>
      <c r="FW225" s="2">
        <v>17</v>
      </c>
      <c r="FX225" s="2">
        <v>11</v>
      </c>
      <c r="FY225" s="2">
        <v>9</v>
      </c>
      <c r="FZ225" s="2">
        <v>7</v>
      </c>
      <c r="GA225" s="2">
        <v>5</v>
      </c>
      <c r="GB225" s="25">
        <v>0</v>
      </c>
      <c r="GC225" s="25">
        <v>2</v>
      </c>
      <c r="GD225" s="25">
        <v>1</v>
      </c>
      <c r="GE225" s="25">
        <v>2</v>
      </c>
      <c r="GF225" s="25">
        <v>0</v>
      </c>
      <c r="GG225" s="25">
        <v>3</v>
      </c>
      <c r="GH225" s="25">
        <v>0</v>
      </c>
      <c r="GI225" s="25">
        <v>1</v>
      </c>
      <c r="GJ225" s="25">
        <v>1</v>
      </c>
      <c r="GK225" s="25">
        <v>0</v>
      </c>
      <c r="GL225" s="25">
        <v>0</v>
      </c>
      <c r="GM225" s="25">
        <v>0</v>
      </c>
      <c r="GN225" s="2">
        <v>3</v>
      </c>
      <c r="GO225" s="2">
        <v>1</v>
      </c>
      <c r="GP225" s="2">
        <v>2</v>
      </c>
      <c r="GQ225" s="2">
        <v>3</v>
      </c>
      <c r="GR225" s="2">
        <v>3</v>
      </c>
      <c r="GS225" s="2">
        <v>4</v>
      </c>
      <c r="GT225" s="2">
        <v>2</v>
      </c>
      <c r="GU225" s="2">
        <v>1</v>
      </c>
      <c r="GV225" s="2">
        <v>4</v>
      </c>
      <c r="GW225" s="2">
        <v>1</v>
      </c>
      <c r="GX225" s="2">
        <v>1</v>
      </c>
      <c r="GY225" s="2">
        <v>1</v>
      </c>
      <c r="GZ225" s="2">
        <v>9</v>
      </c>
      <c r="HA225" s="2">
        <v>13</v>
      </c>
      <c r="HB225" s="2">
        <v>10</v>
      </c>
      <c r="HC225" s="2">
        <v>14</v>
      </c>
      <c r="HD225" s="2">
        <v>6</v>
      </c>
      <c r="HE225" s="2">
        <v>13</v>
      </c>
      <c r="HF225" s="2">
        <v>14</v>
      </c>
      <c r="HG225" s="2">
        <v>19</v>
      </c>
      <c r="HH225" s="2">
        <v>16</v>
      </c>
      <c r="HI225" s="2">
        <v>10</v>
      </c>
      <c r="HJ225" s="2">
        <v>8</v>
      </c>
      <c r="HK225" s="2">
        <v>6</v>
      </c>
      <c r="HL225" s="34">
        <v>66.666666666666657</v>
      </c>
      <c r="HM225" s="34">
        <v>76.923076923076934</v>
      </c>
      <c r="HN225" s="34">
        <v>70</v>
      </c>
      <c r="HO225" s="34">
        <v>64.285714285714292</v>
      </c>
      <c r="HP225" s="34">
        <v>50</v>
      </c>
      <c r="HQ225" s="34">
        <v>46.153846153846153</v>
      </c>
      <c r="HR225" s="34">
        <v>85.714285714285708</v>
      </c>
      <c r="HS225" s="34">
        <v>89.473684210526315</v>
      </c>
      <c r="HT225" s="34">
        <v>68.75</v>
      </c>
      <c r="HU225" s="34">
        <v>90</v>
      </c>
      <c r="HV225" s="34">
        <v>87.5</v>
      </c>
      <c r="HW225" s="34">
        <v>83.333333333333343</v>
      </c>
      <c r="HX225" s="39">
        <v>0</v>
      </c>
      <c r="HY225" s="39">
        <v>15.384615384615385</v>
      </c>
      <c r="HZ225" s="39">
        <v>10</v>
      </c>
      <c r="IA225" s="39">
        <v>14.285714285714285</v>
      </c>
      <c r="IB225" s="39">
        <v>0</v>
      </c>
      <c r="IC225" s="39">
        <v>23.076923076923077</v>
      </c>
      <c r="ID225" s="39">
        <v>0</v>
      </c>
      <c r="IE225" s="39">
        <v>5.2631578947368416</v>
      </c>
      <c r="IF225" s="39">
        <v>6.25</v>
      </c>
      <c r="IG225" s="39">
        <v>0</v>
      </c>
      <c r="IH225" s="39">
        <v>0</v>
      </c>
      <c r="II225" s="39">
        <v>0</v>
      </c>
      <c r="IJ225" s="39">
        <v>33.333333333333329</v>
      </c>
      <c r="IK225" s="39">
        <v>7.6923076923076925</v>
      </c>
      <c r="IL225" s="39">
        <v>20</v>
      </c>
      <c r="IM225" s="39">
        <v>21.428571428571427</v>
      </c>
      <c r="IN225" s="39">
        <v>50</v>
      </c>
      <c r="IO225" s="39">
        <v>30.76923076923077</v>
      </c>
      <c r="IP225" s="39">
        <v>14.285714285714285</v>
      </c>
      <c r="IQ225" s="39">
        <v>5.2631578947368416</v>
      </c>
      <c r="IR225" s="39">
        <v>25</v>
      </c>
      <c r="IS225" s="39">
        <v>10</v>
      </c>
      <c r="IT225" s="39">
        <v>12.5</v>
      </c>
      <c r="IU225" s="39">
        <v>16.666666666666664</v>
      </c>
      <c r="IV225" s="39">
        <v>7</v>
      </c>
      <c r="IW225" s="39">
        <v>3</v>
      </c>
      <c r="IX225" s="39">
        <v>3</v>
      </c>
      <c r="IY225" s="39">
        <v>0</v>
      </c>
      <c r="IZ225" s="39">
        <v>5</v>
      </c>
      <c r="JA225" s="39">
        <v>6</v>
      </c>
      <c r="JB225" s="39">
        <v>5</v>
      </c>
      <c r="JC225" s="39">
        <v>3</v>
      </c>
      <c r="JD225" s="2">
        <v>3</v>
      </c>
      <c r="JE225" s="2">
        <v>3</v>
      </c>
      <c r="JF225" s="2">
        <v>2</v>
      </c>
      <c r="JG225" s="2">
        <v>3</v>
      </c>
      <c r="JH225" s="2">
        <v>1</v>
      </c>
      <c r="JI225" s="2">
        <v>0</v>
      </c>
      <c r="JJ225" s="2">
        <v>1</v>
      </c>
      <c r="JK225" s="2">
        <v>1</v>
      </c>
      <c r="JL225" s="2">
        <v>4</v>
      </c>
      <c r="JM225" s="44">
        <v>1</v>
      </c>
      <c r="JN225" s="44">
        <v>0</v>
      </c>
      <c r="JO225" s="44">
        <v>1</v>
      </c>
      <c r="JP225" s="2">
        <v>0</v>
      </c>
      <c r="JQ225" s="2">
        <v>0</v>
      </c>
      <c r="JR225" s="2">
        <v>0</v>
      </c>
      <c r="JS225" s="2">
        <v>1</v>
      </c>
      <c r="JT225" s="2">
        <v>3</v>
      </c>
      <c r="JU225" s="2">
        <v>2</v>
      </c>
      <c r="JV225" s="2">
        <v>4</v>
      </c>
      <c r="JW225" s="2">
        <v>0</v>
      </c>
      <c r="JX225" s="2">
        <v>0</v>
      </c>
      <c r="JY225" s="2">
        <v>2</v>
      </c>
      <c r="JZ225" s="2">
        <v>0</v>
      </c>
      <c r="KA225" s="2">
        <v>0</v>
      </c>
      <c r="KB225" s="25">
        <v>0</v>
      </c>
      <c r="KC225" s="25">
        <v>0</v>
      </c>
      <c r="KD225" s="25">
        <v>1</v>
      </c>
      <c r="KE225" s="25">
        <v>0</v>
      </c>
      <c r="KF225" s="25">
        <v>11</v>
      </c>
      <c r="KG225" s="25">
        <v>5</v>
      </c>
      <c r="KH225" s="25">
        <v>8</v>
      </c>
      <c r="KI225" s="25">
        <v>1</v>
      </c>
      <c r="KJ225" s="25">
        <v>9</v>
      </c>
      <c r="KK225" s="25">
        <v>9</v>
      </c>
      <c r="KL225" s="25">
        <v>5</v>
      </c>
      <c r="KM225" s="25">
        <v>4</v>
      </c>
      <c r="KN225" s="25">
        <v>3</v>
      </c>
      <c r="KO225" s="25">
        <v>3</v>
      </c>
      <c r="KP225" s="25">
        <v>3</v>
      </c>
      <c r="KQ225" s="25">
        <v>4</v>
      </c>
      <c r="KR225" s="44">
        <v>63.636363636363633</v>
      </c>
      <c r="KS225" s="44">
        <v>60</v>
      </c>
      <c r="KT225" s="44">
        <v>37.5</v>
      </c>
      <c r="KU225" s="44">
        <v>0</v>
      </c>
      <c r="KV225" s="44">
        <v>55.555555555555557</v>
      </c>
      <c r="KW225" s="44">
        <v>66.666666666666657</v>
      </c>
      <c r="KX225" s="44">
        <v>100</v>
      </c>
      <c r="KY225" s="44">
        <v>75</v>
      </c>
      <c r="KZ225" s="44">
        <v>100</v>
      </c>
      <c r="LA225" s="44">
        <v>100</v>
      </c>
      <c r="LB225" s="44">
        <v>66.666666666666657</v>
      </c>
      <c r="LC225" s="44">
        <v>75</v>
      </c>
      <c r="LD225" s="44">
        <v>9.0909090909090917</v>
      </c>
      <c r="LE225" s="44">
        <v>0</v>
      </c>
      <c r="LF225" s="44">
        <v>12.5</v>
      </c>
      <c r="LG225" s="44">
        <v>100</v>
      </c>
      <c r="LH225" s="44">
        <v>44.444444444444443</v>
      </c>
      <c r="LI225" s="44">
        <v>11.111111111111111</v>
      </c>
      <c r="LJ225" s="44">
        <v>0</v>
      </c>
      <c r="LK225" s="44">
        <v>25</v>
      </c>
      <c r="LL225" s="44">
        <v>0</v>
      </c>
      <c r="LM225" s="44">
        <v>0</v>
      </c>
      <c r="LN225" s="44">
        <v>0</v>
      </c>
      <c r="LO225" s="44">
        <v>25</v>
      </c>
      <c r="LP225" s="44">
        <v>27.27272727272727</v>
      </c>
      <c r="LQ225" s="44">
        <v>40</v>
      </c>
      <c r="LR225" s="44">
        <v>50</v>
      </c>
      <c r="LS225" s="44">
        <v>0</v>
      </c>
      <c r="LT225" s="44">
        <v>0</v>
      </c>
      <c r="LU225" s="44">
        <v>22.222222222222221</v>
      </c>
      <c r="LV225" s="44">
        <v>0</v>
      </c>
      <c r="LW225" s="44">
        <v>0</v>
      </c>
      <c r="LX225" s="44">
        <v>0</v>
      </c>
      <c r="LY225" s="44">
        <v>0</v>
      </c>
      <c r="LZ225" s="44">
        <v>33.333333333333329</v>
      </c>
      <c r="MA225" s="44">
        <v>0</v>
      </c>
      <c r="MB225" s="25">
        <v>2</v>
      </c>
      <c r="MC225" s="25">
        <v>3</v>
      </c>
      <c r="MD225" s="25">
        <v>1</v>
      </c>
      <c r="ME225" s="25">
        <v>2</v>
      </c>
      <c r="MF225" s="25">
        <v>1</v>
      </c>
      <c r="MG225" s="25">
        <v>4</v>
      </c>
      <c r="MH225" s="25">
        <v>1</v>
      </c>
      <c r="MI225" s="25">
        <v>2</v>
      </c>
      <c r="MJ225" s="25">
        <v>1</v>
      </c>
      <c r="MK225" s="25">
        <v>2</v>
      </c>
      <c r="ML225" s="25">
        <v>1</v>
      </c>
      <c r="MM225" s="25">
        <v>0</v>
      </c>
      <c r="MN225" s="25">
        <v>10</v>
      </c>
      <c r="MO225" s="25">
        <v>12</v>
      </c>
      <c r="MP225" s="25">
        <v>7</v>
      </c>
      <c r="MQ225" s="25">
        <v>10</v>
      </c>
      <c r="MR225" s="25">
        <v>6</v>
      </c>
      <c r="MS225" s="25">
        <v>8</v>
      </c>
      <c r="MT225" s="25">
        <v>7</v>
      </c>
      <c r="MU225" s="25">
        <v>4</v>
      </c>
      <c r="MV225" s="25">
        <v>2</v>
      </c>
      <c r="MW225" s="44">
        <v>3</v>
      </c>
      <c r="MX225" s="44">
        <v>3</v>
      </c>
      <c r="MY225" s="44">
        <v>1</v>
      </c>
      <c r="MZ225" s="44">
        <v>20</v>
      </c>
      <c r="NA225" s="44">
        <v>25</v>
      </c>
      <c r="NB225" s="44">
        <v>14.285714285714285</v>
      </c>
      <c r="NC225" s="44">
        <v>20</v>
      </c>
      <c r="ND225" s="44">
        <v>16.666666666666664</v>
      </c>
      <c r="NE225" s="44">
        <v>50</v>
      </c>
      <c r="NF225" s="44">
        <v>14.285714285714285</v>
      </c>
      <c r="NG225" s="44">
        <v>50</v>
      </c>
      <c r="NH225" s="44">
        <v>50</v>
      </c>
      <c r="NI225" s="44">
        <v>66.666666666666657</v>
      </c>
      <c r="NJ225" s="44">
        <v>33.333333333333329</v>
      </c>
      <c r="NK225" s="44">
        <v>0</v>
      </c>
      <c r="NL225" s="25">
        <v>2</v>
      </c>
      <c r="NM225" s="25">
        <v>1</v>
      </c>
      <c r="NN225" s="25">
        <v>0</v>
      </c>
      <c r="NO225" s="25">
        <v>0</v>
      </c>
      <c r="NP225" s="25">
        <v>0</v>
      </c>
      <c r="NQ225" s="25">
        <v>0</v>
      </c>
      <c r="NR225" s="25">
        <v>1</v>
      </c>
      <c r="NS225" s="25">
        <v>0</v>
      </c>
      <c r="NT225" s="25">
        <v>0</v>
      </c>
      <c r="NU225" s="25">
        <v>0</v>
      </c>
      <c r="NV225" s="25">
        <v>0</v>
      </c>
      <c r="NW225" s="25">
        <v>0</v>
      </c>
      <c r="NX225" s="25">
        <v>5</v>
      </c>
      <c r="NY225" s="25">
        <v>3</v>
      </c>
      <c r="NZ225" s="25">
        <v>0</v>
      </c>
      <c r="OA225" s="25">
        <v>0</v>
      </c>
      <c r="OB225" s="25">
        <v>0</v>
      </c>
      <c r="OC225" s="25">
        <v>1</v>
      </c>
      <c r="OD225" s="44">
        <v>2</v>
      </c>
      <c r="OE225" s="44">
        <v>0</v>
      </c>
      <c r="OF225" s="44">
        <v>0</v>
      </c>
      <c r="OG225" s="44">
        <v>0</v>
      </c>
      <c r="OH225" s="44">
        <v>0</v>
      </c>
      <c r="OI225" s="44">
        <v>0</v>
      </c>
      <c r="OJ225" s="44">
        <v>40</v>
      </c>
      <c r="OK225" s="44">
        <v>33.333333333333329</v>
      </c>
      <c r="OL225" s="44">
        <v>999999999</v>
      </c>
      <c r="OM225" s="44">
        <v>999999999</v>
      </c>
      <c r="ON225" s="44">
        <v>999999999</v>
      </c>
      <c r="OO225" s="44">
        <v>0</v>
      </c>
      <c r="OP225" s="44">
        <v>50</v>
      </c>
      <c r="OQ225" s="44">
        <v>999999999</v>
      </c>
      <c r="OR225" s="44">
        <v>999999999</v>
      </c>
      <c r="OS225" s="44">
        <v>999999999</v>
      </c>
      <c r="OT225" s="44">
        <v>999999999</v>
      </c>
      <c r="OU225" s="44">
        <v>999999999</v>
      </c>
      <c r="OV225" s="25">
        <v>21</v>
      </c>
      <c r="OW225" s="25">
        <v>20</v>
      </c>
      <c r="OX225" s="25">
        <v>22</v>
      </c>
      <c r="OY225" s="25">
        <v>17</v>
      </c>
      <c r="OZ225" s="25">
        <v>17</v>
      </c>
      <c r="PA225" s="25">
        <v>25</v>
      </c>
      <c r="PB225" s="25">
        <v>26</v>
      </c>
      <c r="PC225" s="25">
        <v>28</v>
      </c>
      <c r="PD225" s="25">
        <v>28</v>
      </c>
      <c r="PE225" s="25">
        <v>17</v>
      </c>
      <c r="PF225" s="25">
        <v>12</v>
      </c>
      <c r="PG225" s="25">
        <v>8</v>
      </c>
      <c r="PH225" s="25">
        <v>33</v>
      </c>
      <c r="PI225" s="25">
        <v>33</v>
      </c>
      <c r="PJ225" s="25">
        <v>37</v>
      </c>
      <c r="PK225" s="25">
        <v>22</v>
      </c>
      <c r="PL225" s="25">
        <v>22</v>
      </c>
      <c r="PM225" s="25">
        <v>35</v>
      </c>
      <c r="PN225" s="25">
        <v>30</v>
      </c>
      <c r="PO225" s="25">
        <v>34</v>
      </c>
      <c r="PP225" s="25">
        <v>32</v>
      </c>
      <c r="PQ225" s="25">
        <v>21</v>
      </c>
      <c r="PR225" s="25">
        <v>15</v>
      </c>
      <c r="PS225" s="25">
        <v>14</v>
      </c>
      <c r="PT225" s="44">
        <v>63.636363636363633</v>
      </c>
      <c r="PU225" s="44">
        <v>60.606060606060609</v>
      </c>
      <c r="PV225" s="44">
        <v>59.45945945945946</v>
      </c>
      <c r="PW225" s="44">
        <v>77.272727272727266</v>
      </c>
      <c r="PX225" s="44">
        <v>77.272727272727266</v>
      </c>
      <c r="PY225" s="44">
        <v>71.428571428571431</v>
      </c>
      <c r="PZ225" s="44">
        <v>86.666666666666671</v>
      </c>
      <c r="QA225" s="44">
        <v>82.35294117647058</v>
      </c>
      <c r="QB225" s="44">
        <v>87.5</v>
      </c>
      <c r="QC225" s="44">
        <v>80.952380952380949</v>
      </c>
      <c r="QD225" s="44">
        <v>80</v>
      </c>
      <c r="QE225" s="44">
        <v>57.142857142857139</v>
      </c>
      <c r="QF225" s="25">
        <v>19</v>
      </c>
      <c r="QG225" s="25">
        <v>21</v>
      </c>
      <c r="QH225" s="25">
        <v>24</v>
      </c>
      <c r="QI225" s="25">
        <v>16</v>
      </c>
      <c r="QJ225" s="25">
        <v>17</v>
      </c>
      <c r="QK225" s="25">
        <v>26</v>
      </c>
      <c r="QL225" s="25">
        <v>26</v>
      </c>
      <c r="QM225" s="25">
        <v>28</v>
      </c>
      <c r="QN225" s="25">
        <v>27</v>
      </c>
      <c r="QO225" s="25">
        <v>12</v>
      </c>
      <c r="QP225" s="25">
        <v>7</v>
      </c>
      <c r="QQ225" s="25">
        <v>33</v>
      </c>
      <c r="QR225" s="25">
        <v>33</v>
      </c>
      <c r="QS225" s="25">
        <v>37</v>
      </c>
      <c r="QT225" s="25">
        <v>22</v>
      </c>
      <c r="QU225" s="25">
        <v>22</v>
      </c>
      <c r="QV225" s="25">
        <v>35</v>
      </c>
      <c r="QW225" s="25">
        <v>30</v>
      </c>
      <c r="QX225" s="25">
        <v>34</v>
      </c>
      <c r="QY225" s="25">
        <v>32</v>
      </c>
      <c r="QZ225" s="25">
        <v>21</v>
      </c>
      <c r="RA225" s="25">
        <v>15</v>
      </c>
      <c r="RB225" s="44">
        <v>57.575757575757578</v>
      </c>
      <c r="RC225" s="44">
        <v>63.636363636363633</v>
      </c>
      <c r="RD225" s="44">
        <v>64.86486486486487</v>
      </c>
      <c r="RE225" s="44">
        <v>72.727272727272734</v>
      </c>
      <c r="RF225" s="44">
        <v>77.272727272727266</v>
      </c>
      <c r="RG225" s="44">
        <v>74.285714285714292</v>
      </c>
      <c r="RH225" s="44">
        <v>86.666666666666671</v>
      </c>
      <c r="RI225" s="44">
        <v>82.35294117647058</v>
      </c>
      <c r="RJ225" s="44">
        <v>84.375</v>
      </c>
      <c r="RK225" s="44">
        <v>57.142857142857139</v>
      </c>
      <c r="RL225" s="44">
        <v>46.666666666666664</v>
      </c>
      <c r="RM225" s="25">
        <v>15</v>
      </c>
      <c r="RN225" s="25">
        <v>17</v>
      </c>
      <c r="RO225" s="25">
        <v>17</v>
      </c>
      <c r="RP225" s="25">
        <v>14</v>
      </c>
      <c r="RQ225" s="25">
        <v>14</v>
      </c>
      <c r="RR225" s="25">
        <v>18</v>
      </c>
      <c r="RS225" s="25">
        <v>12</v>
      </c>
      <c r="RT225" s="25">
        <v>12</v>
      </c>
      <c r="RU225" s="25">
        <v>10</v>
      </c>
      <c r="RV225" s="25">
        <v>5</v>
      </c>
      <c r="RW225" s="25">
        <v>5</v>
      </c>
      <c r="RX225" s="25">
        <v>5</v>
      </c>
      <c r="RY225" s="25">
        <v>9</v>
      </c>
      <c r="RZ225" s="25">
        <v>12</v>
      </c>
      <c r="SA225" s="25">
        <v>11</v>
      </c>
      <c r="SB225" s="25">
        <v>8</v>
      </c>
      <c r="SC225" s="25">
        <v>11</v>
      </c>
      <c r="SD225" s="25">
        <v>11</v>
      </c>
      <c r="SE225" s="25">
        <v>13</v>
      </c>
      <c r="SF225" s="25">
        <v>10</v>
      </c>
      <c r="SG225" s="25">
        <v>12</v>
      </c>
      <c r="SH225" s="25">
        <v>7</v>
      </c>
      <c r="SI225" s="25">
        <v>8</v>
      </c>
      <c r="SJ225" s="25">
        <v>8</v>
      </c>
      <c r="SK225" s="25">
        <v>8</v>
      </c>
      <c r="SL225" s="25">
        <v>12</v>
      </c>
      <c r="SM225" s="25">
        <v>9</v>
      </c>
      <c r="SN225" s="25">
        <v>8</v>
      </c>
      <c r="SO225" s="25">
        <v>11</v>
      </c>
      <c r="SP225" s="25">
        <v>10</v>
      </c>
      <c r="SQ225" s="25">
        <v>9</v>
      </c>
      <c r="SR225" s="25">
        <v>8</v>
      </c>
      <c r="SS225" s="25">
        <v>5</v>
      </c>
      <c r="ST225" s="25">
        <v>2</v>
      </c>
      <c r="SU225" s="25">
        <v>4</v>
      </c>
      <c r="SV225" s="25">
        <v>4</v>
      </c>
      <c r="SW225" s="44">
        <v>46.875</v>
      </c>
      <c r="SX225" s="44">
        <v>53.125</v>
      </c>
      <c r="SY225" s="44">
        <v>50</v>
      </c>
      <c r="SZ225" s="44">
        <v>58.333333333333336</v>
      </c>
      <c r="TA225" s="44">
        <v>66.666666666666657</v>
      </c>
      <c r="TB225" s="44">
        <v>51.428571428571423</v>
      </c>
      <c r="TC225" s="44">
        <v>46.153846153846153</v>
      </c>
      <c r="TD225" s="44">
        <v>44.444444444444443</v>
      </c>
      <c r="TE225" s="44">
        <v>45.454545454545453</v>
      </c>
      <c r="TF225" s="44">
        <v>33.333333333333329</v>
      </c>
      <c r="TG225" s="44">
        <v>38.461538461538467</v>
      </c>
      <c r="TH225" s="44">
        <v>26.315789473684209</v>
      </c>
      <c r="TI225" s="44">
        <v>28.125</v>
      </c>
      <c r="TJ225" s="44">
        <v>37.5</v>
      </c>
      <c r="TK225" s="44">
        <v>32.352941176470587</v>
      </c>
      <c r="TL225" s="44">
        <v>33.333333333333329</v>
      </c>
      <c r="TM225" s="44">
        <v>52.380952380952387</v>
      </c>
      <c r="TN225" s="44">
        <v>31.428571428571427</v>
      </c>
      <c r="TO225" s="44">
        <v>50</v>
      </c>
      <c r="TP225" s="44">
        <v>37.037037037037038</v>
      </c>
      <c r="TQ225" s="44">
        <v>54.54545454545454</v>
      </c>
      <c r="TR225" s="44">
        <v>46.666666666666664</v>
      </c>
      <c r="TS225" s="44">
        <v>61.53846153846154</v>
      </c>
      <c r="TT225" s="44">
        <v>42.105263157894733</v>
      </c>
      <c r="TU225" s="44">
        <v>25</v>
      </c>
      <c r="TV225" s="44">
        <v>37.5</v>
      </c>
      <c r="TW225" s="44">
        <v>26.47058823529412</v>
      </c>
      <c r="TX225" s="44">
        <v>33.333333333333329</v>
      </c>
      <c r="TY225" s="44">
        <v>52.380952380952387</v>
      </c>
      <c r="TZ225" s="44">
        <v>28.571428571428569</v>
      </c>
      <c r="UA225" s="44">
        <v>34.615384615384613</v>
      </c>
      <c r="UB225" s="44">
        <v>29.629629629629626</v>
      </c>
      <c r="UC225" s="44">
        <v>22.727272727272727</v>
      </c>
      <c r="UD225" s="44">
        <v>13.333333333333334</v>
      </c>
      <c r="UE225" s="44">
        <v>30.76923076923077</v>
      </c>
      <c r="UF225" s="44">
        <v>21.052631578947366</v>
      </c>
    </row>
    <row r="226" spans="1:552" x14ac:dyDescent="0.25">
      <c r="A226" s="2" t="str">
        <f t="shared" si="3"/>
        <v xml:space="preserve">354850 Santos                                                                                                                                       </v>
      </c>
      <c r="B226" s="58">
        <v>354850</v>
      </c>
      <c r="C226" s="2" t="s">
        <v>270</v>
      </c>
      <c r="D226" s="56">
        <v>34</v>
      </c>
      <c r="E226" s="56">
        <v>33</v>
      </c>
      <c r="F226" s="56">
        <v>29</v>
      </c>
      <c r="G226" s="56">
        <v>35</v>
      </c>
      <c r="H226" s="56">
        <v>28</v>
      </c>
      <c r="I226" s="56">
        <v>26</v>
      </c>
      <c r="J226" s="56">
        <v>27</v>
      </c>
      <c r="K226" s="56">
        <v>34</v>
      </c>
      <c r="L226" s="56">
        <v>16</v>
      </c>
      <c r="M226" s="56">
        <v>22</v>
      </c>
      <c r="N226" s="56">
        <v>22</v>
      </c>
      <c r="O226" s="56">
        <v>41</v>
      </c>
      <c r="P226" s="59">
        <v>21</v>
      </c>
      <c r="Q226" s="59">
        <v>20</v>
      </c>
      <c r="R226" s="59">
        <v>16</v>
      </c>
      <c r="S226" s="59">
        <v>20</v>
      </c>
      <c r="T226" s="59">
        <v>16</v>
      </c>
      <c r="U226" s="59">
        <v>13</v>
      </c>
      <c r="V226" s="59">
        <v>15</v>
      </c>
      <c r="W226" s="59">
        <v>20</v>
      </c>
      <c r="X226" s="59">
        <v>13</v>
      </c>
      <c r="Y226" s="59">
        <v>17</v>
      </c>
      <c r="Z226" s="59">
        <v>17</v>
      </c>
      <c r="AA226" s="59">
        <v>34</v>
      </c>
      <c r="AB226" s="62">
        <v>61.764705882352942</v>
      </c>
      <c r="AC226" s="62">
        <v>60.606060606060609</v>
      </c>
      <c r="AD226" s="62">
        <v>55.172413793103445</v>
      </c>
      <c r="AE226" s="62">
        <v>57.142857142857139</v>
      </c>
      <c r="AF226" s="62">
        <v>57.142857142857139</v>
      </c>
      <c r="AG226" s="62">
        <v>50</v>
      </c>
      <c r="AH226" s="62">
        <v>55.555555555555557</v>
      </c>
      <c r="AI226" s="62">
        <v>58.82352941176471</v>
      </c>
      <c r="AJ226" s="62">
        <v>81.25</v>
      </c>
      <c r="AK226" s="62">
        <v>77.272727272727266</v>
      </c>
      <c r="AL226" s="62">
        <v>77.272727272727266</v>
      </c>
      <c r="AM226" s="62">
        <v>82.926829268292678</v>
      </c>
      <c r="AN226" s="61">
        <v>12</v>
      </c>
      <c r="AO226" s="25">
        <v>11</v>
      </c>
      <c r="AP226" s="25">
        <v>12</v>
      </c>
      <c r="AQ226" s="25">
        <v>10</v>
      </c>
      <c r="AR226" s="25">
        <v>8</v>
      </c>
      <c r="AS226" s="25">
        <v>9</v>
      </c>
      <c r="AT226" s="25">
        <v>8</v>
      </c>
      <c r="AU226" s="25">
        <v>9</v>
      </c>
      <c r="AV226" s="25">
        <v>2</v>
      </c>
      <c r="AW226" s="25">
        <v>3</v>
      </c>
      <c r="AX226" s="25">
        <v>3</v>
      </c>
      <c r="AY226" s="25">
        <v>6</v>
      </c>
      <c r="AZ226" s="39">
        <v>35.294117647058826</v>
      </c>
      <c r="BA226" s="39">
        <v>33.333333333333329</v>
      </c>
      <c r="BB226" s="39">
        <v>41.379310344827587</v>
      </c>
      <c r="BC226" s="39">
        <v>28.571428571428569</v>
      </c>
      <c r="BD226" s="39">
        <v>28.571428571428569</v>
      </c>
      <c r="BE226" s="39">
        <v>34.615384615384613</v>
      </c>
      <c r="BF226" s="39">
        <v>29.629629629629626</v>
      </c>
      <c r="BG226" s="39">
        <v>26.47058823529412</v>
      </c>
      <c r="BH226" s="39">
        <v>12.5</v>
      </c>
      <c r="BI226" s="39">
        <v>13.636363636363635</v>
      </c>
      <c r="BJ226" s="39">
        <v>13.636363636363635</v>
      </c>
      <c r="BK226" s="39">
        <v>14.634146341463413</v>
      </c>
      <c r="BL226" s="25">
        <v>1</v>
      </c>
      <c r="BM226" s="25">
        <v>2</v>
      </c>
      <c r="BN226" s="25">
        <v>1</v>
      </c>
      <c r="BO226" s="25">
        <v>5</v>
      </c>
      <c r="BP226" s="25">
        <v>4</v>
      </c>
      <c r="BQ226" s="25">
        <v>4</v>
      </c>
      <c r="BR226" s="25">
        <v>4</v>
      </c>
      <c r="BS226" s="25">
        <v>5</v>
      </c>
      <c r="BT226" s="25">
        <v>1</v>
      </c>
      <c r="BU226" s="25">
        <v>2</v>
      </c>
      <c r="BV226" s="25">
        <v>2</v>
      </c>
      <c r="BW226" s="25">
        <v>1</v>
      </c>
      <c r="BX226" s="39">
        <v>2.9411764705882351</v>
      </c>
      <c r="BY226" s="39">
        <v>6.0606060606060606</v>
      </c>
      <c r="BZ226" s="39">
        <v>3.4482758620689653</v>
      </c>
      <c r="CA226" s="39">
        <v>14.285714285714285</v>
      </c>
      <c r="CB226" s="39">
        <v>14.285714285714285</v>
      </c>
      <c r="CC226" s="39">
        <v>15.384615384615385</v>
      </c>
      <c r="CD226" s="39">
        <v>14.814814814814813</v>
      </c>
      <c r="CE226" s="39">
        <v>14.705882352941178</v>
      </c>
      <c r="CF226" s="39">
        <v>6.25</v>
      </c>
      <c r="CG226" s="39">
        <v>9.0909090909090917</v>
      </c>
      <c r="CH226" s="39">
        <v>9.0909090909090917</v>
      </c>
      <c r="CI226" s="39">
        <v>2.4390243902439024</v>
      </c>
      <c r="CJ226" s="63">
        <v>7</v>
      </c>
      <c r="CK226" s="63">
        <v>6</v>
      </c>
      <c r="CL226" s="63">
        <v>9</v>
      </c>
      <c r="CM226" s="63">
        <v>2</v>
      </c>
      <c r="CN226" s="63">
        <v>2</v>
      </c>
      <c r="CO226" s="63">
        <v>2</v>
      </c>
      <c r="CP226" s="63">
        <v>4</v>
      </c>
      <c r="CQ226" s="63">
        <v>5</v>
      </c>
      <c r="CR226" s="63">
        <v>4</v>
      </c>
      <c r="CS226" s="63">
        <v>8</v>
      </c>
      <c r="CT226" s="63">
        <v>5</v>
      </c>
      <c r="CU226" s="63">
        <v>15</v>
      </c>
      <c r="CV226" s="63">
        <v>3</v>
      </c>
      <c r="CW226" s="63">
        <v>5</v>
      </c>
      <c r="CX226" s="63">
        <v>0</v>
      </c>
      <c r="CY226" s="63">
        <v>2</v>
      </c>
      <c r="CZ226" s="63">
        <v>2</v>
      </c>
      <c r="DA226" s="63">
        <v>0</v>
      </c>
      <c r="DB226" s="63">
        <v>0</v>
      </c>
      <c r="DC226" s="63">
        <v>3</v>
      </c>
      <c r="DD226" s="63">
        <v>3</v>
      </c>
      <c r="DE226" s="63">
        <v>0</v>
      </c>
      <c r="DF226" s="63">
        <v>0</v>
      </c>
      <c r="DG226" s="63">
        <v>1</v>
      </c>
      <c r="DH226" s="25">
        <v>4</v>
      </c>
      <c r="DI226" s="25">
        <v>4</v>
      </c>
      <c r="DJ226" s="25">
        <v>3</v>
      </c>
      <c r="DK226" s="25">
        <v>5</v>
      </c>
      <c r="DL226" s="25">
        <v>2</v>
      </c>
      <c r="DM226" s="25">
        <v>4</v>
      </c>
      <c r="DN226" s="25">
        <v>3</v>
      </c>
      <c r="DO226" s="25">
        <v>4</v>
      </c>
      <c r="DP226" s="25">
        <v>0</v>
      </c>
      <c r="DQ226" s="25">
        <v>0</v>
      </c>
      <c r="DR226" s="25">
        <v>5</v>
      </c>
      <c r="DS226" s="25">
        <v>0</v>
      </c>
      <c r="DT226" s="34">
        <v>14</v>
      </c>
      <c r="DU226" s="34">
        <v>15</v>
      </c>
      <c r="DV226" s="34">
        <v>12</v>
      </c>
      <c r="DW226" s="34">
        <v>9</v>
      </c>
      <c r="DX226" s="34">
        <v>6</v>
      </c>
      <c r="DY226" s="34">
        <v>6</v>
      </c>
      <c r="DZ226" s="34">
        <v>7</v>
      </c>
      <c r="EA226" s="2">
        <v>12</v>
      </c>
      <c r="EB226" s="2">
        <v>7</v>
      </c>
      <c r="EC226" s="2">
        <v>8</v>
      </c>
      <c r="ED226" s="2">
        <v>10</v>
      </c>
      <c r="EE226" s="2">
        <v>16</v>
      </c>
      <c r="EF226" s="34">
        <v>50</v>
      </c>
      <c r="EG226" s="34">
        <v>40</v>
      </c>
      <c r="EH226" s="34">
        <v>75</v>
      </c>
      <c r="EI226" s="34">
        <v>22.222222222222221</v>
      </c>
      <c r="EJ226" s="34">
        <v>33.333333333333329</v>
      </c>
      <c r="EK226" s="34">
        <v>33.333333333333329</v>
      </c>
      <c r="EL226" s="34">
        <v>57.142857142857139</v>
      </c>
      <c r="EM226" s="34">
        <v>41.666666666666671</v>
      </c>
      <c r="EN226" s="34">
        <v>57.142857142857139</v>
      </c>
      <c r="EO226" s="34">
        <v>100</v>
      </c>
      <c r="EP226" s="34">
        <v>50</v>
      </c>
      <c r="EQ226" s="34">
        <v>93.75</v>
      </c>
      <c r="ER226" s="34">
        <v>21.428571428571427</v>
      </c>
      <c r="ES226" s="34">
        <v>33.333333333333329</v>
      </c>
      <c r="ET226" s="34">
        <v>0</v>
      </c>
      <c r="EU226" s="34">
        <v>22.222222222222221</v>
      </c>
      <c r="EV226" s="34">
        <v>33.333333333333329</v>
      </c>
      <c r="EW226" s="34">
        <v>0</v>
      </c>
      <c r="EX226" s="34">
        <v>0</v>
      </c>
      <c r="EY226" s="34">
        <v>25</v>
      </c>
      <c r="EZ226" s="34">
        <v>42.857142857142854</v>
      </c>
      <c r="FA226" s="34">
        <v>0</v>
      </c>
      <c r="FB226" s="34">
        <v>0</v>
      </c>
      <c r="FC226" s="34">
        <v>6.25</v>
      </c>
      <c r="FD226" s="42">
        <v>28.571428571428569</v>
      </c>
      <c r="FE226" s="42">
        <v>26.666666666666668</v>
      </c>
      <c r="FF226" s="42">
        <v>25</v>
      </c>
      <c r="FG226" s="42">
        <v>55.555555555555557</v>
      </c>
      <c r="FH226" s="42">
        <v>33.333333333333329</v>
      </c>
      <c r="FI226" s="42">
        <v>66.666666666666657</v>
      </c>
      <c r="FJ226" s="42">
        <v>42.857142857142854</v>
      </c>
      <c r="FK226" s="42">
        <v>33.333333333333329</v>
      </c>
      <c r="FL226" s="42">
        <v>0</v>
      </c>
      <c r="FM226" s="42">
        <v>0</v>
      </c>
      <c r="FN226" s="42">
        <v>50</v>
      </c>
      <c r="FO226" s="42">
        <v>0</v>
      </c>
      <c r="FP226" s="42">
        <v>13</v>
      </c>
      <c r="FQ226" s="2">
        <v>10</v>
      </c>
      <c r="FR226" s="2">
        <v>7</v>
      </c>
      <c r="FS226" s="2">
        <v>10</v>
      </c>
      <c r="FT226" s="2">
        <v>6</v>
      </c>
      <c r="FU226" s="2">
        <v>5</v>
      </c>
      <c r="FV226" s="2">
        <v>6</v>
      </c>
      <c r="FW226" s="2">
        <v>12</v>
      </c>
      <c r="FX226" s="2">
        <v>11</v>
      </c>
      <c r="FY226" s="2">
        <v>10</v>
      </c>
      <c r="FZ226" s="2">
        <v>11</v>
      </c>
      <c r="GA226" s="2">
        <v>27</v>
      </c>
      <c r="GB226" s="25">
        <v>2</v>
      </c>
      <c r="GC226" s="25">
        <v>1</v>
      </c>
      <c r="GD226" s="25">
        <v>2</v>
      </c>
      <c r="GE226" s="25">
        <v>1</v>
      </c>
      <c r="GF226" s="25">
        <v>4</v>
      </c>
      <c r="GG226" s="25">
        <v>3</v>
      </c>
      <c r="GH226" s="25">
        <v>2</v>
      </c>
      <c r="GI226" s="25">
        <v>1</v>
      </c>
      <c r="GJ226" s="25">
        <v>0</v>
      </c>
      <c r="GK226" s="25">
        <v>1</v>
      </c>
      <c r="GL226" s="25">
        <v>2</v>
      </c>
      <c r="GM226" s="25">
        <v>1</v>
      </c>
      <c r="GN226" s="2">
        <v>4</v>
      </c>
      <c r="GO226" s="2">
        <v>5</v>
      </c>
      <c r="GP226" s="2">
        <v>3</v>
      </c>
      <c r="GQ226" s="2">
        <v>2</v>
      </c>
      <c r="GR226" s="2">
        <v>3</v>
      </c>
      <c r="GS226" s="2">
        <v>3</v>
      </c>
      <c r="GT226" s="2">
        <v>5</v>
      </c>
      <c r="GU226" s="2">
        <v>2</v>
      </c>
      <c r="GV226" s="2">
        <v>1</v>
      </c>
      <c r="GW226" s="2">
        <v>0</v>
      </c>
      <c r="GX226" s="2">
        <v>3</v>
      </c>
      <c r="GY226" s="2">
        <v>4</v>
      </c>
      <c r="GZ226" s="2">
        <v>19</v>
      </c>
      <c r="HA226" s="2">
        <v>16</v>
      </c>
      <c r="HB226" s="2">
        <v>12</v>
      </c>
      <c r="HC226" s="2">
        <v>13</v>
      </c>
      <c r="HD226" s="2">
        <v>13</v>
      </c>
      <c r="HE226" s="2">
        <v>11</v>
      </c>
      <c r="HF226" s="2">
        <v>13</v>
      </c>
      <c r="HG226" s="2">
        <v>15</v>
      </c>
      <c r="HH226" s="2">
        <v>12</v>
      </c>
      <c r="HI226" s="2">
        <v>11</v>
      </c>
      <c r="HJ226" s="2">
        <v>16</v>
      </c>
      <c r="HK226" s="2">
        <v>32</v>
      </c>
      <c r="HL226" s="34">
        <v>68.421052631578945</v>
      </c>
      <c r="HM226" s="34">
        <v>62.5</v>
      </c>
      <c r="HN226" s="34">
        <v>58.333333333333336</v>
      </c>
      <c r="HO226" s="34">
        <v>76.923076923076934</v>
      </c>
      <c r="HP226" s="34">
        <v>46.153846153846153</v>
      </c>
      <c r="HQ226" s="34">
        <v>45.454545454545453</v>
      </c>
      <c r="HR226" s="34">
        <v>46.153846153846153</v>
      </c>
      <c r="HS226" s="34">
        <v>80</v>
      </c>
      <c r="HT226" s="34">
        <v>91.666666666666657</v>
      </c>
      <c r="HU226" s="34">
        <v>90.909090909090907</v>
      </c>
      <c r="HV226" s="34">
        <v>68.75</v>
      </c>
      <c r="HW226" s="34">
        <v>84.375</v>
      </c>
      <c r="HX226" s="39">
        <v>10.526315789473683</v>
      </c>
      <c r="HY226" s="39">
        <v>6.25</v>
      </c>
      <c r="HZ226" s="39">
        <v>16.666666666666664</v>
      </c>
      <c r="IA226" s="39">
        <v>7.6923076923076925</v>
      </c>
      <c r="IB226" s="39">
        <v>30.76923076923077</v>
      </c>
      <c r="IC226" s="39">
        <v>27.27272727272727</v>
      </c>
      <c r="ID226" s="39">
        <v>15.384615384615385</v>
      </c>
      <c r="IE226" s="39">
        <v>6.666666666666667</v>
      </c>
      <c r="IF226" s="39">
        <v>0</v>
      </c>
      <c r="IG226" s="39">
        <v>9.0909090909090917</v>
      </c>
      <c r="IH226" s="39">
        <v>12.5</v>
      </c>
      <c r="II226" s="39">
        <v>3.125</v>
      </c>
      <c r="IJ226" s="39">
        <v>21.052631578947366</v>
      </c>
      <c r="IK226" s="39">
        <v>31.25</v>
      </c>
      <c r="IL226" s="39">
        <v>25</v>
      </c>
      <c r="IM226" s="39">
        <v>15.384615384615385</v>
      </c>
      <c r="IN226" s="39">
        <v>23.076923076923077</v>
      </c>
      <c r="IO226" s="39">
        <v>27.27272727272727</v>
      </c>
      <c r="IP226" s="39">
        <v>38.461538461538467</v>
      </c>
      <c r="IQ226" s="39">
        <v>13.333333333333334</v>
      </c>
      <c r="IR226" s="39">
        <v>8.3333333333333321</v>
      </c>
      <c r="IS226" s="39">
        <v>0</v>
      </c>
      <c r="IT226" s="39">
        <v>18.75</v>
      </c>
      <c r="IU226" s="39">
        <v>12.5</v>
      </c>
      <c r="IV226" s="39">
        <v>6</v>
      </c>
      <c r="IW226" s="39">
        <v>6</v>
      </c>
      <c r="IX226" s="39">
        <v>5</v>
      </c>
      <c r="IY226" s="39">
        <v>2</v>
      </c>
      <c r="IZ226" s="39">
        <v>3</v>
      </c>
      <c r="JA226" s="39">
        <v>2</v>
      </c>
      <c r="JB226" s="39">
        <v>6</v>
      </c>
      <c r="JC226" s="39">
        <v>5</v>
      </c>
      <c r="JD226" s="2">
        <v>1</v>
      </c>
      <c r="JE226" s="2">
        <v>2</v>
      </c>
      <c r="JF226" s="2">
        <v>1</v>
      </c>
      <c r="JG226" s="2">
        <v>2</v>
      </c>
      <c r="JH226" s="2">
        <v>2</v>
      </c>
      <c r="JI226" s="2">
        <v>1</v>
      </c>
      <c r="JJ226" s="2">
        <v>3</v>
      </c>
      <c r="JK226" s="2">
        <v>3</v>
      </c>
      <c r="JL226" s="2">
        <v>0</v>
      </c>
      <c r="JM226" s="44">
        <v>5</v>
      </c>
      <c r="JN226" s="44">
        <v>2</v>
      </c>
      <c r="JO226" s="44">
        <v>1</v>
      </c>
      <c r="JP226" s="2">
        <v>0</v>
      </c>
      <c r="JQ226" s="2">
        <v>1</v>
      </c>
      <c r="JR226" s="2">
        <v>1</v>
      </c>
      <c r="JS226" s="2">
        <v>3</v>
      </c>
      <c r="JT226" s="2">
        <v>1</v>
      </c>
      <c r="JU226" s="2">
        <v>4</v>
      </c>
      <c r="JV226" s="2">
        <v>1</v>
      </c>
      <c r="JW226" s="2">
        <v>3</v>
      </c>
      <c r="JX226" s="2">
        <v>1</v>
      </c>
      <c r="JY226" s="2">
        <v>1</v>
      </c>
      <c r="JZ226" s="2">
        <v>0</v>
      </c>
      <c r="KA226" s="2">
        <v>1</v>
      </c>
      <c r="KB226" s="25">
        <v>1</v>
      </c>
      <c r="KC226" s="25">
        <v>0</v>
      </c>
      <c r="KD226" s="25">
        <v>1</v>
      </c>
      <c r="KE226" s="25">
        <v>0</v>
      </c>
      <c r="KF226" s="25">
        <v>9</v>
      </c>
      <c r="KG226" s="25">
        <v>11</v>
      </c>
      <c r="KH226" s="25">
        <v>9</v>
      </c>
      <c r="KI226" s="25">
        <v>8</v>
      </c>
      <c r="KJ226" s="25">
        <v>4</v>
      </c>
      <c r="KK226" s="25">
        <v>8</v>
      </c>
      <c r="KL226" s="25">
        <v>8</v>
      </c>
      <c r="KM226" s="25">
        <v>7</v>
      </c>
      <c r="KN226" s="25">
        <v>2</v>
      </c>
      <c r="KO226" s="25">
        <v>3</v>
      </c>
      <c r="KP226" s="25">
        <v>3</v>
      </c>
      <c r="KQ226" s="25">
        <v>5</v>
      </c>
      <c r="KR226" s="44">
        <v>66.666666666666657</v>
      </c>
      <c r="KS226" s="44">
        <v>54.54545454545454</v>
      </c>
      <c r="KT226" s="44">
        <v>55.555555555555557</v>
      </c>
      <c r="KU226" s="44">
        <v>25</v>
      </c>
      <c r="KV226" s="44">
        <v>75</v>
      </c>
      <c r="KW226" s="44">
        <v>25</v>
      </c>
      <c r="KX226" s="44">
        <v>75</v>
      </c>
      <c r="KY226" s="44">
        <v>71.428571428571431</v>
      </c>
      <c r="KZ226" s="44">
        <v>50</v>
      </c>
      <c r="LA226" s="44">
        <v>66.666666666666657</v>
      </c>
      <c r="LB226" s="44">
        <v>33.333333333333329</v>
      </c>
      <c r="LC226" s="44">
        <v>40</v>
      </c>
      <c r="LD226" s="44">
        <v>22.222222222222221</v>
      </c>
      <c r="LE226" s="44">
        <v>9.0909090909090917</v>
      </c>
      <c r="LF226" s="44">
        <v>33.333333333333329</v>
      </c>
      <c r="LG226" s="44">
        <v>37.5</v>
      </c>
      <c r="LH226" s="44">
        <v>0</v>
      </c>
      <c r="LI226" s="44">
        <v>62.5</v>
      </c>
      <c r="LJ226" s="44">
        <v>25</v>
      </c>
      <c r="LK226" s="44">
        <v>14.285714285714285</v>
      </c>
      <c r="LL226" s="44">
        <v>0</v>
      </c>
      <c r="LM226" s="44">
        <v>33.333333333333329</v>
      </c>
      <c r="LN226" s="44">
        <v>33.333333333333329</v>
      </c>
      <c r="LO226" s="44">
        <v>60</v>
      </c>
      <c r="LP226" s="44">
        <v>11.111111111111111</v>
      </c>
      <c r="LQ226" s="44">
        <v>36.363636363636367</v>
      </c>
      <c r="LR226" s="44">
        <v>11.111111111111111</v>
      </c>
      <c r="LS226" s="44">
        <v>37.5</v>
      </c>
      <c r="LT226" s="44">
        <v>25</v>
      </c>
      <c r="LU226" s="44">
        <v>12.5</v>
      </c>
      <c r="LV226" s="44">
        <v>0</v>
      </c>
      <c r="LW226" s="44">
        <v>14.285714285714285</v>
      </c>
      <c r="LX226" s="44">
        <v>50</v>
      </c>
      <c r="LY226" s="44">
        <v>0</v>
      </c>
      <c r="LZ226" s="44">
        <v>33.333333333333329</v>
      </c>
      <c r="MA226" s="44">
        <v>0</v>
      </c>
      <c r="MB226" s="25">
        <v>5</v>
      </c>
      <c r="MC226" s="25">
        <v>6</v>
      </c>
      <c r="MD226" s="25">
        <v>3</v>
      </c>
      <c r="ME226" s="25">
        <v>3</v>
      </c>
      <c r="MF226" s="25">
        <v>3</v>
      </c>
      <c r="MG226" s="25">
        <v>2</v>
      </c>
      <c r="MH226" s="25">
        <v>2</v>
      </c>
      <c r="MI226" s="25">
        <v>1</v>
      </c>
      <c r="MJ226" s="25">
        <v>1</v>
      </c>
      <c r="MK226" s="25">
        <v>1</v>
      </c>
      <c r="ML226" s="25">
        <v>4</v>
      </c>
      <c r="MM226" s="25">
        <v>1</v>
      </c>
      <c r="MN226" s="25">
        <v>14</v>
      </c>
      <c r="MO226" s="25">
        <v>15</v>
      </c>
      <c r="MP226" s="25">
        <v>12</v>
      </c>
      <c r="MQ226" s="25">
        <v>8</v>
      </c>
      <c r="MR226" s="25">
        <v>6</v>
      </c>
      <c r="MS226" s="25">
        <v>6</v>
      </c>
      <c r="MT226" s="25">
        <v>7</v>
      </c>
      <c r="MU226" s="25">
        <v>8</v>
      </c>
      <c r="MV226" s="25">
        <v>5</v>
      </c>
      <c r="MW226" s="44">
        <v>4</v>
      </c>
      <c r="MX226" s="44">
        <v>7</v>
      </c>
      <c r="MY226" s="44">
        <v>7</v>
      </c>
      <c r="MZ226" s="44">
        <v>35.714285714285715</v>
      </c>
      <c r="NA226" s="44">
        <v>40</v>
      </c>
      <c r="NB226" s="44">
        <v>25</v>
      </c>
      <c r="NC226" s="44">
        <v>37.5</v>
      </c>
      <c r="ND226" s="44">
        <v>50</v>
      </c>
      <c r="NE226" s="44">
        <v>33.333333333333329</v>
      </c>
      <c r="NF226" s="44">
        <v>28.571428571428569</v>
      </c>
      <c r="NG226" s="44">
        <v>12.5</v>
      </c>
      <c r="NH226" s="44">
        <v>20</v>
      </c>
      <c r="NI226" s="44">
        <v>25</v>
      </c>
      <c r="NJ226" s="44">
        <v>57.142857142857139</v>
      </c>
      <c r="NK226" s="44">
        <v>14.285714285714285</v>
      </c>
      <c r="NL226" s="25">
        <v>0</v>
      </c>
      <c r="NM226" s="25">
        <v>0</v>
      </c>
      <c r="NN226" s="25">
        <v>0</v>
      </c>
      <c r="NO226" s="25">
        <v>0</v>
      </c>
      <c r="NP226" s="25">
        <v>1</v>
      </c>
      <c r="NQ226" s="25">
        <v>0</v>
      </c>
      <c r="NR226" s="25">
        <v>0</v>
      </c>
      <c r="NS226" s="25">
        <v>0</v>
      </c>
      <c r="NT226" s="25">
        <v>0</v>
      </c>
      <c r="NU226" s="25">
        <v>1</v>
      </c>
      <c r="NV226" s="25">
        <v>0</v>
      </c>
      <c r="NW226" s="25">
        <v>0</v>
      </c>
      <c r="NX226" s="25">
        <v>6</v>
      </c>
      <c r="NY226" s="25">
        <v>5</v>
      </c>
      <c r="NZ226" s="25">
        <v>3</v>
      </c>
      <c r="OA226" s="25">
        <v>1</v>
      </c>
      <c r="OB226" s="25">
        <v>2</v>
      </c>
      <c r="OC226" s="25">
        <v>0</v>
      </c>
      <c r="OD226" s="44">
        <v>1</v>
      </c>
      <c r="OE226" s="44">
        <v>2</v>
      </c>
      <c r="OF226" s="44">
        <v>2</v>
      </c>
      <c r="OG226" s="44">
        <v>1</v>
      </c>
      <c r="OH226" s="44">
        <v>0</v>
      </c>
      <c r="OI226" s="44">
        <v>1</v>
      </c>
      <c r="OJ226" s="44">
        <v>0</v>
      </c>
      <c r="OK226" s="44">
        <v>0</v>
      </c>
      <c r="OL226" s="44">
        <v>0</v>
      </c>
      <c r="OM226" s="44">
        <v>0</v>
      </c>
      <c r="ON226" s="44">
        <v>50</v>
      </c>
      <c r="OO226" s="44">
        <v>999999999</v>
      </c>
      <c r="OP226" s="44">
        <v>0</v>
      </c>
      <c r="OQ226" s="44">
        <v>0</v>
      </c>
      <c r="OR226" s="44">
        <v>0</v>
      </c>
      <c r="OS226" s="44">
        <v>100</v>
      </c>
      <c r="OT226" s="44">
        <v>999999999</v>
      </c>
      <c r="OU226" s="44">
        <v>0</v>
      </c>
      <c r="OV226" s="25">
        <v>27</v>
      </c>
      <c r="OW226" s="25">
        <v>30</v>
      </c>
      <c r="OX226" s="25">
        <v>26</v>
      </c>
      <c r="OY226" s="25">
        <v>26</v>
      </c>
      <c r="OZ226" s="25">
        <v>16</v>
      </c>
      <c r="PA226" s="25">
        <v>23</v>
      </c>
      <c r="PB226" s="25">
        <v>23</v>
      </c>
      <c r="PC226" s="25">
        <v>29</v>
      </c>
      <c r="PD226" s="25">
        <v>23</v>
      </c>
      <c r="PE226" s="25">
        <v>18</v>
      </c>
      <c r="PF226" s="25">
        <v>25</v>
      </c>
      <c r="PG226" s="25">
        <v>25</v>
      </c>
      <c r="PH226" s="25">
        <v>48</v>
      </c>
      <c r="PI226" s="25">
        <v>40</v>
      </c>
      <c r="PJ226" s="25">
        <v>41</v>
      </c>
      <c r="PK226" s="25">
        <v>37</v>
      </c>
      <c r="PL226" s="25">
        <v>31</v>
      </c>
      <c r="PM226" s="25">
        <v>33</v>
      </c>
      <c r="PN226" s="25">
        <v>30</v>
      </c>
      <c r="PO226" s="25">
        <v>35</v>
      </c>
      <c r="PP226" s="25">
        <v>27</v>
      </c>
      <c r="PQ226" s="25">
        <v>24</v>
      </c>
      <c r="PR226" s="25">
        <v>27</v>
      </c>
      <c r="PS226" s="25">
        <v>53</v>
      </c>
      <c r="PT226" s="44">
        <v>56.25</v>
      </c>
      <c r="PU226" s="44">
        <v>75</v>
      </c>
      <c r="PV226" s="44">
        <v>63.414634146341463</v>
      </c>
      <c r="PW226" s="44">
        <v>70.270270270270274</v>
      </c>
      <c r="PX226" s="44">
        <v>51.612903225806448</v>
      </c>
      <c r="PY226" s="44">
        <v>69.696969696969703</v>
      </c>
      <c r="PZ226" s="44">
        <v>76.666666666666671</v>
      </c>
      <c r="QA226" s="44">
        <v>82.857142857142861</v>
      </c>
      <c r="QB226" s="44">
        <v>85.18518518518519</v>
      </c>
      <c r="QC226" s="44">
        <v>75</v>
      </c>
      <c r="QD226" s="44">
        <v>92.592592592592595</v>
      </c>
      <c r="QE226" s="44">
        <v>47.169811320754718</v>
      </c>
      <c r="QF226" s="25">
        <v>26</v>
      </c>
      <c r="QG226" s="25">
        <v>29</v>
      </c>
      <c r="QH226" s="25">
        <v>28</v>
      </c>
      <c r="QI226" s="25">
        <v>27</v>
      </c>
      <c r="QJ226" s="25">
        <v>21</v>
      </c>
      <c r="QK226" s="25">
        <v>21</v>
      </c>
      <c r="QL226" s="25">
        <v>21</v>
      </c>
      <c r="QM226" s="25">
        <v>25</v>
      </c>
      <c r="QN226" s="25">
        <v>20</v>
      </c>
      <c r="QO226" s="25">
        <v>15</v>
      </c>
      <c r="QP226" s="25">
        <v>7</v>
      </c>
      <c r="QQ226" s="25">
        <v>48</v>
      </c>
      <c r="QR226" s="25">
        <v>40</v>
      </c>
      <c r="QS226" s="25">
        <v>41</v>
      </c>
      <c r="QT226" s="25">
        <v>37</v>
      </c>
      <c r="QU226" s="25">
        <v>31</v>
      </c>
      <c r="QV226" s="25">
        <v>33</v>
      </c>
      <c r="QW226" s="25">
        <v>30</v>
      </c>
      <c r="QX226" s="25">
        <v>35</v>
      </c>
      <c r="QY226" s="25">
        <v>27</v>
      </c>
      <c r="QZ226" s="25">
        <v>24</v>
      </c>
      <c r="RA226" s="25">
        <v>27</v>
      </c>
      <c r="RB226" s="44">
        <v>54.166666666666664</v>
      </c>
      <c r="RC226" s="44">
        <v>72.5</v>
      </c>
      <c r="RD226" s="44">
        <v>68.292682926829272</v>
      </c>
      <c r="RE226" s="44">
        <v>72.972972972972968</v>
      </c>
      <c r="RF226" s="44">
        <v>67.741935483870961</v>
      </c>
      <c r="RG226" s="44">
        <v>63.636363636363633</v>
      </c>
      <c r="RH226" s="44">
        <v>70</v>
      </c>
      <c r="RI226" s="44">
        <v>71.428571428571431</v>
      </c>
      <c r="RJ226" s="44">
        <v>74.074074074074076</v>
      </c>
      <c r="RK226" s="44">
        <v>62.5</v>
      </c>
      <c r="RL226" s="44">
        <v>25.925925925925924</v>
      </c>
      <c r="RM226" s="25">
        <v>24</v>
      </c>
      <c r="RN226" s="25">
        <v>22</v>
      </c>
      <c r="RO226" s="25">
        <v>19</v>
      </c>
      <c r="RP226" s="25">
        <v>20</v>
      </c>
      <c r="RQ226" s="25">
        <v>14</v>
      </c>
      <c r="RR226" s="25">
        <v>18</v>
      </c>
      <c r="RS226" s="25">
        <v>19</v>
      </c>
      <c r="RT226" s="25">
        <v>16</v>
      </c>
      <c r="RU226" s="25">
        <v>8</v>
      </c>
      <c r="RV226" s="25">
        <v>10</v>
      </c>
      <c r="RW226" s="25">
        <v>11</v>
      </c>
      <c r="RX226" s="25">
        <v>16</v>
      </c>
      <c r="RY226" s="25">
        <v>20</v>
      </c>
      <c r="RZ226" s="25">
        <v>14</v>
      </c>
      <c r="SA226" s="25">
        <v>11</v>
      </c>
      <c r="SB226" s="25">
        <v>10</v>
      </c>
      <c r="SC226" s="25">
        <v>12</v>
      </c>
      <c r="SD226" s="25">
        <v>15</v>
      </c>
      <c r="SE226" s="25">
        <v>15</v>
      </c>
      <c r="SF226" s="25">
        <v>12</v>
      </c>
      <c r="SG226" s="25">
        <v>6</v>
      </c>
      <c r="SH226" s="25">
        <v>7</v>
      </c>
      <c r="SI226" s="25">
        <v>8</v>
      </c>
      <c r="SJ226" s="25">
        <v>12</v>
      </c>
      <c r="SK226" s="25">
        <v>17</v>
      </c>
      <c r="SL226" s="25">
        <v>13</v>
      </c>
      <c r="SM226" s="25">
        <v>11</v>
      </c>
      <c r="SN226" s="25">
        <v>9</v>
      </c>
      <c r="SO226" s="25">
        <v>11</v>
      </c>
      <c r="SP226" s="25">
        <v>14</v>
      </c>
      <c r="SQ226" s="25">
        <v>12</v>
      </c>
      <c r="SR226" s="25">
        <v>9</v>
      </c>
      <c r="SS226" s="25">
        <v>3</v>
      </c>
      <c r="ST226" s="25">
        <v>4</v>
      </c>
      <c r="SU226" s="25">
        <v>6</v>
      </c>
      <c r="SV226" s="25">
        <v>7</v>
      </c>
      <c r="SW226" s="44">
        <v>70.588235294117652</v>
      </c>
      <c r="SX226" s="44">
        <v>66.666666666666657</v>
      </c>
      <c r="SY226" s="44">
        <v>65.517241379310349</v>
      </c>
      <c r="SZ226" s="44">
        <v>57.142857142857139</v>
      </c>
      <c r="TA226" s="44">
        <v>50</v>
      </c>
      <c r="TB226" s="44">
        <v>69.230769230769226</v>
      </c>
      <c r="TC226" s="44">
        <v>70.370370370370367</v>
      </c>
      <c r="TD226" s="44">
        <v>47.058823529411761</v>
      </c>
      <c r="TE226" s="44">
        <v>50</v>
      </c>
      <c r="TF226" s="44">
        <v>45.454545454545453</v>
      </c>
      <c r="TG226" s="44">
        <v>50</v>
      </c>
      <c r="TH226" s="44">
        <v>39.024390243902438</v>
      </c>
      <c r="TI226" s="44">
        <v>58.82352941176471</v>
      </c>
      <c r="TJ226" s="44">
        <v>42.424242424242422</v>
      </c>
      <c r="TK226" s="44">
        <v>37.931034482758619</v>
      </c>
      <c r="TL226" s="44">
        <v>28.571428571428569</v>
      </c>
      <c r="TM226" s="44">
        <v>42.857142857142854</v>
      </c>
      <c r="TN226" s="44">
        <v>57.692307692307686</v>
      </c>
      <c r="TO226" s="44">
        <v>55.555555555555557</v>
      </c>
      <c r="TP226" s="44">
        <v>35.294117647058826</v>
      </c>
      <c r="TQ226" s="44">
        <v>37.5</v>
      </c>
      <c r="TR226" s="44">
        <v>31.818181818181817</v>
      </c>
      <c r="TS226" s="44">
        <v>36.363636363636367</v>
      </c>
      <c r="TT226" s="44">
        <v>29.268292682926827</v>
      </c>
      <c r="TU226" s="44">
        <v>50</v>
      </c>
      <c r="TV226" s="44">
        <v>39.393939393939391</v>
      </c>
      <c r="TW226" s="44">
        <v>37.931034482758619</v>
      </c>
      <c r="TX226" s="44">
        <v>25.714285714285712</v>
      </c>
      <c r="TY226" s="44">
        <v>39.285714285714285</v>
      </c>
      <c r="TZ226" s="44">
        <v>53.846153846153847</v>
      </c>
      <c r="UA226" s="44">
        <v>44.444444444444443</v>
      </c>
      <c r="UB226" s="44">
        <v>26.47058823529412</v>
      </c>
      <c r="UC226" s="44">
        <v>18.75</v>
      </c>
      <c r="UD226" s="44">
        <v>18.181818181818183</v>
      </c>
      <c r="UE226" s="44">
        <v>27.27272727272727</v>
      </c>
      <c r="UF226" s="44">
        <v>17.073170731707318</v>
      </c>
    </row>
    <row r="227" spans="1:552" x14ac:dyDescent="0.25">
      <c r="A227" s="2" t="str">
        <f t="shared" si="3"/>
        <v xml:space="preserve">354870 São Bernardo do Campo                                                                                                                        </v>
      </c>
      <c r="B227" s="58">
        <v>354870</v>
      </c>
      <c r="C227" s="2" t="s">
        <v>271</v>
      </c>
      <c r="D227" s="56">
        <v>24</v>
      </c>
      <c r="E227" s="56">
        <v>23</v>
      </c>
      <c r="F227" s="56">
        <v>21</v>
      </c>
      <c r="G227" s="56">
        <v>23</v>
      </c>
      <c r="H227" s="56">
        <v>30</v>
      </c>
      <c r="I227" s="56">
        <v>21</v>
      </c>
      <c r="J227" s="56">
        <v>23</v>
      </c>
      <c r="K227" s="56">
        <v>38</v>
      </c>
      <c r="L227" s="56">
        <v>32</v>
      </c>
      <c r="M227" s="56">
        <v>18</v>
      </c>
      <c r="N227" s="56">
        <v>21</v>
      </c>
      <c r="O227" s="56">
        <v>19</v>
      </c>
      <c r="P227" s="59">
        <v>14</v>
      </c>
      <c r="Q227" s="59">
        <v>12</v>
      </c>
      <c r="R227" s="59">
        <v>12</v>
      </c>
      <c r="S227" s="59">
        <v>14</v>
      </c>
      <c r="T227" s="59">
        <v>15</v>
      </c>
      <c r="U227" s="59">
        <v>15</v>
      </c>
      <c r="V227" s="59">
        <v>13</v>
      </c>
      <c r="W227" s="59">
        <v>27</v>
      </c>
      <c r="X227" s="59">
        <v>25</v>
      </c>
      <c r="Y227" s="59">
        <v>11</v>
      </c>
      <c r="Z227" s="59">
        <v>16</v>
      </c>
      <c r="AA227" s="59">
        <v>10</v>
      </c>
      <c r="AB227" s="62">
        <v>58.333333333333336</v>
      </c>
      <c r="AC227" s="62">
        <v>52.173913043478258</v>
      </c>
      <c r="AD227" s="62">
        <v>57.142857142857139</v>
      </c>
      <c r="AE227" s="62">
        <v>60.869565217391312</v>
      </c>
      <c r="AF227" s="62">
        <v>50</v>
      </c>
      <c r="AG227" s="62">
        <v>71.428571428571431</v>
      </c>
      <c r="AH227" s="62">
        <v>56.521739130434781</v>
      </c>
      <c r="AI227" s="62">
        <v>71.05263157894737</v>
      </c>
      <c r="AJ227" s="62">
        <v>78.125</v>
      </c>
      <c r="AK227" s="62">
        <v>61.111111111111114</v>
      </c>
      <c r="AL227" s="62">
        <v>76.19047619047619</v>
      </c>
      <c r="AM227" s="62">
        <v>52.631578947368418</v>
      </c>
      <c r="AN227" s="61">
        <v>10</v>
      </c>
      <c r="AO227" s="25">
        <v>11</v>
      </c>
      <c r="AP227" s="25">
        <v>9</v>
      </c>
      <c r="AQ227" s="25">
        <v>6</v>
      </c>
      <c r="AR227" s="25">
        <v>15</v>
      </c>
      <c r="AS227" s="25">
        <v>6</v>
      </c>
      <c r="AT227" s="25">
        <v>7</v>
      </c>
      <c r="AU227" s="25">
        <v>10</v>
      </c>
      <c r="AV227" s="25">
        <v>6</v>
      </c>
      <c r="AW227" s="25">
        <v>5</v>
      </c>
      <c r="AX227" s="25">
        <v>5</v>
      </c>
      <c r="AY227" s="25">
        <v>8</v>
      </c>
      <c r="AZ227" s="39">
        <v>41.666666666666671</v>
      </c>
      <c r="BA227" s="39">
        <v>47.826086956521742</v>
      </c>
      <c r="BB227" s="39">
        <v>42.857142857142854</v>
      </c>
      <c r="BC227" s="39">
        <v>26.086956521739129</v>
      </c>
      <c r="BD227" s="39">
        <v>50</v>
      </c>
      <c r="BE227" s="39">
        <v>28.571428571428569</v>
      </c>
      <c r="BF227" s="39">
        <v>30.434782608695656</v>
      </c>
      <c r="BG227" s="39">
        <v>26.315789473684209</v>
      </c>
      <c r="BH227" s="39">
        <v>18.75</v>
      </c>
      <c r="BI227" s="39">
        <v>27.777777777777779</v>
      </c>
      <c r="BJ227" s="39">
        <v>23.809523809523807</v>
      </c>
      <c r="BK227" s="39">
        <v>42.105263157894733</v>
      </c>
      <c r="BL227" s="25">
        <v>0</v>
      </c>
      <c r="BM227" s="25">
        <v>0</v>
      </c>
      <c r="BN227" s="25">
        <v>0</v>
      </c>
      <c r="BO227" s="25">
        <v>3</v>
      </c>
      <c r="BP227" s="25">
        <v>0</v>
      </c>
      <c r="BQ227" s="25">
        <v>0</v>
      </c>
      <c r="BR227" s="25">
        <v>3</v>
      </c>
      <c r="BS227" s="25">
        <v>1</v>
      </c>
      <c r="BT227" s="25">
        <v>1</v>
      </c>
      <c r="BU227" s="25">
        <v>2</v>
      </c>
      <c r="BV227" s="25">
        <v>0</v>
      </c>
      <c r="BW227" s="25">
        <v>1</v>
      </c>
      <c r="BX227" s="39">
        <v>0</v>
      </c>
      <c r="BY227" s="39">
        <v>0</v>
      </c>
      <c r="BZ227" s="39">
        <v>0</v>
      </c>
      <c r="CA227" s="39">
        <v>13.043478260869565</v>
      </c>
      <c r="CB227" s="39">
        <v>0</v>
      </c>
      <c r="CC227" s="39">
        <v>0</v>
      </c>
      <c r="CD227" s="39">
        <v>13.043478260869565</v>
      </c>
      <c r="CE227" s="39">
        <v>2.6315789473684208</v>
      </c>
      <c r="CF227" s="39">
        <v>3.125</v>
      </c>
      <c r="CG227" s="39">
        <v>11.111111111111111</v>
      </c>
      <c r="CH227" s="39">
        <v>0</v>
      </c>
      <c r="CI227" s="39">
        <v>5.2631578947368416</v>
      </c>
      <c r="CJ227" s="63">
        <v>5</v>
      </c>
      <c r="CK227" s="63">
        <v>4</v>
      </c>
      <c r="CL227" s="63">
        <v>3</v>
      </c>
      <c r="CM227" s="63">
        <v>6</v>
      </c>
      <c r="CN227" s="63">
        <v>5</v>
      </c>
      <c r="CO227" s="63">
        <v>7</v>
      </c>
      <c r="CP227" s="63">
        <v>4</v>
      </c>
      <c r="CQ227" s="63">
        <v>7</v>
      </c>
      <c r="CR227" s="63">
        <v>9</v>
      </c>
      <c r="CS227" s="63">
        <v>6</v>
      </c>
      <c r="CT227" s="63">
        <v>6</v>
      </c>
      <c r="CU227" s="63">
        <v>1</v>
      </c>
      <c r="CV227" s="63">
        <v>0</v>
      </c>
      <c r="CW227" s="63">
        <v>2</v>
      </c>
      <c r="CX227" s="63">
        <v>1</v>
      </c>
      <c r="CY227" s="63">
        <v>0</v>
      </c>
      <c r="CZ227" s="63">
        <v>2</v>
      </c>
      <c r="DA227" s="63">
        <v>0</v>
      </c>
      <c r="DB227" s="63">
        <v>1</v>
      </c>
      <c r="DC227" s="63">
        <v>3</v>
      </c>
      <c r="DD227" s="63">
        <v>4</v>
      </c>
      <c r="DE227" s="63">
        <v>1</v>
      </c>
      <c r="DF227" s="63">
        <v>0</v>
      </c>
      <c r="DG227" s="63">
        <v>0</v>
      </c>
      <c r="DH227" s="25">
        <v>4</v>
      </c>
      <c r="DI227" s="25">
        <v>2</v>
      </c>
      <c r="DJ227" s="25">
        <v>4</v>
      </c>
      <c r="DK227" s="25">
        <v>1</v>
      </c>
      <c r="DL227" s="25">
        <v>1</v>
      </c>
      <c r="DM227" s="25">
        <v>2</v>
      </c>
      <c r="DN227" s="25">
        <v>2</v>
      </c>
      <c r="DO227" s="25">
        <v>2</v>
      </c>
      <c r="DP227" s="25">
        <v>4</v>
      </c>
      <c r="DQ227" s="25">
        <v>0</v>
      </c>
      <c r="DR227" s="25">
        <v>2</v>
      </c>
      <c r="DS227" s="25">
        <v>2</v>
      </c>
      <c r="DT227" s="34">
        <v>9</v>
      </c>
      <c r="DU227" s="34">
        <v>8</v>
      </c>
      <c r="DV227" s="34">
        <v>8</v>
      </c>
      <c r="DW227" s="34">
        <v>7</v>
      </c>
      <c r="DX227" s="34">
        <v>8</v>
      </c>
      <c r="DY227" s="34">
        <v>9</v>
      </c>
      <c r="DZ227" s="34">
        <v>7</v>
      </c>
      <c r="EA227" s="2">
        <v>12</v>
      </c>
      <c r="EB227" s="2">
        <v>17</v>
      </c>
      <c r="EC227" s="2">
        <v>7</v>
      </c>
      <c r="ED227" s="2">
        <v>8</v>
      </c>
      <c r="EE227" s="2">
        <v>3</v>
      </c>
      <c r="EF227" s="34">
        <v>55.555555555555557</v>
      </c>
      <c r="EG227" s="34">
        <v>50</v>
      </c>
      <c r="EH227" s="34">
        <v>37.5</v>
      </c>
      <c r="EI227" s="34">
        <v>85.714285714285708</v>
      </c>
      <c r="EJ227" s="34">
        <v>62.5</v>
      </c>
      <c r="EK227" s="34">
        <v>77.777777777777786</v>
      </c>
      <c r="EL227" s="34">
        <v>57.142857142857139</v>
      </c>
      <c r="EM227" s="34">
        <v>58.333333333333336</v>
      </c>
      <c r="EN227" s="34">
        <v>52.941176470588239</v>
      </c>
      <c r="EO227" s="34">
        <v>85.714285714285708</v>
      </c>
      <c r="EP227" s="34">
        <v>75</v>
      </c>
      <c r="EQ227" s="34">
        <v>33.333333333333329</v>
      </c>
      <c r="ER227" s="34">
        <v>0</v>
      </c>
      <c r="ES227" s="34">
        <v>25</v>
      </c>
      <c r="ET227" s="34">
        <v>12.5</v>
      </c>
      <c r="EU227" s="34">
        <v>0</v>
      </c>
      <c r="EV227" s="34">
        <v>25</v>
      </c>
      <c r="EW227" s="34">
        <v>0</v>
      </c>
      <c r="EX227" s="34">
        <v>14.285714285714285</v>
      </c>
      <c r="EY227" s="34">
        <v>25</v>
      </c>
      <c r="EZ227" s="34">
        <v>23.52941176470588</v>
      </c>
      <c r="FA227" s="34">
        <v>14.285714285714285</v>
      </c>
      <c r="FB227" s="34">
        <v>0</v>
      </c>
      <c r="FC227" s="34">
        <v>0</v>
      </c>
      <c r="FD227" s="42">
        <v>44.444444444444443</v>
      </c>
      <c r="FE227" s="42">
        <v>25</v>
      </c>
      <c r="FF227" s="42">
        <v>50</v>
      </c>
      <c r="FG227" s="42">
        <v>14.285714285714285</v>
      </c>
      <c r="FH227" s="42">
        <v>12.5</v>
      </c>
      <c r="FI227" s="42">
        <v>22.222222222222221</v>
      </c>
      <c r="FJ227" s="42">
        <v>28.571428571428569</v>
      </c>
      <c r="FK227" s="42">
        <v>16.666666666666664</v>
      </c>
      <c r="FL227" s="42">
        <v>23.52941176470588</v>
      </c>
      <c r="FM227" s="42">
        <v>0</v>
      </c>
      <c r="FN227" s="42">
        <v>25</v>
      </c>
      <c r="FO227" s="42">
        <v>66.666666666666657</v>
      </c>
      <c r="FP227" s="42">
        <v>11</v>
      </c>
      <c r="FQ227" s="2">
        <v>4</v>
      </c>
      <c r="FR227" s="2">
        <v>6</v>
      </c>
      <c r="FS227" s="2">
        <v>8</v>
      </c>
      <c r="FT227" s="2">
        <v>7</v>
      </c>
      <c r="FU227" s="2">
        <v>9</v>
      </c>
      <c r="FV227" s="2">
        <v>8</v>
      </c>
      <c r="FW227" s="2">
        <v>19</v>
      </c>
      <c r="FX227" s="2">
        <v>19</v>
      </c>
      <c r="FY227" s="2">
        <v>7</v>
      </c>
      <c r="FZ227" s="2">
        <v>12</v>
      </c>
      <c r="GA227" s="2">
        <v>6</v>
      </c>
      <c r="GB227" s="25">
        <v>1</v>
      </c>
      <c r="GC227" s="25">
        <v>2</v>
      </c>
      <c r="GD227" s="25">
        <v>1</v>
      </c>
      <c r="GE227" s="25">
        <v>1</v>
      </c>
      <c r="GF227" s="25">
        <v>1</v>
      </c>
      <c r="GG227" s="25">
        <v>1</v>
      </c>
      <c r="GH227" s="25">
        <v>3</v>
      </c>
      <c r="GI227" s="25">
        <v>2</v>
      </c>
      <c r="GJ227" s="25">
        <v>2</v>
      </c>
      <c r="GK227" s="25">
        <v>0</v>
      </c>
      <c r="GL227" s="25">
        <v>0</v>
      </c>
      <c r="GM227" s="25">
        <v>0</v>
      </c>
      <c r="GN227" s="2">
        <v>2</v>
      </c>
      <c r="GO227" s="2">
        <v>4</v>
      </c>
      <c r="GP227" s="2">
        <v>1</v>
      </c>
      <c r="GQ227" s="2">
        <v>4</v>
      </c>
      <c r="GR227" s="2">
        <v>6</v>
      </c>
      <c r="GS227" s="2">
        <v>4</v>
      </c>
      <c r="GT227" s="2">
        <v>1</v>
      </c>
      <c r="GU227" s="2">
        <v>3</v>
      </c>
      <c r="GV227" s="2">
        <v>4</v>
      </c>
      <c r="GW227" s="2">
        <v>2</v>
      </c>
      <c r="GX227" s="2">
        <v>2</v>
      </c>
      <c r="GY227" s="2">
        <v>0</v>
      </c>
      <c r="GZ227" s="2">
        <v>14</v>
      </c>
      <c r="HA227" s="2">
        <v>10</v>
      </c>
      <c r="HB227" s="2">
        <v>8</v>
      </c>
      <c r="HC227" s="2">
        <v>13</v>
      </c>
      <c r="HD227" s="2">
        <v>14</v>
      </c>
      <c r="HE227" s="2">
        <v>14</v>
      </c>
      <c r="HF227" s="2">
        <v>12</v>
      </c>
      <c r="HG227" s="2">
        <v>24</v>
      </c>
      <c r="HH227" s="2">
        <v>25</v>
      </c>
      <c r="HI227" s="2">
        <v>9</v>
      </c>
      <c r="HJ227" s="2">
        <v>14</v>
      </c>
      <c r="HK227" s="2">
        <v>6</v>
      </c>
      <c r="HL227" s="34">
        <v>78.571428571428569</v>
      </c>
      <c r="HM227" s="34">
        <v>40</v>
      </c>
      <c r="HN227" s="34">
        <v>75</v>
      </c>
      <c r="HO227" s="34">
        <v>61.53846153846154</v>
      </c>
      <c r="HP227" s="34">
        <v>50</v>
      </c>
      <c r="HQ227" s="34">
        <v>64.285714285714292</v>
      </c>
      <c r="HR227" s="34">
        <v>66.666666666666657</v>
      </c>
      <c r="HS227" s="34">
        <v>79.166666666666657</v>
      </c>
      <c r="HT227" s="34">
        <v>76</v>
      </c>
      <c r="HU227" s="34">
        <v>77.777777777777786</v>
      </c>
      <c r="HV227" s="34">
        <v>85.714285714285708</v>
      </c>
      <c r="HW227" s="34">
        <v>100</v>
      </c>
      <c r="HX227" s="39">
        <v>7.1428571428571423</v>
      </c>
      <c r="HY227" s="39">
        <v>20</v>
      </c>
      <c r="HZ227" s="39">
        <v>12.5</v>
      </c>
      <c r="IA227" s="39">
        <v>7.6923076923076925</v>
      </c>
      <c r="IB227" s="39">
        <v>7.1428571428571423</v>
      </c>
      <c r="IC227" s="39">
        <v>7.1428571428571423</v>
      </c>
      <c r="ID227" s="39">
        <v>25</v>
      </c>
      <c r="IE227" s="39">
        <v>8.3333333333333321</v>
      </c>
      <c r="IF227" s="39">
        <v>8</v>
      </c>
      <c r="IG227" s="39">
        <v>0</v>
      </c>
      <c r="IH227" s="39">
        <v>0</v>
      </c>
      <c r="II227" s="39">
        <v>0</v>
      </c>
      <c r="IJ227" s="39">
        <v>14.285714285714285</v>
      </c>
      <c r="IK227" s="39">
        <v>40</v>
      </c>
      <c r="IL227" s="39">
        <v>12.5</v>
      </c>
      <c r="IM227" s="39">
        <v>30.76923076923077</v>
      </c>
      <c r="IN227" s="39">
        <v>42.857142857142854</v>
      </c>
      <c r="IO227" s="39">
        <v>28.571428571428569</v>
      </c>
      <c r="IP227" s="39">
        <v>8.3333333333333321</v>
      </c>
      <c r="IQ227" s="39">
        <v>12.5</v>
      </c>
      <c r="IR227" s="39">
        <v>16</v>
      </c>
      <c r="IS227" s="39">
        <v>22.222222222222221</v>
      </c>
      <c r="IT227" s="39">
        <v>14.285714285714285</v>
      </c>
      <c r="IU227" s="39">
        <v>0</v>
      </c>
      <c r="IV227" s="39">
        <v>2</v>
      </c>
      <c r="IW227" s="39">
        <v>6</v>
      </c>
      <c r="IX227" s="39">
        <v>4</v>
      </c>
      <c r="IY227" s="39">
        <v>4</v>
      </c>
      <c r="IZ227" s="39">
        <v>9</v>
      </c>
      <c r="JA227" s="39">
        <v>5</v>
      </c>
      <c r="JB227" s="39">
        <v>4</v>
      </c>
      <c r="JC227" s="39">
        <v>6</v>
      </c>
      <c r="JD227" s="2">
        <v>4</v>
      </c>
      <c r="JE227" s="2">
        <v>5</v>
      </c>
      <c r="JF227" s="2">
        <v>4</v>
      </c>
      <c r="JG227" s="2">
        <v>6</v>
      </c>
      <c r="JH227" s="2">
        <v>3</v>
      </c>
      <c r="JI227" s="2">
        <v>0</v>
      </c>
      <c r="JJ227" s="2">
        <v>3</v>
      </c>
      <c r="JK227" s="2">
        <v>1</v>
      </c>
      <c r="JL227" s="2">
        <v>1</v>
      </c>
      <c r="JM227" s="44">
        <v>0</v>
      </c>
      <c r="JN227" s="44">
        <v>1</v>
      </c>
      <c r="JO227" s="44">
        <v>0</v>
      </c>
      <c r="JP227" s="2">
        <v>0</v>
      </c>
      <c r="JQ227" s="2">
        <v>0</v>
      </c>
      <c r="JR227" s="2">
        <v>0</v>
      </c>
      <c r="JS227" s="2">
        <v>0</v>
      </c>
      <c r="JT227" s="2">
        <v>4</v>
      </c>
      <c r="JU227" s="2">
        <v>5</v>
      </c>
      <c r="JV227" s="2">
        <v>0</v>
      </c>
      <c r="JW227" s="2">
        <v>1</v>
      </c>
      <c r="JX227" s="2">
        <v>2</v>
      </c>
      <c r="JY227" s="2">
        <v>0</v>
      </c>
      <c r="JZ227" s="2">
        <v>2</v>
      </c>
      <c r="KA227" s="2">
        <v>1</v>
      </c>
      <c r="KB227" s="25">
        <v>1</v>
      </c>
      <c r="KC227" s="25">
        <v>0</v>
      </c>
      <c r="KD227" s="25">
        <v>0</v>
      </c>
      <c r="KE227" s="25">
        <v>0</v>
      </c>
      <c r="KF227" s="25">
        <v>9</v>
      </c>
      <c r="KG227" s="25">
        <v>11</v>
      </c>
      <c r="KH227" s="25">
        <v>7</v>
      </c>
      <c r="KI227" s="25">
        <v>6</v>
      </c>
      <c r="KJ227" s="25">
        <v>12</v>
      </c>
      <c r="KK227" s="25">
        <v>5</v>
      </c>
      <c r="KL227" s="25">
        <v>7</v>
      </c>
      <c r="KM227" s="25">
        <v>7</v>
      </c>
      <c r="KN227" s="25">
        <v>5</v>
      </c>
      <c r="KO227" s="25">
        <v>5</v>
      </c>
      <c r="KP227" s="25">
        <v>4</v>
      </c>
      <c r="KQ227" s="25">
        <v>6</v>
      </c>
      <c r="KR227" s="44">
        <v>22.222222222222221</v>
      </c>
      <c r="KS227" s="44">
        <v>54.54545454545454</v>
      </c>
      <c r="KT227" s="44">
        <v>57.142857142857139</v>
      </c>
      <c r="KU227" s="44">
        <v>66.666666666666657</v>
      </c>
      <c r="KV227" s="44">
        <v>75</v>
      </c>
      <c r="KW227" s="44">
        <v>100</v>
      </c>
      <c r="KX227" s="44">
        <v>57.142857142857139</v>
      </c>
      <c r="KY227" s="44">
        <v>85.714285714285708</v>
      </c>
      <c r="KZ227" s="44">
        <v>80</v>
      </c>
      <c r="LA227" s="44">
        <v>100</v>
      </c>
      <c r="LB227" s="44">
        <v>100</v>
      </c>
      <c r="LC227" s="44">
        <v>100</v>
      </c>
      <c r="LD227" s="44">
        <v>33.333333333333329</v>
      </c>
      <c r="LE227" s="44">
        <v>0</v>
      </c>
      <c r="LF227" s="44">
        <v>42.857142857142854</v>
      </c>
      <c r="LG227" s="44">
        <v>16.666666666666664</v>
      </c>
      <c r="LH227" s="44">
        <v>8.3333333333333321</v>
      </c>
      <c r="LI227" s="44">
        <v>0</v>
      </c>
      <c r="LJ227" s="44">
        <v>14.285714285714285</v>
      </c>
      <c r="LK227" s="44">
        <v>0</v>
      </c>
      <c r="LL227" s="44">
        <v>0</v>
      </c>
      <c r="LM227" s="44">
        <v>0</v>
      </c>
      <c r="LN227" s="44">
        <v>0</v>
      </c>
      <c r="LO227" s="44">
        <v>0</v>
      </c>
      <c r="LP227" s="44">
        <v>44.444444444444443</v>
      </c>
      <c r="LQ227" s="44">
        <v>45.454545454545453</v>
      </c>
      <c r="LR227" s="44">
        <v>0</v>
      </c>
      <c r="LS227" s="44">
        <v>16.666666666666664</v>
      </c>
      <c r="LT227" s="44">
        <v>16.666666666666664</v>
      </c>
      <c r="LU227" s="44">
        <v>0</v>
      </c>
      <c r="LV227" s="44">
        <v>28.571428571428569</v>
      </c>
      <c r="LW227" s="44">
        <v>14.285714285714285</v>
      </c>
      <c r="LX227" s="44">
        <v>20</v>
      </c>
      <c r="LY227" s="44">
        <v>0</v>
      </c>
      <c r="LZ227" s="44">
        <v>0</v>
      </c>
      <c r="MA227" s="44">
        <v>0</v>
      </c>
      <c r="MB227" s="25">
        <v>2</v>
      </c>
      <c r="MC227" s="25">
        <v>3</v>
      </c>
      <c r="MD227" s="25">
        <v>0</v>
      </c>
      <c r="ME227" s="25">
        <v>1</v>
      </c>
      <c r="MF227" s="25">
        <v>1</v>
      </c>
      <c r="MG227" s="25">
        <v>1</v>
      </c>
      <c r="MH227" s="25">
        <v>1</v>
      </c>
      <c r="MI227" s="25">
        <v>2</v>
      </c>
      <c r="MJ227" s="25">
        <v>3</v>
      </c>
      <c r="MK227" s="25">
        <v>0</v>
      </c>
      <c r="ML227" s="25">
        <v>1</v>
      </c>
      <c r="MM227" s="25">
        <v>0</v>
      </c>
      <c r="MN227" s="25">
        <v>9</v>
      </c>
      <c r="MO227" s="25">
        <v>8</v>
      </c>
      <c r="MP227" s="25">
        <v>7</v>
      </c>
      <c r="MQ227" s="25">
        <v>7</v>
      </c>
      <c r="MR227" s="25">
        <v>8</v>
      </c>
      <c r="MS227" s="25">
        <v>8</v>
      </c>
      <c r="MT227" s="25">
        <v>5</v>
      </c>
      <c r="MU227" s="25">
        <v>5</v>
      </c>
      <c r="MV227" s="25">
        <v>13</v>
      </c>
      <c r="MW227" s="44">
        <v>1</v>
      </c>
      <c r="MX227" s="44">
        <v>5</v>
      </c>
      <c r="MY227" s="44">
        <v>1</v>
      </c>
      <c r="MZ227" s="44">
        <v>22.222222222222221</v>
      </c>
      <c r="NA227" s="44">
        <v>37.5</v>
      </c>
      <c r="NB227" s="44">
        <v>0</v>
      </c>
      <c r="NC227" s="44">
        <v>14.285714285714285</v>
      </c>
      <c r="ND227" s="44">
        <v>12.5</v>
      </c>
      <c r="NE227" s="44">
        <v>12.5</v>
      </c>
      <c r="NF227" s="44">
        <v>20</v>
      </c>
      <c r="NG227" s="44">
        <v>40</v>
      </c>
      <c r="NH227" s="44">
        <v>23.076923076923077</v>
      </c>
      <c r="NI227" s="44">
        <v>0</v>
      </c>
      <c r="NJ227" s="44">
        <v>20</v>
      </c>
      <c r="NK227" s="44">
        <v>0</v>
      </c>
      <c r="NL227" s="25">
        <v>0</v>
      </c>
      <c r="NM227" s="25">
        <v>1</v>
      </c>
      <c r="NN227" s="25">
        <v>0</v>
      </c>
      <c r="NO227" s="25">
        <v>0</v>
      </c>
      <c r="NP227" s="25">
        <v>1</v>
      </c>
      <c r="NQ227" s="25">
        <v>0</v>
      </c>
      <c r="NR227" s="25">
        <v>1</v>
      </c>
      <c r="NS227" s="25">
        <v>0</v>
      </c>
      <c r="NT227" s="25">
        <v>0</v>
      </c>
      <c r="NU227" s="25">
        <v>0</v>
      </c>
      <c r="NV227" s="25">
        <v>0</v>
      </c>
      <c r="NW227" s="25">
        <v>0</v>
      </c>
      <c r="NX227" s="25">
        <v>2</v>
      </c>
      <c r="NY227" s="25">
        <v>3</v>
      </c>
      <c r="NZ227" s="25">
        <v>1</v>
      </c>
      <c r="OA227" s="25">
        <v>0</v>
      </c>
      <c r="OB227" s="25">
        <v>2</v>
      </c>
      <c r="OC227" s="25">
        <v>0</v>
      </c>
      <c r="OD227" s="44">
        <v>1</v>
      </c>
      <c r="OE227" s="44">
        <v>0</v>
      </c>
      <c r="OF227" s="44">
        <v>1</v>
      </c>
      <c r="OG227" s="44">
        <v>0</v>
      </c>
      <c r="OH227" s="44">
        <v>0</v>
      </c>
      <c r="OI227" s="44">
        <v>0</v>
      </c>
      <c r="OJ227" s="44">
        <v>0</v>
      </c>
      <c r="OK227" s="44">
        <v>33.333333333333329</v>
      </c>
      <c r="OL227" s="44">
        <v>0</v>
      </c>
      <c r="OM227" s="44">
        <v>999999999</v>
      </c>
      <c r="ON227" s="44">
        <v>50</v>
      </c>
      <c r="OO227" s="44">
        <v>999999999</v>
      </c>
      <c r="OP227" s="44">
        <v>100</v>
      </c>
      <c r="OQ227" s="44">
        <v>999999999</v>
      </c>
      <c r="OR227" s="44">
        <v>0</v>
      </c>
      <c r="OS227" s="44">
        <v>999999999</v>
      </c>
      <c r="OT227" s="44">
        <v>999999999</v>
      </c>
      <c r="OU227" s="44">
        <v>999999999</v>
      </c>
      <c r="OV227" s="25">
        <v>15</v>
      </c>
      <c r="OW227" s="25">
        <v>22</v>
      </c>
      <c r="OX227" s="25">
        <v>11</v>
      </c>
      <c r="OY227" s="25">
        <v>19</v>
      </c>
      <c r="OZ227" s="25">
        <v>32</v>
      </c>
      <c r="PA227" s="25">
        <v>20</v>
      </c>
      <c r="PB227" s="25">
        <v>20</v>
      </c>
      <c r="PC227" s="25">
        <v>36</v>
      </c>
      <c r="PD227" s="25">
        <v>40</v>
      </c>
      <c r="PE227" s="25">
        <v>24</v>
      </c>
      <c r="PF227" s="25">
        <v>20</v>
      </c>
      <c r="PG227" s="25">
        <v>13</v>
      </c>
      <c r="PH227" s="25">
        <v>27</v>
      </c>
      <c r="PI227" s="25">
        <v>35</v>
      </c>
      <c r="PJ227" s="25">
        <v>26</v>
      </c>
      <c r="PK227" s="25">
        <v>30</v>
      </c>
      <c r="PL227" s="25">
        <v>35</v>
      </c>
      <c r="PM227" s="25">
        <v>30</v>
      </c>
      <c r="PN227" s="25">
        <v>27</v>
      </c>
      <c r="PO227" s="25">
        <v>44</v>
      </c>
      <c r="PP227" s="25">
        <v>48</v>
      </c>
      <c r="PQ227" s="25">
        <v>31</v>
      </c>
      <c r="PR227" s="25">
        <v>25</v>
      </c>
      <c r="PS227" s="25">
        <v>26</v>
      </c>
      <c r="PT227" s="44">
        <v>55.555555555555557</v>
      </c>
      <c r="PU227" s="44">
        <v>62.857142857142854</v>
      </c>
      <c r="PV227" s="44">
        <v>42.307692307692307</v>
      </c>
      <c r="PW227" s="44">
        <v>63.333333333333329</v>
      </c>
      <c r="PX227" s="44">
        <v>91.428571428571431</v>
      </c>
      <c r="PY227" s="44">
        <v>66.666666666666657</v>
      </c>
      <c r="PZ227" s="44">
        <v>74.074074074074076</v>
      </c>
      <c r="QA227" s="44">
        <v>81.818181818181827</v>
      </c>
      <c r="QB227" s="44">
        <v>83.333333333333343</v>
      </c>
      <c r="QC227" s="44">
        <v>77.41935483870968</v>
      </c>
      <c r="QD227" s="44">
        <v>80</v>
      </c>
      <c r="QE227" s="44">
        <v>50</v>
      </c>
      <c r="QF227" s="25">
        <v>17</v>
      </c>
      <c r="QG227" s="25">
        <v>22</v>
      </c>
      <c r="QH227" s="25">
        <v>11</v>
      </c>
      <c r="QI227" s="25">
        <v>16</v>
      </c>
      <c r="QJ227" s="25">
        <v>26</v>
      </c>
      <c r="QK227" s="25">
        <v>22</v>
      </c>
      <c r="QL227" s="25">
        <v>22</v>
      </c>
      <c r="QM227" s="25">
        <v>33</v>
      </c>
      <c r="QN227" s="25">
        <v>37</v>
      </c>
      <c r="QO227" s="25">
        <v>22</v>
      </c>
      <c r="QP227" s="25">
        <v>6</v>
      </c>
      <c r="QQ227" s="25">
        <v>27</v>
      </c>
      <c r="QR227" s="25">
        <v>35</v>
      </c>
      <c r="QS227" s="25">
        <v>26</v>
      </c>
      <c r="QT227" s="25">
        <v>30</v>
      </c>
      <c r="QU227" s="25">
        <v>35</v>
      </c>
      <c r="QV227" s="25">
        <v>30</v>
      </c>
      <c r="QW227" s="25">
        <v>27</v>
      </c>
      <c r="QX227" s="25">
        <v>44</v>
      </c>
      <c r="QY227" s="25">
        <v>48</v>
      </c>
      <c r="QZ227" s="25">
        <v>31</v>
      </c>
      <c r="RA227" s="25">
        <v>25</v>
      </c>
      <c r="RB227" s="44">
        <v>62.962962962962962</v>
      </c>
      <c r="RC227" s="44">
        <v>62.857142857142854</v>
      </c>
      <c r="RD227" s="44">
        <v>42.307692307692307</v>
      </c>
      <c r="RE227" s="44">
        <v>53.333333333333336</v>
      </c>
      <c r="RF227" s="44">
        <v>74.285714285714292</v>
      </c>
      <c r="RG227" s="44">
        <v>73.333333333333329</v>
      </c>
      <c r="RH227" s="44">
        <v>81.481481481481481</v>
      </c>
      <c r="RI227" s="44">
        <v>75</v>
      </c>
      <c r="RJ227" s="44">
        <v>77.083333333333343</v>
      </c>
      <c r="RK227" s="44">
        <v>70.967741935483872</v>
      </c>
      <c r="RL227" s="44">
        <v>24</v>
      </c>
      <c r="RM227" s="25">
        <v>22</v>
      </c>
      <c r="RN227" s="25">
        <v>16</v>
      </c>
      <c r="RO227" s="25">
        <v>15</v>
      </c>
      <c r="RP227" s="25">
        <v>14</v>
      </c>
      <c r="RQ227" s="25">
        <v>23</v>
      </c>
      <c r="RR227" s="25">
        <v>15</v>
      </c>
      <c r="RS227" s="25">
        <v>13</v>
      </c>
      <c r="RT227" s="25">
        <v>23</v>
      </c>
      <c r="RU227" s="25">
        <v>25</v>
      </c>
      <c r="RV227" s="25">
        <v>9</v>
      </c>
      <c r="RW227" s="25">
        <v>12</v>
      </c>
      <c r="RX227" s="25">
        <v>11</v>
      </c>
      <c r="RY227" s="25">
        <v>17</v>
      </c>
      <c r="RZ227" s="25">
        <v>10</v>
      </c>
      <c r="SA227" s="25">
        <v>10</v>
      </c>
      <c r="SB227" s="25">
        <v>13</v>
      </c>
      <c r="SC227" s="25">
        <v>17</v>
      </c>
      <c r="SD227" s="25">
        <v>10</v>
      </c>
      <c r="SE227" s="25">
        <v>7</v>
      </c>
      <c r="SF227" s="25">
        <v>13</v>
      </c>
      <c r="SG227" s="25">
        <v>19</v>
      </c>
      <c r="SH227" s="25">
        <v>7</v>
      </c>
      <c r="SI227" s="25">
        <v>9</v>
      </c>
      <c r="SJ227" s="25">
        <v>10</v>
      </c>
      <c r="SK227" s="25">
        <v>16</v>
      </c>
      <c r="SL227" s="25">
        <v>10</v>
      </c>
      <c r="SM227" s="25">
        <v>9</v>
      </c>
      <c r="SN227" s="25">
        <v>11</v>
      </c>
      <c r="SO227" s="25">
        <v>13</v>
      </c>
      <c r="SP227" s="25">
        <v>6</v>
      </c>
      <c r="SQ227" s="25">
        <v>6</v>
      </c>
      <c r="SR227" s="25">
        <v>11</v>
      </c>
      <c r="SS227" s="25">
        <v>17</v>
      </c>
      <c r="ST227" s="25">
        <v>5</v>
      </c>
      <c r="SU227" s="25">
        <v>6</v>
      </c>
      <c r="SV227" s="25">
        <v>8</v>
      </c>
      <c r="SW227" s="44">
        <v>91.666666666666657</v>
      </c>
      <c r="SX227" s="44">
        <v>69.565217391304344</v>
      </c>
      <c r="SY227" s="44">
        <v>71.428571428571431</v>
      </c>
      <c r="SZ227" s="44">
        <v>60.869565217391312</v>
      </c>
      <c r="TA227" s="44">
        <v>76.666666666666671</v>
      </c>
      <c r="TB227" s="44">
        <v>71.428571428571431</v>
      </c>
      <c r="TC227" s="44">
        <v>56.521739130434781</v>
      </c>
      <c r="TD227" s="44">
        <v>60.526315789473685</v>
      </c>
      <c r="TE227" s="44">
        <v>78.125</v>
      </c>
      <c r="TF227" s="44">
        <v>50</v>
      </c>
      <c r="TG227" s="44">
        <v>57.142857142857139</v>
      </c>
      <c r="TH227" s="44">
        <v>57.894736842105267</v>
      </c>
      <c r="TI227" s="44">
        <v>70.833333333333343</v>
      </c>
      <c r="TJ227" s="44">
        <v>43.478260869565219</v>
      </c>
      <c r="TK227" s="44">
        <v>47.619047619047613</v>
      </c>
      <c r="TL227" s="44">
        <v>56.521739130434781</v>
      </c>
      <c r="TM227" s="44">
        <v>56.666666666666664</v>
      </c>
      <c r="TN227" s="44">
        <v>47.619047619047613</v>
      </c>
      <c r="TO227" s="44">
        <v>30.434782608695656</v>
      </c>
      <c r="TP227" s="44">
        <v>34.210526315789473</v>
      </c>
      <c r="TQ227" s="44">
        <v>59.375</v>
      </c>
      <c r="TR227" s="44">
        <v>38.888888888888893</v>
      </c>
      <c r="TS227" s="44">
        <v>42.857142857142854</v>
      </c>
      <c r="TT227" s="44">
        <v>52.631578947368418</v>
      </c>
      <c r="TU227" s="44">
        <v>66.666666666666657</v>
      </c>
      <c r="TV227" s="44">
        <v>43.478260869565219</v>
      </c>
      <c r="TW227" s="44">
        <v>42.857142857142854</v>
      </c>
      <c r="TX227" s="44">
        <v>47.826086956521742</v>
      </c>
      <c r="TY227" s="44">
        <v>43.333333333333336</v>
      </c>
      <c r="TZ227" s="44">
        <v>28.571428571428569</v>
      </c>
      <c r="UA227" s="44">
        <v>26.086956521739129</v>
      </c>
      <c r="UB227" s="44">
        <v>28.947368421052634</v>
      </c>
      <c r="UC227" s="44">
        <v>53.125</v>
      </c>
      <c r="UD227" s="44">
        <v>27.777777777777779</v>
      </c>
      <c r="UE227" s="44">
        <v>28.571428571428569</v>
      </c>
      <c r="UF227" s="44">
        <v>42.105263157894733</v>
      </c>
    </row>
    <row r="228" spans="1:552" x14ac:dyDescent="0.25">
      <c r="A228" s="2" t="str">
        <f t="shared" si="3"/>
        <v xml:space="preserve">354880 São Caetano do Sul                                                                                                                           </v>
      </c>
      <c r="B228" s="58">
        <v>354880</v>
      </c>
      <c r="C228" s="2" t="s">
        <v>272</v>
      </c>
      <c r="D228" s="56">
        <v>10</v>
      </c>
      <c r="E228" s="56">
        <v>8</v>
      </c>
      <c r="F228" s="56">
        <v>8</v>
      </c>
      <c r="G228" s="56">
        <v>1</v>
      </c>
      <c r="H228" s="56">
        <v>6</v>
      </c>
      <c r="I228" s="56">
        <v>3</v>
      </c>
      <c r="J228" s="56">
        <v>1</v>
      </c>
      <c r="K228" s="56">
        <v>1</v>
      </c>
      <c r="L228" s="56">
        <v>4</v>
      </c>
      <c r="M228" s="56">
        <v>5</v>
      </c>
      <c r="N228" s="56">
        <v>1</v>
      </c>
      <c r="O228" s="56">
        <v>1</v>
      </c>
      <c r="P228" s="59">
        <v>5</v>
      </c>
      <c r="Q228" s="59">
        <v>4</v>
      </c>
      <c r="R228" s="59">
        <v>6</v>
      </c>
      <c r="S228" s="59">
        <v>0</v>
      </c>
      <c r="T228" s="59">
        <v>3</v>
      </c>
      <c r="U228" s="59">
        <v>3</v>
      </c>
      <c r="V228" s="59">
        <v>0</v>
      </c>
      <c r="W228" s="59">
        <v>1</v>
      </c>
      <c r="X228" s="59">
        <v>2</v>
      </c>
      <c r="Y228" s="59">
        <v>4</v>
      </c>
      <c r="Z228" s="59">
        <v>1</v>
      </c>
      <c r="AA228" s="59">
        <v>0</v>
      </c>
      <c r="AB228" s="62">
        <v>50</v>
      </c>
      <c r="AC228" s="62">
        <v>50</v>
      </c>
      <c r="AD228" s="62">
        <v>75</v>
      </c>
      <c r="AE228" s="62">
        <v>0</v>
      </c>
      <c r="AF228" s="62">
        <v>50</v>
      </c>
      <c r="AG228" s="62">
        <v>100</v>
      </c>
      <c r="AH228" s="62">
        <v>0</v>
      </c>
      <c r="AI228" s="62">
        <v>100</v>
      </c>
      <c r="AJ228" s="62">
        <v>50</v>
      </c>
      <c r="AK228" s="62">
        <v>80</v>
      </c>
      <c r="AL228" s="62">
        <v>100</v>
      </c>
      <c r="AM228" s="62">
        <v>0</v>
      </c>
      <c r="AN228" s="61">
        <v>1</v>
      </c>
      <c r="AO228" s="25">
        <v>3</v>
      </c>
      <c r="AP228" s="25">
        <v>0</v>
      </c>
      <c r="AQ228" s="25">
        <v>1</v>
      </c>
      <c r="AR228" s="25">
        <v>0</v>
      </c>
      <c r="AS228" s="25">
        <v>0</v>
      </c>
      <c r="AT228" s="25">
        <v>0</v>
      </c>
      <c r="AU228" s="25">
        <v>0</v>
      </c>
      <c r="AV228" s="25">
        <v>1</v>
      </c>
      <c r="AW228" s="25">
        <v>0</v>
      </c>
      <c r="AX228" s="25">
        <v>0</v>
      </c>
      <c r="AY228" s="25">
        <v>1</v>
      </c>
      <c r="AZ228" s="39">
        <v>10</v>
      </c>
      <c r="BA228" s="39">
        <v>37.5</v>
      </c>
      <c r="BB228" s="39">
        <v>0</v>
      </c>
      <c r="BC228" s="39">
        <v>100</v>
      </c>
      <c r="BD228" s="39">
        <v>0</v>
      </c>
      <c r="BE228" s="39">
        <v>0</v>
      </c>
      <c r="BF228" s="39">
        <v>0</v>
      </c>
      <c r="BG228" s="39">
        <v>0</v>
      </c>
      <c r="BH228" s="39">
        <v>25</v>
      </c>
      <c r="BI228" s="39">
        <v>0</v>
      </c>
      <c r="BJ228" s="39">
        <v>0</v>
      </c>
      <c r="BK228" s="39">
        <v>100</v>
      </c>
      <c r="BL228" s="25">
        <v>4</v>
      </c>
      <c r="BM228" s="25">
        <v>1</v>
      </c>
      <c r="BN228" s="25">
        <v>2</v>
      </c>
      <c r="BO228" s="25">
        <v>0</v>
      </c>
      <c r="BP228" s="25">
        <v>3</v>
      </c>
      <c r="BQ228" s="25">
        <v>0</v>
      </c>
      <c r="BR228" s="25">
        <v>1</v>
      </c>
      <c r="BS228" s="25">
        <v>0</v>
      </c>
      <c r="BT228" s="25">
        <v>1</v>
      </c>
      <c r="BU228" s="25">
        <v>1</v>
      </c>
      <c r="BV228" s="25">
        <v>0</v>
      </c>
      <c r="BW228" s="25">
        <v>0</v>
      </c>
      <c r="BX228" s="39">
        <v>40</v>
      </c>
      <c r="BY228" s="39">
        <v>12.5</v>
      </c>
      <c r="BZ228" s="39">
        <v>25</v>
      </c>
      <c r="CA228" s="39">
        <v>0</v>
      </c>
      <c r="CB228" s="39">
        <v>50</v>
      </c>
      <c r="CC228" s="39">
        <v>0</v>
      </c>
      <c r="CD228" s="39">
        <v>100</v>
      </c>
      <c r="CE228" s="39">
        <v>0</v>
      </c>
      <c r="CF228" s="39">
        <v>25</v>
      </c>
      <c r="CG228" s="39">
        <v>20</v>
      </c>
      <c r="CH228" s="39">
        <v>0</v>
      </c>
      <c r="CI228" s="39">
        <v>0</v>
      </c>
      <c r="CJ228" s="63">
        <v>3</v>
      </c>
      <c r="CK228" s="63">
        <v>2</v>
      </c>
      <c r="CL228" s="63">
        <v>4</v>
      </c>
      <c r="CM228" s="63">
        <v>0</v>
      </c>
      <c r="CN228" s="63">
        <v>0</v>
      </c>
      <c r="CO228" s="63">
        <v>3</v>
      </c>
      <c r="CP228" s="63">
        <v>0</v>
      </c>
      <c r="CQ228" s="63">
        <v>1</v>
      </c>
      <c r="CR228" s="63">
        <v>2</v>
      </c>
      <c r="CS228" s="63">
        <v>2</v>
      </c>
      <c r="CT228" s="63">
        <v>1</v>
      </c>
      <c r="CU228" s="63">
        <v>0</v>
      </c>
      <c r="CV228" s="63">
        <v>1</v>
      </c>
      <c r="CW228" s="63">
        <v>1</v>
      </c>
      <c r="CX228" s="63">
        <v>0</v>
      </c>
      <c r="CY228" s="63">
        <v>0</v>
      </c>
      <c r="CZ228" s="63">
        <v>1</v>
      </c>
      <c r="DA228" s="63">
        <v>0</v>
      </c>
      <c r="DB228" s="63">
        <v>0</v>
      </c>
      <c r="DC228" s="63">
        <v>0</v>
      </c>
      <c r="DD228" s="63">
        <v>0</v>
      </c>
      <c r="DE228" s="63">
        <v>0</v>
      </c>
      <c r="DF228" s="63">
        <v>0</v>
      </c>
      <c r="DG228" s="63">
        <v>0</v>
      </c>
      <c r="DH228" s="25">
        <v>0</v>
      </c>
      <c r="DI228" s="25">
        <v>0</v>
      </c>
      <c r="DJ228" s="25">
        <v>1</v>
      </c>
      <c r="DK228" s="25">
        <v>0</v>
      </c>
      <c r="DL228" s="25">
        <v>1</v>
      </c>
      <c r="DM228" s="25">
        <v>0</v>
      </c>
      <c r="DN228" s="25">
        <v>0</v>
      </c>
      <c r="DO228" s="25">
        <v>0</v>
      </c>
      <c r="DP228" s="25">
        <v>0</v>
      </c>
      <c r="DQ228" s="25">
        <v>0</v>
      </c>
      <c r="DR228" s="25">
        <v>0</v>
      </c>
      <c r="DS228" s="25">
        <v>0</v>
      </c>
      <c r="DT228" s="34">
        <v>4</v>
      </c>
      <c r="DU228" s="34">
        <v>3</v>
      </c>
      <c r="DV228" s="34">
        <v>5</v>
      </c>
      <c r="DW228" s="34">
        <v>0</v>
      </c>
      <c r="DX228" s="34">
        <v>2</v>
      </c>
      <c r="DY228" s="34">
        <v>3</v>
      </c>
      <c r="DZ228" s="34">
        <v>0</v>
      </c>
      <c r="EA228" s="2">
        <v>1</v>
      </c>
      <c r="EB228" s="2">
        <v>2</v>
      </c>
      <c r="EC228" s="2">
        <v>2</v>
      </c>
      <c r="ED228" s="2">
        <v>1</v>
      </c>
      <c r="EE228" s="2">
        <v>0</v>
      </c>
      <c r="EF228" s="34">
        <v>75</v>
      </c>
      <c r="EG228" s="34">
        <v>66.666666666666657</v>
      </c>
      <c r="EH228" s="34">
        <v>80</v>
      </c>
      <c r="EI228" s="34">
        <v>999999999</v>
      </c>
      <c r="EJ228" s="34">
        <v>0</v>
      </c>
      <c r="EK228" s="34">
        <v>100</v>
      </c>
      <c r="EL228" s="34">
        <v>999999999</v>
      </c>
      <c r="EM228" s="34">
        <v>100</v>
      </c>
      <c r="EN228" s="34">
        <v>100</v>
      </c>
      <c r="EO228" s="34">
        <v>100</v>
      </c>
      <c r="EP228" s="34">
        <v>100</v>
      </c>
      <c r="EQ228" s="34">
        <v>999999999</v>
      </c>
      <c r="ER228" s="34">
        <v>25</v>
      </c>
      <c r="ES228" s="34">
        <v>33.333333333333329</v>
      </c>
      <c r="ET228" s="34">
        <v>0</v>
      </c>
      <c r="EU228" s="34">
        <v>999999999</v>
      </c>
      <c r="EV228" s="34">
        <v>50</v>
      </c>
      <c r="EW228" s="34">
        <v>0</v>
      </c>
      <c r="EX228" s="34">
        <v>999999999</v>
      </c>
      <c r="EY228" s="34">
        <v>0</v>
      </c>
      <c r="EZ228" s="34">
        <v>0</v>
      </c>
      <c r="FA228" s="34">
        <v>0</v>
      </c>
      <c r="FB228" s="34">
        <v>0</v>
      </c>
      <c r="FC228" s="34">
        <v>999999999</v>
      </c>
      <c r="FD228" s="42">
        <v>0</v>
      </c>
      <c r="FE228" s="42">
        <v>0</v>
      </c>
      <c r="FF228" s="42">
        <v>20</v>
      </c>
      <c r="FG228" s="42">
        <v>999999999</v>
      </c>
      <c r="FH228" s="42">
        <v>50</v>
      </c>
      <c r="FI228" s="42">
        <v>0</v>
      </c>
      <c r="FJ228" s="42">
        <v>999999999</v>
      </c>
      <c r="FK228" s="42">
        <v>0</v>
      </c>
      <c r="FL228" s="42">
        <v>0</v>
      </c>
      <c r="FM228" s="42">
        <v>0</v>
      </c>
      <c r="FN228" s="42">
        <v>0</v>
      </c>
      <c r="FO228" s="42">
        <v>999999999</v>
      </c>
      <c r="FP228" s="42">
        <v>3</v>
      </c>
      <c r="FQ228" s="2">
        <v>3</v>
      </c>
      <c r="FR228" s="2">
        <v>5</v>
      </c>
      <c r="FS228" s="2">
        <v>0</v>
      </c>
      <c r="FT228" s="2">
        <v>1</v>
      </c>
      <c r="FU228" s="2">
        <v>3</v>
      </c>
      <c r="FV228" s="2">
        <v>0</v>
      </c>
      <c r="FW228" s="2">
        <v>1</v>
      </c>
      <c r="FX228" s="2">
        <v>2</v>
      </c>
      <c r="FY228" s="2">
        <v>3</v>
      </c>
      <c r="FZ228" s="2">
        <v>1</v>
      </c>
      <c r="GA228" s="2">
        <v>0</v>
      </c>
      <c r="GB228" s="25">
        <v>2</v>
      </c>
      <c r="GC228" s="25">
        <v>0</v>
      </c>
      <c r="GD228" s="25">
        <v>0</v>
      </c>
      <c r="GE228" s="25">
        <v>0</v>
      </c>
      <c r="GF228" s="25">
        <v>1</v>
      </c>
      <c r="GG228" s="25">
        <v>0</v>
      </c>
      <c r="GH228" s="25">
        <v>0</v>
      </c>
      <c r="GI228" s="25">
        <v>0</v>
      </c>
      <c r="GJ228" s="25">
        <v>0</v>
      </c>
      <c r="GK228" s="25">
        <v>0</v>
      </c>
      <c r="GL228" s="25">
        <v>0</v>
      </c>
      <c r="GM228" s="25">
        <v>0</v>
      </c>
      <c r="GN228" s="2">
        <v>0</v>
      </c>
      <c r="GO228" s="2">
        <v>1</v>
      </c>
      <c r="GP228" s="2">
        <v>1</v>
      </c>
      <c r="GQ228" s="2">
        <v>0</v>
      </c>
      <c r="GR228" s="2">
        <v>1</v>
      </c>
      <c r="GS228" s="2">
        <v>0</v>
      </c>
      <c r="GT228" s="2">
        <v>0</v>
      </c>
      <c r="GU228" s="2">
        <v>0</v>
      </c>
      <c r="GV228" s="2">
        <v>0</v>
      </c>
      <c r="GW228" s="2">
        <v>0</v>
      </c>
      <c r="GX228" s="2">
        <v>0</v>
      </c>
      <c r="GY228" s="2">
        <v>0</v>
      </c>
      <c r="GZ228" s="2">
        <v>5</v>
      </c>
      <c r="HA228" s="2">
        <v>4</v>
      </c>
      <c r="HB228" s="2">
        <v>6</v>
      </c>
      <c r="HC228" s="2">
        <v>0</v>
      </c>
      <c r="HD228" s="2">
        <v>3</v>
      </c>
      <c r="HE228" s="2">
        <v>3</v>
      </c>
      <c r="HF228" s="2">
        <v>0</v>
      </c>
      <c r="HG228" s="2">
        <v>1</v>
      </c>
      <c r="HH228" s="2">
        <v>2</v>
      </c>
      <c r="HI228" s="2">
        <v>3</v>
      </c>
      <c r="HJ228" s="2">
        <v>1</v>
      </c>
      <c r="HK228" s="2">
        <v>0</v>
      </c>
      <c r="HL228" s="34">
        <v>60</v>
      </c>
      <c r="HM228" s="34">
        <v>75</v>
      </c>
      <c r="HN228" s="34">
        <v>83.333333333333343</v>
      </c>
      <c r="HO228" s="34">
        <v>999999999</v>
      </c>
      <c r="HP228" s="34">
        <v>33.333333333333329</v>
      </c>
      <c r="HQ228" s="34">
        <v>100</v>
      </c>
      <c r="HR228" s="34">
        <v>999999999</v>
      </c>
      <c r="HS228" s="34">
        <v>100</v>
      </c>
      <c r="HT228" s="34">
        <v>100</v>
      </c>
      <c r="HU228" s="34">
        <v>100</v>
      </c>
      <c r="HV228" s="34">
        <v>100</v>
      </c>
      <c r="HW228" s="34">
        <v>999999999</v>
      </c>
      <c r="HX228" s="39">
        <v>40</v>
      </c>
      <c r="HY228" s="39">
        <v>0</v>
      </c>
      <c r="HZ228" s="39">
        <v>0</v>
      </c>
      <c r="IA228" s="39">
        <v>999999999</v>
      </c>
      <c r="IB228" s="39">
        <v>33.333333333333329</v>
      </c>
      <c r="IC228" s="39">
        <v>0</v>
      </c>
      <c r="ID228" s="39">
        <v>999999999</v>
      </c>
      <c r="IE228" s="39">
        <v>0</v>
      </c>
      <c r="IF228" s="39">
        <v>0</v>
      </c>
      <c r="IG228" s="39">
        <v>0</v>
      </c>
      <c r="IH228" s="39">
        <v>0</v>
      </c>
      <c r="II228" s="39">
        <v>999999999</v>
      </c>
      <c r="IJ228" s="39">
        <v>0</v>
      </c>
      <c r="IK228" s="39">
        <v>25</v>
      </c>
      <c r="IL228" s="39">
        <v>16.666666666666664</v>
      </c>
      <c r="IM228" s="39">
        <v>999999999</v>
      </c>
      <c r="IN228" s="39">
        <v>33.333333333333329</v>
      </c>
      <c r="IO228" s="39">
        <v>0</v>
      </c>
      <c r="IP228" s="39">
        <v>999999999</v>
      </c>
      <c r="IQ228" s="39">
        <v>0</v>
      </c>
      <c r="IR228" s="39">
        <v>0</v>
      </c>
      <c r="IS228" s="39">
        <v>0</v>
      </c>
      <c r="IT228" s="39">
        <v>0</v>
      </c>
      <c r="IU228" s="39">
        <v>999999999</v>
      </c>
      <c r="IV228" s="39">
        <v>0</v>
      </c>
      <c r="IW228" s="39">
        <v>0</v>
      </c>
      <c r="IX228" s="39">
        <v>0</v>
      </c>
      <c r="IY228" s="39">
        <v>1</v>
      </c>
      <c r="IZ228" s="39">
        <v>0</v>
      </c>
      <c r="JA228" s="39">
        <v>0</v>
      </c>
      <c r="JB228" s="39">
        <v>0</v>
      </c>
      <c r="JC228" s="39">
        <v>0</v>
      </c>
      <c r="JD228" s="2">
        <v>0</v>
      </c>
      <c r="JE228" s="2">
        <v>0</v>
      </c>
      <c r="JF228" s="2">
        <v>0</v>
      </c>
      <c r="JG228" s="2">
        <v>1</v>
      </c>
      <c r="JH228" s="2">
        <v>0</v>
      </c>
      <c r="JI228" s="2">
        <v>3</v>
      </c>
      <c r="JJ228" s="2">
        <v>0</v>
      </c>
      <c r="JK228" s="2">
        <v>0</v>
      </c>
      <c r="JL228" s="2">
        <v>0</v>
      </c>
      <c r="JM228" s="44">
        <v>0</v>
      </c>
      <c r="JN228" s="44">
        <v>0</v>
      </c>
      <c r="JO228" s="44">
        <v>0</v>
      </c>
      <c r="JP228" s="2">
        <v>0</v>
      </c>
      <c r="JQ228" s="2">
        <v>0</v>
      </c>
      <c r="JR228" s="2">
        <v>0</v>
      </c>
      <c r="JS228" s="2">
        <v>0</v>
      </c>
      <c r="JT228" s="2">
        <v>1</v>
      </c>
      <c r="JU228" s="2">
        <v>0</v>
      </c>
      <c r="JV228" s="2">
        <v>0</v>
      </c>
      <c r="JW228" s="2">
        <v>0</v>
      </c>
      <c r="JX228" s="2">
        <v>0</v>
      </c>
      <c r="JY228" s="2">
        <v>0</v>
      </c>
      <c r="JZ228" s="2">
        <v>0</v>
      </c>
      <c r="KA228" s="2">
        <v>0</v>
      </c>
      <c r="KB228" s="25">
        <v>0</v>
      </c>
      <c r="KC228" s="25">
        <v>0</v>
      </c>
      <c r="KD228" s="25">
        <v>0</v>
      </c>
      <c r="KE228" s="25">
        <v>0</v>
      </c>
      <c r="KF228" s="25">
        <v>1</v>
      </c>
      <c r="KG228" s="25">
        <v>3</v>
      </c>
      <c r="KH228" s="25">
        <v>0</v>
      </c>
      <c r="KI228" s="25">
        <v>1</v>
      </c>
      <c r="KJ228" s="25">
        <v>0</v>
      </c>
      <c r="KK228" s="25">
        <v>0</v>
      </c>
      <c r="KL228" s="25">
        <v>0</v>
      </c>
      <c r="KM228" s="25">
        <v>0</v>
      </c>
      <c r="KN228" s="25">
        <v>0</v>
      </c>
      <c r="KO228" s="25">
        <v>0</v>
      </c>
      <c r="KP228" s="25">
        <v>0</v>
      </c>
      <c r="KQ228" s="25">
        <v>1</v>
      </c>
      <c r="KR228" s="44">
        <v>0</v>
      </c>
      <c r="KS228" s="44">
        <v>0</v>
      </c>
      <c r="KT228" s="44">
        <v>999999999</v>
      </c>
      <c r="KU228" s="44">
        <v>100</v>
      </c>
      <c r="KV228" s="44">
        <v>999999999</v>
      </c>
      <c r="KW228" s="44">
        <v>999999999</v>
      </c>
      <c r="KX228" s="44">
        <v>999999999</v>
      </c>
      <c r="KY228" s="44">
        <v>999999999</v>
      </c>
      <c r="KZ228" s="44">
        <v>999999999</v>
      </c>
      <c r="LA228" s="44">
        <v>999999999</v>
      </c>
      <c r="LB228" s="44">
        <v>999999999</v>
      </c>
      <c r="LC228" s="44">
        <v>100</v>
      </c>
      <c r="LD228" s="44">
        <v>0</v>
      </c>
      <c r="LE228" s="44">
        <v>100</v>
      </c>
      <c r="LF228" s="44">
        <v>999999999</v>
      </c>
      <c r="LG228" s="44">
        <v>0</v>
      </c>
      <c r="LH228" s="44">
        <v>999999999</v>
      </c>
      <c r="LI228" s="44">
        <v>999999999</v>
      </c>
      <c r="LJ228" s="44">
        <v>999999999</v>
      </c>
      <c r="LK228" s="44">
        <v>999999999</v>
      </c>
      <c r="LL228" s="44">
        <v>999999999</v>
      </c>
      <c r="LM228" s="44">
        <v>999999999</v>
      </c>
      <c r="LN228" s="44">
        <v>999999999</v>
      </c>
      <c r="LO228" s="44">
        <v>0</v>
      </c>
      <c r="LP228" s="44">
        <v>100</v>
      </c>
      <c r="LQ228" s="44">
        <v>0</v>
      </c>
      <c r="LR228" s="44">
        <v>999999999</v>
      </c>
      <c r="LS228" s="44">
        <v>0</v>
      </c>
      <c r="LT228" s="44">
        <v>999999999</v>
      </c>
      <c r="LU228" s="44">
        <v>999999999</v>
      </c>
      <c r="LV228" s="44">
        <v>999999999</v>
      </c>
      <c r="LW228" s="44">
        <v>999999999</v>
      </c>
      <c r="LX228" s="44">
        <v>999999999</v>
      </c>
      <c r="LY228" s="44">
        <v>999999999</v>
      </c>
      <c r="LZ228" s="44">
        <v>999999999</v>
      </c>
      <c r="MA228" s="44">
        <v>0</v>
      </c>
      <c r="MB228" s="25">
        <v>2</v>
      </c>
      <c r="MC228" s="25">
        <v>1</v>
      </c>
      <c r="MD228" s="25">
        <v>1</v>
      </c>
      <c r="ME228" s="25">
        <v>0</v>
      </c>
      <c r="MF228" s="25">
        <v>2</v>
      </c>
      <c r="MG228" s="25">
        <v>0</v>
      </c>
      <c r="MH228" s="25">
        <v>0</v>
      </c>
      <c r="MI228" s="25">
        <v>0</v>
      </c>
      <c r="MJ228" s="25">
        <v>0</v>
      </c>
      <c r="MK228" s="25">
        <v>1</v>
      </c>
      <c r="ML228" s="25">
        <v>0</v>
      </c>
      <c r="MM228" s="25">
        <v>0</v>
      </c>
      <c r="MN228" s="25">
        <v>4</v>
      </c>
      <c r="MO228" s="25">
        <v>2</v>
      </c>
      <c r="MP228" s="25">
        <v>5</v>
      </c>
      <c r="MQ228" s="25">
        <v>0</v>
      </c>
      <c r="MR228" s="25">
        <v>2</v>
      </c>
      <c r="MS228" s="25">
        <v>3</v>
      </c>
      <c r="MT228" s="25">
        <v>0</v>
      </c>
      <c r="MU228" s="25">
        <v>0</v>
      </c>
      <c r="MV228" s="25">
        <v>1</v>
      </c>
      <c r="MW228" s="44">
        <v>1</v>
      </c>
      <c r="MX228" s="44">
        <v>0</v>
      </c>
      <c r="MY228" s="44">
        <v>0</v>
      </c>
      <c r="MZ228" s="44">
        <v>50</v>
      </c>
      <c r="NA228" s="44">
        <v>50</v>
      </c>
      <c r="NB228" s="44">
        <v>20</v>
      </c>
      <c r="NC228" s="44">
        <v>999999999</v>
      </c>
      <c r="ND228" s="44">
        <v>100</v>
      </c>
      <c r="NE228" s="44">
        <v>0</v>
      </c>
      <c r="NF228" s="44">
        <v>999999999</v>
      </c>
      <c r="NG228" s="44">
        <v>999999999</v>
      </c>
      <c r="NH228" s="44">
        <v>0</v>
      </c>
      <c r="NI228" s="44">
        <v>100</v>
      </c>
      <c r="NJ228" s="44">
        <v>999999999</v>
      </c>
      <c r="NK228" s="44">
        <v>999999999</v>
      </c>
      <c r="NL228" s="25">
        <v>0</v>
      </c>
      <c r="NM228" s="25">
        <v>0</v>
      </c>
      <c r="NN228" s="25">
        <v>0</v>
      </c>
      <c r="NO228" s="25">
        <v>0</v>
      </c>
      <c r="NP228" s="25">
        <v>0</v>
      </c>
      <c r="NQ228" s="25">
        <v>0</v>
      </c>
      <c r="NR228" s="25">
        <v>0</v>
      </c>
      <c r="NS228" s="25">
        <v>0</v>
      </c>
      <c r="NT228" s="25">
        <v>0</v>
      </c>
      <c r="NU228" s="25">
        <v>0</v>
      </c>
      <c r="NV228" s="25">
        <v>0</v>
      </c>
      <c r="NW228" s="25">
        <v>0</v>
      </c>
      <c r="NX228" s="25">
        <v>1</v>
      </c>
      <c r="NY228" s="25">
        <v>1</v>
      </c>
      <c r="NZ228" s="25">
        <v>0</v>
      </c>
      <c r="OA228" s="25">
        <v>0</v>
      </c>
      <c r="OB228" s="25">
        <v>0</v>
      </c>
      <c r="OC228" s="25">
        <v>0</v>
      </c>
      <c r="OD228" s="44">
        <v>0</v>
      </c>
      <c r="OE228" s="44">
        <v>0</v>
      </c>
      <c r="OF228" s="44">
        <v>0</v>
      </c>
      <c r="OG228" s="44">
        <v>0</v>
      </c>
      <c r="OH228" s="44">
        <v>0</v>
      </c>
      <c r="OI228" s="44">
        <v>0</v>
      </c>
      <c r="OJ228" s="44">
        <v>0</v>
      </c>
      <c r="OK228" s="44">
        <v>0</v>
      </c>
      <c r="OL228" s="44">
        <v>999999999</v>
      </c>
      <c r="OM228" s="44">
        <v>999999999</v>
      </c>
      <c r="ON228" s="44">
        <v>999999999</v>
      </c>
      <c r="OO228" s="44">
        <v>999999999</v>
      </c>
      <c r="OP228" s="44">
        <v>999999999</v>
      </c>
      <c r="OQ228" s="44">
        <v>999999999</v>
      </c>
      <c r="OR228" s="44">
        <v>999999999</v>
      </c>
      <c r="OS228" s="44">
        <v>999999999</v>
      </c>
      <c r="OT228" s="44">
        <v>999999999</v>
      </c>
      <c r="OU228" s="44">
        <v>999999999</v>
      </c>
      <c r="OV228" s="25">
        <v>5</v>
      </c>
      <c r="OW228" s="25">
        <v>7</v>
      </c>
      <c r="OX228" s="25">
        <v>7</v>
      </c>
      <c r="OY228" s="25">
        <v>2</v>
      </c>
      <c r="OZ228" s="25">
        <v>2</v>
      </c>
      <c r="PA228" s="25">
        <v>2</v>
      </c>
      <c r="PB228" s="25">
        <v>1</v>
      </c>
      <c r="PC228" s="25">
        <v>1</v>
      </c>
      <c r="PD228" s="25">
        <v>3</v>
      </c>
      <c r="PE228" s="25">
        <v>5</v>
      </c>
      <c r="PF228" s="25">
        <v>3</v>
      </c>
      <c r="PG228" s="25">
        <v>0</v>
      </c>
      <c r="PH228" s="25">
        <v>7</v>
      </c>
      <c r="PI228" s="25">
        <v>10</v>
      </c>
      <c r="PJ228" s="25">
        <v>10</v>
      </c>
      <c r="PK228" s="25">
        <v>4</v>
      </c>
      <c r="PL228" s="25">
        <v>3</v>
      </c>
      <c r="PM228" s="25">
        <v>3</v>
      </c>
      <c r="PN228" s="25">
        <v>1</v>
      </c>
      <c r="PO228" s="25">
        <v>1</v>
      </c>
      <c r="PP228" s="25">
        <v>3</v>
      </c>
      <c r="PQ228" s="25">
        <v>5</v>
      </c>
      <c r="PR228" s="25">
        <v>3</v>
      </c>
      <c r="PS228" s="25">
        <v>1</v>
      </c>
      <c r="PT228" s="44">
        <v>71.428571428571431</v>
      </c>
      <c r="PU228" s="44">
        <v>70</v>
      </c>
      <c r="PV228" s="44">
        <v>70</v>
      </c>
      <c r="PW228" s="44">
        <v>50</v>
      </c>
      <c r="PX228" s="44">
        <v>66.666666666666657</v>
      </c>
      <c r="PY228" s="44">
        <v>66.666666666666657</v>
      </c>
      <c r="PZ228" s="44">
        <v>100</v>
      </c>
      <c r="QA228" s="44">
        <v>100</v>
      </c>
      <c r="QB228" s="44">
        <v>100</v>
      </c>
      <c r="QC228" s="44">
        <v>100</v>
      </c>
      <c r="QD228" s="44">
        <v>100</v>
      </c>
      <c r="QE228" s="44">
        <v>0</v>
      </c>
      <c r="QF228" s="25">
        <v>6</v>
      </c>
      <c r="QG228" s="25">
        <v>8</v>
      </c>
      <c r="QH228" s="25">
        <v>9</v>
      </c>
      <c r="QI228" s="25">
        <v>4</v>
      </c>
      <c r="QJ228" s="25">
        <v>3</v>
      </c>
      <c r="QK228" s="25">
        <v>3</v>
      </c>
      <c r="QL228" s="25">
        <v>1</v>
      </c>
      <c r="QM228" s="25">
        <v>1</v>
      </c>
      <c r="QN228" s="25">
        <v>3</v>
      </c>
      <c r="QO228" s="25">
        <v>3</v>
      </c>
      <c r="QP228" s="25">
        <v>2</v>
      </c>
      <c r="QQ228" s="25">
        <v>7</v>
      </c>
      <c r="QR228" s="25">
        <v>10</v>
      </c>
      <c r="QS228" s="25">
        <v>10</v>
      </c>
      <c r="QT228" s="25">
        <v>4</v>
      </c>
      <c r="QU228" s="25">
        <v>3</v>
      </c>
      <c r="QV228" s="25">
        <v>3</v>
      </c>
      <c r="QW228" s="25">
        <v>1</v>
      </c>
      <c r="QX228" s="25">
        <v>1</v>
      </c>
      <c r="QY228" s="25">
        <v>3</v>
      </c>
      <c r="QZ228" s="25">
        <v>5</v>
      </c>
      <c r="RA228" s="25">
        <v>3</v>
      </c>
      <c r="RB228" s="44">
        <v>85.714285714285708</v>
      </c>
      <c r="RC228" s="44">
        <v>80</v>
      </c>
      <c r="RD228" s="44">
        <v>90</v>
      </c>
      <c r="RE228" s="44">
        <v>100</v>
      </c>
      <c r="RF228" s="44">
        <v>100</v>
      </c>
      <c r="RG228" s="44">
        <v>100</v>
      </c>
      <c r="RH228" s="44">
        <v>100</v>
      </c>
      <c r="RI228" s="44">
        <v>100</v>
      </c>
      <c r="RJ228" s="44">
        <v>100</v>
      </c>
      <c r="RK228" s="44">
        <v>60</v>
      </c>
      <c r="RL228" s="44">
        <v>66.666666666666657</v>
      </c>
      <c r="RM228" s="25">
        <v>5</v>
      </c>
      <c r="RN228" s="25">
        <v>5</v>
      </c>
      <c r="RO228" s="25">
        <v>6</v>
      </c>
      <c r="RP228" s="25">
        <v>0</v>
      </c>
      <c r="RQ228" s="25">
        <v>3</v>
      </c>
      <c r="RR228" s="25">
        <v>3</v>
      </c>
      <c r="RS228" s="25">
        <v>0</v>
      </c>
      <c r="RT228" s="25">
        <v>0</v>
      </c>
      <c r="RU228" s="25">
        <v>1</v>
      </c>
      <c r="RV228" s="25">
        <v>3</v>
      </c>
      <c r="RW228" s="25">
        <v>1</v>
      </c>
      <c r="RX228" s="25">
        <v>1</v>
      </c>
      <c r="RY228" s="25">
        <v>2</v>
      </c>
      <c r="RZ228" s="25">
        <v>4</v>
      </c>
      <c r="SA228" s="25">
        <v>3</v>
      </c>
      <c r="SB228" s="25">
        <v>0</v>
      </c>
      <c r="SC228" s="25">
        <v>1</v>
      </c>
      <c r="SD228" s="25">
        <v>1</v>
      </c>
      <c r="SE228" s="25">
        <v>0</v>
      </c>
      <c r="SF228" s="25">
        <v>0</v>
      </c>
      <c r="SG228" s="25">
        <v>0</v>
      </c>
      <c r="SH228" s="25">
        <v>3</v>
      </c>
      <c r="SI228" s="25">
        <v>1</v>
      </c>
      <c r="SJ228" s="25">
        <v>1</v>
      </c>
      <c r="SK228" s="25">
        <v>2</v>
      </c>
      <c r="SL228" s="25">
        <v>3</v>
      </c>
      <c r="SM228" s="25">
        <v>3</v>
      </c>
      <c r="SN228" s="25">
        <v>0</v>
      </c>
      <c r="SO228" s="25">
        <v>1</v>
      </c>
      <c r="SP228" s="25">
        <v>1</v>
      </c>
      <c r="SQ228" s="25">
        <v>0</v>
      </c>
      <c r="SR228" s="25">
        <v>0</v>
      </c>
      <c r="SS228" s="25">
        <v>0</v>
      </c>
      <c r="ST228" s="25">
        <v>3</v>
      </c>
      <c r="SU228" s="25">
        <v>1</v>
      </c>
      <c r="SV228" s="25">
        <v>1</v>
      </c>
      <c r="SW228" s="44">
        <v>50</v>
      </c>
      <c r="SX228" s="44">
        <v>62.5</v>
      </c>
      <c r="SY228" s="44">
        <v>75</v>
      </c>
      <c r="SZ228" s="44">
        <v>0</v>
      </c>
      <c r="TA228" s="44">
        <v>50</v>
      </c>
      <c r="TB228" s="44">
        <v>100</v>
      </c>
      <c r="TC228" s="44">
        <v>0</v>
      </c>
      <c r="TD228" s="44">
        <v>0</v>
      </c>
      <c r="TE228" s="44">
        <v>25</v>
      </c>
      <c r="TF228" s="44">
        <v>60</v>
      </c>
      <c r="TG228" s="44">
        <v>100</v>
      </c>
      <c r="TH228" s="44">
        <v>100</v>
      </c>
      <c r="TI228" s="44">
        <v>20</v>
      </c>
      <c r="TJ228" s="44">
        <v>50</v>
      </c>
      <c r="TK228" s="44">
        <v>37.5</v>
      </c>
      <c r="TL228" s="44">
        <v>0</v>
      </c>
      <c r="TM228" s="44">
        <v>16.666666666666664</v>
      </c>
      <c r="TN228" s="44">
        <v>33.333333333333329</v>
      </c>
      <c r="TO228" s="44">
        <v>0</v>
      </c>
      <c r="TP228" s="44">
        <v>0</v>
      </c>
      <c r="TQ228" s="44">
        <v>0</v>
      </c>
      <c r="TR228" s="44">
        <v>60</v>
      </c>
      <c r="TS228" s="44">
        <v>100</v>
      </c>
      <c r="TT228" s="44">
        <v>100</v>
      </c>
      <c r="TU228" s="44">
        <v>20</v>
      </c>
      <c r="TV228" s="44">
        <v>37.5</v>
      </c>
      <c r="TW228" s="44">
        <v>37.5</v>
      </c>
      <c r="TX228" s="44">
        <v>0</v>
      </c>
      <c r="TY228" s="44">
        <v>16.666666666666664</v>
      </c>
      <c r="TZ228" s="44">
        <v>33.333333333333329</v>
      </c>
      <c r="UA228" s="44">
        <v>0</v>
      </c>
      <c r="UB228" s="44">
        <v>0</v>
      </c>
      <c r="UC228" s="44">
        <v>0</v>
      </c>
      <c r="UD228" s="44">
        <v>60</v>
      </c>
      <c r="UE228" s="44">
        <v>100</v>
      </c>
      <c r="UF228" s="44">
        <v>100</v>
      </c>
    </row>
    <row r="229" spans="1:552" x14ac:dyDescent="0.25">
      <c r="A229" s="2" t="str">
        <f t="shared" si="3"/>
        <v xml:space="preserve">354890 São Carlos                                                                                                                                   </v>
      </c>
      <c r="B229" s="58">
        <v>354890</v>
      </c>
      <c r="C229" s="2" t="s">
        <v>273</v>
      </c>
      <c r="D229" s="56">
        <v>9</v>
      </c>
      <c r="E229" s="56">
        <v>4</v>
      </c>
      <c r="F229" s="56">
        <v>8</v>
      </c>
      <c r="G229" s="56">
        <v>7</v>
      </c>
      <c r="H229" s="56">
        <v>7</v>
      </c>
      <c r="I229" s="56">
        <v>9</v>
      </c>
      <c r="J229" s="56">
        <v>18</v>
      </c>
      <c r="K229" s="56">
        <v>16</v>
      </c>
      <c r="L229" s="56">
        <v>13</v>
      </c>
      <c r="M229" s="56">
        <v>11</v>
      </c>
      <c r="N229" s="56">
        <v>13</v>
      </c>
      <c r="O229" s="56">
        <v>8</v>
      </c>
      <c r="P229" s="59">
        <v>1</v>
      </c>
      <c r="Q229" s="59">
        <v>1</v>
      </c>
      <c r="R229" s="59">
        <v>6</v>
      </c>
      <c r="S229" s="59">
        <v>3</v>
      </c>
      <c r="T229" s="59">
        <v>6</v>
      </c>
      <c r="U229" s="59">
        <v>6</v>
      </c>
      <c r="V229" s="59">
        <v>13</v>
      </c>
      <c r="W229" s="59">
        <v>12</v>
      </c>
      <c r="X229" s="59">
        <v>10</v>
      </c>
      <c r="Y229" s="59">
        <v>6</v>
      </c>
      <c r="Z229" s="59">
        <v>7</v>
      </c>
      <c r="AA229" s="59">
        <v>6</v>
      </c>
      <c r="AB229" s="62">
        <v>11.111111111111111</v>
      </c>
      <c r="AC229" s="62">
        <v>25</v>
      </c>
      <c r="AD229" s="62">
        <v>75</v>
      </c>
      <c r="AE229" s="62">
        <v>42.857142857142854</v>
      </c>
      <c r="AF229" s="62">
        <v>85.714285714285708</v>
      </c>
      <c r="AG229" s="62">
        <v>66.666666666666657</v>
      </c>
      <c r="AH229" s="62">
        <v>72.222222222222214</v>
      </c>
      <c r="AI229" s="62">
        <v>75</v>
      </c>
      <c r="AJ229" s="62">
        <v>76.923076923076934</v>
      </c>
      <c r="AK229" s="62">
        <v>54.54545454545454</v>
      </c>
      <c r="AL229" s="62">
        <v>53.846153846153847</v>
      </c>
      <c r="AM229" s="62">
        <v>75</v>
      </c>
      <c r="AN229" s="61">
        <v>7</v>
      </c>
      <c r="AO229" s="25">
        <v>3</v>
      </c>
      <c r="AP229" s="25">
        <v>1</v>
      </c>
      <c r="AQ229" s="25">
        <v>3</v>
      </c>
      <c r="AR229" s="25">
        <v>1</v>
      </c>
      <c r="AS229" s="25">
        <v>3</v>
      </c>
      <c r="AT229" s="25">
        <v>4</v>
      </c>
      <c r="AU229" s="25">
        <v>3</v>
      </c>
      <c r="AV229" s="25">
        <v>3</v>
      </c>
      <c r="AW229" s="25">
        <v>4</v>
      </c>
      <c r="AX229" s="25">
        <v>6</v>
      </c>
      <c r="AY229" s="25">
        <v>2</v>
      </c>
      <c r="AZ229" s="39">
        <v>77.777777777777786</v>
      </c>
      <c r="BA229" s="39">
        <v>75</v>
      </c>
      <c r="BB229" s="39">
        <v>12.5</v>
      </c>
      <c r="BC229" s="39">
        <v>42.857142857142854</v>
      </c>
      <c r="BD229" s="39">
        <v>14.285714285714285</v>
      </c>
      <c r="BE229" s="39">
        <v>33.333333333333329</v>
      </c>
      <c r="BF229" s="39">
        <v>22.222222222222221</v>
      </c>
      <c r="BG229" s="39">
        <v>18.75</v>
      </c>
      <c r="BH229" s="39">
        <v>23.076923076923077</v>
      </c>
      <c r="BI229" s="39">
        <v>36.363636363636367</v>
      </c>
      <c r="BJ229" s="39">
        <v>46.153846153846153</v>
      </c>
      <c r="BK229" s="39">
        <v>25</v>
      </c>
      <c r="BL229" s="25">
        <v>1</v>
      </c>
      <c r="BM229" s="25">
        <v>0</v>
      </c>
      <c r="BN229" s="25">
        <v>1</v>
      </c>
      <c r="BO229" s="25">
        <v>1</v>
      </c>
      <c r="BP229" s="25">
        <v>0</v>
      </c>
      <c r="BQ229" s="25">
        <v>0</v>
      </c>
      <c r="BR229" s="25">
        <v>1</v>
      </c>
      <c r="BS229" s="25">
        <v>1</v>
      </c>
      <c r="BT229" s="25">
        <v>0</v>
      </c>
      <c r="BU229" s="25">
        <v>1</v>
      </c>
      <c r="BV229" s="25">
        <v>0</v>
      </c>
      <c r="BW229" s="25">
        <v>0</v>
      </c>
      <c r="BX229" s="39">
        <v>11.111111111111111</v>
      </c>
      <c r="BY229" s="39">
        <v>0</v>
      </c>
      <c r="BZ229" s="39">
        <v>12.5</v>
      </c>
      <c r="CA229" s="39">
        <v>14.285714285714285</v>
      </c>
      <c r="CB229" s="39">
        <v>0</v>
      </c>
      <c r="CC229" s="39">
        <v>0</v>
      </c>
      <c r="CD229" s="39">
        <v>5.5555555555555554</v>
      </c>
      <c r="CE229" s="39">
        <v>6.25</v>
      </c>
      <c r="CF229" s="39">
        <v>0</v>
      </c>
      <c r="CG229" s="39">
        <v>9.0909090909090917</v>
      </c>
      <c r="CH229" s="39">
        <v>0</v>
      </c>
      <c r="CI229" s="39">
        <v>0</v>
      </c>
      <c r="CJ229" s="63">
        <v>0</v>
      </c>
      <c r="CK229" s="63">
        <v>0</v>
      </c>
      <c r="CL229" s="63">
        <v>3</v>
      </c>
      <c r="CM229" s="63">
        <v>1</v>
      </c>
      <c r="CN229" s="63">
        <v>2</v>
      </c>
      <c r="CO229" s="63">
        <v>3</v>
      </c>
      <c r="CP229" s="63">
        <v>8</v>
      </c>
      <c r="CQ229" s="63">
        <v>5</v>
      </c>
      <c r="CR229" s="63">
        <v>2</v>
      </c>
      <c r="CS229" s="63">
        <v>2</v>
      </c>
      <c r="CT229" s="63">
        <v>2</v>
      </c>
      <c r="CU229" s="63">
        <v>4</v>
      </c>
      <c r="CV229" s="63">
        <v>0</v>
      </c>
      <c r="CW229" s="63">
        <v>0</v>
      </c>
      <c r="CX229" s="63">
        <v>0</v>
      </c>
      <c r="CY229" s="63">
        <v>0</v>
      </c>
      <c r="CZ229" s="63">
        <v>0</v>
      </c>
      <c r="DA229" s="63">
        <v>0</v>
      </c>
      <c r="DB229" s="63">
        <v>0</v>
      </c>
      <c r="DC229" s="63">
        <v>0</v>
      </c>
      <c r="DD229" s="63">
        <v>0</v>
      </c>
      <c r="DE229" s="63">
        <v>1</v>
      </c>
      <c r="DF229" s="63">
        <v>1</v>
      </c>
      <c r="DG229" s="63">
        <v>0</v>
      </c>
      <c r="DH229" s="25">
        <v>0</v>
      </c>
      <c r="DI229" s="25">
        <v>0</v>
      </c>
      <c r="DJ229" s="25">
        <v>1</v>
      </c>
      <c r="DK229" s="25">
        <v>1</v>
      </c>
      <c r="DL229" s="25">
        <v>2</v>
      </c>
      <c r="DM229" s="25">
        <v>1</v>
      </c>
      <c r="DN229" s="25">
        <v>0</v>
      </c>
      <c r="DO229" s="25">
        <v>1</v>
      </c>
      <c r="DP229" s="25">
        <v>1</v>
      </c>
      <c r="DQ229" s="25">
        <v>0</v>
      </c>
      <c r="DR229" s="25">
        <v>0</v>
      </c>
      <c r="DS229" s="25">
        <v>0</v>
      </c>
      <c r="DT229" s="34">
        <v>0</v>
      </c>
      <c r="DU229" s="34">
        <v>0</v>
      </c>
      <c r="DV229" s="34">
        <v>4</v>
      </c>
      <c r="DW229" s="34">
        <v>2</v>
      </c>
      <c r="DX229" s="34">
        <v>4</v>
      </c>
      <c r="DY229" s="34">
        <v>4</v>
      </c>
      <c r="DZ229" s="34">
        <v>8</v>
      </c>
      <c r="EA229" s="2">
        <v>6</v>
      </c>
      <c r="EB229" s="2">
        <v>3</v>
      </c>
      <c r="EC229" s="2">
        <v>3</v>
      </c>
      <c r="ED229" s="2">
        <v>3</v>
      </c>
      <c r="EE229" s="2">
        <v>4</v>
      </c>
      <c r="EF229" s="34">
        <v>999999999</v>
      </c>
      <c r="EG229" s="34">
        <v>999999999</v>
      </c>
      <c r="EH229" s="34">
        <v>75</v>
      </c>
      <c r="EI229" s="34">
        <v>50</v>
      </c>
      <c r="EJ229" s="34">
        <v>50</v>
      </c>
      <c r="EK229" s="34">
        <v>75</v>
      </c>
      <c r="EL229" s="34">
        <v>100</v>
      </c>
      <c r="EM229" s="34">
        <v>83.333333333333343</v>
      </c>
      <c r="EN229" s="34">
        <v>66.666666666666657</v>
      </c>
      <c r="EO229" s="34">
        <v>66.666666666666657</v>
      </c>
      <c r="EP229" s="34">
        <v>66.666666666666657</v>
      </c>
      <c r="EQ229" s="34">
        <v>100</v>
      </c>
      <c r="ER229" s="34">
        <v>999999999</v>
      </c>
      <c r="ES229" s="34">
        <v>999999999</v>
      </c>
      <c r="ET229" s="34">
        <v>0</v>
      </c>
      <c r="EU229" s="34">
        <v>0</v>
      </c>
      <c r="EV229" s="34">
        <v>0</v>
      </c>
      <c r="EW229" s="34">
        <v>0</v>
      </c>
      <c r="EX229" s="34">
        <v>0</v>
      </c>
      <c r="EY229" s="34">
        <v>0</v>
      </c>
      <c r="EZ229" s="34">
        <v>0</v>
      </c>
      <c r="FA229" s="34">
        <v>33.333333333333329</v>
      </c>
      <c r="FB229" s="34">
        <v>33.333333333333329</v>
      </c>
      <c r="FC229" s="34">
        <v>0</v>
      </c>
      <c r="FD229" s="42">
        <v>999999999</v>
      </c>
      <c r="FE229" s="42">
        <v>999999999</v>
      </c>
      <c r="FF229" s="42">
        <v>25</v>
      </c>
      <c r="FG229" s="42">
        <v>50</v>
      </c>
      <c r="FH229" s="42">
        <v>50</v>
      </c>
      <c r="FI229" s="42">
        <v>25</v>
      </c>
      <c r="FJ229" s="42">
        <v>0</v>
      </c>
      <c r="FK229" s="42">
        <v>16.666666666666664</v>
      </c>
      <c r="FL229" s="42">
        <v>33.333333333333329</v>
      </c>
      <c r="FM229" s="42">
        <v>0</v>
      </c>
      <c r="FN229" s="42">
        <v>0</v>
      </c>
      <c r="FO229" s="42">
        <v>0</v>
      </c>
      <c r="FP229" s="42">
        <v>1</v>
      </c>
      <c r="FQ229" s="2">
        <v>1</v>
      </c>
      <c r="FR229" s="2">
        <v>4</v>
      </c>
      <c r="FS229" s="2">
        <v>1</v>
      </c>
      <c r="FT229" s="2">
        <v>1</v>
      </c>
      <c r="FU229" s="2">
        <v>3</v>
      </c>
      <c r="FV229" s="2">
        <v>7</v>
      </c>
      <c r="FW229" s="2">
        <v>8</v>
      </c>
      <c r="FX229" s="2">
        <v>5</v>
      </c>
      <c r="FY229" s="2">
        <v>3</v>
      </c>
      <c r="FZ229" s="2">
        <v>4</v>
      </c>
      <c r="GA229" s="2">
        <v>5</v>
      </c>
      <c r="GB229" s="25">
        <v>0</v>
      </c>
      <c r="GC229" s="25">
        <v>0</v>
      </c>
      <c r="GD229" s="25">
        <v>0</v>
      </c>
      <c r="GE229" s="25">
        <v>1</v>
      </c>
      <c r="GF229" s="25">
        <v>0</v>
      </c>
      <c r="GG229" s="25">
        <v>1</v>
      </c>
      <c r="GH229" s="25">
        <v>2</v>
      </c>
      <c r="GI229" s="25">
        <v>0</v>
      </c>
      <c r="GJ229" s="25">
        <v>1</v>
      </c>
      <c r="GK229" s="25">
        <v>0</v>
      </c>
      <c r="GL229" s="25">
        <v>1</v>
      </c>
      <c r="GM229" s="25">
        <v>0</v>
      </c>
      <c r="GN229" s="2">
        <v>0</v>
      </c>
      <c r="GO229" s="2">
        <v>0</v>
      </c>
      <c r="GP229" s="2">
        <v>2</v>
      </c>
      <c r="GQ229" s="2">
        <v>0</v>
      </c>
      <c r="GR229" s="2">
        <v>3</v>
      </c>
      <c r="GS229" s="2">
        <v>2</v>
      </c>
      <c r="GT229" s="2">
        <v>1</v>
      </c>
      <c r="GU229" s="2">
        <v>1</v>
      </c>
      <c r="GV229" s="2">
        <v>1</v>
      </c>
      <c r="GW229" s="2">
        <v>2</v>
      </c>
      <c r="GX229" s="2">
        <v>0</v>
      </c>
      <c r="GY229" s="2">
        <v>0</v>
      </c>
      <c r="GZ229" s="2">
        <v>1</v>
      </c>
      <c r="HA229" s="2">
        <v>1</v>
      </c>
      <c r="HB229" s="2">
        <v>6</v>
      </c>
      <c r="HC229" s="2">
        <v>2</v>
      </c>
      <c r="HD229" s="2">
        <v>4</v>
      </c>
      <c r="HE229" s="2">
        <v>6</v>
      </c>
      <c r="HF229" s="2">
        <v>10</v>
      </c>
      <c r="HG229" s="2">
        <v>9</v>
      </c>
      <c r="HH229" s="2">
        <v>7</v>
      </c>
      <c r="HI229" s="2">
        <v>5</v>
      </c>
      <c r="HJ229" s="2">
        <v>5</v>
      </c>
      <c r="HK229" s="2">
        <v>5</v>
      </c>
      <c r="HL229" s="34">
        <v>100</v>
      </c>
      <c r="HM229" s="34">
        <v>100</v>
      </c>
      <c r="HN229" s="34">
        <v>66.666666666666657</v>
      </c>
      <c r="HO229" s="34">
        <v>50</v>
      </c>
      <c r="HP229" s="34">
        <v>25</v>
      </c>
      <c r="HQ229" s="34">
        <v>50</v>
      </c>
      <c r="HR229" s="34">
        <v>70</v>
      </c>
      <c r="HS229" s="34">
        <v>88.888888888888886</v>
      </c>
      <c r="HT229" s="34">
        <v>71.428571428571431</v>
      </c>
      <c r="HU229" s="34">
        <v>60</v>
      </c>
      <c r="HV229" s="34">
        <v>80</v>
      </c>
      <c r="HW229" s="34">
        <v>100</v>
      </c>
      <c r="HX229" s="39">
        <v>0</v>
      </c>
      <c r="HY229" s="39">
        <v>0</v>
      </c>
      <c r="HZ229" s="39">
        <v>0</v>
      </c>
      <c r="IA229" s="39">
        <v>50</v>
      </c>
      <c r="IB229" s="39">
        <v>0</v>
      </c>
      <c r="IC229" s="39">
        <v>16.666666666666664</v>
      </c>
      <c r="ID229" s="39">
        <v>20</v>
      </c>
      <c r="IE229" s="39">
        <v>0</v>
      </c>
      <c r="IF229" s="39">
        <v>14.285714285714285</v>
      </c>
      <c r="IG229" s="39">
        <v>0</v>
      </c>
      <c r="IH229" s="39">
        <v>20</v>
      </c>
      <c r="II229" s="39">
        <v>0</v>
      </c>
      <c r="IJ229" s="39">
        <v>0</v>
      </c>
      <c r="IK229" s="39">
        <v>0</v>
      </c>
      <c r="IL229" s="39">
        <v>33.333333333333329</v>
      </c>
      <c r="IM229" s="39">
        <v>0</v>
      </c>
      <c r="IN229" s="39">
        <v>75</v>
      </c>
      <c r="IO229" s="39">
        <v>33.333333333333329</v>
      </c>
      <c r="IP229" s="39">
        <v>10</v>
      </c>
      <c r="IQ229" s="39">
        <v>11.111111111111111</v>
      </c>
      <c r="IR229" s="39">
        <v>14.285714285714285</v>
      </c>
      <c r="IS229" s="39">
        <v>40</v>
      </c>
      <c r="IT229" s="39">
        <v>0</v>
      </c>
      <c r="IU229" s="39">
        <v>0</v>
      </c>
      <c r="IV229" s="39">
        <v>4</v>
      </c>
      <c r="IW229" s="39">
        <v>1</v>
      </c>
      <c r="IX229" s="39">
        <v>0</v>
      </c>
      <c r="IY229" s="39">
        <v>0</v>
      </c>
      <c r="IZ229" s="39">
        <v>1</v>
      </c>
      <c r="JA229" s="39">
        <v>0</v>
      </c>
      <c r="JB229" s="39">
        <v>3</v>
      </c>
      <c r="JC229" s="39">
        <v>2</v>
      </c>
      <c r="JD229" s="2">
        <v>1</v>
      </c>
      <c r="JE229" s="2">
        <v>2</v>
      </c>
      <c r="JF229" s="2">
        <v>5</v>
      </c>
      <c r="JG229" s="2">
        <v>2</v>
      </c>
      <c r="JH229" s="2">
        <v>0</v>
      </c>
      <c r="JI229" s="2">
        <v>1</v>
      </c>
      <c r="JJ229" s="2">
        <v>0</v>
      </c>
      <c r="JK229" s="2">
        <v>1</v>
      </c>
      <c r="JL229" s="2">
        <v>0</v>
      </c>
      <c r="JM229" s="44">
        <v>0</v>
      </c>
      <c r="JN229" s="44">
        <v>0</v>
      </c>
      <c r="JO229" s="44">
        <v>1</v>
      </c>
      <c r="JP229" s="2">
        <v>1</v>
      </c>
      <c r="JQ229" s="2">
        <v>1</v>
      </c>
      <c r="JR229" s="2">
        <v>0</v>
      </c>
      <c r="JS229" s="2">
        <v>0</v>
      </c>
      <c r="JT229" s="2">
        <v>2</v>
      </c>
      <c r="JU229" s="2">
        <v>0</v>
      </c>
      <c r="JV229" s="2">
        <v>0</v>
      </c>
      <c r="JW229" s="2">
        <v>2</v>
      </c>
      <c r="JX229" s="2">
        <v>0</v>
      </c>
      <c r="JY229" s="2">
        <v>1</v>
      </c>
      <c r="JZ229" s="2">
        <v>0</v>
      </c>
      <c r="KA229" s="2">
        <v>0</v>
      </c>
      <c r="KB229" s="25">
        <v>0</v>
      </c>
      <c r="KC229" s="25">
        <v>0</v>
      </c>
      <c r="KD229" s="25">
        <v>1</v>
      </c>
      <c r="KE229" s="25">
        <v>0</v>
      </c>
      <c r="KF229" s="25">
        <v>6</v>
      </c>
      <c r="KG229" s="25">
        <v>2</v>
      </c>
      <c r="KH229" s="25">
        <v>0</v>
      </c>
      <c r="KI229" s="25">
        <v>3</v>
      </c>
      <c r="KJ229" s="25">
        <v>1</v>
      </c>
      <c r="KK229" s="25">
        <v>1</v>
      </c>
      <c r="KL229" s="25">
        <v>3</v>
      </c>
      <c r="KM229" s="25">
        <v>3</v>
      </c>
      <c r="KN229" s="25">
        <v>2</v>
      </c>
      <c r="KO229" s="25">
        <v>3</v>
      </c>
      <c r="KP229" s="25">
        <v>6</v>
      </c>
      <c r="KQ229" s="25">
        <v>2</v>
      </c>
      <c r="KR229" s="44">
        <v>66.666666666666657</v>
      </c>
      <c r="KS229" s="44">
        <v>50</v>
      </c>
      <c r="KT229" s="44">
        <v>999999999</v>
      </c>
      <c r="KU229" s="44">
        <v>0</v>
      </c>
      <c r="KV229" s="44">
        <v>100</v>
      </c>
      <c r="KW229" s="44">
        <v>0</v>
      </c>
      <c r="KX229" s="44">
        <v>100</v>
      </c>
      <c r="KY229" s="44">
        <v>66.666666666666657</v>
      </c>
      <c r="KZ229" s="44">
        <v>50</v>
      </c>
      <c r="LA229" s="44">
        <v>66.666666666666657</v>
      </c>
      <c r="LB229" s="44">
        <v>83.333333333333343</v>
      </c>
      <c r="LC229" s="44">
        <v>100</v>
      </c>
      <c r="LD229" s="44">
        <v>0</v>
      </c>
      <c r="LE229" s="44">
        <v>50</v>
      </c>
      <c r="LF229" s="44">
        <v>999999999</v>
      </c>
      <c r="LG229" s="44">
        <v>33.333333333333329</v>
      </c>
      <c r="LH229" s="44">
        <v>0</v>
      </c>
      <c r="LI229" s="44">
        <v>0</v>
      </c>
      <c r="LJ229" s="44">
        <v>0</v>
      </c>
      <c r="LK229" s="44">
        <v>33.333333333333329</v>
      </c>
      <c r="LL229" s="44">
        <v>50</v>
      </c>
      <c r="LM229" s="44">
        <v>33.333333333333329</v>
      </c>
      <c r="LN229" s="44">
        <v>0</v>
      </c>
      <c r="LO229" s="44">
        <v>0</v>
      </c>
      <c r="LP229" s="44">
        <v>33.333333333333329</v>
      </c>
      <c r="LQ229" s="44">
        <v>0</v>
      </c>
      <c r="LR229" s="44">
        <v>999999999</v>
      </c>
      <c r="LS229" s="44">
        <v>66.666666666666657</v>
      </c>
      <c r="LT229" s="44">
        <v>0</v>
      </c>
      <c r="LU229" s="44">
        <v>100</v>
      </c>
      <c r="LV229" s="44">
        <v>0</v>
      </c>
      <c r="LW229" s="44">
        <v>0</v>
      </c>
      <c r="LX229" s="44">
        <v>0</v>
      </c>
      <c r="LY229" s="44">
        <v>0</v>
      </c>
      <c r="LZ229" s="44">
        <v>16.666666666666664</v>
      </c>
      <c r="MA229" s="44">
        <v>0</v>
      </c>
      <c r="MB229" s="25">
        <v>0</v>
      </c>
      <c r="MC229" s="25">
        <v>0</v>
      </c>
      <c r="MD229" s="25">
        <v>1</v>
      </c>
      <c r="ME229" s="25">
        <v>0</v>
      </c>
      <c r="MF229" s="25">
        <v>1</v>
      </c>
      <c r="MG229" s="25">
        <v>1</v>
      </c>
      <c r="MH229" s="25">
        <v>1</v>
      </c>
      <c r="MI229" s="25">
        <v>0</v>
      </c>
      <c r="MJ229" s="25">
        <v>2</v>
      </c>
      <c r="MK229" s="25">
        <v>0</v>
      </c>
      <c r="ML229" s="25">
        <v>0</v>
      </c>
      <c r="MM229" s="25">
        <v>0</v>
      </c>
      <c r="MN229" s="25">
        <v>0</v>
      </c>
      <c r="MO229" s="25">
        <v>0</v>
      </c>
      <c r="MP229" s="25">
        <v>4</v>
      </c>
      <c r="MQ229" s="25">
        <v>2</v>
      </c>
      <c r="MR229" s="25">
        <v>4</v>
      </c>
      <c r="MS229" s="25">
        <v>4</v>
      </c>
      <c r="MT229" s="25">
        <v>7</v>
      </c>
      <c r="MU229" s="25">
        <v>6</v>
      </c>
      <c r="MV229" s="25">
        <v>3</v>
      </c>
      <c r="MW229" s="44">
        <v>3</v>
      </c>
      <c r="MX229" s="44">
        <v>3</v>
      </c>
      <c r="MY229" s="44">
        <v>2</v>
      </c>
      <c r="MZ229" s="44">
        <v>999999999</v>
      </c>
      <c r="NA229" s="44">
        <v>999999999</v>
      </c>
      <c r="NB229" s="44">
        <v>25</v>
      </c>
      <c r="NC229" s="44">
        <v>0</v>
      </c>
      <c r="ND229" s="44">
        <v>25</v>
      </c>
      <c r="NE229" s="44">
        <v>25</v>
      </c>
      <c r="NF229" s="44">
        <v>14.285714285714285</v>
      </c>
      <c r="NG229" s="44">
        <v>0</v>
      </c>
      <c r="NH229" s="44">
        <v>66.666666666666657</v>
      </c>
      <c r="NI229" s="44">
        <v>0</v>
      </c>
      <c r="NJ229" s="44">
        <v>0</v>
      </c>
      <c r="NK229" s="44">
        <v>0</v>
      </c>
      <c r="NL229" s="25">
        <v>1</v>
      </c>
      <c r="NM229" s="25">
        <v>0</v>
      </c>
      <c r="NN229" s="25">
        <v>0</v>
      </c>
      <c r="NO229" s="25">
        <v>0</v>
      </c>
      <c r="NP229" s="25">
        <v>0</v>
      </c>
      <c r="NQ229" s="25">
        <v>0</v>
      </c>
      <c r="NR229" s="25">
        <v>0</v>
      </c>
      <c r="NS229" s="25">
        <v>0</v>
      </c>
      <c r="NT229" s="25">
        <v>0</v>
      </c>
      <c r="NU229" s="25">
        <v>1</v>
      </c>
      <c r="NV229" s="25">
        <v>0</v>
      </c>
      <c r="NW229" s="25">
        <v>0</v>
      </c>
      <c r="NX229" s="25">
        <v>4</v>
      </c>
      <c r="NY229" s="25">
        <v>1</v>
      </c>
      <c r="NZ229" s="25">
        <v>0</v>
      </c>
      <c r="OA229" s="25">
        <v>0</v>
      </c>
      <c r="OB229" s="25">
        <v>0</v>
      </c>
      <c r="OC229" s="25">
        <v>0</v>
      </c>
      <c r="OD229" s="44">
        <v>0</v>
      </c>
      <c r="OE229" s="44">
        <v>0</v>
      </c>
      <c r="OF229" s="44">
        <v>0</v>
      </c>
      <c r="OG229" s="44">
        <v>1</v>
      </c>
      <c r="OH229" s="44">
        <v>0</v>
      </c>
      <c r="OI229" s="44">
        <v>0</v>
      </c>
      <c r="OJ229" s="44">
        <v>25</v>
      </c>
      <c r="OK229" s="44">
        <v>0</v>
      </c>
      <c r="OL229" s="44">
        <v>999999999</v>
      </c>
      <c r="OM229" s="44">
        <v>999999999</v>
      </c>
      <c r="ON229" s="44">
        <v>999999999</v>
      </c>
      <c r="OO229" s="44">
        <v>999999999</v>
      </c>
      <c r="OP229" s="44">
        <v>999999999</v>
      </c>
      <c r="OQ229" s="44">
        <v>999999999</v>
      </c>
      <c r="OR229" s="44">
        <v>999999999</v>
      </c>
      <c r="OS229" s="44">
        <v>100</v>
      </c>
      <c r="OT229" s="44">
        <v>999999999</v>
      </c>
      <c r="OU229" s="44">
        <v>999999999</v>
      </c>
      <c r="OV229" s="25">
        <v>4</v>
      </c>
      <c r="OW229" s="25">
        <v>3</v>
      </c>
      <c r="OX229" s="25">
        <v>3</v>
      </c>
      <c r="OY229" s="25">
        <v>3</v>
      </c>
      <c r="OZ229" s="25">
        <v>4</v>
      </c>
      <c r="PA229" s="25">
        <v>7</v>
      </c>
      <c r="PB229" s="25">
        <v>13</v>
      </c>
      <c r="PC229" s="25">
        <v>15</v>
      </c>
      <c r="PD229" s="25">
        <v>17</v>
      </c>
      <c r="PE229" s="25">
        <v>9</v>
      </c>
      <c r="PF229" s="25">
        <v>10</v>
      </c>
      <c r="PG229" s="25">
        <v>3</v>
      </c>
      <c r="PH229" s="25">
        <v>9</v>
      </c>
      <c r="PI229" s="25">
        <v>7</v>
      </c>
      <c r="PJ229" s="25">
        <v>8</v>
      </c>
      <c r="PK229" s="25">
        <v>9</v>
      </c>
      <c r="PL229" s="25">
        <v>11</v>
      </c>
      <c r="PM229" s="25">
        <v>10</v>
      </c>
      <c r="PN229" s="25">
        <v>19</v>
      </c>
      <c r="PO229" s="25">
        <v>17</v>
      </c>
      <c r="PP229" s="25">
        <v>21</v>
      </c>
      <c r="PQ229" s="25">
        <v>12</v>
      </c>
      <c r="PR229" s="25">
        <v>16</v>
      </c>
      <c r="PS229" s="25">
        <v>8</v>
      </c>
      <c r="PT229" s="44">
        <v>44.444444444444443</v>
      </c>
      <c r="PU229" s="44">
        <v>42.857142857142854</v>
      </c>
      <c r="PV229" s="44">
        <v>37.5</v>
      </c>
      <c r="PW229" s="44">
        <v>33.333333333333329</v>
      </c>
      <c r="PX229" s="44">
        <v>36.363636363636367</v>
      </c>
      <c r="PY229" s="44">
        <v>70</v>
      </c>
      <c r="PZ229" s="44">
        <v>68.421052631578945</v>
      </c>
      <c r="QA229" s="44">
        <v>88.235294117647058</v>
      </c>
      <c r="QB229" s="44">
        <v>80.952380952380949</v>
      </c>
      <c r="QC229" s="44">
        <v>75</v>
      </c>
      <c r="QD229" s="44">
        <v>62.5</v>
      </c>
      <c r="QE229" s="44">
        <v>37.5</v>
      </c>
      <c r="QF229" s="25">
        <v>3</v>
      </c>
      <c r="QG229" s="25">
        <v>2</v>
      </c>
      <c r="QH229" s="25">
        <v>4</v>
      </c>
      <c r="QI229" s="25">
        <v>3</v>
      </c>
      <c r="QJ229" s="25">
        <v>6</v>
      </c>
      <c r="QK229" s="25">
        <v>8</v>
      </c>
      <c r="QL229" s="25">
        <v>13</v>
      </c>
      <c r="QM229" s="25">
        <v>15</v>
      </c>
      <c r="QN229" s="25">
        <v>13</v>
      </c>
      <c r="QO229" s="25">
        <v>7</v>
      </c>
      <c r="QP229" s="25">
        <v>6</v>
      </c>
      <c r="QQ229" s="25">
        <v>9</v>
      </c>
      <c r="QR229" s="25">
        <v>7</v>
      </c>
      <c r="QS229" s="25">
        <v>8</v>
      </c>
      <c r="QT229" s="25">
        <v>9</v>
      </c>
      <c r="QU229" s="25">
        <v>11</v>
      </c>
      <c r="QV229" s="25">
        <v>10</v>
      </c>
      <c r="QW229" s="25">
        <v>19</v>
      </c>
      <c r="QX229" s="25">
        <v>17</v>
      </c>
      <c r="QY229" s="25">
        <v>21</v>
      </c>
      <c r="QZ229" s="25">
        <v>12</v>
      </c>
      <c r="RA229" s="25">
        <v>16</v>
      </c>
      <c r="RB229" s="44">
        <v>33.333333333333329</v>
      </c>
      <c r="RC229" s="44">
        <v>28.571428571428569</v>
      </c>
      <c r="RD229" s="44">
        <v>50</v>
      </c>
      <c r="RE229" s="44">
        <v>33.333333333333329</v>
      </c>
      <c r="RF229" s="44">
        <v>54.54545454545454</v>
      </c>
      <c r="RG229" s="44">
        <v>80</v>
      </c>
      <c r="RH229" s="44">
        <v>68.421052631578945</v>
      </c>
      <c r="RI229" s="44">
        <v>88.235294117647058</v>
      </c>
      <c r="RJ229" s="44">
        <v>61.904761904761905</v>
      </c>
      <c r="RK229" s="44">
        <v>58.333333333333336</v>
      </c>
      <c r="RL229" s="44">
        <v>37.5</v>
      </c>
      <c r="RM229" s="25">
        <v>5</v>
      </c>
      <c r="RN229" s="25">
        <v>3</v>
      </c>
      <c r="RO229" s="25">
        <v>6</v>
      </c>
      <c r="RP229" s="25">
        <v>4</v>
      </c>
      <c r="RQ229" s="25">
        <v>4</v>
      </c>
      <c r="RR229" s="25">
        <v>7</v>
      </c>
      <c r="RS229" s="25">
        <v>11</v>
      </c>
      <c r="RT229" s="25">
        <v>11</v>
      </c>
      <c r="RU229" s="25">
        <v>9</v>
      </c>
      <c r="RV229" s="25">
        <v>7</v>
      </c>
      <c r="RW229" s="25">
        <v>8</v>
      </c>
      <c r="RX229" s="25">
        <v>4</v>
      </c>
      <c r="RY229" s="25">
        <v>4</v>
      </c>
      <c r="RZ229" s="25">
        <v>3</v>
      </c>
      <c r="SA229" s="25">
        <v>3</v>
      </c>
      <c r="SB229" s="25">
        <v>3</v>
      </c>
      <c r="SC229" s="25">
        <v>2</v>
      </c>
      <c r="SD229" s="25">
        <v>1</v>
      </c>
      <c r="SE229" s="25">
        <v>7</v>
      </c>
      <c r="SF229" s="25">
        <v>10</v>
      </c>
      <c r="SG229" s="25">
        <v>6</v>
      </c>
      <c r="SH229" s="25">
        <v>6</v>
      </c>
      <c r="SI229" s="25">
        <v>7</v>
      </c>
      <c r="SJ229" s="25">
        <v>4</v>
      </c>
      <c r="SK229" s="25">
        <v>3</v>
      </c>
      <c r="SL229" s="25">
        <v>3</v>
      </c>
      <c r="SM229" s="25">
        <v>3</v>
      </c>
      <c r="SN229" s="25">
        <v>2</v>
      </c>
      <c r="SO229" s="25">
        <v>2</v>
      </c>
      <c r="SP229" s="25">
        <v>1</v>
      </c>
      <c r="SQ229" s="25">
        <v>6</v>
      </c>
      <c r="SR229" s="25">
        <v>9</v>
      </c>
      <c r="SS229" s="25">
        <v>6</v>
      </c>
      <c r="ST229" s="25">
        <v>4</v>
      </c>
      <c r="SU229" s="25">
        <v>6</v>
      </c>
      <c r="SV229" s="25">
        <v>2</v>
      </c>
      <c r="SW229" s="44">
        <v>55.555555555555557</v>
      </c>
      <c r="SX229" s="44">
        <v>75</v>
      </c>
      <c r="SY229" s="44">
        <v>75</v>
      </c>
      <c r="SZ229" s="44">
        <v>57.142857142857139</v>
      </c>
      <c r="TA229" s="44">
        <v>57.142857142857139</v>
      </c>
      <c r="TB229" s="44">
        <v>77.777777777777786</v>
      </c>
      <c r="TC229" s="44">
        <v>61.111111111111114</v>
      </c>
      <c r="TD229" s="44">
        <v>68.75</v>
      </c>
      <c r="TE229" s="44">
        <v>69.230769230769226</v>
      </c>
      <c r="TF229" s="44">
        <v>63.636363636363633</v>
      </c>
      <c r="TG229" s="44">
        <v>61.53846153846154</v>
      </c>
      <c r="TH229" s="44">
        <v>50</v>
      </c>
      <c r="TI229" s="44">
        <v>44.444444444444443</v>
      </c>
      <c r="TJ229" s="44">
        <v>75</v>
      </c>
      <c r="TK229" s="44">
        <v>37.5</v>
      </c>
      <c r="TL229" s="44">
        <v>42.857142857142854</v>
      </c>
      <c r="TM229" s="44">
        <v>28.571428571428569</v>
      </c>
      <c r="TN229" s="44">
        <v>11.111111111111111</v>
      </c>
      <c r="TO229" s="44">
        <v>38.888888888888893</v>
      </c>
      <c r="TP229" s="44">
        <v>62.5</v>
      </c>
      <c r="TQ229" s="44">
        <v>46.153846153846153</v>
      </c>
      <c r="TR229" s="44">
        <v>54.54545454545454</v>
      </c>
      <c r="TS229" s="44">
        <v>53.846153846153847</v>
      </c>
      <c r="TT229" s="44">
        <v>50</v>
      </c>
      <c r="TU229" s="44">
        <v>33.333333333333329</v>
      </c>
      <c r="TV229" s="44">
        <v>75</v>
      </c>
      <c r="TW229" s="44">
        <v>37.5</v>
      </c>
      <c r="TX229" s="44">
        <v>28.571428571428569</v>
      </c>
      <c r="TY229" s="44">
        <v>28.571428571428569</v>
      </c>
      <c r="TZ229" s="44">
        <v>11.111111111111111</v>
      </c>
      <c r="UA229" s="44">
        <v>33.333333333333329</v>
      </c>
      <c r="UB229" s="44">
        <v>56.25</v>
      </c>
      <c r="UC229" s="44">
        <v>46.153846153846153</v>
      </c>
      <c r="UD229" s="44">
        <v>36.363636363636367</v>
      </c>
      <c r="UE229" s="44">
        <v>46.153846153846153</v>
      </c>
      <c r="UF229" s="44">
        <v>25</v>
      </c>
    </row>
    <row r="230" spans="1:552" x14ac:dyDescent="0.25">
      <c r="A230" s="2" t="str">
        <f t="shared" si="3"/>
        <v xml:space="preserve">354980 São José do Rio Preto                                                                                                                        </v>
      </c>
      <c r="B230" s="58">
        <v>354980</v>
      </c>
      <c r="C230" s="2" t="s">
        <v>274</v>
      </c>
      <c r="D230" s="56">
        <v>18</v>
      </c>
      <c r="E230" s="56">
        <v>15</v>
      </c>
      <c r="F230" s="56">
        <v>13</v>
      </c>
      <c r="G230" s="56">
        <v>33</v>
      </c>
      <c r="H230" s="56">
        <v>22</v>
      </c>
      <c r="I230" s="56">
        <v>20</v>
      </c>
      <c r="J230" s="56">
        <v>19</v>
      </c>
      <c r="K230" s="56">
        <v>37</v>
      </c>
      <c r="L230" s="56">
        <v>31</v>
      </c>
      <c r="M230" s="56">
        <v>26</v>
      </c>
      <c r="N230" s="56">
        <v>31</v>
      </c>
      <c r="O230" s="56">
        <v>27</v>
      </c>
      <c r="P230" s="59">
        <v>10</v>
      </c>
      <c r="Q230" s="59">
        <v>10</v>
      </c>
      <c r="R230" s="59">
        <v>6</v>
      </c>
      <c r="S230" s="59">
        <v>16</v>
      </c>
      <c r="T230" s="59">
        <v>16</v>
      </c>
      <c r="U230" s="59">
        <v>13</v>
      </c>
      <c r="V230" s="59">
        <v>12</v>
      </c>
      <c r="W230" s="59">
        <v>24</v>
      </c>
      <c r="X230" s="59">
        <v>20</v>
      </c>
      <c r="Y230" s="59">
        <v>14</v>
      </c>
      <c r="Z230" s="59">
        <v>18</v>
      </c>
      <c r="AA230" s="59">
        <v>10</v>
      </c>
      <c r="AB230" s="62">
        <v>55.555555555555557</v>
      </c>
      <c r="AC230" s="62">
        <v>66.666666666666657</v>
      </c>
      <c r="AD230" s="62">
        <v>46.153846153846153</v>
      </c>
      <c r="AE230" s="62">
        <v>48.484848484848484</v>
      </c>
      <c r="AF230" s="62">
        <v>72.727272727272734</v>
      </c>
      <c r="AG230" s="62">
        <v>65</v>
      </c>
      <c r="AH230" s="62">
        <v>63.157894736842103</v>
      </c>
      <c r="AI230" s="62">
        <v>64.86486486486487</v>
      </c>
      <c r="AJ230" s="62">
        <v>64.516129032258064</v>
      </c>
      <c r="AK230" s="62">
        <v>53.846153846153847</v>
      </c>
      <c r="AL230" s="62">
        <v>58.064516129032263</v>
      </c>
      <c r="AM230" s="62">
        <v>37.037037037037038</v>
      </c>
      <c r="AN230" s="61">
        <v>7</v>
      </c>
      <c r="AO230" s="25">
        <v>5</v>
      </c>
      <c r="AP230" s="25">
        <v>7</v>
      </c>
      <c r="AQ230" s="25">
        <v>14</v>
      </c>
      <c r="AR230" s="25">
        <v>3</v>
      </c>
      <c r="AS230" s="25">
        <v>5</v>
      </c>
      <c r="AT230" s="25">
        <v>7</v>
      </c>
      <c r="AU230" s="25">
        <v>4</v>
      </c>
      <c r="AV230" s="25">
        <v>4</v>
      </c>
      <c r="AW230" s="25">
        <v>9</v>
      </c>
      <c r="AX230" s="25">
        <v>7</v>
      </c>
      <c r="AY230" s="25">
        <v>9</v>
      </c>
      <c r="AZ230" s="39">
        <v>38.888888888888893</v>
      </c>
      <c r="BA230" s="39">
        <v>33.333333333333329</v>
      </c>
      <c r="BB230" s="39">
        <v>53.846153846153847</v>
      </c>
      <c r="BC230" s="39">
        <v>42.424242424242422</v>
      </c>
      <c r="BD230" s="39">
        <v>13.636363636363635</v>
      </c>
      <c r="BE230" s="39">
        <v>25</v>
      </c>
      <c r="BF230" s="39">
        <v>36.84210526315789</v>
      </c>
      <c r="BG230" s="39">
        <v>10.810810810810811</v>
      </c>
      <c r="BH230" s="39">
        <v>12.903225806451612</v>
      </c>
      <c r="BI230" s="39">
        <v>34.615384615384613</v>
      </c>
      <c r="BJ230" s="39">
        <v>22.58064516129032</v>
      </c>
      <c r="BK230" s="39">
        <v>33.333333333333329</v>
      </c>
      <c r="BL230" s="25">
        <v>1</v>
      </c>
      <c r="BM230" s="25">
        <v>0</v>
      </c>
      <c r="BN230" s="25">
        <v>0</v>
      </c>
      <c r="BO230" s="25">
        <v>3</v>
      </c>
      <c r="BP230" s="25">
        <v>3</v>
      </c>
      <c r="BQ230" s="25">
        <v>2</v>
      </c>
      <c r="BR230" s="25">
        <v>0</v>
      </c>
      <c r="BS230" s="25">
        <v>9</v>
      </c>
      <c r="BT230" s="25">
        <v>7</v>
      </c>
      <c r="BU230" s="25">
        <v>3</v>
      </c>
      <c r="BV230" s="25">
        <v>6</v>
      </c>
      <c r="BW230" s="25">
        <v>8</v>
      </c>
      <c r="BX230" s="39">
        <v>5.5555555555555554</v>
      </c>
      <c r="BY230" s="39">
        <v>0</v>
      </c>
      <c r="BZ230" s="39">
        <v>0</v>
      </c>
      <c r="CA230" s="39">
        <v>9.0909090909090917</v>
      </c>
      <c r="CB230" s="39">
        <v>13.636363636363635</v>
      </c>
      <c r="CC230" s="39">
        <v>10</v>
      </c>
      <c r="CD230" s="39">
        <v>0</v>
      </c>
      <c r="CE230" s="39">
        <v>24.324324324324326</v>
      </c>
      <c r="CF230" s="39">
        <v>22.58064516129032</v>
      </c>
      <c r="CG230" s="39">
        <v>11.538461538461538</v>
      </c>
      <c r="CH230" s="39">
        <v>19.35483870967742</v>
      </c>
      <c r="CI230" s="39">
        <v>29.629629629629626</v>
      </c>
      <c r="CJ230" s="63">
        <v>6</v>
      </c>
      <c r="CK230" s="63">
        <v>3</v>
      </c>
      <c r="CL230" s="63">
        <v>2</v>
      </c>
      <c r="CM230" s="63">
        <v>8</v>
      </c>
      <c r="CN230" s="63">
        <v>7</v>
      </c>
      <c r="CO230" s="63">
        <v>4</v>
      </c>
      <c r="CP230" s="63">
        <v>6</v>
      </c>
      <c r="CQ230" s="63">
        <v>9</v>
      </c>
      <c r="CR230" s="63">
        <v>9</v>
      </c>
      <c r="CS230" s="63">
        <v>5</v>
      </c>
      <c r="CT230" s="63">
        <v>7</v>
      </c>
      <c r="CU230" s="63">
        <v>4</v>
      </c>
      <c r="CV230" s="63">
        <v>2</v>
      </c>
      <c r="CW230" s="63">
        <v>0</v>
      </c>
      <c r="CX230" s="63">
        <v>0</v>
      </c>
      <c r="CY230" s="63">
        <v>3</v>
      </c>
      <c r="CZ230" s="63">
        <v>1</v>
      </c>
      <c r="DA230" s="63">
        <v>0</v>
      </c>
      <c r="DB230" s="63">
        <v>2</v>
      </c>
      <c r="DC230" s="63">
        <v>4</v>
      </c>
      <c r="DD230" s="63">
        <v>2</v>
      </c>
      <c r="DE230" s="63">
        <v>1</v>
      </c>
      <c r="DF230" s="63">
        <v>0</v>
      </c>
      <c r="DG230" s="63">
        <v>1</v>
      </c>
      <c r="DH230" s="25">
        <v>1</v>
      </c>
      <c r="DI230" s="25">
        <v>4</v>
      </c>
      <c r="DJ230" s="25">
        <v>3</v>
      </c>
      <c r="DK230" s="25">
        <v>4</v>
      </c>
      <c r="DL230" s="25">
        <v>4</v>
      </c>
      <c r="DM230" s="25">
        <v>2</v>
      </c>
      <c r="DN230" s="25">
        <v>3</v>
      </c>
      <c r="DO230" s="25">
        <v>4</v>
      </c>
      <c r="DP230" s="25">
        <v>4</v>
      </c>
      <c r="DQ230" s="25">
        <v>4</v>
      </c>
      <c r="DR230" s="25">
        <v>5</v>
      </c>
      <c r="DS230" s="25">
        <v>1</v>
      </c>
      <c r="DT230" s="34">
        <v>9</v>
      </c>
      <c r="DU230" s="34">
        <v>7</v>
      </c>
      <c r="DV230" s="34">
        <v>5</v>
      </c>
      <c r="DW230" s="34">
        <v>15</v>
      </c>
      <c r="DX230" s="34">
        <v>12</v>
      </c>
      <c r="DY230" s="34">
        <v>6</v>
      </c>
      <c r="DZ230" s="34">
        <v>11</v>
      </c>
      <c r="EA230" s="2">
        <v>17</v>
      </c>
      <c r="EB230" s="2">
        <v>15</v>
      </c>
      <c r="EC230" s="2">
        <v>10</v>
      </c>
      <c r="ED230" s="2">
        <v>12</v>
      </c>
      <c r="EE230" s="2">
        <v>6</v>
      </c>
      <c r="EF230" s="34">
        <v>66.666666666666657</v>
      </c>
      <c r="EG230" s="34">
        <v>42.857142857142854</v>
      </c>
      <c r="EH230" s="34">
        <v>40</v>
      </c>
      <c r="EI230" s="34">
        <v>53.333333333333336</v>
      </c>
      <c r="EJ230" s="34">
        <v>58.333333333333336</v>
      </c>
      <c r="EK230" s="34">
        <v>66.666666666666657</v>
      </c>
      <c r="EL230" s="34">
        <v>54.54545454545454</v>
      </c>
      <c r="EM230" s="34">
        <v>52.941176470588239</v>
      </c>
      <c r="EN230" s="34">
        <v>60</v>
      </c>
      <c r="EO230" s="34">
        <v>50</v>
      </c>
      <c r="EP230" s="34">
        <v>58.333333333333336</v>
      </c>
      <c r="EQ230" s="34">
        <v>66.666666666666657</v>
      </c>
      <c r="ER230" s="34">
        <v>22.222222222222221</v>
      </c>
      <c r="ES230" s="34">
        <v>0</v>
      </c>
      <c r="ET230" s="34">
        <v>0</v>
      </c>
      <c r="EU230" s="34">
        <v>20</v>
      </c>
      <c r="EV230" s="34">
        <v>8.3333333333333321</v>
      </c>
      <c r="EW230" s="34">
        <v>0</v>
      </c>
      <c r="EX230" s="34">
        <v>18.181818181818183</v>
      </c>
      <c r="EY230" s="34">
        <v>23.52941176470588</v>
      </c>
      <c r="EZ230" s="34">
        <v>13.333333333333334</v>
      </c>
      <c r="FA230" s="34">
        <v>10</v>
      </c>
      <c r="FB230" s="34">
        <v>0</v>
      </c>
      <c r="FC230" s="34">
        <v>16.666666666666664</v>
      </c>
      <c r="FD230" s="42">
        <v>11.111111111111111</v>
      </c>
      <c r="FE230" s="42">
        <v>57.142857142857139</v>
      </c>
      <c r="FF230" s="42">
        <v>60</v>
      </c>
      <c r="FG230" s="42">
        <v>26.666666666666668</v>
      </c>
      <c r="FH230" s="42">
        <v>33.333333333333329</v>
      </c>
      <c r="FI230" s="42">
        <v>33.333333333333329</v>
      </c>
      <c r="FJ230" s="42">
        <v>27.27272727272727</v>
      </c>
      <c r="FK230" s="42">
        <v>23.52941176470588</v>
      </c>
      <c r="FL230" s="42">
        <v>26.666666666666668</v>
      </c>
      <c r="FM230" s="42">
        <v>40</v>
      </c>
      <c r="FN230" s="42">
        <v>41.666666666666671</v>
      </c>
      <c r="FO230" s="42">
        <v>16.666666666666664</v>
      </c>
      <c r="FP230" s="42">
        <v>7</v>
      </c>
      <c r="FQ230" s="2">
        <v>3</v>
      </c>
      <c r="FR230" s="2">
        <v>4</v>
      </c>
      <c r="FS230" s="2">
        <v>9</v>
      </c>
      <c r="FT230" s="2">
        <v>8</v>
      </c>
      <c r="FU230" s="2">
        <v>6</v>
      </c>
      <c r="FV230" s="2">
        <v>3</v>
      </c>
      <c r="FW230" s="2">
        <v>13</v>
      </c>
      <c r="FX230" s="2">
        <v>15</v>
      </c>
      <c r="FY230" s="2">
        <v>7</v>
      </c>
      <c r="FZ230" s="2">
        <v>10</v>
      </c>
      <c r="GA230" s="2">
        <v>7</v>
      </c>
      <c r="GB230" s="25">
        <v>1</v>
      </c>
      <c r="GC230" s="25">
        <v>2</v>
      </c>
      <c r="GD230" s="25">
        <v>1</v>
      </c>
      <c r="GE230" s="25">
        <v>3</v>
      </c>
      <c r="GF230" s="25">
        <v>1</v>
      </c>
      <c r="GG230" s="25">
        <v>4</v>
      </c>
      <c r="GH230" s="25">
        <v>4</v>
      </c>
      <c r="GI230" s="25">
        <v>2</v>
      </c>
      <c r="GJ230" s="25">
        <v>3</v>
      </c>
      <c r="GK230" s="25">
        <v>4</v>
      </c>
      <c r="GL230" s="25">
        <v>0</v>
      </c>
      <c r="GM230" s="25">
        <v>1</v>
      </c>
      <c r="GN230" s="2">
        <v>2</v>
      </c>
      <c r="GO230" s="2">
        <v>3</v>
      </c>
      <c r="GP230" s="2">
        <v>1</v>
      </c>
      <c r="GQ230" s="2">
        <v>2</v>
      </c>
      <c r="GR230" s="2">
        <v>6</v>
      </c>
      <c r="GS230" s="2">
        <v>3</v>
      </c>
      <c r="GT230" s="2">
        <v>3</v>
      </c>
      <c r="GU230" s="2">
        <v>8</v>
      </c>
      <c r="GV230" s="2">
        <v>2</v>
      </c>
      <c r="GW230" s="2">
        <v>1</v>
      </c>
      <c r="GX230" s="2">
        <v>3</v>
      </c>
      <c r="GY230" s="2">
        <v>0</v>
      </c>
      <c r="GZ230" s="2">
        <v>10</v>
      </c>
      <c r="HA230" s="2">
        <v>8</v>
      </c>
      <c r="HB230" s="2">
        <v>6</v>
      </c>
      <c r="HC230" s="2">
        <v>14</v>
      </c>
      <c r="HD230" s="2">
        <v>15</v>
      </c>
      <c r="HE230" s="2">
        <v>13</v>
      </c>
      <c r="HF230" s="2">
        <v>10</v>
      </c>
      <c r="HG230" s="2">
        <v>23</v>
      </c>
      <c r="HH230" s="2">
        <v>20</v>
      </c>
      <c r="HI230" s="2">
        <v>12</v>
      </c>
      <c r="HJ230" s="2">
        <v>13</v>
      </c>
      <c r="HK230" s="2">
        <v>8</v>
      </c>
      <c r="HL230" s="34">
        <v>70</v>
      </c>
      <c r="HM230" s="34">
        <v>37.5</v>
      </c>
      <c r="HN230" s="34">
        <v>66.666666666666657</v>
      </c>
      <c r="HO230" s="34">
        <v>64.285714285714292</v>
      </c>
      <c r="HP230" s="34">
        <v>53.333333333333336</v>
      </c>
      <c r="HQ230" s="34">
        <v>46.153846153846153</v>
      </c>
      <c r="HR230" s="34">
        <v>30</v>
      </c>
      <c r="HS230" s="34">
        <v>56.521739130434781</v>
      </c>
      <c r="HT230" s="34">
        <v>75</v>
      </c>
      <c r="HU230" s="34">
        <v>58.333333333333336</v>
      </c>
      <c r="HV230" s="34">
        <v>76.923076923076934</v>
      </c>
      <c r="HW230" s="34">
        <v>87.5</v>
      </c>
      <c r="HX230" s="39">
        <v>10</v>
      </c>
      <c r="HY230" s="39">
        <v>25</v>
      </c>
      <c r="HZ230" s="39">
        <v>16.666666666666664</v>
      </c>
      <c r="IA230" s="39">
        <v>21.428571428571427</v>
      </c>
      <c r="IB230" s="39">
        <v>6.666666666666667</v>
      </c>
      <c r="IC230" s="39">
        <v>30.76923076923077</v>
      </c>
      <c r="ID230" s="39">
        <v>40</v>
      </c>
      <c r="IE230" s="39">
        <v>8.695652173913043</v>
      </c>
      <c r="IF230" s="39">
        <v>15</v>
      </c>
      <c r="IG230" s="39">
        <v>33.333333333333329</v>
      </c>
      <c r="IH230" s="39">
        <v>0</v>
      </c>
      <c r="II230" s="39">
        <v>12.5</v>
      </c>
      <c r="IJ230" s="39">
        <v>20</v>
      </c>
      <c r="IK230" s="39">
        <v>37.5</v>
      </c>
      <c r="IL230" s="39">
        <v>16.666666666666664</v>
      </c>
      <c r="IM230" s="39">
        <v>14.285714285714285</v>
      </c>
      <c r="IN230" s="39">
        <v>40</v>
      </c>
      <c r="IO230" s="39">
        <v>23.076923076923077</v>
      </c>
      <c r="IP230" s="39">
        <v>30</v>
      </c>
      <c r="IQ230" s="39">
        <v>34.782608695652172</v>
      </c>
      <c r="IR230" s="39">
        <v>10</v>
      </c>
      <c r="IS230" s="39">
        <v>8.3333333333333321</v>
      </c>
      <c r="IT230" s="39">
        <v>23.076923076923077</v>
      </c>
      <c r="IU230" s="39">
        <v>0</v>
      </c>
      <c r="IV230" s="39">
        <v>2</v>
      </c>
      <c r="IW230" s="39">
        <v>1</v>
      </c>
      <c r="IX230" s="39">
        <v>4</v>
      </c>
      <c r="IY230" s="39">
        <v>8</v>
      </c>
      <c r="IZ230" s="39">
        <v>1</v>
      </c>
      <c r="JA230" s="39">
        <v>4</v>
      </c>
      <c r="JB230" s="39">
        <v>3</v>
      </c>
      <c r="JC230" s="39">
        <v>2</v>
      </c>
      <c r="JD230" s="2">
        <v>4</v>
      </c>
      <c r="JE230" s="2">
        <v>8</v>
      </c>
      <c r="JF230" s="2">
        <v>6</v>
      </c>
      <c r="JG230" s="2">
        <v>8</v>
      </c>
      <c r="JH230" s="2">
        <v>2</v>
      </c>
      <c r="JI230" s="2">
        <v>1</v>
      </c>
      <c r="JJ230" s="2">
        <v>2</v>
      </c>
      <c r="JK230" s="2">
        <v>0</v>
      </c>
      <c r="JL230" s="2">
        <v>2</v>
      </c>
      <c r="JM230" s="44">
        <v>0</v>
      </c>
      <c r="JN230" s="44">
        <v>2</v>
      </c>
      <c r="JO230" s="44">
        <v>0</v>
      </c>
      <c r="JP230" s="2">
        <v>0</v>
      </c>
      <c r="JQ230" s="2">
        <v>0</v>
      </c>
      <c r="JR230" s="2">
        <v>0</v>
      </c>
      <c r="JS230" s="2">
        <v>1</v>
      </c>
      <c r="JT230" s="2">
        <v>2</v>
      </c>
      <c r="JU230" s="2">
        <v>2</v>
      </c>
      <c r="JV230" s="2">
        <v>1</v>
      </c>
      <c r="JW230" s="2">
        <v>5</v>
      </c>
      <c r="JX230" s="2">
        <v>0</v>
      </c>
      <c r="JY230" s="2">
        <v>1</v>
      </c>
      <c r="JZ230" s="2">
        <v>2</v>
      </c>
      <c r="KA230" s="2">
        <v>1</v>
      </c>
      <c r="KB230" s="25">
        <v>0</v>
      </c>
      <c r="KC230" s="25">
        <v>0</v>
      </c>
      <c r="KD230" s="25">
        <v>1</v>
      </c>
      <c r="KE230" s="25">
        <v>0</v>
      </c>
      <c r="KF230" s="25">
        <v>6</v>
      </c>
      <c r="KG230" s="25">
        <v>4</v>
      </c>
      <c r="KH230" s="25">
        <v>7</v>
      </c>
      <c r="KI230" s="25">
        <v>13</v>
      </c>
      <c r="KJ230" s="25">
        <v>3</v>
      </c>
      <c r="KK230" s="25">
        <v>5</v>
      </c>
      <c r="KL230" s="25">
        <v>7</v>
      </c>
      <c r="KM230" s="25">
        <v>3</v>
      </c>
      <c r="KN230" s="25">
        <v>4</v>
      </c>
      <c r="KO230" s="25">
        <v>8</v>
      </c>
      <c r="KP230" s="25">
        <v>7</v>
      </c>
      <c r="KQ230" s="25">
        <v>9</v>
      </c>
      <c r="KR230" s="44">
        <v>33.333333333333329</v>
      </c>
      <c r="KS230" s="44">
        <v>25</v>
      </c>
      <c r="KT230" s="44">
        <v>57.142857142857139</v>
      </c>
      <c r="KU230" s="44">
        <v>61.53846153846154</v>
      </c>
      <c r="KV230" s="44">
        <v>33.333333333333329</v>
      </c>
      <c r="KW230" s="44">
        <v>80</v>
      </c>
      <c r="KX230" s="44">
        <v>42.857142857142854</v>
      </c>
      <c r="KY230" s="44">
        <v>66.666666666666657</v>
      </c>
      <c r="KZ230" s="44">
        <v>100</v>
      </c>
      <c r="LA230" s="44">
        <v>100</v>
      </c>
      <c r="LB230" s="44">
        <v>85.714285714285708</v>
      </c>
      <c r="LC230" s="44">
        <v>88.888888888888886</v>
      </c>
      <c r="LD230" s="44">
        <v>33.333333333333329</v>
      </c>
      <c r="LE230" s="44">
        <v>25</v>
      </c>
      <c r="LF230" s="44">
        <v>28.571428571428569</v>
      </c>
      <c r="LG230" s="44">
        <v>0</v>
      </c>
      <c r="LH230" s="44">
        <v>66.666666666666657</v>
      </c>
      <c r="LI230" s="44">
        <v>0</v>
      </c>
      <c r="LJ230" s="44">
        <v>28.571428571428569</v>
      </c>
      <c r="LK230" s="44">
        <v>0</v>
      </c>
      <c r="LL230" s="44">
        <v>0</v>
      </c>
      <c r="LM230" s="44">
        <v>0</v>
      </c>
      <c r="LN230" s="44">
        <v>0</v>
      </c>
      <c r="LO230" s="44">
        <v>11.111111111111111</v>
      </c>
      <c r="LP230" s="44">
        <v>33.333333333333329</v>
      </c>
      <c r="LQ230" s="44">
        <v>50</v>
      </c>
      <c r="LR230" s="44">
        <v>14.285714285714285</v>
      </c>
      <c r="LS230" s="44">
        <v>38.461538461538467</v>
      </c>
      <c r="LT230" s="44">
        <v>0</v>
      </c>
      <c r="LU230" s="44">
        <v>20</v>
      </c>
      <c r="LV230" s="44">
        <v>28.571428571428569</v>
      </c>
      <c r="LW230" s="44">
        <v>33.333333333333329</v>
      </c>
      <c r="LX230" s="44">
        <v>0</v>
      </c>
      <c r="LY230" s="44">
        <v>0</v>
      </c>
      <c r="LZ230" s="44">
        <v>14.285714285714285</v>
      </c>
      <c r="MA230" s="44">
        <v>0</v>
      </c>
      <c r="MB230" s="25">
        <v>1</v>
      </c>
      <c r="MC230" s="25">
        <v>3</v>
      </c>
      <c r="MD230" s="25">
        <v>3</v>
      </c>
      <c r="ME230" s="25">
        <v>4</v>
      </c>
      <c r="MF230" s="25">
        <v>2</v>
      </c>
      <c r="MG230" s="25">
        <v>1</v>
      </c>
      <c r="MH230" s="25">
        <v>2</v>
      </c>
      <c r="MI230" s="25">
        <v>4</v>
      </c>
      <c r="MJ230" s="25">
        <v>4</v>
      </c>
      <c r="MK230" s="25">
        <v>3</v>
      </c>
      <c r="ML230" s="25">
        <v>3</v>
      </c>
      <c r="MM230" s="25">
        <v>1</v>
      </c>
      <c r="MN230" s="25">
        <v>9</v>
      </c>
      <c r="MO230" s="25">
        <v>7</v>
      </c>
      <c r="MP230" s="25">
        <v>5</v>
      </c>
      <c r="MQ230" s="25">
        <v>15</v>
      </c>
      <c r="MR230" s="25">
        <v>12</v>
      </c>
      <c r="MS230" s="25">
        <v>6</v>
      </c>
      <c r="MT230" s="25">
        <v>9</v>
      </c>
      <c r="MU230" s="25">
        <v>13</v>
      </c>
      <c r="MV230" s="25">
        <v>11</v>
      </c>
      <c r="MW230" s="44">
        <v>8</v>
      </c>
      <c r="MX230" s="44">
        <v>7</v>
      </c>
      <c r="MY230" s="44">
        <v>4</v>
      </c>
      <c r="MZ230" s="44">
        <v>11.111111111111111</v>
      </c>
      <c r="NA230" s="44">
        <v>42.857142857142854</v>
      </c>
      <c r="NB230" s="44">
        <v>60</v>
      </c>
      <c r="NC230" s="44">
        <v>26.666666666666668</v>
      </c>
      <c r="ND230" s="44">
        <v>16.666666666666664</v>
      </c>
      <c r="NE230" s="44">
        <v>16.666666666666664</v>
      </c>
      <c r="NF230" s="44">
        <v>22.222222222222221</v>
      </c>
      <c r="NG230" s="44">
        <v>30.76923076923077</v>
      </c>
      <c r="NH230" s="44">
        <v>36.363636363636367</v>
      </c>
      <c r="NI230" s="44">
        <v>37.5</v>
      </c>
      <c r="NJ230" s="44">
        <v>42.857142857142854</v>
      </c>
      <c r="NK230" s="44">
        <v>25</v>
      </c>
      <c r="NL230" s="25">
        <v>0</v>
      </c>
      <c r="NM230" s="25">
        <v>0</v>
      </c>
      <c r="NN230" s="25">
        <v>2</v>
      </c>
      <c r="NO230" s="25">
        <v>1</v>
      </c>
      <c r="NP230" s="25">
        <v>0</v>
      </c>
      <c r="NQ230" s="25">
        <v>0</v>
      </c>
      <c r="NR230" s="25">
        <v>0</v>
      </c>
      <c r="NS230" s="25">
        <v>0</v>
      </c>
      <c r="NT230" s="25">
        <v>0</v>
      </c>
      <c r="NU230" s="25">
        <v>0</v>
      </c>
      <c r="NV230" s="25">
        <v>0</v>
      </c>
      <c r="NW230" s="25">
        <v>0</v>
      </c>
      <c r="NX230" s="25">
        <v>1</v>
      </c>
      <c r="NY230" s="25">
        <v>1</v>
      </c>
      <c r="NZ230" s="25">
        <v>3</v>
      </c>
      <c r="OA230" s="25">
        <v>2</v>
      </c>
      <c r="OB230" s="25">
        <v>0</v>
      </c>
      <c r="OC230" s="25">
        <v>0</v>
      </c>
      <c r="OD230" s="44">
        <v>2</v>
      </c>
      <c r="OE230" s="44">
        <v>0</v>
      </c>
      <c r="OF230" s="44">
        <v>0</v>
      </c>
      <c r="OG230" s="44">
        <v>1</v>
      </c>
      <c r="OH230" s="44">
        <v>1</v>
      </c>
      <c r="OI230" s="44">
        <v>0</v>
      </c>
      <c r="OJ230" s="44">
        <v>0</v>
      </c>
      <c r="OK230" s="44">
        <v>0</v>
      </c>
      <c r="OL230" s="44">
        <v>66.666666666666657</v>
      </c>
      <c r="OM230" s="44">
        <v>50</v>
      </c>
      <c r="ON230" s="44">
        <v>999999999</v>
      </c>
      <c r="OO230" s="44">
        <v>999999999</v>
      </c>
      <c r="OP230" s="44">
        <v>0</v>
      </c>
      <c r="OQ230" s="44">
        <v>999999999</v>
      </c>
      <c r="OR230" s="44">
        <v>999999999</v>
      </c>
      <c r="OS230" s="44">
        <v>0</v>
      </c>
      <c r="OT230" s="44">
        <v>0</v>
      </c>
      <c r="OU230" s="44">
        <v>999999999</v>
      </c>
      <c r="OV230" s="25">
        <v>16</v>
      </c>
      <c r="OW230" s="25">
        <v>12</v>
      </c>
      <c r="OX230" s="25">
        <v>17</v>
      </c>
      <c r="OY230" s="25">
        <v>25</v>
      </c>
      <c r="OZ230" s="25">
        <v>15</v>
      </c>
      <c r="PA230" s="25">
        <v>15</v>
      </c>
      <c r="PB230" s="25">
        <v>16</v>
      </c>
      <c r="PC230" s="25">
        <v>28</v>
      </c>
      <c r="PD230" s="25">
        <v>26</v>
      </c>
      <c r="PE230" s="25">
        <v>24</v>
      </c>
      <c r="PF230" s="25">
        <v>29</v>
      </c>
      <c r="PG230" s="25">
        <v>16</v>
      </c>
      <c r="PH230" s="25">
        <v>23</v>
      </c>
      <c r="PI230" s="25">
        <v>19</v>
      </c>
      <c r="PJ230" s="25">
        <v>23</v>
      </c>
      <c r="PK230" s="25">
        <v>35</v>
      </c>
      <c r="PL230" s="25">
        <v>23</v>
      </c>
      <c r="PM230" s="25">
        <v>21</v>
      </c>
      <c r="PN230" s="25">
        <v>25</v>
      </c>
      <c r="PO230" s="25">
        <v>39</v>
      </c>
      <c r="PP230" s="25">
        <v>35</v>
      </c>
      <c r="PQ230" s="25">
        <v>32</v>
      </c>
      <c r="PR230" s="25">
        <v>33</v>
      </c>
      <c r="PS230" s="25">
        <v>29</v>
      </c>
      <c r="PT230" s="44">
        <v>69.565217391304344</v>
      </c>
      <c r="PU230" s="44">
        <v>63.157894736842103</v>
      </c>
      <c r="PV230" s="44">
        <v>73.91304347826086</v>
      </c>
      <c r="PW230" s="44">
        <v>71.428571428571431</v>
      </c>
      <c r="PX230" s="44">
        <v>65.217391304347828</v>
      </c>
      <c r="PY230" s="44">
        <v>71.428571428571431</v>
      </c>
      <c r="PZ230" s="44">
        <v>64</v>
      </c>
      <c r="QA230" s="44">
        <v>71.794871794871796</v>
      </c>
      <c r="QB230" s="44">
        <v>74.285714285714292</v>
      </c>
      <c r="QC230" s="44">
        <v>75</v>
      </c>
      <c r="QD230" s="44">
        <v>87.878787878787875</v>
      </c>
      <c r="QE230" s="44">
        <v>55.172413793103445</v>
      </c>
      <c r="QF230" s="25">
        <v>15</v>
      </c>
      <c r="QG230" s="25">
        <v>13</v>
      </c>
      <c r="QH230" s="25">
        <v>19</v>
      </c>
      <c r="QI230" s="25">
        <v>24</v>
      </c>
      <c r="QJ230" s="25">
        <v>18</v>
      </c>
      <c r="QK230" s="25">
        <v>15</v>
      </c>
      <c r="QL230" s="25">
        <v>17</v>
      </c>
      <c r="QM230" s="25">
        <v>29</v>
      </c>
      <c r="QN230" s="25">
        <v>25</v>
      </c>
      <c r="QO230" s="25">
        <v>25</v>
      </c>
      <c r="QP230" s="25">
        <v>17</v>
      </c>
      <c r="QQ230" s="25">
        <v>23</v>
      </c>
      <c r="QR230" s="25">
        <v>19</v>
      </c>
      <c r="QS230" s="25">
        <v>23</v>
      </c>
      <c r="QT230" s="25">
        <v>35</v>
      </c>
      <c r="QU230" s="25">
        <v>23</v>
      </c>
      <c r="QV230" s="25">
        <v>21</v>
      </c>
      <c r="QW230" s="25">
        <v>25</v>
      </c>
      <c r="QX230" s="25">
        <v>39</v>
      </c>
      <c r="QY230" s="25">
        <v>35</v>
      </c>
      <c r="QZ230" s="25">
        <v>32</v>
      </c>
      <c r="RA230" s="25">
        <v>33</v>
      </c>
      <c r="RB230" s="44">
        <v>65.217391304347828</v>
      </c>
      <c r="RC230" s="44">
        <v>68.421052631578945</v>
      </c>
      <c r="RD230" s="44">
        <v>82.608695652173907</v>
      </c>
      <c r="RE230" s="44">
        <v>68.571428571428569</v>
      </c>
      <c r="RF230" s="44">
        <v>78.260869565217391</v>
      </c>
      <c r="RG230" s="44">
        <v>71.428571428571431</v>
      </c>
      <c r="RH230" s="44">
        <v>68</v>
      </c>
      <c r="RI230" s="44">
        <v>74.358974358974365</v>
      </c>
      <c r="RJ230" s="44">
        <v>71.428571428571431</v>
      </c>
      <c r="RK230" s="44">
        <v>78.125</v>
      </c>
      <c r="RL230" s="44">
        <v>51.515151515151516</v>
      </c>
      <c r="RM230" s="25">
        <v>16</v>
      </c>
      <c r="RN230" s="25">
        <v>11</v>
      </c>
      <c r="RO230" s="25">
        <v>13</v>
      </c>
      <c r="RP230" s="25">
        <v>28</v>
      </c>
      <c r="RQ230" s="25">
        <v>18</v>
      </c>
      <c r="RR230" s="25">
        <v>16</v>
      </c>
      <c r="RS230" s="25">
        <v>14</v>
      </c>
      <c r="RT230" s="25">
        <v>22</v>
      </c>
      <c r="RU230" s="25">
        <v>14</v>
      </c>
      <c r="RV230" s="25">
        <v>18</v>
      </c>
      <c r="RW230" s="25">
        <v>15</v>
      </c>
      <c r="RX230" s="25">
        <v>12</v>
      </c>
      <c r="RY230" s="25">
        <v>7</v>
      </c>
      <c r="RZ230" s="25">
        <v>7</v>
      </c>
      <c r="SA230" s="25">
        <v>9</v>
      </c>
      <c r="SB230" s="25">
        <v>16</v>
      </c>
      <c r="SC230" s="25">
        <v>13</v>
      </c>
      <c r="SD230" s="25">
        <v>14</v>
      </c>
      <c r="SE230" s="25">
        <v>8</v>
      </c>
      <c r="SF230" s="25">
        <v>14</v>
      </c>
      <c r="SG230" s="25">
        <v>19</v>
      </c>
      <c r="SH230" s="25">
        <v>13</v>
      </c>
      <c r="SI230" s="25">
        <v>8</v>
      </c>
      <c r="SJ230" s="25">
        <v>12</v>
      </c>
      <c r="SK230" s="25">
        <v>7</v>
      </c>
      <c r="SL230" s="25">
        <v>6</v>
      </c>
      <c r="SM230" s="25">
        <v>9</v>
      </c>
      <c r="SN230" s="25">
        <v>16</v>
      </c>
      <c r="SO230" s="25">
        <v>12</v>
      </c>
      <c r="SP230" s="25">
        <v>13</v>
      </c>
      <c r="SQ230" s="25">
        <v>7</v>
      </c>
      <c r="SR230" s="25">
        <v>11</v>
      </c>
      <c r="SS230" s="25">
        <v>11</v>
      </c>
      <c r="ST230" s="25">
        <v>12</v>
      </c>
      <c r="SU230" s="25">
        <v>7</v>
      </c>
      <c r="SV230" s="25">
        <v>10</v>
      </c>
      <c r="SW230" s="44">
        <v>88.888888888888886</v>
      </c>
      <c r="SX230" s="44">
        <v>73.333333333333329</v>
      </c>
      <c r="SY230" s="44">
        <v>100</v>
      </c>
      <c r="SZ230" s="44">
        <v>84.848484848484844</v>
      </c>
      <c r="TA230" s="44">
        <v>81.818181818181827</v>
      </c>
      <c r="TB230" s="44">
        <v>80</v>
      </c>
      <c r="TC230" s="44">
        <v>73.68421052631578</v>
      </c>
      <c r="TD230" s="44">
        <v>59.45945945945946</v>
      </c>
      <c r="TE230" s="44">
        <v>45.161290322580641</v>
      </c>
      <c r="TF230" s="44">
        <v>69.230769230769226</v>
      </c>
      <c r="TG230" s="44">
        <v>48.387096774193552</v>
      </c>
      <c r="TH230" s="44">
        <v>44.444444444444443</v>
      </c>
      <c r="TI230" s="44">
        <v>38.888888888888893</v>
      </c>
      <c r="TJ230" s="44">
        <v>46.666666666666664</v>
      </c>
      <c r="TK230" s="44">
        <v>69.230769230769226</v>
      </c>
      <c r="TL230" s="44">
        <v>48.484848484848484</v>
      </c>
      <c r="TM230" s="44">
        <v>59.090909090909093</v>
      </c>
      <c r="TN230" s="44">
        <v>70</v>
      </c>
      <c r="TO230" s="44">
        <v>42.105263157894733</v>
      </c>
      <c r="TP230" s="44">
        <v>37.837837837837839</v>
      </c>
      <c r="TQ230" s="44">
        <v>61.29032258064516</v>
      </c>
      <c r="TR230" s="44">
        <v>50</v>
      </c>
      <c r="TS230" s="44">
        <v>25.806451612903224</v>
      </c>
      <c r="TT230" s="44">
        <v>44.444444444444443</v>
      </c>
      <c r="TU230" s="44">
        <v>38.888888888888893</v>
      </c>
      <c r="TV230" s="44">
        <v>40</v>
      </c>
      <c r="TW230" s="44">
        <v>69.230769230769226</v>
      </c>
      <c r="TX230" s="44">
        <v>48.484848484848484</v>
      </c>
      <c r="TY230" s="44">
        <v>54.54545454545454</v>
      </c>
      <c r="TZ230" s="44">
        <v>65</v>
      </c>
      <c r="UA230" s="44">
        <v>36.84210526315789</v>
      </c>
      <c r="UB230" s="44">
        <v>29.72972972972973</v>
      </c>
      <c r="UC230" s="44">
        <v>35.483870967741936</v>
      </c>
      <c r="UD230" s="44">
        <v>46.153846153846153</v>
      </c>
      <c r="UE230" s="44">
        <v>22.58064516129032</v>
      </c>
      <c r="UF230" s="44">
        <v>37.037037037037038</v>
      </c>
    </row>
    <row r="231" spans="1:552" x14ac:dyDescent="0.25">
      <c r="A231" s="2" t="str">
        <f t="shared" si="3"/>
        <v xml:space="preserve">354990 São José dos Campos                                                                                                                          </v>
      </c>
      <c r="B231" s="58">
        <v>354990</v>
      </c>
      <c r="C231" s="2" t="s">
        <v>275</v>
      </c>
      <c r="D231" s="56">
        <v>27</v>
      </c>
      <c r="E231" s="56">
        <v>23</v>
      </c>
      <c r="F231" s="56">
        <v>27</v>
      </c>
      <c r="G231" s="56">
        <v>30</v>
      </c>
      <c r="H231" s="56">
        <v>28</v>
      </c>
      <c r="I231" s="56">
        <v>33</v>
      </c>
      <c r="J231" s="56">
        <v>27</v>
      </c>
      <c r="K231" s="56">
        <v>20</v>
      </c>
      <c r="L231" s="56">
        <v>28</v>
      </c>
      <c r="M231" s="56">
        <v>42</v>
      </c>
      <c r="N231" s="56">
        <v>35</v>
      </c>
      <c r="O231" s="56">
        <v>23</v>
      </c>
      <c r="P231" s="59">
        <v>11</v>
      </c>
      <c r="Q231" s="59">
        <v>10</v>
      </c>
      <c r="R231" s="59">
        <v>7</v>
      </c>
      <c r="S231" s="59">
        <v>18</v>
      </c>
      <c r="T231" s="59">
        <v>12</v>
      </c>
      <c r="U231" s="59">
        <v>19</v>
      </c>
      <c r="V231" s="59">
        <v>19</v>
      </c>
      <c r="W231" s="59">
        <v>13</v>
      </c>
      <c r="X231" s="59">
        <v>17</v>
      </c>
      <c r="Y231" s="59">
        <v>32</v>
      </c>
      <c r="Z231" s="59">
        <v>17</v>
      </c>
      <c r="AA231" s="59">
        <v>9</v>
      </c>
      <c r="AB231" s="62">
        <v>40.74074074074074</v>
      </c>
      <c r="AC231" s="62">
        <v>43.478260869565219</v>
      </c>
      <c r="AD231" s="62">
        <v>25.925925925925924</v>
      </c>
      <c r="AE231" s="62">
        <v>60</v>
      </c>
      <c r="AF231" s="62">
        <v>42.857142857142854</v>
      </c>
      <c r="AG231" s="62">
        <v>57.575757575757578</v>
      </c>
      <c r="AH231" s="62">
        <v>70.370370370370367</v>
      </c>
      <c r="AI231" s="62">
        <v>65</v>
      </c>
      <c r="AJ231" s="62">
        <v>60.714285714285708</v>
      </c>
      <c r="AK231" s="62">
        <v>76.19047619047619</v>
      </c>
      <c r="AL231" s="62">
        <v>48.571428571428569</v>
      </c>
      <c r="AM231" s="62">
        <v>39.130434782608695</v>
      </c>
      <c r="AN231" s="61">
        <v>12</v>
      </c>
      <c r="AO231" s="25">
        <v>11</v>
      </c>
      <c r="AP231" s="25">
        <v>11</v>
      </c>
      <c r="AQ231" s="25">
        <v>10</v>
      </c>
      <c r="AR231" s="25">
        <v>8</v>
      </c>
      <c r="AS231" s="25">
        <v>12</v>
      </c>
      <c r="AT231" s="25">
        <v>5</v>
      </c>
      <c r="AU231" s="25">
        <v>5</v>
      </c>
      <c r="AV231" s="25">
        <v>8</v>
      </c>
      <c r="AW231" s="25">
        <v>4</v>
      </c>
      <c r="AX231" s="25">
        <v>2</v>
      </c>
      <c r="AY231" s="25">
        <v>2</v>
      </c>
      <c r="AZ231" s="39">
        <v>44.444444444444443</v>
      </c>
      <c r="BA231" s="39">
        <v>47.826086956521742</v>
      </c>
      <c r="BB231" s="39">
        <v>40.74074074074074</v>
      </c>
      <c r="BC231" s="39">
        <v>33.333333333333329</v>
      </c>
      <c r="BD231" s="39">
        <v>28.571428571428569</v>
      </c>
      <c r="BE231" s="39">
        <v>36.363636363636367</v>
      </c>
      <c r="BF231" s="39">
        <v>18.518518518518519</v>
      </c>
      <c r="BG231" s="39">
        <v>25</v>
      </c>
      <c r="BH231" s="39">
        <v>28.571428571428569</v>
      </c>
      <c r="BI231" s="39">
        <v>9.5238095238095237</v>
      </c>
      <c r="BJ231" s="39">
        <v>5.7142857142857144</v>
      </c>
      <c r="BK231" s="39">
        <v>8.695652173913043</v>
      </c>
      <c r="BL231" s="25">
        <v>4</v>
      </c>
      <c r="BM231" s="25">
        <v>2</v>
      </c>
      <c r="BN231" s="25">
        <v>9</v>
      </c>
      <c r="BO231" s="25">
        <v>2</v>
      </c>
      <c r="BP231" s="25">
        <v>8</v>
      </c>
      <c r="BQ231" s="25">
        <v>2</v>
      </c>
      <c r="BR231" s="25">
        <v>3</v>
      </c>
      <c r="BS231" s="25">
        <v>2</v>
      </c>
      <c r="BT231" s="25">
        <v>3</v>
      </c>
      <c r="BU231" s="25">
        <v>6</v>
      </c>
      <c r="BV231" s="25">
        <v>16</v>
      </c>
      <c r="BW231" s="25">
        <v>12</v>
      </c>
      <c r="BX231" s="39">
        <v>14.814814814814813</v>
      </c>
      <c r="BY231" s="39">
        <v>8.695652173913043</v>
      </c>
      <c r="BZ231" s="39">
        <v>33.333333333333329</v>
      </c>
      <c r="CA231" s="39">
        <v>6.666666666666667</v>
      </c>
      <c r="CB231" s="39">
        <v>28.571428571428569</v>
      </c>
      <c r="CC231" s="39">
        <v>6.0606060606060606</v>
      </c>
      <c r="CD231" s="39">
        <v>11.111111111111111</v>
      </c>
      <c r="CE231" s="39">
        <v>10</v>
      </c>
      <c r="CF231" s="39">
        <v>10.714285714285714</v>
      </c>
      <c r="CG231" s="39">
        <v>14.285714285714285</v>
      </c>
      <c r="CH231" s="39">
        <v>45.714285714285715</v>
      </c>
      <c r="CI231" s="39">
        <v>52.173913043478258</v>
      </c>
      <c r="CJ231" s="63">
        <v>6</v>
      </c>
      <c r="CK231" s="63">
        <v>5</v>
      </c>
      <c r="CL231" s="63">
        <v>1</v>
      </c>
      <c r="CM231" s="63">
        <v>3</v>
      </c>
      <c r="CN231" s="63">
        <v>4</v>
      </c>
      <c r="CO231" s="63">
        <v>7</v>
      </c>
      <c r="CP231" s="63">
        <v>9</v>
      </c>
      <c r="CQ231" s="63">
        <v>7</v>
      </c>
      <c r="CR231" s="63">
        <v>7</v>
      </c>
      <c r="CS231" s="63">
        <v>16</v>
      </c>
      <c r="CT231" s="63">
        <v>6</v>
      </c>
      <c r="CU231" s="63">
        <v>1</v>
      </c>
      <c r="CV231" s="63">
        <v>1</v>
      </c>
      <c r="CW231" s="63">
        <v>1</v>
      </c>
      <c r="CX231" s="63">
        <v>1</v>
      </c>
      <c r="CY231" s="63">
        <v>0</v>
      </c>
      <c r="CZ231" s="63">
        <v>1</v>
      </c>
      <c r="DA231" s="63">
        <v>3</v>
      </c>
      <c r="DB231" s="63">
        <v>2</v>
      </c>
      <c r="DC231" s="63">
        <v>0</v>
      </c>
      <c r="DD231" s="63">
        <v>1</v>
      </c>
      <c r="DE231" s="63">
        <v>2</v>
      </c>
      <c r="DF231" s="63">
        <v>1</v>
      </c>
      <c r="DG231" s="63">
        <v>2</v>
      </c>
      <c r="DH231" s="25">
        <v>2</v>
      </c>
      <c r="DI231" s="25">
        <v>2</v>
      </c>
      <c r="DJ231" s="25">
        <v>1</v>
      </c>
      <c r="DK231" s="25">
        <v>2</v>
      </c>
      <c r="DL231" s="25">
        <v>3</v>
      </c>
      <c r="DM231" s="25">
        <v>3</v>
      </c>
      <c r="DN231" s="25">
        <v>2</v>
      </c>
      <c r="DO231" s="25">
        <v>1</v>
      </c>
      <c r="DP231" s="25">
        <v>3</v>
      </c>
      <c r="DQ231" s="25">
        <v>1</v>
      </c>
      <c r="DR231" s="25">
        <v>0</v>
      </c>
      <c r="DS231" s="25">
        <v>2</v>
      </c>
      <c r="DT231" s="34">
        <v>9</v>
      </c>
      <c r="DU231" s="34">
        <v>8</v>
      </c>
      <c r="DV231" s="34">
        <v>3</v>
      </c>
      <c r="DW231" s="34">
        <v>5</v>
      </c>
      <c r="DX231" s="34">
        <v>8</v>
      </c>
      <c r="DY231" s="34">
        <v>13</v>
      </c>
      <c r="DZ231" s="34">
        <v>13</v>
      </c>
      <c r="EA231" s="2">
        <v>8</v>
      </c>
      <c r="EB231" s="2">
        <v>11</v>
      </c>
      <c r="EC231" s="2">
        <v>19</v>
      </c>
      <c r="ED231" s="2">
        <v>7</v>
      </c>
      <c r="EE231" s="2">
        <v>5</v>
      </c>
      <c r="EF231" s="34">
        <v>66.666666666666657</v>
      </c>
      <c r="EG231" s="34">
        <v>62.5</v>
      </c>
      <c r="EH231" s="34">
        <v>33.333333333333329</v>
      </c>
      <c r="EI231" s="34">
        <v>60</v>
      </c>
      <c r="EJ231" s="34">
        <v>50</v>
      </c>
      <c r="EK231" s="34">
        <v>53.846153846153847</v>
      </c>
      <c r="EL231" s="34">
        <v>69.230769230769226</v>
      </c>
      <c r="EM231" s="34">
        <v>87.5</v>
      </c>
      <c r="EN231" s="34">
        <v>63.636363636363633</v>
      </c>
      <c r="EO231" s="34">
        <v>84.210526315789465</v>
      </c>
      <c r="EP231" s="34">
        <v>85.714285714285708</v>
      </c>
      <c r="EQ231" s="34">
        <v>20</v>
      </c>
      <c r="ER231" s="34">
        <v>11.111111111111111</v>
      </c>
      <c r="ES231" s="34">
        <v>12.5</v>
      </c>
      <c r="ET231" s="34">
        <v>33.333333333333329</v>
      </c>
      <c r="EU231" s="34">
        <v>0</v>
      </c>
      <c r="EV231" s="34">
        <v>12.5</v>
      </c>
      <c r="EW231" s="34">
        <v>23.076923076923077</v>
      </c>
      <c r="EX231" s="34">
        <v>15.384615384615385</v>
      </c>
      <c r="EY231" s="34">
        <v>0</v>
      </c>
      <c r="EZ231" s="34">
        <v>9.0909090909090917</v>
      </c>
      <c r="FA231" s="34">
        <v>10.526315789473683</v>
      </c>
      <c r="FB231" s="34">
        <v>14.285714285714285</v>
      </c>
      <c r="FC231" s="34">
        <v>40</v>
      </c>
      <c r="FD231" s="42">
        <v>22.222222222222221</v>
      </c>
      <c r="FE231" s="42">
        <v>25</v>
      </c>
      <c r="FF231" s="42">
        <v>33.333333333333329</v>
      </c>
      <c r="FG231" s="42">
        <v>40</v>
      </c>
      <c r="FH231" s="42">
        <v>37.5</v>
      </c>
      <c r="FI231" s="42">
        <v>23.076923076923077</v>
      </c>
      <c r="FJ231" s="42">
        <v>15.384615384615385</v>
      </c>
      <c r="FK231" s="42">
        <v>12.5</v>
      </c>
      <c r="FL231" s="42">
        <v>27.27272727272727</v>
      </c>
      <c r="FM231" s="42">
        <v>5.2631578947368416</v>
      </c>
      <c r="FN231" s="42">
        <v>0</v>
      </c>
      <c r="FO231" s="42">
        <v>40</v>
      </c>
      <c r="FP231" s="42">
        <v>7</v>
      </c>
      <c r="FQ231" s="2">
        <v>4</v>
      </c>
      <c r="FR231" s="2">
        <v>3</v>
      </c>
      <c r="FS231" s="2">
        <v>7</v>
      </c>
      <c r="FT231" s="2">
        <v>7</v>
      </c>
      <c r="FU231" s="2">
        <v>12</v>
      </c>
      <c r="FV231" s="2">
        <v>14</v>
      </c>
      <c r="FW231" s="2">
        <v>11</v>
      </c>
      <c r="FX231" s="2">
        <v>8</v>
      </c>
      <c r="FY231" s="2">
        <v>20</v>
      </c>
      <c r="FZ231" s="2">
        <v>12</v>
      </c>
      <c r="GA231" s="2">
        <v>6</v>
      </c>
      <c r="GB231" s="25">
        <v>2</v>
      </c>
      <c r="GC231" s="25">
        <v>1</v>
      </c>
      <c r="GD231" s="25">
        <v>1</v>
      </c>
      <c r="GE231" s="25">
        <v>4</v>
      </c>
      <c r="GF231" s="25">
        <v>3</v>
      </c>
      <c r="GG231" s="25">
        <v>2</v>
      </c>
      <c r="GH231" s="25">
        <v>0</v>
      </c>
      <c r="GI231" s="25">
        <v>0</v>
      </c>
      <c r="GJ231" s="25">
        <v>3</v>
      </c>
      <c r="GK231" s="25">
        <v>5</v>
      </c>
      <c r="GL231" s="25">
        <v>1</v>
      </c>
      <c r="GM231" s="25">
        <v>0</v>
      </c>
      <c r="GN231" s="2">
        <v>0</v>
      </c>
      <c r="GO231" s="2">
        <v>2</v>
      </c>
      <c r="GP231" s="2">
        <v>3</v>
      </c>
      <c r="GQ231" s="2">
        <v>4</v>
      </c>
      <c r="GR231" s="2">
        <v>1</v>
      </c>
      <c r="GS231" s="2">
        <v>3</v>
      </c>
      <c r="GT231" s="2">
        <v>0</v>
      </c>
      <c r="GU231" s="2">
        <v>1</v>
      </c>
      <c r="GV231" s="2">
        <v>4</v>
      </c>
      <c r="GW231" s="2">
        <v>4</v>
      </c>
      <c r="GX231" s="2">
        <v>3</v>
      </c>
      <c r="GY231" s="2">
        <v>1</v>
      </c>
      <c r="GZ231" s="2">
        <v>9</v>
      </c>
      <c r="HA231" s="2">
        <v>7</v>
      </c>
      <c r="HB231" s="2">
        <v>7</v>
      </c>
      <c r="HC231" s="2">
        <v>15</v>
      </c>
      <c r="HD231" s="2">
        <v>11</v>
      </c>
      <c r="HE231" s="2">
        <v>17</v>
      </c>
      <c r="HF231" s="2">
        <v>14</v>
      </c>
      <c r="HG231" s="2">
        <v>12</v>
      </c>
      <c r="HH231" s="2">
        <v>15</v>
      </c>
      <c r="HI231" s="2">
        <v>29</v>
      </c>
      <c r="HJ231" s="2">
        <v>16</v>
      </c>
      <c r="HK231" s="2">
        <v>7</v>
      </c>
      <c r="HL231" s="34">
        <v>77.777777777777786</v>
      </c>
      <c r="HM231" s="34">
        <v>57.142857142857139</v>
      </c>
      <c r="HN231" s="34">
        <v>42.857142857142854</v>
      </c>
      <c r="HO231" s="34">
        <v>46.666666666666664</v>
      </c>
      <c r="HP231" s="34">
        <v>63.636363636363633</v>
      </c>
      <c r="HQ231" s="34">
        <v>70.588235294117652</v>
      </c>
      <c r="HR231" s="34">
        <v>100</v>
      </c>
      <c r="HS231" s="34">
        <v>91.666666666666657</v>
      </c>
      <c r="HT231" s="34">
        <v>53.333333333333336</v>
      </c>
      <c r="HU231" s="34">
        <v>68.965517241379317</v>
      </c>
      <c r="HV231" s="34">
        <v>75</v>
      </c>
      <c r="HW231" s="34">
        <v>85.714285714285708</v>
      </c>
      <c r="HX231" s="39">
        <v>22.222222222222221</v>
      </c>
      <c r="HY231" s="39">
        <v>14.285714285714285</v>
      </c>
      <c r="HZ231" s="39">
        <v>14.285714285714285</v>
      </c>
      <c r="IA231" s="39">
        <v>26.666666666666668</v>
      </c>
      <c r="IB231" s="39">
        <v>27.27272727272727</v>
      </c>
      <c r="IC231" s="39">
        <v>11.76470588235294</v>
      </c>
      <c r="ID231" s="39">
        <v>0</v>
      </c>
      <c r="IE231" s="39">
        <v>0</v>
      </c>
      <c r="IF231" s="39">
        <v>20</v>
      </c>
      <c r="IG231" s="39">
        <v>17.241379310344829</v>
      </c>
      <c r="IH231" s="39">
        <v>6.25</v>
      </c>
      <c r="II231" s="39">
        <v>0</v>
      </c>
      <c r="IJ231" s="39">
        <v>0</v>
      </c>
      <c r="IK231" s="39">
        <v>28.571428571428569</v>
      </c>
      <c r="IL231" s="39">
        <v>42.857142857142854</v>
      </c>
      <c r="IM231" s="39">
        <v>26.666666666666668</v>
      </c>
      <c r="IN231" s="39">
        <v>9.0909090909090917</v>
      </c>
      <c r="IO231" s="39">
        <v>17.647058823529413</v>
      </c>
      <c r="IP231" s="39">
        <v>0</v>
      </c>
      <c r="IQ231" s="39">
        <v>8.3333333333333321</v>
      </c>
      <c r="IR231" s="39">
        <v>26.666666666666668</v>
      </c>
      <c r="IS231" s="39">
        <v>13.793103448275861</v>
      </c>
      <c r="IT231" s="39">
        <v>18.75</v>
      </c>
      <c r="IU231" s="39">
        <v>14.285714285714285</v>
      </c>
      <c r="IV231" s="39">
        <v>4</v>
      </c>
      <c r="IW231" s="39">
        <v>6</v>
      </c>
      <c r="IX231" s="39">
        <v>6</v>
      </c>
      <c r="IY231" s="39">
        <v>4</v>
      </c>
      <c r="IZ231" s="39">
        <v>3</v>
      </c>
      <c r="JA231" s="39">
        <v>5</v>
      </c>
      <c r="JB231" s="39">
        <v>4</v>
      </c>
      <c r="JC231" s="39">
        <v>2</v>
      </c>
      <c r="JD231" s="2">
        <v>8</v>
      </c>
      <c r="JE231" s="2">
        <v>1</v>
      </c>
      <c r="JF231" s="2">
        <v>2</v>
      </c>
      <c r="JG231" s="2">
        <v>2</v>
      </c>
      <c r="JH231" s="2">
        <v>3</v>
      </c>
      <c r="JI231" s="2">
        <v>2</v>
      </c>
      <c r="JJ231" s="2">
        <v>1</v>
      </c>
      <c r="JK231" s="2">
        <v>2</v>
      </c>
      <c r="JL231" s="2">
        <v>2</v>
      </c>
      <c r="JM231" s="44">
        <v>3</v>
      </c>
      <c r="JN231" s="44">
        <v>0</v>
      </c>
      <c r="JO231" s="44">
        <v>2</v>
      </c>
      <c r="JP231" s="2">
        <v>0</v>
      </c>
      <c r="JQ231" s="2">
        <v>3</v>
      </c>
      <c r="JR231" s="2">
        <v>0</v>
      </c>
      <c r="JS231" s="2">
        <v>0</v>
      </c>
      <c r="JT231" s="2">
        <v>3</v>
      </c>
      <c r="JU231" s="2">
        <v>3</v>
      </c>
      <c r="JV231" s="2">
        <v>2</v>
      </c>
      <c r="JW231" s="2">
        <v>3</v>
      </c>
      <c r="JX231" s="2">
        <v>1</v>
      </c>
      <c r="JY231" s="2">
        <v>1</v>
      </c>
      <c r="JZ231" s="2">
        <v>0</v>
      </c>
      <c r="KA231" s="2">
        <v>1</v>
      </c>
      <c r="KB231" s="25">
        <v>0</v>
      </c>
      <c r="KC231" s="25">
        <v>0</v>
      </c>
      <c r="KD231" s="25">
        <v>0</v>
      </c>
      <c r="KE231" s="25">
        <v>0</v>
      </c>
      <c r="KF231" s="25">
        <v>10</v>
      </c>
      <c r="KG231" s="25">
        <v>11</v>
      </c>
      <c r="KH231" s="25">
        <v>9</v>
      </c>
      <c r="KI231" s="25">
        <v>9</v>
      </c>
      <c r="KJ231" s="25">
        <v>6</v>
      </c>
      <c r="KK231" s="25">
        <v>9</v>
      </c>
      <c r="KL231" s="25">
        <v>4</v>
      </c>
      <c r="KM231" s="25">
        <v>5</v>
      </c>
      <c r="KN231" s="25">
        <v>8</v>
      </c>
      <c r="KO231" s="25">
        <v>4</v>
      </c>
      <c r="KP231" s="25">
        <v>2</v>
      </c>
      <c r="KQ231" s="25">
        <v>2</v>
      </c>
      <c r="KR231" s="44">
        <v>40</v>
      </c>
      <c r="KS231" s="44">
        <v>54.54545454545454</v>
      </c>
      <c r="KT231" s="44">
        <v>66.666666666666657</v>
      </c>
      <c r="KU231" s="44">
        <v>44.444444444444443</v>
      </c>
      <c r="KV231" s="44">
        <v>50</v>
      </c>
      <c r="KW231" s="44">
        <v>55.555555555555557</v>
      </c>
      <c r="KX231" s="44">
        <v>100</v>
      </c>
      <c r="KY231" s="44">
        <v>40</v>
      </c>
      <c r="KZ231" s="44">
        <v>100</v>
      </c>
      <c r="LA231" s="44">
        <v>25</v>
      </c>
      <c r="LB231" s="44">
        <v>100</v>
      </c>
      <c r="LC231" s="44">
        <v>100</v>
      </c>
      <c r="LD231" s="44">
        <v>30</v>
      </c>
      <c r="LE231" s="44">
        <v>18.181818181818183</v>
      </c>
      <c r="LF231" s="44">
        <v>11.111111111111111</v>
      </c>
      <c r="LG231" s="44">
        <v>22.222222222222221</v>
      </c>
      <c r="LH231" s="44">
        <v>33.333333333333329</v>
      </c>
      <c r="LI231" s="44">
        <v>33.333333333333329</v>
      </c>
      <c r="LJ231" s="44">
        <v>0</v>
      </c>
      <c r="LK231" s="44">
        <v>40</v>
      </c>
      <c r="LL231" s="44">
        <v>0</v>
      </c>
      <c r="LM231" s="44">
        <v>75</v>
      </c>
      <c r="LN231" s="44">
        <v>0</v>
      </c>
      <c r="LO231" s="44">
        <v>0</v>
      </c>
      <c r="LP231" s="44">
        <v>30</v>
      </c>
      <c r="LQ231" s="44">
        <v>27.27272727272727</v>
      </c>
      <c r="LR231" s="44">
        <v>22.222222222222221</v>
      </c>
      <c r="LS231" s="44">
        <v>33.333333333333329</v>
      </c>
      <c r="LT231" s="44">
        <v>16.666666666666664</v>
      </c>
      <c r="LU231" s="44">
        <v>11.111111111111111</v>
      </c>
      <c r="LV231" s="44">
        <v>0</v>
      </c>
      <c r="LW231" s="44">
        <v>20</v>
      </c>
      <c r="LX231" s="44">
        <v>0</v>
      </c>
      <c r="LY231" s="44">
        <v>0</v>
      </c>
      <c r="LZ231" s="44">
        <v>0</v>
      </c>
      <c r="MA231" s="44">
        <v>0</v>
      </c>
      <c r="MB231" s="25">
        <v>4</v>
      </c>
      <c r="MC231" s="25">
        <v>1</v>
      </c>
      <c r="MD231" s="25">
        <v>0</v>
      </c>
      <c r="ME231" s="25">
        <v>2</v>
      </c>
      <c r="MF231" s="25">
        <v>0</v>
      </c>
      <c r="MG231" s="25">
        <v>2</v>
      </c>
      <c r="MH231" s="25">
        <v>2</v>
      </c>
      <c r="MI231" s="25">
        <v>0</v>
      </c>
      <c r="MJ231" s="25">
        <v>3</v>
      </c>
      <c r="MK231" s="25">
        <v>3</v>
      </c>
      <c r="ML231" s="25">
        <v>0</v>
      </c>
      <c r="MM231" s="25">
        <v>0</v>
      </c>
      <c r="MN231" s="25">
        <v>9</v>
      </c>
      <c r="MO231" s="25">
        <v>8</v>
      </c>
      <c r="MP231" s="25">
        <v>3</v>
      </c>
      <c r="MQ231" s="25">
        <v>5</v>
      </c>
      <c r="MR231" s="25">
        <v>8</v>
      </c>
      <c r="MS231" s="25">
        <v>13</v>
      </c>
      <c r="MT231" s="25">
        <v>11</v>
      </c>
      <c r="MU231" s="25">
        <v>0</v>
      </c>
      <c r="MV231" s="25">
        <v>5</v>
      </c>
      <c r="MW231" s="44">
        <v>11</v>
      </c>
      <c r="MX231" s="44">
        <v>0</v>
      </c>
      <c r="MY231" s="44">
        <v>3</v>
      </c>
      <c r="MZ231" s="44">
        <v>44.444444444444443</v>
      </c>
      <c r="NA231" s="44">
        <v>12.5</v>
      </c>
      <c r="NB231" s="44">
        <v>0</v>
      </c>
      <c r="NC231" s="44">
        <v>40</v>
      </c>
      <c r="ND231" s="44">
        <v>0</v>
      </c>
      <c r="NE231" s="44">
        <v>15.384615384615385</v>
      </c>
      <c r="NF231" s="44">
        <v>18.181818181818183</v>
      </c>
      <c r="NG231" s="44">
        <v>999999999</v>
      </c>
      <c r="NH231" s="44">
        <v>60</v>
      </c>
      <c r="NI231" s="44">
        <v>27.27272727272727</v>
      </c>
      <c r="NJ231" s="44">
        <v>999999999</v>
      </c>
      <c r="NK231" s="44">
        <v>0</v>
      </c>
      <c r="NL231" s="25">
        <v>0</v>
      </c>
      <c r="NM231" s="25">
        <v>0</v>
      </c>
      <c r="NN231" s="25">
        <v>0</v>
      </c>
      <c r="NO231" s="25">
        <v>0</v>
      </c>
      <c r="NP231" s="25">
        <v>0</v>
      </c>
      <c r="NQ231" s="25">
        <v>0</v>
      </c>
      <c r="NR231" s="25">
        <v>0</v>
      </c>
      <c r="NS231" s="25">
        <v>0</v>
      </c>
      <c r="NT231" s="25">
        <v>0</v>
      </c>
      <c r="NU231" s="25">
        <v>0</v>
      </c>
      <c r="NV231" s="25">
        <v>0</v>
      </c>
      <c r="NW231" s="25">
        <v>0</v>
      </c>
      <c r="NX231" s="25">
        <v>2</v>
      </c>
      <c r="NY231" s="25">
        <v>3</v>
      </c>
      <c r="NZ231" s="25">
        <v>0</v>
      </c>
      <c r="OA231" s="25">
        <v>3</v>
      </c>
      <c r="OB231" s="25">
        <v>0</v>
      </c>
      <c r="OC231" s="25">
        <v>2</v>
      </c>
      <c r="OD231" s="44">
        <v>0</v>
      </c>
      <c r="OE231" s="44">
        <v>0</v>
      </c>
      <c r="OF231" s="44">
        <v>0</v>
      </c>
      <c r="OG231" s="44">
        <v>0</v>
      </c>
      <c r="OH231" s="44">
        <v>0</v>
      </c>
      <c r="OI231" s="44">
        <v>0</v>
      </c>
      <c r="OJ231" s="44">
        <v>0</v>
      </c>
      <c r="OK231" s="44">
        <v>0</v>
      </c>
      <c r="OL231" s="44">
        <v>999999999</v>
      </c>
      <c r="OM231" s="44">
        <v>0</v>
      </c>
      <c r="ON231" s="44">
        <v>999999999</v>
      </c>
      <c r="OO231" s="44">
        <v>0</v>
      </c>
      <c r="OP231" s="44">
        <v>999999999</v>
      </c>
      <c r="OQ231" s="44">
        <v>999999999</v>
      </c>
      <c r="OR231" s="44">
        <v>999999999</v>
      </c>
      <c r="OS231" s="44">
        <v>999999999</v>
      </c>
      <c r="OT231" s="44">
        <v>999999999</v>
      </c>
      <c r="OU231" s="44">
        <v>999999999</v>
      </c>
      <c r="OV231" s="25">
        <v>20</v>
      </c>
      <c r="OW231" s="25">
        <v>12</v>
      </c>
      <c r="OX231" s="25">
        <v>12</v>
      </c>
      <c r="OY231" s="25">
        <v>21</v>
      </c>
      <c r="OZ231" s="25">
        <v>20</v>
      </c>
      <c r="PA231" s="25">
        <v>26</v>
      </c>
      <c r="PB231" s="25">
        <v>28</v>
      </c>
      <c r="PC231" s="25">
        <v>22</v>
      </c>
      <c r="PD231" s="25">
        <v>30</v>
      </c>
      <c r="PE231" s="25">
        <v>38</v>
      </c>
      <c r="PF231" s="25">
        <v>29</v>
      </c>
      <c r="PG231" s="25">
        <v>6</v>
      </c>
      <c r="PH231" s="25">
        <v>34</v>
      </c>
      <c r="PI231" s="25">
        <v>29</v>
      </c>
      <c r="PJ231" s="25">
        <v>27</v>
      </c>
      <c r="PK231" s="25">
        <v>33</v>
      </c>
      <c r="PL231" s="25">
        <v>30</v>
      </c>
      <c r="PM231" s="25">
        <v>38</v>
      </c>
      <c r="PN231" s="25">
        <v>38</v>
      </c>
      <c r="PO231" s="25">
        <v>28</v>
      </c>
      <c r="PP231" s="25">
        <v>32</v>
      </c>
      <c r="PQ231" s="25">
        <v>42</v>
      </c>
      <c r="PR231" s="25">
        <v>34</v>
      </c>
      <c r="PS231" s="25">
        <v>14</v>
      </c>
      <c r="PT231" s="44">
        <v>58.82352941176471</v>
      </c>
      <c r="PU231" s="44">
        <v>41.379310344827587</v>
      </c>
      <c r="PV231" s="44">
        <v>44.444444444444443</v>
      </c>
      <c r="PW231" s="44">
        <v>63.636363636363633</v>
      </c>
      <c r="PX231" s="44">
        <v>66.666666666666657</v>
      </c>
      <c r="PY231" s="44">
        <v>68.421052631578945</v>
      </c>
      <c r="PZ231" s="44">
        <v>73.68421052631578</v>
      </c>
      <c r="QA231" s="44">
        <v>78.571428571428569</v>
      </c>
      <c r="QB231" s="44">
        <v>93.75</v>
      </c>
      <c r="QC231" s="44">
        <v>90.476190476190482</v>
      </c>
      <c r="QD231" s="44">
        <v>85.294117647058826</v>
      </c>
      <c r="QE231" s="44">
        <v>42.857142857142854</v>
      </c>
      <c r="QF231" s="25">
        <v>16</v>
      </c>
      <c r="QG231" s="25">
        <v>9</v>
      </c>
      <c r="QH231" s="25">
        <v>14</v>
      </c>
      <c r="QI231" s="25">
        <v>20</v>
      </c>
      <c r="QJ231" s="25">
        <v>19</v>
      </c>
      <c r="QK231" s="25">
        <v>29</v>
      </c>
      <c r="QL231" s="25">
        <v>29</v>
      </c>
      <c r="QM231" s="25">
        <v>21</v>
      </c>
      <c r="QN231" s="25">
        <v>22</v>
      </c>
      <c r="QO231" s="25">
        <v>34</v>
      </c>
      <c r="QP231" s="25">
        <v>18</v>
      </c>
      <c r="QQ231" s="25">
        <v>34</v>
      </c>
      <c r="QR231" s="25">
        <v>29</v>
      </c>
      <c r="QS231" s="25">
        <v>27</v>
      </c>
      <c r="QT231" s="25">
        <v>33</v>
      </c>
      <c r="QU231" s="25">
        <v>30</v>
      </c>
      <c r="QV231" s="25">
        <v>38</v>
      </c>
      <c r="QW231" s="25">
        <v>38</v>
      </c>
      <c r="QX231" s="25">
        <v>28</v>
      </c>
      <c r="QY231" s="25">
        <v>32</v>
      </c>
      <c r="QZ231" s="25">
        <v>42</v>
      </c>
      <c r="RA231" s="25">
        <v>34</v>
      </c>
      <c r="RB231" s="44">
        <v>47.058823529411761</v>
      </c>
      <c r="RC231" s="44">
        <v>31.03448275862069</v>
      </c>
      <c r="RD231" s="44">
        <v>51.851851851851848</v>
      </c>
      <c r="RE231" s="44">
        <v>60.606060606060609</v>
      </c>
      <c r="RF231" s="44">
        <v>63.333333333333329</v>
      </c>
      <c r="RG231" s="44">
        <v>76.31578947368422</v>
      </c>
      <c r="RH231" s="44">
        <v>76.31578947368422</v>
      </c>
      <c r="RI231" s="44">
        <v>75</v>
      </c>
      <c r="RJ231" s="44">
        <v>68.75</v>
      </c>
      <c r="RK231" s="44">
        <v>80.952380952380949</v>
      </c>
      <c r="RL231" s="44">
        <v>52.941176470588239</v>
      </c>
      <c r="RM231" s="25">
        <v>17</v>
      </c>
      <c r="RN231" s="25">
        <v>19</v>
      </c>
      <c r="RO231" s="25">
        <v>14</v>
      </c>
      <c r="RP231" s="25">
        <v>23</v>
      </c>
      <c r="RQ231" s="25">
        <v>16</v>
      </c>
      <c r="RR231" s="25">
        <v>22</v>
      </c>
      <c r="RS231" s="25">
        <v>9</v>
      </c>
      <c r="RT231" s="25">
        <v>10</v>
      </c>
      <c r="RU231" s="25">
        <v>17</v>
      </c>
      <c r="RV231" s="25">
        <v>24</v>
      </c>
      <c r="RW231" s="25">
        <v>12</v>
      </c>
      <c r="RX231" s="25">
        <v>6</v>
      </c>
      <c r="RY231" s="25">
        <v>17</v>
      </c>
      <c r="RZ231" s="25">
        <v>10</v>
      </c>
      <c r="SA231" s="25">
        <v>5</v>
      </c>
      <c r="SB231" s="25">
        <v>17</v>
      </c>
      <c r="SC231" s="25">
        <v>12</v>
      </c>
      <c r="SD231" s="25">
        <v>20</v>
      </c>
      <c r="SE231" s="25">
        <v>13</v>
      </c>
      <c r="SF231" s="25">
        <v>14</v>
      </c>
      <c r="SG231" s="25">
        <v>16</v>
      </c>
      <c r="SH231" s="25">
        <v>17</v>
      </c>
      <c r="SI231" s="25">
        <v>14</v>
      </c>
      <c r="SJ231" s="25">
        <v>5</v>
      </c>
      <c r="SK231" s="25">
        <v>15</v>
      </c>
      <c r="SL231" s="25">
        <v>9</v>
      </c>
      <c r="SM231" s="25">
        <v>5</v>
      </c>
      <c r="SN231" s="25">
        <v>16</v>
      </c>
      <c r="SO231" s="25">
        <v>11</v>
      </c>
      <c r="SP231" s="25">
        <v>14</v>
      </c>
      <c r="SQ231" s="25">
        <v>6</v>
      </c>
      <c r="SR231" s="25">
        <v>8</v>
      </c>
      <c r="SS231" s="25">
        <v>14</v>
      </c>
      <c r="ST231" s="25">
        <v>12</v>
      </c>
      <c r="SU231" s="25">
        <v>9</v>
      </c>
      <c r="SV231" s="25">
        <v>4</v>
      </c>
      <c r="SW231" s="44">
        <v>62.962962962962962</v>
      </c>
      <c r="SX231" s="44">
        <v>82.608695652173907</v>
      </c>
      <c r="SY231" s="44">
        <v>51.851851851851848</v>
      </c>
      <c r="SZ231" s="44">
        <v>76.666666666666671</v>
      </c>
      <c r="TA231" s="44">
        <v>57.142857142857139</v>
      </c>
      <c r="TB231" s="44">
        <v>66.666666666666657</v>
      </c>
      <c r="TC231" s="44">
        <v>33.333333333333329</v>
      </c>
      <c r="TD231" s="44">
        <v>50</v>
      </c>
      <c r="TE231" s="44">
        <v>60.714285714285708</v>
      </c>
      <c r="TF231" s="44">
        <v>57.142857142857139</v>
      </c>
      <c r="TG231" s="44">
        <v>34.285714285714285</v>
      </c>
      <c r="TH231" s="44">
        <v>26.086956521739129</v>
      </c>
      <c r="TI231" s="44">
        <v>62.962962962962962</v>
      </c>
      <c r="TJ231" s="44">
        <v>43.478260869565219</v>
      </c>
      <c r="TK231" s="44">
        <v>18.518518518518519</v>
      </c>
      <c r="TL231" s="44">
        <v>56.666666666666664</v>
      </c>
      <c r="TM231" s="44">
        <v>42.857142857142854</v>
      </c>
      <c r="TN231" s="44">
        <v>60.606060606060609</v>
      </c>
      <c r="TO231" s="44">
        <v>48.148148148148145</v>
      </c>
      <c r="TP231" s="44">
        <v>70</v>
      </c>
      <c r="TQ231" s="44">
        <v>57.142857142857139</v>
      </c>
      <c r="TR231" s="44">
        <v>40.476190476190474</v>
      </c>
      <c r="TS231" s="44">
        <v>40</v>
      </c>
      <c r="TT231" s="44">
        <v>21.739130434782609</v>
      </c>
      <c r="TU231" s="44">
        <v>55.555555555555557</v>
      </c>
      <c r="TV231" s="44">
        <v>39.130434782608695</v>
      </c>
      <c r="TW231" s="44">
        <v>18.518518518518519</v>
      </c>
      <c r="TX231" s="44">
        <v>53.333333333333336</v>
      </c>
      <c r="TY231" s="44">
        <v>39.285714285714285</v>
      </c>
      <c r="TZ231" s="44">
        <v>42.424242424242422</v>
      </c>
      <c r="UA231" s="44">
        <v>22.222222222222221</v>
      </c>
      <c r="UB231" s="44">
        <v>40</v>
      </c>
      <c r="UC231" s="44">
        <v>50</v>
      </c>
      <c r="UD231" s="44">
        <v>28.571428571428569</v>
      </c>
      <c r="UE231" s="44">
        <v>25.714285714285712</v>
      </c>
      <c r="UF231" s="44">
        <v>17.391304347826086</v>
      </c>
    </row>
    <row r="232" spans="1:552" x14ac:dyDescent="0.25">
      <c r="A232" s="2" t="str">
        <f t="shared" si="3"/>
        <v xml:space="preserve">355030 São Paulo                                                                                                                                    </v>
      </c>
      <c r="B232" s="58">
        <v>355030</v>
      </c>
      <c r="C232" s="2" t="s">
        <v>276</v>
      </c>
      <c r="D232" s="56">
        <v>378</v>
      </c>
      <c r="E232" s="56">
        <v>432</v>
      </c>
      <c r="F232" s="56">
        <v>489</v>
      </c>
      <c r="G232" s="56">
        <v>452</v>
      </c>
      <c r="H232" s="56">
        <v>484</v>
      </c>
      <c r="I232" s="56">
        <v>517</v>
      </c>
      <c r="J232" s="56">
        <v>569</v>
      </c>
      <c r="K232" s="56">
        <v>599</v>
      </c>
      <c r="L232" s="56">
        <v>558</v>
      </c>
      <c r="M232" s="56">
        <v>565</v>
      </c>
      <c r="N232" s="56">
        <v>516</v>
      </c>
      <c r="O232" s="56">
        <v>453</v>
      </c>
      <c r="P232" s="59">
        <v>163</v>
      </c>
      <c r="Q232" s="59">
        <v>187</v>
      </c>
      <c r="R232" s="59">
        <v>217</v>
      </c>
      <c r="S232" s="59">
        <v>215</v>
      </c>
      <c r="T232" s="59">
        <v>209</v>
      </c>
      <c r="U232" s="59">
        <v>284</v>
      </c>
      <c r="V232" s="59">
        <v>297</v>
      </c>
      <c r="W232" s="59">
        <v>343</v>
      </c>
      <c r="X232" s="59">
        <v>309</v>
      </c>
      <c r="Y232" s="59">
        <v>344</v>
      </c>
      <c r="Z232" s="59">
        <v>321</v>
      </c>
      <c r="AA232" s="59">
        <v>289</v>
      </c>
      <c r="AB232" s="62">
        <v>43.12169312169312</v>
      </c>
      <c r="AC232" s="62">
        <v>43.287037037037038</v>
      </c>
      <c r="AD232" s="62">
        <v>44.376278118609406</v>
      </c>
      <c r="AE232" s="62">
        <v>47.56637168141593</v>
      </c>
      <c r="AF232" s="62">
        <v>43.18181818181818</v>
      </c>
      <c r="AG232" s="62">
        <v>54.932301740812385</v>
      </c>
      <c r="AH232" s="62">
        <v>52.196836555360285</v>
      </c>
      <c r="AI232" s="62">
        <v>57.262103505843079</v>
      </c>
      <c r="AJ232" s="62">
        <v>55.376344086021504</v>
      </c>
      <c r="AK232" s="62">
        <v>60.884955752212392</v>
      </c>
      <c r="AL232" s="62">
        <v>62.209302325581397</v>
      </c>
      <c r="AM232" s="62">
        <v>63.796909492273734</v>
      </c>
      <c r="AN232" s="61">
        <v>178</v>
      </c>
      <c r="AO232" s="25">
        <v>189</v>
      </c>
      <c r="AP232" s="25">
        <v>209</v>
      </c>
      <c r="AQ232" s="25">
        <v>170</v>
      </c>
      <c r="AR232" s="25">
        <v>170</v>
      </c>
      <c r="AS232" s="25">
        <v>140</v>
      </c>
      <c r="AT232" s="25">
        <v>166</v>
      </c>
      <c r="AU232" s="25">
        <v>162</v>
      </c>
      <c r="AV232" s="25">
        <v>170</v>
      </c>
      <c r="AW232" s="25">
        <v>127</v>
      </c>
      <c r="AX232" s="25">
        <v>123</v>
      </c>
      <c r="AY232" s="25">
        <v>80</v>
      </c>
      <c r="AZ232" s="39">
        <v>47.089947089947088</v>
      </c>
      <c r="BA232" s="39">
        <v>43.75</v>
      </c>
      <c r="BB232" s="39">
        <v>42.740286298568506</v>
      </c>
      <c r="BC232" s="39">
        <v>37.610619469026545</v>
      </c>
      <c r="BD232" s="39">
        <v>35.123966942148762</v>
      </c>
      <c r="BE232" s="39">
        <v>27.079303675048354</v>
      </c>
      <c r="BF232" s="39">
        <v>29.173989455184536</v>
      </c>
      <c r="BG232" s="39">
        <v>27.04507512520868</v>
      </c>
      <c r="BH232" s="39">
        <v>30.465949820788531</v>
      </c>
      <c r="BI232" s="39">
        <v>22.477876106194692</v>
      </c>
      <c r="BJ232" s="39">
        <v>23.837209302325583</v>
      </c>
      <c r="BK232" s="39">
        <v>17.660044150110377</v>
      </c>
      <c r="BL232" s="25">
        <v>37</v>
      </c>
      <c r="BM232" s="25">
        <v>56</v>
      </c>
      <c r="BN232" s="25">
        <v>63</v>
      </c>
      <c r="BO232" s="25">
        <v>67</v>
      </c>
      <c r="BP232" s="25">
        <v>105</v>
      </c>
      <c r="BQ232" s="25">
        <v>93</v>
      </c>
      <c r="BR232" s="25">
        <v>106</v>
      </c>
      <c r="BS232" s="25">
        <v>94</v>
      </c>
      <c r="BT232" s="25">
        <v>79</v>
      </c>
      <c r="BU232" s="25">
        <v>94</v>
      </c>
      <c r="BV232" s="25">
        <v>72</v>
      </c>
      <c r="BW232" s="25">
        <v>84</v>
      </c>
      <c r="BX232" s="39">
        <v>9.7883597883597879</v>
      </c>
      <c r="BY232" s="39">
        <v>12.962962962962962</v>
      </c>
      <c r="BZ232" s="39">
        <v>12.883435582822086</v>
      </c>
      <c r="CA232" s="39">
        <v>14.823008849557523</v>
      </c>
      <c r="CB232" s="39">
        <v>21.694214876033058</v>
      </c>
      <c r="CC232" s="39">
        <v>17.988394584139265</v>
      </c>
      <c r="CD232" s="39">
        <v>18.629173989455182</v>
      </c>
      <c r="CE232" s="39">
        <v>15.692821368948248</v>
      </c>
      <c r="CF232" s="39">
        <v>14.157706093189965</v>
      </c>
      <c r="CG232" s="39">
        <v>16.63716814159292</v>
      </c>
      <c r="CH232" s="39">
        <v>13.953488372093023</v>
      </c>
      <c r="CI232" s="39">
        <v>18.543046357615893</v>
      </c>
      <c r="CJ232" s="63">
        <v>64</v>
      </c>
      <c r="CK232" s="63">
        <v>66</v>
      </c>
      <c r="CL232" s="63">
        <v>72</v>
      </c>
      <c r="CM232" s="63">
        <v>72</v>
      </c>
      <c r="CN232" s="63">
        <v>70</v>
      </c>
      <c r="CO232" s="63">
        <v>110</v>
      </c>
      <c r="CP232" s="63">
        <v>124</v>
      </c>
      <c r="CQ232" s="63">
        <v>143</v>
      </c>
      <c r="CR232" s="63">
        <v>132</v>
      </c>
      <c r="CS232" s="63">
        <v>153</v>
      </c>
      <c r="CT232" s="63">
        <v>122</v>
      </c>
      <c r="CU232" s="63">
        <v>137</v>
      </c>
      <c r="CV232" s="63">
        <v>14</v>
      </c>
      <c r="CW232" s="63">
        <v>19</v>
      </c>
      <c r="CX232" s="63">
        <v>14</v>
      </c>
      <c r="CY232" s="63">
        <v>25</v>
      </c>
      <c r="CZ232" s="63">
        <v>11</v>
      </c>
      <c r="DA232" s="63">
        <v>21</v>
      </c>
      <c r="DB232" s="63">
        <v>21</v>
      </c>
      <c r="DC232" s="63">
        <v>18</v>
      </c>
      <c r="DD232" s="63">
        <v>22</v>
      </c>
      <c r="DE232" s="63">
        <v>19</v>
      </c>
      <c r="DF232" s="63">
        <v>18</v>
      </c>
      <c r="DG232" s="63">
        <v>21</v>
      </c>
      <c r="DH232" s="25">
        <v>39</v>
      </c>
      <c r="DI232" s="25">
        <v>43</v>
      </c>
      <c r="DJ232" s="25">
        <v>47</v>
      </c>
      <c r="DK232" s="25">
        <v>35</v>
      </c>
      <c r="DL232" s="25">
        <v>41</v>
      </c>
      <c r="DM232" s="25">
        <v>45</v>
      </c>
      <c r="DN232" s="25">
        <v>40</v>
      </c>
      <c r="DO232" s="25">
        <v>34</v>
      </c>
      <c r="DP232" s="25">
        <v>32</v>
      </c>
      <c r="DQ232" s="25">
        <v>36</v>
      </c>
      <c r="DR232" s="25">
        <v>32</v>
      </c>
      <c r="DS232" s="25">
        <v>26</v>
      </c>
      <c r="DT232" s="34">
        <v>117</v>
      </c>
      <c r="DU232" s="34">
        <v>128</v>
      </c>
      <c r="DV232" s="34">
        <v>133</v>
      </c>
      <c r="DW232" s="34">
        <v>132</v>
      </c>
      <c r="DX232" s="34">
        <v>122</v>
      </c>
      <c r="DY232" s="34">
        <v>176</v>
      </c>
      <c r="DZ232" s="34">
        <v>185</v>
      </c>
      <c r="EA232" s="2">
        <v>195</v>
      </c>
      <c r="EB232" s="2">
        <v>186</v>
      </c>
      <c r="EC232" s="2">
        <v>208</v>
      </c>
      <c r="ED232" s="2">
        <v>172</v>
      </c>
      <c r="EE232" s="2">
        <v>184</v>
      </c>
      <c r="EF232" s="34">
        <v>54.700854700854705</v>
      </c>
      <c r="EG232" s="34">
        <v>51.5625</v>
      </c>
      <c r="EH232" s="34">
        <v>54.13533834586466</v>
      </c>
      <c r="EI232" s="34">
        <v>54.54545454545454</v>
      </c>
      <c r="EJ232" s="34">
        <v>57.377049180327866</v>
      </c>
      <c r="EK232" s="34">
        <v>62.5</v>
      </c>
      <c r="EL232" s="34">
        <v>67.027027027027032</v>
      </c>
      <c r="EM232" s="34">
        <v>73.333333333333329</v>
      </c>
      <c r="EN232" s="34">
        <v>70.967741935483872</v>
      </c>
      <c r="EO232" s="34">
        <v>73.557692307692307</v>
      </c>
      <c r="EP232" s="34">
        <v>70.930232558139537</v>
      </c>
      <c r="EQ232" s="34">
        <v>74.456521739130437</v>
      </c>
      <c r="ER232" s="34">
        <v>11.965811965811966</v>
      </c>
      <c r="ES232" s="34">
        <v>14.84375</v>
      </c>
      <c r="ET232" s="34">
        <v>10.526315789473683</v>
      </c>
      <c r="EU232" s="34">
        <v>18.939393939393938</v>
      </c>
      <c r="EV232" s="34">
        <v>9.0163934426229506</v>
      </c>
      <c r="EW232" s="34">
        <v>11.931818181818182</v>
      </c>
      <c r="EX232" s="34">
        <v>11.351351351351353</v>
      </c>
      <c r="EY232" s="34">
        <v>9.2307692307692317</v>
      </c>
      <c r="EZ232" s="34">
        <v>11.827956989247312</v>
      </c>
      <c r="FA232" s="34">
        <v>9.1346153846153832</v>
      </c>
      <c r="FB232" s="34">
        <v>10.465116279069768</v>
      </c>
      <c r="FC232" s="34">
        <v>11.413043478260869</v>
      </c>
      <c r="FD232" s="42">
        <v>33.333333333333329</v>
      </c>
      <c r="FE232" s="42">
        <v>33.59375</v>
      </c>
      <c r="FF232" s="42">
        <v>35.338345864661655</v>
      </c>
      <c r="FG232" s="42">
        <v>26.515151515151516</v>
      </c>
      <c r="FH232" s="42">
        <v>33.606557377049178</v>
      </c>
      <c r="FI232" s="42">
        <v>25.568181818181817</v>
      </c>
      <c r="FJ232" s="42">
        <v>21.621621621621621</v>
      </c>
      <c r="FK232" s="42">
        <v>17.435897435897434</v>
      </c>
      <c r="FL232" s="42">
        <v>17.20430107526882</v>
      </c>
      <c r="FM232" s="42">
        <v>17.307692307692307</v>
      </c>
      <c r="FN232" s="42">
        <v>18.604651162790699</v>
      </c>
      <c r="FO232" s="42">
        <v>14.130434782608695</v>
      </c>
      <c r="FP232" s="42">
        <v>87</v>
      </c>
      <c r="FQ232" s="2">
        <v>99</v>
      </c>
      <c r="FR232" s="2">
        <v>116</v>
      </c>
      <c r="FS232" s="2">
        <v>109</v>
      </c>
      <c r="FT232" s="2">
        <v>106</v>
      </c>
      <c r="FU232" s="2">
        <v>165</v>
      </c>
      <c r="FV232" s="2">
        <v>179</v>
      </c>
      <c r="FW232" s="2">
        <v>223</v>
      </c>
      <c r="FX232" s="2">
        <v>186</v>
      </c>
      <c r="FY232" s="2">
        <v>234</v>
      </c>
      <c r="FZ232" s="2">
        <v>223</v>
      </c>
      <c r="GA232" s="2">
        <v>218</v>
      </c>
      <c r="GB232" s="25">
        <v>18</v>
      </c>
      <c r="GC232" s="25">
        <v>33</v>
      </c>
      <c r="GD232" s="25">
        <v>30</v>
      </c>
      <c r="GE232" s="25">
        <v>33</v>
      </c>
      <c r="GF232" s="25">
        <v>35</v>
      </c>
      <c r="GG232" s="25">
        <v>31</v>
      </c>
      <c r="GH232" s="25">
        <v>37</v>
      </c>
      <c r="GI232" s="25">
        <v>38</v>
      </c>
      <c r="GJ232" s="25">
        <v>32</v>
      </c>
      <c r="GK232" s="25">
        <v>26</v>
      </c>
      <c r="GL232" s="25">
        <v>35</v>
      </c>
      <c r="GM232" s="25">
        <v>22</v>
      </c>
      <c r="GN232" s="2">
        <v>43</v>
      </c>
      <c r="GO232" s="2">
        <v>32</v>
      </c>
      <c r="GP232" s="2">
        <v>47</v>
      </c>
      <c r="GQ232" s="2">
        <v>41</v>
      </c>
      <c r="GR232" s="2">
        <v>37</v>
      </c>
      <c r="GS232" s="2">
        <v>50</v>
      </c>
      <c r="GT232" s="2">
        <v>46</v>
      </c>
      <c r="GU232" s="2">
        <v>31</v>
      </c>
      <c r="GV232" s="2">
        <v>33</v>
      </c>
      <c r="GW232" s="2">
        <v>36</v>
      </c>
      <c r="GX232" s="2">
        <v>36</v>
      </c>
      <c r="GY232" s="2">
        <v>24</v>
      </c>
      <c r="GZ232" s="2">
        <v>148</v>
      </c>
      <c r="HA232" s="2">
        <v>164</v>
      </c>
      <c r="HB232" s="2">
        <v>193</v>
      </c>
      <c r="HC232" s="2">
        <v>183</v>
      </c>
      <c r="HD232" s="2">
        <v>178</v>
      </c>
      <c r="HE232" s="2">
        <v>246</v>
      </c>
      <c r="HF232" s="2">
        <v>262</v>
      </c>
      <c r="HG232" s="2">
        <v>292</v>
      </c>
      <c r="HH232" s="2">
        <v>251</v>
      </c>
      <c r="HI232" s="2">
        <v>296</v>
      </c>
      <c r="HJ232" s="2">
        <v>294</v>
      </c>
      <c r="HK232" s="2">
        <v>264</v>
      </c>
      <c r="HL232" s="34">
        <v>58.783783783783782</v>
      </c>
      <c r="HM232" s="34">
        <v>60.365853658536587</v>
      </c>
      <c r="HN232" s="34">
        <v>60.103626943005182</v>
      </c>
      <c r="HO232" s="34">
        <v>59.562841530054641</v>
      </c>
      <c r="HP232" s="34">
        <v>59.550561797752813</v>
      </c>
      <c r="HQ232" s="34">
        <v>67.073170731707322</v>
      </c>
      <c r="HR232" s="34">
        <v>68.320610687022892</v>
      </c>
      <c r="HS232" s="34">
        <v>76.369863013698634</v>
      </c>
      <c r="HT232" s="34">
        <v>74.103585657370516</v>
      </c>
      <c r="HU232" s="34">
        <v>79.054054054054063</v>
      </c>
      <c r="HV232" s="34">
        <v>75.850340136054413</v>
      </c>
      <c r="HW232" s="34">
        <v>82.575757575757578</v>
      </c>
      <c r="HX232" s="39">
        <v>12.162162162162163</v>
      </c>
      <c r="HY232" s="39">
        <v>20.121951219512198</v>
      </c>
      <c r="HZ232" s="39">
        <v>15.544041450777202</v>
      </c>
      <c r="IA232" s="39">
        <v>18.032786885245901</v>
      </c>
      <c r="IB232" s="39">
        <v>19.662921348314608</v>
      </c>
      <c r="IC232" s="39">
        <v>12.601626016260163</v>
      </c>
      <c r="ID232" s="39">
        <v>14.122137404580155</v>
      </c>
      <c r="IE232" s="39">
        <v>13.013698630136986</v>
      </c>
      <c r="IF232" s="39">
        <v>12.749003984063744</v>
      </c>
      <c r="IG232" s="39">
        <v>8.7837837837837842</v>
      </c>
      <c r="IH232" s="39">
        <v>11.904761904761903</v>
      </c>
      <c r="II232" s="39">
        <v>8.3333333333333321</v>
      </c>
      <c r="IJ232" s="39">
        <v>29.054054054054053</v>
      </c>
      <c r="IK232" s="39">
        <v>19.512195121951219</v>
      </c>
      <c r="IL232" s="39">
        <v>24.352331606217618</v>
      </c>
      <c r="IM232" s="39">
        <v>22.404371584699454</v>
      </c>
      <c r="IN232" s="39">
        <v>20.786516853932586</v>
      </c>
      <c r="IO232" s="39">
        <v>20.325203252032519</v>
      </c>
      <c r="IP232" s="39">
        <v>17.557251908396946</v>
      </c>
      <c r="IQ232" s="39">
        <v>10.616438356164384</v>
      </c>
      <c r="IR232" s="39">
        <v>13.147410358565736</v>
      </c>
      <c r="IS232" s="39">
        <v>12.162162162162163</v>
      </c>
      <c r="IT232" s="39">
        <v>12.244897959183673</v>
      </c>
      <c r="IU232" s="39">
        <v>9.0909090909090917</v>
      </c>
      <c r="IV232" s="39">
        <v>88</v>
      </c>
      <c r="IW232" s="39">
        <v>95</v>
      </c>
      <c r="IX232" s="39">
        <v>91</v>
      </c>
      <c r="IY232" s="39">
        <v>77</v>
      </c>
      <c r="IZ232" s="39">
        <v>79</v>
      </c>
      <c r="JA232" s="39">
        <v>71</v>
      </c>
      <c r="JB232" s="39">
        <v>78</v>
      </c>
      <c r="JC232" s="39">
        <v>102</v>
      </c>
      <c r="JD232" s="2">
        <v>110</v>
      </c>
      <c r="JE232" s="2">
        <v>88</v>
      </c>
      <c r="JF232" s="2">
        <v>94</v>
      </c>
      <c r="JG232" s="2">
        <v>58</v>
      </c>
      <c r="JH232" s="2">
        <v>27</v>
      </c>
      <c r="JI232" s="2">
        <v>28</v>
      </c>
      <c r="JJ232" s="2">
        <v>37</v>
      </c>
      <c r="JK232" s="2">
        <v>34</v>
      </c>
      <c r="JL232" s="2">
        <v>39</v>
      </c>
      <c r="JM232" s="44">
        <v>25</v>
      </c>
      <c r="JN232" s="44">
        <v>38</v>
      </c>
      <c r="JO232" s="44">
        <v>22</v>
      </c>
      <c r="JP232" s="2">
        <v>27</v>
      </c>
      <c r="JQ232" s="2">
        <v>11</v>
      </c>
      <c r="JR232" s="2">
        <v>9</v>
      </c>
      <c r="JS232" s="2">
        <v>9</v>
      </c>
      <c r="JT232" s="2">
        <v>39</v>
      </c>
      <c r="JU232" s="2">
        <v>39</v>
      </c>
      <c r="JV232" s="2">
        <v>42</v>
      </c>
      <c r="JW232" s="2">
        <v>26</v>
      </c>
      <c r="JX232" s="2">
        <v>20</v>
      </c>
      <c r="JY232" s="2">
        <v>21</v>
      </c>
      <c r="JZ232" s="2">
        <v>33</v>
      </c>
      <c r="KA232" s="2">
        <v>21</v>
      </c>
      <c r="KB232" s="25">
        <v>19</v>
      </c>
      <c r="KC232" s="25">
        <v>18</v>
      </c>
      <c r="KD232" s="25">
        <v>16</v>
      </c>
      <c r="KE232" s="25">
        <v>9</v>
      </c>
      <c r="KF232" s="25">
        <v>154</v>
      </c>
      <c r="KG232" s="25">
        <v>162</v>
      </c>
      <c r="KH232" s="25">
        <v>170</v>
      </c>
      <c r="KI232" s="25">
        <v>137</v>
      </c>
      <c r="KJ232" s="25">
        <v>138</v>
      </c>
      <c r="KK232" s="25">
        <v>117</v>
      </c>
      <c r="KL232" s="25">
        <v>149</v>
      </c>
      <c r="KM232" s="25">
        <v>145</v>
      </c>
      <c r="KN232" s="25">
        <v>156</v>
      </c>
      <c r="KO232" s="25">
        <v>117</v>
      </c>
      <c r="KP232" s="25">
        <v>119</v>
      </c>
      <c r="KQ232" s="25">
        <v>76</v>
      </c>
      <c r="KR232" s="44">
        <v>57.142857142857139</v>
      </c>
      <c r="KS232" s="44">
        <v>58.641975308641982</v>
      </c>
      <c r="KT232" s="44">
        <v>53.529411764705884</v>
      </c>
      <c r="KU232" s="44">
        <v>56.20437956204379</v>
      </c>
      <c r="KV232" s="44">
        <v>57.246376811594203</v>
      </c>
      <c r="KW232" s="44">
        <v>60.683760683760681</v>
      </c>
      <c r="KX232" s="44">
        <v>52.348993288590606</v>
      </c>
      <c r="KY232" s="44">
        <v>70.34482758620689</v>
      </c>
      <c r="KZ232" s="44">
        <v>70.512820512820511</v>
      </c>
      <c r="LA232" s="44">
        <v>75.213675213675216</v>
      </c>
      <c r="LB232" s="44">
        <v>78.991596638655466</v>
      </c>
      <c r="LC232" s="44">
        <v>76.31578947368422</v>
      </c>
      <c r="LD232" s="44">
        <v>17.532467532467532</v>
      </c>
      <c r="LE232" s="44">
        <v>17.283950617283949</v>
      </c>
      <c r="LF232" s="44">
        <v>21.764705882352942</v>
      </c>
      <c r="LG232" s="44">
        <v>24.817518248175183</v>
      </c>
      <c r="LH232" s="44">
        <v>28.260869565217391</v>
      </c>
      <c r="LI232" s="44">
        <v>21.367521367521366</v>
      </c>
      <c r="LJ232" s="44">
        <v>25.503355704697988</v>
      </c>
      <c r="LK232" s="44">
        <v>15.172413793103448</v>
      </c>
      <c r="LL232" s="44">
        <v>17.307692307692307</v>
      </c>
      <c r="LM232" s="44">
        <v>9.4017094017094021</v>
      </c>
      <c r="LN232" s="44">
        <v>7.5630252100840334</v>
      </c>
      <c r="LO232" s="44">
        <v>11.842105263157894</v>
      </c>
      <c r="LP232" s="44">
        <v>25.324675324675322</v>
      </c>
      <c r="LQ232" s="44">
        <v>24.074074074074073</v>
      </c>
      <c r="LR232" s="44">
        <v>24.705882352941178</v>
      </c>
      <c r="LS232" s="44">
        <v>18.978102189781019</v>
      </c>
      <c r="LT232" s="44">
        <v>14.492753623188406</v>
      </c>
      <c r="LU232" s="44">
        <v>17.948717948717949</v>
      </c>
      <c r="LV232" s="44">
        <v>22.14765100671141</v>
      </c>
      <c r="LW232" s="44">
        <v>14.482758620689657</v>
      </c>
      <c r="LX232" s="44">
        <v>12.179487179487179</v>
      </c>
      <c r="LY232" s="44">
        <v>15.384615384615385</v>
      </c>
      <c r="LZ232" s="44">
        <v>13.445378151260504</v>
      </c>
      <c r="MA232" s="44">
        <v>11.842105263157894</v>
      </c>
      <c r="MB232" s="25">
        <v>30</v>
      </c>
      <c r="MC232" s="25">
        <v>32</v>
      </c>
      <c r="MD232" s="25">
        <v>34</v>
      </c>
      <c r="ME232" s="25">
        <v>29</v>
      </c>
      <c r="MF232" s="25">
        <v>21</v>
      </c>
      <c r="MG232" s="25">
        <v>32</v>
      </c>
      <c r="MH232" s="25">
        <v>44</v>
      </c>
      <c r="MI232" s="25">
        <v>34</v>
      </c>
      <c r="MJ232" s="25">
        <v>31</v>
      </c>
      <c r="MK232" s="25">
        <v>36</v>
      </c>
      <c r="ML232" s="25">
        <v>28</v>
      </c>
      <c r="MM232" s="25">
        <v>21</v>
      </c>
      <c r="MN232" s="25">
        <v>116</v>
      </c>
      <c r="MO232" s="25">
        <v>130</v>
      </c>
      <c r="MP232" s="25">
        <v>135</v>
      </c>
      <c r="MQ232" s="25">
        <v>132</v>
      </c>
      <c r="MR232" s="25">
        <v>122</v>
      </c>
      <c r="MS232" s="25">
        <v>174</v>
      </c>
      <c r="MT232" s="25">
        <v>158</v>
      </c>
      <c r="MU232" s="25">
        <v>137</v>
      </c>
      <c r="MV232" s="25">
        <v>118</v>
      </c>
      <c r="MW232" s="44">
        <v>119</v>
      </c>
      <c r="MX232" s="44">
        <v>102</v>
      </c>
      <c r="MY232" s="44">
        <v>101</v>
      </c>
      <c r="MZ232" s="44">
        <v>25.862068965517242</v>
      </c>
      <c r="NA232" s="44">
        <v>24.615384615384617</v>
      </c>
      <c r="NB232" s="44">
        <v>25.185185185185183</v>
      </c>
      <c r="NC232" s="44">
        <v>21.969696969696969</v>
      </c>
      <c r="ND232" s="44">
        <v>17.21311475409836</v>
      </c>
      <c r="NE232" s="44">
        <v>18.390804597701148</v>
      </c>
      <c r="NF232" s="44">
        <v>27.848101265822784</v>
      </c>
      <c r="NG232" s="44">
        <v>24.817518248175183</v>
      </c>
      <c r="NH232" s="44">
        <v>26.271186440677969</v>
      </c>
      <c r="NI232" s="44">
        <v>30.252100840336134</v>
      </c>
      <c r="NJ232" s="44">
        <v>27.450980392156865</v>
      </c>
      <c r="NK232" s="44">
        <v>20.792079207920793</v>
      </c>
      <c r="NL232" s="25">
        <v>6</v>
      </c>
      <c r="NM232" s="25">
        <v>8</v>
      </c>
      <c r="NN232" s="25">
        <v>8</v>
      </c>
      <c r="NO232" s="25">
        <v>5</v>
      </c>
      <c r="NP232" s="25">
        <v>4</v>
      </c>
      <c r="NQ232" s="25">
        <v>2</v>
      </c>
      <c r="NR232" s="25">
        <v>4</v>
      </c>
      <c r="NS232" s="25">
        <v>1</v>
      </c>
      <c r="NT232" s="25">
        <v>2</v>
      </c>
      <c r="NU232" s="25">
        <v>2</v>
      </c>
      <c r="NV232" s="25">
        <v>2</v>
      </c>
      <c r="NW232" s="25">
        <v>0</v>
      </c>
      <c r="NX232" s="25">
        <v>39</v>
      </c>
      <c r="NY232" s="25">
        <v>46</v>
      </c>
      <c r="NZ232" s="25">
        <v>48</v>
      </c>
      <c r="OA232" s="25">
        <v>17</v>
      </c>
      <c r="OB232" s="25">
        <v>17</v>
      </c>
      <c r="OC232" s="25">
        <v>14</v>
      </c>
      <c r="OD232" s="44">
        <v>10</v>
      </c>
      <c r="OE232" s="44">
        <v>9</v>
      </c>
      <c r="OF232" s="44">
        <v>7</v>
      </c>
      <c r="OG232" s="44">
        <v>6</v>
      </c>
      <c r="OH232" s="44">
        <v>2</v>
      </c>
      <c r="OI232" s="44">
        <v>1</v>
      </c>
      <c r="OJ232" s="44">
        <v>15.384615384615385</v>
      </c>
      <c r="OK232" s="44">
        <v>17.391304347826086</v>
      </c>
      <c r="OL232" s="44">
        <v>16.666666666666664</v>
      </c>
      <c r="OM232" s="44">
        <v>29.411764705882355</v>
      </c>
      <c r="ON232" s="44">
        <v>23.52941176470588</v>
      </c>
      <c r="OO232" s="44">
        <v>14.285714285714285</v>
      </c>
      <c r="OP232" s="44">
        <v>40</v>
      </c>
      <c r="OQ232" s="44">
        <v>11.111111111111111</v>
      </c>
      <c r="OR232" s="44">
        <v>28.571428571428569</v>
      </c>
      <c r="OS232" s="44">
        <v>33.333333333333329</v>
      </c>
      <c r="OT232" s="44">
        <v>100</v>
      </c>
      <c r="OU232" s="44">
        <v>0</v>
      </c>
      <c r="OV232" s="25">
        <v>253</v>
      </c>
      <c r="OW232" s="25">
        <v>275</v>
      </c>
      <c r="OX232" s="25">
        <v>333</v>
      </c>
      <c r="OY232" s="25">
        <v>350</v>
      </c>
      <c r="OZ232" s="25">
        <v>356</v>
      </c>
      <c r="PA232" s="25">
        <v>403</v>
      </c>
      <c r="PB232" s="25">
        <v>455</v>
      </c>
      <c r="PC232" s="25">
        <v>519</v>
      </c>
      <c r="PD232" s="25">
        <v>465</v>
      </c>
      <c r="PE232" s="25">
        <v>500</v>
      </c>
      <c r="PF232" s="25">
        <v>442</v>
      </c>
      <c r="PG232" s="25">
        <v>207</v>
      </c>
      <c r="PH232" s="25">
        <v>485</v>
      </c>
      <c r="PI232" s="25">
        <v>516</v>
      </c>
      <c r="PJ232" s="25">
        <v>572</v>
      </c>
      <c r="PK232" s="25">
        <v>547</v>
      </c>
      <c r="PL232" s="25">
        <v>519</v>
      </c>
      <c r="PM232" s="25">
        <v>568</v>
      </c>
      <c r="PN232" s="25">
        <v>600</v>
      </c>
      <c r="PO232" s="25">
        <v>650</v>
      </c>
      <c r="PP232" s="25">
        <v>629</v>
      </c>
      <c r="PQ232" s="25">
        <v>654</v>
      </c>
      <c r="PR232" s="25">
        <v>600</v>
      </c>
      <c r="PS232" s="25">
        <v>502</v>
      </c>
      <c r="PT232" s="44">
        <v>52.164948453608254</v>
      </c>
      <c r="PU232" s="44">
        <v>53.29457364341085</v>
      </c>
      <c r="PV232" s="44">
        <v>58.21678321678322</v>
      </c>
      <c r="PW232" s="44">
        <v>63.985374771480807</v>
      </c>
      <c r="PX232" s="44">
        <v>68.593448940269752</v>
      </c>
      <c r="PY232" s="44">
        <v>70.950704225352112</v>
      </c>
      <c r="PZ232" s="44">
        <v>75.833333333333329</v>
      </c>
      <c r="QA232" s="44">
        <v>79.84615384615384</v>
      </c>
      <c r="QB232" s="44">
        <v>73.926868044515103</v>
      </c>
      <c r="QC232" s="44">
        <v>76.452599388379213</v>
      </c>
      <c r="QD232" s="44">
        <v>73.666666666666671</v>
      </c>
      <c r="QE232" s="44">
        <v>41.235059760956176</v>
      </c>
      <c r="QF232" s="25">
        <v>274</v>
      </c>
      <c r="QG232" s="25">
        <v>305</v>
      </c>
      <c r="QH232" s="25">
        <v>344</v>
      </c>
      <c r="QI232" s="25">
        <v>329</v>
      </c>
      <c r="QJ232" s="25">
        <v>320</v>
      </c>
      <c r="QK232" s="25">
        <v>363</v>
      </c>
      <c r="QL232" s="25">
        <v>414</v>
      </c>
      <c r="QM232" s="25">
        <v>457</v>
      </c>
      <c r="QN232" s="25">
        <v>435</v>
      </c>
      <c r="QO232" s="25">
        <v>439</v>
      </c>
      <c r="QP232" s="25">
        <v>246</v>
      </c>
      <c r="QQ232" s="25">
        <v>485</v>
      </c>
      <c r="QR232" s="25">
        <v>516</v>
      </c>
      <c r="QS232" s="25">
        <v>572</v>
      </c>
      <c r="QT232" s="25">
        <v>547</v>
      </c>
      <c r="QU232" s="25">
        <v>519</v>
      </c>
      <c r="QV232" s="25">
        <v>568</v>
      </c>
      <c r="QW232" s="25">
        <v>600</v>
      </c>
      <c r="QX232" s="25">
        <v>650</v>
      </c>
      <c r="QY232" s="25">
        <v>629</v>
      </c>
      <c r="QZ232" s="25">
        <v>654</v>
      </c>
      <c r="RA232" s="25">
        <v>600</v>
      </c>
      <c r="RB232" s="44">
        <v>56.494845360824741</v>
      </c>
      <c r="RC232" s="44">
        <v>59.108527131782949</v>
      </c>
      <c r="RD232" s="44">
        <v>60.139860139860133</v>
      </c>
      <c r="RE232" s="44">
        <v>60.146252285191956</v>
      </c>
      <c r="RF232" s="44">
        <v>61.657032755298644</v>
      </c>
      <c r="RG232" s="44">
        <v>63.908450704225352</v>
      </c>
      <c r="RH232" s="44">
        <v>69</v>
      </c>
      <c r="RI232" s="44">
        <v>70.307692307692307</v>
      </c>
      <c r="RJ232" s="44">
        <v>69.157392686804457</v>
      </c>
      <c r="RK232" s="44">
        <v>67.125382262996951</v>
      </c>
      <c r="RL232" s="44">
        <v>41</v>
      </c>
      <c r="RM232" s="25">
        <v>249</v>
      </c>
      <c r="RN232" s="25">
        <v>271</v>
      </c>
      <c r="RO232" s="25">
        <v>318</v>
      </c>
      <c r="RP232" s="25">
        <v>297</v>
      </c>
      <c r="RQ232" s="25">
        <v>277</v>
      </c>
      <c r="RR232" s="25">
        <v>314</v>
      </c>
      <c r="RS232" s="25">
        <v>336</v>
      </c>
      <c r="RT232" s="25">
        <v>344</v>
      </c>
      <c r="RU232" s="25">
        <v>323</v>
      </c>
      <c r="RV232" s="25">
        <v>317</v>
      </c>
      <c r="RW232" s="25">
        <v>323</v>
      </c>
      <c r="RX232" s="25">
        <v>280</v>
      </c>
      <c r="RY232" s="25">
        <v>188</v>
      </c>
      <c r="RZ232" s="25">
        <v>204</v>
      </c>
      <c r="SA232" s="25">
        <v>216</v>
      </c>
      <c r="SB232" s="25">
        <v>211</v>
      </c>
      <c r="SC232" s="25">
        <v>208</v>
      </c>
      <c r="SD232" s="25">
        <v>216</v>
      </c>
      <c r="SE232" s="25">
        <v>242</v>
      </c>
      <c r="SF232" s="25">
        <v>289</v>
      </c>
      <c r="SG232" s="25">
        <v>248</v>
      </c>
      <c r="SH232" s="25">
        <v>247</v>
      </c>
      <c r="SI232" s="25">
        <v>291</v>
      </c>
      <c r="SJ232" s="25">
        <v>230</v>
      </c>
      <c r="SK232" s="25">
        <v>168</v>
      </c>
      <c r="SL232" s="25">
        <v>174</v>
      </c>
      <c r="SM232" s="25">
        <v>193</v>
      </c>
      <c r="SN232" s="25">
        <v>198</v>
      </c>
      <c r="SO232" s="25">
        <v>186</v>
      </c>
      <c r="SP232" s="25">
        <v>185</v>
      </c>
      <c r="SQ232" s="25">
        <v>199</v>
      </c>
      <c r="SR232" s="25">
        <v>229</v>
      </c>
      <c r="SS232" s="25">
        <v>194</v>
      </c>
      <c r="ST232" s="25">
        <v>194</v>
      </c>
      <c r="SU232" s="25">
        <v>231</v>
      </c>
      <c r="SV232" s="25">
        <v>193</v>
      </c>
      <c r="SW232" s="44">
        <v>65.873015873015873</v>
      </c>
      <c r="SX232" s="44">
        <v>62.731481481481474</v>
      </c>
      <c r="SY232" s="44">
        <v>65.030674846625772</v>
      </c>
      <c r="SZ232" s="44">
        <v>65.707964601769902</v>
      </c>
      <c r="TA232" s="44">
        <v>57.231404958677686</v>
      </c>
      <c r="TB232" s="44">
        <v>60.735009671179881</v>
      </c>
      <c r="TC232" s="44">
        <v>59.050966608084352</v>
      </c>
      <c r="TD232" s="44">
        <v>57.429048414023377</v>
      </c>
      <c r="TE232" s="44">
        <v>57.885304659498203</v>
      </c>
      <c r="TF232" s="44">
        <v>56.10619469026549</v>
      </c>
      <c r="TG232" s="44">
        <v>62.596899224806201</v>
      </c>
      <c r="TH232" s="44">
        <v>61.810154525386316</v>
      </c>
      <c r="TI232" s="44">
        <v>49.735449735449734</v>
      </c>
      <c r="TJ232" s="44">
        <v>47.222222222222221</v>
      </c>
      <c r="TK232" s="44">
        <v>44.171779141104295</v>
      </c>
      <c r="TL232" s="44">
        <v>46.681415929203538</v>
      </c>
      <c r="TM232" s="44">
        <v>42.97520661157025</v>
      </c>
      <c r="TN232" s="44">
        <v>41.779497098646033</v>
      </c>
      <c r="TO232" s="44">
        <v>42.530755711775043</v>
      </c>
      <c r="TP232" s="44">
        <v>48.247078464106849</v>
      </c>
      <c r="TQ232" s="44">
        <v>44.444444444444443</v>
      </c>
      <c r="TR232" s="44">
        <v>43.716814159292035</v>
      </c>
      <c r="TS232" s="44">
        <v>56.395348837209305</v>
      </c>
      <c r="TT232" s="44">
        <v>50.772626931567331</v>
      </c>
      <c r="TU232" s="44">
        <v>44.444444444444443</v>
      </c>
      <c r="TV232" s="44">
        <v>40.277777777777779</v>
      </c>
      <c r="TW232" s="44">
        <v>39.468302658486706</v>
      </c>
      <c r="TX232" s="44">
        <v>43.805309734513273</v>
      </c>
      <c r="TY232" s="44">
        <v>38.429752066115704</v>
      </c>
      <c r="TZ232" s="44">
        <v>35.783365570599614</v>
      </c>
      <c r="UA232" s="44">
        <v>34.973637961335676</v>
      </c>
      <c r="UB232" s="44">
        <v>38.230383973288816</v>
      </c>
      <c r="UC232" s="44">
        <v>34.767025089605738</v>
      </c>
      <c r="UD232" s="44">
        <v>34.336283185840713</v>
      </c>
      <c r="UE232" s="44">
        <v>44.767441860465119</v>
      </c>
      <c r="UF232" s="44">
        <v>42.604856512141282</v>
      </c>
    </row>
    <row r="233" spans="1:552" x14ac:dyDescent="0.25">
      <c r="A233" s="2" t="str">
        <f t="shared" si="3"/>
        <v xml:space="preserve">355100 São Vicente                                                                                                                                  </v>
      </c>
      <c r="B233" s="58">
        <v>355100</v>
      </c>
      <c r="C233" s="2" t="s">
        <v>277</v>
      </c>
      <c r="D233" s="56">
        <v>33</v>
      </c>
      <c r="E233" s="56">
        <v>40</v>
      </c>
      <c r="F233" s="56">
        <v>25</v>
      </c>
      <c r="G233" s="56">
        <v>23</v>
      </c>
      <c r="H233" s="56">
        <v>21</v>
      </c>
      <c r="I233" s="56">
        <v>13</v>
      </c>
      <c r="J233" s="56">
        <v>13</v>
      </c>
      <c r="K233" s="56">
        <v>35</v>
      </c>
      <c r="L233" s="56">
        <v>27</v>
      </c>
      <c r="M233" s="56">
        <v>17</v>
      </c>
      <c r="N233" s="56">
        <v>16</v>
      </c>
      <c r="O233" s="56">
        <v>22</v>
      </c>
      <c r="P233" s="59">
        <v>21</v>
      </c>
      <c r="Q233" s="59">
        <v>13</v>
      </c>
      <c r="R233" s="59">
        <v>13</v>
      </c>
      <c r="S233" s="59">
        <v>12</v>
      </c>
      <c r="T233" s="59">
        <v>9</v>
      </c>
      <c r="U233" s="59">
        <v>10</v>
      </c>
      <c r="V233" s="59">
        <v>7</v>
      </c>
      <c r="W233" s="59">
        <v>19</v>
      </c>
      <c r="X233" s="59">
        <v>18</v>
      </c>
      <c r="Y233" s="59">
        <v>10</v>
      </c>
      <c r="Z233" s="59">
        <v>10</v>
      </c>
      <c r="AA233" s="59">
        <v>14</v>
      </c>
      <c r="AB233" s="62">
        <v>63.636363636363633</v>
      </c>
      <c r="AC233" s="62">
        <v>32.5</v>
      </c>
      <c r="AD233" s="62">
        <v>52</v>
      </c>
      <c r="AE233" s="62">
        <v>52.173913043478258</v>
      </c>
      <c r="AF233" s="62">
        <v>42.857142857142854</v>
      </c>
      <c r="AG233" s="62">
        <v>76.923076923076934</v>
      </c>
      <c r="AH233" s="62">
        <v>53.846153846153847</v>
      </c>
      <c r="AI233" s="62">
        <v>54.285714285714285</v>
      </c>
      <c r="AJ233" s="62">
        <v>66.666666666666657</v>
      </c>
      <c r="AK233" s="62">
        <v>58.82352941176471</v>
      </c>
      <c r="AL233" s="62">
        <v>62.5</v>
      </c>
      <c r="AM233" s="62">
        <v>63.636363636363633</v>
      </c>
      <c r="AN233" s="61">
        <v>10</v>
      </c>
      <c r="AO233" s="25">
        <v>19</v>
      </c>
      <c r="AP233" s="25">
        <v>8</v>
      </c>
      <c r="AQ233" s="25">
        <v>7</v>
      </c>
      <c r="AR233" s="25">
        <v>9</v>
      </c>
      <c r="AS233" s="25">
        <v>2</v>
      </c>
      <c r="AT233" s="25">
        <v>5</v>
      </c>
      <c r="AU233" s="25">
        <v>12</v>
      </c>
      <c r="AV233" s="25">
        <v>9</v>
      </c>
      <c r="AW233" s="25">
        <v>7</v>
      </c>
      <c r="AX233" s="25">
        <v>6</v>
      </c>
      <c r="AY233" s="25">
        <v>8</v>
      </c>
      <c r="AZ233" s="39">
        <v>30.303030303030305</v>
      </c>
      <c r="BA233" s="39">
        <v>47.5</v>
      </c>
      <c r="BB233" s="39">
        <v>32</v>
      </c>
      <c r="BC233" s="39">
        <v>30.434782608695656</v>
      </c>
      <c r="BD233" s="39">
        <v>42.857142857142854</v>
      </c>
      <c r="BE233" s="39">
        <v>15.384615384615385</v>
      </c>
      <c r="BF233" s="39">
        <v>38.461538461538467</v>
      </c>
      <c r="BG233" s="39">
        <v>34.285714285714285</v>
      </c>
      <c r="BH233" s="39">
        <v>33.333333333333329</v>
      </c>
      <c r="BI233" s="39">
        <v>41.17647058823529</v>
      </c>
      <c r="BJ233" s="39">
        <v>37.5</v>
      </c>
      <c r="BK233" s="39">
        <v>36.363636363636367</v>
      </c>
      <c r="BL233" s="25">
        <v>2</v>
      </c>
      <c r="BM233" s="25">
        <v>8</v>
      </c>
      <c r="BN233" s="25">
        <v>4</v>
      </c>
      <c r="BO233" s="25">
        <v>4</v>
      </c>
      <c r="BP233" s="25">
        <v>3</v>
      </c>
      <c r="BQ233" s="25">
        <v>1</v>
      </c>
      <c r="BR233" s="25">
        <v>1</v>
      </c>
      <c r="BS233" s="25">
        <v>4</v>
      </c>
      <c r="BT233" s="25">
        <v>0</v>
      </c>
      <c r="BU233" s="25">
        <v>0</v>
      </c>
      <c r="BV233" s="25">
        <v>0</v>
      </c>
      <c r="BW233" s="25">
        <v>0</v>
      </c>
      <c r="BX233" s="39">
        <v>6.0606060606060606</v>
      </c>
      <c r="BY233" s="39">
        <v>20</v>
      </c>
      <c r="BZ233" s="39">
        <v>16</v>
      </c>
      <c r="CA233" s="39">
        <v>17.391304347826086</v>
      </c>
      <c r="CB233" s="39">
        <v>14.285714285714285</v>
      </c>
      <c r="CC233" s="39">
        <v>7.6923076923076925</v>
      </c>
      <c r="CD233" s="39">
        <v>7.6923076923076925</v>
      </c>
      <c r="CE233" s="39">
        <v>11.428571428571429</v>
      </c>
      <c r="CF233" s="39">
        <v>0</v>
      </c>
      <c r="CG233" s="39">
        <v>0</v>
      </c>
      <c r="CH233" s="39">
        <v>0</v>
      </c>
      <c r="CI233" s="39">
        <v>0</v>
      </c>
      <c r="CJ233" s="63">
        <v>7</v>
      </c>
      <c r="CK233" s="63">
        <v>2</v>
      </c>
      <c r="CL233" s="63">
        <v>5</v>
      </c>
      <c r="CM233" s="63">
        <v>4</v>
      </c>
      <c r="CN233" s="63">
        <v>3</v>
      </c>
      <c r="CO233" s="63">
        <v>3</v>
      </c>
      <c r="CP233" s="63">
        <v>3</v>
      </c>
      <c r="CQ233" s="63">
        <v>6</v>
      </c>
      <c r="CR233" s="63">
        <v>9</v>
      </c>
      <c r="CS233" s="63">
        <v>3</v>
      </c>
      <c r="CT233" s="63">
        <v>5</v>
      </c>
      <c r="CU233" s="63">
        <v>5</v>
      </c>
      <c r="CV233" s="63">
        <v>1</v>
      </c>
      <c r="CW233" s="63">
        <v>1</v>
      </c>
      <c r="CX233" s="63">
        <v>0</v>
      </c>
      <c r="CY233" s="63">
        <v>2</v>
      </c>
      <c r="CZ233" s="63">
        <v>0</v>
      </c>
      <c r="DA233" s="63">
        <v>1</v>
      </c>
      <c r="DB233" s="63">
        <v>0</v>
      </c>
      <c r="DC233" s="63">
        <v>1</v>
      </c>
      <c r="DD233" s="63">
        <v>2</v>
      </c>
      <c r="DE233" s="63">
        <v>0</v>
      </c>
      <c r="DF233" s="63">
        <v>1</v>
      </c>
      <c r="DG233" s="63">
        <v>0</v>
      </c>
      <c r="DH233" s="25">
        <v>5</v>
      </c>
      <c r="DI233" s="25">
        <v>4</v>
      </c>
      <c r="DJ233" s="25">
        <v>3</v>
      </c>
      <c r="DK233" s="25">
        <v>3</v>
      </c>
      <c r="DL233" s="25">
        <v>2</v>
      </c>
      <c r="DM233" s="25">
        <v>0</v>
      </c>
      <c r="DN233" s="25">
        <v>0</v>
      </c>
      <c r="DO233" s="25">
        <v>3</v>
      </c>
      <c r="DP233" s="25">
        <v>1</v>
      </c>
      <c r="DQ233" s="25">
        <v>2</v>
      </c>
      <c r="DR233" s="25">
        <v>0</v>
      </c>
      <c r="DS233" s="25">
        <v>1</v>
      </c>
      <c r="DT233" s="34">
        <v>13</v>
      </c>
      <c r="DU233" s="34">
        <v>7</v>
      </c>
      <c r="DV233" s="34">
        <v>8</v>
      </c>
      <c r="DW233" s="34">
        <v>9</v>
      </c>
      <c r="DX233" s="34">
        <v>5</v>
      </c>
      <c r="DY233" s="34">
        <v>4</v>
      </c>
      <c r="DZ233" s="34">
        <v>3</v>
      </c>
      <c r="EA233" s="2">
        <v>10</v>
      </c>
      <c r="EB233" s="2">
        <v>12</v>
      </c>
      <c r="EC233" s="2">
        <v>5</v>
      </c>
      <c r="ED233" s="2">
        <v>6</v>
      </c>
      <c r="EE233" s="2">
        <v>6</v>
      </c>
      <c r="EF233" s="34">
        <v>53.846153846153847</v>
      </c>
      <c r="EG233" s="34">
        <v>28.571428571428569</v>
      </c>
      <c r="EH233" s="34">
        <v>62.5</v>
      </c>
      <c r="EI233" s="34">
        <v>44.444444444444443</v>
      </c>
      <c r="EJ233" s="34">
        <v>60</v>
      </c>
      <c r="EK233" s="34">
        <v>75</v>
      </c>
      <c r="EL233" s="34">
        <v>100</v>
      </c>
      <c r="EM233" s="34">
        <v>60</v>
      </c>
      <c r="EN233" s="34">
        <v>75</v>
      </c>
      <c r="EO233" s="34">
        <v>60</v>
      </c>
      <c r="EP233" s="34">
        <v>83.333333333333343</v>
      </c>
      <c r="EQ233" s="34">
        <v>83.333333333333343</v>
      </c>
      <c r="ER233" s="34">
        <v>7.6923076923076925</v>
      </c>
      <c r="ES233" s="34">
        <v>14.285714285714285</v>
      </c>
      <c r="ET233" s="34">
        <v>0</v>
      </c>
      <c r="EU233" s="34">
        <v>22.222222222222221</v>
      </c>
      <c r="EV233" s="34">
        <v>0</v>
      </c>
      <c r="EW233" s="34">
        <v>25</v>
      </c>
      <c r="EX233" s="34">
        <v>0</v>
      </c>
      <c r="EY233" s="34">
        <v>10</v>
      </c>
      <c r="EZ233" s="34">
        <v>16.666666666666664</v>
      </c>
      <c r="FA233" s="34">
        <v>0</v>
      </c>
      <c r="FB233" s="34">
        <v>16.666666666666664</v>
      </c>
      <c r="FC233" s="34">
        <v>0</v>
      </c>
      <c r="FD233" s="42">
        <v>38.461538461538467</v>
      </c>
      <c r="FE233" s="42">
        <v>57.142857142857139</v>
      </c>
      <c r="FF233" s="42">
        <v>37.5</v>
      </c>
      <c r="FG233" s="42">
        <v>33.333333333333329</v>
      </c>
      <c r="FH233" s="42">
        <v>40</v>
      </c>
      <c r="FI233" s="42">
        <v>0</v>
      </c>
      <c r="FJ233" s="42">
        <v>0</v>
      </c>
      <c r="FK233" s="42">
        <v>30</v>
      </c>
      <c r="FL233" s="42">
        <v>8.3333333333333321</v>
      </c>
      <c r="FM233" s="42">
        <v>40</v>
      </c>
      <c r="FN233" s="42">
        <v>0</v>
      </c>
      <c r="FO233" s="42">
        <v>16.666666666666664</v>
      </c>
      <c r="FP233" s="42">
        <v>12</v>
      </c>
      <c r="FQ233" s="2">
        <v>3</v>
      </c>
      <c r="FR233" s="2">
        <v>5</v>
      </c>
      <c r="FS233" s="2">
        <v>5</v>
      </c>
      <c r="FT233" s="2">
        <v>4</v>
      </c>
      <c r="FU233" s="2">
        <v>4</v>
      </c>
      <c r="FV233" s="2">
        <v>5</v>
      </c>
      <c r="FW233" s="2">
        <v>9</v>
      </c>
      <c r="FX233" s="2">
        <v>11</v>
      </c>
      <c r="FY233" s="2">
        <v>6</v>
      </c>
      <c r="FZ233" s="2">
        <v>6</v>
      </c>
      <c r="GA233" s="2">
        <v>8</v>
      </c>
      <c r="GB233" s="25">
        <v>2</v>
      </c>
      <c r="GC233" s="25">
        <v>3</v>
      </c>
      <c r="GD233" s="25">
        <v>2</v>
      </c>
      <c r="GE233" s="25">
        <v>2</v>
      </c>
      <c r="GF233" s="25">
        <v>2</v>
      </c>
      <c r="GG233" s="25">
        <v>2</v>
      </c>
      <c r="GH233" s="25">
        <v>0</v>
      </c>
      <c r="GI233" s="25">
        <v>1</v>
      </c>
      <c r="GJ233" s="25">
        <v>0</v>
      </c>
      <c r="GK233" s="25">
        <v>0</v>
      </c>
      <c r="GL233" s="25">
        <v>0</v>
      </c>
      <c r="GM233" s="25">
        <v>1</v>
      </c>
      <c r="GN233" s="2">
        <v>6</v>
      </c>
      <c r="GO233" s="2">
        <v>4</v>
      </c>
      <c r="GP233" s="2">
        <v>3</v>
      </c>
      <c r="GQ233" s="2">
        <v>4</v>
      </c>
      <c r="GR233" s="2">
        <v>0</v>
      </c>
      <c r="GS233" s="2">
        <v>3</v>
      </c>
      <c r="GT233" s="2">
        <v>1</v>
      </c>
      <c r="GU233" s="2">
        <v>4</v>
      </c>
      <c r="GV233" s="2">
        <v>4</v>
      </c>
      <c r="GW233" s="2">
        <v>2</v>
      </c>
      <c r="GX233" s="2">
        <v>0</v>
      </c>
      <c r="GY233" s="2">
        <v>2</v>
      </c>
      <c r="GZ233" s="2">
        <v>20</v>
      </c>
      <c r="HA233" s="2">
        <v>10</v>
      </c>
      <c r="HB233" s="2">
        <v>10</v>
      </c>
      <c r="HC233" s="2">
        <v>11</v>
      </c>
      <c r="HD233" s="2">
        <v>6</v>
      </c>
      <c r="HE233" s="2">
        <v>9</v>
      </c>
      <c r="HF233" s="2">
        <v>6</v>
      </c>
      <c r="HG233" s="2">
        <v>14</v>
      </c>
      <c r="HH233" s="2">
        <v>15</v>
      </c>
      <c r="HI233" s="2">
        <v>8</v>
      </c>
      <c r="HJ233" s="2">
        <v>6</v>
      </c>
      <c r="HK233" s="2">
        <v>11</v>
      </c>
      <c r="HL233" s="34">
        <v>60</v>
      </c>
      <c r="HM233" s="34">
        <v>30</v>
      </c>
      <c r="HN233" s="34">
        <v>50</v>
      </c>
      <c r="HO233" s="34">
        <v>45.454545454545453</v>
      </c>
      <c r="HP233" s="34">
        <v>66.666666666666657</v>
      </c>
      <c r="HQ233" s="34">
        <v>44.444444444444443</v>
      </c>
      <c r="HR233" s="34">
        <v>83.333333333333343</v>
      </c>
      <c r="HS233" s="34">
        <v>64.285714285714292</v>
      </c>
      <c r="HT233" s="34">
        <v>73.333333333333329</v>
      </c>
      <c r="HU233" s="34">
        <v>75</v>
      </c>
      <c r="HV233" s="34">
        <v>100</v>
      </c>
      <c r="HW233" s="34">
        <v>72.727272727272734</v>
      </c>
      <c r="HX233" s="39">
        <v>10</v>
      </c>
      <c r="HY233" s="39">
        <v>30</v>
      </c>
      <c r="HZ233" s="39">
        <v>20</v>
      </c>
      <c r="IA233" s="39">
        <v>18.181818181818183</v>
      </c>
      <c r="IB233" s="39">
        <v>33.333333333333329</v>
      </c>
      <c r="IC233" s="39">
        <v>22.222222222222221</v>
      </c>
      <c r="ID233" s="39">
        <v>0</v>
      </c>
      <c r="IE233" s="39">
        <v>7.1428571428571423</v>
      </c>
      <c r="IF233" s="39">
        <v>0</v>
      </c>
      <c r="IG233" s="39">
        <v>0</v>
      </c>
      <c r="IH233" s="39">
        <v>0</v>
      </c>
      <c r="II233" s="39">
        <v>9.0909090909090917</v>
      </c>
      <c r="IJ233" s="39">
        <v>30</v>
      </c>
      <c r="IK233" s="39">
        <v>40</v>
      </c>
      <c r="IL233" s="39">
        <v>30</v>
      </c>
      <c r="IM233" s="39">
        <v>36.363636363636367</v>
      </c>
      <c r="IN233" s="39">
        <v>0</v>
      </c>
      <c r="IO233" s="39">
        <v>33.333333333333329</v>
      </c>
      <c r="IP233" s="39">
        <v>16.666666666666664</v>
      </c>
      <c r="IQ233" s="39">
        <v>28.571428571428569</v>
      </c>
      <c r="IR233" s="39">
        <v>26.666666666666668</v>
      </c>
      <c r="IS233" s="39">
        <v>25</v>
      </c>
      <c r="IT233" s="39">
        <v>0</v>
      </c>
      <c r="IU233" s="39">
        <v>18.181818181818183</v>
      </c>
      <c r="IV233" s="39">
        <v>5</v>
      </c>
      <c r="IW233" s="39">
        <v>10</v>
      </c>
      <c r="IX233" s="39">
        <v>2</v>
      </c>
      <c r="IY233" s="39">
        <v>3</v>
      </c>
      <c r="IZ233" s="39">
        <v>3</v>
      </c>
      <c r="JA233" s="39">
        <v>1</v>
      </c>
      <c r="JB233" s="39">
        <v>3</v>
      </c>
      <c r="JC233" s="39">
        <v>3</v>
      </c>
      <c r="JD233" s="2">
        <v>8</v>
      </c>
      <c r="JE233" s="2">
        <v>5</v>
      </c>
      <c r="JF233" s="2">
        <v>3</v>
      </c>
      <c r="JG233" s="2">
        <v>4</v>
      </c>
      <c r="JH233" s="2">
        <v>3</v>
      </c>
      <c r="JI233" s="2">
        <v>4</v>
      </c>
      <c r="JJ233" s="2">
        <v>1</v>
      </c>
      <c r="JK233" s="2">
        <v>0</v>
      </c>
      <c r="JL233" s="2">
        <v>2</v>
      </c>
      <c r="JM233" s="44">
        <v>0</v>
      </c>
      <c r="JN233" s="44">
        <v>1</v>
      </c>
      <c r="JO233" s="44">
        <v>4</v>
      </c>
      <c r="JP233" s="2">
        <v>0</v>
      </c>
      <c r="JQ233" s="2">
        <v>2</v>
      </c>
      <c r="JR233" s="2">
        <v>0</v>
      </c>
      <c r="JS233" s="2">
        <v>2</v>
      </c>
      <c r="JT233" s="2">
        <v>0</v>
      </c>
      <c r="JU233" s="2">
        <v>3</v>
      </c>
      <c r="JV233" s="2">
        <v>3</v>
      </c>
      <c r="JW233" s="2">
        <v>2</v>
      </c>
      <c r="JX233" s="2">
        <v>2</v>
      </c>
      <c r="JY233" s="2">
        <v>1</v>
      </c>
      <c r="JZ233" s="2">
        <v>1</v>
      </c>
      <c r="KA233" s="2">
        <v>2</v>
      </c>
      <c r="KB233" s="25">
        <v>1</v>
      </c>
      <c r="KC233" s="25">
        <v>0</v>
      </c>
      <c r="KD233" s="25">
        <v>2</v>
      </c>
      <c r="KE233" s="25">
        <v>0</v>
      </c>
      <c r="KF233" s="25">
        <v>8</v>
      </c>
      <c r="KG233" s="25">
        <v>17</v>
      </c>
      <c r="KH233" s="25">
        <v>6</v>
      </c>
      <c r="KI233" s="25">
        <v>5</v>
      </c>
      <c r="KJ233" s="25">
        <v>7</v>
      </c>
      <c r="KK233" s="25">
        <v>2</v>
      </c>
      <c r="KL233" s="25">
        <v>5</v>
      </c>
      <c r="KM233" s="25">
        <v>9</v>
      </c>
      <c r="KN233" s="25">
        <v>9</v>
      </c>
      <c r="KO233" s="25">
        <v>7</v>
      </c>
      <c r="KP233" s="25">
        <v>5</v>
      </c>
      <c r="KQ233" s="25">
        <v>6</v>
      </c>
      <c r="KR233" s="44">
        <v>62.5</v>
      </c>
      <c r="KS233" s="44">
        <v>58.82352941176471</v>
      </c>
      <c r="KT233" s="44">
        <v>33.333333333333329</v>
      </c>
      <c r="KU233" s="44">
        <v>60</v>
      </c>
      <c r="KV233" s="44">
        <v>42.857142857142854</v>
      </c>
      <c r="KW233" s="44">
        <v>50</v>
      </c>
      <c r="KX233" s="44">
        <v>60</v>
      </c>
      <c r="KY233" s="44">
        <v>33.333333333333329</v>
      </c>
      <c r="KZ233" s="44">
        <v>88.888888888888886</v>
      </c>
      <c r="LA233" s="44">
        <v>71.428571428571431</v>
      </c>
      <c r="LB233" s="44">
        <v>60</v>
      </c>
      <c r="LC233" s="44">
        <v>66.666666666666657</v>
      </c>
      <c r="LD233" s="44">
        <v>37.5</v>
      </c>
      <c r="LE233" s="44">
        <v>23.52941176470588</v>
      </c>
      <c r="LF233" s="44">
        <v>16.666666666666664</v>
      </c>
      <c r="LG233" s="44">
        <v>0</v>
      </c>
      <c r="LH233" s="44">
        <v>28.571428571428569</v>
      </c>
      <c r="LI233" s="44">
        <v>0</v>
      </c>
      <c r="LJ233" s="44">
        <v>20</v>
      </c>
      <c r="LK233" s="44">
        <v>44.444444444444443</v>
      </c>
      <c r="LL233" s="44">
        <v>0</v>
      </c>
      <c r="LM233" s="44">
        <v>28.571428571428569</v>
      </c>
      <c r="LN233" s="44">
        <v>0</v>
      </c>
      <c r="LO233" s="44">
        <v>33.333333333333329</v>
      </c>
      <c r="LP233" s="44">
        <v>0</v>
      </c>
      <c r="LQ233" s="44">
        <v>17.647058823529413</v>
      </c>
      <c r="LR233" s="44">
        <v>50</v>
      </c>
      <c r="LS233" s="44">
        <v>40</v>
      </c>
      <c r="LT233" s="44">
        <v>28.571428571428569</v>
      </c>
      <c r="LU233" s="44">
        <v>50</v>
      </c>
      <c r="LV233" s="44">
        <v>20</v>
      </c>
      <c r="LW233" s="44">
        <v>22.222222222222221</v>
      </c>
      <c r="LX233" s="44">
        <v>11.111111111111111</v>
      </c>
      <c r="LY233" s="44">
        <v>0</v>
      </c>
      <c r="LZ233" s="44">
        <v>40</v>
      </c>
      <c r="MA233" s="44">
        <v>0</v>
      </c>
      <c r="MB233" s="25">
        <v>6</v>
      </c>
      <c r="MC233" s="25">
        <v>2</v>
      </c>
      <c r="MD233" s="25">
        <v>4</v>
      </c>
      <c r="ME233" s="25">
        <v>0</v>
      </c>
      <c r="MF233" s="25">
        <v>1</v>
      </c>
      <c r="MG233" s="25">
        <v>0</v>
      </c>
      <c r="MH233" s="25">
        <v>0</v>
      </c>
      <c r="MI233" s="25">
        <v>3</v>
      </c>
      <c r="MJ233" s="25">
        <v>1</v>
      </c>
      <c r="MK233" s="25">
        <v>0</v>
      </c>
      <c r="ML233" s="25">
        <v>0</v>
      </c>
      <c r="MM233" s="25">
        <v>0</v>
      </c>
      <c r="MN233" s="25">
        <v>13</v>
      </c>
      <c r="MO233" s="25">
        <v>7</v>
      </c>
      <c r="MP233" s="25">
        <v>9</v>
      </c>
      <c r="MQ233" s="25">
        <v>9</v>
      </c>
      <c r="MR233" s="25">
        <v>5</v>
      </c>
      <c r="MS233" s="25">
        <v>4</v>
      </c>
      <c r="MT233" s="25">
        <v>3</v>
      </c>
      <c r="MU233" s="25">
        <v>8</v>
      </c>
      <c r="MV233" s="25">
        <v>9</v>
      </c>
      <c r="MW233" s="44">
        <v>4</v>
      </c>
      <c r="MX233" s="44">
        <v>5</v>
      </c>
      <c r="MY233" s="44">
        <v>2</v>
      </c>
      <c r="MZ233" s="44">
        <v>46.153846153846153</v>
      </c>
      <c r="NA233" s="44">
        <v>28.571428571428569</v>
      </c>
      <c r="NB233" s="44">
        <v>44.444444444444443</v>
      </c>
      <c r="NC233" s="44">
        <v>0</v>
      </c>
      <c r="ND233" s="44">
        <v>20</v>
      </c>
      <c r="NE233" s="44">
        <v>0</v>
      </c>
      <c r="NF233" s="44">
        <v>0</v>
      </c>
      <c r="NG233" s="44">
        <v>37.5</v>
      </c>
      <c r="NH233" s="44">
        <v>11.111111111111111</v>
      </c>
      <c r="NI233" s="44">
        <v>0</v>
      </c>
      <c r="NJ233" s="44">
        <v>0</v>
      </c>
      <c r="NK233" s="44">
        <v>0</v>
      </c>
      <c r="NL233" s="25">
        <v>1</v>
      </c>
      <c r="NM233" s="25">
        <v>1</v>
      </c>
      <c r="NN233" s="25">
        <v>0</v>
      </c>
      <c r="NO233" s="25">
        <v>0</v>
      </c>
      <c r="NP233" s="25">
        <v>0</v>
      </c>
      <c r="NQ233" s="25">
        <v>0</v>
      </c>
      <c r="NR233" s="25">
        <v>0</v>
      </c>
      <c r="NS233" s="25">
        <v>0</v>
      </c>
      <c r="NT233" s="25">
        <v>0</v>
      </c>
      <c r="NU233" s="25">
        <v>0</v>
      </c>
      <c r="NV233" s="25">
        <v>1</v>
      </c>
      <c r="NW233" s="25">
        <v>0</v>
      </c>
      <c r="NX233" s="25">
        <v>3</v>
      </c>
      <c r="NY233" s="25">
        <v>4</v>
      </c>
      <c r="NZ233" s="25">
        <v>1</v>
      </c>
      <c r="OA233" s="25">
        <v>0</v>
      </c>
      <c r="OB233" s="25">
        <v>1</v>
      </c>
      <c r="OC233" s="25">
        <v>0</v>
      </c>
      <c r="OD233" s="44">
        <v>0</v>
      </c>
      <c r="OE233" s="44">
        <v>0</v>
      </c>
      <c r="OF233" s="44">
        <v>1</v>
      </c>
      <c r="OG233" s="44">
        <v>1</v>
      </c>
      <c r="OH233" s="44">
        <v>1</v>
      </c>
      <c r="OI233" s="44">
        <v>0</v>
      </c>
      <c r="OJ233" s="44">
        <v>33.333333333333329</v>
      </c>
      <c r="OK233" s="44">
        <v>25</v>
      </c>
      <c r="OL233" s="44">
        <v>0</v>
      </c>
      <c r="OM233" s="44">
        <v>999999999</v>
      </c>
      <c r="ON233" s="44">
        <v>0</v>
      </c>
      <c r="OO233" s="44">
        <v>999999999</v>
      </c>
      <c r="OP233" s="44">
        <v>999999999</v>
      </c>
      <c r="OQ233" s="44">
        <v>999999999</v>
      </c>
      <c r="OR233" s="44">
        <v>0</v>
      </c>
      <c r="OS233" s="44">
        <v>0</v>
      </c>
      <c r="OT233" s="44">
        <v>100</v>
      </c>
      <c r="OU233" s="44">
        <v>999999999</v>
      </c>
      <c r="OV233" s="25">
        <v>19</v>
      </c>
      <c r="OW233" s="25">
        <v>19</v>
      </c>
      <c r="OX233" s="25">
        <v>17</v>
      </c>
      <c r="OY233" s="25">
        <v>15</v>
      </c>
      <c r="OZ233" s="25">
        <v>19</v>
      </c>
      <c r="PA233" s="25">
        <v>11</v>
      </c>
      <c r="PB233" s="25">
        <v>11</v>
      </c>
      <c r="PC233" s="25">
        <v>27</v>
      </c>
      <c r="PD233" s="25">
        <v>27</v>
      </c>
      <c r="PE233" s="25">
        <v>20</v>
      </c>
      <c r="PF233" s="25">
        <v>17</v>
      </c>
      <c r="PG233" s="25">
        <v>12</v>
      </c>
      <c r="PH233" s="25">
        <v>41</v>
      </c>
      <c r="PI233" s="25">
        <v>47</v>
      </c>
      <c r="PJ233" s="25">
        <v>35</v>
      </c>
      <c r="PK233" s="25">
        <v>25</v>
      </c>
      <c r="PL233" s="25">
        <v>25</v>
      </c>
      <c r="PM233" s="25">
        <v>17</v>
      </c>
      <c r="PN233" s="25">
        <v>15</v>
      </c>
      <c r="PO233" s="25">
        <v>34</v>
      </c>
      <c r="PP233" s="25">
        <v>30</v>
      </c>
      <c r="PQ233" s="25">
        <v>24</v>
      </c>
      <c r="PR233" s="25">
        <v>24</v>
      </c>
      <c r="PS233" s="25">
        <v>27</v>
      </c>
      <c r="PT233" s="44">
        <v>46.341463414634148</v>
      </c>
      <c r="PU233" s="44">
        <v>40.425531914893611</v>
      </c>
      <c r="PV233" s="44">
        <v>48.571428571428569</v>
      </c>
      <c r="PW233" s="44">
        <v>60</v>
      </c>
      <c r="PX233" s="44">
        <v>76</v>
      </c>
      <c r="PY233" s="44">
        <v>64.705882352941174</v>
      </c>
      <c r="PZ233" s="44">
        <v>73.333333333333329</v>
      </c>
      <c r="QA233" s="44">
        <v>79.411764705882348</v>
      </c>
      <c r="QB233" s="44">
        <v>90</v>
      </c>
      <c r="QC233" s="44">
        <v>83.333333333333343</v>
      </c>
      <c r="QD233" s="44">
        <v>70.833333333333343</v>
      </c>
      <c r="QE233" s="44">
        <v>44.444444444444443</v>
      </c>
      <c r="QF233" s="25">
        <v>18</v>
      </c>
      <c r="QG233" s="25">
        <v>25</v>
      </c>
      <c r="QH233" s="25">
        <v>27</v>
      </c>
      <c r="QI233" s="25">
        <v>18</v>
      </c>
      <c r="QJ233" s="25">
        <v>17</v>
      </c>
      <c r="QK233" s="25">
        <v>9</v>
      </c>
      <c r="QL233" s="25">
        <v>10</v>
      </c>
      <c r="QM233" s="25">
        <v>28</v>
      </c>
      <c r="QN233" s="25">
        <v>22</v>
      </c>
      <c r="QO233" s="25">
        <v>17</v>
      </c>
      <c r="QP233" s="25">
        <v>10</v>
      </c>
      <c r="QQ233" s="25">
        <v>41</v>
      </c>
      <c r="QR233" s="25">
        <v>47</v>
      </c>
      <c r="QS233" s="25">
        <v>35</v>
      </c>
      <c r="QT233" s="25">
        <v>25</v>
      </c>
      <c r="QU233" s="25">
        <v>25</v>
      </c>
      <c r="QV233" s="25">
        <v>17</v>
      </c>
      <c r="QW233" s="25">
        <v>15</v>
      </c>
      <c r="QX233" s="25">
        <v>34</v>
      </c>
      <c r="QY233" s="25">
        <v>30</v>
      </c>
      <c r="QZ233" s="25">
        <v>24</v>
      </c>
      <c r="RA233" s="25">
        <v>24</v>
      </c>
      <c r="RB233" s="44">
        <v>43.902439024390247</v>
      </c>
      <c r="RC233" s="44">
        <v>53.191489361702125</v>
      </c>
      <c r="RD233" s="44">
        <v>77.142857142857153</v>
      </c>
      <c r="RE233" s="44">
        <v>72</v>
      </c>
      <c r="RF233" s="44">
        <v>68</v>
      </c>
      <c r="RG233" s="44">
        <v>52.941176470588239</v>
      </c>
      <c r="RH233" s="44">
        <v>66.666666666666657</v>
      </c>
      <c r="RI233" s="44">
        <v>82.35294117647058</v>
      </c>
      <c r="RJ233" s="44">
        <v>73.333333333333329</v>
      </c>
      <c r="RK233" s="44">
        <v>70.833333333333343</v>
      </c>
      <c r="RL233" s="44">
        <v>41.666666666666671</v>
      </c>
      <c r="RM233" s="25">
        <v>25</v>
      </c>
      <c r="RN233" s="25">
        <v>23</v>
      </c>
      <c r="RO233" s="25">
        <v>15</v>
      </c>
      <c r="RP233" s="25">
        <v>13</v>
      </c>
      <c r="RQ233" s="25">
        <v>12</v>
      </c>
      <c r="RR233" s="25">
        <v>10</v>
      </c>
      <c r="RS233" s="25">
        <v>10</v>
      </c>
      <c r="RT233" s="25">
        <v>15</v>
      </c>
      <c r="RU233" s="25">
        <v>19</v>
      </c>
      <c r="RV233" s="25">
        <v>14</v>
      </c>
      <c r="RW233" s="25">
        <v>10</v>
      </c>
      <c r="RX233" s="25">
        <v>12</v>
      </c>
      <c r="RY233" s="25">
        <v>13</v>
      </c>
      <c r="RZ233" s="25">
        <v>17</v>
      </c>
      <c r="SA233" s="25">
        <v>6</v>
      </c>
      <c r="SB233" s="25">
        <v>7</v>
      </c>
      <c r="SC233" s="25">
        <v>10</v>
      </c>
      <c r="SD233" s="25">
        <v>8</v>
      </c>
      <c r="SE233" s="25">
        <v>9</v>
      </c>
      <c r="SF233" s="25">
        <v>13</v>
      </c>
      <c r="SG233" s="25">
        <v>18</v>
      </c>
      <c r="SH233" s="25">
        <v>12</v>
      </c>
      <c r="SI233" s="25">
        <v>5</v>
      </c>
      <c r="SJ233" s="25">
        <v>11</v>
      </c>
      <c r="SK233" s="25">
        <v>13</v>
      </c>
      <c r="SL233" s="25">
        <v>16</v>
      </c>
      <c r="SM233" s="25">
        <v>6</v>
      </c>
      <c r="SN233" s="25">
        <v>5</v>
      </c>
      <c r="SO233" s="25">
        <v>9</v>
      </c>
      <c r="SP233" s="25">
        <v>8</v>
      </c>
      <c r="SQ233" s="25">
        <v>8</v>
      </c>
      <c r="SR233" s="25">
        <v>9</v>
      </c>
      <c r="SS233" s="25">
        <v>15</v>
      </c>
      <c r="ST233" s="25">
        <v>10</v>
      </c>
      <c r="SU233" s="25">
        <v>3</v>
      </c>
      <c r="SV233" s="25">
        <v>6</v>
      </c>
      <c r="SW233" s="44">
        <v>75.757575757575751</v>
      </c>
      <c r="SX233" s="44">
        <v>57.499999999999993</v>
      </c>
      <c r="SY233" s="44">
        <v>60</v>
      </c>
      <c r="SZ233" s="44">
        <v>56.521739130434781</v>
      </c>
      <c r="TA233" s="44">
        <v>57.142857142857139</v>
      </c>
      <c r="TB233" s="44">
        <v>76.923076923076934</v>
      </c>
      <c r="TC233" s="44">
        <v>76.923076923076934</v>
      </c>
      <c r="TD233" s="44">
        <v>42.857142857142854</v>
      </c>
      <c r="TE233" s="44">
        <v>70.370370370370367</v>
      </c>
      <c r="TF233" s="44">
        <v>82.35294117647058</v>
      </c>
      <c r="TG233" s="44">
        <v>62.5</v>
      </c>
      <c r="TH233" s="44">
        <v>54.54545454545454</v>
      </c>
      <c r="TI233" s="44">
        <v>39.393939393939391</v>
      </c>
      <c r="TJ233" s="44">
        <v>42.5</v>
      </c>
      <c r="TK233" s="44">
        <v>24</v>
      </c>
      <c r="TL233" s="44">
        <v>30.434782608695656</v>
      </c>
      <c r="TM233" s="44">
        <v>47.619047619047613</v>
      </c>
      <c r="TN233" s="44">
        <v>61.53846153846154</v>
      </c>
      <c r="TO233" s="44">
        <v>69.230769230769226</v>
      </c>
      <c r="TP233" s="44">
        <v>37.142857142857146</v>
      </c>
      <c r="TQ233" s="44">
        <v>66.666666666666657</v>
      </c>
      <c r="TR233" s="44">
        <v>70.588235294117652</v>
      </c>
      <c r="TS233" s="44">
        <v>31.25</v>
      </c>
      <c r="TT233" s="44">
        <v>50</v>
      </c>
      <c r="TU233" s="44">
        <v>39.393939393939391</v>
      </c>
      <c r="TV233" s="44">
        <v>40</v>
      </c>
      <c r="TW233" s="44">
        <v>24</v>
      </c>
      <c r="TX233" s="44">
        <v>21.739130434782609</v>
      </c>
      <c r="TY233" s="44">
        <v>42.857142857142854</v>
      </c>
      <c r="TZ233" s="44">
        <v>61.53846153846154</v>
      </c>
      <c r="UA233" s="44">
        <v>61.53846153846154</v>
      </c>
      <c r="UB233" s="44">
        <v>25.714285714285712</v>
      </c>
      <c r="UC233" s="44">
        <v>55.555555555555557</v>
      </c>
      <c r="UD233" s="44">
        <v>58.82352941176471</v>
      </c>
      <c r="UE233" s="44">
        <v>18.75</v>
      </c>
      <c r="UF233" s="44">
        <v>27.27272727272727</v>
      </c>
    </row>
    <row r="234" spans="1:552" x14ac:dyDescent="0.25">
      <c r="A234" s="2" t="str">
        <f t="shared" si="3"/>
        <v xml:space="preserve">355170 Sertãozinho                                                                                                                                  </v>
      </c>
      <c r="B234" s="58">
        <v>355170</v>
      </c>
      <c r="C234" s="2" t="s">
        <v>278</v>
      </c>
      <c r="D234" s="56">
        <v>10</v>
      </c>
      <c r="E234" s="56">
        <v>5</v>
      </c>
      <c r="F234" s="56">
        <v>7</v>
      </c>
      <c r="G234" s="56">
        <v>12</v>
      </c>
      <c r="H234" s="56">
        <v>13</v>
      </c>
      <c r="I234" s="56">
        <v>7</v>
      </c>
      <c r="J234" s="56">
        <v>8</v>
      </c>
      <c r="K234" s="56">
        <v>8</v>
      </c>
      <c r="L234" s="56">
        <v>2</v>
      </c>
      <c r="M234" s="56">
        <v>3</v>
      </c>
      <c r="N234" s="56">
        <v>8</v>
      </c>
      <c r="O234" s="56">
        <v>8</v>
      </c>
      <c r="P234" s="59">
        <v>4</v>
      </c>
      <c r="Q234" s="59">
        <v>1</v>
      </c>
      <c r="R234" s="59">
        <v>2</v>
      </c>
      <c r="S234" s="59">
        <v>6</v>
      </c>
      <c r="T234" s="59">
        <v>4</v>
      </c>
      <c r="U234" s="59">
        <v>3</v>
      </c>
      <c r="V234" s="59">
        <v>5</v>
      </c>
      <c r="W234" s="59">
        <v>4</v>
      </c>
      <c r="X234" s="59">
        <v>1</v>
      </c>
      <c r="Y234" s="59">
        <v>2</v>
      </c>
      <c r="Z234" s="59">
        <v>6</v>
      </c>
      <c r="AA234" s="59">
        <v>5</v>
      </c>
      <c r="AB234" s="62">
        <v>40</v>
      </c>
      <c r="AC234" s="62">
        <v>20</v>
      </c>
      <c r="AD234" s="62">
        <v>28.571428571428569</v>
      </c>
      <c r="AE234" s="62">
        <v>50</v>
      </c>
      <c r="AF234" s="62">
        <v>30.76923076923077</v>
      </c>
      <c r="AG234" s="62">
        <v>42.857142857142854</v>
      </c>
      <c r="AH234" s="62">
        <v>62.5</v>
      </c>
      <c r="AI234" s="62">
        <v>50</v>
      </c>
      <c r="AJ234" s="62">
        <v>50</v>
      </c>
      <c r="AK234" s="62">
        <v>66.666666666666657</v>
      </c>
      <c r="AL234" s="62">
        <v>75</v>
      </c>
      <c r="AM234" s="62">
        <v>62.5</v>
      </c>
      <c r="AN234" s="61">
        <v>1</v>
      </c>
      <c r="AO234" s="25">
        <v>1</v>
      </c>
      <c r="AP234" s="25">
        <v>1</v>
      </c>
      <c r="AQ234" s="25">
        <v>1</v>
      </c>
      <c r="AR234" s="25">
        <v>4</v>
      </c>
      <c r="AS234" s="25">
        <v>2</v>
      </c>
      <c r="AT234" s="25">
        <v>1</v>
      </c>
      <c r="AU234" s="25">
        <v>2</v>
      </c>
      <c r="AV234" s="25">
        <v>0</v>
      </c>
      <c r="AW234" s="25">
        <v>1</v>
      </c>
      <c r="AX234" s="25">
        <v>0</v>
      </c>
      <c r="AY234" s="25">
        <v>2</v>
      </c>
      <c r="AZ234" s="39">
        <v>10</v>
      </c>
      <c r="BA234" s="39">
        <v>20</v>
      </c>
      <c r="BB234" s="39">
        <v>14.285714285714285</v>
      </c>
      <c r="BC234" s="39">
        <v>8.3333333333333321</v>
      </c>
      <c r="BD234" s="39">
        <v>30.76923076923077</v>
      </c>
      <c r="BE234" s="39">
        <v>28.571428571428569</v>
      </c>
      <c r="BF234" s="39">
        <v>12.5</v>
      </c>
      <c r="BG234" s="39">
        <v>25</v>
      </c>
      <c r="BH234" s="39">
        <v>0</v>
      </c>
      <c r="BI234" s="39">
        <v>33.333333333333329</v>
      </c>
      <c r="BJ234" s="39">
        <v>0</v>
      </c>
      <c r="BK234" s="39">
        <v>25</v>
      </c>
      <c r="BL234" s="25">
        <v>5</v>
      </c>
      <c r="BM234" s="25">
        <v>3</v>
      </c>
      <c r="BN234" s="25">
        <v>4</v>
      </c>
      <c r="BO234" s="25">
        <v>5</v>
      </c>
      <c r="BP234" s="25">
        <v>5</v>
      </c>
      <c r="BQ234" s="25">
        <v>2</v>
      </c>
      <c r="BR234" s="25">
        <v>2</v>
      </c>
      <c r="BS234" s="25">
        <v>2</v>
      </c>
      <c r="BT234" s="25">
        <v>1</v>
      </c>
      <c r="BU234" s="25">
        <v>0</v>
      </c>
      <c r="BV234" s="25">
        <v>2</v>
      </c>
      <c r="BW234" s="25">
        <v>1</v>
      </c>
      <c r="BX234" s="39">
        <v>50</v>
      </c>
      <c r="BY234" s="39">
        <v>60</v>
      </c>
      <c r="BZ234" s="39">
        <v>57.142857142857139</v>
      </c>
      <c r="CA234" s="39">
        <v>41.666666666666671</v>
      </c>
      <c r="CB234" s="39">
        <v>38.461538461538467</v>
      </c>
      <c r="CC234" s="39">
        <v>28.571428571428569</v>
      </c>
      <c r="CD234" s="39">
        <v>25</v>
      </c>
      <c r="CE234" s="39">
        <v>25</v>
      </c>
      <c r="CF234" s="39">
        <v>50</v>
      </c>
      <c r="CG234" s="39">
        <v>0</v>
      </c>
      <c r="CH234" s="39">
        <v>25</v>
      </c>
      <c r="CI234" s="39">
        <v>12.5</v>
      </c>
      <c r="CJ234" s="63">
        <v>1</v>
      </c>
      <c r="CK234" s="63">
        <v>0</v>
      </c>
      <c r="CL234" s="63">
        <v>0</v>
      </c>
      <c r="CM234" s="63">
        <v>2</v>
      </c>
      <c r="CN234" s="63">
        <v>4</v>
      </c>
      <c r="CO234" s="63">
        <v>2</v>
      </c>
      <c r="CP234" s="63">
        <v>2</v>
      </c>
      <c r="CQ234" s="63">
        <v>1</v>
      </c>
      <c r="CR234" s="63">
        <v>1</v>
      </c>
      <c r="CS234" s="63">
        <v>2</v>
      </c>
      <c r="CT234" s="63">
        <v>1</v>
      </c>
      <c r="CU234" s="63">
        <v>1</v>
      </c>
      <c r="CV234" s="63">
        <v>0</v>
      </c>
      <c r="CW234" s="63">
        <v>0</v>
      </c>
      <c r="CX234" s="63">
        <v>1</v>
      </c>
      <c r="CY234" s="63">
        <v>1</v>
      </c>
      <c r="CZ234" s="63">
        <v>0</v>
      </c>
      <c r="DA234" s="63">
        <v>0</v>
      </c>
      <c r="DB234" s="63">
        <v>0</v>
      </c>
      <c r="DC234" s="63">
        <v>0</v>
      </c>
      <c r="DD234" s="63">
        <v>0</v>
      </c>
      <c r="DE234" s="63">
        <v>0</v>
      </c>
      <c r="DF234" s="63">
        <v>1</v>
      </c>
      <c r="DG234" s="63">
        <v>0</v>
      </c>
      <c r="DH234" s="25">
        <v>2</v>
      </c>
      <c r="DI234" s="25">
        <v>1</v>
      </c>
      <c r="DJ234" s="25">
        <v>0</v>
      </c>
      <c r="DK234" s="25">
        <v>2</v>
      </c>
      <c r="DL234" s="25">
        <v>0</v>
      </c>
      <c r="DM234" s="25">
        <v>0</v>
      </c>
      <c r="DN234" s="25">
        <v>0</v>
      </c>
      <c r="DO234" s="25">
        <v>1</v>
      </c>
      <c r="DP234" s="25">
        <v>0</v>
      </c>
      <c r="DQ234" s="25">
        <v>0</v>
      </c>
      <c r="DR234" s="25">
        <v>0</v>
      </c>
      <c r="DS234" s="25">
        <v>0</v>
      </c>
      <c r="DT234" s="34">
        <v>3</v>
      </c>
      <c r="DU234" s="34">
        <v>1</v>
      </c>
      <c r="DV234" s="34">
        <v>1</v>
      </c>
      <c r="DW234" s="34">
        <v>5</v>
      </c>
      <c r="DX234" s="34">
        <v>4</v>
      </c>
      <c r="DY234" s="34">
        <v>2</v>
      </c>
      <c r="DZ234" s="34">
        <v>2</v>
      </c>
      <c r="EA234" s="2">
        <v>2</v>
      </c>
      <c r="EB234" s="2">
        <v>1</v>
      </c>
      <c r="EC234" s="2">
        <v>2</v>
      </c>
      <c r="ED234" s="2">
        <v>2</v>
      </c>
      <c r="EE234" s="2">
        <v>1</v>
      </c>
      <c r="EF234" s="34">
        <v>33.333333333333329</v>
      </c>
      <c r="EG234" s="34">
        <v>0</v>
      </c>
      <c r="EH234" s="34">
        <v>0</v>
      </c>
      <c r="EI234" s="34">
        <v>40</v>
      </c>
      <c r="EJ234" s="34">
        <v>100</v>
      </c>
      <c r="EK234" s="34">
        <v>100</v>
      </c>
      <c r="EL234" s="34">
        <v>100</v>
      </c>
      <c r="EM234" s="34">
        <v>50</v>
      </c>
      <c r="EN234" s="34">
        <v>100</v>
      </c>
      <c r="EO234" s="34">
        <v>100</v>
      </c>
      <c r="EP234" s="34">
        <v>50</v>
      </c>
      <c r="EQ234" s="34">
        <v>100</v>
      </c>
      <c r="ER234" s="34">
        <v>0</v>
      </c>
      <c r="ES234" s="34">
        <v>0</v>
      </c>
      <c r="ET234" s="34">
        <v>100</v>
      </c>
      <c r="EU234" s="34">
        <v>20</v>
      </c>
      <c r="EV234" s="34">
        <v>0</v>
      </c>
      <c r="EW234" s="34">
        <v>0</v>
      </c>
      <c r="EX234" s="34">
        <v>0</v>
      </c>
      <c r="EY234" s="34">
        <v>0</v>
      </c>
      <c r="EZ234" s="34">
        <v>0</v>
      </c>
      <c r="FA234" s="34">
        <v>0</v>
      </c>
      <c r="FB234" s="34">
        <v>50</v>
      </c>
      <c r="FC234" s="34">
        <v>0</v>
      </c>
      <c r="FD234" s="42">
        <v>66.666666666666657</v>
      </c>
      <c r="FE234" s="42">
        <v>100</v>
      </c>
      <c r="FF234" s="42">
        <v>0</v>
      </c>
      <c r="FG234" s="42">
        <v>40</v>
      </c>
      <c r="FH234" s="42">
        <v>0</v>
      </c>
      <c r="FI234" s="42">
        <v>0</v>
      </c>
      <c r="FJ234" s="42">
        <v>0</v>
      </c>
      <c r="FK234" s="42">
        <v>50</v>
      </c>
      <c r="FL234" s="42">
        <v>0</v>
      </c>
      <c r="FM234" s="42">
        <v>0</v>
      </c>
      <c r="FN234" s="42">
        <v>0</v>
      </c>
      <c r="FO234" s="42">
        <v>0</v>
      </c>
      <c r="FP234" s="42">
        <v>1</v>
      </c>
      <c r="FQ234" s="2">
        <v>0</v>
      </c>
      <c r="FR234" s="2">
        <v>0</v>
      </c>
      <c r="FS234" s="2">
        <v>4</v>
      </c>
      <c r="FT234" s="2">
        <v>2</v>
      </c>
      <c r="FU234" s="2">
        <v>2</v>
      </c>
      <c r="FV234" s="2">
        <v>3</v>
      </c>
      <c r="FW234" s="2">
        <v>3</v>
      </c>
      <c r="FX234" s="2">
        <v>1</v>
      </c>
      <c r="FY234" s="2">
        <v>2</v>
      </c>
      <c r="FZ234" s="2">
        <v>5</v>
      </c>
      <c r="GA234" s="2">
        <v>4</v>
      </c>
      <c r="GB234" s="25">
        <v>1</v>
      </c>
      <c r="GC234" s="25">
        <v>1</v>
      </c>
      <c r="GD234" s="25">
        <v>1</v>
      </c>
      <c r="GE234" s="25">
        <v>2</v>
      </c>
      <c r="GF234" s="25">
        <v>2</v>
      </c>
      <c r="GG234" s="25">
        <v>0</v>
      </c>
      <c r="GH234" s="25">
        <v>1</v>
      </c>
      <c r="GI234" s="25">
        <v>0</v>
      </c>
      <c r="GJ234" s="25">
        <v>0</v>
      </c>
      <c r="GK234" s="25">
        <v>0</v>
      </c>
      <c r="GL234" s="25">
        <v>0</v>
      </c>
      <c r="GM234" s="25">
        <v>1</v>
      </c>
      <c r="GN234" s="2">
        <v>1</v>
      </c>
      <c r="GO234" s="2">
        <v>0</v>
      </c>
      <c r="GP234" s="2">
        <v>1</v>
      </c>
      <c r="GQ234" s="2">
        <v>0</v>
      </c>
      <c r="GR234" s="2">
        <v>0</v>
      </c>
      <c r="GS234" s="2">
        <v>1</v>
      </c>
      <c r="GT234" s="2">
        <v>1</v>
      </c>
      <c r="GU234" s="2">
        <v>1</v>
      </c>
      <c r="GV234" s="2">
        <v>0</v>
      </c>
      <c r="GW234" s="2">
        <v>0</v>
      </c>
      <c r="GX234" s="2">
        <v>0</v>
      </c>
      <c r="GY234" s="2">
        <v>0</v>
      </c>
      <c r="GZ234" s="2">
        <v>3</v>
      </c>
      <c r="HA234" s="2">
        <v>1</v>
      </c>
      <c r="HB234" s="2">
        <v>2</v>
      </c>
      <c r="HC234" s="2">
        <v>6</v>
      </c>
      <c r="HD234" s="2">
        <v>4</v>
      </c>
      <c r="HE234" s="2">
        <v>3</v>
      </c>
      <c r="HF234" s="2">
        <v>5</v>
      </c>
      <c r="HG234" s="2">
        <v>4</v>
      </c>
      <c r="HH234" s="2">
        <v>1</v>
      </c>
      <c r="HI234" s="2">
        <v>2</v>
      </c>
      <c r="HJ234" s="2">
        <v>5</v>
      </c>
      <c r="HK234" s="2">
        <v>5</v>
      </c>
      <c r="HL234" s="34">
        <v>33.333333333333329</v>
      </c>
      <c r="HM234" s="34">
        <v>0</v>
      </c>
      <c r="HN234" s="34">
        <v>0</v>
      </c>
      <c r="HO234" s="34">
        <v>66.666666666666657</v>
      </c>
      <c r="HP234" s="34">
        <v>50</v>
      </c>
      <c r="HQ234" s="34">
        <v>66.666666666666657</v>
      </c>
      <c r="HR234" s="34">
        <v>60</v>
      </c>
      <c r="HS234" s="34">
        <v>75</v>
      </c>
      <c r="HT234" s="34">
        <v>100</v>
      </c>
      <c r="HU234" s="34">
        <v>100</v>
      </c>
      <c r="HV234" s="34">
        <v>100</v>
      </c>
      <c r="HW234" s="34">
        <v>80</v>
      </c>
      <c r="HX234" s="39">
        <v>33.333333333333329</v>
      </c>
      <c r="HY234" s="39">
        <v>100</v>
      </c>
      <c r="HZ234" s="39">
        <v>50</v>
      </c>
      <c r="IA234" s="39">
        <v>33.333333333333329</v>
      </c>
      <c r="IB234" s="39">
        <v>50</v>
      </c>
      <c r="IC234" s="39">
        <v>0</v>
      </c>
      <c r="ID234" s="39">
        <v>20</v>
      </c>
      <c r="IE234" s="39">
        <v>0</v>
      </c>
      <c r="IF234" s="39">
        <v>0</v>
      </c>
      <c r="IG234" s="39">
        <v>0</v>
      </c>
      <c r="IH234" s="39">
        <v>0</v>
      </c>
      <c r="II234" s="39">
        <v>20</v>
      </c>
      <c r="IJ234" s="39">
        <v>33.333333333333329</v>
      </c>
      <c r="IK234" s="39">
        <v>0</v>
      </c>
      <c r="IL234" s="39">
        <v>50</v>
      </c>
      <c r="IM234" s="39">
        <v>0</v>
      </c>
      <c r="IN234" s="39">
        <v>0</v>
      </c>
      <c r="IO234" s="39">
        <v>33.333333333333329</v>
      </c>
      <c r="IP234" s="39">
        <v>20</v>
      </c>
      <c r="IQ234" s="39">
        <v>25</v>
      </c>
      <c r="IR234" s="39">
        <v>0</v>
      </c>
      <c r="IS234" s="39">
        <v>0</v>
      </c>
      <c r="IT234" s="39">
        <v>0</v>
      </c>
      <c r="IU234" s="39">
        <v>0</v>
      </c>
      <c r="IV234" s="39">
        <v>0</v>
      </c>
      <c r="IW234" s="39">
        <v>1</v>
      </c>
      <c r="IX234" s="39">
        <v>1</v>
      </c>
      <c r="IY234" s="39">
        <v>0</v>
      </c>
      <c r="IZ234" s="39">
        <v>0</v>
      </c>
      <c r="JA234" s="39">
        <v>1</v>
      </c>
      <c r="JB234" s="39">
        <v>1</v>
      </c>
      <c r="JC234" s="39">
        <v>0</v>
      </c>
      <c r="JD234" s="2">
        <v>0</v>
      </c>
      <c r="JE234" s="2">
        <v>1</v>
      </c>
      <c r="JF234" s="2">
        <v>0</v>
      </c>
      <c r="JG234" s="2">
        <v>2</v>
      </c>
      <c r="JH234" s="2">
        <v>1</v>
      </c>
      <c r="JI234" s="2">
        <v>0</v>
      </c>
      <c r="JJ234" s="2">
        <v>0</v>
      </c>
      <c r="JK234" s="2">
        <v>0</v>
      </c>
      <c r="JL234" s="2">
        <v>1</v>
      </c>
      <c r="JM234" s="44">
        <v>0</v>
      </c>
      <c r="JN234" s="44">
        <v>0</v>
      </c>
      <c r="JO234" s="44">
        <v>2</v>
      </c>
      <c r="JP234" s="2">
        <v>0</v>
      </c>
      <c r="JQ234" s="2">
        <v>0</v>
      </c>
      <c r="JR234" s="2">
        <v>0</v>
      </c>
      <c r="JS234" s="2">
        <v>0</v>
      </c>
      <c r="JT234" s="2">
        <v>0</v>
      </c>
      <c r="JU234" s="2">
        <v>0</v>
      </c>
      <c r="JV234" s="2">
        <v>0</v>
      </c>
      <c r="JW234" s="2">
        <v>0</v>
      </c>
      <c r="JX234" s="2">
        <v>0</v>
      </c>
      <c r="JY234" s="2">
        <v>0</v>
      </c>
      <c r="JZ234" s="2">
        <v>0</v>
      </c>
      <c r="KA234" s="2">
        <v>0</v>
      </c>
      <c r="KB234" s="25">
        <v>0</v>
      </c>
      <c r="KC234" s="25">
        <v>0</v>
      </c>
      <c r="KD234" s="25">
        <v>0</v>
      </c>
      <c r="KE234" s="25">
        <v>0</v>
      </c>
      <c r="KF234" s="25">
        <v>1</v>
      </c>
      <c r="KG234" s="25">
        <v>1</v>
      </c>
      <c r="KH234" s="25">
        <v>1</v>
      </c>
      <c r="KI234" s="25">
        <v>0</v>
      </c>
      <c r="KJ234" s="25">
        <v>1</v>
      </c>
      <c r="KK234" s="25">
        <v>1</v>
      </c>
      <c r="KL234" s="25">
        <v>1</v>
      </c>
      <c r="KM234" s="25">
        <v>2</v>
      </c>
      <c r="KN234" s="25">
        <v>0</v>
      </c>
      <c r="KO234" s="25">
        <v>1</v>
      </c>
      <c r="KP234" s="25">
        <v>0</v>
      </c>
      <c r="KQ234" s="25">
        <v>2</v>
      </c>
      <c r="KR234" s="44">
        <v>0</v>
      </c>
      <c r="KS234" s="44">
        <v>100</v>
      </c>
      <c r="KT234" s="44">
        <v>100</v>
      </c>
      <c r="KU234" s="44">
        <v>999999999</v>
      </c>
      <c r="KV234" s="44">
        <v>0</v>
      </c>
      <c r="KW234" s="44">
        <v>100</v>
      </c>
      <c r="KX234" s="44">
        <v>100</v>
      </c>
      <c r="KY234" s="44">
        <v>0</v>
      </c>
      <c r="KZ234" s="44">
        <v>999999999</v>
      </c>
      <c r="LA234" s="44">
        <v>100</v>
      </c>
      <c r="LB234" s="44">
        <v>999999999</v>
      </c>
      <c r="LC234" s="44">
        <v>100</v>
      </c>
      <c r="LD234" s="44">
        <v>100</v>
      </c>
      <c r="LE234" s="44">
        <v>0</v>
      </c>
      <c r="LF234" s="44">
        <v>0</v>
      </c>
      <c r="LG234" s="44">
        <v>999999999</v>
      </c>
      <c r="LH234" s="44">
        <v>100</v>
      </c>
      <c r="LI234" s="44">
        <v>0</v>
      </c>
      <c r="LJ234" s="44">
        <v>0</v>
      </c>
      <c r="LK234" s="44">
        <v>100</v>
      </c>
      <c r="LL234" s="44">
        <v>999999999</v>
      </c>
      <c r="LM234" s="44">
        <v>0</v>
      </c>
      <c r="LN234" s="44">
        <v>999999999</v>
      </c>
      <c r="LO234" s="44">
        <v>0</v>
      </c>
      <c r="LP234" s="44">
        <v>0</v>
      </c>
      <c r="LQ234" s="44">
        <v>0</v>
      </c>
      <c r="LR234" s="44">
        <v>0</v>
      </c>
      <c r="LS234" s="44">
        <v>999999999</v>
      </c>
      <c r="LT234" s="44">
        <v>0</v>
      </c>
      <c r="LU234" s="44">
        <v>0</v>
      </c>
      <c r="LV234" s="44">
        <v>0</v>
      </c>
      <c r="LW234" s="44">
        <v>0</v>
      </c>
      <c r="LX234" s="44">
        <v>999999999</v>
      </c>
      <c r="LY234" s="44">
        <v>0</v>
      </c>
      <c r="LZ234" s="44">
        <v>999999999</v>
      </c>
      <c r="MA234" s="44">
        <v>0</v>
      </c>
      <c r="MB234" s="25">
        <v>0</v>
      </c>
      <c r="MC234" s="25">
        <v>1</v>
      </c>
      <c r="MD234" s="25">
        <v>0</v>
      </c>
      <c r="ME234" s="25">
        <v>3</v>
      </c>
      <c r="MF234" s="25">
        <v>0</v>
      </c>
      <c r="MG234" s="25">
        <v>0</v>
      </c>
      <c r="MH234" s="25">
        <v>0</v>
      </c>
      <c r="MI234" s="25">
        <v>0</v>
      </c>
      <c r="MJ234" s="25">
        <v>0</v>
      </c>
      <c r="MK234" s="25">
        <v>0</v>
      </c>
      <c r="ML234" s="25">
        <v>0</v>
      </c>
      <c r="MM234" s="25">
        <v>0</v>
      </c>
      <c r="MN234" s="25">
        <v>3</v>
      </c>
      <c r="MO234" s="25">
        <v>1</v>
      </c>
      <c r="MP234" s="25">
        <v>1</v>
      </c>
      <c r="MQ234" s="25">
        <v>5</v>
      </c>
      <c r="MR234" s="25">
        <v>4</v>
      </c>
      <c r="MS234" s="25">
        <v>2</v>
      </c>
      <c r="MT234" s="25">
        <v>2</v>
      </c>
      <c r="MU234" s="25">
        <v>0</v>
      </c>
      <c r="MV234" s="25">
        <v>1</v>
      </c>
      <c r="MW234" s="44">
        <v>2</v>
      </c>
      <c r="MX234" s="44">
        <v>1</v>
      </c>
      <c r="MY234" s="44">
        <v>0</v>
      </c>
      <c r="MZ234" s="44">
        <v>0</v>
      </c>
      <c r="NA234" s="44">
        <v>100</v>
      </c>
      <c r="NB234" s="44">
        <v>0</v>
      </c>
      <c r="NC234" s="44">
        <v>60</v>
      </c>
      <c r="ND234" s="44">
        <v>0</v>
      </c>
      <c r="NE234" s="44">
        <v>0</v>
      </c>
      <c r="NF234" s="44">
        <v>0</v>
      </c>
      <c r="NG234" s="44">
        <v>999999999</v>
      </c>
      <c r="NH234" s="44">
        <v>0</v>
      </c>
      <c r="NI234" s="44">
        <v>0</v>
      </c>
      <c r="NJ234" s="44">
        <v>0</v>
      </c>
      <c r="NK234" s="44">
        <v>999999999</v>
      </c>
      <c r="NL234" s="25">
        <v>0</v>
      </c>
      <c r="NM234" s="25">
        <v>0</v>
      </c>
      <c r="NN234" s="25">
        <v>0</v>
      </c>
      <c r="NO234" s="25">
        <v>0</v>
      </c>
      <c r="NP234" s="25">
        <v>0</v>
      </c>
      <c r="NQ234" s="25">
        <v>0</v>
      </c>
      <c r="NR234" s="25">
        <v>0</v>
      </c>
      <c r="NS234" s="25">
        <v>0</v>
      </c>
      <c r="NT234" s="25">
        <v>0</v>
      </c>
      <c r="NU234" s="25">
        <v>0</v>
      </c>
      <c r="NV234" s="25">
        <v>0</v>
      </c>
      <c r="NW234" s="25">
        <v>0</v>
      </c>
      <c r="NX234" s="25">
        <v>0</v>
      </c>
      <c r="NY234" s="25">
        <v>0</v>
      </c>
      <c r="NZ234" s="25">
        <v>1</v>
      </c>
      <c r="OA234" s="25">
        <v>0</v>
      </c>
      <c r="OB234" s="25">
        <v>0</v>
      </c>
      <c r="OC234" s="25">
        <v>0</v>
      </c>
      <c r="OD234" s="44">
        <v>0</v>
      </c>
      <c r="OE234" s="44">
        <v>1</v>
      </c>
      <c r="OF234" s="44">
        <v>0</v>
      </c>
      <c r="OG234" s="44">
        <v>0</v>
      </c>
      <c r="OH234" s="44">
        <v>0</v>
      </c>
      <c r="OI234" s="44">
        <v>0</v>
      </c>
      <c r="OJ234" s="44">
        <v>999999999</v>
      </c>
      <c r="OK234" s="44">
        <v>999999999</v>
      </c>
      <c r="OL234" s="44">
        <v>0</v>
      </c>
      <c r="OM234" s="44">
        <v>999999999</v>
      </c>
      <c r="ON234" s="44">
        <v>999999999</v>
      </c>
      <c r="OO234" s="44">
        <v>999999999</v>
      </c>
      <c r="OP234" s="44">
        <v>999999999</v>
      </c>
      <c r="OQ234" s="44">
        <v>0</v>
      </c>
      <c r="OR234" s="44">
        <v>999999999</v>
      </c>
      <c r="OS234" s="44">
        <v>999999999</v>
      </c>
      <c r="OT234" s="44">
        <v>999999999</v>
      </c>
      <c r="OU234" s="44">
        <v>999999999</v>
      </c>
      <c r="OV234" s="25">
        <v>4</v>
      </c>
      <c r="OW234" s="25">
        <v>1</v>
      </c>
      <c r="OX234" s="25">
        <v>1</v>
      </c>
      <c r="OY234" s="25">
        <v>4</v>
      </c>
      <c r="OZ234" s="25">
        <v>7</v>
      </c>
      <c r="PA234" s="25">
        <v>8</v>
      </c>
      <c r="PB234" s="25">
        <v>5</v>
      </c>
      <c r="PC234" s="25">
        <v>6</v>
      </c>
      <c r="PD234" s="25">
        <v>2</v>
      </c>
      <c r="PE234" s="25">
        <v>3</v>
      </c>
      <c r="PF234" s="25">
        <v>6</v>
      </c>
      <c r="PG234" s="25">
        <v>3</v>
      </c>
      <c r="PH234" s="25">
        <v>9</v>
      </c>
      <c r="PI234" s="25">
        <v>5</v>
      </c>
      <c r="PJ234" s="25">
        <v>4</v>
      </c>
      <c r="PK234" s="25">
        <v>7</v>
      </c>
      <c r="PL234" s="25">
        <v>11</v>
      </c>
      <c r="PM234" s="25">
        <v>9</v>
      </c>
      <c r="PN234" s="25">
        <v>6</v>
      </c>
      <c r="PO234" s="25">
        <v>7</v>
      </c>
      <c r="PP234" s="25">
        <v>2</v>
      </c>
      <c r="PQ234" s="25">
        <v>3</v>
      </c>
      <c r="PR234" s="25">
        <v>7</v>
      </c>
      <c r="PS234" s="25">
        <v>10</v>
      </c>
      <c r="PT234" s="44">
        <v>44.444444444444443</v>
      </c>
      <c r="PU234" s="44">
        <v>20</v>
      </c>
      <c r="PV234" s="44">
        <v>25</v>
      </c>
      <c r="PW234" s="44">
        <v>57.142857142857139</v>
      </c>
      <c r="PX234" s="44">
        <v>63.636363636363633</v>
      </c>
      <c r="PY234" s="44">
        <v>88.888888888888886</v>
      </c>
      <c r="PZ234" s="44">
        <v>83.333333333333343</v>
      </c>
      <c r="QA234" s="44">
        <v>85.714285714285708</v>
      </c>
      <c r="QB234" s="44">
        <v>100</v>
      </c>
      <c r="QC234" s="44">
        <v>100</v>
      </c>
      <c r="QD234" s="44">
        <v>85.714285714285708</v>
      </c>
      <c r="QE234" s="44">
        <v>30</v>
      </c>
      <c r="QF234" s="25">
        <v>4</v>
      </c>
      <c r="QG234" s="25">
        <v>2</v>
      </c>
      <c r="QH234" s="25">
        <v>1</v>
      </c>
      <c r="QI234" s="25">
        <v>5</v>
      </c>
      <c r="QJ234" s="25">
        <v>7</v>
      </c>
      <c r="QK234" s="25">
        <v>7</v>
      </c>
      <c r="QL234" s="25">
        <v>6</v>
      </c>
      <c r="QM234" s="25">
        <v>6</v>
      </c>
      <c r="QN234" s="25">
        <v>2</v>
      </c>
      <c r="QO234" s="25">
        <v>2</v>
      </c>
      <c r="QP234" s="25">
        <v>2</v>
      </c>
      <c r="QQ234" s="25">
        <v>9</v>
      </c>
      <c r="QR234" s="25">
        <v>5</v>
      </c>
      <c r="QS234" s="25">
        <v>4</v>
      </c>
      <c r="QT234" s="25">
        <v>7</v>
      </c>
      <c r="QU234" s="25">
        <v>11</v>
      </c>
      <c r="QV234" s="25">
        <v>9</v>
      </c>
      <c r="QW234" s="25">
        <v>6</v>
      </c>
      <c r="QX234" s="25">
        <v>7</v>
      </c>
      <c r="QY234" s="25">
        <v>2</v>
      </c>
      <c r="QZ234" s="25">
        <v>3</v>
      </c>
      <c r="RA234" s="25">
        <v>7</v>
      </c>
      <c r="RB234" s="44">
        <v>44.444444444444443</v>
      </c>
      <c r="RC234" s="44">
        <v>40</v>
      </c>
      <c r="RD234" s="44">
        <v>25</v>
      </c>
      <c r="RE234" s="44">
        <v>71.428571428571431</v>
      </c>
      <c r="RF234" s="44">
        <v>63.636363636363633</v>
      </c>
      <c r="RG234" s="44">
        <v>77.777777777777786</v>
      </c>
      <c r="RH234" s="44">
        <v>100</v>
      </c>
      <c r="RI234" s="44">
        <v>85.714285714285708</v>
      </c>
      <c r="RJ234" s="44">
        <v>100</v>
      </c>
      <c r="RK234" s="44">
        <v>66.666666666666657</v>
      </c>
      <c r="RL234" s="44">
        <v>28.571428571428569</v>
      </c>
      <c r="RM234" s="25">
        <v>3</v>
      </c>
      <c r="RN234" s="25">
        <v>2</v>
      </c>
      <c r="RO234" s="25">
        <v>3</v>
      </c>
      <c r="RP234" s="25">
        <v>6</v>
      </c>
      <c r="RQ234" s="25">
        <v>5</v>
      </c>
      <c r="RR234" s="25">
        <v>4</v>
      </c>
      <c r="RS234" s="25">
        <v>5</v>
      </c>
      <c r="RT234" s="25">
        <v>5</v>
      </c>
      <c r="RU234" s="25">
        <v>1</v>
      </c>
      <c r="RV234" s="25">
        <v>3</v>
      </c>
      <c r="RW234" s="25">
        <v>4</v>
      </c>
      <c r="RX234" s="25">
        <v>6</v>
      </c>
      <c r="RY234" s="25">
        <v>2</v>
      </c>
      <c r="RZ234" s="25">
        <v>1</v>
      </c>
      <c r="SA234" s="25">
        <v>2</v>
      </c>
      <c r="SB234" s="25">
        <v>2</v>
      </c>
      <c r="SC234" s="25">
        <v>4</v>
      </c>
      <c r="SD234" s="25">
        <v>3</v>
      </c>
      <c r="SE234" s="25">
        <v>4</v>
      </c>
      <c r="SF234" s="25">
        <v>3</v>
      </c>
      <c r="SG234" s="25">
        <v>1</v>
      </c>
      <c r="SH234" s="25">
        <v>2</v>
      </c>
      <c r="SI234" s="25">
        <v>5</v>
      </c>
      <c r="SJ234" s="25">
        <v>5</v>
      </c>
      <c r="SK234" s="25">
        <v>2</v>
      </c>
      <c r="SL234" s="25">
        <v>1</v>
      </c>
      <c r="SM234" s="25">
        <v>2</v>
      </c>
      <c r="SN234" s="25">
        <v>2</v>
      </c>
      <c r="SO234" s="25">
        <v>4</v>
      </c>
      <c r="SP234" s="25">
        <v>3</v>
      </c>
      <c r="SQ234" s="25">
        <v>3</v>
      </c>
      <c r="SR234" s="25">
        <v>3</v>
      </c>
      <c r="SS234" s="25">
        <v>1</v>
      </c>
      <c r="ST234" s="25">
        <v>2</v>
      </c>
      <c r="SU234" s="25">
        <v>4</v>
      </c>
      <c r="SV234" s="25">
        <v>4</v>
      </c>
      <c r="SW234" s="44">
        <v>30</v>
      </c>
      <c r="SX234" s="44">
        <v>40</v>
      </c>
      <c r="SY234" s="44">
        <v>42.857142857142854</v>
      </c>
      <c r="SZ234" s="44">
        <v>50</v>
      </c>
      <c r="TA234" s="44">
        <v>38.461538461538467</v>
      </c>
      <c r="TB234" s="44">
        <v>57.142857142857139</v>
      </c>
      <c r="TC234" s="44">
        <v>62.5</v>
      </c>
      <c r="TD234" s="44">
        <v>62.5</v>
      </c>
      <c r="TE234" s="44">
        <v>50</v>
      </c>
      <c r="TF234" s="44">
        <v>100</v>
      </c>
      <c r="TG234" s="44">
        <v>50</v>
      </c>
      <c r="TH234" s="44">
        <v>75</v>
      </c>
      <c r="TI234" s="44">
        <v>20</v>
      </c>
      <c r="TJ234" s="44">
        <v>20</v>
      </c>
      <c r="TK234" s="44">
        <v>28.571428571428569</v>
      </c>
      <c r="TL234" s="44">
        <v>16.666666666666664</v>
      </c>
      <c r="TM234" s="44">
        <v>30.76923076923077</v>
      </c>
      <c r="TN234" s="44">
        <v>42.857142857142854</v>
      </c>
      <c r="TO234" s="44">
        <v>50</v>
      </c>
      <c r="TP234" s="44">
        <v>37.5</v>
      </c>
      <c r="TQ234" s="44">
        <v>50</v>
      </c>
      <c r="TR234" s="44">
        <v>66.666666666666657</v>
      </c>
      <c r="TS234" s="44">
        <v>62.5</v>
      </c>
      <c r="TT234" s="44">
        <v>62.5</v>
      </c>
      <c r="TU234" s="44">
        <v>20</v>
      </c>
      <c r="TV234" s="44">
        <v>20</v>
      </c>
      <c r="TW234" s="44">
        <v>28.571428571428569</v>
      </c>
      <c r="TX234" s="44">
        <v>16.666666666666664</v>
      </c>
      <c r="TY234" s="44">
        <v>30.76923076923077</v>
      </c>
      <c r="TZ234" s="44">
        <v>42.857142857142854</v>
      </c>
      <c r="UA234" s="44">
        <v>37.5</v>
      </c>
      <c r="UB234" s="44">
        <v>37.5</v>
      </c>
      <c r="UC234" s="44">
        <v>50</v>
      </c>
      <c r="UD234" s="44">
        <v>66.666666666666657</v>
      </c>
      <c r="UE234" s="44">
        <v>50</v>
      </c>
      <c r="UF234" s="44">
        <v>50</v>
      </c>
    </row>
    <row r="235" spans="1:552" x14ac:dyDescent="0.25">
      <c r="A235" s="2" t="str">
        <f t="shared" si="3"/>
        <v xml:space="preserve">355220 Sorocaba                                                                                                                                     </v>
      </c>
      <c r="B235" s="58">
        <v>355220</v>
      </c>
      <c r="C235" s="2" t="s">
        <v>279</v>
      </c>
      <c r="D235" s="56">
        <v>29</v>
      </c>
      <c r="E235" s="56">
        <v>31</v>
      </c>
      <c r="F235" s="56">
        <v>28</v>
      </c>
      <c r="G235" s="56">
        <v>28</v>
      </c>
      <c r="H235" s="56">
        <v>17</v>
      </c>
      <c r="I235" s="56">
        <v>22</v>
      </c>
      <c r="J235" s="56">
        <v>31</v>
      </c>
      <c r="K235" s="56">
        <v>30</v>
      </c>
      <c r="L235" s="56">
        <v>25</v>
      </c>
      <c r="M235" s="56">
        <v>30</v>
      </c>
      <c r="N235" s="56">
        <v>33</v>
      </c>
      <c r="O235" s="56">
        <v>34</v>
      </c>
      <c r="P235" s="59">
        <v>11</v>
      </c>
      <c r="Q235" s="59">
        <v>12</v>
      </c>
      <c r="R235" s="59">
        <v>16</v>
      </c>
      <c r="S235" s="59">
        <v>15</v>
      </c>
      <c r="T235" s="59">
        <v>11</v>
      </c>
      <c r="U235" s="59">
        <v>8</v>
      </c>
      <c r="V235" s="59">
        <v>19</v>
      </c>
      <c r="W235" s="59">
        <v>23</v>
      </c>
      <c r="X235" s="59">
        <v>18</v>
      </c>
      <c r="Y235" s="59">
        <v>16</v>
      </c>
      <c r="Z235" s="59">
        <v>20</v>
      </c>
      <c r="AA235" s="59">
        <v>17</v>
      </c>
      <c r="AB235" s="62">
        <v>37.931034482758619</v>
      </c>
      <c r="AC235" s="62">
        <v>38.70967741935484</v>
      </c>
      <c r="AD235" s="62">
        <v>57.142857142857139</v>
      </c>
      <c r="AE235" s="62">
        <v>53.571428571428569</v>
      </c>
      <c r="AF235" s="62">
        <v>64.705882352941174</v>
      </c>
      <c r="AG235" s="62">
        <v>36.363636363636367</v>
      </c>
      <c r="AH235" s="62">
        <v>61.29032258064516</v>
      </c>
      <c r="AI235" s="62">
        <v>76.666666666666671</v>
      </c>
      <c r="AJ235" s="62">
        <v>72</v>
      </c>
      <c r="AK235" s="62">
        <v>53.333333333333336</v>
      </c>
      <c r="AL235" s="62">
        <v>60.606060606060609</v>
      </c>
      <c r="AM235" s="62">
        <v>50</v>
      </c>
      <c r="AN235" s="61">
        <v>13</v>
      </c>
      <c r="AO235" s="25">
        <v>8</v>
      </c>
      <c r="AP235" s="25">
        <v>11</v>
      </c>
      <c r="AQ235" s="25">
        <v>10</v>
      </c>
      <c r="AR235" s="25">
        <v>4</v>
      </c>
      <c r="AS235" s="25">
        <v>12</v>
      </c>
      <c r="AT235" s="25">
        <v>8</v>
      </c>
      <c r="AU235" s="25">
        <v>6</v>
      </c>
      <c r="AV235" s="25">
        <v>5</v>
      </c>
      <c r="AW235" s="25">
        <v>8</v>
      </c>
      <c r="AX235" s="25">
        <v>7</v>
      </c>
      <c r="AY235" s="25">
        <v>13</v>
      </c>
      <c r="AZ235" s="39">
        <v>44.827586206896555</v>
      </c>
      <c r="BA235" s="39">
        <v>25.806451612903224</v>
      </c>
      <c r="BB235" s="39">
        <v>39.285714285714285</v>
      </c>
      <c r="BC235" s="39">
        <v>35.714285714285715</v>
      </c>
      <c r="BD235" s="39">
        <v>23.52941176470588</v>
      </c>
      <c r="BE235" s="39">
        <v>54.54545454545454</v>
      </c>
      <c r="BF235" s="39">
        <v>25.806451612903224</v>
      </c>
      <c r="BG235" s="39">
        <v>20</v>
      </c>
      <c r="BH235" s="39">
        <v>20</v>
      </c>
      <c r="BI235" s="39">
        <v>26.666666666666668</v>
      </c>
      <c r="BJ235" s="39">
        <v>21.212121212121211</v>
      </c>
      <c r="BK235" s="39">
        <v>38.235294117647058</v>
      </c>
      <c r="BL235" s="25">
        <v>5</v>
      </c>
      <c r="BM235" s="25">
        <v>11</v>
      </c>
      <c r="BN235" s="25">
        <v>1</v>
      </c>
      <c r="BO235" s="25">
        <v>3</v>
      </c>
      <c r="BP235" s="25">
        <v>2</v>
      </c>
      <c r="BQ235" s="25">
        <v>2</v>
      </c>
      <c r="BR235" s="25">
        <v>4</v>
      </c>
      <c r="BS235" s="25">
        <v>1</v>
      </c>
      <c r="BT235" s="25">
        <v>2</v>
      </c>
      <c r="BU235" s="25">
        <v>6</v>
      </c>
      <c r="BV235" s="25">
        <v>6</v>
      </c>
      <c r="BW235" s="25">
        <v>4</v>
      </c>
      <c r="BX235" s="39">
        <v>17.241379310344829</v>
      </c>
      <c r="BY235" s="39">
        <v>35.483870967741936</v>
      </c>
      <c r="BZ235" s="39">
        <v>3.5714285714285712</v>
      </c>
      <c r="CA235" s="39">
        <v>10.714285714285714</v>
      </c>
      <c r="CB235" s="39">
        <v>11.76470588235294</v>
      </c>
      <c r="CC235" s="39">
        <v>9.0909090909090917</v>
      </c>
      <c r="CD235" s="39">
        <v>12.903225806451612</v>
      </c>
      <c r="CE235" s="39">
        <v>3.3333333333333335</v>
      </c>
      <c r="CF235" s="39">
        <v>8</v>
      </c>
      <c r="CG235" s="39">
        <v>20</v>
      </c>
      <c r="CH235" s="39">
        <v>18.181818181818183</v>
      </c>
      <c r="CI235" s="39">
        <v>11.76470588235294</v>
      </c>
      <c r="CJ235" s="63">
        <v>5</v>
      </c>
      <c r="CK235" s="63">
        <v>7</v>
      </c>
      <c r="CL235" s="63">
        <v>9</v>
      </c>
      <c r="CM235" s="63">
        <v>1</v>
      </c>
      <c r="CN235" s="63">
        <v>7</v>
      </c>
      <c r="CO235" s="63">
        <v>1</v>
      </c>
      <c r="CP235" s="63">
        <v>8</v>
      </c>
      <c r="CQ235" s="63">
        <v>9</v>
      </c>
      <c r="CR235" s="63">
        <v>6</v>
      </c>
      <c r="CS235" s="63">
        <v>10</v>
      </c>
      <c r="CT235" s="63">
        <v>6</v>
      </c>
      <c r="CU235" s="63">
        <v>7</v>
      </c>
      <c r="CV235" s="63">
        <v>2</v>
      </c>
      <c r="CW235" s="63">
        <v>1</v>
      </c>
      <c r="CX235" s="63">
        <v>2</v>
      </c>
      <c r="CY235" s="63">
        <v>4</v>
      </c>
      <c r="CZ235" s="63">
        <v>0</v>
      </c>
      <c r="DA235" s="63">
        <v>0</v>
      </c>
      <c r="DB235" s="63">
        <v>1</v>
      </c>
      <c r="DC235" s="63">
        <v>4</v>
      </c>
      <c r="DD235" s="63">
        <v>1</v>
      </c>
      <c r="DE235" s="63">
        <v>0</v>
      </c>
      <c r="DF235" s="63">
        <v>0</v>
      </c>
      <c r="DG235" s="63">
        <v>1</v>
      </c>
      <c r="DH235" s="25">
        <v>2</v>
      </c>
      <c r="DI235" s="25">
        <v>1</v>
      </c>
      <c r="DJ235" s="25">
        <v>1</v>
      </c>
      <c r="DK235" s="25">
        <v>5</v>
      </c>
      <c r="DL235" s="25">
        <v>1</v>
      </c>
      <c r="DM235" s="25">
        <v>0</v>
      </c>
      <c r="DN235" s="25">
        <v>1</v>
      </c>
      <c r="DO235" s="25">
        <v>0</v>
      </c>
      <c r="DP235" s="25">
        <v>1</v>
      </c>
      <c r="DQ235" s="25">
        <v>2</v>
      </c>
      <c r="DR235" s="25">
        <v>3</v>
      </c>
      <c r="DS235" s="25">
        <v>0</v>
      </c>
      <c r="DT235" s="34">
        <v>9</v>
      </c>
      <c r="DU235" s="34">
        <v>9</v>
      </c>
      <c r="DV235" s="34">
        <v>12</v>
      </c>
      <c r="DW235" s="34">
        <v>10</v>
      </c>
      <c r="DX235" s="34">
        <v>8</v>
      </c>
      <c r="DY235" s="34">
        <v>1</v>
      </c>
      <c r="DZ235" s="34">
        <v>10</v>
      </c>
      <c r="EA235" s="2">
        <v>13</v>
      </c>
      <c r="EB235" s="2">
        <v>8</v>
      </c>
      <c r="EC235" s="2">
        <v>12</v>
      </c>
      <c r="ED235" s="2">
        <v>9</v>
      </c>
      <c r="EE235" s="2">
        <v>8</v>
      </c>
      <c r="EF235" s="34">
        <v>55.555555555555557</v>
      </c>
      <c r="EG235" s="34">
        <v>77.777777777777786</v>
      </c>
      <c r="EH235" s="34">
        <v>75</v>
      </c>
      <c r="EI235" s="34">
        <v>10</v>
      </c>
      <c r="EJ235" s="34">
        <v>87.5</v>
      </c>
      <c r="EK235" s="34">
        <v>100</v>
      </c>
      <c r="EL235" s="34">
        <v>80</v>
      </c>
      <c r="EM235" s="34">
        <v>69.230769230769226</v>
      </c>
      <c r="EN235" s="34">
        <v>75</v>
      </c>
      <c r="EO235" s="34">
        <v>83.333333333333343</v>
      </c>
      <c r="EP235" s="34">
        <v>66.666666666666657</v>
      </c>
      <c r="EQ235" s="34">
        <v>87.5</v>
      </c>
      <c r="ER235" s="34">
        <v>22.222222222222221</v>
      </c>
      <c r="ES235" s="34">
        <v>11.111111111111111</v>
      </c>
      <c r="ET235" s="34">
        <v>16.666666666666664</v>
      </c>
      <c r="EU235" s="34">
        <v>40</v>
      </c>
      <c r="EV235" s="34">
        <v>0</v>
      </c>
      <c r="EW235" s="34">
        <v>0</v>
      </c>
      <c r="EX235" s="34">
        <v>10</v>
      </c>
      <c r="EY235" s="34">
        <v>30.76923076923077</v>
      </c>
      <c r="EZ235" s="34">
        <v>12.5</v>
      </c>
      <c r="FA235" s="34">
        <v>0</v>
      </c>
      <c r="FB235" s="34">
        <v>0</v>
      </c>
      <c r="FC235" s="34">
        <v>12.5</v>
      </c>
      <c r="FD235" s="42">
        <v>22.222222222222221</v>
      </c>
      <c r="FE235" s="42">
        <v>11.111111111111111</v>
      </c>
      <c r="FF235" s="42">
        <v>8.3333333333333321</v>
      </c>
      <c r="FG235" s="42">
        <v>50</v>
      </c>
      <c r="FH235" s="42">
        <v>12.5</v>
      </c>
      <c r="FI235" s="42">
        <v>0</v>
      </c>
      <c r="FJ235" s="42">
        <v>10</v>
      </c>
      <c r="FK235" s="42">
        <v>0</v>
      </c>
      <c r="FL235" s="42">
        <v>12.5</v>
      </c>
      <c r="FM235" s="42">
        <v>16.666666666666664</v>
      </c>
      <c r="FN235" s="42">
        <v>33.333333333333329</v>
      </c>
      <c r="FO235" s="42">
        <v>0</v>
      </c>
      <c r="FP235" s="42">
        <v>8</v>
      </c>
      <c r="FQ235" s="2">
        <v>7</v>
      </c>
      <c r="FR235" s="2">
        <v>12</v>
      </c>
      <c r="FS235" s="2">
        <v>8</v>
      </c>
      <c r="FT235" s="2">
        <v>8</v>
      </c>
      <c r="FU235" s="2">
        <v>3</v>
      </c>
      <c r="FV235" s="2">
        <v>10</v>
      </c>
      <c r="FW235" s="2">
        <v>17</v>
      </c>
      <c r="FX235" s="2">
        <v>12</v>
      </c>
      <c r="FY235" s="2">
        <v>10</v>
      </c>
      <c r="FZ235" s="2">
        <v>13</v>
      </c>
      <c r="GA235" s="2">
        <v>13</v>
      </c>
      <c r="GB235" s="25">
        <v>1</v>
      </c>
      <c r="GC235" s="25">
        <v>1</v>
      </c>
      <c r="GD235" s="25">
        <v>1</v>
      </c>
      <c r="GE235" s="25">
        <v>2</v>
      </c>
      <c r="GF235" s="25">
        <v>1</v>
      </c>
      <c r="GG235" s="25">
        <v>4</v>
      </c>
      <c r="GH235" s="25">
        <v>5</v>
      </c>
      <c r="GI235" s="25">
        <v>0</v>
      </c>
      <c r="GJ235" s="25">
        <v>2</v>
      </c>
      <c r="GK235" s="25">
        <v>3</v>
      </c>
      <c r="GL235" s="25">
        <v>0</v>
      </c>
      <c r="GM235" s="25">
        <v>0</v>
      </c>
      <c r="GN235" s="2">
        <v>1</v>
      </c>
      <c r="GO235" s="2">
        <v>1</v>
      </c>
      <c r="GP235" s="2">
        <v>0</v>
      </c>
      <c r="GQ235" s="2">
        <v>2</v>
      </c>
      <c r="GR235" s="2">
        <v>1</v>
      </c>
      <c r="GS235" s="2">
        <v>0</v>
      </c>
      <c r="GT235" s="2">
        <v>4</v>
      </c>
      <c r="GU235" s="2">
        <v>1</v>
      </c>
      <c r="GV235" s="2">
        <v>1</v>
      </c>
      <c r="GW235" s="2">
        <v>1</v>
      </c>
      <c r="GX235" s="2">
        <v>2</v>
      </c>
      <c r="GY235" s="2">
        <v>2</v>
      </c>
      <c r="GZ235" s="2">
        <v>10</v>
      </c>
      <c r="HA235" s="2">
        <v>9</v>
      </c>
      <c r="HB235" s="2">
        <v>13</v>
      </c>
      <c r="HC235" s="2">
        <v>12</v>
      </c>
      <c r="HD235" s="2">
        <v>10</v>
      </c>
      <c r="HE235" s="2">
        <v>7</v>
      </c>
      <c r="HF235" s="2">
        <v>19</v>
      </c>
      <c r="HG235" s="2">
        <v>18</v>
      </c>
      <c r="HH235" s="2">
        <v>15</v>
      </c>
      <c r="HI235" s="2">
        <v>14</v>
      </c>
      <c r="HJ235" s="2">
        <v>15</v>
      </c>
      <c r="HK235" s="2">
        <v>15</v>
      </c>
      <c r="HL235" s="34">
        <v>80</v>
      </c>
      <c r="HM235" s="34">
        <v>77.777777777777786</v>
      </c>
      <c r="HN235" s="34">
        <v>92.307692307692307</v>
      </c>
      <c r="HO235" s="34">
        <v>66.666666666666657</v>
      </c>
      <c r="HP235" s="34">
        <v>80</v>
      </c>
      <c r="HQ235" s="34">
        <v>42.857142857142854</v>
      </c>
      <c r="HR235" s="34">
        <v>52.631578947368418</v>
      </c>
      <c r="HS235" s="34">
        <v>94.444444444444443</v>
      </c>
      <c r="HT235" s="34">
        <v>80</v>
      </c>
      <c r="HU235" s="34">
        <v>71.428571428571431</v>
      </c>
      <c r="HV235" s="34">
        <v>86.666666666666671</v>
      </c>
      <c r="HW235" s="34">
        <v>86.666666666666671</v>
      </c>
      <c r="HX235" s="39">
        <v>10</v>
      </c>
      <c r="HY235" s="39">
        <v>11.111111111111111</v>
      </c>
      <c r="HZ235" s="39">
        <v>7.6923076923076925</v>
      </c>
      <c r="IA235" s="39">
        <v>16.666666666666664</v>
      </c>
      <c r="IB235" s="39">
        <v>10</v>
      </c>
      <c r="IC235" s="39">
        <v>57.142857142857139</v>
      </c>
      <c r="ID235" s="39">
        <v>26.315789473684209</v>
      </c>
      <c r="IE235" s="39">
        <v>0</v>
      </c>
      <c r="IF235" s="39">
        <v>13.333333333333334</v>
      </c>
      <c r="IG235" s="39">
        <v>21.428571428571427</v>
      </c>
      <c r="IH235" s="39">
        <v>0</v>
      </c>
      <c r="II235" s="39">
        <v>0</v>
      </c>
      <c r="IJ235" s="39">
        <v>10</v>
      </c>
      <c r="IK235" s="39">
        <v>11.111111111111111</v>
      </c>
      <c r="IL235" s="39">
        <v>0</v>
      </c>
      <c r="IM235" s="39">
        <v>16.666666666666664</v>
      </c>
      <c r="IN235" s="39">
        <v>10</v>
      </c>
      <c r="IO235" s="39">
        <v>0</v>
      </c>
      <c r="IP235" s="39">
        <v>21.052631578947366</v>
      </c>
      <c r="IQ235" s="39">
        <v>5.5555555555555554</v>
      </c>
      <c r="IR235" s="39">
        <v>6.666666666666667</v>
      </c>
      <c r="IS235" s="39">
        <v>7.1428571428571423</v>
      </c>
      <c r="IT235" s="39">
        <v>13.333333333333334</v>
      </c>
      <c r="IU235" s="39">
        <v>13.333333333333334</v>
      </c>
      <c r="IV235" s="39">
        <v>9</v>
      </c>
      <c r="IW235" s="39">
        <v>1</v>
      </c>
      <c r="IX235" s="39">
        <v>5</v>
      </c>
      <c r="IY235" s="39">
        <v>4</v>
      </c>
      <c r="IZ235" s="39">
        <v>2</v>
      </c>
      <c r="JA235" s="39">
        <v>6</v>
      </c>
      <c r="JB235" s="39">
        <v>4</v>
      </c>
      <c r="JC235" s="39">
        <v>3</v>
      </c>
      <c r="JD235" s="2">
        <v>5</v>
      </c>
      <c r="JE235" s="2">
        <v>6</v>
      </c>
      <c r="JF235" s="2">
        <v>4</v>
      </c>
      <c r="JG235" s="2">
        <v>8</v>
      </c>
      <c r="JH235" s="2">
        <v>1</v>
      </c>
      <c r="JI235" s="2">
        <v>3</v>
      </c>
      <c r="JJ235" s="2">
        <v>3</v>
      </c>
      <c r="JK235" s="2">
        <v>1</v>
      </c>
      <c r="JL235" s="2">
        <v>2</v>
      </c>
      <c r="JM235" s="44">
        <v>2</v>
      </c>
      <c r="JN235" s="44">
        <v>1</v>
      </c>
      <c r="JO235" s="44">
        <v>1</v>
      </c>
      <c r="JP235" s="2">
        <v>0</v>
      </c>
      <c r="JQ235" s="2">
        <v>1</v>
      </c>
      <c r="JR235" s="2">
        <v>3</v>
      </c>
      <c r="JS235" s="2">
        <v>3</v>
      </c>
      <c r="JT235" s="2">
        <v>2</v>
      </c>
      <c r="JU235" s="2">
        <v>3</v>
      </c>
      <c r="JV235" s="2">
        <v>1</v>
      </c>
      <c r="JW235" s="2">
        <v>2</v>
      </c>
      <c r="JX235" s="2">
        <v>0</v>
      </c>
      <c r="JY235" s="2">
        <v>2</v>
      </c>
      <c r="JZ235" s="2">
        <v>2</v>
      </c>
      <c r="KA235" s="2">
        <v>1</v>
      </c>
      <c r="KB235" s="25">
        <v>0</v>
      </c>
      <c r="KC235" s="25">
        <v>1</v>
      </c>
      <c r="KD235" s="25">
        <v>0</v>
      </c>
      <c r="KE235" s="25">
        <v>2</v>
      </c>
      <c r="KF235" s="25">
        <v>12</v>
      </c>
      <c r="KG235" s="25">
        <v>7</v>
      </c>
      <c r="KH235" s="25">
        <v>9</v>
      </c>
      <c r="KI235" s="25">
        <v>7</v>
      </c>
      <c r="KJ235" s="25">
        <v>4</v>
      </c>
      <c r="KK235" s="25">
        <v>10</v>
      </c>
      <c r="KL235" s="25">
        <v>7</v>
      </c>
      <c r="KM235" s="25">
        <v>5</v>
      </c>
      <c r="KN235" s="25">
        <v>5</v>
      </c>
      <c r="KO235" s="25">
        <v>8</v>
      </c>
      <c r="KP235" s="25">
        <v>7</v>
      </c>
      <c r="KQ235" s="25">
        <v>13</v>
      </c>
      <c r="KR235" s="44">
        <v>75</v>
      </c>
      <c r="KS235" s="44">
        <v>14.285714285714285</v>
      </c>
      <c r="KT235" s="44">
        <v>55.555555555555557</v>
      </c>
      <c r="KU235" s="44">
        <v>57.142857142857139</v>
      </c>
      <c r="KV235" s="44">
        <v>50</v>
      </c>
      <c r="KW235" s="44">
        <v>60</v>
      </c>
      <c r="KX235" s="44">
        <v>57.142857142857139</v>
      </c>
      <c r="KY235" s="44">
        <v>60</v>
      </c>
      <c r="KZ235" s="44">
        <v>100</v>
      </c>
      <c r="LA235" s="44">
        <v>75</v>
      </c>
      <c r="LB235" s="44">
        <v>57.142857142857139</v>
      </c>
      <c r="LC235" s="44">
        <v>61.53846153846154</v>
      </c>
      <c r="LD235" s="44">
        <v>8.3333333333333321</v>
      </c>
      <c r="LE235" s="44">
        <v>42.857142857142854</v>
      </c>
      <c r="LF235" s="44">
        <v>33.333333333333329</v>
      </c>
      <c r="LG235" s="44">
        <v>14.285714285714285</v>
      </c>
      <c r="LH235" s="44">
        <v>50</v>
      </c>
      <c r="LI235" s="44">
        <v>20</v>
      </c>
      <c r="LJ235" s="44">
        <v>14.285714285714285</v>
      </c>
      <c r="LK235" s="44">
        <v>20</v>
      </c>
      <c r="LL235" s="44">
        <v>0</v>
      </c>
      <c r="LM235" s="44">
        <v>12.5</v>
      </c>
      <c r="LN235" s="44">
        <v>42.857142857142854</v>
      </c>
      <c r="LO235" s="44">
        <v>23.076923076923077</v>
      </c>
      <c r="LP235" s="44">
        <v>16.666666666666664</v>
      </c>
      <c r="LQ235" s="44">
        <v>42.857142857142854</v>
      </c>
      <c r="LR235" s="44">
        <v>11.111111111111111</v>
      </c>
      <c r="LS235" s="44">
        <v>28.571428571428569</v>
      </c>
      <c r="LT235" s="44">
        <v>0</v>
      </c>
      <c r="LU235" s="44">
        <v>20</v>
      </c>
      <c r="LV235" s="44">
        <v>28.571428571428569</v>
      </c>
      <c r="LW235" s="44">
        <v>20</v>
      </c>
      <c r="LX235" s="44">
        <v>0</v>
      </c>
      <c r="LY235" s="44">
        <v>12.5</v>
      </c>
      <c r="LZ235" s="44">
        <v>0</v>
      </c>
      <c r="MA235" s="44">
        <v>15.384615384615385</v>
      </c>
      <c r="MB235" s="25">
        <v>3</v>
      </c>
      <c r="MC235" s="25">
        <v>2</v>
      </c>
      <c r="MD235" s="25">
        <v>3</v>
      </c>
      <c r="ME235" s="25">
        <v>4</v>
      </c>
      <c r="MF235" s="25">
        <v>0</v>
      </c>
      <c r="MG235" s="25">
        <v>0</v>
      </c>
      <c r="MH235" s="25">
        <v>2</v>
      </c>
      <c r="MI235" s="25">
        <v>1</v>
      </c>
      <c r="MJ235" s="25">
        <v>1</v>
      </c>
      <c r="MK235" s="25">
        <v>2</v>
      </c>
      <c r="ML235" s="25">
        <v>1</v>
      </c>
      <c r="MM235" s="25">
        <v>2</v>
      </c>
      <c r="MN235" s="25">
        <v>9</v>
      </c>
      <c r="MO235" s="25">
        <v>9</v>
      </c>
      <c r="MP235" s="25">
        <v>12</v>
      </c>
      <c r="MQ235" s="25">
        <v>10</v>
      </c>
      <c r="MR235" s="25">
        <v>8</v>
      </c>
      <c r="MS235" s="25">
        <v>1</v>
      </c>
      <c r="MT235" s="25">
        <v>9</v>
      </c>
      <c r="MU235" s="25">
        <v>8</v>
      </c>
      <c r="MV235" s="25">
        <v>6</v>
      </c>
      <c r="MW235" s="44">
        <v>2</v>
      </c>
      <c r="MX235" s="44">
        <v>3</v>
      </c>
      <c r="MY235" s="44">
        <v>5</v>
      </c>
      <c r="MZ235" s="44">
        <v>33.333333333333329</v>
      </c>
      <c r="NA235" s="44">
        <v>22.222222222222221</v>
      </c>
      <c r="NB235" s="44">
        <v>25</v>
      </c>
      <c r="NC235" s="44">
        <v>40</v>
      </c>
      <c r="ND235" s="44">
        <v>0</v>
      </c>
      <c r="NE235" s="44">
        <v>0</v>
      </c>
      <c r="NF235" s="44">
        <v>22.222222222222221</v>
      </c>
      <c r="NG235" s="44">
        <v>12.5</v>
      </c>
      <c r="NH235" s="44">
        <v>16.666666666666664</v>
      </c>
      <c r="NI235" s="44">
        <v>100</v>
      </c>
      <c r="NJ235" s="44">
        <v>33.333333333333329</v>
      </c>
      <c r="NK235" s="44">
        <v>40</v>
      </c>
      <c r="NL235" s="25">
        <v>0</v>
      </c>
      <c r="NM235" s="25">
        <v>0</v>
      </c>
      <c r="NN235" s="25">
        <v>1</v>
      </c>
      <c r="NO235" s="25">
        <v>0</v>
      </c>
      <c r="NP235" s="25">
        <v>0</v>
      </c>
      <c r="NQ235" s="25">
        <v>0</v>
      </c>
      <c r="NR235" s="25">
        <v>0</v>
      </c>
      <c r="NS235" s="25">
        <v>0</v>
      </c>
      <c r="NT235" s="25">
        <v>0</v>
      </c>
      <c r="NU235" s="25">
        <v>0</v>
      </c>
      <c r="NV235" s="25">
        <v>0</v>
      </c>
      <c r="NW235" s="25">
        <v>0</v>
      </c>
      <c r="NX235" s="25">
        <v>6</v>
      </c>
      <c r="NY235" s="25">
        <v>0</v>
      </c>
      <c r="NZ235" s="25">
        <v>1</v>
      </c>
      <c r="OA235" s="25">
        <v>2</v>
      </c>
      <c r="OB235" s="25">
        <v>1</v>
      </c>
      <c r="OC235" s="25">
        <v>0</v>
      </c>
      <c r="OD235" s="44">
        <v>1</v>
      </c>
      <c r="OE235" s="44">
        <v>0</v>
      </c>
      <c r="OF235" s="44">
        <v>0</v>
      </c>
      <c r="OG235" s="44">
        <v>0</v>
      </c>
      <c r="OH235" s="44">
        <v>1</v>
      </c>
      <c r="OI235" s="44">
        <v>0</v>
      </c>
      <c r="OJ235" s="44">
        <v>0</v>
      </c>
      <c r="OK235" s="44">
        <v>999999999</v>
      </c>
      <c r="OL235" s="44">
        <v>100</v>
      </c>
      <c r="OM235" s="44">
        <v>0</v>
      </c>
      <c r="ON235" s="44">
        <v>0</v>
      </c>
      <c r="OO235" s="44">
        <v>999999999</v>
      </c>
      <c r="OP235" s="44">
        <v>0</v>
      </c>
      <c r="OQ235" s="44">
        <v>999999999</v>
      </c>
      <c r="OR235" s="44">
        <v>999999999</v>
      </c>
      <c r="OS235" s="44">
        <v>999999999</v>
      </c>
      <c r="OT235" s="44">
        <v>0</v>
      </c>
      <c r="OU235" s="44">
        <v>999999999</v>
      </c>
      <c r="OV235" s="25">
        <v>18</v>
      </c>
      <c r="OW235" s="25">
        <v>21</v>
      </c>
      <c r="OX235" s="25">
        <v>28</v>
      </c>
      <c r="OY235" s="25">
        <v>29</v>
      </c>
      <c r="OZ235" s="25">
        <v>19</v>
      </c>
      <c r="PA235" s="25">
        <v>19</v>
      </c>
      <c r="PB235" s="25">
        <v>28</v>
      </c>
      <c r="PC235" s="25">
        <v>32</v>
      </c>
      <c r="PD235" s="25">
        <v>29</v>
      </c>
      <c r="PE235" s="25">
        <v>23</v>
      </c>
      <c r="PF235" s="25">
        <v>25</v>
      </c>
      <c r="PG235" s="25">
        <v>20</v>
      </c>
      <c r="PH235" s="25">
        <v>33</v>
      </c>
      <c r="PI235" s="25">
        <v>31</v>
      </c>
      <c r="PJ235" s="25">
        <v>35</v>
      </c>
      <c r="PK235" s="25">
        <v>40</v>
      </c>
      <c r="PL235" s="25">
        <v>27</v>
      </c>
      <c r="PM235" s="25">
        <v>26</v>
      </c>
      <c r="PN235" s="25">
        <v>35</v>
      </c>
      <c r="PO235" s="25">
        <v>36</v>
      </c>
      <c r="PP235" s="25">
        <v>36</v>
      </c>
      <c r="PQ235" s="25">
        <v>33</v>
      </c>
      <c r="PR235" s="25">
        <v>30</v>
      </c>
      <c r="PS235" s="25">
        <v>40</v>
      </c>
      <c r="PT235" s="44">
        <v>54.54545454545454</v>
      </c>
      <c r="PU235" s="44">
        <v>67.741935483870961</v>
      </c>
      <c r="PV235" s="44">
        <v>80</v>
      </c>
      <c r="PW235" s="44">
        <v>72.5</v>
      </c>
      <c r="PX235" s="44">
        <v>70.370370370370367</v>
      </c>
      <c r="PY235" s="44">
        <v>73.076923076923066</v>
      </c>
      <c r="PZ235" s="44">
        <v>80</v>
      </c>
      <c r="QA235" s="44">
        <v>88.888888888888886</v>
      </c>
      <c r="QB235" s="44">
        <v>80.555555555555557</v>
      </c>
      <c r="QC235" s="44">
        <v>69.696969696969703</v>
      </c>
      <c r="QD235" s="44">
        <v>83.333333333333343</v>
      </c>
      <c r="QE235" s="44">
        <v>50</v>
      </c>
      <c r="QF235" s="25">
        <v>23</v>
      </c>
      <c r="QG235" s="25">
        <v>22</v>
      </c>
      <c r="QH235" s="25">
        <v>27</v>
      </c>
      <c r="QI235" s="25">
        <v>30</v>
      </c>
      <c r="QJ235" s="25">
        <v>20</v>
      </c>
      <c r="QK235" s="25">
        <v>18</v>
      </c>
      <c r="QL235" s="25">
        <v>26</v>
      </c>
      <c r="QM235" s="25">
        <v>31</v>
      </c>
      <c r="QN235" s="25">
        <v>22</v>
      </c>
      <c r="QO235" s="25">
        <v>21</v>
      </c>
      <c r="QP235" s="25">
        <v>13</v>
      </c>
      <c r="QQ235" s="25">
        <v>33</v>
      </c>
      <c r="QR235" s="25">
        <v>31</v>
      </c>
      <c r="QS235" s="25">
        <v>35</v>
      </c>
      <c r="QT235" s="25">
        <v>40</v>
      </c>
      <c r="QU235" s="25">
        <v>27</v>
      </c>
      <c r="QV235" s="25">
        <v>26</v>
      </c>
      <c r="QW235" s="25">
        <v>35</v>
      </c>
      <c r="QX235" s="25">
        <v>36</v>
      </c>
      <c r="QY235" s="25">
        <v>36</v>
      </c>
      <c r="QZ235" s="25">
        <v>33</v>
      </c>
      <c r="RA235" s="25">
        <v>30</v>
      </c>
      <c r="RB235" s="44">
        <v>69.696969696969703</v>
      </c>
      <c r="RC235" s="44">
        <v>70.967741935483872</v>
      </c>
      <c r="RD235" s="44">
        <v>77.142857142857153</v>
      </c>
      <c r="RE235" s="44">
        <v>75</v>
      </c>
      <c r="RF235" s="44">
        <v>74.074074074074076</v>
      </c>
      <c r="RG235" s="44">
        <v>69.230769230769226</v>
      </c>
      <c r="RH235" s="44">
        <v>74.285714285714292</v>
      </c>
      <c r="RI235" s="44">
        <v>86.111111111111114</v>
      </c>
      <c r="RJ235" s="44">
        <v>61.111111111111114</v>
      </c>
      <c r="RK235" s="44">
        <v>63.636363636363633</v>
      </c>
      <c r="RL235" s="44">
        <v>43.333333333333336</v>
      </c>
      <c r="RM235" s="25">
        <v>17</v>
      </c>
      <c r="RN235" s="25">
        <v>17</v>
      </c>
      <c r="RO235" s="25">
        <v>24</v>
      </c>
      <c r="RP235" s="25">
        <v>16</v>
      </c>
      <c r="RQ235" s="25">
        <v>12</v>
      </c>
      <c r="RR235" s="25">
        <v>15</v>
      </c>
      <c r="RS235" s="25">
        <v>21</v>
      </c>
      <c r="RT235" s="25">
        <v>16</v>
      </c>
      <c r="RU235" s="25">
        <v>15</v>
      </c>
      <c r="RV235" s="25">
        <v>12</v>
      </c>
      <c r="RW235" s="25">
        <v>11</v>
      </c>
      <c r="RX235" s="25">
        <v>19</v>
      </c>
      <c r="RY235" s="25">
        <v>14</v>
      </c>
      <c r="RZ235" s="25">
        <v>9</v>
      </c>
      <c r="SA235" s="25">
        <v>16</v>
      </c>
      <c r="SB235" s="25">
        <v>15</v>
      </c>
      <c r="SC235" s="25">
        <v>7</v>
      </c>
      <c r="SD235" s="25">
        <v>10</v>
      </c>
      <c r="SE235" s="25">
        <v>16</v>
      </c>
      <c r="SF235" s="25">
        <v>15</v>
      </c>
      <c r="SG235" s="25">
        <v>13</v>
      </c>
      <c r="SH235" s="25">
        <v>12</v>
      </c>
      <c r="SI235" s="25">
        <v>16</v>
      </c>
      <c r="SJ235" s="25">
        <v>17</v>
      </c>
      <c r="SK235" s="25">
        <v>13</v>
      </c>
      <c r="SL235" s="25">
        <v>9</v>
      </c>
      <c r="SM235" s="25">
        <v>16</v>
      </c>
      <c r="SN235" s="25">
        <v>12</v>
      </c>
      <c r="SO235" s="25">
        <v>6</v>
      </c>
      <c r="SP235" s="25">
        <v>8</v>
      </c>
      <c r="SQ235" s="25">
        <v>14</v>
      </c>
      <c r="SR235" s="25">
        <v>8</v>
      </c>
      <c r="SS235" s="25">
        <v>9</v>
      </c>
      <c r="ST235" s="25">
        <v>7</v>
      </c>
      <c r="SU235" s="25">
        <v>8</v>
      </c>
      <c r="SV235" s="25">
        <v>11</v>
      </c>
      <c r="SW235" s="44">
        <v>58.620689655172406</v>
      </c>
      <c r="SX235" s="44">
        <v>54.838709677419352</v>
      </c>
      <c r="SY235" s="44">
        <v>85.714285714285708</v>
      </c>
      <c r="SZ235" s="44">
        <v>57.142857142857139</v>
      </c>
      <c r="TA235" s="44">
        <v>70.588235294117652</v>
      </c>
      <c r="TB235" s="44">
        <v>68.181818181818173</v>
      </c>
      <c r="TC235" s="44">
        <v>67.741935483870961</v>
      </c>
      <c r="TD235" s="44">
        <v>53.333333333333336</v>
      </c>
      <c r="TE235" s="44">
        <v>60</v>
      </c>
      <c r="TF235" s="44">
        <v>40</v>
      </c>
      <c r="TG235" s="44">
        <v>33.333333333333329</v>
      </c>
      <c r="TH235" s="44">
        <v>55.882352941176471</v>
      </c>
      <c r="TI235" s="44">
        <v>48.275862068965516</v>
      </c>
      <c r="TJ235" s="44">
        <v>29.032258064516132</v>
      </c>
      <c r="TK235" s="44">
        <v>57.142857142857139</v>
      </c>
      <c r="TL235" s="44">
        <v>53.571428571428569</v>
      </c>
      <c r="TM235" s="44">
        <v>41.17647058823529</v>
      </c>
      <c r="TN235" s="44">
        <v>45.454545454545453</v>
      </c>
      <c r="TO235" s="44">
        <v>51.612903225806448</v>
      </c>
      <c r="TP235" s="44">
        <v>50</v>
      </c>
      <c r="TQ235" s="44">
        <v>52</v>
      </c>
      <c r="TR235" s="44">
        <v>40</v>
      </c>
      <c r="TS235" s="44">
        <v>48.484848484848484</v>
      </c>
      <c r="TT235" s="44">
        <v>50</v>
      </c>
      <c r="TU235" s="44">
        <v>44.827586206896555</v>
      </c>
      <c r="TV235" s="44">
        <v>29.032258064516132</v>
      </c>
      <c r="TW235" s="44">
        <v>57.142857142857139</v>
      </c>
      <c r="TX235" s="44">
        <v>42.857142857142854</v>
      </c>
      <c r="TY235" s="44">
        <v>35.294117647058826</v>
      </c>
      <c r="TZ235" s="44">
        <v>36.363636363636367</v>
      </c>
      <c r="UA235" s="44">
        <v>45.161290322580641</v>
      </c>
      <c r="UB235" s="44">
        <v>26.666666666666668</v>
      </c>
      <c r="UC235" s="44">
        <v>36</v>
      </c>
      <c r="UD235" s="44">
        <v>23.333333333333332</v>
      </c>
      <c r="UE235" s="44">
        <v>24.242424242424242</v>
      </c>
      <c r="UF235" s="44">
        <v>32.352941176470587</v>
      </c>
    </row>
    <row r="236" spans="1:552" x14ac:dyDescent="0.25">
      <c r="A236" s="2" t="str">
        <f t="shared" si="3"/>
        <v xml:space="preserve">355240 Sumaré                                                                                                                                       </v>
      </c>
      <c r="B236" s="58">
        <v>355240</v>
      </c>
      <c r="C236" s="2" t="s">
        <v>280</v>
      </c>
      <c r="D236" s="56">
        <v>7</v>
      </c>
      <c r="E236" s="56">
        <v>9</v>
      </c>
      <c r="F236" s="56">
        <v>6</v>
      </c>
      <c r="G236" s="56">
        <v>3</v>
      </c>
      <c r="H236" s="56">
        <v>5</v>
      </c>
      <c r="I236" s="56">
        <v>8</v>
      </c>
      <c r="J236" s="56">
        <v>9</v>
      </c>
      <c r="K236" s="56">
        <v>13</v>
      </c>
      <c r="L236" s="56">
        <v>9</v>
      </c>
      <c r="M236" s="56">
        <v>15</v>
      </c>
      <c r="N236" s="56">
        <v>12</v>
      </c>
      <c r="O236" s="56">
        <v>5</v>
      </c>
      <c r="P236" s="59">
        <v>3</v>
      </c>
      <c r="Q236" s="59">
        <v>3</v>
      </c>
      <c r="R236" s="59">
        <v>5</v>
      </c>
      <c r="S236" s="59">
        <v>3</v>
      </c>
      <c r="T236" s="59">
        <v>3</v>
      </c>
      <c r="U236" s="59">
        <v>7</v>
      </c>
      <c r="V236" s="59">
        <v>6</v>
      </c>
      <c r="W236" s="59">
        <v>7</v>
      </c>
      <c r="X236" s="59">
        <v>4</v>
      </c>
      <c r="Y236" s="59">
        <v>7</v>
      </c>
      <c r="Z236" s="59">
        <v>10</v>
      </c>
      <c r="AA236" s="59">
        <v>3</v>
      </c>
      <c r="AB236" s="62">
        <v>42.857142857142854</v>
      </c>
      <c r="AC236" s="62">
        <v>33.333333333333329</v>
      </c>
      <c r="AD236" s="62">
        <v>83.333333333333343</v>
      </c>
      <c r="AE236" s="62">
        <v>100</v>
      </c>
      <c r="AF236" s="62">
        <v>60</v>
      </c>
      <c r="AG236" s="62">
        <v>87.5</v>
      </c>
      <c r="AH236" s="62">
        <v>66.666666666666657</v>
      </c>
      <c r="AI236" s="62">
        <v>53.846153846153847</v>
      </c>
      <c r="AJ236" s="62">
        <v>44.444444444444443</v>
      </c>
      <c r="AK236" s="62">
        <v>46.666666666666664</v>
      </c>
      <c r="AL236" s="62">
        <v>83.333333333333343</v>
      </c>
      <c r="AM236" s="62">
        <v>60</v>
      </c>
      <c r="AN236" s="61">
        <v>2</v>
      </c>
      <c r="AO236" s="25">
        <v>6</v>
      </c>
      <c r="AP236" s="25">
        <v>1</v>
      </c>
      <c r="AQ236" s="25">
        <v>0</v>
      </c>
      <c r="AR236" s="25">
        <v>2</v>
      </c>
      <c r="AS236" s="25">
        <v>0</v>
      </c>
      <c r="AT236" s="25">
        <v>1</v>
      </c>
      <c r="AU236" s="25">
        <v>3</v>
      </c>
      <c r="AV236" s="25">
        <v>5</v>
      </c>
      <c r="AW236" s="25">
        <v>5</v>
      </c>
      <c r="AX236" s="25">
        <v>2</v>
      </c>
      <c r="AY236" s="25">
        <v>2</v>
      </c>
      <c r="AZ236" s="39">
        <v>28.571428571428569</v>
      </c>
      <c r="BA236" s="39">
        <v>66.666666666666657</v>
      </c>
      <c r="BB236" s="39">
        <v>16.666666666666664</v>
      </c>
      <c r="BC236" s="39">
        <v>0</v>
      </c>
      <c r="BD236" s="39">
        <v>40</v>
      </c>
      <c r="BE236" s="39">
        <v>0</v>
      </c>
      <c r="BF236" s="39">
        <v>11.111111111111111</v>
      </c>
      <c r="BG236" s="39">
        <v>23.076923076923077</v>
      </c>
      <c r="BH236" s="39">
        <v>55.555555555555557</v>
      </c>
      <c r="BI236" s="39">
        <v>33.333333333333329</v>
      </c>
      <c r="BJ236" s="39">
        <v>16.666666666666664</v>
      </c>
      <c r="BK236" s="39">
        <v>40</v>
      </c>
      <c r="BL236" s="25">
        <v>2</v>
      </c>
      <c r="BM236" s="25">
        <v>0</v>
      </c>
      <c r="BN236" s="25">
        <v>0</v>
      </c>
      <c r="BO236" s="25">
        <v>0</v>
      </c>
      <c r="BP236" s="25">
        <v>0</v>
      </c>
      <c r="BQ236" s="25">
        <v>1</v>
      </c>
      <c r="BR236" s="25">
        <v>2</v>
      </c>
      <c r="BS236" s="25">
        <v>3</v>
      </c>
      <c r="BT236" s="25">
        <v>0</v>
      </c>
      <c r="BU236" s="25">
        <v>3</v>
      </c>
      <c r="BV236" s="25">
        <v>0</v>
      </c>
      <c r="BW236" s="25">
        <v>0</v>
      </c>
      <c r="BX236" s="39">
        <v>28.571428571428569</v>
      </c>
      <c r="BY236" s="39">
        <v>0</v>
      </c>
      <c r="BZ236" s="39">
        <v>0</v>
      </c>
      <c r="CA236" s="39">
        <v>0</v>
      </c>
      <c r="CB236" s="39">
        <v>0</v>
      </c>
      <c r="CC236" s="39">
        <v>12.5</v>
      </c>
      <c r="CD236" s="39">
        <v>22.222222222222221</v>
      </c>
      <c r="CE236" s="39">
        <v>23.076923076923077</v>
      </c>
      <c r="CF236" s="39">
        <v>0</v>
      </c>
      <c r="CG236" s="39">
        <v>20</v>
      </c>
      <c r="CH236" s="39">
        <v>0</v>
      </c>
      <c r="CI236" s="39">
        <v>0</v>
      </c>
      <c r="CJ236" s="63">
        <v>1</v>
      </c>
      <c r="CK236" s="63">
        <v>1</v>
      </c>
      <c r="CL236" s="63">
        <v>1</v>
      </c>
      <c r="CM236" s="63">
        <v>1</v>
      </c>
      <c r="CN236" s="63">
        <v>0</v>
      </c>
      <c r="CO236" s="63">
        <v>6</v>
      </c>
      <c r="CP236" s="63">
        <v>2</v>
      </c>
      <c r="CQ236" s="63">
        <v>4</v>
      </c>
      <c r="CR236" s="63">
        <v>3</v>
      </c>
      <c r="CS236" s="63">
        <v>5</v>
      </c>
      <c r="CT236" s="63">
        <v>5</v>
      </c>
      <c r="CU236" s="63">
        <v>1</v>
      </c>
      <c r="CV236" s="63">
        <v>1</v>
      </c>
      <c r="CW236" s="63">
        <v>0</v>
      </c>
      <c r="CX236" s="63">
        <v>1</v>
      </c>
      <c r="CY236" s="63">
        <v>1</v>
      </c>
      <c r="CZ236" s="63">
        <v>2</v>
      </c>
      <c r="DA236" s="63">
        <v>1</v>
      </c>
      <c r="DB236" s="63">
        <v>1</v>
      </c>
      <c r="DC236" s="63">
        <v>1</v>
      </c>
      <c r="DD236" s="63">
        <v>0</v>
      </c>
      <c r="DE236" s="63">
        <v>0</v>
      </c>
      <c r="DF236" s="63">
        <v>0</v>
      </c>
      <c r="DG236" s="63">
        <v>0</v>
      </c>
      <c r="DH236" s="25">
        <v>1</v>
      </c>
      <c r="DI236" s="25">
        <v>0</v>
      </c>
      <c r="DJ236" s="25">
        <v>0</v>
      </c>
      <c r="DK236" s="25">
        <v>0</v>
      </c>
      <c r="DL236" s="25">
        <v>1</v>
      </c>
      <c r="DM236" s="25">
        <v>0</v>
      </c>
      <c r="DN236" s="25">
        <v>2</v>
      </c>
      <c r="DO236" s="25">
        <v>1</v>
      </c>
      <c r="DP236" s="25">
        <v>0</v>
      </c>
      <c r="DQ236" s="25">
        <v>0</v>
      </c>
      <c r="DR236" s="25">
        <v>1</v>
      </c>
      <c r="DS236" s="25">
        <v>0</v>
      </c>
      <c r="DT236" s="34">
        <v>3</v>
      </c>
      <c r="DU236" s="34">
        <v>1</v>
      </c>
      <c r="DV236" s="34">
        <v>2</v>
      </c>
      <c r="DW236" s="34">
        <v>2</v>
      </c>
      <c r="DX236" s="34">
        <v>3</v>
      </c>
      <c r="DY236" s="34">
        <v>7</v>
      </c>
      <c r="DZ236" s="34">
        <v>5</v>
      </c>
      <c r="EA236" s="2">
        <v>6</v>
      </c>
      <c r="EB236" s="2">
        <v>3</v>
      </c>
      <c r="EC236" s="2">
        <v>5</v>
      </c>
      <c r="ED236" s="2">
        <v>6</v>
      </c>
      <c r="EE236" s="2">
        <v>1</v>
      </c>
      <c r="EF236" s="34">
        <v>33.333333333333329</v>
      </c>
      <c r="EG236" s="34">
        <v>100</v>
      </c>
      <c r="EH236" s="34">
        <v>50</v>
      </c>
      <c r="EI236" s="34">
        <v>50</v>
      </c>
      <c r="EJ236" s="34">
        <v>0</v>
      </c>
      <c r="EK236" s="34">
        <v>85.714285714285708</v>
      </c>
      <c r="EL236" s="34">
        <v>40</v>
      </c>
      <c r="EM236" s="34">
        <v>66.666666666666657</v>
      </c>
      <c r="EN236" s="34">
        <v>100</v>
      </c>
      <c r="EO236" s="34">
        <v>100</v>
      </c>
      <c r="EP236" s="34">
        <v>83.333333333333343</v>
      </c>
      <c r="EQ236" s="34">
        <v>100</v>
      </c>
      <c r="ER236" s="34">
        <v>33.333333333333329</v>
      </c>
      <c r="ES236" s="34">
        <v>0</v>
      </c>
      <c r="ET236" s="34">
        <v>50</v>
      </c>
      <c r="EU236" s="34">
        <v>50</v>
      </c>
      <c r="EV236" s="34">
        <v>66.666666666666657</v>
      </c>
      <c r="EW236" s="34">
        <v>14.285714285714285</v>
      </c>
      <c r="EX236" s="34">
        <v>20</v>
      </c>
      <c r="EY236" s="34">
        <v>16.666666666666664</v>
      </c>
      <c r="EZ236" s="34">
        <v>0</v>
      </c>
      <c r="FA236" s="34">
        <v>0</v>
      </c>
      <c r="FB236" s="34">
        <v>0</v>
      </c>
      <c r="FC236" s="34">
        <v>0</v>
      </c>
      <c r="FD236" s="42">
        <v>33.333333333333329</v>
      </c>
      <c r="FE236" s="42">
        <v>0</v>
      </c>
      <c r="FF236" s="42">
        <v>0</v>
      </c>
      <c r="FG236" s="42">
        <v>0</v>
      </c>
      <c r="FH236" s="42">
        <v>33.333333333333329</v>
      </c>
      <c r="FI236" s="42">
        <v>0</v>
      </c>
      <c r="FJ236" s="42">
        <v>40</v>
      </c>
      <c r="FK236" s="42">
        <v>16.666666666666664</v>
      </c>
      <c r="FL236" s="42">
        <v>0</v>
      </c>
      <c r="FM236" s="42">
        <v>0</v>
      </c>
      <c r="FN236" s="42">
        <v>16.666666666666664</v>
      </c>
      <c r="FO236" s="42">
        <v>0</v>
      </c>
      <c r="FP236" s="42">
        <v>2</v>
      </c>
      <c r="FQ236" s="2">
        <v>3</v>
      </c>
      <c r="FR236" s="2">
        <v>1</v>
      </c>
      <c r="FS236" s="2">
        <v>3</v>
      </c>
      <c r="FT236" s="2">
        <v>1</v>
      </c>
      <c r="FU236" s="2">
        <v>6</v>
      </c>
      <c r="FV236" s="2">
        <v>5</v>
      </c>
      <c r="FW236" s="2">
        <v>5</v>
      </c>
      <c r="FX236" s="2">
        <v>3</v>
      </c>
      <c r="FY236" s="2">
        <v>5</v>
      </c>
      <c r="FZ236" s="2">
        <v>7</v>
      </c>
      <c r="GA236" s="2">
        <v>2</v>
      </c>
      <c r="GB236" s="25">
        <v>0</v>
      </c>
      <c r="GC236" s="25">
        <v>0</v>
      </c>
      <c r="GD236" s="25">
        <v>2</v>
      </c>
      <c r="GE236" s="25">
        <v>0</v>
      </c>
      <c r="GF236" s="25">
        <v>2</v>
      </c>
      <c r="GG236" s="25">
        <v>1</v>
      </c>
      <c r="GH236" s="25">
        <v>0</v>
      </c>
      <c r="GI236" s="25">
        <v>0</v>
      </c>
      <c r="GJ236" s="25">
        <v>0</v>
      </c>
      <c r="GK236" s="25">
        <v>1</v>
      </c>
      <c r="GL236" s="25">
        <v>1</v>
      </c>
      <c r="GM236" s="25">
        <v>0</v>
      </c>
      <c r="GN236" s="2">
        <v>1</v>
      </c>
      <c r="GO236" s="2">
        <v>0</v>
      </c>
      <c r="GP236" s="2">
        <v>2</v>
      </c>
      <c r="GQ236" s="2">
        <v>0</v>
      </c>
      <c r="GR236" s="2">
        <v>0</v>
      </c>
      <c r="GS236" s="2">
        <v>0</v>
      </c>
      <c r="GT236" s="2">
        <v>1</v>
      </c>
      <c r="GU236" s="2">
        <v>2</v>
      </c>
      <c r="GV236" s="2">
        <v>1</v>
      </c>
      <c r="GW236" s="2">
        <v>1</v>
      </c>
      <c r="GX236" s="2">
        <v>2</v>
      </c>
      <c r="GY236" s="2">
        <v>0</v>
      </c>
      <c r="GZ236" s="2">
        <v>3</v>
      </c>
      <c r="HA236" s="2">
        <v>3</v>
      </c>
      <c r="HB236" s="2">
        <v>5</v>
      </c>
      <c r="HC236" s="2">
        <v>3</v>
      </c>
      <c r="HD236" s="2">
        <v>3</v>
      </c>
      <c r="HE236" s="2">
        <v>7</v>
      </c>
      <c r="HF236" s="2">
        <v>6</v>
      </c>
      <c r="HG236" s="2">
        <v>7</v>
      </c>
      <c r="HH236" s="2">
        <v>4</v>
      </c>
      <c r="HI236" s="2">
        <v>7</v>
      </c>
      <c r="HJ236" s="2">
        <v>10</v>
      </c>
      <c r="HK236" s="2">
        <v>2</v>
      </c>
      <c r="HL236" s="34">
        <v>66.666666666666657</v>
      </c>
      <c r="HM236" s="34">
        <v>100</v>
      </c>
      <c r="HN236" s="34">
        <v>20</v>
      </c>
      <c r="HO236" s="34">
        <v>100</v>
      </c>
      <c r="HP236" s="34">
        <v>33.333333333333329</v>
      </c>
      <c r="HQ236" s="34">
        <v>85.714285714285708</v>
      </c>
      <c r="HR236" s="34">
        <v>83.333333333333343</v>
      </c>
      <c r="HS236" s="34">
        <v>71.428571428571431</v>
      </c>
      <c r="HT236" s="34">
        <v>75</v>
      </c>
      <c r="HU236" s="34">
        <v>71.428571428571431</v>
      </c>
      <c r="HV236" s="34">
        <v>70</v>
      </c>
      <c r="HW236" s="34">
        <v>100</v>
      </c>
      <c r="HX236" s="39">
        <v>0</v>
      </c>
      <c r="HY236" s="39">
        <v>0</v>
      </c>
      <c r="HZ236" s="39">
        <v>40</v>
      </c>
      <c r="IA236" s="39">
        <v>0</v>
      </c>
      <c r="IB236" s="39">
        <v>66.666666666666657</v>
      </c>
      <c r="IC236" s="39">
        <v>14.285714285714285</v>
      </c>
      <c r="ID236" s="39">
        <v>0</v>
      </c>
      <c r="IE236" s="39">
        <v>0</v>
      </c>
      <c r="IF236" s="39">
        <v>0</v>
      </c>
      <c r="IG236" s="39">
        <v>14.285714285714285</v>
      </c>
      <c r="IH236" s="39">
        <v>10</v>
      </c>
      <c r="II236" s="39">
        <v>0</v>
      </c>
      <c r="IJ236" s="39">
        <v>33.333333333333329</v>
      </c>
      <c r="IK236" s="39">
        <v>0</v>
      </c>
      <c r="IL236" s="39">
        <v>40</v>
      </c>
      <c r="IM236" s="39">
        <v>0</v>
      </c>
      <c r="IN236" s="39">
        <v>0</v>
      </c>
      <c r="IO236" s="39">
        <v>0</v>
      </c>
      <c r="IP236" s="39">
        <v>16.666666666666664</v>
      </c>
      <c r="IQ236" s="39">
        <v>28.571428571428569</v>
      </c>
      <c r="IR236" s="39">
        <v>25</v>
      </c>
      <c r="IS236" s="39">
        <v>14.285714285714285</v>
      </c>
      <c r="IT236" s="39">
        <v>20</v>
      </c>
      <c r="IU236" s="39">
        <v>0</v>
      </c>
      <c r="IV236" s="39">
        <v>1</v>
      </c>
      <c r="IW236" s="39">
        <v>5</v>
      </c>
      <c r="IX236" s="39">
        <v>0</v>
      </c>
      <c r="IY236" s="39">
        <v>0</v>
      </c>
      <c r="IZ236" s="39">
        <v>1</v>
      </c>
      <c r="JA236" s="39">
        <v>0</v>
      </c>
      <c r="JB236" s="39">
        <v>1</v>
      </c>
      <c r="JC236" s="39">
        <v>3</v>
      </c>
      <c r="JD236" s="2">
        <v>5</v>
      </c>
      <c r="JE236" s="2">
        <v>2</v>
      </c>
      <c r="JF236" s="2">
        <v>1</v>
      </c>
      <c r="JG236" s="2">
        <v>1</v>
      </c>
      <c r="JH236" s="2">
        <v>0</v>
      </c>
      <c r="JI236" s="2">
        <v>0</v>
      </c>
      <c r="JJ236" s="2">
        <v>0</v>
      </c>
      <c r="JK236" s="2">
        <v>0</v>
      </c>
      <c r="JL236" s="2">
        <v>0</v>
      </c>
      <c r="JM236" s="44">
        <v>0</v>
      </c>
      <c r="JN236" s="44">
        <v>0</v>
      </c>
      <c r="JO236" s="44">
        <v>0</v>
      </c>
      <c r="JP236" s="2">
        <v>0</v>
      </c>
      <c r="JQ236" s="2">
        <v>2</v>
      </c>
      <c r="JR236" s="2">
        <v>0</v>
      </c>
      <c r="JS236" s="2">
        <v>1</v>
      </c>
      <c r="JT236" s="2">
        <v>0</v>
      </c>
      <c r="JU236" s="2">
        <v>0</v>
      </c>
      <c r="JV236" s="2">
        <v>1</v>
      </c>
      <c r="JW236" s="2">
        <v>0</v>
      </c>
      <c r="JX236" s="2">
        <v>1</v>
      </c>
      <c r="JY236" s="2">
        <v>0</v>
      </c>
      <c r="JZ236" s="2">
        <v>0</v>
      </c>
      <c r="KA236" s="2">
        <v>0</v>
      </c>
      <c r="KB236" s="25">
        <v>0</v>
      </c>
      <c r="KC236" s="25">
        <v>1</v>
      </c>
      <c r="KD236" s="25">
        <v>0</v>
      </c>
      <c r="KE236" s="25">
        <v>0</v>
      </c>
      <c r="KF236" s="25">
        <v>1</v>
      </c>
      <c r="KG236" s="25">
        <v>5</v>
      </c>
      <c r="KH236" s="25">
        <v>1</v>
      </c>
      <c r="KI236" s="25">
        <v>0</v>
      </c>
      <c r="KJ236" s="25">
        <v>2</v>
      </c>
      <c r="KK236" s="25">
        <v>0</v>
      </c>
      <c r="KL236" s="25">
        <v>1</v>
      </c>
      <c r="KM236" s="25">
        <v>3</v>
      </c>
      <c r="KN236" s="25">
        <v>5</v>
      </c>
      <c r="KO236" s="25">
        <v>5</v>
      </c>
      <c r="KP236" s="25">
        <v>1</v>
      </c>
      <c r="KQ236" s="25">
        <v>2</v>
      </c>
      <c r="KR236" s="44">
        <v>100</v>
      </c>
      <c r="KS236" s="44">
        <v>100</v>
      </c>
      <c r="KT236" s="44">
        <v>0</v>
      </c>
      <c r="KU236" s="44">
        <v>999999999</v>
      </c>
      <c r="KV236" s="44">
        <v>50</v>
      </c>
      <c r="KW236" s="44">
        <v>999999999</v>
      </c>
      <c r="KX236" s="44">
        <v>100</v>
      </c>
      <c r="KY236" s="44">
        <v>100</v>
      </c>
      <c r="KZ236" s="44">
        <v>100</v>
      </c>
      <c r="LA236" s="44">
        <v>40</v>
      </c>
      <c r="LB236" s="44">
        <v>100</v>
      </c>
      <c r="LC236" s="44">
        <v>50</v>
      </c>
      <c r="LD236" s="44">
        <v>0</v>
      </c>
      <c r="LE236" s="44">
        <v>0</v>
      </c>
      <c r="LF236" s="44">
        <v>0</v>
      </c>
      <c r="LG236" s="44">
        <v>999999999</v>
      </c>
      <c r="LH236" s="44">
        <v>0</v>
      </c>
      <c r="LI236" s="44">
        <v>999999999</v>
      </c>
      <c r="LJ236" s="44">
        <v>0</v>
      </c>
      <c r="LK236" s="44">
        <v>0</v>
      </c>
      <c r="LL236" s="44">
        <v>0</v>
      </c>
      <c r="LM236" s="44">
        <v>40</v>
      </c>
      <c r="LN236" s="44">
        <v>0</v>
      </c>
      <c r="LO236" s="44">
        <v>50</v>
      </c>
      <c r="LP236" s="44">
        <v>0</v>
      </c>
      <c r="LQ236" s="44">
        <v>0</v>
      </c>
      <c r="LR236" s="44">
        <v>100</v>
      </c>
      <c r="LS236" s="44">
        <v>999999999</v>
      </c>
      <c r="LT236" s="44">
        <v>50</v>
      </c>
      <c r="LU236" s="44">
        <v>999999999</v>
      </c>
      <c r="LV236" s="44">
        <v>0</v>
      </c>
      <c r="LW236" s="44">
        <v>0</v>
      </c>
      <c r="LX236" s="44">
        <v>0</v>
      </c>
      <c r="LY236" s="44">
        <v>20</v>
      </c>
      <c r="LZ236" s="44">
        <v>0</v>
      </c>
      <c r="MA236" s="44">
        <v>0</v>
      </c>
      <c r="MB236" s="25">
        <v>2</v>
      </c>
      <c r="MC236" s="25">
        <v>0</v>
      </c>
      <c r="MD236" s="25">
        <v>1</v>
      </c>
      <c r="ME236" s="25">
        <v>0</v>
      </c>
      <c r="MF236" s="25">
        <v>2</v>
      </c>
      <c r="MG236" s="25">
        <v>0</v>
      </c>
      <c r="MH236" s="25">
        <v>1</v>
      </c>
      <c r="MI236" s="25">
        <v>1</v>
      </c>
      <c r="MJ236" s="25">
        <v>0</v>
      </c>
      <c r="MK236" s="25">
        <v>0</v>
      </c>
      <c r="ML236" s="25">
        <v>1</v>
      </c>
      <c r="MM236" s="25">
        <v>0</v>
      </c>
      <c r="MN236" s="25">
        <v>3</v>
      </c>
      <c r="MO236" s="25">
        <v>1</v>
      </c>
      <c r="MP236" s="25">
        <v>2</v>
      </c>
      <c r="MQ236" s="25">
        <v>2</v>
      </c>
      <c r="MR236" s="25">
        <v>3</v>
      </c>
      <c r="MS236" s="25">
        <v>7</v>
      </c>
      <c r="MT236" s="25">
        <v>4</v>
      </c>
      <c r="MU236" s="25">
        <v>4</v>
      </c>
      <c r="MV236" s="25">
        <v>1</v>
      </c>
      <c r="MW236" s="44">
        <v>2</v>
      </c>
      <c r="MX236" s="44">
        <v>4</v>
      </c>
      <c r="MY236" s="44">
        <v>0</v>
      </c>
      <c r="MZ236" s="44">
        <v>66.666666666666657</v>
      </c>
      <c r="NA236" s="44">
        <v>0</v>
      </c>
      <c r="NB236" s="44">
        <v>50</v>
      </c>
      <c r="NC236" s="44">
        <v>0</v>
      </c>
      <c r="ND236" s="44">
        <v>66.666666666666657</v>
      </c>
      <c r="NE236" s="44">
        <v>0</v>
      </c>
      <c r="NF236" s="44">
        <v>25</v>
      </c>
      <c r="NG236" s="44">
        <v>25</v>
      </c>
      <c r="NH236" s="44">
        <v>0</v>
      </c>
      <c r="NI236" s="44">
        <v>0</v>
      </c>
      <c r="NJ236" s="44">
        <v>25</v>
      </c>
      <c r="NK236" s="44">
        <v>999999999</v>
      </c>
      <c r="NL236" s="25">
        <v>0</v>
      </c>
      <c r="NM236" s="25">
        <v>1</v>
      </c>
      <c r="NN236" s="25">
        <v>0</v>
      </c>
      <c r="NO236" s="25">
        <v>0</v>
      </c>
      <c r="NP236" s="25">
        <v>0</v>
      </c>
      <c r="NQ236" s="25">
        <v>0</v>
      </c>
      <c r="NR236" s="25">
        <v>0</v>
      </c>
      <c r="NS236" s="25">
        <v>0</v>
      </c>
      <c r="NT236" s="25">
        <v>0</v>
      </c>
      <c r="NU236" s="25">
        <v>0</v>
      </c>
      <c r="NV236" s="25">
        <v>0</v>
      </c>
      <c r="NW236" s="25">
        <v>0</v>
      </c>
      <c r="NX236" s="25">
        <v>0</v>
      </c>
      <c r="NY236" s="25">
        <v>2</v>
      </c>
      <c r="NZ236" s="25">
        <v>0</v>
      </c>
      <c r="OA236" s="25">
        <v>0</v>
      </c>
      <c r="OB236" s="25">
        <v>1</v>
      </c>
      <c r="OC236" s="25">
        <v>0</v>
      </c>
      <c r="OD236" s="44">
        <v>0</v>
      </c>
      <c r="OE236" s="44">
        <v>0</v>
      </c>
      <c r="OF236" s="44">
        <v>0</v>
      </c>
      <c r="OG236" s="44">
        <v>0</v>
      </c>
      <c r="OH236" s="44">
        <v>0</v>
      </c>
      <c r="OI236" s="44">
        <v>0</v>
      </c>
      <c r="OJ236" s="44">
        <v>999999999</v>
      </c>
      <c r="OK236" s="44">
        <v>50</v>
      </c>
      <c r="OL236" s="44">
        <v>999999999</v>
      </c>
      <c r="OM236" s="44">
        <v>999999999</v>
      </c>
      <c r="ON236" s="44">
        <v>0</v>
      </c>
      <c r="OO236" s="44">
        <v>999999999</v>
      </c>
      <c r="OP236" s="44">
        <v>999999999</v>
      </c>
      <c r="OQ236" s="44">
        <v>999999999</v>
      </c>
      <c r="OR236" s="44">
        <v>999999999</v>
      </c>
      <c r="OS236" s="44">
        <v>999999999</v>
      </c>
      <c r="OT236" s="44">
        <v>999999999</v>
      </c>
      <c r="OU236" s="44">
        <v>999999999</v>
      </c>
      <c r="OV236" s="25">
        <v>4</v>
      </c>
      <c r="OW236" s="25">
        <v>8</v>
      </c>
      <c r="OX236" s="25">
        <v>8</v>
      </c>
      <c r="OY236" s="25">
        <v>8</v>
      </c>
      <c r="OZ236" s="25">
        <v>4</v>
      </c>
      <c r="PA236" s="25">
        <v>8</v>
      </c>
      <c r="PB236" s="25">
        <v>8</v>
      </c>
      <c r="PC236" s="25">
        <v>11</v>
      </c>
      <c r="PD236" s="25">
        <v>10</v>
      </c>
      <c r="PE236" s="25">
        <v>12</v>
      </c>
      <c r="PF236" s="25">
        <v>15</v>
      </c>
      <c r="PG236" s="25">
        <v>4</v>
      </c>
      <c r="PH236" s="25">
        <v>9</v>
      </c>
      <c r="PI236" s="25">
        <v>10</v>
      </c>
      <c r="PJ236" s="25">
        <v>9</v>
      </c>
      <c r="PK236" s="25">
        <v>9</v>
      </c>
      <c r="PL236" s="25">
        <v>5</v>
      </c>
      <c r="PM236" s="25">
        <v>8</v>
      </c>
      <c r="PN236" s="25">
        <v>10</v>
      </c>
      <c r="PO236" s="25">
        <v>12</v>
      </c>
      <c r="PP236" s="25">
        <v>11</v>
      </c>
      <c r="PQ236" s="25">
        <v>12</v>
      </c>
      <c r="PR236" s="25">
        <v>16</v>
      </c>
      <c r="PS236" s="25">
        <v>6</v>
      </c>
      <c r="PT236" s="44">
        <v>44.444444444444443</v>
      </c>
      <c r="PU236" s="44">
        <v>80</v>
      </c>
      <c r="PV236" s="44">
        <v>88.888888888888886</v>
      </c>
      <c r="PW236" s="44">
        <v>88.888888888888886</v>
      </c>
      <c r="PX236" s="44">
        <v>80</v>
      </c>
      <c r="PY236" s="44">
        <v>100</v>
      </c>
      <c r="PZ236" s="44">
        <v>80</v>
      </c>
      <c r="QA236" s="44">
        <v>91.666666666666657</v>
      </c>
      <c r="QB236" s="44">
        <v>90.909090909090907</v>
      </c>
      <c r="QC236" s="44">
        <v>100</v>
      </c>
      <c r="QD236" s="44">
        <v>93.75</v>
      </c>
      <c r="QE236" s="44">
        <v>66.666666666666657</v>
      </c>
      <c r="QF236" s="25">
        <v>3</v>
      </c>
      <c r="QG236" s="25">
        <v>7</v>
      </c>
      <c r="QH236" s="25">
        <v>7</v>
      </c>
      <c r="QI236" s="25">
        <v>7</v>
      </c>
      <c r="QJ236" s="25">
        <v>3</v>
      </c>
      <c r="QK236" s="25">
        <v>8</v>
      </c>
      <c r="QL236" s="25">
        <v>10</v>
      </c>
      <c r="QM236" s="25">
        <v>12</v>
      </c>
      <c r="QN236" s="25">
        <v>10</v>
      </c>
      <c r="QO236" s="25">
        <v>10</v>
      </c>
      <c r="QP236" s="25">
        <v>5</v>
      </c>
      <c r="QQ236" s="25">
        <v>9</v>
      </c>
      <c r="QR236" s="25">
        <v>10</v>
      </c>
      <c r="QS236" s="25">
        <v>9</v>
      </c>
      <c r="QT236" s="25">
        <v>9</v>
      </c>
      <c r="QU236" s="25">
        <v>5</v>
      </c>
      <c r="QV236" s="25">
        <v>8</v>
      </c>
      <c r="QW236" s="25">
        <v>10</v>
      </c>
      <c r="QX236" s="25">
        <v>12</v>
      </c>
      <c r="QY236" s="25">
        <v>11</v>
      </c>
      <c r="QZ236" s="25">
        <v>12</v>
      </c>
      <c r="RA236" s="25">
        <v>16</v>
      </c>
      <c r="RB236" s="44">
        <v>33.333333333333329</v>
      </c>
      <c r="RC236" s="44">
        <v>70</v>
      </c>
      <c r="RD236" s="44">
        <v>77.777777777777786</v>
      </c>
      <c r="RE236" s="44">
        <v>77.777777777777786</v>
      </c>
      <c r="RF236" s="44">
        <v>60</v>
      </c>
      <c r="RG236" s="44">
        <v>100</v>
      </c>
      <c r="RH236" s="44">
        <v>100</v>
      </c>
      <c r="RI236" s="44">
        <v>100</v>
      </c>
      <c r="RJ236" s="44">
        <v>90.909090909090907</v>
      </c>
      <c r="RK236" s="44">
        <v>83.333333333333343</v>
      </c>
      <c r="RL236" s="44">
        <v>31.25</v>
      </c>
      <c r="RM236" s="25">
        <v>4</v>
      </c>
      <c r="RN236" s="25">
        <v>6</v>
      </c>
      <c r="RO236" s="25">
        <v>6</v>
      </c>
      <c r="RP236" s="25">
        <v>3</v>
      </c>
      <c r="RQ236" s="25">
        <v>4</v>
      </c>
      <c r="RR236" s="25">
        <v>6</v>
      </c>
      <c r="RS236" s="25">
        <v>5</v>
      </c>
      <c r="RT236" s="25">
        <v>6</v>
      </c>
      <c r="RU236" s="25">
        <v>6</v>
      </c>
      <c r="RV236" s="25">
        <v>8</v>
      </c>
      <c r="RW236" s="25">
        <v>8</v>
      </c>
      <c r="RX236" s="25">
        <v>3</v>
      </c>
      <c r="RY236" s="25">
        <v>2</v>
      </c>
      <c r="RZ236" s="25">
        <v>7</v>
      </c>
      <c r="SA236" s="25">
        <v>3</v>
      </c>
      <c r="SB236" s="25">
        <v>1</v>
      </c>
      <c r="SC236" s="25">
        <v>2</v>
      </c>
      <c r="SD236" s="25">
        <v>7</v>
      </c>
      <c r="SE236" s="25">
        <v>6</v>
      </c>
      <c r="SF236" s="25">
        <v>9</v>
      </c>
      <c r="SG236" s="25">
        <v>5</v>
      </c>
      <c r="SH236" s="25">
        <v>7</v>
      </c>
      <c r="SI236" s="25">
        <v>7</v>
      </c>
      <c r="SJ236" s="25">
        <v>3</v>
      </c>
      <c r="SK236" s="25">
        <v>2</v>
      </c>
      <c r="SL236" s="25">
        <v>6</v>
      </c>
      <c r="SM236" s="25">
        <v>3</v>
      </c>
      <c r="SN236" s="25">
        <v>1</v>
      </c>
      <c r="SO236" s="25">
        <v>2</v>
      </c>
      <c r="SP236" s="25">
        <v>6</v>
      </c>
      <c r="SQ236" s="25">
        <v>5</v>
      </c>
      <c r="SR236" s="25">
        <v>6</v>
      </c>
      <c r="SS236" s="25">
        <v>4</v>
      </c>
      <c r="ST236" s="25">
        <v>6</v>
      </c>
      <c r="SU236" s="25">
        <v>6</v>
      </c>
      <c r="SV236" s="25">
        <v>2</v>
      </c>
      <c r="SW236" s="44">
        <v>57.142857142857139</v>
      </c>
      <c r="SX236" s="44">
        <v>66.666666666666657</v>
      </c>
      <c r="SY236" s="44">
        <v>100</v>
      </c>
      <c r="SZ236" s="44">
        <v>100</v>
      </c>
      <c r="TA236" s="44">
        <v>80</v>
      </c>
      <c r="TB236" s="44">
        <v>75</v>
      </c>
      <c r="TC236" s="44">
        <v>55.555555555555557</v>
      </c>
      <c r="TD236" s="44">
        <v>46.153846153846153</v>
      </c>
      <c r="TE236" s="44">
        <v>66.666666666666657</v>
      </c>
      <c r="TF236" s="44">
        <v>53.333333333333336</v>
      </c>
      <c r="TG236" s="44">
        <v>66.666666666666657</v>
      </c>
      <c r="TH236" s="44">
        <v>60</v>
      </c>
      <c r="TI236" s="44">
        <v>28.571428571428569</v>
      </c>
      <c r="TJ236" s="44">
        <v>77.777777777777786</v>
      </c>
      <c r="TK236" s="44">
        <v>50</v>
      </c>
      <c r="TL236" s="44">
        <v>33.333333333333329</v>
      </c>
      <c r="TM236" s="44">
        <v>40</v>
      </c>
      <c r="TN236" s="44">
        <v>87.5</v>
      </c>
      <c r="TO236" s="44">
        <v>66.666666666666657</v>
      </c>
      <c r="TP236" s="44">
        <v>69.230769230769226</v>
      </c>
      <c r="TQ236" s="44">
        <v>55.555555555555557</v>
      </c>
      <c r="TR236" s="44">
        <v>46.666666666666664</v>
      </c>
      <c r="TS236" s="44">
        <v>58.333333333333336</v>
      </c>
      <c r="TT236" s="44">
        <v>60</v>
      </c>
      <c r="TU236" s="44">
        <v>28.571428571428569</v>
      </c>
      <c r="TV236" s="44">
        <v>66.666666666666657</v>
      </c>
      <c r="TW236" s="44">
        <v>50</v>
      </c>
      <c r="TX236" s="44">
        <v>33.333333333333329</v>
      </c>
      <c r="TY236" s="44">
        <v>40</v>
      </c>
      <c r="TZ236" s="44">
        <v>75</v>
      </c>
      <c r="UA236" s="44">
        <v>55.555555555555557</v>
      </c>
      <c r="UB236" s="44">
        <v>46.153846153846153</v>
      </c>
      <c r="UC236" s="44">
        <v>44.444444444444443</v>
      </c>
      <c r="UD236" s="44">
        <v>40</v>
      </c>
      <c r="UE236" s="44">
        <v>50</v>
      </c>
      <c r="UF236" s="44">
        <v>40</v>
      </c>
    </row>
    <row r="237" spans="1:552" x14ac:dyDescent="0.25">
      <c r="A237" s="2" t="str">
        <f t="shared" si="3"/>
        <v xml:space="preserve">355250 Suzano                                                                                                                                       </v>
      </c>
      <c r="B237" s="58">
        <v>355250</v>
      </c>
      <c r="C237" s="2" t="s">
        <v>281</v>
      </c>
      <c r="D237" s="56">
        <v>11</v>
      </c>
      <c r="E237" s="56">
        <v>6</v>
      </c>
      <c r="F237" s="56">
        <v>9</v>
      </c>
      <c r="G237" s="56">
        <v>9</v>
      </c>
      <c r="H237" s="56">
        <v>10</v>
      </c>
      <c r="I237" s="56">
        <v>11</v>
      </c>
      <c r="J237" s="56">
        <v>5</v>
      </c>
      <c r="K237" s="56">
        <v>13</v>
      </c>
      <c r="L237" s="56">
        <v>11</v>
      </c>
      <c r="M237" s="56">
        <v>9</v>
      </c>
      <c r="N237" s="56">
        <v>5</v>
      </c>
      <c r="O237" s="56">
        <v>4</v>
      </c>
      <c r="P237" s="59">
        <v>4</v>
      </c>
      <c r="Q237" s="59">
        <v>2</v>
      </c>
      <c r="R237" s="59">
        <v>3</v>
      </c>
      <c r="S237" s="59">
        <v>6</v>
      </c>
      <c r="T237" s="59">
        <v>7</v>
      </c>
      <c r="U237" s="59">
        <v>7</v>
      </c>
      <c r="V237" s="59">
        <v>3</v>
      </c>
      <c r="W237" s="59">
        <v>8</v>
      </c>
      <c r="X237" s="59">
        <v>8</v>
      </c>
      <c r="Y237" s="59">
        <v>5</v>
      </c>
      <c r="Z237" s="59">
        <v>4</v>
      </c>
      <c r="AA237" s="59">
        <v>2</v>
      </c>
      <c r="AB237" s="62">
        <v>36.363636363636367</v>
      </c>
      <c r="AC237" s="62">
        <v>33.333333333333329</v>
      </c>
      <c r="AD237" s="62">
        <v>33.333333333333329</v>
      </c>
      <c r="AE237" s="62">
        <v>66.666666666666657</v>
      </c>
      <c r="AF237" s="62">
        <v>70</v>
      </c>
      <c r="AG237" s="62">
        <v>63.636363636363633</v>
      </c>
      <c r="AH237" s="62">
        <v>60</v>
      </c>
      <c r="AI237" s="62">
        <v>61.53846153846154</v>
      </c>
      <c r="AJ237" s="62">
        <v>72.727272727272734</v>
      </c>
      <c r="AK237" s="62">
        <v>55.555555555555557</v>
      </c>
      <c r="AL237" s="62">
        <v>80</v>
      </c>
      <c r="AM237" s="62">
        <v>50</v>
      </c>
      <c r="AN237" s="61">
        <v>7</v>
      </c>
      <c r="AO237" s="25">
        <v>4</v>
      </c>
      <c r="AP237" s="25">
        <v>4</v>
      </c>
      <c r="AQ237" s="25">
        <v>2</v>
      </c>
      <c r="AR237" s="25">
        <v>3</v>
      </c>
      <c r="AS237" s="25">
        <v>4</v>
      </c>
      <c r="AT237" s="25">
        <v>2</v>
      </c>
      <c r="AU237" s="25">
        <v>5</v>
      </c>
      <c r="AV237" s="25">
        <v>2</v>
      </c>
      <c r="AW237" s="25">
        <v>4</v>
      </c>
      <c r="AX237" s="25">
        <v>1</v>
      </c>
      <c r="AY237" s="25">
        <v>2</v>
      </c>
      <c r="AZ237" s="39">
        <v>63.636363636363633</v>
      </c>
      <c r="BA237" s="39">
        <v>66.666666666666657</v>
      </c>
      <c r="BB237" s="39">
        <v>44.444444444444443</v>
      </c>
      <c r="BC237" s="39">
        <v>22.222222222222221</v>
      </c>
      <c r="BD237" s="39">
        <v>30</v>
      </c>
      <c r="BE237" s="39">
        <v>36.363636363636367</v>
      </c>
      <c r="BF237" s="39">
        <v>40</v>
      </c>
      <c r="BG237" s="39">
        <v>38.461538461538467</v>
      </c>
      <c r="BH237" s="39">
        <v>18.181818181818183</v>
      </c>
      <c r="BI237" s="39">
        <v>44.444444444444443</v>
      </c>
      <c r="BJ237" s="39">
        <v>20</v>
      </c>
      <c r="BK237" s="39">
        <v>50</v>
      </c>
      <c r="BL237" s="25">
        <v>0</v>
      </c>
      <c r="BM237" s="25">
        <v>0</v>
      </c>
      <c r="BN237" s="25">
        <v>2</v>
      </c>
      <c r="BO237" s="25">
        <v>1</v>
      </c>
      <c r="BP237" s="25">
        <v>0</v>
      </c>
      <c r="BQ237" s="25">
        <v>0</v>
      </c>
      <c r="BR237" s="25">
        <v>0</v>
      </c>
      <c r="BS237" s="25">
        <v>0</v>
      </c>
      <c r="BT237" s="25">
        <v>1</v>
      </c>
      <c r="BU237" s="25">
        <v>0</v>
      </c>
      <c r="BV237" s="25">
        <v>0</v>
      </c>
      <c r="BW237" s="25">
        <v>0</v>
      </c>
      <c r="BX237" s="39">
        <v>0</v>
      </c>
      <c r="BY237" s="39">
        <v>0</v>
      </c>
      <c r="BZ237" s="39">
        <v>22.222222222222221</v>
      </c>
      <c r="CA237" s="39">
        <v>11.111111111111111</v>
      </c>
      <c r="CB237" s="39">
        <v>0</v>
      </c>
      <c r="CC237" s="39">
        <v>0</v>
      </c>
      <c r="CD237" s="39">
        <v>0</v>
      </c>
      <c r="CE237" s="39">
        <v>0</v>
      </c>
      <c r="CF237" s="39">
        <v>9.0909090909090917</v>
      </c>
      <c r="CG237" s="39">
        <v>0</v>
      </c>
      <c r="CH237" s="39">
        <v>0</v>
      </c>
      <c r="CI237" s="39">
        <v>0</v>
      </c>
      <c r="CJ237" s="63">
        <v>1</v>
      </c>
      <c r="CK237" s="63">
        <v>0</v>
      </c>
      <c r="CL237" s="63">
        <v>1</v>
      </c>
      <c r="CM237" s="63">
        <v>2</v>
      </c>
      <c r="CN237" s="63">
        <v>1</v>
      </c>
      <c r="CO237" s="63">
        <v>2</v>
      </c>
      <c r="CP237" s="63">
        <v>1</v>
      </c>
      <c r="CQ237" s="63">
        <v>4</v>
      </c>
      <c r="CR237" s="63">
        <v>5</v>
      </c>
      <c r="CS237" s="63">
        <v>2</v>
      </c>
      <c r="CT237" s="63">
        <v>2</v>
      </c>
      <c r="CU237" s="63">
        <v>1</v>
      </c>
      <c r="CV237" s="63">
        <v>0</v>
      </c>
      <c r="CW237" s="63">
        <v>1</v>
      </c>
      <c r="CX237" s="63">
        <v>0</v>
      </c>
      <c r="CY237" s="63">
        <v>1</v>
      </c>
      <c r="CZ237" s="63">
        <v>0</v>
      </c>
      <c r="DA237" s="63">
        <v>1</v>
      </c>
      <c r="DB237" s="63">
        <v>0</v>
      </c>
      <c r="DC237" s="63">
        <v>2</v>
      </c>
      <c r="DD237" s="63">
        <v>0</v>
      </c>
      <c r="DE237" s="63">
        <v>0</v>
      </c>
      <c r="DF237" s="63">
        <v>0</v>
      </c>
      <c r="DG237" s="63">
        <v>0</v>
      </c>
      <c r="DH237" s="25">
        <v>2</v>
      </c>
      <c r="DI237" s="25">
        <v>1</v>
      </c>
      <c r="DJ237" s="25">
        <v>1</v>
      </c>
      <c r="DK237" s="25">
        <v>1</v>
      </c>
      <c r="DL237" s="25">
        <v>2</v>
      </c>
      <c r="DM237" s="25">
        <v>1</v>
      </c>
      <c r="DN237" s="25">
        <v>1</v>
      </c>
      <c r="DO237" s="25">
        <v>0</v>
      </c>
      <c r="DP237" s="25">
        <v>1</v>
      </c>
      <c r="DQ237" s="25">
        <v>2</v>
      </c>
      <c r="DR237" s="25">
        <v>1</v>
      </c>
      <c r="DS237" s="25">
        <v>0</v>
      </c>
      <c r="DT237" s="34">
        <v>3</v>
      </c>
      <c r="DU237" s="34">
        <v>2</v>
      </c>
      <c r="DV237" s="34">
        <v>2</v>
      </c>
      <c r="DW237" s="34">
        <v>4</v>
      </c>
      <c r="DX237" s="34">
        <v>3</v>
      </c>
      <c r="DY237" s="34">
        <v>4</v>
      </c>
      <c r="DZ237" s="34">
        <v>2</v>
      </c>
      <c r="EA237" s="2">
        <v>6</v>
      </c>
      <c r="EB237" s="2">
        <v>6</v>
      </c>
      <c r="EC237" s="2">
        <v>4</v>
      </c>
      <c r="ED237" s="2">
        <v>3</v>
      </c>
      <c r="EE237" s="2">
        <v>1</v>
      </c>
      <c r="EF237" s="34">
        <v>33.333333333333329</v>
      </c>
      <c r="EG237" s="34">
        <v>0</v>
      </c>
      <c r="EH237" s="34">
        <v>50</v>
      </c>
      <c r="EI237" s="34">
        <v>50</v>
      </c>
      <c r="EJ237" s="34">
        <v>33.333333333333329</v>
      </c>
      <c r="EK237" s="34">
        <v>50</v>
      </c>
      <c r="EL237" s="34">
        <v>50</v>
      </c>
      <c r="EM237" s="34">
        <v>66.666666666666657</v>
      </c>
      <c r="EN237" s="34">
        <v>83.333333333333343</v>
      </c>
      <c r="EO237" s="34">
        <v>50</v>
      </c>
      <c r="EP237" s="34">
        <v>66.666666666666657</v>
      </c>
      <c r="EQ237" s="34">
        <v>100</v>
      </c>
      <c r="ER237" s="34">
        <v>0</v>
      </c>
      <c r="ES237" s="34">
        <v>50</v>
      </c>
      <c r="ET237" s="34">
        <v>0</v>
      </c>
      <c r="EU237" s="34">
        <v>25</v>
      </c>
      <c r="EV237" s="34">
        <v>0</v>
      </c>
      <c r="EW237" s="34">
        <v>25</v>
      </c>
      <c r="EX237" s="34">
        <v>0</v>
      </c>
      <c r="EY237" s="34">
        <v>33.333333333333329</v>
      </c>
      <c r="EZ237" s="34">
        <v>0</v>
      </c>
      <c r="FA237" s="34">
        <v>0</v>
      </c>
      <c r="FB237" s="34">
        <v>0</v>
      </c>
      <c r="FC237" s="34">
        <v>0</v>
      </c>
      <c r="FD237" s="42">
        <v>66.666666666666657</v>
      </c>
      <c r="FE237" s="42">
        <v>50</v>
      </c>
      <c r="FF237" s="42">
        <v>50</v>
      </c>
      <c r="FG237" s="42">
        <v>25</v>
      </c>
      <c r="FH237" s="42">
        <v>66.666666666666657</v>
      </c>
      <c r="FI237" s="42">
        <v>25</v>
      </c>
      <c r="FJ237" s="42">
        <v>50</v>
      </c>
      <c r="FK237" s="42">
        <v>0</v>
      </c>
      <c r="FL237" s="42">
        <v>16.666666666666664</v>
      </c>
      <c r="FM237" s="42">
        <v>50</v>
      </c>
      <c r="FN237" s="42">
        <v>33.333333333333329</v>
      </c>
      <c r="FO237" s="42">
        <v>0</v>
      </c>
      <c r="FP237" s="42">
        <v>3</v>
      </c>
      <c r="FQ237" s="2">
        <v>1</v>
      </c>
      <c r="FR237" s="2">
        <v>1</v>
      </c>
      <c r="FS237" s="2">
        <v>4</v>
      </c>
      <c r="FT237" s="2">
        <v>4</v>
      </c>
      <c r="FU237" s="2">
        <v>4</v>
      </c>
      <c r="FV237" s="2">
        <v>1</v>
      </c>
      <c r="FW237" s="2">
        <v>5</v>
      </c>
      <c r="FX237" s="2">
        <v>4</v>
      </c>
      <c r="FY237" s="2">
        <v>3</v>
      </c>
      <c r="FZ237" s="2">
        <v>2</v>
      </c>
      <c r="GA237" s="2">
        <v>2</v>
      </c>
      <c r="GB237" s="25">
        <v>1</v>
      </c>
      <c r="GC237" s="25">
        <v>0</v>
      </c>
      <c r="GD237" s="25">
        <v>0</v>
      </c>
      <c r="GE237" s="25">
        <v>1</v>
      </c>
      <c r="GF237" s="25">
        <v>0</v>
      </c>
      <c r="GG237" s="25">
        <v>0</v>
      </c>
      <c r="GH237" s="25">
        <v>0</v>
      </c>
      <c r="GI237" s="25">
        <v>1</v>
      </c>
      <c r="GJ237" s="25">
        <v>1</v>
      </c>
      <c r="GK237" s="25">
        <v>0</v>
      </c>
      <c r="GL237" s="25">
        <v>0</v>
      </c>
      <c r="GM237" s="25">
        <v>0</v>
      </c>
      <c r="GN237" s="2">
        <v>0</v>
      </c>
      <c r="GO237" s="2">
        <v>1</v>
      </c>
      <c r="GP237" s="2">
        <v>1</v>
      </c>
      <c r="GQ237" s="2">
        <v>0</v>
      </c>
      <c r="GR237" s="2">
        <v>1</v>
      </c>
      <c r="GS237" s="2">
        <v>2</v>
      </c>
      <c r="GT237" s="2">
        <v>1</v>
      </c>
      <c r="GU237" s="2">
        <v>1</v>
      </c>
      <c r="GV237" s="2">
        <v>1</v>
      </c>
      <c r="GW237" s="2">
        <v>2</v>
      </c>
      <c r="GX237" s="2">
        <v>1</v>
      </c>
      <c r="GY237" s="2">
        <v>0</v>
      </c>
      <c r="GZ237" s="2">
        <v>4</v>
      </c>
      <c r="HA237" s="2">
        <v>2</v>
      </c>
      <c r="HB237" s="2">
        <v>2</v>
      </c>
      <c r="HC237" s="2">
        <v>5</v>
      </c>
      <c r="HD237" s="2">
        <v>5</v>
      </c>
      <c r="HE237" s="2">
        <v>6</v>
      </c>
      <c r="HF237" s="2">
        <v>2</v>
      </c>
      <c r="HG237" s="2">
        <v>7</v>
      </c>
      <c r="HH237" s="2">
        <v>6</v>
      </c>
      <c r="HI237" s="2">
        <v>5</v>
      </c>
      <c r="HJ237" s="2">
        <v>3</v>
      </c>
      <c r="HK237" s="2">
        <v>2</v>
      </c>
      <c r="HL237" s="34">
        <v>75</v>
      </c>
      <c r="HM237" s="34">
        <v>50</v>
      </c>
      <c r="HN237" s="34">
        <v>50</v>
      </c>
      <c r="HO237" s="34">
        <v>80</v>
      </c>
      <c r="HP237" s="34">
        <v>80</v>
      </c>
      <c r="HQ237" s="34">
        <v>66.666666666666657</v>
      </c>
      <c r="HR237" s="34">
        <v>50</v>
      </c>
      <c r="HS237" s="34">
        <v>71.428571428571431</v>
      </c>
      <c r="HT237" s="34">
        <v>66.666666666666657</v>
      </c>
      <c r="HU237" s="34">
        <v>60</v>
      </c>
      <c r="HV237" s="34">
        <v>66.666666666666657</v>
      </c>
      <c r="HW237" s="34">
        <v>100</v>
      </c>
      <c r="HX237" s="39">
        <v>25</v>
      </c>
      <c r="HY237" s="39">
        <v>0</v>
      </c>
      <c r="HZ237" s="39">
        <v>0</v>
      </c>
      <c r="IA237" s="39">
        <v>20</v>
      </c>
      <c r="IB237" s="39">
        <v>0</v>
      </c>
      <c r="IC237" s="39">
        <v>0</v>
      </c>
      <c r="ID237" s="39">
        <v>0</v>
      </c>
      <c r="IE237" s="39">
        <v>14.285714285714285</v>
      </c>
      <c r="IF237" s="39">
        <v>16.666666666666664</v>
      </c>
      <c r="IG237" s="39">
        <v>0</v>
      </c>
      <c r="IH237" s="39">
        <v>0</v>
      </c>
      <c r="II237" s="39">
        <v>0</v>
      </c>
      <c r="IJ237" s="39">
        <v>0</v>
      </c>
      <c r="IK237" s="39">
        <v>50</v>
      </c>
      <c r="IL237" s="39">
        <v>50</v>
      </c>
      <c r="IM237" s="39">
        <v>0</v>
      </c>
      <c r="IN237" s="39">
        <v>20</v>
      </c>
      <c r="IO237" s="39">
        <v>33.333333333333329</v>
      </c>
      <c r="IP237" s="39">
        <v>50</v>
      </c>
      <c r="IQ237" s="39">
        <v>14.285714285714285</v>
      </c>
      <c r="IR237" s="39">
        <v>16.666666666666664</v>
      </c>
      <c r="IS237" s="39">
        <v>40</v>
      </c>
      <c r="IT237" s="39">
        <v>33.333333333333329</v>
      </c>
      <c r="IU237" s="39">
        <v>0</v>
      </c>
      <c r="IV237" s="39">
        <v>3</v>
      </c>
      <c r="IW237" s="39">
        <v>2</v>
      </c>
      <c r="IX237" s="39">
        <v>1</v>
      </c>
      <c r="IY237" s="39">
        <v>2</v>
      </c>
      <c r="IZ237" s="39">
        <v>1</v>
      </c>
      <c r="JA237" s="39">
        <v>2</v>
      </c>
      <c r="JB237" s="39">
        <v>1</v>
      </c>
      <c r="JC237" s="39">
        <v>2</v>
      </c>
      <c r="JD237" s="2">
        <v>0</v>
      </c>
      <c r="JE237" s="2">
        <v>2</v>
      </c>
      <c r="JF237" s="2">
        <v>1</v>
      </c>
      <c r="JG237" s="2">
        <v>2</v>
      </c>
      <c r="JH237" s="2">
        <v>1</v>
      </c>
      <c r="JI237" s="2">
        <v>1</v>
      </c>
      <c r="JJ237" s="2">
        <v>2</v>
      </c>
      <c r="JK237" s="2">
        <v>0</v>
      </c>
      <c r="JL237" s="2">
        <v>0</v>
      </c>
      <c r="JM237" s="44">
        <v>2</v>
      </c>
      <c r="JN237" s="44">
        <v>0</v>
      </c>
      <c r="JO237" s="44">
        <v>1</v>
      </c>
      <c r="JP237" s="2">
        <v>0</v>
      </c>
      <c r="JQ237" s="2">
        <v>1</v>
      </c>
      <c r="JR237" s="2">
        <v>0</v>
      </c>
      <c r="JS237" s="2">
        <v>0</v>
      </c>
      <c r="JT237" s="2">
        <v>2</v>
      </c>
      <c r="JU237" s="2">
        <v>0</v>
      </c>
      <c r="JV237" s="2">
        <v>1</v>
      </c>
      <c r="JW237" s="2">
        <v>0</v>
      </c>
      <c r="JX237" s="2">
        <v>1</v>
      </c>
      <c r="JY237" s="2">
        <v>0</v>
      </c>
      <c r="JZ237" s="2">
        <v>0</v>
      </c>
      <c r="KA237" s="2">
        <v>2</v>
      </c>
      <c r="KB237" s="25">
        <v>2</v>
      </c>
      <c r="KC237" s="25">
        <v>1</v>
      </c>
      <c r="KD237" s="25">
        <v>0</v>
      </c>
      <c r="KE237" s="25">
        <v>0</v>
      </c>
      <c r="KF237" s="25">
        <v>6</v>
      </c>
      <c r="KG237" s="25">
        <v>3</v>
      </c>
      <c r="KH237" s="25">
        <v>4</v>
      </c>
      <c r="KI237" s="25">
        <v>2</v>
      </c>
      <c r="KJ237" s="25">
        <v>2</v>
      </c>
      <c r="KK237" s="25">
        <v>4</v>
      </c>
      <c r="KL237" s="25">
        <v>1</v>
      </c>
      <c r="KM237" s="25">
        <v>5</v>
      </c>
      <c r="KN237" s="25">
        <v>2</v>
      </c>
      <c r="KO237" s="25">
        <v>4</v>
      </c>
      <c r="KP237" s="25">
        <v>1</v>
      </c>
      <c r="KQ237" s="25">
        <v>2</v>
      </c>
      <c r="KR237" s="44">
        <v>50</v>
      </c>
      <c r="KS237" s="44">
        <v>66.666666666666657</v>
      </c>
      <c r="KT237" s="44">
        <v>25</v>
      </c>
      <c r="KU237" s="44">
        <v>100</v>
      </c>
      <c r="KV237" s="44">
        <v>50</v>
      </c>
      <c r="KW237" s="44">
        <v>50</v>
      </c>
      <c r="KX237" s="44">
        <v>100</v>
      </c>
      <c r="KY237" s="44">
        <v>40</v>
      </c>
      <c r="KZ237" s="44">
        <v>0</v>
      </c>
      <c r="LA237" s="44">
        <v>50</v>
      </c>
      <c r="LB237" s="44">
        <v>100</v>
      </c>
      <c r="LC237" s="44">
        <v>100</v>
      </c>
      <c r="LD237" s="44">
        <v>16.666666666666664</v>
      </c>
      <c r="LE237" s="44">
        <v>33.333333333333329</v>
      </c>
      <c r="LF237" s="44">
        <v>50</v>
      </c>
      <c r="LG237" s="44">
        <v>0</v>
      </c>
      <c r="LH237" s="44">
        <v>0</v>
      </c>
      <c r="LI237" s="44">
        <v>50</v>
      </c>
      <c r="LJ237" s="44">
        <v>0</v>
      </c>
      <c r="LK237" s="44">
        <v>20</v>
      </c>
      <c r="LL237" s="44">
        <v>0</v>
      </c>
      <c r="LM237" s="44">
        <v>25</v>
      </c>
      <c r="LN237" s="44">
        <v>0</v>
      </c>
      <c r="LO237" s="44">
        <v>0</v>
      </c>
      <c r="LP237" s="44">
        <v>33.333333333333329</v>
      </c>
      <c r="LQ237" s="44">
        <v>0</v>
      </c>
      <c r="LR237" s="44">
        <v>25</v>
      </c>
      <c r="LS237" s="44">
        <v>0</v>
      </c>
      <c r="LT237" s="44">
        <v>50</v>
      </c>
      <c r="LU237" s="44">
        <v>0</v>
      </c>
      <c r="LV237" s="44">
        <v>0</v>
      </c>
      <c r="LW237" s="44">
        <v>40</v>
      </c>
      <c r="LX237" s="44">
        <v>100</v>
      </c>
      <c r="LY237" s="44">
        <v>25</v>
      </c>
      <c r="LZ237" s="44">
        <v>0</v>
      </c>
      <c r="MA237" s="44">
        <v>0</v>
      </c>
      <c r="MB237" s="25">
        <v>1</v>
      </c>
      <c r="MC237" s="25">
        <v>1</v>
      </c>
      <c r="MD237" s="25">
        <v>0</v>
      </c>
      <c r="ME237" s="25">
        <v>2</v>
      </c>
      <c r="MF237" s="25">
        <v>0</v>
      </c>
      <c r="MG237" s="25">
        <v>2</v>
      </c>
      <c r="MH237" s="25">
        <v>1</v>
      </c>
      <c r="MI237" s="25">
        <v>1</v>
      </c>
      <c r="MJ237" s="25">
        <v>0</v>
      </c>
      <c r="MK237" s="25">
        <v>1</v>
      </c>
      <c r="ML237" s="25">
        <v>0</v>
      </c>
      <c r="MM237" s="25">
        <v>0</v>
      </c>
      <c r="MN237" s="25">
        <v>3</v>
      </c>
      <c r="MO237" s="25">
        <v>2</v>
      </c>
      <c r="MP237" s="25">
        <v>2</v>
      </c>
      <c r="MQ237" s="25">
        <v>4</v>
      </c>
      <c r="MR237" s="25">
        <v>4</v>
      </c>
      <c r="MS237" s="25">
        <v>6</v>
      </c>
      <c r="MT237" s="25">
        <v>2</v>
      </c>
      <c r="MU237" s="25">
        <v>6</v>
      </c>
      <c r="MV237" s="25">
        <v>4</v>
      </c>
      <c r="MW237" s="44">
        <v>3</v>
      </c>
      <c r="MX237" s="44">
        <v>0</v>
      </c>
      <c r="MY237" s="44">
        <v>1</v>
      </c>
      <c r="MZ237" s="44">
        <v>33.333333333333329</v>
      </c>
      <c r="NA237" s="44">
        <v>50</v>
      </c>
      <c r="NB237" s="44">
        <v>0</v>
      </c>
      <c r="NC237" s="44">
        <v>50</v>
      </c>
      <c r="ND237" s="44">
        <v>0</v>
      </c>
      <c r="NE237" s="44">
        <v>33.333333333333329</v>
      </c>
      <c r="NF237" s="44">
        <v>50</v>
      </c>
      <c r="NG237" s="44">
        <v>16.666666666666664</v>
      </c>
      <c r="NH237" s="44">
        <v>0</v>
      </c>
      <c r="NI237" s="44">
        <v>33.333333333333329</v>
      </c>
      <c r="NJ237" s="44">
        <v>999999999</v>
      </c>
      <c r="NK237" s="44">
        <v>0</v>
      </c>
      <c r="NL237" s="25">
        <v>1</v>
      </c>
      <c r="NM237" s="25">
        <v>0</v>
      </c>
      <c r="NN237" s="25">
        <v>0</v>
      </c>
      <c r="NO237" s="25">
        <v>0</v>
      </c>
      <c r="NP237" s="25">
        <v>0</v>
      </c>
      <c r="NQ237" s="25">
        <v>0</v>
      </c>
      <c r="NR237" s="25">
        <v>0</v>
      </c>
      <c r="NS237" s="25">
        <v>0</v>
      </c>
      <c r="NT237" s="25">
        <v>0</v>
      </c>
      <c r="NU237" s="25">
        <v>0</v>
      </c>
      <c r="NV237" s="25">
        <v>0</v>
      </c>
      <c r="NW237" s="25">
        <v>0</v>
      </c>
      <c r="NX237" s="25">
        <v>2</v>
      </c>
      <c r="NY237" s="25">
        <v>1</v>
      </c>
      <c r="NZ237" s="25">
        <v>0</v>
      </c>
      <c r="OA237" s="25">
        <v>0</v>
      </c>
      <c r="OB237" s="25">
        <v>1</v>
      </c>
      <c r="OC237" s="25">
        <v>0</v>
      </c>
      <c r="OD237" s="44">
        <v>0</v>
      </c>
      <c r="OE237" s="44">
        <v>0</v>
      </c>
      <c r="OF237" s="44">
        <v>0</v>
      </c>
      <c r="OG237" s="44">
        <v>0</v>
      </c>
      <c r="OH237" s="44">
        <v>0</v>
      </c>
      <c r="OI237" s="44">
        <v>0</v>
      </c>
      <c r="OJ237" s="44">
        <v>50</v>
      </c>
      <c r="OK237" s="44">
        <v>0</v>
      </c>
      <c r="OL237" s="44">
        <v>999999999</v>
      </c>
      <c r="OM237" s="44">
        <v>999999999</v>
      </c>
      <c r="ON237" s="44">
        <v>0</v>
      </c>
      <c r="OO237" s="44">
        <v>999999999</v>
      </c>
      <c r="OP237" s="44">
        <v>999999999</v>
      </c>
      <c r="OQ237" s="44">
        <v>999999999</v>
      </c>
      <c r="OR237" s="44">
        <v>999999999</v>
      </c>
      <c r="OS237" s="44">
        <v>999999999</v>
      </c>
      <c r="OT237" s="44">
        <v>999999999</v>
      </c>
      <c r="OU237" s="44">
        <v>999999999</v>
      </c>
      <c r="OV237" s="25">
        <v>7</v>
      </c>
      <c r="OW237" s="25">
        <v>4</v>
      </c>
      <c r="OX237" s="25">
        <v>4</v>
      </c>
      <c r="OY237" s="25">
        <v>8</v>
      </c>
      <c r="OZ237" s="25">
        <v>11</v>
      </c>
      <c r="PA237" s="25">
        <v>12</v>
      </c>
      <c r="PB237" s="25">
        <v>5</v>
      </c>
      <c r="PC237" s="25">
        <v>12</v>
      </c>
      <c r="PD237" s="25">
        <v>12</v>
      </c>
      <c r="PE237" s="25">
        <v>12</v>
      </c>
      <c r="PF237" s="25">
        <v>5</v>
      </c>
      <c r="PG237" s="25">
        <v>2</v>
      </c>
      <c r="PH237" s="25">
        <v>14</v>
      </c>
      <c r="PI237" s="25">
        <v>10</v>
      </c>
      <c r="PJ237" s="25">
        <v>8</v>
      </c>
      <c r="PK237" s="25">
        <v>11</v>
      </c>
      <c r="PL237" s="25">
        <v>14</v>
      </c>
      <c r="PM237" s="25">
        <v>16</v>
      </c>
      <c r="PN237" s="25">
        <v>8</v>
      </c>
      <c r="PO237" s="25">
        <v>14</v>
      </c>
      <c r="PP237" s="25">
        <v>12</v>
      </c>
      <c r="PQ237" s="25">
        <v>13</v>
      </c>
      <c r="PR237" s="25">
        <v>6</v>
      </c>
      <c r="PS237" s="25">
        <v>5</v>
      </c>
      <c r="PT237" s="44">
        <v>50</v>
      </c>
      <c r="PU237" s="44">
        <v>40</v>
      </c>
      <c r="PV237" s="44">
        <v>50</v>
      </c>
      <c r="PW237" s="44">
        <v>72.727272727272734</v>
      </c>
      <c r="PX237" s="44">
        <v>78.571428571428569</v>
      </c>
      <c r="PY237" s="44">
        <v>75</v>
      </c>
      <c r="PZ237" s="44">
        <v>62.5</v>
      </c>
      <c r="QA237" s="44">
        <v>85.714285714285708</v>
      </c>
      <c r="QB237" s="44">
        <v>100</v>
      </c>
      <c r="QC237" s="44">
        <v>92.307692307692307</v>
      </c>
      <c r="QD237" s="44">
        <v>83.333333333333343</v>
      </c>
      <c r="QE237" s="44">
        <v>40</v>
      </c>
      <c r="QF237" s="25">
        <v>6</v>
      </c>
      <c r="QG237" s="25">
        <v>3</v>
      </c>
      <c r="QH237" s="25">
        <v>4</v>
      </c>
      <c r="QI237" s="25">
        <v>6</v>
      </c>
      <c r="QJ237" s="25">
        <v>9</v>
      </c>
      <c r="QK237" s="25">
        <v>12</v>
      </c>
      <c r="QL237" s="25">
        <v>7</v>
      </c>
      <c r="QM237" s="25">
        <v>12</v>
      </c>
      <c r="QN237" s="25">
        <v>9</v>
      </c>
      <c r="QO237" s="25">
        <v>11</v>
      </c>
      <c r="QP237" s="25">
        <v>3</v>
      </c>
      <c r="QQ237" s="25">
        <v>14</v>
      </c>
      <c r="QR237" s="25">
        <v>10</v>
      </c>
      <c r="QS237" s="25">
        <v>8</v>
      </c>
      <c r="QT237" s="25">
        <v>11</v>
      </c>
      <c r="QU237" s="25">
        <v>14</v>
      </c>
      <c r="QV237" s="25">
        <v>16</v>
      </c>
      <c r="QW237" s="25">
        <v>8</v>
      </c>
      <c r="QX237" s="25">
        <v>14</v>
      </c>
      <c r="QY237" s="25">
        <v>12</v>
      </c>
      <c r="QZ237" s="25">
        <v>13</v>
      </c>
      <c r="RA237" s="25">
        <v>6</v>
      </c>
      <c r="RB237" s="44">
        <v>42.857142857142854</v>
      </c>
      <c r="RC237" s="44">
        <v>30</v>
      </c>
      <c r="RD237" s="44">
        <v>50</v>
      </c>
      <c r="RE237" s="44">
        <v>54.54545454545454</v>
      </c>
      <c r="RF237" s="44">
        <v>64.285714285714292</v>
      </c>
      <c r="RG237" s="44">
        <v>75</v>
      </c>
      <c r="RH237" s="44">
        <v>87.5</v>
      </c>
      <c r="RI237" s="44">
        <v>85.714285714285708</v>
      </c>
      <c r="RJ237" s="44">
        <v>75</v>
      </c>
      <c r="RK237" s="44">
        <v>84.615384615384613</v>
      </c>
      <c r="RL237" s="44">
        <v>50</v>
      </c>
      <c r="RM237" s="25">
        <v>6</v>
      </c>
      <c r="RN237" s="25">
        <v>4</v>
      </c>
      <c r="RO237" s="25">
        <v>5</v>
      </c>
      <c r="RP237" s="25">
        <v>7</v>
      </c>
      <c r="RQ237" s="25">
        <v>7</v>
      </c>
      <c r="RR237" s="25">
        <v>7</v>
      </c>
      <c r="RS237" s="25">
        <v>3</v>
      </c>
      <c r="RT237" s="25">
        <v>8</v>
      </c>
      <c r="RU237" s="25">
        <v>4</v>
      </c>
      <c r="RV237" s="25">
        <v>6</v>
      </c>
      <c r="RW237" s="25">
        <v>3</v>
      </c>
      <c r="RX237" s="25">
        <v>3</v>
      </c>
      <c r="RY237" s="25">
        <v>4</v>
      </c>
      <c r="RZ237" s="25">
        <v>3</v>
      </c>
      <c r="SA237" s="25">
        <v>1</v>
      </c>
      <c r="SB237" s="25">
        <v>6</v>
      </c>
      <c r="SC237" s="25">
        <v>4</v>
      </c>
      <c r="SD237" s="25">
        <v>1</v>
      </c>
      <c r="SE237" s="25">
        <v>1</v>
      </c>
      <c r="SF237" s="25">
        <v>6</v>
      </c>
      <c r="SG237" s="25">
        <v>1</v>
      </c>
      <c r="SH237" s="25">
        <v>7</v>
      </c>
      <c r="SI237" s="25">
        <v>1</v>
      </c>
      <c r="SJ237" s="25">
        <v>2</v>
      </c>
      <c r="SK237" s="25">
        <v>3</v>
      </c>
      <c r="SL237" s="25">
        <v>3</v>
      </c>
      <c r="SM237" s="25">
        <v>1</v>
      </c>
      <c r="SN237" s="25">
        <v>6</v>
      </c>
      <c r="SO237" s="25">
        <v>3</v>
      </c>
      <c r="SP237" s="25">
        <v>0</v>
      </c>
      <c r="SQ237" s="25">
        <v>1</v>
      </c>
      <c r="SR237" s="25">
        <v>5</v>
      </c>
      <c r="SS237" s="25">
        <v>1</v>
      </c>
      <c r="ST237" s="25">
        <v>4</v>
      </c>
      <c r="SU237" s="25">
        <v>1</v>
      </c>
      <c r="SV237" s="25">
        <v>2</v>
      </c>
      <c r="SW237" s="44">
        <v>54.54545454545454</v>
      </c>
      <c r="SX237" s="44">
        <v>66.666666666666657</v>
      </c>
      <c r="SY237" s="44">
        <v>55.555555555555557</v>
      </c>
      <c r="SZ237" s="44">
        <v>77.777777777777786</v>
      </c>
      <c r="TA237" s="44">
        <v>70</v>
      </c>
      <c r="TB237" s="44">
        <v>63.636363636363633</v>
      </c>
      <c r="TC237" s="44">
        <v>60</v>
      </c>
      <c r="TD237" s="44">
        <v>61.53846153846154</v>
      </c>
      <c r="TE237" s="44">
        <v>36.363636363636367</v>
      </c>
      <c r="TF237" s="44">
        <v>66.666666666666657</v>
      </c>
      <c r="TG237" s="44">
        <v>60</v>
      </c>
      <c r="TH237" s="44">
        <v>75</v>
      </c>
      <c r="TI237" s="44">
        <v>36.363636363636367</v>
      </c>
      <c r="TJ237" s="44">
        <v>50</v>
      </c>
      <c r="TK237" s="44">
        <v>11.111111111111111</v>
      </c>
      <c r="TL237" s="44">
        <v>66.666666666666657</v>
      </c>
      <c r="TM237" s="44">
        <v>40</v>
      </c>
      <c r="TN237" s="44">
        <v>9.0909090909090917</v>
      </c>
      <c r="TO237" s="44">
        <v>20</v>
      </c>
      <c r="TP237" s="44">
        <v>46.153846153846153</v>
      </c>
      <c r="TQ237" s="44">
        <v>9.0909090909090917</v>
      </c>
      <c r="TR237" s="44">
        <v>77.777777777777786</v>
      </c>
      <c r="TS237" s="44">
        <v>20</v>
      </c>
      <c r="TT237" s="44">
        <v>50</v>
      </c>
      <c r="TU237" s="44">
        <v>27.27272727272727</v>
      </c>
      <c r="TV237" s="44">
        <v>50</v>
      </c>
      <c r="TW237" s="44">
        <v>11.111111111111111</v>
      </c>
      <c r="TX237" s="44">
        <v>66.666666666666657</v>
      </c>
      <c r="TY237" s="44">
        <v>30</v>
      </c>
      <c r="TZ237" s="44">
        <v>0</v>
      </c>
      <c r="UA237" s="44">
        <v>20</v>
      </c>
      <c r="UB237" s="44">
        <v>38.461538461538467</v>
      </c>
      <c r="UC237" s="44">
        <v>9.0909090909090917</v>
      </c>
      <c r="UD237" s="44">
        <v>44.444444444444443</v>
      </c>
      <c r="UE237" s="44">
        <v>20</v>
      </c>
      <c r="UF237" s="44">
        <v>50</v>
      </c>
    </row>
    <row r="238" spans="1:552" x14ac:dyDescent="0.25">
      <c r="A238" s="2" t="str">
        <f t="shared" si="3"/>
        <v xml:space="preserve">355280 Taboão da Serra                                                                                                                              </v>
      </c>
      <c r="B238" s="58">
        <v>355280</v>
      </c>
      <c r="C238" s="2" t="s">
        <v>282</v>
      </c>
      <c r="D238" s="56">
        <v>11</v>
      </c>
      <c r="E238" s="56">
        <v>8</v>
      </c>
      <c r="F238" s="56">
        <v>7</v>
      </c>
      <c r="G238" s="56">
        <v>5</v>
      </c>
      <c r="H238" s="56">
        <v>7</v>
      </c>
      <c r="I238" s="56">
        <v>7</v>
      </c>
      <c r="J238" s="56">
        <v>6</v>
      </c>
      <c r="K238" s="56">
        <v>8</v>
      </c>
      <c r="L238" s="56">
        <v>7</v>
      </c>
      <c r="M238" s="56">
        <v>4</v>
      </c>
      <c r="N238" s="56">
        <v>4</v>
      </c>
      <c r="O238" s="56">
        <v>3</v>
      </c>
      <c r="P238" s="59">
        <v>5</v>
      </c>
      <c r="Q238" s="59">
        <v>4</v>
      </c>
      <c r="R238" s="59">
        <v>1</v>
      </c>
      <c r="S238" s="59">
        <v>4</v>
      </c>
      <c r="T238" s="59">
        <v>3</v>
      </c>
      <c r="U238" s="59">
        <v>3</v>
      </c>
      <c r="V238" s="59">
        <v>3</v>
      </c>
      <c r="W238" s="59">
        <v>2</v>
      </c>
      <c r="X238" s="59">
        <v>5</v>
      </c>
      <c r="Y238" s="59">
        <v>0</v>
      </c>
      <c r="Z238" s="59">
        <v>3</v>
      </c>
      <c r="AA238" s="59">
        <v>3</v>
      </c>
      <c r="AB238" s="62">
        <v>45.454545454545453</v>
      </c>
      <c r="AC238" s="62">
        <v>50</v>
      </c>
      <c r="AD238" s="62">
        <v>14.285714285714285</v>
      </c>
      <c r="AE238" s="62">
        <v>80</v>
      </c>
      <c r="AF238" s="62">
        <v>42.857142857142854</v>
      </c>
      <c r="AG238" s="62">
        <v>42.857142857142854</v>
      </c>
      <c r="AH238" s="62">
        <v>50</v>
      </c>
      <c r="AI238" s="62">
        <v>25</v>
      </c>
      <c r="AJ238" s="62">
        <v>71.428571428571431</v>
      </c>
      <c r="AK238" s="62">
        <v>0</v>
      </c>
      <c r="AL238" s="62">
        <v>75</v>
      </c>
      <c r="AM238" s="62">
        <v>100</v>
      </c>
      <c r="AN238" s="61">
        <v>5</v>
      </c>
      <c r="AO238" s="25">
        <v>2</v>
      </c>
      <c r="AP238" s="25">
        <v>5</v>
      </c>
      <c r="AQ238" s="25">
        <v>1</v>
      </c>
      <c r="AR238" s="25">
        <v>4</v>
      </c>
      <c r="AS238" s="25">
        <v>1</v>
      </c>
      <c r="AT238" s="25">
        <v>1</v>
      </c>
      <c r="AU238" s="25">
        <v>5</v>
      </c>
      <c r="AV238" s="25">
        <v>2</v>
      </c>
      <c r="AW238" s="25">
        <v>2</v>
      </c>
      <c r="AX238" s="25">
        <v>1</v>
      </c>
      <c r="AY238" s="25">
        <v>0</v>
      </c>
      <c r="AZ238" s="39">
        <v>45.454545454545453</v>
      </c>
      <c r="BA238" s="39">
        <v>25</v>
      </c>
      <c r="BB238" s="39">
        <v>71.428571428571431</v>
      </c>
      <c r="BC238" s="39">
        <v>20</v>
      </c>
      <c r="BD238" s="39">
        <v>57.142857142857139</v>
      </c>
      <c r="BE238" s="39">
        <v>14.285714285714285</v>
      </c>
      <c r="BF238" s="39">
        <v>16.666666666666664</v>
      </c>
      <c r="BG238" s="39">
        <v>62.5</v>
      </c>
      <c r="BH238" s="39">
        <v>28.571428571428569</v>
      </c>
      <c r="BI238" s="39">
        <v>50</v>
      </c>
      <c r="BJ238" s="39">
        <v>25</v>
      </c>
      <c r="BK238" s="39">
        <v>0</v>
      </c>
      <c r="BL238" s="25">
        <v>1</v>
      </c>
      <c r="BM238" s="25">
        <v>2</v>
      </c>
      <c r="BN238" s="25">
        <v>1</v>
      </c>
      <c r="BO238" s="25">
        <v>0</v>
      </c>
      <c r="BP238" s="25">
        <v>0</v>
      </c>
      <c r="BQ238" s="25">
        <v>3</v>
      </c>
      <c r="BR238" s="25">
        <v>2</v>
      </c>
      <c r="BS238" s="25">
        <v>1</v>
      </c>
      <c r="BT238" s="25">
        <v>0</v>
      </c>
      <c r="BU238" s="25">
        <v>2</v>
      </c>
      <c r="BV238" s="25">
        <v>0</v>
      </c>
      <c r="BW238" s="25">
        <v>0</v>
      </c>
      <c r="BX238" s="39">
        <v>9.0909090909090917</v>
      </c>
      <c r="BY238" s="39">
        <v>25</v>
      </c>
      <c r="BZ238" s="39">
        <v>14.285714285714285</v>
      </c>
      <c r="CA238" s="39">
        <v>0</v>
      </c>
      <c r="CB238" s="39">
        <v>0</v>
      </c>
      <c r="CC238" s="39">
        <v>42.857142857142854</v>
      </c>
      <c r="CD238" s="39">
        <v>33.333333333333329</v>
      </c>
      <c r="CE238" s="39">
        <v>12.5</v>
      </c>
      <c r="CF238" s="39">
        <v>0</v>
      </c>
      <c r="CG238" s="39">
        <v>50</v>
      </c>
      <c r="CH238" s="39">
        <v>0</v>
      </c>
      <c r="CI238" s="39">
        <v>0</v>
      </c>
      <c r="CJ238" s="63">
        <v>1</v>
      </c>
      <c r="CK238" s="63">
        <v>1</v>
      </c>
      <c r="CL238" s="63">
        <v>1</v>
      </c>
      <c r="CM238" s="63">
        <v>3</v>
      </c>
      <c r="CN238" s="63">
        <v>2</v>
      </c>
      <c r="CO238" s="63">
        <v>1</v>
      </c>
      <c r="CP238" s="63">
        <v>0</v>
      </c>
      <c r="CQ238" s="63">
        <v>1</v>
      </c>
      <c r="CR238" s="63">
        <v>2</v>
      </c>
      <c r="CS238" s="63">
        <v>0</v>
      </c>
      <c r="CT238" s="63">
        <v>0</v>
      </c>
      <c r="CU238" s="63">
        <v>0</v>
      </c>
      <c r="CV238" s="63">
        <v>1</v>
      </c>
      <c r="CW238" s="63">
        <v>0</v>
      </c>
      <c r="CX238" s="63">
        <v>0</v>
      </c>
      <c r="CY238" s="63">
        <v>0</v>
      </c>
      <c r="CZ238" s="63">
        <v>0</v>
      </c>
      <c r="DA238" s="63">
        <v>0</v>
      </c>
      <c r="DB238" s="63">
        <v>0</v>
      </c>
      <c r="DC238" s="63">
        <v>0</v>
      </c>
      <c r="DD238" s="63">
        <v>0</v>
      </c>
      <c r="DE238" s="63">
        <v>0</v>
      </c>
      <c r="DF238" s="63">
        <v>0</v>
      </c>
      <c r="DG238" s="63">
        <v>1</v>
      </c>
      <c r="DH238" s="25">
        <v>2</v>
      </c>
      <c r="DI238" s="25">
        <v>1</v>
      </c>
      <c r="DJ238" s="25">
        <v>0</v>
      </c>
      <c r="DK238" s="25">
        <v>0</v>
      </c>
      <c r="DL238" s="25">
        <v>0</v>
      </c>
      <c r="DM238" s="25">
        <v>1</v>
      </c>
      <c r="DN238" s="25">
        <v>1</v>
      </c>
      <c r="DO238" s="25">
        <v>0</v>
      </c>
      <c r="DP238" s="25">
        <v>1</v>
      </c>
      <c r="DQ238" s="25">
        <v>0</v>
      </c>
      <c r="DR238" s="25">
        <v>1</v>
      </c>
      <c r="DS238" s="25">
        <v>0</v>
      </c>
      <c r="DT238" s="34">
        <v>4</v>
      </c>
      <c r="DU238" s="34">
        <v>2</v>
      </c>
      <c r="DV238" s="34">
        <v>1</v>
      </c>
      <c r="DW238" s="34">
        <v>3</v>
      </c>
      <c r="DX238" s="34">
        <v>2</v>
      </c>
      <c r="DY238" s="34">
        <v>2</v>
      </c>
      <c r="DZ238" s="34">
        <v>1</v>
      </c>
      <c r="EA238" s="2">
        <v>1</v>
      </c>
      <c r="EB238" s="2">
        <v>3</v>
      </c>
      <c r="EC238" s="2">
        <v>0</v>
      </c>
      <c r="ED238" s="2">
        <v>1</v>
      </c>
      <c r="EE238" s="2">
        <v>1</v>
      </c>
      <c r="EF238" s="34">
        <v>25</v>
      </c>
      <c r="EG238" s="34">
        <v>50</v>
      </c>
      <c r="EH238" s="34">
        <v>100</v>
      </c>
      <c r="EI238" s="34">
        <v>100</v>
      </c>
      <c r="EJ238" s="34">
        <v>100</v>
      </c>
      <c r="EK238" s="34">
        <v>50</v>
      </c>
      <c r="EL238" s="34">
        <v>0</v>
      </c>
      <c r="EM238" s="34">
        <v>100</v>
      </c>
      <c r="EN238" s="34">
        <v>66.666666666666657</v>
      </c>
      <c r="EO238" s="34">
        <v>999999999</v>
      </c>
      <c r="EP238" s="34">
        <v>0</v>
      </c>
      <c r="EQ238" s="34">
        <v>0</v>
      </c>
      <c r="ER238" s="34">
        <v>25</v>
      </c>
      <c r="ES238" s="34">
        <v>0</v>
      </c>
      <c r="ET238" s="34">
        <v>0</v>
      </c>
      <c r="EU238" s="34">
        <v>0</v>
      </c>
      <c r="EV238" s="34">
        <v>0</v>
      </c>
      <c r="EW238" s="34">
        <v>0</v>
      </c>
      <c r="EX238" s="34">
        <v>0</v>
      </c>
      <c r="EY238" s="34">
        <v>0</v>
      </c>
      <c r="EZ238" s="34">
        <v>0</v>
      </c>
      <c r="FA238" s="34">
        <v>999999999</v>
      </c>
      <c r="FB238" s="34">
        <v>0</v>
      </c>
      <c r="FC238" s="34">
        <v>100</v>
      </c>
      <c r="FD238" s="42">
        <v>50</v>
      </c>
      <c r="FE238" s="42">
        <v>50</v>
      </c>
      <c r="FF238" s="42">
        <v>0</v>
      </c>
      <c r="FG238" s="42">
        <v>0</v>
      </c>
      <c r="FH238" s="42">
        <v>0</v>
      </c>
      <c r="FI238" s="42">
        <v>50</v>
      </c>
      <c r="FJ238" s="42">
        <v>100</v>
      </c>
      <c r="FK238" s="42">
        <v>0</v>
      </c>
      <c r="FL238" s="42">
        <v>33.333333333333329</v>
      </c>
      <c r="FM238" s="42">
        <v>999999999</v>
      </c>
      <c r="FN238" s="42">
        <v>100</v>
      </c>
      <c r="FO238" s="42">
        <v>0</v>
      </c>
      <c r="FP238" s="42">
        <v>3</v>
      </c>
      <c r="FQ238" s="2">
        <v>1</v>
      </c>
      <c r="FR238" s="2">
        <v>1</v>
      </c>
      <c r="FS238" s="2">
        <v>3</v>
      </c>
      <c r="FT238" s="2">
        <v>1</v>
      </c>
      <c r="FU238" s="2">
        <v>1</v>
      </c>
      <c r="FV238" s="2">
        <v>1</v>
      </c>
      <c r="FW238" s="2">
        <v>1</v>
      </c>
      <c r="FX238" s="2">
        <v>2</v>
      </c>
      <c r="FY238" s="2">
        <v>0</v>
      </c>
      <c r="FZ238" s="2">
        <v>2</v>
      </c>
      <c r="GA238" s="2">
        <v>3</v>
      </c>
      <c r="GB238" s="25">
        <v>0</v>
      </c>
      <c r="GC238" s="25">
        <v>0</v>
      </c>
      <c r="GD238" s="25">
        <v>0</v>
      </c>
      <c r="GE238" s="25">
        <v>0</v>
      </c>
      <c r="GF238" s="25">
        <v>0</v>
      </c>
      <c r="GG238" s="25">
        <v>0</v>
      </c>
      <c r="GH238" s="25">
        <v>1</v>
      </c>
      <c r="GI238" s="25">
        <v>0</v>
      </c>
      <c r="GJ238" s="25">
        <v>2</v>
      </c>
      <c r="GK238" s="25">
        <v>0</v>
      </c>
      <c r="GL238" s="25">
        <v>0</v>
      </c>
      <c r="GM238" s="25">
        <v>0</v>
      </c>
      <c r="GN238" s="2">
        <v>2</v>
      </c>
      <c r="GO238" s="2">
        <v>3</v>
      </c>
      <c r="GP238" s="2">
        <v>0</v>
      </c>
      <c r="GQ238" s="2">
        <v>1</v>
      </c>
      <c r="GR238" s="2">
        <v>2</v>
      </c>
      <c r="GS238" s="2">
        <v>1</v>
      </c>
      <c r="GT238" s="2">
        <v>1</v>
      </c>
      <c r="GU238" s="2">
        <v>1</v>
      </c>
      <c r="GV238" s="2">
        <v>0</v>
      </c>
      <c r="GW238" s="2">
        <v>0</v>
      </c>
      <c r="GX238" s="2">
        <v>0</v>
      </c>
      <c r="GY238" s="2">
        <v>0</v>
      </c>
      <c r="GZ238" s="2">
        <v>5</v>
      </c>
      <c r="HA238" s="2">
        <v>4</v>
      </c>
      <c r="HB238" s="2">
        <v>1</v>
      </c>
      <c r="HC238" s="2">
        <v>4</v>
      </c>
      <c r="HD238" s="2">
        <v>3</v>
      </c>
      <c r="HE238" s="2">
        <v>2</v>
      </c>
      <c r="HF238" s="2">
        <v>3</v>
      </c>
      <c r="HG238" s="2">
        <v>2</v>
      </c>
      <c r="HH238" s="2">
        <v>4</v>
      </c>
      <c r="HI238" s="2">
        <v>0</v>
      </c>
      <c r="HJ238" s="2">
        <v>2</v>
      </c>
      <c r="HK238" s="2">
        <v>3</v>
      </c>
      <c r="HL238" s="34">
        <v>60</v>
      </c>
      <c r="HM238" s="34">
        <v>25</v>
      </c>
      <c r="HN238" s="34">
        <v>100</v>
      </c>
      <c r="HO238" s="34">
        <v>75</v>
      </c>
      <c r="HP238" s="34">
        <v>33.333333333333329</v>
      </c>
      <c r="HQ238" s="34">
        <v>50</v>
      </c>
      <c r="HR238" s="34">
        <v>33.333333333333329</v>
      </c>
      <c r="HS238" s="34">
        <v>50</v>
      </c>
      <c r="HT238" s="34">
        <v>50</v>
      </c>
      <c r="HU238" s="34">
        <v>999999999</v>
      </c>
      <c r="HV238" s="34">
        <v>100</v>
      </c>
      <c r="HW238" s="34">
        <v>100</v>
      </c>
      <c r="HX238" s="39">
        <v>0</v>
      </c>
      <c r="HY238" s="39">
        <v>0</v>
      </c>
      <c r="HZ238" s="39">
        <v>0</v>
      </c>
      <c r="IA238" s="39">
        <v>0</v>
      </c>
      <c r="IB238" s="39">
        <v>0</v>
      </c>
      <c r="IC238" s="39">
        <v>0</v>
      </c>
      <c r="ID238" s="39">
        <v>33.333333333333329</v>
      </c>
      <c r="IE238" s="39">
        <v>0</v>
      </c>
      <c r="IF238" s="39">
        <v>50</v>
      </c>
      <c r="IG238" s="39">
        <v>999999999</v>
      </c>
      <c r="IH238" s="39">
        <v>0</v>
      </c>
      <c r="II238" s="39">
        <v>0</v>
      </c>
      <c r="IJ238" s="39">
        <v>40</v>
      </c>
      <c r="IK238" s="39">
        <v>75</v>
      </c>
      <c r="IL238" s="39">
        <v>0</v>
      </c>
      <c r="IM238" s="39">
        <v>25</v>
      </c>
      <c r="IN238" s="39">
        <v>66.666666666666657</v>
      </c>
      <c r="IO238" s="39">
        <v>50</v>
      </c>
      <c r="IP238" s="39">
        <v>33.333333333333329</v>
      </c>
      <c r="IQ238" s="39">
        <v>50</v>
      </c>
      <c r="IR238" s="39">
        <v>0</v>
      </c>
      <c r="IS238" s="39">
        <v>999999999</v>
      </c>
      <c r="IT238" s="39">
        <v>0</v>
      </c>
      <c r="IU238" s="39">
        <v>0</v>
      </c>
      <c r="IV238" s="39">
        <v>1</v>
      </c>
      <c r="IW238" s="39">
        <v>1</v>
      </c>
      <c r="IX238" s="39">
        <v>1</v>
      </c>
      <c r="IY238" s="39">
        <v>0</v>
      </c>
      <c r="IZ238" s="39">
        <v>2</v>
      </c>
      <c r="JA238" s="39">
        <v>1</v>
      </c>
      <c r="JB238" s="39">
        <v>1</v>
      </c>
      <c r="JC238" s="39">
        <v>2</v>
      </c>
      <c r="JD238" s="2">
        <v>1</v>
      </c>
      <c r="JE238" s="2">
        <v>2</v>
      </c>
      <c r="JF238" s="2">
        <v>0</v>
      </c>
      <c r="JG238" s="2">
        <v>0</v>
      </c>
      <c r="JH238" s="2">
        <v>3</v>
      </c>
      <c r="JI238" s="2">
        <v>0</v>
      </c>
      <c r="JJ238" s="2">
        <v>2</v>
      </c>
      <c r="JK238" s="2">
        <v>0</v>
      </c>
      <c r="JL238" s="2">
        <v>1</v>
      </c>
      <c r="JM238" s="44">
        <v>0</v>
      </c>
      <c r="JN238" s="44">
        <v>0</v>
      </c>
      <c r="JO238" s="44">
        <v>1</v>
      </c>
      <c r="JP238" s="2">
        <v>0</v>
      </c>
      <c r="JQ238" s="2">
        <v>0</v>
      </c>
      <c r="JR238" s="2">
        <v>0</v>
      </c>
      <c r="JS238" s="2">
        <v>0</v>
      </c>
      <c r="JT238" s="2">
        <v>0</v>
      </c>
      <c r="JU238" s="2">
        <v>1</v>
      </c>
      <c r="JV238" s="2">
        <v>1</v>
      </c>
      <c r="JW238" s="2">
        <v>1</v>
      </c>
      <c r="JX238" s="2">
        <v>0</v>
      </c>
      <c r="JY238" s="2">
        <v>0</v>
      </c>
      <c r="JZ238" s="2">
        <v>0</v>
      </c>
      <c r="KA238" s="2">
        <v>2</v>
      </c>
      <c r="KB238" s="25">
        <v>1</v>
      </c>
      <c r="KC238" s="25">
        <v>0</v>
      </c>
      <c r="KD238" s="25">
        <v>1</v>
      </c>
      <c r="KE238" s="25">
        <v>0</v>
      </c>
      <c r="KF238" s="25">
        <v>4</v>
      </c>
      <c r="KG238" s="25">
        <v>2</v>
      </c>
      <c r="KH238" s="25">
        <v>4</v>
      </c>
      <c r="KI238" s="25">
        <v>1</v>
      </c>
      <c r="KJ238" s="25">
        <v>3</v>
      </c>
      <c r="KK238" s="25">
        <v>1</v>
      </c>
      <c r="KL238" s="25">
        <v>1</v>
      </c>
      <c r="KM238" s="25">
        <v>5</v>
      </c>
      <c r="KN238" s="25">
        <v>2</v>
      </c>
      <c r="KO238" s="25">
        <v>2</v>
      </c>
      <c r="KP238" s="25">
        <v>1</v>
      </c>
      <c r="KQ238" s="25">
        <v>0</v>
      </c>
      <c r="KR238" s="44">
        <v>25</v>
      </c>
      <c r="KS238" s="44">
        <v>50</v>
      </c>
      <c r="KT238" s="44">
        <v>25</v>
      </c>
      <c r="KU238" s="44">
        <v>0</v>
      </c>
      <c r="KV238" s="44">
        <v>66.666666666666657</v>
      </c>
      <c r="KW238" s="44">
        <v>100</v>
      </c>
      <c r="KX238" s="44">
        <v>100</v>
      </c>
      <c r="KY238" s="44">
        <v>40</v>
      </c>
      <c r="KZ238" s="44">
        <v>50</v>
      </c>
      <c r="LA238" s="44">
        <v>100</v>
      </c>
      <c r="LB238" s="44">
        <v>0</v>
      </c>
      <c r="LC238" s="44">
        <v>999999999</v>
      </c>
      <c r="LD238" s="44">
        <v>75</v>
      </c>
      <c r="LE238" s="44">
        <v>0</v>
      </c>
      <c r="LF238" s="44">
        <v>50</v>
      </c>
      <c r="LG238" s="44">
        <v>0</v>
      </c>
      <c r="LH238" s="44">
        <v>33.333333333333329</v>
      </c>
      <c r="LI238" s="44">
        <v>0</v>
      </c>
      <c r="LJ238" s="44">
        <v>0</v>
      </c>
      <c r="LK238" s="44">
        <v>20</v>
      </c>
      <c r="LL238" s="44">
        <v>0</v>
      </c>
      <c r="LM238" s="44">
        <v>0</v>
      </c>
      <c r="LN238" s="44">
        <v>0</v>
      </c>
      <c r="LO238" s="44">
        <v>999999999</v>
      </c>
      <c r="LP238" s="44">
        <v>0</v>
      </c>
      <c r="LQ238" s="44">
        <v>50</v>
      </c>
      <c r="LR238" s="44">
        <v>25</v>
      </c>
      <c r="LS238" s="44">
        <v>100</v>
      </c>
      <c r="LT238" s="44">
        <v>0</v>
      </c>
      <c r="LU238" s="44">
        <v>0</v>
      </c>
      <c r="LV238" s="44">
        <v>0</v>
      </c>
      <c r="LW238" s="44">
        <v>40</v>
      </c>
      <c r="LX238" s="44">
        <v>50</v>
      </c>
      <c r="LY238" s="44">
        <v>0</v>
      </c>
      <c r="LZ238" s="44">
        <v>100</v>
      </c>
      <c r="MA238" s="44">
        <v>999999999</v>
      </c>
      <c r="MB238" s="25">
        <v>2</v>
      </c>
      <c r="MC238" s="25">
        <v>1</v>
      </c>
      <c r="MD238" s="25">
        <v>0</v>
      </c>
      <c r="ME238" s="25">
        <v>0</v>
      </c>
      <c r="MF238" s="25">
        <v>1</v>
      </c>
      <c r="MG238" s="25">
        <v>1</v>
      </c>
      <c r="MH238" s="25">
        <v>1</v>
      </c>
      <c r="MI238" s="25">
        <v>0</v>
      </c>
      <c r="MJ238" s="25">
        <v>1</v>
      </c>
      <c r="MK238" s="25">
        <v>0</v>
      </c>
      <c r="ML238" s="25">
        <v>0</v>
      </c>
      <c r="MM238" s="25">
        <v>0</v>
      </c>
      <c r="MN238" s="25">
        <v>4</v>
      </c>
      <c r="MO238" s="25">
        <v>3</v>
      </c>
      <c r="MP238" s="25">
        <v>1</v>
      </c>
      <c r="MQ238" s="25">
        <v>3</v>
      </c>
      <c r="MR238" s="25">
        <v>2</v>
      </c>
      <c r="MS238" s="25">
        <v>2</v>
      </c>
      <c r="MT238" s="25">
        <v>1</v>
      </c>
      <c r="MU238" s="25">
        <v>0</v>
      </c>
      <c r="MV238" s="25">
        <v>2</v>
      </c>
      <c r="MW238" s="44">
        <v>0</v>
      </c>
      <c r="MX238" s="44">
        <v>1</v>
      </c>
      <c r="MY238" s="44">
        <v>1</v>
      </c>
      <c r="MZ238" s="44">
        <v>50</v>
      </c>
      <c r="NA238" s="44">
        <v>33.333333333333329</v>
      </c>
      <c r="NB238" s="44">
        <v>0</v>
      </c>
      <c r="NC238" s="44">
        <v>0</v>
      </c>
      <c r="ND238" s="44">
        <v>50</v>
      </c>
      <c r="NE238" s="44">
        <v>50</v>
      </c>
      <c r="NF238" s="44">
        <v>100</v>
      </c>
      <c r="NG238" s="44">
        <v>999999999</v>
      </c>
      <c r="NH238" s="44">
        <v>50</v>
      </c>
      <c r="NI238" s="44">
        <v>999999999</v>
      </c>
      <c r="NJ238" s="44">
        <v>0</v>
      </c>
      <c r="NK238" s="44">
        <v>0</v>
      </c>
      <c r="NL238" s="25">
        <v>0</v>
      </c>
      <c r="NM238" s="25">
        <v>0</v>
      </c>
      <c r="NN238" s="25">
        <v>0</v>
      </c>
      <c r="NO238" s="25">
        <v>1</v>
      </c>
      <c r="NP238" s="25">
        <v>0</v>
      </c>
      <c r="NQ238" s="25">
        <v>0</v>
      </c>
      <c r="NR238" s="25">
        <v>0</v>
      </c>
      <c r="NS238" s="25">
        <v>0</v>
      </c>
      <c r="NT238" s="25">
        <v>0</v>
      </c>
      <c r="NU238" s="25">
        <v>0</v>
      </c>
      <c r="NV238" s="25">
        <v>0</v>
      </c>
      <c r="NW238" s="25">
        <v>0</v>
      </c>
      <c r="NX238" s="25">
        <v>1</v>
      </c>
      <c r="NY238" s="25">
        <v>1</v>
      </c>
      <c r="NZ238" s="25">
        <v>0</v>
      </c>
      <c r="OA238" s="25">
        <v>1</v>
      </c>
      <c r="OB238" s="25">
        <v>0</v>
      </c>
      <c r="OC238" s="25">
        <v>0</v>
      </c>
      <c r="OD238" s="44">
        <v>0</v>
      </c>
      <c r="OE238" s="44">
        <v>0</v>
      </c>
      <c r="OF238" s="44">
        <v>0</v>
      </c>
      <c r="OG238" s="44">
        <v>0</v>
      </c>
      <c r="OH238" s="44">
        <v>0</v>
      </c>
      <c r="OI238" s="44">
        <v>0</v>
      </c>
      <c r="OJ238" s="44">
        <v>0</v>
      </c>
      <c r="OK238" s="44">
        <v>0</v>
      </c>
      <c r="OL238" s="44">
        <v>999999999</v>
      </c>
      <c r="OM238" s="44">
        <v>100</v>
      </c>
      <c r="ON238" s="44">
        <v>999999999</v>
      </c>
      <c r="OO238" s="44">
        <v>999999999</v>
      </c>
      <c r="OP238" s="44">
        <v>999999999</v>
      </c>
      <c r="OQ238" s="44">
        <v>999999999</v>
      </c>
      <c r="OR238" s="44">
        <v>999999999</v>
      </c>
      <c r="OS238" s="44">
        <v>999999999</v>
      </c>
      <c r="OT238" s="44">
        <v>999999999</v>
      </c>
      <c r="OU238" s="44">
        <v>999999999</v>
      </c>
      <c r="OV238" s="25">
        <v>4</v>
      </c>
      <c r="OW238" s="25">
        <v>4</v>
      </c>
      <c r="OX238" s="25">
        <v>4</v>
      </c>
      <c r="OY238" s="25">
        <v>5</v>
      </c>
      <c r="OZ238" s="25">
        <v>8</v>
      </c>
      <c r="PA238" s="25">
        <v>5</v>
      </c>
      <c r="PB238" s="25">
        <v>6</v>
      </c>
      <c r="PC238" s="25">
        <v>6</v>
      </c>
      <c r="PD238" s="25">
        <v>10</v>
      </c>
      <c r="PE238" s="25">
        <v>4</v>
      </c>
      <c r="PF238" s="25">
        <v>3</v>
      </c>
      <c r="PG238" s="25">
        <v>1</v>
      </c>
      <c r="PH238" s="25">
        <v>11</v>
      </c>
      <c r="PI238" s="25">
        <v>7</v>
      </c>
      <c r="PJ238" s="25">
        <v>8</v>
      </c>
      <c r="PK238" s="25">
        <v>5</v>
      </c>
      <c r="PL238" s="25">
        <v>8</v>
      </c>
      <c r="PM238" s="25">
        <v>6</v>
      </c>
      <c r="PN238" s="25">
        <v>6</v>
      </c>
      <c r="PO238" s="25">
        <v>8</v>
      </c>
      <c r="PP238" s="25">
        <v>12</v>
      </c>
      <c r="PQ238" s="25">
        <v>5</v>
      </c>
      <c r="PR238" s="25">
        <v>5</v>
      </c>
      <c r="PS238" s="25">
        <v>3</v>
      </c>
      <c r="PT238" s="44">
        <v>36.363636363636367</v>
      </c>
      <c r="PU238" s="44">
        <v>57.142857142857139</v>
      </c>
      <c r="PV238" s="44">
        <v>50</v>
      </c>
      <c r="PW238" s="44">
        <v>100</v>
      </c>
      <c r="PX238" s="44">
        <v>100</v>
      </c>
      <c r="PY238" s="44">
        <v>83.333333333333343</v>
      </c>
      <c r="PZ238" s="44">
        <v>100</v>
      </c>
      <c r="QA238" s="44">
        <v>75</v>
      </c>
      <c r="QB238" s="44">
        <v>83.333333333333343</v>
      </c>
      <c r="QC238" s="44">
        <v>80</v>
      </c>
      <c r="QD238" s="44">
        <v>60</v>
      </c>
      <c r="QE238" s="44">
        <v>33.333333333333329</v>
      </c>
      <c r="QF238" s="25">
        <v>5</v>
      </c>
      <c r="QG238" s="25">
        <v>4</v>
      </c>
      <c r="QH238" s="25">
        <v>4</v>
      </c>
      <c r="QI238" s="25">
        <v>5</v>
      </c>
      <c r="QJ238" s="25">
        <v>6</v>
      </c>
      <c r="QK238" s="25">
        <v>4</v>
      </c>
      <c r="QL238" s="25">
        <v>6</v>
      </c>
      <c r="QM238" s="25">
        <v>7</v>
      </c>
      <c r="QN238" s="25">
        <v>11</v>
      </c>
      <c r="QO238" s="25">
        <v>4</v>
      </c>
      <c r="QP238" s="25">
        <v>3</v>
      </c>
      <c r="QQ238" s="25">
        <v>11</v>
      </c>
      <c r="QR238" s="25">
        <v>7</v>
      </c>
      <c r="QS238" s="25">
        <v>8</v>
      </c>
      <c r="QT238" s="25">
        <v>5</v>
      </c>
      <c r="QU238" s="25">
        <v>8</v>
      </c>
      <c r="QV238" s="25">
        <v>6</v>
      </c>
      <c r="QW238" s="25">
        <v>6</v>
      </c>
      <c r="QX238" s="25">
        <v>8</v>
      </c>
      <c r="QY238" s="25">
        <v>12</v>
      </c>
      <c r="QZ238" s="25">
        <v>5</v>
      </c>
      <c r="RA238" s="25">
        <v>5</v>
      </c>
      <c r="RB238" s="44">
        <v>45.454545454545453</v>
      </c>
      <c r="RC238" s="44">
        <v>57.142857142857139</v>
      </c>
      <c r="RD238" s="44">
        <v>50</v>
      </c>
      <c r="RE238" s="44">
        <v>100</v>
      </c>
      <c r="RF238" s="44">
        <v>75</v>
      </c>
      <c r="RG238" s="44">
        <v>66.666666666666657</v>
      </c>
      <c r="RH238" s="44">
        <v>100</v>
      </c>
      <c r="RI238" s="44">
        <v>87.5</v>
      </c>
      <c r="RJ238" s="44">
        <v>91.666666666666657</v>
      </c>
      <c r="RK238" s="44">
        <v>80</v>
      </c>
      <c r="RL238" s="44">
        <v>60</v>
      </c>
      <c r="RM238" s="25">
        <v>8</v>
      </c>
      <c r="RN238" s="25">
        <v>4</v>
      </c>
      <c r="RO238" s="25">
        <v>5</v>
      </c>
      <c r="RP238" s="25">
        <v>5</v>
      </c>
      <c r="RQ238" s="25">
        <v>6</v>
      </c>
      <c r="RR238" s="25">
        <v>3</v>
      </c>
      <c r="RS238" s="25">
        <v>4</v>
      </c>
      <c r="RT238" s="25">
        <v>6</v>
      </c>
      <c r="RU238" s="25">
        <v>5</v>
      </c>
      <c r="RV238" s="25">
        <v>2</v>
      </c>
      <c r="RW238" s="25">
        <v>2</v>
      </c>
      <c r="RX238" s="25">
        <v>2</v>
      </c>
      <c r="RY238" s="25">
        <v>5</v>
      </c>
      <c r="RZ238" s="25">
        <v>4</v>
      </c>
      <c r="SA238" s="25">
        <v>2</v>
      </c>
      <c r="SB238" s="25">
        <v>3</v>
      </c>
      <c r="SC238" s="25">
        <v>5</v>
      </c>
      <c r="SD238" s="25">
        <v>2</v>
      </c>
      <c r="SE238" s="25">
        <v>3</v>
      </c>
      <c r="SF238" s="25">
        <v>7</v>
      </c>
      <c r="SG238" s="25">
        <v>4</v>
      </c>
      <c r="SH238" s="25">
        <v>2</v>
      </c>
      <c r="SI238" s="25">
        <v>1</v>
      </c>
      <c r="SJ238" s="25">
        <v>1</v>
      </c>
      <c r="SK238" s="25">
        <v>5</v>
      </c>
      <c r="SL238" s="25">
        <v>4</v>
      </c>
      <c r="SM238" s="25">
        <v>2</v>
      </c>
      <c r="SN238" s="25">
        <v>3</v>
      </c>
      <c r="SO238" s="25">
        <v>5</v>
      </c>
      <c r="SP238" s="25">
        <v>2</v>
      </c>
      <c r="SQ238" s="25">
        <v>3</v>
      </c>
      <c r="SR238" s="25">
        <v>6</v>
      </c>
      <c r="SS238" s="25">
        <v>4</v>
      </c>
      <c r="ST238" s="25">
        <v>2</v>
      </c>
      <c r="SU238" s="25">
        <v>1</v>
      </c>
      <c r="SV238" s="25">
        <v>1</v>
      </c>
      <c r="SW238" s="44">
        <v>72.727272727272734</v>
      </c>
      <c r="SX238" s="44">
        <v>50</v>
      </c>
      <c r="SY238" s="44">
        <v>71.428571428571431</v>
      </c>
      <c r="SZ238" s="44">
        <v>100</v>
      </c>
      <c r="TA238" s="44">
        <v>85.714285714285708</v>
      </c>
      <c r="TB238" s="44">
        <v>42.857142857142854</v>
      </c>
      <c r="TC238" s="44">
        <v>66.666666666666657</v>
      </c>
      <c r="TD238" s="44">
        <v>75</v>
      </c>
      <c r="TE238" s="44">
        <v>71.428571428571431</v>
      </c>
      <c r="TF238" s="44">
        <v>50</v>
      </c>
      <c r="TG238" s="44">
        <v>50</v>
      </c>
      <c r="TH238" s="44">
        <v>66.666666666666657</v>
      </c>
      <c r="TI238" s="44">
        <v>45.454545454545453</v>
      </c>
      <c r="TJ238" s="44">
        <v>50</v>
      </c>
      <c r="TK238" s="44">
        <v>28.571428571428569</v>
      </c>
      <c r="TL238" s="44">
        <v>60</v>
      </c>
      <c r="TM238" s="44">
        <v>71.428571428571431</v>
      </c>
      <c r="TN238" s="44">
        <v>28.571428571428569</v>
      </c>
      <c r="TO238" s="44">
        <v>50</v>
      </c>
      <c r="TP238" s="44">
        <v>87.5</v>
      </c>
      <c r="TQ238" s="44">
        <v>57.142857142857139</v>
      </c>
      <c r="TR238" s="44">
        <v>50</v>
      </c>
      <c r="TS238" s="44">
        <v>25</v>
      </c>
      <c r="TT238" s="44">
        <v>33.333333333333329</v>
      </c>
      <c r="TU238" s="44">
        <v>45.454545454545453</v>
      </c>
      <c r="TV238" s="44">
        <v>50</v>
      </c>
      <c r="TW238" s="44">
        <v>28.571428571428569</v>
      </c>
      <c r="TX238" s="44">
        <v>60</v>
      </c>
      <c r="TY238" s="44">
        <v>71.428571428571431</v>
      </c>
      <c r="TZ238" s="44">
        <v>28.571428571428569</v>
      </c>
      <c r="UA238" s="44">
        <v>50</v>
      </c>
      <c r="UB238" s="44">
        <v>75</v>
      </c>
      <c r="UC238" s="44">
        <v>57.142857142857139</v>
      </c>
      <c r="UD238" s="44">
        <v>50</v>
      </c>
      <c r="UE238" s="44">
        <v>25</v>
      </c>
      <c r="UF238" s="44">
        <v>33.333333333333329</v>
      </c>
    </row>
    <row r="239" spans="1:552" x14ac:dyDescent="0.25">
      <c r="A239" s="2" t="str">
        <f t="shared" si="3"/>
        <v xml:space="preserve">355400 Tatuí                                                                                                                                        </v>
      </c>
      <c r="B239" s="58">
        <v>355400</v>
      </c>
      <c r="C239" s="2" t="s">
        <v>283</v>
      </c>
      <c r="D239" s="56">
        <v>21</v>
      </c>
      <c r="E239" s="56">
        <v>34</v>
      </c>
      <c r="F239" s="56">
        <v>27</v>
      </c>
      <c r="G239" s="56">
        <v>35</v>
      </c>
      <c r="H239" s="56">
        <v>19</v>
      </c>
      <c r="I239" s="56">
        <v>6</v>
      </c>
      <c r="J239" s="56">
        <v>9</v>
      </c>
      <c r="K239" s="56">
        <v>8</v>
      </c>
      <c r="L239" s="56">
        <v>8</v>
      </c>
      <c r="M239" s="56">
        <v>6</v>
      </c>
      <c r="N239" s="56">
        <v>5</v>
      </c>
      <c r="O239" s="56">
        <v>4</v>
      </c>
      <c r="P239" s="59">
        <v>2</v>
      </c>
      <c r="Q239" s="59">
        <v>2</v>
      </c>
      <c r="R239" s="59">
        <v>4</v>
      </c>
      <c r="S239" s="59">
        <v>3</v>
      </c>
      <c r="T239" s="59">
        <v>4</v>
      </c>
      <c r="U239" s="59">
        <v>3</v>
      </c>
      <c r="V239" s="59">
        <v>5</v>
      </c>
      <c r="W239" s="59">
        <v>5</v>
      </c>
      <c r="X239" s="59">
        <v>6</v>
      </c>
      <c r="Y239" s="59">
        <v>5</v>
      </c>
      <c r="Z239" s="59">
        <v>4</v>
      </c>
      <c r="AA239" s="59">
        <v>3</v>
      </c>
      <c r="AB239" s="62">
        <v>9.5238095238095237</v>
      </c>
      <c r="AC239" s="62">
        <v>5.8823529411764701</v>
      </c>
      <c r="AD239" s="62">
        <v>14.814814814814813</v>
      </c>
      <c r="AE239" s="62">
        <v>8.5714285714285712</v>
      </c>
      <c r="AF239" s="62">
        <v>21.052631578947366</v>
      </c>
      <c r="AG239" s="62">
        <v>50</v>
      </c>
      <c r="AH239" s="62">
        <v>55.555555555555557</v>
      </c>
      <c r="AI239" s="62">
        <v>62.5</v>
      </c>
      <c r="AJ239" s="62">
        <v>75</v>
      </c>
      <c r="AK239" s="62">
        <v>83.333333333333343</v>
      </c>
      <c r="AL239" s="62">
        <v>80</v>
      </c>
      <c r="AM239" s="62">
        <v>75</v>
      </c>
      <c r="AN239" s="61">
        <v>6</v>
      </c>
      <c r="AO239" s="25">
        <v>3</v>
      </c>
      <c r="AP239" s="25">
        <v>4</v>
      </c>
      <c r="AQ239" s="25">
        <v>3</v>
      </c>
      <c r="AR239" s="25">
        <v>4</v>
      </c>
      <c r="AS239" s="25">
        <v>1</v>
      </c>
      <c r="AT239" s="25">
        <v>4</v>
      </c>
      <c r="AU239" s="25">
        <v>2</v>
      </c>
      <c r="AV239" s="25">
        <v>2</v>
      </c>
      <c r="AW239" s="25">
        <v>0</v>
      </c>
      <c r="AX239" s="25">
        <v>1</v>
      </c>
      <c r="AY239" s="25">
        <v>1</v>
      </c>
      <c r="AZ239" s="39">
        <v>28.571428571428569</v>
      </c>
      <c r="BA239" s="39">
        <v>8.8235294117647065</v>
      </c>
      <c r="BB239" s="39">
        <v>14.814814814814813</v>
      </c>
      <c r="BC239" s="39">
        <v>8.5714285714285712</v>
      </c>
      <c r="BD239" s="39">
        <v>21.052631578947366</v>
      </c>
      <c r="BE239" s="39">
        <v>16.666666666666664</v>
      </c>
      <c r="BF239" s="39">
        <v>44.444444444444443</v>
      </c>
      <c r="BG239" s="39">
        <v>25</v>
      </c>
      <c r="BH239" s="39">
        <v>25</v>
      </c>
      <c r="BI239" s="39">
        <v>0</v>
      </c>
      <c r="BJ239" s="39">
        <v>20</v>
      </c>
      <c r="BK239" s="39">
        <v>25</v>
      </c>
      <c r="BL239" s="25">
        <v>13</v>
      </c>
      <c r="BM239" s="25">
        <v>29</v>
      </c>
      <c r="BN239" s="25">
        <v>19</v>
      </c>
      <c r="BO239" s="25">
        <v>29</v>
      </c>
      <c r="BP239" s="25">
        <v>11</v>
      </c>
      <c r="BQ239" s="25">
        <v>2</v>
      </c>
      <c r="BR239" s="25">
        <v>0</v>
      </c>
      <c r="BS239" s="25">
        <v>1</v>
      </c>
      <c r="BT239" s="25">
        <v>0</v>
      </c>
      <c r="BU239" s="25">
        <v>1</v>
      </c>
      <c r="BV239" s="25">
        <v>0</v>
      </c>
      <c r="BW239" s="25">
        <v>0</v>
      </c>
      <c r="BX239" s="39">
        <v>61.904761904761905</v>
      </c>
      <c r="BY239" s="39">
        <v>85.294117647058826</v>
      </c>
      <c r="BZ239" s="39">
        <v>70.370370370370367</v>
      </c>
      <c r="CA239" s="39">
        <v>82.857142857142861</v>
      </c>
      <c r="CB239" s="39">
        <v>57.894736842105267</v>
      </c>
      <c r="CC239" s="39">
        <v>33.333333333333329</v>
      </c>
      <c r="CD239" s="39">
        <v>0</v>
      </c>
      <c r="CE239" s="39">
        <v>12.5</v>
      </c>
      <c r="CF239" s="39">
        <v>0</v>
      </c>
      <c r="CG239" s="39">
        <v>16.666666666666664</v>
      </c>
      <c r="CH239" s="39">
        <v>0</v>
      </c>
      <c r="CI239" s="39">
        <v>0</v>
      </c>
      <c r="CJ239" s="63">
        <v>0</v>
      </c>
      <c r="CK239" s="63">
        <v>0</v>
      </c>
      <c r="CL239" s="63">
        <v>0</v>
      </c>
      <c r="CM239" s="63">
        <v>1</v>
      </c>
      <c r="CN239" s="63">
        <v>1</v>
      </c>
      <c r="CO239" s="63">
        <v>0</v>
      </c>
      <c r="CP239" s="63">
        <v>1</v>
      </c>
      <c r="CQ239" s="63">
        <v>1</v>
      </c>
      <c r="CR239" s="63">
        <v>1</v>
      </c>
      <c r="CS239" s="63">
        <v>1</v>
      </c>
      <c r="CT239" s="63">
        <v>1</v>
      </c>
      <c r="CU239" s="63">
        <v>1</v>
      </c>
      <c r="CV239" s="63">
        <v>0</v>
      </c>
      <c r="CW239" s="63">
        <v>0</v>
      </c>
      <c r="CX239" s="63">
        <v>0</v>
      </c>
      <c r="CY239" s="63">
        <v>0</v>
      </c>
      <c r="CZ239" s="63">
        <v>0</v>
      </c>
      <c r="DA239" s="63">
        <v>2</v>
      </c>
      <c r="DB239" s="63">
        <v>1</v>
      </c>
      <c r="DC239" s="63">
        <v>1</v>
      </c>
      <c r="DD239" s="63">
        <v>1</v>
      </c>
      <c r="DE239" s="63">
        <v>1</v>
      </c>
      <c r="DF239" s="63">
        <v>0</v>
      </c>
      <c r="DG239" s="63">
        <v>0</v>
      </c>
      <c r="DH239" s="25">
        <v>2</v>
      </c>
      <c r="DI239" s="25">
        <v>0</v>
      </c>
      <c r="DJ239" s="25">
        <v>2</v>
      </c>
      <c r="DK239" s="25">
        <v>0</v>
      </c>
      <c r="DL239" s="25">
        <v>2</v>
      </c>
      <c r="DM239" s="25">
        <v>0</v>
      </c>
      <c r="DN239" s="25">
        <v>1</v>
      </c>
      <c r="DO239" s="25">
        <v>2</v>
      </c>
      <c r="DP239" s="25">
        <v>2</v>
      </c>
      <c r="DQ239" s="25">
        <v>1</v>
      </c>
      <c r="DR239" s="25">
        <v>0</v>
      </c>
      <c r="DS239" s="25">
        <v>1</v>
      </c>
      <c r="DT239" s="34">
        <v>2</v>
      </c>
      <c r="DU239" s="34">
        <v>0</v>
      </c>
      <c r="DV239" s="34">
        <v>2</v>
      </c>
      <c r="DW239" s="34">
        <v>1</v>
      </c>
      <c r="DX239" s="34">
        <v>3</v>
      </c>
      <c r="DY239" s="34">
        <v>2</v>
      </c>
      <c r="DZ239" s="34">
        <v>3</v>
      </c>
      <c r="EA239" s="2">
        <v>4</v>
      </c>
      <c r="EB239" s="2">
        <v>4</v>
      </c>
      <c r="EC239" s="2">
        <v>3</v>
      </c>
      <c r="ED239" s="2">
        <v>1</v>
      </c>
      <c r="EE239" s="2">
        <v>2</v>
      </c>
      <c r="EF239" s="34">
        <v>0</v>
      </c>
      <c r="EG239" s="34">
        <v>999999999</v>
      </c>
      <c r="EH239" s="34">
        <v>0</v>
      </c>
      <c r="EI239" s="34">
        <v>100</v>
      </c>
      <c r="EJ239" s="34">
        <v>33.333333333333329</v>
      </c>
      <c r="EK239" s="34">
        <v>0</v>
      </c>
      <c r="EL239" s="34">
        <v>33.333333333333329</v>
      </c>
      <c r="EM239" s="34">
        <v>25</v>
      </c>
      <c r="EN239" s="34">
        <v>25</v>
      </c>
      <c r="EO239" s="34">
        <v>33.333333333333329</v>
      </c>
      <c r="EP239" s="34">
        <v>100</v>
      </c>
      <c r="EQ239" s="34">
        <v>50</v>
      </c>
      <c r="ER239" s="34">
        <v>0</v>
      </c>
      <c r="ES239" s="34">
        <v>999999999</v>
      </c>
      <c r="ET239" s="34">
        <v>0</v>
      </c>
      <c r="EU239" s="34">
        <v>0</v>
      </c>
      <c r="EV239" s="34">
        <v>0</v>
      </c>
      <c r="EW239" s="34">
        <v>100</v>
      </c>
      <c r="EX239" s="34">
        <v>33.333333333333329</v>
      </c>
      <c r="EY239" s="34">
        <v>25</v>
      </c>
      <c r="EZ239" s="34">
        <v>25</v>
      </c>
      <c r="FA239" s="34">
        <v>33.333333333333329</v>
      </c>
      <c r="FB239" s="34">
        <v>0</v>
      </c>
      <c r="FC239" s="34">
        <v>0</v>
      </c>
      <c r="FD239" s="42">
        <v>100</v>
      </c>
      <c r="FE239" s="42">
        <v>999999999</v>
      </c>
      <c r="FF239" s="42">
        <v>100</v>
      </c>
      <c r="FG239" s="42">
        <v>0</v>
      </c>
      <c r="FH239" s="42">
        <v>66.666666666666657</v>
      </c>
      <c r="FI239" s="42">
        <v>0</v>
      </c>
      <c r="FJ239" s="42">
        <v>33.333333333333329</v>
      </c>
      <c r="FK239" s="42">
        <v>50</v>
      </c>
      <c r="FL239" s="42">
        <v>50</v>
      </c>
      <c r="FM239" s="42">
        <v>33.333333333333329</v>
      </c>
      <c r="FN239" s="42">
        <v>0</v>
      </c>
      <c r="FO239" s="42">
        <v>50</v>
      </c>
      <c r="FP239" s="42">
        <v>0</v>
      </c>
      <c r="FQ239" s="2">
        <v>1</v>
      </c>
      <c r="FR239" s="2">
        <v>1</v>
      </c>
      <c r="FS239" s="2">
        <v>0</v>
      </c>
      <c r="FT239" s="2">
        <v>3</v>
      </c>
      <c r="FU239" s="2">
        <v>2</v>
      </c>
      <c r="FV239" s="2">
        <v>1</v>
      </c>
      <c r="FW239" s="2">
        <v>2</v>
      </c>
      <c r="FX239" s="2">
        <v>1</v>
      </c>
      <c r="FY239" s="2">
        <v>4</v>
      </c>
      <c r="FZ239" s="2">
        <v>3</v>
      </c>
      <c r="GA239" s="2">
        <v>1</v>
      </c>
      <c r="GB239" s="25">
        <v>0</v>
      </c>
      <c r="GC239" s="25">
        <v>1</v>
      </c>
      <c r="GD239" s="25">
        <v>1</v>
      </c>
      <c r="GE239" s="25">
        <v>1</v>
      </c>
      <c r="GF239" s="25">
        <v>0</v>
      </c>
      <c r="GG239" s="25">
        <v>1</v>
      </c>
      <c r="GH239" s="25">
        <v>2</v>
      </c>
      <c r="GI239" s="25">
        <v>1</v>
      </c>
      <c r="GJ239" s="25">
        <v>2</v>
      </c>
      <c r="GK239" s="25">
        <v>0</v>
      </c>
      <c r="GL239" s="25">
        <v>1</v>
      </c>
      <c r="GM239" s="25">
        <v>1</v>
      </c>
      <c r="GN239" s="2">
        <v>2</v>
      </c>
      <c r="GO239" s="2">
        <v>0</v>
      </c>
      <c r="GP239" s="2">
        <v>1</v>
      </c>
      <c r="GQ239" s="2">
        <v>1</v>
      </c>
      <c r="GR239" s="2">
        <v>1</v>
      </c>
      <c r="GS239" s="2">
        <v>0</v>
      </c>
      <c r="GT239" s="2">
        <v>1</v>
      </c>
      <c r="GU239" s="2">
        <v>2</v>
      </c>
      <c r="GV239" s="2">
        <v>2</v>
      </c>
      <c r="GW239" s="2">
        <v>1</v>
      </c>
      <c r="GX239" s="2">
        <v>0</v>
      </c>
      <c r="GY239" s="2">
        <v>1</v>
      </c>
      <c r="GZ239" s="2">
        <v>2</v>
      </c>
      <c r="HA239" s="2">
        <v>2</v>
      </c>
      <c r="HB239" s="2">
        <v>3</v>
      </c>
      <c r="HC239" s="2">
        <v>2</v>
      </c>
      <c r="HD239" s="2">
        <v>4</v>
      </c>
      <c r="HE239" s="2">
        <v>3</v>
      </c>
      <c r="HF239" s="2">
        <v>4</v>
      </c>
      <c r="HG239" s="2">
        <v>5</v>
      </c>
      <c r="HH239" s="2">
        <v>5</v>
      </c>
      <c r="HI239" s="2">
        <v>5</v>
      </c>
      <c r="HJ239" s="2">
        <v>4</v>
      </c>
      <c r="HK239" s="2">
        <v>3</v>
      </c>
      <c r="HL239" s="34">
        <v>0</v>
      </c>
      <c r="HM239" s="34">
        <v>50</v>
      </c>
      <c r="HN239" s="34">
        <v>33.333333333333329</v>
      </c>
      <c r="HO239" s="34">
        <v>0</v>
      </c>
      <c r="HP239" s="34">
        <v>75</v>
      </c>
      <c r="HQ239" s="34">
        <v>66.666666666666657</v>
      </c>
      <c r="HR239" s="34">
        <v>25</v>
      </c>
      <c r="HS239" s="34">
        <v>40</v>
      </c>
      <c r="HT239" s="34">
        <v>20</v>
      </c>
      <c r="HU239" s="34">
        <v>80</v>
      </c>
      <c r="HV239" s="34">
        <v>75</v>
      </c>
      <c r="HW239" s="34">
        <v>33.333333333333329</v>
      </c>
      <c r="HX239" s="39">
        <v>0</v>
      </c>
      <c r="HY239" s="39">
        <v>50</v>
      </c>
      <c r="HZ239" s="39">
        <v>33.333333333333329</v>
      </c>
      <c r="IA239" s="39">
        <v>50</v>
      </c>
      <c r="IB239" s="39">
        <v>0</v>
      </c>
      <c r="IC239" s="39">
        <v>33.333333333333329</v>
      </c>
      <c r="ID239" s="39">
        <v>50</v>
      </c>
      <c r="IE239" s="39">
        <v>20</v>
      </c>
      <c r="IF239" s="39">
        <v>40</v>
      </c>
      <c r="IG239" s="39">
        <v>0</v>
      </c>
      <c r="IH239" s="39">
        <v>25</v>
      </c>
      <c r="II239" s="39">
        <v>33.333333333333329</v>
      </c>
      <c r="IJ239" s="39">
        <v>100</v>
      </c>
      <c r="IK239" s="39">
        <v>0</v>
      </c>
      <c r="IL239" s="39">
        <v>33.333333333333329</v>
      </c>
      <c r="IM239" s="39">
        <v>50</v>
      </c>
      <c r="IN239" s="39">
        <v>25</v>
      </c>
      <c r="IO239" s="39">
        <v>0</v>
      </c>
      <c r="IP239" s="39">
        <v>25</v>
      </c>
      <c r="IQ239" s="39">
        <v>40</v>
      </c>
      <c r="IR239" s="39">
        <v>40</v>
      </c>
      <c r="IS239" s="39">
        <v>20</v>
      </c>
      <c r="IT239" s="39">
        <v>0</v>
      </c>
      <c r="IU239" s="39">
        <v>33.333333333333329</v>
      </c>
      <c r="IV239" s="39">
        <v>3</v>
      </c>
      <c r="IW239" s="39">
        <v>1</v>
      </c>
      <c r="IX239" s="39">
        <v>1</v>
      </c>
      <c r="IY239" s="39">
        <v>1</v>
      </c>
      <c r="IZ239" s="39">
        <v>0</v>
      </c>
      <c r="JA239" s="39">
        <v>0</v>
      </c>
      <c r="JB239" s="39">
        <v>1</v>
      </c>
      <c r="JC239" s="39">
        <v>1</v>
      </c>
      <c r="JD239" s="2">
        <v>2</v>
      </c>
      <c r="JE239" s="2">
        <v>0</v>
      </c>
      <c r="JF239" s="2">
        <v>1</v>
      </c>
      <c r="JG239" s="2">
        <v>1</v>
      </c>
      <c r="JH239" s="2">
        <v>1</v>
      </c>
      <c r="JI239" s="2">
        <v>1</v>
      </c>
      <c r="JJ239" s="2">
        <v>1</v>
      </c>
      <c r="JK239" s="2">
        <v>2</v>
      </c>
      <c r="JL239" s="2">
        <v>1</v>
      </c>
      <c r="JM239" s="44">
        <v>1</v>
      </c>
      <c r="JN239" s="44">
        <v>1</v>
      </c>
      <c r="JO239" s="44">
        <v>0</v>
      </c>
      <c r="JP239" s="2">
        <v>0</v>
      </c>
      <c r="JQ239" s="2">
        <v>0</v>
      </c>
      <c r="JR239" s="2">
        <v>0</v>
      </c>
      <c r="JS239" s="2">
        <v>0</v>
      </c>
      <c r="JT239" s="2">
        <v>1</v>
      </c>
      <c r="JU239" s="2">
        <v>1</v>
      </c>
      <c r="JV239" s="2">
        <v>2</v>
      </c>
      <c r="JW239" s="2">
        <v>0</v>
      </c>
      <c r="JX239" s="2">
        <v>2</v>
      </c>
      <c r="JY239" s="2">
        <v>0</v>
      </c>
      <c r="JZ239" s="2">
        <v>1</v>
      </c>
      <c r="KA239" s="2">
        <v>1</v>
      </c>
      <c r="KB239" s="25">
        <v>0</v>
      </c>
      <c r="KC239" s="25">
        <v>0</v>
      </c>
      <c r="KD239" s="25">
        <v>0</v>
      </c>
      <c r="KE239" s="25">
        <v>0</v>
      </c>
      <c r="KF239" s="25">
        <v>5</v>
      </c>
      <c r="KG239" s="25">
        <v>3</v>
      </c>
      <c r="KH239" s="25">
        <v>4</v>
      </c>
      <c r="KI239" s="25">
        <v>3</v>
      </c>
      <c r="KJ239" s="25">
        <v>3</v>
      </c>
      <c r="KK239" s="25">
        <v>1</v>
      </c>
      <c r="KL239" s="25">
        <v>3</v>
      </c>
      <c r="KM239" s="25">
        <v>2</v>
      </c>
      <c r="KN239" s="25">
        <v>2</v>
      </c>
      <c r="KO239" s="25">
        <v>0</v>
      </c>
      <c r="KP239" s="25">
        <v>1</v>
      </c>
      <c r="KQ239" s="25">
        <v>1</v>
      </c>
      <c r="KR239" s="44">
        <v>60</v>
      </c>
      <c r="KS239" s="44">
        <v>33.333333333333329</v>
      </c>
      <c r="KT239" s="44">
        <v>25</v>
      </c>
      <c r="KU239" s="44">
        <v>33.333333333333329</v>
      </c>
      <c r="KV239" s="44">
        <v>0</v>
      </c>
      <c r="KW239" s="44">
        <v>0</v>
      </c>
      <c r="KX239" s="44">
        <v>33.333333333333329</v>
      </c>
      <c r="KY239" s="44">
        <v>50</v>
      </c>
      <c r="KZ239" s="44">
        <v>100</v>
      </c>
      <c r="LA239" s="44">
        <v>999999999</v>
      </c>
      <c r="LB239" s="44">
        <v>100</v>
      </c>
      <c r="LC239" s="44">
        <v>100</v>
      </c>
      <c r="LD239" s="44">
        <v>20</v>
      </c>
      <c r="LE239" s="44">
        <v>33.333333333333329</v>
      </c>
      <c r="LF239" s="44">
        <v>25</v>
      </c>
      <c r="LG239" s="44">
        <v>66.666666666666657</v>
      </c>
      <c r="LH239" s="44">
        <v>33.333333333333329</v>
      </c>
      <c r="LI239" s="44">
        <v>100</v>
      </c>
      <c r="LJ239" s="44">
        <v>33.333333333333329</v>
      </c>
      <c r="LK239" s="44">
        <v>0</v>
      </c>
      <c r="LL239" s="44">
        <v>0</v>
      </c>
      <c r="LM239" s="44">
        <v>999999999</v>
      </c>
      <c r="LN239" s="44">
        <v>0</v>
      </c>
      <c r="LO239" s="44">
        <v>0</v>
      </c>
      <c r="LP239" s="44">
        <v>20</v>
      </c>
      <c r="LQ239" s="44">
        <v>33.333333333333329</v>
      </c>
      <c r="LR239" s="44">
        <v>50</v>
      </c>
      <c r="LS239" s="44">
        <v>0</v>
      </c>
      <c r="LT239" s="44">
        <v>66.666666666666657</v>
      </c>
      <c r="LU239" s="44">
        <v>0</v>
      </c>
      <c r="LV239" s="44">
        <v>33.333333333333329</v>
      </c>
      <c r="LW239" s="44">
        <v>50</v>
      </c>
      <c r="LX239" s="44">
        <v>0</v>
      </c>
      <c r="LY239" s="44">
        <v>999999999</v>
      </c>
      <c r="LZ239" s="44">
        <v>0</v>
      </c>
      <c r="MA239" s="44">
        <v>0</v>
      </c>
      <c r="MB239" s="25">
        <v>1</v>
      </c>
      <c r="MC239" s="25">
        <v>0</v>
      </c>
      <c r="MD239" s="25">
        <v>2</v>
      </c>
      <c r="ME239" s="25">
        <v>0</v>
      </c>
      <c r="MF239" s="25">
        <v>0</v>
      </c>
      <c r="MG239" s="25">
        <v>0</v>
      </c>
      <c r="MH239" s="25">
        <v>1</v>
      </c>
      <c r="MI239" s="25">
        <v>1</v>
      </c>
      <c r="MJ239" s="25">
        <v>2</v>
      </c>
      <c r="MK239" s="25">
        <v>1</v>
      </c>
      <c r="ML239" s="25">
        <v>0</v>
      </c>
      <c r="MM239" s="25">
        <v>1</v>
      </c>
      <c r="MN239" s="25">
        <v>2</v>
      </c>
      <c r="MO239" s="25">
        <v>0</v>
      </c>
      <c r="MP239" s="25">
        <v>2</v>
      </c>
      <c r="MQ239" s="25">
        <v>1</v>
      </c>
      <c r="MR239" s="25">
        <v>3</v>
      </c>
      <c r="MS239" s="25">
        <v>2</v>
      </c>
      <c r="MT239" s="25">
        <v>3</v>
      </c>
      <c r="MU239" s="25">
        <v>3</v>
      </c>
      <c r="MV239" s="25">
        <v>3</v>
      </c>
      <c r="MW239" s="44">
        <v>2</v>
      </c>
      <c r="MX239" s="44">
        <v>1</v>
      </c>
      <c r="MY239" s="44">
        <v>1</v>
      </c>
      <c r="MZ239" s="44">
        <v>50</v>
      </c>
      <c r="NA239" s="44">
        <v>999999999</v>
      </c>
      <c r="NB239" s="44">
        <v>100</v>
      </c>
      <c r="NC239" s="44">
        <v>0</v>
      </c>
      <c r="ND239" s="44">
        <v>0</v>
      </c>
      <c r="NE239" s="44">
        <v>0</v>
      </c>
      <c r="NF239" s="44">
        <v>33.333333333333329</v>
      </c>
      <c r="NG239" s="44">
        <v>33.333333333333329</v>
      </c>
      <c r="NH239" s="44">
        <v>66.666666666666657</v>
      </c>
      <c r="NI239" s="44">
        <v>50</v>
      </c>
      <c r="NJ239" s="44">
        <v>0</v>
      </c>
      <c r="NK239" s="44">
        <v>100</v>
      </c>
      <c r="NL239" s="25">
        <v>0</v>
      </c>
      <c r="NM239" s="25">
        <v>0</v>
      </c>
      <c r="NN239" s="25">
        <v>1</v>
      </c>
      <c r="NO239" s="25">
        <v>0</v>
      </c>
      <c r="NP239" s="25">
        <v>0</v>
      </c>
      <c r="NQ239" s="25">
        <v>0</v>
      </c>
      <c r="NR239" s="25">
        <v>0</v>
      </c>
      <c r="NS239" s="25">
        <v>0</v>
      </c>
      <c r="NT239" s="25">
        <v>0</v>
      </c>
      <c r="NU239" s="25">
        <v>0</v>
      </c>
      <c r="NV239" s="25">
        <v>0</v>
      </c>
      <c r="NW239" s="25">
        <v>0</v>
      </c>
      <c r="NX239" s="25">
        <v>0</v>
      </c>
      <c r="NY239" s="25">
        <v>1</v>
      </c>
      <c r="NZ239" s="25">
        <v>1</v>
      </c>
      <c r="OA239" s="25">
        <v>1</v>
      </c>
      <c r="OB239" s="25">
        <v>1</v>
      </c>
      <c r="OC239" s="25">
        <v>0</v>
      </c>
      <c r="OD239" s="44">
        <v>1</v>
      </c>
      <c r="OE239" s="44">
        <v>1</v>
      </c>
      <c r="OF239" s="44">
        <v>0</v>
      </c>
      <c r="OG239" s="44">
        <v>0</v>
      </c>
      <c r="OH239" s="44">
        <v>0</v>
      </c>
      <c r="OI239" s="44">
        <v>0</v>
      </c>
      <c r="OJ239" s="44">
        <v>999999999</v>
      </c>
      <c r="OK239" s="44">
        <v>0</v>
      </c>
      <c r="OL239" s="44">
        <v>100</v>
      </c>
      <c r="OM239" s="44">
        <v>0</v>
      </c>
      <c r="ON239" s="44">
        <v>0</v>
      </c>
      <c r="OO239" s="44">
        <v>999999999</v>
      </c>
      <c r="OP239" s="44">
        <v>0</v>
      </c>
      <c r="OQ239" s="44">
        <v>0</v>
      </c>
      <c r="OR239" s="44">
        <v>999999999</v>
      </c>
      <c r="OS239" s="44">
        <v>999999999</v>
      </c>
      <c r="OT239" s="44">
        <v>999999999</v>
      </c>
      <c r="OU239" s="44">
        <v>999999999</v>
      </c>
      <c r="OV239" s="25">
        <v>4</v>
      </c>
      <c r="OW239" s="25">
        <v>4</v>
      </c>
      <c r="OX239" s="25">
        <v>4</v>
      </c>
      <c r="OY239" s="25">
        <v>3</v>
      </c>
      <c r="OZ239" s="25">
        <v>5</v>
      </c>
      <c r="PA239" s="25">
        <v>6</v>
      </c>
      <c r="PB239" s="25">
        <v>9</v>
      </c>
      <c r="PC239" s="25">
        <v>8</v>
      </c>
      <c r="PD239" s="25">
        <v>7</v>
      </c>
      <c r="PE239" s="25">
        <v>5</v>
      </c>
      <c r="PF239" s="25">
        <v>6</v>
      </c>
      <c r="PG239" s="25">
        <v>4</v>
      </c>
      <c r="PH239" s="25">
        <v>11</v>
      </c>
      <c r="PI239" s="25">
        <v>9</v>
      </c>
      <c r="PJ239" s="25">
        <v>10</v>
      </c>
      <c r="PK239" s="25">
        <v>9</v>
      </c>
      <c r="PL239" s="25">
        <v>10</v>
      </c>
      <c r="PM239" s="25">
        <v>8</v>
      </c>
      <c r="PN239" s="25">
        <v>12</v>
      </c>
      <c r="PO239" s="25">
        <v>10</v>
      </c>
      <c r="PP239" s="25">
        <v>10</v>
      </c>
      <c r="PQ239" s="25">
        <v>7</v>
      </c>
      <c r="PR239" s="25">
        <v>6</v>
      </c>
      <c r="PS239" s="25">
        <v>4</v>
      </c>
      <c r="PT239" s="44">
        <v>36.363636363636367</v>
      </c>
      <c r="PU239" s="44">
        <v>44.444444444444443</v>
      </c>
      <c r="PV239" s="44">
        <v>40</v>
      </c>
      <c r="PW239" s="44">
        <v>33.333333333333329</v>
      </c>
      <c r="PX239" s="44">
        <v>50</v>
      </c>
      <c r="PY239" s="44">
        <v>75</v>
      </c>
      <c r="PZ239" s="44">
        <v>75</v>
      </c>
      <c r="QA239" s="44">
        <v>80</v>
      </c>
      <c r="QB239" s="44">
        <v>70</v>
      </c>
      <c r="QC239" s="44">
        <v>71.428571428571431</v>
      </c>
      <c r="QD239" s="44">
        <v>100</v>
      </c>
      <c r="QE239" s="44">
        <v>100</v>
      </c>
      <c r="QF239" s="25">
        <v>5</v>
      </c>
      <c r="QG239" s="25">
        <v>5</v>
      </c>
      <c r="QH239" s="25">
        <v>5</v>
      </c>
      <c r="QI239" s="25">
        <v>6</v>
      </c>
      <c r="QJ239" s="25">
        <v>8</v>
      </c>
      <c r="QK239" s="25">
        <v>6</v>
      </c>
      <c r="QL239" s="25">
        <v>9</v>
      </c>
      <c r="QM239" s="25">
        <v>9</v>
      </c>
      <c r="QN239" s="25">
        <v>9</v>
      </c>
      <c r="QO239" s="25">
        <v>6</v>
      </c>
      <c r="QP239" s="25">
        <v>3</v>
      </c>
      <c r="QQ239" s="25">
        <v>11</v>
      </c>
      <c r="QR239" s="25">
        <v>9</v>
      </c>
      <c r="QS239" s="25">
        <v>10</v>
      </c>
      <c r="QT239" s="25">
        <v>9</v>
      </c>
      <c r="QU239" s="25">
        <v>10</v>
      </c>
      <c r="QV239" s="25">
        <v>8</v>
      </c>
      <c r="QW239" s="25">
        <v>12</v>
      </c>
      <c r="QX239" s="25">
        <v>10</v>
      </c>
      <c r="QY239" s="25">
        <v>10</v>
      </c>
      <c r="QZ239" s="25">
        <v>7</v>
      </c>
      <c r="RA239" s="25">
        <v>6</v>
      </c>
      <c r="RB239" s="44">
        <v>45.454545454545453</v>
      </c>
      <c r="RC239" s="44">
        <v>55.555555555555557</v>
      </c>
      <c r="RD239" s="44">
        <v>50</v>
      </c>
      <c r="RE239" s="44">
        <v>66.666666666666657</v>
      </c>
      <c r="RF239" s="44">
        <v>80</v>
      </c>
      <c r="RG239" s="44">
        <v>75</v>
      </c>
      <c r="RH239" s="44">
        <v>75</v>
      </c>
      <c r="RI239" s="44">
        <v>90</v>
      </c>
      <c r="RJ239" s="44">
        <v>90</v>
      </c>
      <c r="RK239" s="44">
        <v>85.714285714285708</v>
      </c>
      <c r="RL239" s="44">
        <v>50</v>
      </c>
      <c r="RM239" s="25">
        <v>5</v>
      </c>
      <c r="RN239" s="25">
        <v>3</v>
      </c>
      <c r="RO239" s="25">
        <v>5</v>
      </c>
      <c r="RP239" s="25">
        <v>6</v>
      </c>
      <c r="RQ239" s="25">
        <v>7</v>
      </c>
      <c r="RR239" s="25">
        <v>4</v>
      </c>
      <c r="RS239" s="25">
        <v>6</v>
      </c>
      <c r="RT239" s="25">
        <v>3</v>
      </c>
      <c r="RU239" s="25">
        <v>5</v>
      </c>
      <c r="RV239" s="25">
        <v>3</v>
      </c>
      <c r="RW239" s="25">
        <v>2</v>
      </c>
      <c r="RX239" s="25">
        <v>2</v>
      </c>
      <c r="RY239" s="25">
        <v>3</v>
      </c>
      <c r="RZ239" s="25">
        <v>5</v>
      </c>
      <c r="SA239" s="25">
        <v>2</v>
      </c>
      <c r="SB239" s="25">
        <v>3</v>
      </c>
      <c r="SC239" s="25">
        <v>1</v>
      </c>
      <c r="SD239" s="25">
        <v>2</v>
      </c>
      <c r="SE239" s="25">
        <v>1</v>
      </c>
      <c r="SF239" s="25">
        <v>3</v>
      </c>
      <c r="SG239" s="25">
        <v>1</v>
      </c>
      <c r="SH239" s="25">
        <v>3</v>
      </c>
      <c r="SI239" s="25">
        <v>2</v>
      </c>
      <c r="SJ239" s="25">
        <v>1</v>
      </c>
      <c r="SK239" s="25">
        <v>2</v>
      </c>
      <c r="SL239" s="25">
        <v>3</v>
      </c>
      <c r="SM239" s="25">
        <v>2</v>
      </c>
      <c r="SN239" s="25">
        <v>3</v>
      </c>
      <c r="SO239" s="25">
        <v>1</v>
      </c>
      <c r="SP239" s="25">
        <v>2</v>
      </c>
      <c r="SQ239" s="25">
        <v>1</v>
      </c>
      <c r="SR239" s="25">
        <v>1</v>
      </c>
      <c r="SS239" s="25">
        <v>1</v>
      </c>
      <c r="ST239" s="25">
        <v>2</v>
      </c>
      <c r="SU239" s="25">
        <v>1</v>
      </c>
      <c r="SV239" s="25">
        <v>1</v>
      </c>
      <c r="SW239" s="44">
        <v>23.809523809523807</v>
      </c>
      <c r="SX239" s="44">
        <v>8.8235294117647065</v>
      </c>
      <c r="SY239" s="44">
        <v>18.518518518518519</v>
      </c>
      <c r="SZ239" s="44">
        <v>17.142857142857142</v>
      </c>
      <c r="TA239" s="44">
        <v>36.84210526315789</v>
      </c>
      <c r="TB239" s="44">
        <v>66.666666666666657</v>
      </c>
      <c r="TC239" s="44">
        <v>66.666666666666657</v>
      </c>
      <c r="TD239" s="44">
        <v>37.5</v>
      </c>
      <c r="TE239" s="44">
        <v>62.5</v>
      </c>
      <c r="TF239" s="44">
        <v>50</v>
      </c>
      <c r="TG239" s="44">
        <v>40</v>
      </c>
      <c r="TH239" s="44">
        <v>50</v>
      </c>
      <c r="TI239" s="44">
        <v>14.285714285714285</v>
      </c>
      <c r="TJ239" s="44">
        <v>14.705882352941178</v>
      </c>
      <c r="TK239" s="44">
        <v>7.4074074074074066</v>
      </c>
      <c r="TL239" s="44">
        <v>8.5714285714285712</v>
      </c>
      <c r="TM239" s="44">
        <v>5.2631578947368416</v>
      </c>
      <c r="TN239" s="44">
        <v>33.333333333333329</v>
      </c>
      <c r="TO239" s="44">
        <v>11.111111111111111</v>
      </c>
      <c r="TP239" s="44">
        <v>37.5</v>
      </c>
      <c r="TQ239" s="44">
        <v>12.5</v>
      </c>
      <c r="TR239" s="44">
        <v>50</v>
      </c>
      <c r="TS239" s="44">
        <v>40</v>
      </c>
      <c r="TT239" s="44">
        <v>25</v>
      </c>
      <c r="TU239" s="44">
        <v>9.5238095238095237</v>
      </c>
      <c r="TV239" s="44">
        <v>8.8235294117647065</v>
      </c>
      <c r="TW239" s="44">
        <v>7.4074074074074066</v>
      </c>
      <c r="TX239" s="44">
        <v>8.5714285714285712</v>
      </c>
      <c r="TY239" s="44">
        <v>5.2631578947368416</v>
      </c>
      <c r="TZ239" s="44">
        <v>33.333333333333329</v>
      </c>
      <c r="UA239" s="44">
        <v>11.111111111111111</v>
      </c>
      <c r="UB239" s="44">
        <v>12.5</v>
      </c>
      <c r="UC239" s="44">
        <v>12.5</v>
      </c>
      <c r="UD239" s="44">
        <v>33.333333333333329</v>
      </c>
      <c r="UE239" s="44">
        <v>20</v>
      </c>
      <c r="UF239" s="44">
        <v>25</v>
      </c>
    </row>
    <row r="240" spans="1:552" x14ac:dyDescent="0.25">
      <c r="A240" s="2" t="str">
        <f t="shared" si="3"/>
        <v xml:space="preserve">355410 Taubaté                                                                                                                                      </v>
      </c>
      <c r="B240" s="58">
        <v>355410</v>
      </c>
      <c r="C240" s="2" t="s">
        <v>284</v>
      </c>
      <c r="D240" s="56">
        <v>18</v>
      </c>
      <c r="E240" s="56">
        <v>13</v>
      </c>
      <c r="F240" s="56">
        <v>12</v>
      </c>
      <c r="G240" s="56">
        <v>11</v>
      </c>
      <c r="H240" s="56">
        <v>10</v>
      </c>
      <c r="I240" s="56">
        <v>12</v>
      </c>
      <c r="J240" s="56">
        <v>13</v>
      </c>
      <c r="K240" s="56">
        <v>10</v>
      </c>
      <c r="L240" s="56">
        <v>11</v>
      </c>
      <c r="M240" s="56">
        <v>16</v>
      </c>
      <c r="N240" s="56">
        <v>16</v>
      </c>
      <c r="O240" s="56">
        <v>6</v>
      </c>
      <c r="P240" s="59">
        <v>8</v>
      </c>
      <c r="Q240" s="59">
        <v>6</v>
      </c>
      <c r="R240" s="59">
        <v>3</v>
      </c>
      <c r="S240" s="59">
        <v>7</v>
      </c>
      <c r="T240" s="59">
        <v>5</v>
      </c>
      <c r="U240" s="59">
        <v>8</v>
      </c>
      <c r="V240" s="59">
        <v>9</v>
      </c>
      <c r="W240" s="59">
        <v>5</v>
      </c>
      <c r="X240" s="59">
        <v>10</v>
      </c>
      <c r="Y240" s="59">
        <v>14</v>
      </c>
      <c r="Z240" s="59">
        <v>13</v>
      </c>
      <c r="AA240" s="59">
        <v>6</v>
      </c>
      <c r="AB240" s="62">
        <v>44.444444444444443</v>
      </c>
      <c r="AC240" s="62">
        <v>46.153846153846153</v>
      </c>
      <c r="AD240" s="62">
        <v>25</v>
      </c>
      <c r="AE240" s="62">
        <v>63.636363636363633</v>
      </c>
      <c r="AF240" s="62">
        <v>50</v>
      </c>
      <c r="AG240" s="62">
        <v>66.666666666666657</v>
      </c>
      <c r="AH240" s="62">
        <v>69.230769230769226</v>
      </c>
      <c r="AI240" s="62">
        <v>50</v>
      </c>
      <c r="AJ240" s="62">
        <v>90.909090909090907</v>
      </c>
      <c r="AK240" s="62">
        <v>87.5</v>
      </c>
      <c r="AL240" s="62">
        <v>81.25</v>
      </c>
      <c r="AM240" s="62">
        <v>100</v>
      </c>
      <c r="AN240" s="61">
        <v>8</v>
      </c>
      <c r="AO240" s="25">
        <v>6</v>
      </c>
      <c r="AP240" s="25">
        <v>9</v>
      </c>
      <c r="AQ240" s="25">
        <v>4</v>
      </c>
      <c r="AR240" s="25">
        <v>4</v>
      </c>
      <c r="AS240" s="25">
        <v>4</v>
      </c>
      <c r="AT240" s="25">
        <v>4</v>
      </c>
      <c r="AU240" s="25">
        <v>4</v>
      </c>
      <c r="AV240" s="25">
        <v>0</v>
      </c>
      <c r="AW240" s="25">
        <v>2</v>
      </c>
      <c r="AX240" s="25">
        <v>3</v>
      </c>
      <c r="AY240" s="25">
        <v>0</v>
      </c>
      <c r="AZ240" s="39">
        <v>44.444444444444443</v>
      </c>
      <c r="BA240" s="39">
        <v>46.153846153846153</v>
      </c>
      <c r="BB240" s="39">
        <v>75</v>
      </c>
      <c r="BC240" s="39">
        <v>36.363636363636367</v>
      </c>
      <c r="BD240" s="39">
        <v>40</v>
      </c>
      <c r="BE240" s="39">
        <v>33.333333333333329</v>
      </c>
      <c r="BF240" s="39">
        <v>30.76923076923077</v>
      </c>
      <c r="BG240" s="39">
        <v>40</v>
      </c>
      <c r="BH240" s="39">
        <v>0</v>
      </c>
      <c r="BI240" s="39">
        <v>12.5</v>
      </c>
      <c r="BJ240" s="39">
        <v>18.75</v>
      </c>
      <c r="BK240" s="39">
        <v>0</v>
      </c>
      <c r="BL240" s="25">
        <v>2</v>
      </c>
      <c r="BM240" s="25">
        <v>1</v>
      </c>
      <c r="BN240" s="25">
        <v>0</v>
      </c>
      <c r="BO240" s="25">
        <v>0</v>
      </c>
      <c r="BP240" s="25">
        <v>1</v>
      </c>
      <c r="BQ240" s="25">
        <v>0</v>
      </c>
      <c r="BR240" s="25">
        <v>0</v>
      </c>
      <c r="BS240" s="25">
        <v>1</v>
      </c>
      <c r="BT240" s="25">
        <v>1</v>
      </c>
      <c r="BU240" s="25">
        <v>0</v>
      </c>
      <c r="BV240" s="25">
        <v>0</v>
      </c>
      <c r="BW240" s="25">
        <v>0</v>
      </c>
      <c r="BX240" s="39">
        <v>11.111111111111111</v>
      </c>
      <c r="BY240" s="39">
        <v>7.6923076923076925</v>
      </c>
      <c r="BZ240" s="39">
        <v>0</v>
      </c>
      <c r="CA240" s="39">
        <v>0</v>
      </c>
      <c r="CB240" s="39">
        <v>10</v>
      </c>
      <c r="CC240" s="39">
        <v>0</v>
      </c>
      <c r="CD240" s="39">
        <v>0</v>
      </c>
      <c r="CE240" s="39">
        <v>10</v>
      </c>
      <c r="CF240" s="39">
        <v>9.0909090909090917</v>
      </c>
      <c r="CG240" s="39">
        <v>0</v>
      </c>
      <c r="CH240" s="39">
        <v>0</v>
      </c>
      <c r="CI240" s="39">
        <v>0</v>
      </c>
      <c r="CJ240" s="63">
        <v>0</v>
      </c>
      <c r="CK240" s="63">
        <v>4</v>
      </c>
      <c r="CL240" s="63">
        <v>2</v>
      </c>
      <c r="CM240" s="63">
        <v>4</v>
      </c>
      <c r="CN240" s="63">
        <v>1</v>
      </c>
      <c r="CO240" s="63">
        <v>4</v>
      </c>
      <c r="CP240" s="63">
        <v>6</v>
      </c>
      <c r="CQ240" s="63">
        <v>4</v>
      </c>
      <c r="CR240" s="63">
        <v>3</v>
      </c>
      <c r="CS240" s="63">
        <v>8</v>
      </c>
      <c r="CT240" s="63">
        <v>5</v>
      </c>
      <c r="CU240" s="63">
        <v>2</v>
      </c>
      <c r="CV240" s="63">
        <v>0</v>
      </c>
      <c r="CW240" s="63">
        <v>0</v>
      </c>
      <c r="CX240" s="63">
        <v>1</v>
      </c>
      <c r="CY240" s="63">
        <v>0</v>
      </c>
      <c r="CZ240" s="63">
        <v>1</v>
      </c>
      <c r="DA240" s="63">
        <v>1</v>
      </c>
      <c r="DB240" s="63">
        <v>0</v>
      </c>
      <c r="DC240" s="63">
        <v>0</v>
      </c>
      <c r="DD240" s="63">
        <v>1</v>
      </c>
      <c r="DE240" s="63">
        <v>1</v>
      </c>
      <c r="DF240" s="63">
        <v>0</v>
      </c>
      <c r="DG240" s="63">
        <v>0</v>
      </c>
      <c r="DH240" s="25">
        <v>1</v>
      </c>
      <c r="DI240" s="25">
        <v>0</v>
      </c>
      <c r="DJ240" s="25">
        <v>0</v>
      </c>
      <c r="DK240" s="25">
        <v>1</v>
      </c>
      <c r="DL240" s="25">
        <v>1</v>
      </c>
      <c r="DM240" s="25">
        <v>0</v>
      </c>
      <c r="DN240" s="25">
        <v>1</v>
      </c>
      <c r="DO240" s="25">
        <v>1</v>
      </c>
      <c r="DP240" s="25">
        <v>3</v>
      </c>
      <c r="DQ240" s="25">
        <v>2</v>
      </c>
      <c r="DR240" s="25">
        <v>0</v>
      </c>
      <c r="DS240" s="25">
        <v>0</v>
      </c>
      <c r="DT240" s="34">
        <v>1</v>
      </c>
      <c r="DU240" s="34">
        <v>4</v>
      </c>
      <c r="DV240" s="34">
        <v>3</v>
      </c>
      <c r="DW240" s="34">
        <v>5</v>
      </c>
      <c r="DX240" s="34">
        <v>3</v>
      </c>
      <c r="DY240" s="34">
        <v>5</v>
      </c>
      <c r="DZ240" s="34">
        <v>7</v>
      </c>
      <c r="EA240" s="2">
        <v>5</v>
      </c>
      <c r="EB240" s="2">
        <v>7</v>
      </c>
      <c r="EC240" s="2">
        <v>11</v>
      </c>
      <c r="ED240" s="2">
        <v>5</v>
      </c>
      <c r="EE240" s="2">
        <v>2</v>
      </c>
      <c r="EF240" s="34">
        <v>0</v>
      </c>
      <c r="EG240" s="34">
        <v>100</v>
      </c>
      <c r="EH240" s="34">
        <v>66.666666666666657</v>
      </c>
      <c r="EI240" s="34">
        <v>80</v>
      </c>
      <c r="EJ240" s="34">
        <v>33.333333333333329</v>
      </c>
      <c r="EK240" s="34">
        <v>80</v>
      </c>
      <c r="EL240" s="34">
        <v>85.714285714285708</v>
      </c>
      <c r="EM240" s="34">
        <v>80</v>
      </c>
      <c r="EN240" s="34">
        <v>42.857142857142854</v>
      </c>
      <c r="EO240" s="34">
        <v>72.727272727272734</v>
      </c>
      <c r="EP240" s="34">
        <v>100</v>
      </c>
      <c r="EQ240" s="34">
        <v>100</v>
      </c>
      <c r="ER240" s="34">
        <v>0</v>
      </c>
      <c r="ES240" s="34">
        <v>0</v>
      </c>
      <c r="ET240" s="34">
        <v>33.333333333333329</v>
      </c>
      <c r="EU240" s="34">
        <v>0</v>
      </c>
      <c r="EV240" s="34">
        <v>33.333333333333329</v>
      </c>
      <c r="EW240" s="34">
        <v>20</v>
      </c>
      <c r="EX240" s="34">
        <v>0</v>
      </c>
      <c r="EY240" s="34">
        <v>0</v>
      </c>
      <c r="EZ240" s="34">
        <v>14.285714285714285</v>
      </c>
      <c r="FA240" s="34">
        <v>9.0909090909090917</v>
      </c>
      <c r="FB240" s="34">
        <v>0</v>
      </c>
      <c r="FC240" s="34">
        <v>0</v>
      </c>
      <c r="FD240" s="42">
        <v>100</v>
      </c>
      <c r="FE240" s="42">
        <v>0</v>
      </c>
      <c r="FF240" s="42">
        <v>0</v>
      </c>
      <c r="FG240" s="42">
        <v>20</v>
      </c>
      <c r="FH240" s="42">
        <v>33.333333333333329</v>
      </c>
      <c r="FI240" s="42">
        <v>0</v>
      </c>
      <c r="FJ240" s="42">
        <v>14.285714285714285</v>
      </c>
      <c r="FK240" s="42">
        <v>20</v>
      </c>
      <c r="FL240" s="42">
        <v>42.857142857142854</v>
      </c>
      <c r="FM240" s="42">
        <v>18.181818181818183</v>
      </c>
      <c r="FN240" s="42">
        <v>0</v>
      </c>
      <c r="FO240" s="42">
        <v>0</v>
      </c>
      <c r="FP240" s="42">
        <v>3</v>
      </c>
      <c r="FQ240" s="2">
        <v>3</v>
      </c>
      <c r="FR240" s="2">
        <v>2</v>
      </c>
      <c r="FS240" s="2">
        <v>6</v>
      </c>
      <c r="FT240" s="2">
        <v>3</v>
      </c>
      <c r="FU240" s="2">
        <v>4</v>
      </c>
      <c r="FV240" s="2">
        <v>5</v>
      </c>
      <c r="FW240" s="2">
        <v>4</v>
      </c>
      <c r="FX240" s="2">
        <v>8</v>
      </c>
      <c r="FY240" s="2">
        <v>8</v>
      </c>
      <c r="FZ240" s="2">
        <v>10</v>
      </c>
      <c r="GA240" s="2">
        <v>5</v>
      </c>
      <c r="GB240" s="25">
        <v>2</v>
      </c>
      <c r="GC240" s="25">
        <v>0</v>
      </c>
      <c r="GD240" s="25">
        <v>0</v>
      </c>
      <c r="GE240" s="25">
        <v>0</v>
      </c>
      <c r="GF240" s="25">
        <v>0</v>
      </c>
      <c r="GG240" s="25">
        <v>2</v>
      </c>
      <c r="GH240" s="25">
        <v>1</v>
      </c>
      <c r="GI240" s="25">
        <v>0</v>
      </c>
      <c r="GJ240" s="25">
        <v>0</v>
      </c>
      <c r="GK240" s="25">
        <v>4</v>
      </c>
      <c r="GL240" s="25">
        <v>0</v>
      </c>
      <c r="GM240" s="25">
        <v>0</v>
      </c>
      <c r="GN240" s="2">
        <v>2</v>
      </c>
      <c r="GO240" s="2">
        <v>1</v>
      </c>
      <c r="GP240" s="2">
        <v>1</v>
      </c>
      <c r="GQ240" s="2">
        <v>1</v>
      </c>
      <c r="GR240" s="2">
        <v>1</v>
      </c>
      <c r="GS240" s="2">
        <v>2</v>
      </c>
      <c r="GT240" s="2">
        <v>2</v>
      </c>
      <c r="GU240" s="2">
        <v>1</v>
      </c>
      <c r="GV240" s="2">
        <v>1</v>
      </c>
      <c r="GW240" s="2">
        <v>1</v>
      </c>
      <c r="GX240" s="2">
        <v>1</v>
      </c>
      <c r="GY240" s="2">
        <v>0</v>
      </c>
      <c r="GZ240" s="2">
        <v>7</v>
      </c>
      <c r="HA240" s="2">
        <v>4</v>
      </c>
      <c r="HB240" s="2">
        <v>3</v>
      </c>
      <c r="HC240" s="2">
        <v>7</v>
      </c>
      <c r="HD240" s="2">
        <v>4</v>
      </c>
      <c r="HE240" s="2">
        <v>8</v>
      </c>
      <c r="HF240" s="2">
        <v>8</v>
      </c>
      <c r="HG240" s="2">
        <v>5</v>
      </c>
      <c r="HH240" s="2">
        <v>9</v>
      </c>
      <c r="HI240" s="2">
        <v>13</v>
      </c>
      <c r="HJ240" s="2">
        <v>11</v>
      </c>
      <c r="HK240" s="2">
        <v>5</v>
      </c>
      <c r="HL240" s="34">
        <v>42.857142857142854</v>
      </c>
      <c r="HM240" s="34">
        <v>75</v>
      </c>
      <c r="HN240" s="34">
        <v>66.666666666666657</v>
      </c>
      <c r="HO240" s="34">
        <v>85.714285714285708</v>
      </c>
      <c r="HP240" s="34">
        <v>75</v>
      </c>
      <c r="HQ240" s="34">
        <v>50</v>
      </c>
      <c r="HR240" s="34">
        <v>62.5</v>
      </c>
      <c r="HS240" s="34">
        <v>80</v>
      </c>
      <c r="HT240" s="34">
        <v>88.888888888888886</v>
      </c>
      <c r="HU240" s="34">
        <v>61.53846153846154</v>
      </c>
      <c r="HV240" s="34">
        <v>90.909090909090907</v>
      </c>
      <c r="HW240" s="34">
        <v>100</v>
      </c>
      <c r="HX240" s="39">
        <v>28.571428571428569</v>
      </c>
      <c r="HY240" s="39">
        <v>0</v>
      </c>
      <c r="HZ240" s="39">
        <v>0</v>
      </c>
      <c r="IA240" s="39">
        <v>0</v>
      </c>
      <c r="IB240" s="39">
        <v>0</v>
      </c>
      <c r="IC240" s="39">
        <v>25</v>
      </c>
      <c r="ID240" s="39">
        <v>12.5</v>
      </c>
      <c r="IE240" s="39">
        <v>0</v>
      </c>
      <c r="IF240" s="39">
        <v>0</v>
      </c>
      <c r="IG240" s="39">
        <v>30.76923076923077</v>
      </c>
      <c r="IH240" s="39">
        <v>0</v>
      </c>
      <c r="II240" s="39">
        <v>0</v>
      </c>
      <c r="IJ240" s="39">
        <v>28.571428571428569</v>
      </c>
      <c r="IK240" s="39">
        <v>25</v>
      </c>
      <c r="IL240" s="39">
        <v>33.333333333333329</v>
      </c>
      <c r="IM240" s="39">
        <v>14.285714285714285</v>
      </c>
      <c r="IN240" s="39">
        <v>25</v>
      </c>
      <c r="IO240" s="39">
        <v>25</v>
      </c>
      <c r="IP240" s="39">
        <v>25</v>
      </c>
      <c r="IQ240" s="39">
        <v>20</v>
      </c>
      <c r="IR240" s="39">
        <v>11.111111111111111</v>
      </c>
      <c r="IS240" s="39">
        <v>7.6923076923076925</v>
      </c>
      <c r="IT240" s="39">
        <v>9.0909090909090917</v>
      </c>
      <c r="IU240" s="39">
        <v>0</v>
      </c>
      <c r="IV240" s="39">
        <v>5</v>
      </c>
      <c r="IW240" s="39">
        <v>4</v>
      </c>
      <c r="IX240" s="39">
        <v>6</v>
      </c>
      <c r="IY240" s="39">
        <v>3</v>
      </c>
      <c r="IZ240" s="39">
        <v>2</v>
      </c>
      <c r="JA240" s="39">
        <v>3</v>
      </c>
      <c r="JB240" s="39">
        <v>2</v>
      </c>
      <c r="JC240" s="39">
        <v>3</v>
      </c>
      <c r="JD240" s="2">
        <v>0</v>
      </c>
      <c r="JE240" s="2">
        <v>1</v>
      </c>
      <c r="JF240" s="2">
        <v>3</v>
      </c>
      <c r="JG240" s="2">
        <v>0</v>
      </c>
      <c r="JH240" s="2">
        <v>1</v>
      </c>
      <c r="JI240" s="2">
        <v>0</v>
      </c>
      <c r="JJ240" s="2">
        <v>0</v>
      </c>
      <c r="JK240" s="2">
        <v>1</v>
      </c>
      <c r="JL240" s="2">
        <v>0</v>
      </c>
      <c r="JM240" s="44">
        <v>1</v>
      </c>
      <c r="JN240" s="44">
        <v>1</v>
      </c>
      <c r="JO240" s="44">
        <v>0</v>
      </c>
      <c r="JP240" s="2">
        <v>0</v>
      </c>
      <c r="JQ240" s="2">
        <v>0</v>
      </c>
      <c r="JR240" s="2">
        <v>0</v>
      </c>
      <c r="JS240" s="2">
        <v>0</v>
      </c>
      <c r="JT240" s="2">
        <v>2</v>
      </c>
      <c r="JU240" s="2">
        <v>0</v>
      </c>
      <c r="JV240" s="2">
        <v>1</v>
      </c>
      <c r="JW240" s="2">
        <v>0</v>
      </c>
      <c r="JX240" s="2">
        <v>1</v>
      </c>
      <c r="JY240" s="2">
        <v>0</v>
      </c>
      <c r="JZ240" s="2">
        <v>1</v>
      </c>
      <c r="KA240" s="2">
        <v>1</v>
      </c>
      <c r="KB240" s="25">
        <v>0</v>
      </c>
      <c r="KC240" s="25">
        <v>1</v>
      </c>
      <c r="KD240" s="25">
        <v>0</v>
      </c>
      <c r="KE240" s="25">
        <v>0</v>
      </c>
      <c r="KF240" s="25">
        <v>8</v>
      </c>
      <c r="KG240" s="25">
        <v>4</v>
      </c>
      <c r="KH240" s="25">
        <v>7</v>
      </c>
      <c r="KI240" s="25">
        <v>4</v>
      </c>
      <c r="KJ240" s="25">
        <v>3</v>
      </c>
      <c r="KK240" s="25">
        <v>4</v>
      </c>
      <c r="KL240" s="25">
        <v>4</v>
      </c>
      <c r="KM240" s="25">
        <v>4</v>
      </c>
      <c r="KN240" s="25">
        <v>0</v>
      </c>
      <c r="KO240" s="25">
        <v>2</v>
      </c>
      <c r="KP240" s="25">
        <v>3</v>
      </c>
      <c r="KQ240" s="25">
        <v>0</v>
      </c>
      <c r="KR240" s="44">
        <v>62.5</v>
      </c>
      <c r="KS240" s="44">
        <v>100</v>
      </c>
      <c r="KT240" s="44">
        <v>85.714285714285708</v>
      </c>
      <c r="KU240" s="44">
        <v>75</v>
      </c>
      <c r="KV240" s="44">
        <v>66.666666666666657</v>
      </c>
      <c r="KW240" s="44">
        <v>75</v>
      </c>
      <c r="KX240" s="44">
        <v>50</v>
      </c>
      <c r="KY240" s="44">
        <v>75</v>
      </c>
      <c r="KZ240" s="44">
        <v>999999999</v>
      </c>
      <c r="LA240" s="44">
        <v>50</v>
      </c>
      <c r="LB240" s="44">
        <v>100</v>
      </c>
      <c r="LC240" s="44">
        <v>999999999</v>
      </c>
      <c r="LD240" s="44">
        <v>12.5</v>
      </c>
      <c r="LE240" s="44">
        <v>0</v>
      </c>
      <c r="LF240" s="44">
        <v>0</v>
      </c>
      <c r="LG240" s="44">
        <v>25</v>
      </c>
      <c r="LH240" s="44">
        <v>0</v>
      </c>
      <c r="LI240" s="44">
        <v>25</v>
      </c>
      <c r="LJ240" s="44">
        <v>25</v>
      </c>
      <c r="LK240" s="44">
        <v>0</v>
      </c>
      <c r="LL240" s="44">
        <v>999999999</v>
      </c>
      <c r="LM240" s="44">
        <v>0</v>
      </c>
      <c r="LN240" s="44">
        <v>0</v>
      </c>
      <c r="LO240" s="44">
        <v>999999999</v>
      </c>
      <c r="LP240" s="44">
        <v>25</v>
      </c>
      <c r="LQ240" s="44">
        <v>0</v>
      </c>
      <c r="LR240" s="44">
        <v>14.285714285714285</v>
      </c>
      <c r="LS240" s="44">
        <v>0</v>
      </c>
      <c r="LT240" s="44">
        <v>33.333333333333329</v>
      </c>
      <c r="LU240" s="44">
        <v>0</v>
      </c>
      <c r="LV240" s="44">
        <v>25</v>
      </c>
      <c r="LW240" s="44">
        <v>25</v>
      </c>
      <c r="LX240" s="44">
        <v>999999999</v>
      </c>
      <c r="LY240" s="44">
        <v>50</v>
      </c>
      <c r="LZ240" s="44">
        <v>0</v>
      </c>
      <c r="MA240" s="44">
        <v>999999999</v>
      </c>
      <c r="MB240" s="25">
        <v>3</v>
      </c>
      <c r="MC240" s="25">
        <v>0</v>
      </c>
      <c r="MD240" s="25">
        <v>0</v>
      </c>
      <c r="ME240" s="25">
        <v>1</v>
      </c>
      <c r="MF240" s="25">
        <v>1</v>
      </c>
      <c r="MG240" s="25">
        <v>1</v>
      </c>
      <c r="MH240" s="25">
        <v>1</v>
      </c>
      <c r="MI240" s="25">
        <v>1</v>
      </c>
      <c r="MJ240" s="25">
        <v>4</v>
      </c>
      <c r="MK240" s="25">
        <v>5</v>
      </c>
      <c r="ML240" s="25">
        <v>1</v>
      </c>
      <c r="MM240" s="25">
        <v>0</v>
      </c>
      <c r="MN240" s="25">
        <v>3</v>
      </c>
      <c r="MO240" s="25">
        <v>4</v>
      </c>
      <c r="MP240" s="25">
        <v>3</v>
      </c>
      <c r="MQ240" s="25">
        <v>5</v>
      </c>
      <c r="MR240" s="25">
        <v>3</v>
      </c>
      <c r="MS240" s="25">
        <v>5</v>
      </c>
      <c r="MT240" s="25">
        <v>7</v>
      </c>
      <c r="MU240" s="25">
        <v>5</v>
      </c>
      <c r="MV240" s="25">
        <v>7</v>
      </c>
      <c r="MW240" s="44">
        <v>11</v>
      </c>
      <c r="MX240" s="44">
        <v>2</v>
      </c>
      <c r="MY240" s="44">
        <v>1</v>
      </c>
      <c r="MZ240" s="44">
        <v>100</v>
      </c>
      <c r="NA240" s="44">
        <v>0</v>
      </c>
      <c r="NB240" s="44">
        <v>0</v>
      </c>
      <c r="NC240" s="44">
        <v>20</v>
      </c>
      <c r="ND240" s="44">
        <v>33.333333333333329</v>
      </c>
      <c r="NE240" s="44">
        <v>20</v>
      </c>
      <c r="NF240" s="44">
        <v>14.285714285714285</v>
      </c>
      <c r="NG240" s="44">
        <v>20</v>
      </c>
      <c r="NH240" s="44">
        <v>57.142857142857139</v>
      </c>
      <c r="NI240" s="44">
        <v>45.454545454545453</v>
      </c>
      <c r="NJ240" s="44">
        <v>50</v>
      </c>
      <c r="NK240" s="44">
        <v>0</v>
      </c>
      <c r="NL240" s="25">
        <v>0</v>
      </c>
      <c r="NM240" s="25">
        <v>0</v>
      </c>
      <c r="NN240" s="25">
        <v>0</v>
      </c>
      <c r="NO240" s="25">
        <v>0</v>
      </c>
      <c r="NP240" s="25">
        <v>0</v>
      </c>
      <c r="NQ240" s="25">
        <v>0</v>
      </c>
      <c r="NR240" s="25">
        <v>0</v>
      </c>
      <c r="NS240" s="25">
        <v>0</v>
      </c>
      <c r="NT240" s="25">
        <v>0</v>
      </c>
      <c r="NU240" s="25">
        <v>0</v>
      </c>
      <c r="NV240" s="25">
        <v>0</v>
      </c>
      <c r="NW240" s="25">
        <v>0</v>
      </c>
      <c r="NX240" s="25">
        <v>1</v>
      </c>
      <c r="NY240" s="25">
        <v>1</v>
      </c>
      <c r="NZ240" s="25">
        <v>1</v>
      </c>
      <c r="OA240" s="25">
        <v>1</v>
      </c>
      <c r="OB240" s="25">
        <v>0</v>
      </c>
      <c r="OC240" s="25">
        <v>0</v>
      </c>
      <c r="OD240" s="44">
        <v>0</v>
      </c>
      <c r="OE240" s="44">
        <v>0</v>
      </c>
      <c r="OF240" s="44">
        <v>0</v>
      </c>
      <c r="OG240" s="44">
        <v>0</v>
      </c>
      <c r="OH240" s="44">
        <v>0</v>
      </c>
      <c r="OI240" s="44">
        <v>0</v>
      </c>
      <c r="OJ240" s="44">
        <v>0</v>
      </c>
      <c r="OK240" s="44">
        <v>0</v>
      </c>
      <c r="OL240" s="44">
        <v>0</v>
      </c>
      <c r="OM240" s="44">
        <v>0</v>
      </c>
      <c r="ON240" s="44">
        <v>999999999</v>
      </c>
      <c r="OO240" s="44">
        <v>999999999</v>
      </c>
      <c r="OP240" s="44">
        <v>999999999</v>
      </c>
      <c r="OQ240" s="44">
        <v>999999999</v>
      </c>
      <c r="OR240" s="44">
        <v>999999999</v>
      </c>
      <c r="OS240" s="44">
        <v>999999999</v>
      </c>
      <c r="OT240" s="44">
        <v>999999999</v>
      </c>
      <c r="OU240" s="44">
        <v>999999999</v>
      </c>
      <c r="OV240" s="25">
        <v>14</v>
      </c>
      <c r="OW240" s="25">
        <v>12</v>
      </c>
      <c r="OX240" s="25">
        <v>11</v>
      </c>
      <c r="OY240" s="25">
        <v>12</v>
      </c>
      <c r="OZ240" s="25">
        <v>10</v>
      </c>
      <c r="PA240" s="25">
        <v>14</v>
      </c>
      <c r="PB240" s="25">
        <v>16</v>
      </c>
      <c r="PC240" s="25">
        <v>12</v>
      </c>
      <c r="PD240" s="25">
        <v>11</v>
      </c>
      <c r="PE240" s="25">
        <v>17</v>
      </c>
      <c r="PF240" s="25">
        <v>13</v>
      </c>
      <c r="PG240" s="25">
        <v>4</v>
      </c>
      <c r="PH240" s="25">
        <v>23</v>
      </c>
      <c r="PI240" s="25">
        <v>19</v>
      </c>
      <c r="PJ240" s="25">
        <v>17</v>
      </c>
      <c r="PK240" s="25">
        <v>13</v>
      </c>
      <c r="PL240" s="25">
        <v>12</v>
      </c>
      <c r="PM240" s="25">
        <v>16</v>
      </c>
      <c r="PN240" s="25">
        <v>19</v>
      </c>
      <c r="PO240" s="25">
        <v>15</v>
      </c>
      <c r="PP240" s="25">
        <v>13</v>
      </c>
      <c r="PQ240" s="25">
        <v>21</v>
      </c>
      <c r="PR240" s="25">
        <v>18</v>
      </c>
      <c r="PS240" s="25">
        <v>11</v>
      </c>
      <c r="PT240" s="44">
        <v>60.869565217391312</v>
      </c>
      <c r="PU240" s="44">
        <v>63.157894736842103</v>
      </c>
      <c r="PV240" s="44">
        <v>64.705882352941174</v>
      </c>
      <c r="PW240" s="44">
        <v>92.307692307692307</v>
      </c>
      <c r="PX240" s="44">
        <v>83.333333333333343</v>
      </c>
      <c r="PY240" s="44">
        <v>87.5</v>
      </c>
      <c r="PZ240" s="44">
        <v>84.210526315789465</v>
      </c>
      <c r="QA240" s="44">
        <v>80</v>
      </c>
      <c r="QB240" s="44">
        <v>84.615384615384613</v>
      </c>
      <c r="QC240" s="44">
        <v>80.952380952380949</v>
      </c>
      <c r="QD240" s="44">
        <v>72.222222222222214</v>
      </c>
      <c r="QE240" s="44">
        <v>36.363636363636367</v>
      </c>
      <c r="QF240" s="25">
        <v>13</v>
      </c>
      <c r="QG240" s="25">
        <v>12</v>
      </c>
      <c r="QH240" s="25">
        <v>11</v>
      </c>
      <c r="QI240" s="25">
        <v>10</v>
      </c>
      <c r="QJ240" s="25">
        <v>10</v>
      </c>
      <c r="QK240" s="25">
        <v>13</v>
      </c>
      <c r="QL240" s="25">
        <v>15</v>
      </c>
      <c r="QM240" s="25">
        <v>14</v>
      </c>
      <c r="QN240" s="25">
        <v>10</v>
      </c>
      <c r="QO240" s="25">
        <v>14</v>
      </c>
      <c r="QP240" s="25">
        <v>9</v>
      </c>
      <c r="QQ240" s="25">
        <v>23</v>
      </c>
      <c r="QR240" s="25">
        <v>19</v>
      </c>
      <c r="QS240" s="25">
        <v>17</v>
      </c>
      <c r="QT240" s="25">
        <v>13</v>
      </c>
      <c r="QU240" s="25">
        <v>12</v>
      </c>
      <c r="QV240" s="25">
        <v>16</v>
      </c>
      <c r="QW240" s="25">
        <v>19</v>
      </c>
      <c r="QX240" s="25">
        <v>15</v>
      </c>
      <c r="QY240" s="25">
        <v>13</v>
      </c>
      <c r="QZ240" s="25">
        <v>21</v>
      </c>
      <c r="RA240" s="25">
        <v>18</v>
      </c>
      <c r="RB240" s="44">
        <v>56.521739130434781</v>
      </c>
      <c r="RC240" s="44">
        <v>63.157894736842103</v>
      </c>
      <c r="RD240" s="44">
        <v>64.705882352941174</v>
      </c>
      <c r="RE240" s="44">
        <v>76.923076923076934</v>
      </c>
      <c r="RF240" s="44">
        <v>83.333333333333343</v>
      </c>
      <c r="RG240" s="44">
        <v>81.25</v>
      </c>
      <c r="RH240" s="44">
        <v>78.94736842105263</v>
      </c>
      <c r="RI240" s="44">
        <v>93.333333333333329</v>
      </c>
      <c r="RJ240" s="44">
        <v>76.923076923076934</v>
      </c>
      <c r="RK240" s="44">
        <v>66.666666666666657</v>
      </c>
      <c r="RL240" s="44">
        <v>50</v>
      </c>
      <c r="RM240" s="25">
        <v>10</v>
      </c>
      <c r="RN240" s="25">
        <v>9</v>
      </c>
      <c r="RO240" s="25">
        <v>10</v>
      </c>
      <c r="RP240" s="25">
        <v>11</v>
      </c>
      <c r="RQ240" s="25">
        <v>7</v>
      </c>
      <c r="RR240" s="25">
        <v>12</v>
      </c>
      <c r="RS240" s="25">
        <v>10</v>
      </c>
      <c r="RT240" s="25">
        <v>9</v>
      </c>
      <c r="RU240" s="25">
        <v>8</v>
      </c>
      <c r="RV240" s="25">
        <v>13</v>
      </c>
      <c r="RW240" s="25">
        <v>11</v>
      </c>
      <c r="RX240" s="25">
        <v>3</v>
      </c>
      <c r="RY240" s="25">
        <v>8</v>
      </c>
      <c r="RZ240" s="25">
        <v>5</v>
      </c>
      <c r="SA240" s="25">
        <v>6</v>
      </c>
      <c r="SB240" s="25">
        <v>6</v>
      </c>
      <c r="SC240" s="25">
        <v>5</v>
      </c>
      <c r="SD240" s="25">
        <v>8</v>
      </c>
      <c r="SE240" s="25">
        <v>6</v>
      </c>
      <c r="SF240" s="25">
        <v>6</v>
      </c>
      <c r="SG240" s="25">
        <v>4</v>
      </c>
      <c r="SH240" s="25">
        <v>4</v>
      </c>
      <c r="SI240" s="25">
        <v>7</v>
      </c>
      <c r="SJ240" s="25">
        <v>2</v>
      </c>
      <c r="SK240" s="25">
        <v>4</v>
      </c>
      <c r="SL240" s="25">
        <v>5</v>
      </c>
      <c r="SM240" s="25">
        <v>6</v>
      </c>
      <c r="SN240" s="25">
        <v>6</v>
      </c>
      <c r="SO240" s="25">
        <v>5</v>
      </c>
      <c r="SP240" s="25">
        <v>8</v>
      </c>
      <c r="SQ240" s="25">
        <v>5</v>
      </c>
      <c r="SR240" s="25">
        <v>6</v>
      </c>
      <c r="SS240" s="25">
        <v>3</v>
      </c>
      <c r="ST240" s="25">
        <v>3</v>
      </c>
      <c r="SU240" s="25">
        <v>5</v>
      </c>
      <c r="SV240" s="25">
        <v>1</v>
      </c>
      <c r="SW240" s="44">
        <v>55.555555555555557</v>
      </c>
      <c r="SX240" s="44">
        <v>69.230769230769226</v>
      </c>
      <c r="SY240" s="44">
        <v>83.333333333333343</v>
      </c>
      <c r="SZ240" s="44">
        <v>100</v>
      </c>
      <c r="TA240" s="44">
        <v>70</v>
      </c>
      <c r="TB240" s="44">
        <v>100</v>
      </c>
      <c r="TC240" s="44">
        <v>76.923076923076934</v>
      </c>
      <c r="TD240" s="44">
        <v>90</v>
      </c>
      <c r="TE240" s="44">
        <v>72.727272727272734</v>
      </c>
      <c r="TF240" s="44">
        <v>81.25</v>
      </c>
      <c r="TG240" s="44">
        <v>68.75</v>
      </c>
      <c r="TH240" s="44">
        <v>50</v>
      </c>
      <c r="TI240" s="44">
        <v>44.444444444444443</v>
      </c>
      <c r="TJ240" s="44">
        <v>38.461538461538467</v>
      </c>
      <c r="TK240" s="44">
        <v>50</v>
      </c>
      <c r="TL240" s="44">
        <v>54.54545454545454</v>
      </c>
      <c r="TM240" s="44">
        <v>50</v>
      </c>
      <c r="TN240" s="44">
        <v>66.666666666666657</v>
      </c>
      <c r="TO240" s="44">
        <v>46.153846153846153</v>
      </c>
      <c r="TP240" s="44">
        <v>60</v>
      </c>
      <c r="TQ240" s="44">
        <v>36.363636363636367</v>
      </c>
      <c r="TR240" s="44">
        <v>25</v>
      </c>
      <c r="TS240" s="44">
        <v>43.75</v>
      </c>
      <c r="TT240" s="44">
        <v>33.333333333333329</v>
      </c>
      <c r="TU240" s="44">
        <v>22.222222222222221</v>
      </c>
      <c r="TV240" s="44">
        <v>38.461538461538467</v>
      </c>
      <c r="TW240" s="44">
        <v>50</v>
      </c>
      <c r="TX240" s="44">
        <v>54.54545454545454</v>
      </c>
      <c r="TY240" s="44">
        <v>50</v>
      </c>
      <c r="TZ240" s="44">
        <v>66.666666666666657</v>
      </c>
      <c r="UA240" s="44">
        <v>38.461538461538467</v>
      </c>
      <c r="UB240" s="44">
        <v>60</v>
      </c>
      <c r="UC240" s="44">
        <v>27.27272727272727</v>
      </c>
      <c r="UD240" s="44">
        <v>18.75</v>
      </c>
      <c r="UE240" s="44">
        <v>31.25</v>
      </c>
      <c r="UF240" s="44">
        <v>16.666666666666664</v>
      </c>
    </row>
    <row r="241" spans="1:552" x14ac:dyDescent="0.25">
      <c r="A241" s="2" t="str">
        <f t="shared" si="3"/>
        <v xml:space="preserve">355620 Valinhos                                                                                                                                     </v>
      </c>
      <c r="B241" s="58">
        <v>355620</v>
      </c>
      <c r="C241" s="2" t="s">
        <v>285</v>
      </c>
      <c r="D241" s="56">
        <v>8</v>
      </c>
      <c r="E241" s="56">
        <v>2</v>
      </c>
      <c r="F241" s="56">
        <v>4</v>
      </c>
      <c r="G241" s="56">
        <v>3</v>
      </c>
      <c r="H241" s="56">
        <v>1</v>
      </c>
      <c r="I241" s="56">
        <v>4</v>
      </c>
      <c r="J241" s="56">
        <v>2</v>
      </c>
      <c r="K241" s="56">
        <v>5</v>
      </c>
      <c r="L241" s="56">
        <v>4</v>
      </c>
      <c r="M241" s="56">
        <v>4</v>
      </c>
      <c r="N241" s="56">
        <v>3</v>
      </c>
      <c r="O241" s="56">
        <v>6</v>
      </c>
      <c r="P241" s="59">
        <v>1</v>
      </c>
      <c r="Q241" s="59">
        <v>0</v>
      </c>
      <c r="R241" s="59">
        <v>1</v>
      </c>
      <c r="S241" s="59">
        <v>2</v>
      </c>
      <c r="T241" s="59">
        <v>0</v>
      </c>
      <c r="U241" s="59">
        <v>3</v>
      </c>
      <c r="V241" s="59">
        <v>1</v>
      </c>
      <c r="W241" s="59">
        <v>3</v>
      </c>
      <c r="X241" s="59">
        <v>3</v>
      </c>
      <c r="Y241" s="59">
        <v>2</v>
      </c>
      <c r="Z241" s="59">
        <v>2</v>
      </c>
      <c r="AA241" s="59">
        <v>4</v>
      </c>
      <c r="AB241" s="62">
        <v>12.5</v>
      </c>
      <c r="AC241" s="62">
        <v>0</v>
      </c>
      <c r="AD241" s="62">
        <v>25</v>
      </c>
      <c r="AE241" s="62">
        <v>66.666666666666657</v>
      </c>
      <c r="AF241" s="62">
        <v>0</v>
      </c>
      <c r="AG241" s="62">
        <v>75</v>
      </c>
      <c r="AH241" s="62">
        <v>50</v>
      </c>
      <c r="AI241" s="62">
        <v>60</v>
      </c>
      <c r="AJ241" s="62">
        <v>75</v>
      </c>
      <c r="AK241" s="62">
        <v>50</v>
      </c>
      <c r="AL241" s="62">
        <v>66.666666666666657</v>
      </c>
      <c r="AM241" s="62">
        <v>66.666666666666657</v>
      </c>
      <c r="AN241" s="61">
        <v>7</v>
      </c>
      <c r="AO241" s="25">
        <v>2</v>
      </c>
      <c r="AP241" s="25">
        <v>3</v>
      </c>
      <c r="AQ241" s="25">
        <v>1</v>
      </c>
      <c r="AR241" s="25">
        <v>1</v>
      </c>
      <c r="AS241" s="25">
        <v>1</v>
      </c>
      <c r="AT241" s="25">
        <v>1</v>
      </c>
      <c r="AU241" s="25">
        <v>2</v>
      </c>
      <c r="AV241" s="25">
        <v>1</v>
      </c>
      <c r="AW241" s="25">
        <v>2</v>
      </c>
      <c r="AX241" s="25">
        <v>0</v>
      </c>
      <c r="AY241" s="25">
        <v>1</v>
      </c>
      <c r="AZ241" s="39">
        <v>87.5</v>
      </c>
      <c r="BA241" s="39">
        <v>100</v>
      </c>
      <c r="BB241" s="39">
        <v>75</v>
      </c>
      <c r="BC241" s="39">
        <v>33.333333333333329</v>
      </c>
      <c r="BD241" s="39">
        <v>100</v>
      </c>
      <c r="BE241" s="39">
        <v>25</v>
      </c>
      <c r="BF241" s="39">
        <v>50</v>
      </c>
      <c r="BG241" s="39">
        <v>40</v>
      </c>
      <c r="BH241" s="39">
        <v>25</v>
      </c>
      <c r="BI241" s="39">
        <v>50</v>
      </c>
      <c r="BJ241" s="39">
        <v>0</v>
      </c>
      <c r="BK241" s="39">
        <v>16.666666666666664</v>
      </c>
      <c r="BL241" s="25">
        <v>0</v>
      </c>
      <c r="BM241" s="25">
        <v>0</v>
      </c>
      <c r="BN241" s="25">
        <v>0</v>
      </c>
      <c r="BO241" s="25">
        <v>0</v>
      </c>
      <c r="BP241" s="25">
        <v>0</v>
      </c>
      <c r="BQ241" s="25">
        <v>0</v>
      </c>
      <c r="BR241" s="25">
        <v>0</v>
      </c>
      <c r="BS241" s="25">
        <v>0</v>
      </c>
      <c r="BT241" s="25">
        <v>0</v>
      </c>
      <c r="BU241" s="25">
        <v>0</v>
      </c>
      <c r="BV241" s="25">
        <v>1</v>
      </c>
      <c r="BW241" s="25">
        <v>1</v>
      </c>
      <c r="BX241" s="39">
        <v>0</v>
      </c>
      <c r="BY241" s="39">
        <v>0</v>
      </c>
      <c r="BZ241" s="39">
        <v>0</v>
      </c>
      <c r="CA241" s="39">
        <v>0</v>
      </c>
      <c r="CB241" s="39">
        <v>0</v>
      </c>
      <c r="CC241" s="39">
        <v>0</v>
      </c>
      <c r="CD241" s="39">
        <v>0</v>
      </c>
      <c r="CE241" s="39">
        <v>0</v>
      </c>
      <c r="CF241" s="39">
        <v>0</v>
      </c>
      <c r="CG241" s="39">
        <v>0</v>
      </c>
      <c r="CH241" s="39">
        <v>33.333333333333329</v>
      </c>
      <c r="CI241" s="39">
        <v>16.666666666666664</v>
      </c>
      <c r="CJ241" s="63">
        <v>1</v>
      </c>
      <c r="CK241" s="63">
        <v>0</v>
      </c>
      <c r="CL241" s="63">
        <v>0</v>
      </c>
      <c r="CM241" s="63">
        <v>0</v>
      </c>
      <c r="CN241" s="63">
        <v>0</v>
      </c>
      <c r="CO241" s="63">
        <v>3</v>
      </c>
      <c r="CP241" s="63">
        <v>1</v>
      </c>
      <c r="CQ241" s="63">
        <v>1</v>
      </c>
      <c r="CR241" s="63">
        <v>2</v>
      </c>
      <c r="CS241" s="63">
        <v>1</v>
      </c>
      <c r="CT241" s="63">
        <v>1</v>
      </c>
      <c r="CU241" s="63">
        <v>0</v>
      </c>
      <c r="CV241" s="63">
        <v>0</v>
      </c>
      <c r="CW241" s="63">
        <v>0</v>
      </c>
      <c r="CX241" s="63">
        <v>0</v>
      </c>
      <c r="CY241" s="63">
        <v>1</v>
      </c>
      <c r="CZ241" s="63">
        <v>0</v>
      </c>
      <c r="DA241" s="63">
        <v>0</v>
      </c>
      <c r="DB241" s="63">
        <v>0</v>
      </c>
      <c r="DC241" s="63">
        <v>0</v>
      </c>
      <c r="DD241" s="63">
        <v>0</v>
      </c>
      <c r="DE241" s="63">
        <v>0</v>
      </c>
      <c r="DF241" s="63">
        <v>0</v>
      </c>
      <c r="DG241" s="63">
        <v>0</v>
      </c>
      <c r="DH241" s="25">
        <v>0</v>
      </c>
      <c r="DI241" s="25">
        <v>0</v>
      </c>
      <c r="DJ241" s="25">
        <v>0</v>
      </c>
      <c r="DK241" s="25">
        <v>0</v>
      </c>
      <c r="DL241" s="25">
        <v>0</v>
      </c>
      <c r="DM241" s="25">
        <v>0</v>
      </c>
      <c r="DN241" s="25">
        <v>0</v>
      </c>
      <c r="DO241" s="25">
        <v>0</v>
      </c>
      <c r="DP241" s="25">
        <v>0</v>
      </c>
      <c r="DQ241" s="25">
        <v>0</v>
      </c>
      <c r="DR241" s="25">
        <v>1</v>
      </c>
      <c r="DS241" s="25">
        <v>0</v>
      </c>
      <c r="DT241" s="34">
        <v>1</v>
      </c>
      <c r="DU241" s="34">
        <v>0</v>
      </c>
      <c r="DV241" s="34">
        <v>0</v>
      </c>
      <c r="DW241" s="34">
        <v>1</v>
      </c>
      <c r="DX241" s="34">
        <v>0</v>
      </c>
      <c r="DY241" s="34">
        <v>3</v>
      </c>
      <c r="DZ241" s="34">
        <v>1</v>
      </c>
      <c r="EA241" s="2">
        <v>1</v>
      </c>
      <c r="EB241" s="2">
        <v>2</v>
      </c>
      <c r="EC241" s="2">
        <v>1</v>
      </c>
      <c r="ED241" s="2">
        <v>2</v>
      </c>
      <c r="EE241" s="2">
        <v>0</v>
      </c>
      <c r="EF241" s="34">
        <v>100</v>
      </c>
      <c r="EG241" s="34">
        <v>999999999</v>
      </c>
      <c r="EH241" s="34">
        <v>999999999</v>
      </c>
      <c r="EI241" s="34">
        <v>0</v>
      </c>
      <c r="EJ241" s="34">
        <v>999999999</v>
      </c>
      <c r="EK241" s="34">
        <v>100</v>
      </c>
      <c r="EL241" s="34">
        <v>100</v>
      </c>
      <c r="EM241" s="34">
        <v>100</v>
      </c>
      <c r="EN241" s="34">
        <v>100</v>
      </c>
      <c r="EO241" s="34">
        <v>100</v>
      </c>
      <c r="EP241" s="34">
        <v>50</v>
      </c>
      <c r="EQ241" s="34">
        <v>999999999</v>
      </c>
      <c r="ER241" s="34">
        <v>0</v>
      </c>
      <c r="ES241" s="34">
        <v>999999999</v>
      </c>
      <c r="ET241" s="34">
        <v>999999999</v>
      </c>
      <c r="EU241" s="34">
        <v>100</v>
      </c>
      <c r="EV241" s="34">
        <v>999999999</v>
      </c>
      <c r="EW241" s="34">
        <v>0</v>
      </c>
      <c r="EX241" s="34">
        <v>0</v>
      </c>
      <c r="EY241" s="34">
        <v>0</v>
      </c>
      <c r="EZ241" s="34">
        <v>0</v>
      </c>
      <c r="FA241" s="34">
        <v>0</v>
      </c>
      <c r="FB241" s="34">
        <v>0</v>
      </c>
      <c r="FC241" s="34">
        <v>999999999</v>
      </c>
      <c r="FD241" s="42">
        <v>0</v>
      </c>
      <c r="FE241" s="42">
        <v>999999999</v>
      </c>
      <c r="FF241" s="42">
        <v>999999999</v>
      </c>
      <c r="FG241" s="42">
        <v>0</v>
      </c>
      <c r="FH241" s="42">
        <v>999999999</v>
      </c>
      <c r="FI241" s="42">
        <v>0</v>
      </c>
      <c r="FJ241" s="42">
        <v>0</v>
      </c>
      <c r="FK241" s="42">
        <v>0</v>
      </c>
      <c r="FL241" s="42">
        <v>0</v>
      </c>
      <c r="FM241" s="42">
        <v>0</v>
      </c>
      <c r="FN241" s="42">
        <v>50</v>
      </c>
      <c r="FO241" s="42">
        <v>999999999</v>
      </c>
      <c r="FP241" s="42">
        <v>1</v>
      </c>
      <c r="FQ241" s="2">
        <v>0</v>
      </c>
      <c r="FR241" s="2">
        <v>0</v>
      </c>
      <c r="FS241" s="2">
        <v>0</v>
      </c>
      <c r="FT241" s="2">
        <v>0</v>
      </c>
      <c r="FU241" s="2">
        <v>2</v>
      </c>
      <c r="FV241" s="2">
        <v>1</v>
      </c>
      <c r="FW241" s="2">
        <v>2</v>
      </c>
      <c r="FX241" s="2">
        <v>2</v>
      </c>
      <c r="FY241" s="2">
        <v>2</v>
      </c>
      <c r="FZ241" s="2">
        <v>1</v>
      </c>
      <c r="GA241" s="2">
        <v>2</v>
      </c>
      <c r="GB241" s="25">
        <v>0</v>
      </c>
      <c r="GC241" s="25">
        <v>0</v>
      </c>
      <c r="GD241" s="25">
        <v>0</v>
      </c>
      <c r="GE241" s="25">
        <v>1</v>
      </c>
      <c r="GF241" s="25">
        <v>0</v>
      </c>
      <c r="GG241" s="25">
        <v>0</v>
      </c>
      <c r="GH241" s="25">
        <v>0</v>
      </c>
      <c r="GI241" s="25">
        <v>1</v>
      </c>
      <c r="GJ241" s="25">
        <v>0</v>
      </c>
      <c r="GK241" s="25">
        <v>0</v>
      </c>
      <c r="GL241" s="25">
        <v>1</v>
      </c>
      <c r="GM241" s="25">
        <v>1</v>
      </c>
      <c r="GN241" s="2">
        <v>0</v>
      </c>
      <c r="GO241" s="2">
        <v>0</v>
      </c>
      <c r="GP241" s="2">
        <v>0</v>
      </c>
      <c r="GQ241" s="2">
        <v>1</v>
      </c>
      <c r="GR241" s="2">
        <v>0</v>
      </c>
      <c r="GS241" s="2">
        <v>0</v>
      </c>
      <c r="GT241" s="2">
        <v>0</v>
      </c>
      <c r="GU241" s="2">
        <v>0</v>
      </c>
      <c r="GV241" s="2">
        <v>0</v>
      </c>
      <c r="GW241" s="2">
        <v>0</v>
      </c>
      <c r="GX241" s="2">
        <v>0</v>
      </c>
      <c r="GY241" s="2">
        <v>1</v>
      </c>
      <c r="GZ241" s="2">
        <v>1</v>
      </c>
      <c r="HA241" s="2">
        <v>0</v>
      </c>
      <c r="HB241" s="2">
        <v>0</v>
      </c>
      <c r="HC241" s="2">
        <v>2</v>
      </c>
      <c r="HD241" s="2">
        <v>0</v>
      </c>
      <c r="HE241" s="2">
        <v>2</v>
      </c>
      <c r="HF241" s="2">
        <v>1</v>
      </c>
      <c r="HG241" s="2">
        <v>3</v>
      </c>
      <c r="HH241" s="2">
        <v>2</v>
      </c>
      <c r="HI241" s="2">
        <v>2</v>
      </c>
      <c r="HJ241" s="2">
        <v>2</v>
      </c>
      <c r="HK241" s="2">
        <v>4</v>
      </c>
      <c r="HL241" s="34">
        <v>100</v>
      </c>
      <c r="HM241" s="34">
        <v>999999999</v>
      </c>
      <c r="HN241" s="34">
        <v>999999999</v>
      </c>
      <c r="HO241" s="34">
        <v>0</v>
      </c>
      <c r="HP241" s="34">
        <v>999999999</v>
      </c>
      <c r="HQ241" s="34">
        <v>100</v>
      </c>
      <c r="HR241" s="34">
        <v>100</v>
      </c>
      <c r="HS241" s="34">
        <v>66.666666666666657</v>
      </c>
      <c r="HT241" s="34">
        <v>100</v>
      </c>
      <c r="HU241" s="34">
        <v>100</v>
      </c>
      <c r="HV241" s="34">
        <v>50</v>
      </c>
      <c r="HW241" s="34">
        <v>50</v>
      </c>
      <c r="HX241" s="39">
        <v>0</v>
      </c>
      <c r="HY241" s="39">
        <v>999999999</v>
      </c>
      <c r="HZ241" s="39">
        <v>999999999</v>
      </c>
      <c r="IA241" s="39">
        <v>50</v>
      </c>
      <c r="IB241" s="39">
        <v>999999999</v>
      </c>
      <c r="IC241" s="39">
        <v>0</v>
      </c>
      <c r="ID241" s="39">
        <v>0</v>
      </c>
      <c r="IE241" s="39">
        <v>33.333333333333329</v>
      </c>
      <c r="IF241" s="39">
        <v>0</v>
      </c>
      <c r="IG241" s="39">
        <v>0</v>
      </c>
      <c r="IH241" s="39">
        <v>50</v>
      </c>
      <c r="II241" s="39">
        <v>25</v>
      </c>
      <c r="IJ241" s="39">
        <v>0</v>
      </c>
      <c r="IK241" s="39">
        <v>999999999</v>
      </c>
      <c r="IL241" s="39">
        <v>999999999</v>
      </c>
      <c r="IM241" s="39">
        <v>50</v>
      </c>
      <c r="IN241" s="39">
        <v>999999999</v>
      </c>
      <c r="IO241" s="39">
        <v>0</v>
      </c>
      <c r="IP241" s="39">
        <v>0</v>
      </c>
      <c r="IQ241" s="39">
        <v>0</v>
      </c>
      <c r="IR241" s="39">
        <v>0</v>
      </c>
      <c r="IS241" s="39">
        <v>0</v>
      </c>
      <c r="IT241" s="39">
        <v>0</v>
      </c>
      <c r="IU241" s="39">
        <v>25</v>
      </c>
      <c r="IV241" s="39">
        <v>2</v>
      </c>
      <c r="IW241" s="39">
        <v>1</v>
      </c>
      <c r="IX241" s="39">
        <v>1</v>
      </c>
      <c r="IY241" s="39">
        <v>1</v>
      </c>
      <c r="IZ241" s="39">
        <v>1</v>
      </c>
      <c r="JA241" s="39">
        <v>1</v>
      </c>
      <c r="JB241" s="39">
        <v>1</v>
      </c>
      <c r="JC241" s="39">
        <v>2</v>
      </c>
      <c r="JD241" s="2">
        <v>0</v>
      </c>
      <c r="JE241" s="2">
        <v>2</v>
      </c>
      <c r="JF241" s="2">
        <v>0</v>
      </c>
      <c r="JG241" s="2">
        <v>1</v>
      </c>
      <c r="JH241" s="2">
        <v>2</v>
      </c>
      <c r="JI241" s="2">
        <v>0</v>
      </c>
      <c r="JJ241" s="2">
        <v>1</v>
      </c>
      <c r="JK241" s="2">
        <v>0</v>
      </c>
      <c r="JL241" s="2">
        <v>0</v>
      </c>
      <c r="JM241" s="44">
        <v>0</v>
      </c>
      <c r="JN241" s="44">
        <v>0</v>
      </c>
      <c r="JO241" s="44">
        <v>0</v>
      </c>
      <c r="JP241" s="2">
        <v>0</v>
      </c>
      <c r="JQ241" s="2">
        <v>0</v>
      </c>
      <c r="JR241" s="2">
        <v>0</v>
      </c>
      <c r="JS241" s="2">
        <v>0</v>
      </c>
      <c r="JT241" s="2">
        <v>1</v>
      </c>
      <c r="JU241" s="2">
        <v>1</v>
      </c>
      <c r="JV241" s="2">
        <v>1</v>
      </c>
      <c r="JW241" s="2">
        <v>0</v>
      </c>
      <c r="JX241" s="2">
        <v>0</v>
      </c>
      <c r="JY241" s="2">
        <v>0</v>
      </c>
      <c r="JZ241" s="2">
        <v>0</v>
      </c>
      <c r="KA241" s="2">
        <v>0</v>
      </c>
      <c r="KB241" s="25">
        <v>0</v>
      </c>
      <c r="KC241" s="25">
        <v>0</v>
      </c>
      <c r="KD241" s="25">
        <v>0</v>
      </c>
      <c r="KE241" s="25">
        <v>0</v>
      </c>
      <c r="KF241" s="25">
        <v>5</v>
      </c>
      <c r="KG241" s="25">
        <v>2</v>
      </c>
      <c r="KH241" s="25">
        <v>3</v>
      </c>
      <c r="KI241" s="25">
        <v>1</v>
      </c>
      <c r="KJ241" s="25">
        <v>1</v>
      </c>
      <c r="KK241" s="25">
        <v>1</v>
      </c>
      <c r="KL241" s="25">
        <v>1</v>
      </c>
      <c r="KM241" s="25">
        <v>2</v>
      </c>
      <c r="KN241" s="25">
        <v>0</v>
      </c>
      <c r="KO241" s="25">
        <v>2</v>
      </c>
      <c r="KP241" s="25">
        <v>0</v>
      </c>
      <c r="KQ241" s="25">
        <v>1</v>
      </c>
      <c r="KR241" s="44">
        <v>40</v>
      </c>
      <c r="KS241" s="44">
        <v>50</v>
      </c>
      <c r="KT241" s="44">
        <v>33.333333333333329</v>
      </c>
      <c r="KU241" s="44">
        <v>100</v>
      </c>
      <c r="KV241" s="44">
        <v>100</v>
      </c>
      <c r="KW241" s="44">
        <v>100</v>
      </c>
      <c r="KX241" s="44">
        <v>100</v>
      </c>
      <c r="KY241" s="44">
        <v>100</v>
      </c>
      <c r="KZ241" s="44">
        <v>999999999</v>
      </c>
      <c r="LA241" s="44">
        <v>100</v>
      </c>
      <c r="LB241" s="44">
        <v>999999999</v>
      </c>
      <c r="LC241" s="44">
        <v>100</v>
      </c>
      <c r="LD241" s="44">
        <v>40</v>
      </c>
      <c r="LE241" s="44">
        <v>0</v>
      </c>
      <c r="LF241" s="44">
        <v>33.333333333333329</v>
      </c>
      <c r="LG241" s="44">
        <v>0</v>
      </c>
      <c r="LH241" s="44">
        <v>0</v>
      </c>
      <c r="LI241" s="44">
        <v>0</v>
      </c>
      <c r="LJ241" s="44">
        <v>0</v>
      </c>
      <c r="LK241" s="44">
        <v>0</v>
      </c>
      <c r="LL241" s="44">
        <v>999999999</v>
      </c>
      <c r="LM241" s="44">
        <v>0</v>
      </c>
      <c r="LN241" s="44">
        <v>999999999</v>
      </c>
      <c r="LO241" s="44">
        <v>0</v>
      </c>
      <c r="LP241" s="44">
        <v>20</v>
      </c>
      <c r="LQ241" s="44">
        <v>50</v>
      </c>
      <c r="LR241" s="44">
        <v>33.333333333333329</v>
      </c>
      <c r="LS241" s="44">
        <v>0</v>
      </c>
      <c r="LT241" s="44">
        <v>0</v>
      </c>
      <c r="LU241" s="44">
        <v>0</v>
      </c>
      <c r="LV241" s="44">
        <v>0</v>
      </c>
      <c r="LW241" s="44">
        <v>0</v>
      </c>
      <c r="LX241" s="44">
        <v>999999999</v>
      </c>
      <c r="LY241" s="44">
        <v>0</v>
      </c>
      <c r="LZ241" s="44">
        <v>999999999</v>
      </c>
      <c r="MA241" s="44">
        <v>0</v>
      </c>
      <c r="MB241" s="25">
        <v>0</v>
      </c>
      <c r="MC241" s="25">
        <v>0</v>
      </c>
      <c r="MD241" s="25">
        <v>0</v>
      </c>
      <c r="ME241" s="25">
        <v>0</v>
      </c>
      <c r="MF241" s="25">
        <v>0</v>
      </c>
      <c r="MG241" s="25">
        <v>0</v>
      </c>
      <c r="MH241" s="25">
        <v>0</v>
      </c>
      <c r="MI241" s="25">
        <v>0</v>
      </c>
      <c r="MJ241" s="25">
        <v>0</v>
      </c>
      <c r="MK241" s="25">
        <v>0</v>
      </c>
      <c r="ML241" s="25">
        <v>1</v>
      </c>
      <c r="MM241" s="25">
        <v>0</v>
      </c>
      <c r="MN241" s="25">
        <v>1</v>
      </c>
      <c r="MO241" s="25">
        <v>0</v>
      </c>
      <c r="MP241" s="25">
        <v>0</v>
      </c>
      <c r="MQ241" s="25">
        <v>1</v>
      </c>
      <c r="MR241" s="25">
        <v>0</v>
      </c>
      <c r="MS241" s="25">
        <v>3</v>
      </c>
      <c r="MT241" s="25">
        <v>0</v>
      </c>
      <c r="MU241" s="25">
        <v>0</v>
      </c>
      <c r="MV241" s="25">
        <v>0</v>
      </c>
      <c r="MW241" s="44">
        <v>0</v>
      </c>
      <c r="MX241" s="44">
        <v>1</v>
      </c>
      <c r="MY241" s="44">
        <v>1</v>
      </c>
      <c r="MZ241" s="44">
        <v>0</v>
      </c>
      <c r="NA241" s="44">
        <v>999999999</v>
      </c>
      <c r="NB241" s="44">
        <v>999999999</v>
      </c>
      <c r="NC241" s="44">
        <v>0</v>
      </c>
      <c r="ND241" s="44">
        <v>999999999</v>
      </c>
      <c r="NE241" s="44">
        <v>0</v>
      </c>
      <c r="NF241" s="44">
        <v>999999999</v>
      </c>
      <c r="NG241" s="44">
        <v>999999999</v>
      </c>
      <c r="NH241" s="44">
        <v>999999999</v>
      </c>
      <c r="NI241" s="44">
        <v>999999999</v>
      </c>
      <c r="NJ241" s="44">
        <v>100</v>
      </c>
      <c r="NK241" s="44">
        <v>0</v>
      </c>
      <c r="NL241" s="25">
        <v>0</v>
      </c>
      <c r="NM241" s="25">
        <v>0</v>
      </c>
      <c r="NN241" s="25">
        <v>1</v>
      </c>
      <c r="NO241" s="25">
        <v>0</v>
      </c>
      <c r="NP241" s="25">
        <v>0</v>
      </c>
      <c r="NQ241" s="25">
        <v>0</v>
      </c>
      <c r="NR241" s="25">
        <v>0</v>
      </c>
      <c r="NS241" s="25">
        <v>0</v>
      </c>
      <c r="NT241" s="25">
        <v>0</v>
      </c>
      <c r="NU241" s="25">
        <v>0</v>
      </c>
      <c r="NV241" s="25">
        <v>0</v>
      </c>
      <c r="NW241" s="25">
        <v>0</v>
      </c>
      <c r="NX241" s="25">
        <v>0</v>
      </c>
      <c r="NY241" s="25">
        <v>0</v>
      </c>
      <c r="NZ241" s="25">
        <v>1</v>
      </c>
      <c r="OA241" s="25">
        <v>1</v>
      </c>
      <c r="OB241" s="25">
        <v>1</v>
      </c>
      <c r="OC241" s="25">
        <v>0</v>
      </c>
      <c r="OD241" s="44">
        <v>0</v>
      </c>
      <c r="OE241" s="44">
        <v>0</v>
      </c>
      <c r="OF241" s="44">
        <v>0</v>
      </c>
      <c r="OG241" s="44">
        <v>1</v>
      </c>
      <c r="OH241" s="44">
        <v>0</v>
      </c>
      <c r="OI241" s="44">
        <v>0</v>
      </c>
      <c r="OJ241" s="44">
        <v>999999999</v>
      </c>
      <c r="OK241" s="44">
        <v>999999999</v>
      </c>
      <c r="OL241" s="44">
        <v>100</v>
      </c>
      <c r="OM241" s="44">
        <v>0</v>
      </c>
      <c r="ON241" s="44">
        <v>0</v>
      </c>
      <c r="OO241" s="44">
        <v>999999999</v>
      </c>
      <c r="OP241" s="44">
        <v>999999999</v>
      </c>
      <c r="OQ241" s="44">
        <v>999999999</v>
      </c>
      <c r="OR241" s="44">
        <v>999999999</v>
      </c>
      <c r="OS241" s="44">
        <v>0</v>
      </c>
      <c r="OT241" s="44">
        <v>999999999</v>
      </c>
      <c r="OU241" s="44">
        <v>999999999</v>
      </c>
      <c r="OV241" s="25">
        <v>0</v>
      </c>
      <c r="OW241" s="25">
        <v>0</v>
      </c>
      <c r="OX241" s="25">
        <v>1</v>
      </c>
      <c r="OY241" s="25">
        <v>2</v>
      </c>
      <c r="OZ241" s="25">
        <v>1</v>
      </c>
      <c r="PA241" s="25">
        <v>4</v>
      </c>
      <c r="PB241" s="25">
        <v>2</v>
      </c>
      <c r="PC241" s="25">
        <v>4</v>
      </c>
      <c r="PD241" s="25">
        <v>4</v>
      </c>
      <c r="PE241" s="25">
        <v>5</v>
      </c>
      <c r="PF241" s="25">
        <v>1</v>
      </c>
      <c r="PG241" s="25">
        <v>2</v>
      </c>
      <c r="PH241" s="25">
        <v>10</v>
      </c>
      <c r="PI241" s="25">
        <v>4</v>
      </c>
      <c r="PJ241" s="25">
        <v>4</v>
      </c>
      <c r="PK241" s="25">
        <v>4</v>
      </c>
      <c r="PL241" s="25">
        <v>1</v>
      </c>
      <c r="PM241" s="25">
        <v>4</v>
      </c>
      <c r="PN241" s="25">
        <v>2</v>
      </c>
      <c r="PO241" s="25">
        <v>6</v>
      </c>
      <c r="PP241" s="25">
        <v>6</v>
      </c>
      <c r="PQ241" s="25">
        <v>5</v>
      </c>
      <c r="PR241" s="25">
        <v>2</v>
      </c>
      <c r="PS241" s="25">
        <v>6</v>
      </c>
      <c r="PT241" s="44">
        <v>0</v>
      </c>
      <c r="PU241" s="44">
        <v>0</v>
      </c>
      <c r="PV241" s="44">
        <v>25</v>
      </c>
      <c r="PW241" s="44">
        <v>50</v>
      </c>
      <c r="PX241" s="44">
        <v>100</v>
      </c>
      <c r="PY241" s="44">
        <v>100</v>
      </c>
      <c r="PZ241" s="44">
        <v>100</v>
      </c>
      <c r="QA241" s="44">
        <v>66.666666666666657</v>
      </c>
      <c r="QB241" s="44">
        <v>66.666666666666657</v>
      </c>
      <c r="QC241" s="44">
        <v>100</v>
      </c>
      <c r="QD241" s="44">
        <v>50</v>
      </c>
      <c r="QE241" s="44">
        <v>33.333333333333329</v>
      </c>
      <c r="QF241" s="25">
        <v>3</v>
      </c>
      <c r="QG241" s="25">
        <v>1</v>
      </c>
      <c r="QH241" s="25">
        <v>2</v>
      </c>
      <c r="QI241" s="25">
        <v>2</v>
      </c>
      <c r="QJ241" s="25">
        <v>1</v>
      </c>
      <c r="QK241" s="25">
        <v>3</v>
      </c>
      <c r="QL241" s="25">
        <v>1</v>
      </c>
      <c r="QM241" s="25">
        <v>3</v>
      </c>
      <c r="QN241" s="25">
        <v>4</v>
      </c>
      <c r="QO241" s="25">
        <v>5</v>
      </c>
      <c r="QP241" s="25">
        <v>1</v>
      </c>
      <c r="QQ241" s="25">
        <v>10</v>
      </c>
      <c r="QR241" s="25">
        <v>4</v>
      </c>
      <c r="QS241" s="25">
        <v>4</v>
      </c>
      <c r="QT241" s="25">
        <v>4</v>
      </c>
      <c r="QU241" s="25">
        <v>1</v>
      </c>
      <c r="QV241" s="25">
        <v>4</v>
      </c>
      <c r="QW241" s="25">
        <v>2</v>
      </c>
      <c r="QX241" s="25">
        <v>6</v>
      </c>
      <c r="QY241" s="25">
        <v>6</v>
      </c>
      <c r="QZ241" s="25">
        <v>5</v>
      </c>
      <c r="RA241" s="25">
        <v>2</v>
      </c>
      <c r="RB241" s="44">
        <v>30</v>
      </c>
      <c r="RC241" s="44">
        <v>25</v>
      </c>
      <c r="RD241" s="44">
        <v>50</v>
      </c>
      <c r="RE241" s="44">
        <v>50</v>
      </c>
      <c r="RF241" s="44">
        <v>100</v>
      </c>
      <c r="RG241" s="44">
        <v>75</v>
      </c>
      <c r="RH241" s="44">
        <v>50</v>
      </c>
      <c r="RI241" s="44">
        <v>50</v>
      </c>
      <c r="RJ241" s="44">
        <v>66.666666666666657</v>
      </c>
      <c r="RK241" s="44">
        <v>100</v>
      </c>
      <c r="RL241" s="44">
        <v>50</v>
      </c>
      <c r="RM241" s="25">
        <v>4</v>
      </c>
      <c r="RN241" s="25">
        <v>2</v>
      </c>
      <c r="RO241" s="25">
        <v>3</v>
      </c>
      <c r="RP241" s="25">
        <v>3</v>
      </c>
      <c r="RQ241" s="25">
        <v>1</v>
      </c>
      <c r="RR241" s="25">
        <v>2</v>
      </c>
      <c r="RS241" s="25">
        <v>1</v>
      </c>
      <c r="RT241" s="25">
        <v>5</v>
      </c>
      <c r="RU241" s="25">
        <v>0</v>
      </c>
      <c r="RV241" s="25">
        <v>2</v>
      </c>
      <c r="RW241" s="25">
        <v>2</v>
      </c>
      <c r="RX241" s="25">
        <v>5</v>
      </c>
      <c r="RY241" s="25">
        <v>2</v>
      </c>
      <c r="RZ241" s="25">
        <v>0</v>
      </c>
      <c r="SA241" s="25">
        <v>1</v>
      </c>
      <c r="SB241" s="25">
        <v>1</v>
      </c>
      <c r="SC241" s="25">
        <v>1</v>
      </c>
      <c r="SD241" s="25">
        <v>1</v>
      </c>
      <c r="SE241" s="25">
        <v>2</v>
      </c>
      <c r="SF241" s="25">
        <v>1</v>
      </c>
      <c r="SG241" s="25">
        <v>0</v>
      </c>
      <c r="SH241" s="25">
        <v>2</v>
      </c>
      <c r="SI241" s="25">
        <v>2</v>
      </c>
      <c r="SJ241" s="25">
        <v>3</v>
      </c>
      <c r="SK241" s="25">
        <v>1</v>
      </c>
      <c r="SL241" s="25">
        <v>0</v>
      </c>
      <c r="SM241" s="25">
        <v>1</v>
      </c>
      <c r="SN241" s="25">
        <v>1</v>
      </c>
      <c r="SO241" s="25">
        <v>1</v>
      </c>
      <c r="SP241" s="25">
        <v>0</v>
      </c>
      <c r="SQ241" s="25">
        <v>1</v>
      </c>
      <c r="SR241" s="25">
        <v>1</v>
      </c>
      <c r="SS241" s="25">
        <v>0</v>
      </c>
      <c r="ST241" s="25">
        <v>1</v>
      </c>
      <c r="SU241" s="25">
        <v>2</v>
      </c>
      <c r="SV241" s="25">
        <v>3</v>
      </c>
      <c r="SW241" s="44">
        <v>50</v>
      </c>
      <c r="SX241" s="44">
        <v>100</v>
      </c>
      <c r="SY241" s="44">
        <v>75</v>
      </c>
      <c r="SZ241" s="44">
        <v>100</v>
      </c>
      <c r="TA241" s="44">
        <v>100</v>
      </c>
      <c r="TB241" s="44">
        <v>50</v>
      </c>
      <c r="TC241" s="44">
        <v>50</v>
      </c>
      <c r="TD241" s="44">
        <v>100</v>
      </c>
      <c r="TE241" s="44">
        <v>0</v>
      </c>
      <c r="TF241" s="44">
        <v>50</v>
      </c>
      <c r="TG241" s="44">
        <v>66.666666666666657</v>
      </c>
      <c r="TH241" s="44">
        <v>83.333333333333343</v>
      </c>
      <c r="TI241" s="44">
        <v>25</v>
      </c>
      <c r="TJ241" s="44">
        <v>0</v>
      </c>
      <c r="TK241" s="44">
        <v>25</v>
      </c>
      <c r="TL241" s="44">
        <v>33.333333333333329</v>
      </c>
      <c r="TM241" s="44">
        <v>100</v>
      </c>
      <c r="TN241" s="44">
        <v>25</v>
      </c>
      <c r="TO241" s="44">
        <v>100</v>
      </c>
      <c r="TP241" s="44">
        <v>20</v>
      </c>
      <c r="TQ241" s="44">
        <v>0</v>
      </c>
      <c r="TR241" s="44">
        <v>50</v>
      </c>
      <c r="TS241" s="44">
        <v>66.666666666666657</v>
      </c>
      <c r="TT241" s="44">
        <v>50</v>
      </c>
      <c r="TU241" s="44">
        <v>12.5</v>
      </c>
      <c r="TV241" s="44">
        <v>0</v>
      </c>
      <c r="TW241" s="44">
        <v>25</v>
      </c>
      <c r="TX241" s="44">
        <v>33.333333333333329</v>
      </c>
      <c r="TY241" s="44">
        <v>100</v>
      </c>
      <c r="TZ241" s="44">
        <v>0</v>
      </c>
      <c r="UA241" s="44">
        <v>50</v>
      </c>
      <c r="UB241" s="44">
        <v>20</v>
      </c>
      <c r="UC241" s="44">
        <v>0</v>
      </c>
      <c r="UD241" s="44">
        <v>25</v>
      </c>
      <c r="UE241" s="44">
        <v>66.666666666666657</v>
      </c>
      <c r="UF241" s="44">
        <v>50</v>
      </c>
    </row>
    <row r="242" spans="1:552" x14ac:dyDescent="0.25">
      <c r="A242" s="2" t="str">
        <f t="shared" si="3"/>
        <v xml:space="preserve">355650 Várzea Paulista                                                                                                                              </v>
      </c>
      <c r="B242" s="58">
        <v>355650</v>
      </c>
      <c r="C242" s="2" t="s">
        <v>286</v>
      </c>
      <c r="D242" s="56">
        <v>2</v>
      </c>
      <c r="E242" s="56">
        <v>3</v>
      </c>
      <c r="F242" s="56">
        <v>3</v>
      </c>
      <c r="G242" s="56">
        <v>3</v>
      </c>
      <c r="H242" s="56">
        <v>0</v>
      </c>
      <c r="I242" s="56">
        <v>4</v>
      </c>
      <c r="J242" s="56">
        <v>4</v>
      </c>
      <c r="K242" s="56">
        <v>7</v>
      </c>
      <c r="L242" s="56">
        <v>4</v>
      </c>
      <c r="M242" s="56">
        <v>1</v>
      </c>
      <c r="N242" s="56">
        <v>3</v>
      </c>
      <c r="O242" s="56">
        <v>3</v>
      </c>
      <c r="P242" s="59">
        <v>0</v>
      </c>
      <c r="Q242" s="59">
        <v>1</v>
      </c>
      <c r="R242" s="59">
        <v>1</v>
      </c>
      <c r="S242" s="59">
        <v>1</v>
      </c>
      <c r="T242" s="59">
        <v>0</v>
      </c>
      <c r="U242" s="59">
        <v>0</v>
      </c>
      <c r="V242" s="59">
        <v>3</v>
      </c>
      <c r="W242" s="59">
        <v>5</v>
      </c>
      <c r="X242" s="59">
        <v>3</v>
      </c>
      <c r="Y242" s="59">
        <v>0</v>
      </c>
      <c r="Z242" s="59">
        <v>0</v>
      </c>
      <c r="AA242" s="59">
        <v>2</v>
      </c>
      <c r="AB242" s="62">
        <v>0</v>
      </c>
      <c r="AC242" s="62">
        <v>33.333333333333329</v>
      </c>
      <c r="AD242" s="62">
        <v>33.333333333333329</v>
      </c>
      <c r="AE242" s="62">
        <v>33.333333333333329</v>
      </c>
      <c r="AF242" s="62">
        <v>999999999</v>
      </c>
      <c r="AG242" s="62">
        <v>0</v>
      </c>
      <c r="AH242" s="62">
        <v>75</v>
      </c>
      <c r="AI242" s="62">
        <v>71.428571428571431</v>
      </c>
      <c r="AJ242" s="62">
        <v>75</v>
      </c>
      <c r="AK242" s="62">
        <v>0</v>
      </c>
      <c r="AL242" s="62">
        <v>0</v>
      </c>
      <c r="AM242" s="62">
        <v>66.666666666666657</v>
      </c>
      <c r="AN242" s="61">
        <v>1</v>
      </c>
      <c r="AO242" s="25">
        <v>0</v>
      </c>
      <c r="AP242" s="25">
        <v>2</v>
      </c>
      <c r="AQ242" s="25">
        <v>1</v>
      </c>
      <c r="AR242" s="25">
        <v>0</v>
      </c>
      <c r="AS242" s="25">
        <v>4</v>
      </c>
      <c r="AT242" s="25">
        <v>0</v>
      </c>
      <c r="AU242" s="25">
        <v>1</v>
      </c>
      <c r="AV242" s="25">
        <v>1</v>
      </c>
      <c r="AW242" s="25">
        <v>1</v>
      </c>
      <c r="AX242" s="25">
        <v>3</v>
      </c>
      <c r="AY242" s="25">
        <v>0</v>
      </c>
      <c r="AZ242" s="39">
        <v>50</v>
      </c>
      <c r="BA242" s="39">
        <v>0</v>
      </c>
      <c r="BB242" s="39">
        <v>66.666666666666657</v>
      </c>
      <c r="BC242" s="39">
        <v>33.333333333333329</v>
      </c>
      <c r="BD242" s="39">
        <v>999999999</v>
      </c>
      <c r="BE242" s="39">
        <v>100</v>
      </c>
      <c r="BF242" s="39">
        <v>0</v>
      </c>
      <c r="BG242" s="39">
        <v>14.285714285714285</v>
      </c>
      <c r="BH242" s="39">
        <v>25</v>
      </c>
      <c r="BI242" s="39">
        <v>100</v>
      </c>
      <c r="BJ242" s="39">
        <v>100</v>
      </c>
      <c r="BK242" s="39">
        <v>0</v>
      </c>
      <c r="BL242" s="25">
        <v>1</v>
      </c>
      <c r="BM242" s="25">
        <v>2</v>
      </c>
      <c r="BN242" s="25">
        <v>0</v>
      </c>
      <c r="BO242" s="25">
        <v>1</v>
      </c>
      <c r="BP242" s="25">
        <v>0</v>
      </c>
      <c r="BQ242" s="25">
        <v>0</v>
      </c>
      <c r="BR242" s="25">
        <v>1</v>
      </c>
      <c r="BS242" s="25">
        <v>1</v>
      </c>
      <c r="BT242" s="25">
        <v>0</v>
      </c>
      <c r="BU242" s="25">
        <v>0</v>
      </c>
      <c r="BV242" s="25">
        <v>0</v>
      </c>
      <c r="BW242" s="25">
        <v>1</v>
      </c>
      <c r="BX242" s="39">
        <v>50</v>
      </c>
      <c r="BY242" s="39">
        <v>66.666666666666657</v>
      </c>
      <c r="BZ242" s="39">
        <v>0</v>
      </c>
      <c r="CA242" s="39">
        <v>33.333333333333329</v>
      </c>
      <c r="CB242" s="39">
        <v>999999999</v>
      </c>
      <c r="CC242" s="39">
        <v>0</v>
      </c>
      <c r="CD242" s="39">
        <v>25</v>
      </c>
      <c r="CE242" s="39">
        <v>14.285714285714285</v>
      </c>
      <c r="CF242" s="39">
        <v>0</v>
      </c>
      <c r="CG242" s="39">
        <v>0</v>
      </c>
      <c r="CH242" s="39">
        <v>0</v>
      </c>
      <c r="CI242" s="39">
        <v>33.333333333333329</v>
      </c>
      <c r="CJ242" s="63">
        <v>0</v>
      </c>
      <c r="CK242" s="63">
        <v>0</v>
      </c>
      <c r="CL242" s="63">
        <v>1</v>
      </c>
      <c r="CM242" s="63">
        <v>1</v>
      </c>
      <c r="CN242" s="63">
        <v>0</v>
      </c>
      <c r="CO242" s="63">
        <v>0</v>
      </c>
      <c r="CP242" s="63">
        <v>2</v>
      </c>
      <c r="CQ242" s="63">
        <v>3</v>
      </c>
      <c r="CR242" s="63">
        <v>2</v>
      </c>
      <c r="CS242" s="63">
        <v>0</v>
      </c>
      <c r="CT242" s="63">
        <v>0</v>
      </c>
      <c r="CU242" s="63">
        <v>2</v>
      </c>
      <c r="CV242" s="63">
        <v>0</v>
      </c>
      <c r="CW242" s="63">
        <v>0</v>
      </c>
      <c r="CX242" s="63">
        <v>0</v>
      </c>
      <c r="CY242" s="63">
        <v>0</v>
      </c>
      <c r="CZ242" s="63">
        <v>0</v>
      </c>
      <c r="DA242" s="63">
        <v>0</v>
      </c>
      <c r="DB242" s="63">
        <v>0</v>
      </c>
      <c r="DC242" s="63">
        <v>0</v>
      </c>
      <c r="DD242" s="63">
        <v>0</v>
      </c>
      <c r="DE242" s="63">
        <v>0</v>
      </c>
      <c r="DF242" s="63">
        <v>0</v>
      </c>
      <c r="DG242" s="63">
        <v>0</v>
      </c>
      <c r="DH242" s="25">
        <v>0</v>
      </c>
      <c r="DI242" s="25">
        <v>0</v>
      </c>
      <c r="DJ242" s="25">
        <v>0</v>
      </c>
      <c r="DK242" s="25">
        <v>0</v>
      </c>
      <c r="DL242" s="25">
        <v>0</v>
      </c>
      <c r="DM242" s="25">
        <v>0</v>
      </c>
      <c r="DN242" s="25">
        <v>0</v>
      </c>
      <c r="DO242" s="25">
        <v>0</v>
      </c>
      <c r="DP242" s="25">
        <v>1</v>
      </c>
      <c r="DQ242" s="25">
        <v>0</v>
      </c>
      <c r="DR242" s="25">
        <v>0</v>
      </c>
      <c r="DS242" s="25">
        <v>0</v>
      </c>
      <c r="DT242" s="34">
        <v>0</v>
      </c>
      <c r="DU242" s="34">
        <v>0</v>
      </c>
      <c r="DV242" s="34">
        <v>1</v>
      </c>
      <c r="DW242" s="34">
        <v>1</v>
      </c>
      <c r="DX242" s="34">
        <v>0</v>
      </c>
      <c r="DY242" s="34">
        <v>0</v>
      </c>
      <c r="DZ242" s="34">
        <v>2</v>
      </c>
      <c r="EA242" s="2">
        <v>3</v>
      </c>
      <c r="EB242" s="2">
        <v>3</v>
      </c>
      <c r="EC242" s="2">
        <v>0</v>
      </c>
      <c r="ED242" s="2">
        <v>0</v>
      </c>
      <c r="EE242" s="2">
        <v>2</v>
      </c>
      <c r="EF242" s="34">
        <v>999999999</v>
      </c>
      <c r="EG242" s="34">
        <v>999999999</v>
      </c>
      <c r="EH242" s="34">
        <v>100</v>
      </c>
      <c r="EI242" s="34">
        <v>100</v>
      </c>
      <c r="EJ242" s="34">
        <v>999999999</v>
      </c>
      <c r="EK242" s="34">
        <v>999999999</v>
      </c>
      <c r="EL242" s="34">
        <v>100</v>
      </c>
      <c r="EM242" s="34">
        <v>100</v>
      </c>
      <c r="EN242" s="34">
        <v>66.666666666666657</v>
      </c>
      <c r="EO242" s="34">
        <v>999999999</v>
      </c>
      <c r="EP242" s="34">
        <v>999999999</v>
      </c>
      <c r="EQ242" s="34">
        <v>100</v>
      </c>
      <c r="ER242" s="34">
        <v>999999999</v>
      </c>
      <c r="ES242" s="34">
        <v>999999999</v>
      </c>
      <c r="ET242" s="34">
        <v>0</v>
      </c>
      <c r="EU242" s="34">
        <v>0</v>
      </c>
      <c r="EV242" s="34">
        <v>999999999</v>
      </c>
      <c r="EW242" s="34">
        <v>999999999</v>
      </c>
      <c r="EX242" s="34">
        <v>0</v>
      </c>
      <c r="EY242" s="34">
        <v>0</v>
      </c>
      <c r="EZ242" s="34">
        <v>0</v>
      </c>
      <c r="FA242" s="34">
        <v>999999999</v>
      </c>
      <c r="FB242" s="34">
        <v>999999999</v>
      </c>
      <c r="FC242" s="34">
        <v>0</v>
      </c>
      <c r="FD242" s="42">
        <v>999999999</v>
      </c>
      <c r="FE242" s="42">
        <v>999999999</v>
      </c>
      <c r="FF242" s="42">
        <v>0</v>
      </c>
      <c r="FG242" s="42">
        <v>0</v>
      </c>
      <c r="FH242" s="42">
        <v>999999999</v>
      </c>
      <c r="FI242" s="42">
        <v>999999999</v>
      </c>
      <c r="FJ242" s="42">
        <v>0</v>
      </c>
      <c r="FK242" s="42">
        <v>0</v>
      </c>
      <c r="FL242" s="42">
        <v>33.333333333333329</v>
      </c>
      <c r="FM242" s="42">
        <v>999999999</v>
      </c>
      <c r="FN242" s="42">
        <v>999999999</v>
      </c>
      <c r="FO242" s="42">
        <v>0</v>
      </c>
      <c r="FP242" s="42">
        <v>0</v>
      </c>
      <c r="FQ242" s="2">
        <v>0</v>
      </c>
      <c r="FR242" s="2">
        <v>1</v>
      </c>
      <c r="FS242" s="2">
        <v>1</v>
      </c>
      <c r="FT242" s="2">
        <v>0</v>
      </c>
      <c r="FU242" s="2">
        <v>0</v>
      </c>
      <c r="FV242" s="2">
        <v>1</v>
      </c>
      <c r="FW242" s="2">
        <v>4</v>
      </c>
      <c r="FX242" s="2">
        <v>1</v>
      </c>
      <c r="FY242" s="2">
        <v>0</v>
      </c>
      <c r="FZ242" s="2">
        <v>0</v>
      </c>
      <c r="GA242" s="2">
        <v>2</v>
      </c>
      <c r="GB242" s="25">
        <v>0</v>
      </c>
      <c r="GC242" s="25">
        <v>0</v>
      </c>
      <c r="GD242" s="25">
        <v>0</v>
      </c>
      <c r="GE242" s="25">
        <v>0</v>
      </c>
      <c r="GF242" s="25">
        <v>0</v>
      </c>
      <c r="GG242" s="25">
        <v>0</v>
      </c>
      <c r="GH242" s="25">
        <v>0</v>
      </c>
      <c r="GI242" s="25">
        <v>0</v>
      </c>
      <c r="GJ242" s="25">
        <v>1</v>
      </c>
      <c r="GK242" s="25">
        <v>0</v>
      </c>
      <c r="GL242" s="25">
        <v>0</v>
      </c>
      <c r="GM242" s="25">
        <v>0</v>
      </c>
      <c r="GN242" s="2">
        <v>0</v>
      </c>
      <c r="GO242" s="2">
        <v>0</v>
      </c>
      <c r="GP242" s="2">
        <v>0</v>
      </c>
      <c r="GQ242" s="2">
        <v>0</v>
      </c>
      <c r="GR242" s="2">
        <v>0</v>
      </c>
      <c r="GS242" s="2">
        <v>0</v>
      </c>
      <c r="GT242" s="2">
        <v>0</v>
      </c>
      <c r="GU242" s="2">
        <v>1</v>
      </c>
      <c r="GV242" s="2">
        <v>1</v>
      </c>
      <c r="GW242" s="2">
        <v>0</v>
      </c>
      <c r="GX242" s="2">
        <v>0</v>
      </c>
      <c r="GY242" s="2">
        <v>0</v>
      </c>
      <c r="GZ242" s="2">
        <v>0</v>
      </c>
      <c r="HA242" s="2">
        <v>0</v>
      </c>
      <c r="HB242" s="2">
        <v>1</v>
      </c>
      <c r="HC242" s="2">
        <v>1</v>
      </c>
      <c r="HD242" s="2">
        <v>0</v>
      </c>
      <c r="HE242" s="2">
        <v>0</v>
      </c>
      <c r="HF242" s="2">
        <v>1</v>
      </c>
      <c r="HG242" s="2">
        <v>5</v>
      </c>
      <c r="HH242" s="2">
        <v>3</v>
      </c>
      <c r="HI242" s="2">
        <v>0</v>
      </c>
      <c r="HJ242" s="2">
        <v>0</v>
      </c>
      <c r="HK242" s="2">
        <v>2</v>
      </c>
      <c r="HL242" s="34">
        <v>999999999</v>
      </c>
      <c r="HM242" s="34">
        <v>999999999</v>
      </c>
      <c r="HN242" s="34">
        <v>100</v>
      </c>
      <c r="HO242" s="34">
        <v>100</v>
      </c>
      <c r="HP242" s="34">
        <v>999999999</v>
      </c>
      <c r="HQ242" s="34">
        <v>999999999</v>
      </c>
      <c r="HR242" s="34">
        <v>100</v>
      </c>
      <c r="HS242" s="34">
        <v>80</v>
      </c>
      <c r="HT242" s="34">
        <v>33.333333333333329</v>
      </c>
      <c r="HU242" s="34">
        <v>999999999</v>
      </c>
      <c r="HV242" s="34">
        <v>999999999</v>
      </c>
      <c r="HW242" s="34">
        <v>100</v>
      </c>
      <c r="HX242" s="39">
        <v>999999999</v>
      </c>
      <c r="HY242" s="39">
        <v>999999999</v>
      </c>
      <c r="HZ242" s="39">
        <v>0</v>
      </c>
      <c r="IA242" s="39">
        <v>0</v>
      </c>
      <c r="IB242" s="39">
        <v>999999999</v>
      </c>
      <c r="IC242" s="39">
        <v>999999999</v>
      </c>
      <c r="ID242" s="39">
        <v>0</v>
      </c>
      <c r="IE242" s="39">
        <v>0</v>
      </c>
      <c r="IF242" s="39">
        <v>33.333333333333329</v>
      </c>
      <c r="IG242" s="39">
        <v>999999999</v>
      </c>
      <c r="IH242" s="39">
        <v>999999999</v>
      </c>
      <c r="II242" s="39">
        <v>0</v>
      </c>
      <c r="IJ242" s="39">
        <v>999999999</v>
      </c>
      <c r="IK242" s="39">
        <v>999999999</v>
      </c>
      <c r="IL242" s="39">
        <v>0</v>
      </c>
      <c r="IM242" s="39">
        <v>0</v>
      </c>
      <c r="IN242" s="39">
        <v>999999999</v>
      </c>
      <c r="IO242" s="39">
        <v>999999999</v>
      </c>
      <c r="IP242" s="39">
        <v>0</v>
      </c>
      <c r="IQ242" s="39">
        <v>20</v>
      </c>
      <c r="IR242" s="39">
        <v>33.333333333333329</v>
      </c>
      <c r="IS242" s="39">
        <v>999999999</v>
      </c>
      <c r="IT242" s="39">
        <v>999999999</v>
      </c>
      <c r="IU242" s="39">
        <v>0</v>
      </c>
      <c r="IV242" s="39">
        <v>0</v>
      </c>
      <c r="IW242" s="39">
        <v>0</v>
      </c>
      <c r="IX242" s="39">
        <v>1</v>
      </c>
      <c r="IY242" s="39">
        <v>1</v>
      </c>
      <c r="IZ242" s="39">
        <v>0</v>
      </c>
      <c r="JA242" s="39">
        <v>1</v>
      </c>
      <c r="JB242" s="39">
        <v>0</v>
      </c>
      <c r="JC242" s="39">
        <v>0</v>
      </c>
      <c r="JD242" s="2">
        <v>1</v>
      </c>
      <c r="JE242" s="2">
        <v>1</v>
      </c>
      <c r="JF242" s="2">
        <v>2</v>
      </c>
      <c r="JG242" s="2">
        <v>0</v>
      </c>
      <c r="JH242" s="2">
        <v>1</v>
      </c>
      <c r="JI242" s="2">
        <v>0</v>
      </c>
      <c r="JJ242" s="2">
        <v>1</v>
      </c>
      <c r="JK242" s="2">
        <v>0</v>
      </c>
      <c r="JL242" s="2">
        <v>0</v>
      </c>
      <c r="JM242" s="44">
        <v>0</v>
      </c>
      <c r="JN242" s="44">
        <v>0</v>
      </c>
      <c r="JO242" s="44">
        <v>0</v>
      </c>
      <c r="JP242" s="2">
        <v>0</v>
      </c>
      <c r="JQ242" s="2">
        <v>0</v>
      </c>
      <c r="JR242" s="2">
        <v>1</v>
      </c>
      <c r="JS242" s="2">
        <v>0</v>
      </c>
      <c r="JT242" s="2">
        <v>0</v>
      </c>
      <c r="JU242" s="2">
        <v>0</v>
      </c>
      <c r="JV242" s="2">
        <v>0</v>
      </c>
      <c r="JW242" s="2">
        <v>0</v>
      </c>
      <c r="JX242" s="2">
        <v>0</v>
      </c>
      <c r="JY242" s="2">
        <v>2</v>
      </c>
      <c r="JZ242" s="2">
        <v>0</v>
      </c>
      <c r="KA242" s="2">
        <v>0</v>
      </c>
      <c r="KB242" s="25">
        <v>0</v>
      </c>
      <c r="KC242" s="25">
        <v>0</v>
      </c>
      <c r="KD242" s="25">
        <v>0</v>
      </c>
      <c r="KE242" s="25">
        <v>0</v>
      </c>
      <c r="KF242" s="25">
        <v>1</v>
      </c>
      <c r="KG242" s="25">
        <v>0</v>
      </c>
      <c r="KH242" s="25">
        <v>2</v>
      </c>
      <c r="KI242" s="25">
        <v>1</v>
      </c>
      <c r="KJ242" s="25">
        <v>0</v>
      </c>
      <c r="KK242" s="25">
        <v>3</v>
      </c>
      <c r="KL242" s="25">
        <v>0</v>
      </c>
      <c r="KM242" s="25">
        <v>0</v>
      </c>
      <c r="KN242" s="25">
        <v>1</v>
      </c>
      <c r="KO242" s="25">
        <v>1</v>
      </c>
      <c r="KP242" s="25">
        <v>3</v>
      </c>
      <c r="KQ242" s="25">
        <v>0</v>
      </c>
      <c r="KR242" s="44">
        <v>0</v>
      </c>
      <c r="KS242" s="44">
        <v>999999999</v>
      </c>
      <c r="KT242" s="44">
        <v>50</v>
      </c>
      <c r="KU242" s="44">
        <v>100</v>
      </c>
      <c r="KV242" s="44">
        <v>999999999</v>
      </c>
      <c r="KW242" s="44">
        <v>33.333333333333329</v>
      </c>
      <c r="KX242" s="44">
        <v>999999999</v>
      </c>
      <c r="KY242" s="44">
        <v>999999999</v>
      </c>
      <c r="KZ242" s="44">
        <v>100</v>
      </c>
      <c r="LA242" s="44">
        <v>100</v>
      </c>
      <c r="LB242" s="44">
        <v>66.666666666666657</v>
      </c>
      <c r="LC242" s="44">
        <v>999999999</v>
      </c>
      <c r="LD242" s="44">
        <v>100</v>
      </c>
      <c r="LE242" s="44">
        <v>999999999</v>
      </c>
      <c r="LF242" s="44">
        <v>50</v>
      </c>
      <c r="LG242" s="44">
        <v>0</v>
      </c>
      <c r="LH242" s="44">
        <v>999999999</v>
      </c>
      <c r="LI242" s="44">
        <v>0</v>
      </c>
      <c r="LJ242" s="44">
        <v>999999999</v>
      </c>
      <c r="LK242" s="44">
        <v>999999999</v>
      </c>
      <c r="LL242" s="44">
        <v>0</v>
      </c>
      <c r="LM242" s="44">
        <v>0</v>
      </c>
      <c r="LN242" s="44">
        <v>33.333333333333329</v>
      </c>
      <c r="LO242" s="44">
        <v>999999999</v>
      </c>
      <c r="LP242" s="44">
        <v>0</v>
      </c>
      <c r="LQ242" s="44">
        <v>999999999</v>
      </c>
      <c r="LR242" s="44">
        <v>0</v>
      </c>
      <c r="LS242" s="44">
        <v>0</v>
      </c>
      <c r="LT242" s="44">
        <v>999999999</v>
      </c>
      <c r="LU242" s="44">
        <v>66.666666666666657</v>
      </c>
      <c r="LV242" s="44">
        <v>999999999</v>
      </c>
      <c r="LW242" s="44">
        <v>999999999</v>
      </c>
      <c r="LX242" s="44">
        <v>0</v>
      </c>
      <c r="LY242" s="44">
        <v>0</v>
      </c>
      <c r="LZ242" s="44">
        <v>0</v>
      </c>
      <c r="MA242" s="44">
        <v>999999999</v>
      </c>
      <c r="MB242" s="25">
        <v>0</v>
      </c>
      <c r="MC242" s="25">
        <v>0</v>
      </c>
      <c r="MD242" s="25">
        <v>0</v>
      </c>
      <c r="ME242" s="25">
        <v>0</v>
      </c>
      <c r="MF242" s="25">
        <v>0</v>
      </c>
      <c r="MG242" s="25">
        <v>0</v>
      </c>
      <c r="MH242" s="25">
        <v>0</v>
      </c>
      <c r="MI242" s="25">
        <v>0</v>
      </c>
      <c r="MJ242" s="25">
        <v>0</v>
      </c>
      <c r="MK242" s="25">
        <v>0</v>
      </c>
      <c r="ML242" s="25">
        <v>0</v>
      </c>
      <c r="MM242" s="25">
        <v>0</v>
      </c>
      <c r="MN242" s="25">
        <v>0</v>
      </c>
      <c r="MO242" s="25">
        <v>0</v>
      </c>
      <c r="MP242" s="25">
        <v>1</v>
      </c>
      <c r="MQ242" s="25">
        <v>1</v>
      </c>
      <c r="MR242" s="25">
        <v>0</v>
      </c>
      <c r="MS242" s="25">
        <v>0</v>
      </c>
      <c r="MT242" s="25">
        <v>1</v>
      </c>
      <c r="MU242" s="25">
        <v>1</v>
      </c>
      <c r="MV242" s="25">
        <v>1</v>
      </c>
      <c r="MW242" s="44">
        <v>0</v>
      </c>
      <c r="MX242" s="44">
        <v>0</v>
      </c>
      <c r="MY242" s="44">
        <v>1</v>
      </c>
      <c r="MZ242" s="44">
        <v>999999999</v>
      </c>
      <c r="NA242" s="44">
        <v>999999999</v>
      </c>
      <c r="NB242" s="44">
        <v>0</v>
      </c>
      <c r="NC242" s="44">
        <v>0</v>
      </c>
      <c r="ND242" s="44">
        <v>999999999</v>
      </c>
      <c r="NE242" s="44">
        <v>999999999</v>
      </c>
      <c r="NF242" s="44">
        <v>0</v>
      </c>
      <c r="NG242" s="44">
        <v>0</v>
      </c>
      <c r="NH242" s="44">
        <v>0</v>
      </c>
      <c r="NI242" s="44">
        <v>999999999</v>
      </c>
      <c r="NJ242" s="44">
        <v>999999999</v>
      </c>
      <c r="NK242" s="44">
        <v>0</v>
      </c>
      <c r="NL242" s="25">
        <v>0</v>
      </c>
      <c r="NM242" s="25">
        <v>0</v>
      </c>
      <c r="NN242" s="25">
        <v>0</v>
      </c>
      <c r="NO242" s="25">
        <v>0</v>
      </c>
      <c r="NP242" s="25">
        <v>0</v>
      </c>
      <c r="NQ242" s="25">
        <v>0</v>
      </c>
      <c r="NR242" s="25">
        <v>0</v>
      </c>
      <c r="NS242" s="25">
        <v>0</v>
      </c>
      <c r="NT242" s="25">
        <v>0</v>
      </c>
      <c r="NU242" s="25">
        <v>0</v>
      </c>
      <c r="NV242" s="25">
        <v>0</v>
      </c>
      <c r="NW242" s="25">
        <v>0</v>
      </c>
      <c r="NX242" s="25">
        <v>1</v>
      </c>
      <c r="NY242" s="25">
        <v>0</v>
      </c>
      <c r="NZ242" s="25">
        <v>0</v>
      </c>
      <c r="OA242" s="25">
        <v>0</v>
      </c>
      <c r="OB242" s="25">
        <v>0</v>
      </c>
      <c r="OC242" s="25">
        <v>0</v>
      </c>
      <c r="OD242" s="44">
        <v>0</v>
      </c>
      <c r="OE242" s="44">
        <v>0</v>
      </c>
      <c r="OF242" s="44">
        <v>0</v>
      </c>
      <c r="OG242" s="44">
        <v>0</v>
      </c>
      <c r="OH242" s="44">
        <v>0</v>
      </c>
      <c r="OI242" s="44">
        <v>0</v>
      </c>
      <c r="OJ242" s="44">
        <v>0</v>
      </c>
      <c r="OK242" s="44">
        <v>999999999</v>
      </c>
      <c r="OL242" s="44">
        <v>999999999</v>
      </c>
      <c r="OM242" s="44">
        <v>999999999</v>
      </c>
      <c r="ON242" s="44">
        <v>999999999</v>
      </c>
      <c r="OO242" s="44">
        <v>999999999</v>
      </c>
      <c r="OP242" s="44">
        <v>999999999</v>
      </c>
      <c r="OQ242" s="44">
        <v>999999999</v>
      </c>
      <c r="OR242" s="44">
        <v>999999999</v>
      </c>
      <c r="OS242" s="44">
        <v>999999999</v>
      </c>
      <c r="OT242" s="44">
        <v>999999999</v>
      </c>
      <c r="OU242" s="44">
        <v>999999999</v>
      </c>
      <c r="OV242" s="25">
        <v>1</v>
      </c>
      <c r="OW242" s="25">
        <v>1</v>
      </c>
      <c r="OX242" s="25">
        <v>3</v>
      </c>
      <c r="OY242" s="25">
        <v>5</v>
      </c>
      <c r="OZ242" s="25">
        <v>0</v>
      </c>
      <c r="PA242" s="25">
        <v>4</v>
      </c>
      <c r="PB242" s="25">
        <v>4</v>
      </c>
      <c r="PC242" s="25">
        <v>5</v>
      </c>
      <c r="PD242" s="25">
        <v>5</v>
      </c>
      <c r="PE242" s="25">
        <v>1</v>
      </c>
      <c r="PF242" s="25">
        <v>3</v>
      </c>
      <c r="PG242" s="25">
        <v>2</v>
      </c>
      <c r="PH242" s="25">
        <v>1</v>
      </c>
      <c r="PI242" s="25">
        <v>2</v>
      </c>
      <c r="PJ242" s="25">
        <v>4</v>
      </c>
      <c r="PK242" s="25">
        <v>5</v>
      </c>
      <c r="PL242" s="25">
        <v>0</v>
      </c>
      <c r="PM242" s="25">
        <v>4</v>
      </c>
      <c r="PN242" s="25">
        <v>5</v>
      </c>
      <c r="PO242" s="25">
        <v>7</v>
      </c>
      <c r="PP242" s="25">
        <v>6</v>
      </c>
      <c r="PQ242" s="25">
        <v>2</v>
      </c>
      <c r="PR242" s="25">
        <v>4</v>
      </c>
      <c r="PS242" s="25">
        <v>3</v>
      </c>
      <c r="PT242" s="44">
        <v>100</v>
      </c>
      <c r="PU242" s="44">
        <v>50</v>
      </c>
      <c r="PV242" s="44">
        <v>75</v>
      </c>
      <c r="PW242" s="44">
        <v>100</v>
      </c>
      <c r="PX242" s="44">
        <v>999999999</v>
      </c>
      <c r="PY242" s="44">
        <v>100</v>
      </c>
      <c r="PZ242" s="44">
        <v>80</v>
      </c>
      <c r="QA242" s="44">
        <v>71.428571428571431</v>
      </c>
      <c r="QB242" s="44">
        <v>83.333333333333343</v>
      </c>
      <c r="QC242" s="44">
        <v>50</v>
      </c>
      <c r="QD242" s="44">
        <v>75</v>
      </c>
      <c r="QE242" s="44">
        <v>66.666666666666657</v>
      </c>
      <c r="QF242" s="25">
        <v>1</v>
      </c>
      <c r="QG242" s="25">
        <v>1</v>
      </c>
      <c r="QH242" s="25">
        <v>3</v>
      </c>
      <c r="QI242" s="25">
        <v>5</v>
      </c>
      <c r="QJ242" s="25">
        <v>0</v>
      </c>
      <c r="QK242" s="25">
        <v>4</v>
      </c>
      <c r="QL242" s="25">
        <v>3</v>
      </c>
      <c r="QM242" s="25">
        <v>6</v>
      </c>
      <c r="QN242" s="25">
        <v>6</v>
      </c>
      <c r="QO242" s="25">
        <v>1</v>
      </c>
      <c r="QP242" s="25">
        <v>1</v>
      </c>
      <c r="QQ242" s="25">
        <v>1</v>
      </c>
      <c r="QR242" s="25">
        <v>2</v>
      </c>
      <c r="QS242" s="25">
        <v>4</v>
      </c>
      <c r="QT242" s="25">
        <v>5</v>
      </c>
      <c r="QU242" s="25">
        <v>0</v>
      </c>
      <c r="QV242" s="25">
        <v>4</v>
      </c>
      <c r="QW242" s="25">
        <v>5</v>
      </c>
      <c r="QX242" s="25">
        <v>7</v>
      </c>
      <c r="QY242" s="25">
        <v>6</v>
      </c>
      <c r="QZ242" s="25">
        <v>2</v>
      </c>
      <c r="RA242" s="25">
        <v>4</v>
      </c>
      <c r="RB242" s="44">
        <v>100</v>
      </c>
      <c r="RC242" s="44">
        <v>50</v>
      </c>
      <c r="RD242" s="44">
        <v>75</v>
      </c>
      <c r="RE242" s="44">
        <v>100</v>
      </c>
      <c r="RF242" s="44">
        <v>999999999</v>
      </c>
      <c r="RG242" s="44">
        <v>100</v>
      </c>
      <c r="RH242" s="44">
        <v>60</v>
      </c>
      <c r="RI242" s="44">
        <v>85.714285714285708</v>
      </c>
      <c r="RJ242" s="44">
        <v>100</v>
      </c>
      <c r="RK242" s="44">
        <v>50</v>
      </c>
      <c r="RL242" s="44">
        <v>25</v>
      </c>
      <c r="RM242" s="25">
        <v>1</v>
      </c>
      <c r="RN242" s="25">
        <v>0</v>
      </c>
      <c r="RO242" s="25">
        <v>3</v>
      </c>
      <c r="RP242" s="25">
        <v>2</v>
      </c>
      <c r="RQ242" s="25">
        <v>0</v>
      </c>
      <c r="RR242" s="25">
        <v>1</v>
      </c>
      <c r="RS242" s="25">
        <v>1</v>
      </c>
      <c r="RT242" s="25">
        <v>3</v>
      </c>
      <c r="RU242" s="25">
        <v>2</v>
      </c>
      <c r="RV242" s="25">
        <v>1</v>
      </c>
      <c r="RW242" s="25">
        <v>3</v>
      </c>
      <c r="RX242" s="25">
        <v>0</v>
      </c>
      <c r="RY242" s="25">
        <v>1</v>
      </c>
      <c r="RZ242" s="25">
        <v>0</v>
      </c>
      <c r="SA242" s="25">
        <v>3</v>
      </c>
      <c r="SB242" s="25">
        <v>2</v>
      </c>
      <c r="SC242" s="25">
        <v>0</v>
      </c>
      <c r="SD242" s="25">
        <v>2</v>
      </c>
      <c r="SE242" s="25">
        <v>1</v>
      </c>
      <c r="SF242" s="25">
        <v>1</v>
      </c>
      <c r="SG242" s="25">
        <v>3</v>
      </c>
      <c r="SH242" s="25">
        <v>1</v>
      </c>
      <c r="SI242" s="25">
        <v>1</v>
      </c>
      <c r="SJ242" s="25">
        <v>2</v>
      </c>
      <c r="SK242" s="25">
        <v>1</v>
      </c>
      <c r="SL242" s="25">
        <v>0</v>
      </c>
      <c r="SM242" s="25">
        <v>3</v>
      </c>
      <c r="SN242" s="25">
        <v>2</v>
      </c>
      <c r="SO242" s="25">
        <v>0</v>
      </c>
      <c r="SP242" s="25">
        <v>0</v>
      </c>
      <c r="SQ242" s="25">
        <v>1</v>
      </c>
      <c r="SR242" s="25">
        <v>0</v>
      </c>
      <c r="SS242" s="25">
        <v>2</v>
      </c>
      <c r="ST242" s="25">
        <v>1</v>
      </c>
      <c r="SU242" s="25">
        <v>1</v>
      </c>
      <c r="SV242" s="25">
        <v>0</v>
      </c>
      <c r="SW242" s="44">
        <v>50</v>
      </c>
      <c r="SX242" s="44">
        <v>0</v>
      </c>
      <c r="SY242" s="44">
        <v>100</v>
      </c>
      <c r="SZ242" s="44">
        <v>66.666666666666657</v>
      </c>
      <c r="TA242" s="44">
        <v>999999999</v>
      </c>
      <c r="TB242" s="44">
        <v>25</v>
      </c>
      <c r="TC242" s="44">
        <v>25</v>
      </c>
      <c r="TD242" s="44">
        <v>42.857142857142854</v>
      </c>
      <c r="TE242" s="44">
        <v>50</v>
      </c>
      <c r="TF242" s="44">
        <v>100</v>
      </c>
      <c r="TG242" s="44">
        <v>100</v>
      </c>
      <c r="TH242" s="44">
        <v>0</v>
      </c>
      <c r="TI242" s="44">
        <v>50</v>
      </c>
      <c r="TJ242" s="44">
        <v>0</v>
      </c>
      <c r="TK242" s="44">
        <v>100</v>
      </c>
      <c r="TL242" s="44">
        <v>66.666666666666657</v>
      </c>
      <c r="TM242" s="44">
        <v>999999999</v>
      </c>
      <c r="TN242" s="44">
        <v>50</v>
      </c>
      <c r="TO242" s="44">
        <v>25</v>
      </c>
      <c r="TP242" s="44">
        <v>14.285714285714285</v>
      </c>
      <c r="TQ242" s="44">
        <v>75</v>
      </c>
      <c r="TR242" s="44">
        <v>100</v>
      </c>
      <c r="TS242" s="44">
        <v>33.333333333333329</v>
      </c>
      <c r="TT242" s="44">
        <v>66.666666666666657</v>
      </c>
      <c r="TU242" s="44">
        <v>50</v>
      </c>
      <c r="TV242" s="44">
        <v>0</v>
      </c>
      <c r="TW242" s="44">
        <v>100</v>
      </c>
      <c r="TX242" s="44">
        <v>66.666666666666657</v>
      </c>
      <c r="TY242" s="44">
        <v>999999999</v>
      </c>
      <c r="TZ242" s="44">
        <v>0</v>
      </c>
      <c r="UA242" s="44">
        <v>25</v>
      </c>
      <c r="UB242" s="44">
        <v>0</v>
      </c>
      <c r="UC242" s="44">
        <v>50</v>
      </c>
      <c r="UD242" s="44">
        <v>100</v>
      </c>
      <c r="UE242" s="44">
        <v>33.333333333333329</v>
      </c>
      <c r="UF242" s="44">
        <v>0</v>
      </c>
    </row>
    <row r="243" spans="1:552" x14ac:dyDescent="0.25">
      <c r="A243" s="2" t="str">
        <f t="shared" si="3"/>
        <v xml:space="preserve">355700 Votorantim                                                                                                                                   </v>
      </c>
      <c r="B243" s="58">
        <v>355700</v>
      </c>
      <c r="C243" s="2" t="s">
        <v>287</v>
      </c>
      <c r="D243" s="56">
        <v>4</v>
      </c>
      <c r="E243" s="56">
        <v>4</v>
      </c>
      <c r="F243" s="56">
        <v>5</v>
      </c>
      <c r="G243" s="56">
        <v>1</v>
      </c>
      <c r="H243" s="56">
        <v>1</v>
      </c>
      <c r="I243" s="56">
        <v>0</v>
      </c>
      <c r="J243" s="56">
        <v>5</v>
      </c>
      <c r="K243" s="56">
        <v>4</v>
      </c>
      <c r="L243" s="56">
        <v>4</v>
      </c>
      <c r="M243" s="56">
        <v>4</v>
      </c>
      <c r="N243" s="56">
        <v>3</v>
      </c>
      <c r="O243" s="56">
        <v>2</v>
      </c>
      <c r="P243" s="59">
        <v>2</v>
      </c>
      <c r="Q243" s="59">
        <v>2</v>
      </c>
      <c r="R243" s="59">
        <v>3</v>
      </c>
      <c r="S243" s="59">
        <v>0</v>
      </c>
      <c r="T243" s="59">
        <v>0</v>
      </c>
      <c r="U243" s="59">
        <v>0</v>
      </c>
      <c r="V243" s="59">
        <v>4</v>
      </c>
      <c r="W243" s="59">
        <v>4</v>
      </c>
      <c r="X243" s="59">
        <v>2</v>
      </c>
      <c r="Y243" s="59">
        <v>3</v>
      </c>
      <c r="Z243" s="59">
        <v>0</v>
      </c>
      <c r="AA243" s="59">
        <v>2</v>
      </c>
      <c r="AB243" s="62">
        <v>50</v>
      </c>
      <c r="AC243" s="62">
        <v>50</v>
      </c>
      <c r="AD243" s="62">
        <v>60</v>
      </c>
      <c r="AE243" s="62">
        <v>0</v>
      </c>
      <c r="AF243" s="62">
        <v>0</v>
      </c>
      <c r="AG243" s="62">
        <v>999999999</v>
      </c>
      <c r="AH243" s="62">
        <v>80</v>
      </c>
      <c r="AI243" s="62">
        <v>100</v>
      </c>
      <c r="AJ243" s="62">
        <v>50</v>
      </c>
      <c r="AK243" s="62">
        <v>75</v>
      </c>
      <c r="AL243" s="62">
        <v>0</v>
      </c>
      <c r="AM243" s="62">
        <v>100</v>
      </c>
      <c r="AN243" s="61">
        <v>2</v>
      </c>
      <c r="AO243" s="25">
        <v>2</v>
      </c>
      <c r="AP243" s="25">
        <v>2</v>
      </c>
      <c r="AQ243" s="25">
        <v>1</v>
      </c>
      <c r="AR243" s="25">
        <v>1</v>
      </c>
      <c r="AS243" s="25">
        <v>0</v>
      </c>
      <c r="AT243" s="25">
        <v>1</v>
      </c>
      <c r="AU243" s="25">
        <v>0</v>
      </c>
      <c r="AV243" s="25">
        <v>2</v>
      </c>
      <c r="AW243" s="25">
        <v>1</v>
      </c>
      <c r="AX243" s="25">
        <v>3</v>
      </c>
      <c r="AY243" s="25">
        <v>0</v>
      </c>
      <c r="AZ243" s="39">
        <v>50</v>
      </c>
      <c r="BA243" s="39">
        <v>50</v>
      </c>
      <c r="BB243" s="39">
        <v>40</v>
      </c>
      <c r="BC243" s="39">
        <v>100</v>
      </c>
      <c r="BD243" s="39">
        <v>100</v>
      </c>
      <c r="BE243" s="39">
        <v>999999999</v>
      </c>
      <c r="BF243" s="39">
        <v>20</v>
      </c>
      <c r="BG243" s="39">
        <v>0</v>
      </c>
      <c r="BH243" s="39">
        <v>50</v>
      </c>
      <c r="BI243" s="39">
        <v>25</v>
      </c>
      <c r="BJ243" s="39">
        <v>100</v>
      </c>
      <c r="BK243" s="39">
        <v>0</v>
      </c>
      <c r="BL243" s="25">
        <v>0</v>
      </c>
      <c r="BM243" s="25">
        <v>0</v>
      </c>
      <c r="BN243" s="25">
        <v>0</v>
      </c>
      <c r="BO243" s="25">
        <v>0</v>
      </c>
      <c r="BP243" s="25">
        <v>0</v>
      </c>
      <c r="BQ243" s="25">
        <v>0</v>
      </c>
      <c r="BR243" s="25">
        <v>0</v>
      </c>
      <c r="BS243" s="25">
        <v>0</v>
      </c>
      <c r="BT243" s="25">
        <v>0</v>
      </c>
      <c r="BU243" s="25">
        <v>0</v>
      </c>
      <c r="BV243" s="25">
        <v>0</v>
      </c>
      <c r="BW243" s="25">
        <v>0</v>
      </c>
      <c r="BX243" s="39">
        <v>0</v>
      </c>
      <c r="BY243" s="39">
        <v>0</v>
      </c>
      <c r="BZ243" s="39">
        <v>0</v>
      </c>
      <c r="CA243" s="39">
        <v>0</v>
      </c>
      <c r="CB243" s="39">
        <v>0</v>
      </c>
      <c r="CC243" s="39">
        <v>999999999</v>
      </c>
      <c r="CD243" s="39">
        <v>0</v>
      </c>
      <c r="CE243" s="39">
        <v>0</v>
      </c>
      <c r="CF243" s="39">
        <v>0</v>
      </c>
      <c r="CG243" s="39">
        <v>0</v>
      </c>
      <c r="CH243" s="39">
        <v>0</v>
      </c>
      <c r="CI243" s="39">
        <v>0</v>
      </c>
      <c r="CJ243" s="63">
        <v>2</v>
      </c>
      <c r="CK243" s="63">
        <v>0</v>
      </c>
      <c r="CL243" s="63">
        <v>1</v>
      </c>
      <c r="CM243" s="63">
        <v>0</v>
      </c>
      <c r="CN243" s="63">
        <v>0</v>
      </c>
      <c r="CO243" s="63">
        <v>0</v>
      </c>
      <c r="CP243" s="63">
        <v>2</v>
      </c>
      <c r="CQ243" s="63">
        <v>2</v>
      </c>
      <c r="CR243" s="63">
        <v>1</v>
      </c>
      <c r="CS243" s="63">
        <v>1</v>
      </c>
      <c r="CT243" s="63">
        <v>0</v>
      </c>
      <c r="CU243" s="63">
        <v>1</v>
      </c>
      <c r="CV243" s="63">
        <v>0</v>
      </c>
      <c r="CW243" s="63">
        <v>0</v>
      </c>
      <c r="CX243" s="63">
        <v>0</v>
      </c>
      <c r="CY243" s="63">
        <v>0</v>
      </c>
      <c r="CZ243" s="63">
        <v>0</v>
      </c>
      <c r="DA243" s="63">
        <v>0</v>
      </c>
      <c r="DB243" s="63">
        <v>1</v>
      </c>
      <c r="DC243" s="63">
        <v>1</v>
      </c>
      <c r="DD243" s="63">
        <v>0</v>
      </c>
      <c r="DE243" s="63">
        <v>0</v>
      </c>
      <c r="DF243" s="63">
        <v>0</v>
      </c>
      <c r="DG243" s="63">
        <v>1</v>
      </c>
      <c r="DH243" s="25">
        <v>0</v>
      </c>
      <c r="DI243" s="25">
        <v>2</v>
      </c>
      <c r="DJ243" s="25">
        <v>1</v>
      </c>
      <c r="DK243" s="25">
        <v>0</v>
      </c>
      <c r="DL243" s="25">
        <v>0</v>
      </c>
      <c r="DM243" s="25">
        <v>0</v>
      </c>
      <c r="DN243" s="25">
        <v>0</v>
      </c>
      <c r="DO243" s="25">
        <v>1</v>
      </c>
      <c r="DP243" s="25">
        <v>1</v>
      </c>
      <c r="DQ243" s="25">
        <v>1</v>
      </c>
      <c r="DR243" s="25">
        <v>0</v>
      </c>
      <c r="DS243" s="25">
        <v>0</v>
      </c>
      <c r="DT243" s="34">
        <v>2</v>
      </c>
      <c r="DU243" s="34">
        <v>2</v>
      </c>
      <c r="DV243" s="34">
        <v>2</v>
      </c>
      <c r="DW243" s="34">
        <v>0</v>
      </c>
      <c r="DX243" s="34">
        <v>0</v>
      </c>
      <c r="DY243" s="34">
        <v>0</v>
      </c>
      <c r="DZ243" s="34">
        <v>3</v>
      </c>
      <c r="EA243" s="2">
        <v>4</v>
      </c>
      <c r="EB243" s="2">
        <v>2</v>
      </c>
      <c r="EC243" s="2">
        <v>2</v>
      </c>
      <c r="ED243" s="2">
        <v>0</v>
      </c>
      <c r="EE243" s="2">
        <v>2</v>
      </c>
      <c r="EF243" s="34">
        <v>100</v>
      </c>
      <c r="EG243" s="34">
        <v>0</v>
      </c>
      <c r="EH243" s="34">
        <v>50</v>
      </c>
      <c r="EI243" s="34">
        <v>999999999</v>
      </c>
      <c r="EJ243" s="34">
        <v>999999999</v>
      </c>
      <c r="EK243" s="34">
        <v>999999999</v>
      </c>
      <c r="EL243" s="34">
        <v>66.666666666666657</v>
      </c>
      <c r="EM243" s="34">
        <v>50</v>
      </c>
      <c r="EN243" s="34">
        <v>50</v>
      </c>
      <c r="EO243" s="34">
        <v>50</v>
      </c>
      <c r="EP243" s="34">
        <v>999999999</v>
      </c>
      <c r="EQ243" s="34">
        <v>50</v>
      </c>
      <c r="ER243" s="34">
        <v>0</v>
      </c>
      <c r="ES243" s="34">
        <v>0</v>
      </c>
      <c r="ET243" s="34">
        <v>0</v>
      </c>
      <c r="EU243" s="34">
        <v>999999999</v>
      </c>
      <c r="EV243" s="34">
        <v>999999999</v>
      </c>
      <c r="EW243" s="34">
        <v>999999999</v>
      </c>
      <c r="EX243" s="34">
        <v>33.333333333333329</v>
      </c>
      <c r="EY243" s="34">
        <v>25</v>
      </c>
      <c r="EZ243" s="34">
        <v>0</v>
      </c>
      <c r="FA243" s="34">
        <v>0</v>
      </c>
      <c r="FB243" s="34">
        <v>999999999</v>
      </c>
      <c r="FC243" s="34">
        <v>50</v>
      </c>
      <c r="FD243" s="42">
        <v>0</v>
      </c>
      <c r="FE243" s="42">
        <v>100</v>
      </c>
      <c r="FF243" s="42">
        <v>50</v>
      </c>
      <c r="FG243" s="42">
        <v>999999999</v>
      </c>
      <c r="FH243" s="42">
        <v>999999999</v>
      </c>
      <c r="FI243" s="42">
        <v>999999999</v>
      </c>
      <c r="FJ243" s="42">
        <v>0</v>
      </c>
      <c r="FK243" s="42">
        <v>25</v>
      </c>
      <c r="FL243" s="42">
        <v>50</v>
      </c>
      <c r="FM243" s="42">
        <v>50</v>
      </c>
      <c r="FN243" s="42">
        <v>999999999</v>
      </c>
      <c r="FO243" s="42">
        <v>0</v>
      </c>
      <c r="FP243" s="42">
        <v>1</v>
      </c>
      <c r="FQ243" s="2">
        <v>1</v>
      </c>
      <c r="FR243" s="2">
        <v>3</v>
      </c>
      <c r="FS243" s="2">
        <v>0</v>
      </c>
      <c r="FT243" s="2">
        <v>0</v>
      </c>
      <c r="FU243" s="2">
        <v>0</v>
      </c>
      <c r="FV243" s="2">
        <v>3</v>
      </c>
      <c r="FW243" s="2">
        <v>2</v>
      </c>
      <c r="FX243" s="2">
        <v>2</v>
      </c>
      <c r="FY243" s="2">
        <v>1</v>
      </c>
      <c r="FZ243" s="2">
        <v>0</v>
      </c>
      <c r="GA243" s="2">
        <v>2</v>
      </c>
      <c r="GB243" s="25">
        <v>1</v>
      </c>
      <c r="GC243" s="25">
        <v>0</v>
      </c>
      <c r="GD243" s="25">
        <v>0</v>
      </c>
      <c r="GE243" s="25">
        <v>0</v>
      </c>
      <c r="GF243" s="25">
        <v>0</v>
      </c>
      <c r="GG243" s="25">
        <v>0</v>
      </c>
      <c r="GH243" s="25">
        <v>0</v>
      </c>
      <c r="GI243" s="25">
        <v>0</v>
      </c>
      <c r="GJ243" s="25">
        <v>0</v>
      </c>
      <c r="GK243" s="25">
        <v>1</v>
      </c>
      <c r="GL243" s="25">
        <v>0</v>
      </c>
      <c r="GM243" s="25">
        <v>0</v>
      </c>
      <c r="GN243" s="2">
        <v>0</v>
      </c>
      <c r="GO243" s="2">
        <v>1</v>
      </c>
      <c r="GP243" s="2">
        <v>0</v>
      </c>
      <c r="GQ243" s="2">
        <v>0</v>
      </c>
      <c r="GR243" s="2">
        <v>0</v>
      </c>
      <c r="GS243" s="2">
        <v>0</v>
      </c>
      <c r="GT243" s="2">
        <v>1</v>
      </c>
      <c r="GU243" s="2">
        <v>2</v>
      </c>
      <c r="GV243" s="2">
        <v>0</v>
      </c>
      <c r="GW243" s="2">
        <v>1</v>
      </c>
      <c r="GX243" s="2">
        <v>0</v>
      </c>
      <c r="GY243" s="2">
        <v>0</v>
      </c>
      <c r="GZ243" s="2">
        <v>2</v>
      </c>
      <c r="HA243" s="2">
        <v>2</v>
      </c>
      <c r="HB243" s="2">
        <v>3</v>
      </c>
      <c r="HC243" s="2">
        <v>0</v>
      </c>
      <c r="HD243" s="2">
        <v>0</v>
      </c>
      <c r="HE243" s="2">
        <v>0</v>
      </c>
      <c r="HF243" s="2">
        <v>4</v>
      </c>
      <c r="HG243" s="2">
        <v>4</v>
      </c>
      <c r="HH243" s="2">
        <v>2</v>
      </c>
      <c r="HI243" s="2">
        <v>3</v>
      </c>
      <c r="HJ243" s="2">
        <v>0</v>
      </c>
      <c r="HK243" s="2">
        <v>2</v>
      </c>
      <c r="HL243" s="34">
        <v>50</v>
      </c>
      <c r="HM243" s="34">
        <v>50</v>
      </c>
      <c r="HN243" s="34">
        <v>100</v>
      </c>
      <c r="HO243" s="34">
        <v>999999999</v>
      </c>
      <c r="HP243" s="34">
        <v>999999999</v>
      </c>
      <c r="HQ243" s="34">
        <v>999999999</v>
      </c>
      <c r="HR243" s="34">
        <v>75</v>
      </c>
      <c r="HS243" s="34">
        <v>50</v>
      </c>
      <c r="HT243" s="34">
        <v>100</v>
      </c>
      <c r="HU243" s="34">
        <v>33.333333333333329</v>
      </c>
      <c r="HV243" s="34">
        <v>999999999</v>
      </c>
      <c r="HW243" s="34">
        <v>100</v>
      </c>
      <c r="HX243" s="39">
        <v>50</v>
      </c>
      <c r="HY243" s="39">
        <v>0</v>
      </c>
      <c r="HZ243" s="39">
        <v>0</v>
      </c>
      <c r="IA243" s="39">
        <v>999999999</v>
      </c>
      <c r="IB243" s="39">
        <v>999999999</v>
      </c>
      <c r="IC243" s="39">
        <v>999999999</v>
      </c>
      <c r="ID243" s="39">
        <v>0</v>
      </c>
      <c r="IE243" s="39">
        <v>0</v>
      </c>
      <c r="IF243" s="39">
        <v>0</v>
      </c>
      <c r="IG243" s="39">
        <v>33.333333333333329</v>
      </c>
      <c r="IH243" s="39">
        <v>999999999</v>
      </c>
      <c r="II243" s="39">
        <v>0</v>
      </c>
      <c r="IJ243" s="39">
        <v>0</v>
      </c>
      <c r="IK243" s="39">
        <v>50</v>
      </c>
      <c r="IL243" s="39">
        <v>0</v>
      </c>
      <c r="IM243" s="39">
        <v>999999999</v>
      </c>
      <c r="IN243" s="39">
        <v>999999999</v>
      </c>
      <c r="IO243" s="39">
        <v>999999999</v>
      </c>
      <c r="IP243" s="39">
        <v>25</v>
      </c>
      <c r="IQ243" s="39">
        <v>50</v>
      </c>
      <c r="IR243" s="39">
        <v>0</v>
      </c>
      <c r="IS243" s="39">
        <v>33.333333333333329</v>
      </c>
      <c r="IT243" s="39">
        <v>999999999</v>
      </c>
      <c r="IU243" s="39">
        <v>0</v>
      </c>
      <c r="IV243" s="39">
        <v>1</v>
      </c>
      <c r="IW243" s="39">
        <v>1</v>
      </c>
      <c r="IX243" s="39">
        <v>0</v>
      </c>
      <c r="IY243" s="39">
        <v>0</v>
      </c>
      <c r="IZ243" s="39">
        <v>0</v>
      </c>
      <c r="JA243" s="39">
        <v>0</v>
      </c>
      <c r="JB243" s="39">
        <v>1</v>
      </c>
      <c r="JC243" s="39">
        <v>0</v>
      </c>
      <c r="JD243" s="2">
        <v>2</v>
      </c>
      <c r="JE243" s="2">
        <v>0</v>
      </c>
      <c r="JF243" s="2">
        <v>3</v>
      </c>
      <c r="JG243" s="2">
        <v>0</v>
      </c>
      <c r="JH243" s="2">
        <v>0</v>
      </c>
      <c r="JI243" s="2">
        <v>0</v>
      </c>
      <c r="JJ243" s="2">
        <v>1</v>
      </c>
      <c r="JK243" s="2">
        <v>0</v>
      </c>
      <c r="JL243" s="2">
        <v>0</v>
      </c>
      <c r="JM243" s="44">
        <v>0</v>
      </c>
      <c r="JN243" s="44">
        <v>0</v>
      </c>
      <c r="JO243" s="44">
        <v>0</v>
      </c>
      <c r="JP243" s="2">
        <v>0</v>
      </c>
      <c r="JQ243" s="2">
        <v>1</v>
      </c>
      <c r="JR243" s="2">
        <v>0</v>
      </c>
      <c r="JS243" s="2">
        <v>0</v>
      </c>
      <c r="JT243" s="2">
        <v>1</v>
      </c>
      <c r="JU243" s="2">
        <v>0</v>
      </c>
      <c r="JV243" s="2">
        <v>1</v>
      </c>
      <c r="JW243" s="2">
        <v>1</v>
      </c>
      <c r="JX243" s="2">
        <v>1</v>
      </c>
      <c r="JY243" s="2">
        <v>0</v>
      </c>
      <c r="JZ243" s="2">
        <v>0</v>
      </c>
      <c r="KA243" s="2">
        <v>0</v>
      </c>
      <c r="KB243" s="25">
        <v>0</v>
      </c>
      <c r="KC243" s="25">
        <v>0</v>
      </c>
      <c r="KD243" s="25">
        <v>0</v>
      </c>
      <c r="KE243" s="25">
        <v>0</v>
      </c>
      <c r="KF243" s="25">
        <v>2</v>
      </c>
      <c r="KG243" s="25">
        <v>1</v>
      </c>
      <c r="KH243" s="25">
        <v>2</v>
      </c>
      <c r="KI243" s="25">
        <v>1</v>
      </c>
      <c r="KJ243" s="25">
        <v>1</v>
      </c>
      <c r="KK243" s="25">
        <v>0</v>
      </c>
      <c r="KL243" s="25">
        <v>1</v>
      </c>
      <c r="KM243" s="25">
        <v>0</v>
      </c>
      <c r="KN243" s="25">
        <v>2</v>
      </c>
      <c r="KO243" s="25">
        <v>1</v>
      </c>
      <c r="KP243" s="25">
        <v>3</v>
      </c>
      <c r="KQ243" s="25">
        <v>0</v>
      </c>
      <c r="KR243" s="44">
        <v>50</v>
      </c>
      <c r="KS243" s="44">
        <v>100</v>
      </c>
      <c r="KT243" s="44">
        <v>0</v>
      </c>
      <c r="KU243" s="44">
        <v>0</v>
      </c>
      <c r="KV243" s="44">
        <v>0</v>
      </c>
      <c r="KW243" s="44">
        <v>999999999</v>
      </c>
      <c r="KX243" s="44">
        <v>100</v>
      </c>
      <c r="KY243" s="44">
        <v>999999999</v>
      </c>
      <c r="KZ243" s="44">
        <v>100</v>
      </c>
      <c r="LA243" s="44">
        <v>0</v>
      </c>
      <c r="LB243" s="44">
        <v>100</v>
      </c>
      <c r="LC243" s="44">
        <v>999999999</v>
      </c>
      <c r="LD243" s="44">
        <v>0</v>
      </c>
      <c r="LE243" s="44">
        <v>0</v>
      </c>
      <c r="LF243" s="44">
        <v>50</v>
      </c>
      <c r="LG243" s="44">
        <v>0</v>
      </c>
      <c r="LH243" s="44">
        <v>0</v>
      </c>
      <c r="LI243" s="44">
        <v>999999999</v>
      </c>
      <c r="LJ243" s="44">
        <v>0</v>
      </c>
      <c r="LK243" s="44">
        <v>999999999</v>
      </c>
      <c r="LL243" s="44">
        <v>0</v>
      </c>
      <c r="LM243" s="44">
        <v>100</v>
      </c>
      <c r="LN243" s="44">
        <v>0</v>
      </c>
      <c r="LO243" s="44">
        <v>999999999</v>
      </c>
      <c r="LP243" s="44">
        <v>50</v>
      </c>
      <c r="LQ243" s="44">
        <v>0</v>
      </c>
      <c r="LR243" s="44">
        <v>50</v>
      </c>
      <c r="LS243" s="44">
        <v>100</v>
      </c>
      <c r="LT243" s="44">
        <v>100</v>
      </c>
      <c r="LU243" s="44">
        <v>999999999</v>
      </c>
      <c r="LV243" s="44">
        <v>0</v>
      </c>
      <c r="LW243" s="44">
        <v>999999999</v>
      </c>
      <c r="LX243" s="44">
        <v>0</v>
      </c>
      <c r="LY243" s="44">
        <v>0</v>
      </c>
      <c r="LZ243" s="44">
        <v>0</v>
      </c>
      <c r="MA243" s="44">
        <v>999999999</v>
      </c>
      <c r="MB243" s="25">
        <v>0</v>
      </c>
      <c r="MC243" s="25">
        <v>2</v>
      </c>
      <c r="MD243" s="25">
        <v>1</v>
      </c>
      <c r="ME243" s="25">
        <v>0</v>
      </c>
      <c r="MF243" s="25">
        <v>0</v>
      </c>
      <c r="MG243" s="25">
        <v>0</v>
      </c>
      <c r="MH243" s="25">
        <v>1</v>
      </c>
      <c r="MI243" s="25">
        <v>0</v>
      </c>
      <c r="MJ243" s="25">
        <v>1</v>
      </c>
      <c r="MK243" s="25">
        <v>0</v>
      </c>
      <c r="ML243" s="25">
        <v>0</v>
      </c>
      <c r="MM243" s="25">
        <v>0</v>
      </c>
      <c r="MN243" s="25">
        <v>2</v>
      </c>
      <c r="MO243" s="25">
        <v>2</v>
      </c>
      <c r="MP243" s="25">
        <v>2</v>
      </c>
      <c r="MQ243" s="25">
        <v>0</v>
      </c>
      <c r="MR243" s="25">
        <v>0</v>
      </c>
      <c r="MS243" s="25">
        <v>0</v>
      </c>
      <c r="MT243" s="25">
        <v>3</v>
      </c>
      <c r="MU243" s="25">
        <v>1</v>
      </c>
      <c r="MV243" s="25">
        <v>1</v>
      </c>
      <c r="MW243" s="44">
        <v>0</v>
      </c>
      <c r="MX243" s="44">
        <v>0</v>
      </c>
      <c r="MY243" s="44">
        <v>0</v>
      </c>
      <c r="MZ243" s="44">
        <v>0</v>
      </c>
      <c r="NA243" s="44">
        <v>100</v>
      </c>
      <c r="NB243" s="44">
        <v>50</v>
      </c>
      <c r="NC243" s="44">
        <v>999999999</v>
      </c>
      <c r="ND243" s="44">
        <v>999999999</v>
      </c>
      <c r="NE243" s="44">
        <v>999999999</v>
      </c>
      <c r="NF243" s="44">
        <v>33.333333333333329</v>
      </c>
      <c r="NG243" s="44">
        <v>0</v>
      </c>
      <c r="NH243" s="44">
        <v>100</v>
      </c>
      <c r="NI243" s="44">
        <v>999999999</v>
      </c>
      <c r="NJ243" s="44">
        <v>999999999</v>
      </c>
      <c r="NK243" s="44">
        <v>999999999</v>
      </c>
      <c r="NL243" s="25">
        <v>0</v>
      </c>
      <c r="NM243" s="25">
        <v>0</v>
      </c>
      <c r="NN243" s="25">
        <v>0</v>
      </c>
      <c r="NO243" s="25">
        <v>0</v>
      </c>
      <c r="NP243" s="25">
        <v>0</v>
      </c>
      <c r="NQ243" s="25">
        <v>0</v>
      </c>
      <c r="NR243" s="25">
        <v>0</v>
      </c>
      <c r="NS243" s="25">
        <v>0</v>
      </c>
      <c r="NT243" s="25">
        <v>0</v>
      </c>
      <c r="NU243" s="25">
        <v>0</v>
      </c>
      <c r="NV243" s="25">
        <v>0</v>
      </c>
      <c r="NW243" s="25">
        <v>0</v>
      </c>
      <c r="NX243" s="25">
        <v>0</v>
      </c>
      <c r="NY243" s="25">
        <v>0</v>
      </c>
      <c r="NZ243" s="25">
        <v>0</v>
      </c>
      <c r="OA243" s="25">
        <v>1</v>
      </c>
      <c r="OB243" s="25">
        <v>0</v>
      </c>
      <c r="OC243" s="25">
        <v>0</v>
      </c>
      <c r="OD243" s="44">
        <v>0</v>
      </c>
      <c r="OE243" s="44">
        <v>0</v>
      </c>
      <c r="OF243" s="44">
        <v>0</v>
      </c>
      <c r="OG243" s="44">
        <v>0</v>
      </c>
      <c r="OH243" s="44">
        <v>0</v>
      </c>
      <c r="OI243" s="44">
        <v>0</v>
      </c>
      <c r="OJ243" s="44">
        <v>999999999</v>
      </c>
      <c r="OK243" s="44">
        <v>999999999</v>
      </c>
      <c r="OL243" s="44">
        <v>999999999</v>
      </c>
      <c r="OM243" s="44">
        <v>0</v>
      </c>
      <c r="ON243" s="44">
        <v>999999999</v>
      </c>
      <c r="OO243" s="44">
        <v>999999999</v>
      </c>
      <c r="OP243" s="44">
        <v>999999999</v>
      </c>
      <c r="OQ243" s="44">
        <v>999999999</v>
      </c>
      <c r="OR243" s="44">
        <v>999999999</v>
      </c>
      <c r="OS243" s="44">
        <v>999999999</v>
      </c>
      <c r="OT243" s="44">
        <v>999999999</v>
      </c>
      <c r="OU243" s="44">
        <v>999999999</v>
      </c>
      <c r="OV243" s="25">
        <v>2</v>
      </c>
      <c r="OW243" s="25">
        <v>1</v>
      </c>
      <c r="OX243" s="25">
        <v>3</v>
      </c>
      <c r="OY243" s="25">
        <v>1</v>
      </c>
      <c r="OZ243" s="25">
        <v>1</v>
      </c>
      <c r="PA243" s="25">
        <v>1</v>
      </c>
      <c r="PB243" s="25">
        <v>4</v>
      </c>
      <c r="PC243" s="25">
        <v>4</v>
      </c>
      <c r="PD243" s="25">
        <v>5</v>
      </c>
      <c r="PE243" s="25">
        <v>4</v>
      </c>
      <c r="PF243" s="25">
        <v>2</v>
      </c>
      <c r="PG243" s="25">
        <v>2</v>
      </c>
      <c r="PH243" s="25">
        <v>4</v>
      </c>
      <c r="PI243" s="25">
        <v>5</v>
      </c>
      <c r="PJ243" s="25">
        <v>6</v>
      </c>
      <c r="PK243" s="25">
        <v>2</v>
      </c>
      <c r="PL243" s="25">
        <v>1</v>
      </c>
      <c r="PM243" s="25">
        <v>1</v>
      </c>
      <c r="PN243" s="25">
        <v>5</v>
      </c>
      <c r="PO243" s="25">
        <v>5</v>
      </c>
      <c r="PP243" s="25">
        <v>5</v>
      </c>
      <c r="PQ243" s="25">
        <v>6</v>
      </c>
      <c r="PR243" s="25">
        <v>4</v>
      </c>
      <c r="PS243" s="25">
        <v>3</v>
      </c>
      <c r="PT243" s="44">
        <v>50</v>
      </c>
      <c r="PU243" s="44">
        <v>20</v>
      </c>
      <c r="PV243" s="44">
        <v>50</v>
      </c>
      <c r="PW243" s="44">
        <v>50</v>
      </c>
      <c r="PX243" s="44">
        <v>100</v>
      </c>
      <c r="PY243" s="44">
        <v>100</v>
      </c>
      <c r="PZ243" s="44">
        <v>80</v>
      </c>
      <c r="QA243" s="44">
        <v>80</v>
      </c>
      <c r="QB243" s="44">
        <v>100</v>
      </c>
      <c r="QC243" s="44">
        <v>66.666666666666657</v>
      </c>
      <c r="QD243" s="44">
        <v>50</v>
      </c>
      <c r="QE243" s="44">
        <v>66.666666666666657</v>
      </c>
      <c r="QF243" s="25">
        <v>3</v>
      </c>
      <c r="QG243" s="25">
        <v>2</v>
      </c>
      <c r="QH243" s="25">
        <v>3</v>
      </c>
      <c r="QI243" s="25">
        <v>1</v>
      </c>
      <c r="QJ243" s="25">
        <v>1</v>
      </c>
      <c r="QK243" s="25">
        <v>1</v>
      </c>
      <c r="QL243" s="25">
        <v>2</v>
      </c>
      <c r="QM243" s="25">
        <v>4</v>
      </c>
      <c r="QN243" s="25">
        <v>4</v>
      </c>
      <c r="QO243" s="25">
        <v>4</v>
      </c>
      <c r="QP243" s="25">
        <v>1</v>
      </c>
      <c r="QQ243" s="25">
        <v>4</v>
      </c>
      <c r="QR243" s="25">
        <v>5</v>
      </c>
      <c r="QS243" s="25">
        <v>6</v>
      </c>
      <c r="QT243" s="25">
        <v>2</v>
      </c>
      <c r="QU243" s="25">
        <v>1</v>
      </c>
      <c r="QV243" s="25">
        <v>1</v>
      </c>
      <c r="QW243" s="25">
        <v>5</v>
      </c>
      <c r="QX243" s="25">
        <v>5</v>
      </c>
      <c r="QY243" s="25">
        <v>5</v>
      </c>
      <c r="QZ243" s="25">
        <v>6</v>
      </c>
      <c r="RA243" s="25">
        <v>4</v>
      </c>
      <c r="RB243" s="44">
        <v>75</v>
      </c>
      <c r="RC243" s="44">
        <v>40</v>
      </c>
      <c r="RD243" s="44">
        <v>50</v>
      </c>
      <c r="RE243" s="44">
        <v>50</v>
      </c>
      <c r="RF243" s="44">
        <v>100</v>
      </c>
      <c r="RG243" s="44">
        <v>100</v>
      </c>
      <c r="RH243" s="44">
        <v>40</v>
      </c>
      <c r="RI243" s="44">
        <v>80</v>
      </c>
      <c r="RJ243" s="44">
        <v>80</v>
      </c>
      <c r="RK243" s="44">
        <v>66.666666666666657</v>
      </c>
      <c r="RL243" s="44">
        <v>25</v>
      </c>
      <c r="RM243" s="25">
        <v>3</v>
      </c>
      <c r="RN243" s="25">
        <v>2</v>
      </c>
      <c r="RO243" s="25">
        <v>5</v>
      </c>
      <c r="RP243" s="25">
        <v>1</v>
      </c>
      <c r="RQ243" s="25">
        <v>1</v>
      </c>
      <c r="RR243" s="25">
        <v>0</v>
      </c>
      <c r="RS243" s="25">
        <v>2</v>
      </c>
      <c r="RT243" s="25">
        <v>1</v>
      </c>
      <c r="RU243" s="25">
        <v>3</v>
      </c>
      <c r="RV243" s="25">
        <v>2</v>
      </c>
      <c r="RW243" s="25">
        <v>3</v>
      </c>
      <c r="RX243" s="25">
        <v>0</v>
      </c>
      <c r="RY243" s="25">
        <v>3</v>
      </c>
      <c r="RZ243" s="25">
        <v>2</v>
      </c>
      <c r="SA243" s="25">
        <v>2</v>
      </c>
      <c r="SB243" s="25">
        <v>1</v>
      </c>
      <c r="SC243" s="25">
        <v>0</v>
      </c>
      <c r="SD243" s="25">
        <v>0</v>
      </c>
      <c r="SE243" s="25">
        <v>3</v>
      </c>
      <c r="SF243" s="25">
        <v>2</v>
      </c>
      <c r="SG243" s="25">
        <v>4</v>
      </c>
      <c r="SH243" s="25">
        <v>1</v>
      </c>
      <c r="SI243" s="25">
        <v>1</v>
      </c>
      <c r="SJ243" s="25">
        <v>1</v>
      </c>
      <c r="SK243" s="25">
        <v>3</v>
      </c>
      <c r="SL243" s="25">
        <v>1</v>
      </c>
      <c r="SM243" s="25">
        <v>2</v>
      </c>
      <c r="SN243" s="25">
        <v>1</v>
      </c>
      <c r="SO243" s="25">
        <v>0</v>
      </c>
      <c r="SP243" s="25">
        <v>0</v>
      </c>
      <c r="SQ243" s="25">
        <v>1</v>
      </c>
      <c r="SR243" s="25">
        <v>0</v>
      </c>
      <c r="SS243" s="25">
        <v>3</v>
      </c>
      <c r="ST243" s="25">
        <v>0</v>
      </c>
      <c r="SU243" s="25">
        <v>1</v>
      </c>
      <c r="SV243" s="25">
        <v>0</v>
      </c>
      <c r="SW243" s="44">
        <v>75</v>
      </c>
      <c r="SX243" s="44">
        <v>50</v>
      </c>
      <c r="SY243" s="44">
        <v>100</v>
      </c>
      <c r="SZ243" s="44">
        <v>100</v>
      </c>
      <c r="TA243" s="44">
        <v>100</v>
      </c>
      <c r="TB243" s="44">
        <v>999999999</v>
      </c>
      <c r="TC243" s="44">
        <v>40</v>
      </c>
      <c r="TD243" s="44">
        <v>25</v>
      </c>
      <c r="TE243" s="44">
        <v>75</v>
      </c>
      <c r="TF243" s="44">
        <v>50</v>
      </c>
      <c r="TG243" s="44">
        <v>100</v>
      </c>
      <c r="TH243" s="44">
        <v>0</v>
      </c>
      <c r="TI243" s="44">
        <v>75</v>
      </c>
      <c r="TJ243" s="44">
        <v>50</v>
      </c>
      <c r="TK243" s="44">
        <v>40</v>
      </c>
      <c r="TL243" s="44">
        <v>100</v>
      </c>
      <c r="TM243" s="44">
        <v>0</v>
      </c>
      <c r="TN243" s="44">
        <v>999999999</v>
      </c>
      <c r="TO243" s="44">
        <v>60</v>
      </c>
      <c r="TP243" s="44">
        <v>50</v>
      </c>
      <c r="TQ243" s="44">
        <v>100</v>
      </c>
      <c r="TR243" s="44">
        <v>25</v>
      </c>
      <c r="TS243" s="44">
        <v>33.333333333333329</v>
      </c>
      <c r="TT243" s="44">
        <v>50</v>
      </c>
      <c r="TU243" s="44">
        <v>75</v>
      </c>
      <c r="TV243" s="44">
        <v>25</v>
      </c>
      <c r="TW243" s="44">
        <v>40</v>
      </c>
      <c r="TX243" s="44">
        <v>100</v>
      </c>
      <c r="TY243" s="44">
        <v>0</v>
      </c>
      <c r="TZ243" s="44">
        <v>999999999</v>
      </c>
      <c r="UA243" s="44">
        <v>20</v>
      </c>
      <c r="UB243" s="44">
        <v>0</v>
      </c>
      <c r="UC243" s="44">
        <v>75</v>
      </c>
      <c r="UD243" s="44">
        <v>0</v>
      </c>
      <c r="UE243" s="44">
        <v>33.333333333333329</v>
      </c>
      <c r="UF243" s="44">
        <v>0</v>
      </c>
    </row>
    <row r="244" spans="1:552" x14ac:dyDescent="0.25">
      <c r="A244" s="2" t="str">
        <f t="shared" si="3"/>
        <v xml:space="preserve">410040 Almirante Tamandaré                                                                                                                          </v>
      </c>
      <c r="B244" s="58">
        <v>410040</v>
      </c>
      <c r="C244" s="2" t="s">
        <v>288</v>
      </c>
      <c r="D244" s="56">
        <v>4</v>
      </c>
      <c r="E244" s="56">
        <v>10</v>
      </c>
      <c r="F244" s="56">
        <v>9</v>
      </c>
      <c r="G244" s="56">
        <v>5</v>
      </c>
      <c r="H244" s="56">
        <v>15</v>
      </c>
      <c r="I244" s="56">
        <v>9</v>
      </c>
      <c r="J244" s="56">
        <v>8</v>
      </c>
      <c r="K244" s="56">
        <v>10</v>
      </c>
      <c r="L244" s="56">
        <v>15</v>
      </c>
      <c r="M244" s="56">
        <v>11</v>
      </c>
      <c r="N244" s="56">
        <v>9</v>
      </c>
      <c r="O244" s="56">
        <v>6</v>
      </c>
      <c r="P244" s="59">
        <v>2</v>
      </c>
      <c r="Q244" s="59">
        <v>3</v>
      </c>
      <c r="R244" s="59">
        <v>3</v>
      </c>
      <c r="S244" s="59">
        <v>3</v>
      </c>
      <c r="T244" s="59">
        <v>10</v>
      </c>
      <c r="U244" s="59">
        <v>5</v>
      </c>
      <c r="V244" s="59">
        <v>3</v>
      </c>
      <c r="W244" s="59">
        <v>5</v>
      </c>
      <c r="X244" s="59">
        <v>9</v>
      </c>
      <c r="Y244" s="59">
        <v>6</v>
      </c>
      <c r="Z244" s="59">
        <v>7</v>
      </c>
      <c r="AA244" s="59">
        <v>5</v>
      </c>
      <c r="AB244" s="62">
        <v>50</v>
      </c>
      <c r="AC244" s="62">
        <v>30</v>
      </c>
      <c r="AD244" s="62">
        <v>33.333333333333329</v>
      </c>
      <c r="AE244" s="62">
        <v>60</v>
      </c>
      <c r="AF244" s="62">
        <v>66.666666666666657</v>
      </c>
      <c r="AG244" s="62">
        <v>55.555555555555557</v>
      </c>
      <c r="AH244" s="62">
        <v>37.5</v>
      </c>
      <c r="AI244" s="62">
        <v>50</v>
      </c>
      <c r="AJ244" s="62">
        <v>60</v>
      </c>
      <c r="AK244" s="62">
        <v>54.54545454545454</v>
      </c>
      <c r="AL244" s="62">
        <v>77.777777777777786</v>
      </c>
      <c r="AM244" s="62">
        <v>83.333333333333343</v>
      </c>
      <c r="AN244" s="61">
        <v>2</v>
      </c>
      <c r="AO244" s="25">
        <v>7</v>
      </c>
      <c r="AP244" s="25">
        <v>5</v>
      </c>
      <c r="AQ244" s="25">
        <v>2</v>
      </c>
      <c r="AR244" s="25">
        <v>5</v>
      </c>
      <c r="AS244" s="25">
        <v>4</v>
      </c>
      <c r="AT244" s="25">
        <v>5</v>
      </c>
      <c r="AU244" s="25">
        <v>5</v>
      </c>
      <c r="AV244" s="25">
        <v>6</v>
      </c>
      <c r="AW244" s="25">
        <v>3</v>
      </c>
      <c r="AX244" s="25">
        <v>1</v>
      </c>
      <c r="AY244" s="25">
        <v>1</v>
      </c>
      <c r="AZ244" s="39">
        <v>50</v>
      </c>
      <c r="BA244" s="39">
        <v>70</v>
      </c>
      <c r="BB244" s="39">
        <v>55.555555555555557</v>
      </c>
      <c r="BC244" s="39">
        <v>40</v>
      </c>
      <c r="BD244" s="39">
        <v>33.333333333333329</v>
      </c>
      <c r="BE244" s="39">
        <v>44.444444444444443</v>
      </c>
      <c r="BF244" s="39">
        <v>62.5</v>
      </c>
      <c r="BG244" s="39">
        <v>50</v>
      </c>
      <c r="BH244" s="39">
        <v>40</v>
      </c>
      <c r="BI244" s="39">
        <v>27.27272727272727</v>
      </c>
      <c r="BJ244" s="39">
        <v>11.111111111111111</v>
      </c>
      <c r="BK244" s="39">
        <v>16.666666666666664</v>
      </c>
      <c r="BL244" s="25">
        <v>0</v>
      </c>
      <c r="BM244" s="25">
        <v>0</v>
      </c>
      <c r="BN244" s="25">
        <v>1</v>
      </c>
      <c r="BO244" s="25">
        <v>0</v>
      </c>
      <c r="BP244" s="25">
        <v>0</v>
      </c>
      <c r="BQ244" s="25">
        <v>0</v>
      </c>
      <c r="BR244" s="25">
        <v>0</v>
      </c>
      <c r="BS244" s="25">
        <v>0</v>
      </c>
      <c r="BT244" s="25">
        <v>0</v>
      </c>
      <c r="BU244" s="25">
        <v>2</v>
      </c>
      <c r="BV244" s="25">
        <v>1</v>
      </c>
      <c r="BW244" s="25">
        <v>0</v>
      </c>
      <c r="BX244" s="39">
        <v>0</v>
      </c>
      <c r="BY244" s="39">
        <v>0</v>
      </c>
      <c r="BZ244" s="39">
        <v>11.111111111111111</v>
      </c>
      <c r="CA244" s="39">
        <v>0</v>
      </c>
      <c r="CB244" s="39">
        <v>0</v>
      </c>
      <c r="CC244" s="39">
        <v>0</v>
      </c>
      <c r="CD244" s="39">
        <v>0</v>
      </c>
      <c r="CE244" s="39">
        <v>0</v>
      </c>
      <c r="CF244" s="39">
        <v>0</v>
      </c>
      <c r="CG244" s="39">
        <v>18.181818181818183</v>
      </c>
      <c r="CH244" s="39">
        <v>11.111111111111111</v>
      </c>
      <c r="CI244" s="39">
        <v>0</v>
      </c>
      <c r="CJ244" s="63">
        <v>2</v>
      </c>
      <c r="CK244" s="63">
        <v>0</v>
      </c>
      <c r="CL244" s="63">
        <v>1</v>
      </c>
      <c r="CM244" s="63">
        <v>0</v>
      </c>
      <c r="CN244" s="63">
        <v>4</v>
      </c>
      <c r="CO244" s="63">
        <v>4</v>
      </c>
      <c r="CP244" s="63">
        <v>1</v>
      </c>
      <c r="CQ244" s="63">
        <v>1</v>
      </c>
      <c r="CR244" s="63">
        <v>5</v>
      </c>
      <c r="CS244" s="63">
        <v>2</v>
      </c>
      <c r="CT244" s="63">
        <v>2</v>
      </c>
      <c r="CU244" s="63">
        <v>3</v>
      </c>
      <c r="CV244" s="63">
        <v>0</v>
      </c>
      <c r="CW244" s="63">
        <v>0</v>
      </c>
      <c r="CX244" s="63">
        <v>1</v>
      </c>
      <c r="CY244" s="63">
        <v>1</v>
      </c>
      <c r="CZ244" s="63">
        <v>0</v>
      </c>
      <c r="DA244" s="63">
        <v>1</v>
      </c>
      <c r="DB244" s="63">
        <v>0</v>
      </c>
      <c r="DC244" s="63">
        <v>1</v>
      </c>
      <c r="DD244" s="63">
        <v>0</v>
      </c>
      <c r="DE244" s="63">
        <v>0</v>
      </c>
      <c r="DF244" s="63">
        <v>0</v>
      </c>
      <c r="DG244" s="63">
        <v>0</v>
      </c>
      <c r="DH244" s="25">
        <v>0</v>
      </c>
      <c r="DI244" s="25">
        <v>2</v>
      </c>
      <c r="DJ244" s="25">
        <v>1</v>
      </c>
      <c r="DK244" s="25">
        <v>1</v>
      </c>
      <c r="DL244" s="25">
        <v>0</v>
      </c>
      <c r="DM244" s="25">
        <v>0</v>
      </c>
      <c r="DN244" s="25">
        <v>0</v>
      </c>
      <c r="DO244" s="25">
        <v>1</v>
      </c>
      <c r="DP244" s="25">
        <v>0</v>
      </c>
      <c r="DQ244" s="25">
        <v>0</v>
      </c>
      <c r="DR244" s="25">
        <v>1</v>
      </c>
      <c r="DS244" s="25">
        <v>0</v>
      </c>
      <c r="DT244" s="34">
        <v>2</v>
      </c>
      <c r="DU244" s="34">
        <v>2</v>
      </c>
      <c r="DV244" s="34">
        <v>3</v>
      </c>
      <c r="DW244" s="34">
        <v>2</v>
      </c>
      <c r="DX244" s="34">
        <v>4</v>
      </c>
      <c r="DY244" s="34">
        <v>5</v>
      </c>
      <c r="DZ244" s="34">
        <v>1</v>
      </c>
      <c r="EA244" s="2">
        <v>3</v>
      </c>
      <c r="EB244" s="2">
        <v>5</v>
      </c>
      <c r="EC244" s="2">
        <v>2</v>
      </c>
      <c r="ED244" s="2">
        <v>3</v>
      </c>
      <c r="EE244" s="2">
        <v>3</v>
      </c>
      <c r="EF244" s="34">
        <v>100</v>
      </c>
      <c r="EG244" s="34">
        <v>0</v>
      </c>
      <c r="EH244" s="34">
        <v>33.333333333333329</v>
      </c>
      <c r="EI244" s="34">
        <v>0</v>
      </c>
      <c r="EJ244" s="34">
        <v>100</v>
      </c>
      <c r="EK244" s="34">
        <v>80</v>
      </c>
      <c r="EL244" s="34">
        <v>100</v>
      </c>
      <c r="EM244" s="34">
        <v>33.333333333333329</v>
      </c>
      <c r="EN244" s="34">
        <v>100</v>
      </c>
      <c r="EO244" s="34">
        <v>100</v>
      </c>
      <c r="EP244" s="34">
        <v>66.666666666666657</v>
      </c>
      <c r="EQ244" s="34">
        <v>100</v>
      </c>
      <c r="ER244" s="34">
        <v>0</v>
      </c>
      <c r="ES244" s="34">
        <v>0</v>
      </c>
      <c r="ET244" s="34">
        <v>33.333333333333329</v>
      </c>
      <c r="EU244" s="34">
        <v>50</v>
      </c>
      <c r="EV244" s="34">
        <v>0</v>
      </c>
      <c r="EW244" s="34">
        <v>20</v>
      </c>
      <c r="EX244" s="34">
        <v>0</v>
      </c>
      <c r="EY244" s="34">
        <v>33.333333333333329</v>
      </c>
      <c r="EZ244" s="34">
        <v>0</v>
      </c>
      <c r="FA244" s="34">
        <v>0</v>
      </c>
      <c r="FB244" s="34">
        <v>0</v>
      </c>
      <c r="FC244" s="34">
        <v>0</v>
      </c>
      <c r="FD244" s="42">
        <v>0</v>
      </c>
      <c r="FE244" s="42">
        <v>100</v>
      </c>
      <c r="FF244" s="42">
        <v>33.333333333333329</v>
      </c>
      <c r="FG244" s="42">
        <v>50</v>
      </c>
      <c r="FH244" s="42">
        <v>0</v>
      </c>
      <c r="FI244" s="42">
        <v>0</v>
      </c>
      <c r="FJ244" s="42">
        <v>0</v>
      </c>
      <c r="FK244" s="42">
        <v>33.333333333333329</v>
      </c>
      <c r="FL244" s="42">
        <v>0</v>
      </c>
      <c r="FM244" s="42">
        <v>0</v>
      </c>
      <c r="FN244" s="42">
        <v>33.333333333333329</v>
      </c>
      <c r="FO244" s="42">
        <v>0</v>
      </c>
      <c r="FP244" s="42">
        <v>2</v>
      </c>
      <c r="FQ244" s="2">
        <v>1</v>
      </c>
      <c r="FR244" s="2">
        <v>2</v>
      </c>
      <c r="FS244" s="2">
        <v>0</v>
      </c>
      <c r="FT244" s="2">
        <v>3</v>
      </c>
      <c r="FU244" s="2">
        <v>3</v>
      </c>
      <c r="FV244" s="2">
        <v>1</v>
      </c>
      <c r="FW244" s="2">
        <v>3</v>
      </c>
      <c r="FX244" s="2">
        <v>7</v>
      </c>
      <c r="FY244" s="2">
        <v>4</v>
      </c>
      <c r="FZ244" s="2">
        <v>4</v>
      </c>
      <c r="GA244" s="2">
        <v>4</v>
      </c>
      <c r="GB244" s="25">
        <v>0</v>
      </c>
      <c r="GC244" s="25">
        <v>0</v>
      </c>
      <c r="GD244" s="25">
        <v>0</v>
      </c>
      <c r="GE244" s="25">
        <v>1</v>
      </c>
      <c r="GF244" s="25">
        <v>4</v>
      </c>
      <c r="GG244" s="25">
        <v>0</v>
      </c>
      <c r="GH244" s="25">
        <v>1</v>
      </c>
      <c r="GI244" s="25">
        <v>0</v>
      </c>
      <c r="GJ244" s="25">
        <v>2</v>
      </c>
      <c r="GK244" s="25">
        <v>1</v>
      </c>
      <c r="GL244" s="25">
        <v>3</v>
      </c>
      <c r="GM244" s="25">
        <v>0</v>
      </c>
      <c r="GN244" s="2">
        <v>0</v>
      </c>
      <c r="GO244" s="2">
        <v>1</v>
      </c>
      <c r="GP244" s="2">
        <v>0</v>
      </c>
      <c r="GQ244" s="2">
        <v>1</v>
      </c>
      <c r="GR244" s="2">
        <v>2</v>
      </c>
      <c r="GS244" s="2">
        <v>0</v>
      </c>
      <c r="GT244" s="2">
        <v>0</v>
      </c>
      <c r="GU244" s="2">
        <v>2</v>
      </c>
      <c r="GV244" s="2">
        <v>0</v>
      </c>
      <c r="GW244" s="2">
        <v>1</v>
      </c>
      <c r="GX244" s="2">
        <v>0</v>
      </c>
      <c r="GY244" s="2">
        <v>1</v>
      </c>
      <c r="GZ244" s="2">
        <v>2</v>
      </c>
      <c r="HA244" s="2">
        <v>2</v>
      </c>
      <c r="HB244" s="2">
        <v>2</v>
      </c>
      <c r="HC244" s="2">
        <v>2</v>
      </c>
      <c r="HD244" s="2">
        <v>9</v>
      </c>
      <c r="HE244" s="2">
        <v>3</v>
      </c>
      <c r="HF244" s="2">
        <v>2</v>
      </c>
      <c r="HG244" s="2">
        <v>5</v>
      </c>
      <c r="HH244" s="2">
        <v>9</v>
      </c>
      <c r="HI244" s="2">
        <v>6</v>
      </c>
      <c r="HJ244" s="2">
        <v>7</v>
      </c>
      <c r="HK244" s="2">
        <v>5</v>
      </c>
      <c r="HL244" s="34">
        <v>100</v>
      </c>
      <c r="HM244" s="34">
        <v>50</v>
      </c>
      <c r="HN244" s="34">
        <v>100</v>
      </c>
      <c r="HO244" s="34">
        <v>0</v>
      </c>
      <c r="HP244" s="34">
        <v>33.333333333333329</v>
      </c>
      <c r="HQ244" s="34">
        <v>100</v>
      </c>
      <c r="HR244" s="34">
        <v>50</v>
      </c>
      <c r="HS244" s="34">
        <v>60</v>
      </c>
      <c r="HT244" s="34">
        <v>77.777777777777786</v>
      </c>
      <c r="HU244" s="34">
        <v>66.666666666666657</v>
      </c>
      <c r="HV244" s="34">
        <v>57.142857142857139</v>
      </c>
      <c r="HW244" s="34">
        <v>80</v>
      </c>
      <c r="HX244" s="39">
        <v>0</v>
      </c>
      <c r="HY244" s="39">
        <v>0</v>
      </c>
      <c r="HZ244" s="39">
        <v>0</v>
      </c>
      <c r="IA244" s="39">
        <v>50</v>
      </c>
      <c r="IB244" s="39">
        <v>44.444444444444443</v>
      </c>
      <c r="IC244" s="39">
        <v>0</v>
      </c>
      <c r="ID244" s="39">
        <v>50</v>
      </c>
      <c r="IE244" s="39">
        <v>0</v>
      </c>
      <c r="IF244" s="39">
        <v>22.222222222222221</v>
      </c>
      <c r="IG244" s="39">
        <v>16.666666666666664</v>
      </c>
      <c r="IH244" s="39">
        <v>42.857142857142854</v>
      </c>
      <c r="II244" s="39">
        <v>0</v>
      </c>
      <c r="IJ244" s="39">
        <v>0</v>
      </c>
      <c r="IK244" s="39">
        <v>50</v>
      </c>
      <c r="IL244" s="39">
        <v>0</v>
      </c>
      <c r="IM244" s="39">
        <v>50</v>
      </c>
      <c r="IN244" s="39">
        <v>22.222222222222221</v>
      </c>
      <c r="IO244" s="39">
        <v>0</v>
      </c>
      <c r="IP244" s="39">
        <v>0</v>
      </c>
      <c r="IQ244" s="39">
        <v>40</v>
      </c>
      <c r="IR244" s="39">
        <v>0</v>
      </c>
      <c r="IS244" s="39">
        <v>16.666666666666664</v>
      </c>
      <c r="IT244" s="39">
        <v>0</v>
      </c>
      <c r="IU244" s="39">
        <v>20</v>
      </c>
      <c r="IV244" s="39">
        <v>1</v>
      </c>
      <c r="IW244" s="39">
        <v>3</v>
      </c>
      <c r="IX244" s="39">
        <v>4</v>
      </c>
      <c r="IY244" s="39">
        <v>2</v>
      </c>
      <c r="IZ244" s="39">
        <v>1</v>
      </c>
      <c r="JA244" s="39">
        <v>1</v>
      </c>
      <c r="JB244" s="39">
        <v>0</v>
      </c>
      <c r="JC244" s="39">
        <v>3</v>
      </c>
      <c r="JD244" s="2">
        <v>4</v>
      </c>
      <c r="JE244" s="2">
        <v>3</v>
      </c>
      <c r="JF244" s="2">
        <v>0</v>
      </c>
      <c r="JG244" s="2">
        <v>1</v>
      </c>
      <c r="JH244" s="2">
        <v>1</v>
      </c>
      <c r="JI244" s="2">
        <v>1</v>
      </c>
      <c r="JJ244" s="2">
        <v>1</v>
      </c>
      <c r="JK244" s="2">
        <v>0</v>
      </c>
      <c r="JL244" s="2">
        <v>3</v>
      </c>
      <c r="JM244" s="44">
        <v>0</v>
      </c>
      <c r="JN244" s="44">
        <v>5</v>
      </c>
      <c r="JO244" s="44">
        <v>0</v>
      </c>
      <c r="JP244" s="2">
        <v>1</v>
      </c>
      <c r="JQ244" s="2">
        <v>0</v>
      </c>
      <c r="JR244" s="2">
        <v>1</v>
      </c>
      <c r="JS244" s="2">
        <v>0</v>
      </c>
      <c r="JT244" s="2">
        <v>0</v>
      </c>
      <c r="JU244" s="2">
        <v>2</v>
      </c>
      <c r="JV244" s="2">
        <v>0</v>
      </c>
      <c r="JW244" s="2">
        <v>0</v>
      </c>
      <c r="JX244" s="2">
        <v>1</v>
      </c>
      <c r="JY244" s="2">
        <v>2</v>
      </c>
      <c r="JZ244" s="2">
        <v>0</v>
      </c>
      <c r="KA244" s="2">
        <v>2</v>
      </c>
      <c r="KB244" s="25">
        <v>1</v>
      </c>
      <c r="KC244" s="25">
        <v>0</v>
      </c>
      <c r="KD244" s="25">
        <v>0</v>
      </c>
      <c r="KE244" s="25">
        <v>0</v>
      </c>
      <c r="KF244" s="25">
        <v>2</v>
      </c>
      <c r="KG244" s="25">
        <v>6</v>
      </c>
      <c r="KH244" s="25">
        <v>5</v>
      </c>
      <c r="KI244" s="25">
        <v>2</v>
      </c>
      <c r="KJ244" s="25">
        <v>5</v>
      </c>
      <c r="KK244" s="25">
        <v>3</v>
      </c>
      <c r="KL244" s="25">
        <v>5</v>
      </c>
      <c r="KM244" s="25">
        <v>5</v>
      </c>
      <c r="KN244" s="25">
        <v>6</v>
      </c>
      <c r="KO244" s="25">
        <v>3</v>
      </c>
      <c r="KP244" s="25">
        <v>1</v>
      </c>
      <c r="KQ244" s="25">
        <v>1</v>
      </c>
      <c r="KR244" s="44">
        <v>50</v>
      </c>
      <c r="KS244" s="44">
        <v>50</v>
      </c>
      <c r="KT244" s="44">
        <v>80</v>
      </c>
      <c r="KU244" s="44">
        <v>100</v>
      </c>
      <c r="KV244" s="44">
        <v>20</v>
      </c>
      <c r="KW244" s="44">
        <v>33.333333333333329</v>
      </c>
      <c r="KX244" s="44">
        <v>0</v>
      </c>
      <c r="KY244" s="44">
        <v>60</v>
      </c>
      <c r="KZ244" s="44">
        <v>66.666666666666657</v>
      </c>
      <c r="LA244" s="44">
        <v>100</v>
      </c>
      <c r="LB244" s="44">
        <v>0</v>
      </c>
      <c r="LC244" s="44">
        <v>100</v>
      </c>
      <c r="LD244" s="44">
        <v>50</v>
      </c>
      <c r="LE244" s="44">
        <v>16.666666666666664</v>
      </c>
      <c r="LF244" s="44">
        <v>20</v>
      </c>
      <c r="LG244" s="44">
        <v>0</v>
      </c>
      <c r="LH244" s="44">
        <v>60</v>
      </c>
      <c r="LI244" s="44">
        <v>0</v>
      </c>
      <c r="LJ244" s="44">
        <v>100</v>
      </c>
      <c r="LK244" s="44">
        <v>0</v>
      </c>
      <c r="LL244" s="44">
        <v>16.666666666666664</v>
      </c>
      <c r="LM244" s="44">
        <v>0</v>
      </c>
      <c r="LN244" s="44">
        <v>100</v>
      </c>
      <c r="LO244" s="44">
        <v>0</v>
      </c>
      <c r="LP244" s="44">
        <v>0</v>
      </c>
      <c r="LQ244" s="44">
        <v>33.333333333333329</v>
      </c>
      <c r="LR244" s="44">
        <v>0</v>
      </c>
      <c r="LS244" s="44">
        <v>0</v>
      </c>
      <c r="LT244" s="44">
        <v>20</v>
      </c>
      <c r="LU244" s="44">
        <v>66.666666666666657</v>
      </c>
      <c r="LV244" s="44">
        <v>0</v>
      </c>
      <c r="LW244" s="44">
        <v>40</v>
      </c>
      <c r="LX244" s="44">
        <v>16.666666666666664</v>
      </c>
      <c r="LY244" s="44">
        <v>0</v>
      </c>
      <c r="LZ244" s="44">
        <v>0</v>
      </c>
      <c r="MA244" s="44">
        <v>0</v>
      </c>
      <c r="MB244" s="25">
        <v>2</v>
      </c>
      <c r="MC244" s="25">
        <v>1</v>
      </c>
      <c r="MD244" s="25">
        <v>1</v>
      </c>
      <c r="ME244" s="25">
        <v>0</v>
      </c>
      <c r="MF244" s="25">
        <v>1</v>
      </c>
      <c r="MG244" s="25">
        <v>1</v>
      </c>
      <c r="MH244" s="25">
        <v>0</v>
      </c>
      <c r="MI244" s="25">
        <v>0</v>
      </c>
      <c r="MJ244" s="25">
        <v>0</v>
      </c>
      <c r="MK244" s="25">
        <v>0</v>
      </c>
      <c r="ML244" s="25">
        <v>1</v>
      </c>
      <c r="MM244" s="25">
        <v>0</v>
      </c>
      <c r="MN244" s="25">
        <v>2</v>
      </c>
      <c r="MO244" s="25">
        <v>2</v>
      </c>
      <c r="MP244" s="25">
        <v>3</v>
      </c>
      <c r="MQ244" s="25">
        <v>1</v>
      </c>
      <c r="MR244" s="25">
        <v>4</v>
      </c>
      <c r="MS244" s="25">
        <v>5</v>
      </c>
      <c r="MT244" s="25">
        <v>1</v>
      </c>
      <c r="MU244" s="25">
        <v>3</v>
      </c>
      <c r="MV244" s="25">
        <v>3</v>
      </c>
      <c r="MW244" s="44">
        <v>1</v>
      </c>
      <c r="MX244" s="44">
        <v>2</v>
      </c>
      <c r="MY244" s="44">
        <v>2</v>
      </c>
      <c r="MZ244" s="44">
        <v>100</v>
      </c>
      <c r="NA244" s="44">
        <v>50</v>
      </c>
      <c r="NB244" s="44">
        <v>33.333333333333329</v>
      </c>
      <c r="NC244" s="44">
        <v>0</v>
      </c>
      <c r="ND244" s="44">
        <v>25</v>
      </c>
      <c r="NE244" s="44">
        <v>20</v>
      </c>
      <c r="NF244" s="44">
        <v>0</v>
      </c>
      <c r="NG244" s="44">
        <v>0</v>
      </c>
      <c r="NH244" s="44">
        <v>0</v>
      </c>
      <c r="NI244" s="44">
        <v>0</v>
      </c>
      <c r="NJ244" s="44">
        <v>50</v>
      </c>
      <c r="NK244" s="44">
        <v>0</v>
      </c>
      <c r="NL244" s="25">
        <v>0</v>
      </c>
      <c r="NM244" s="25">
        <v>0</v>
      </c>
      <c r="NN244" s="25">
        <v>0</v>
      </c>
      <c r="NO244" s="25">
        <v>0</v>
      </c>
      <c r="NP244" s="25">
        <v>0</v>
      </c>
      <c r="NQ244" s="25">
        <v>0</v>
      </c>
      <c r="NR244" s="25">
        <v>0</v>
      </c>
      <c r="NS244" s="25">
        <v>0</v>
      </c>
      <c r="NT244" s="25">
        <v>0</v>
      </c>
      <c r="NU244" s="25">
        <v>0</v>
      </c>
      <c r="NV244" s="25">
        <v>0</v>
      </c>
      <c r="NW244" s="25">
        <v>0</v>
      </c>
      <c r="NX244" s="25">
        <v>0</v>
      </c>
      <c r="NY244" s="25">
        <v>1</v>
      </c>
      <c r="NZ244" s="25">
        <v>0</v>
      </c>
      <c r="OA244" s="25">
        <v>0</v>
      </c>
      <c r="OB244" s="25">
        <v>1</v>
      </c>
      <c r="OC244" s="25">
        <v>0</v>
      </c>
      <c r="OD244" s="44">
        <v>1</v>
      </c>
      <c r="OE244" s="44">
        <v>0</v>
      </c>
      <c r="OF244" s="44">
        <v>0</v>
      </c>
      <c r="OG244" s="44">
        <v>0</v>
      </c>
      <c r="OH244" s="44">
        <v>0</v>
      </c>
      <c r="OI244" s="44">
        <v>0</v>
      </c>
      <c r="OJ244" s="44">
        <v>999999999</v>
      </c>
      <c r="OK244" s="44">
        <v>0</v>
      </c>
      <c r="OL244" s="44">
        <v>999999999</v>
      </c>
      <c r="OM244" s="44">
        <v>999999999</v>
      </c>
      <c r="ON244" s="44">
        <v>0</v>
      </c>
      <c r="OO244" s="44">
        <v>999999999</v>
      </c>
      <c r="OP244" s="44">
        <v>0</v>
      </c>
      <c r="OQ244" s="44">
        <v>999999999</v>
      </c>
      <c r="OR244" s="44">
        <v>999999999</v>
      </c>
      <c r="OS244" s="44">
        <v>999999999</v>
      </c>
      <c r="OT244" s="44">
        <v>999999999</v>
      </c>
      <c r="OU244" s="44">
        <v>999999999</v>
      </c>
      <c r="OV244" s="25">
        <v>4</v>
      </c>
      <c r="OW244" s="25">
        <v>8</v>
      </c>
      <c r="OX244" s="25">
        <v>7</v>
      </c>
      <c r="OY244" s="25">
        <v>6</v>
      </c>
      <c r="OZ244" s="25">
        <v>12</v>
      </c>
      <c r="PA244" s="25">
        <v>6</v>
      </c>
      <c r="PB244" s="25">
        <v>7</v>
      </c>
      <c r="PC244" s="25">
        <v>6</v>
      </c>
      <c r="PD244" s="25">
        <v>10</v>
      </c>
      <c r="PE244" s="25">
        <v>12</v>
      </c>
      <c r="PF244" s="25">
        <v>6</v>
      </c>
      <c r="PG244" s="25">
        <v>0</v>
      </c>
      <c r="PH244" s="25">
        <v>6</v>
      </c>
      <c r="PI244" s="25">
        <v>13</v>
      </c>
      <c r="PJ244" s="25">
        <v>12</v>
      </c>
      <c r="PK244" s="25">
        <v>7</v>
      </c>
      <c r="PL244" s="25">
        <v>16</v>
      </c>
      <c r="PM244" s="25">
        <v>12</v>
      </c>
      <c r="PN244" s="25">
        <v>10</v>
      </c>
      <c r="PO244" s="25">
        <v>11</v>
      </c>
      <c r="PP244" s="25">
        <v>20</v>
      </c>
      <c r="PQ244" s="25">
        <v>15</v>
      </c>
      <c r="PR244" s="25">
        <v>10</v>
      </c>
      <c r="PS244" s="25">
        <v>6</v>
      </c>
      <c r="PT244" s="44">
        <v>66.666666666666657</v>
      </c>
      <c r="PU244" s="44">
        <v>61.53846153846154</v>
      </c>
      <c r="PV244" s="44">
        <v>58.333333333333336</v>
      </c>
      <c r="PW244" s="44">
        <v>85.714285714285708</v>
      </c>
      <c r="PX244" s="44">
        <v>75</v>
      </c>
      <c r="PY244" s="44">
        <v>50</v>
      </c>
      <c r="PZ244" s="44">
        <v>70</v>
      </c>
      <c r="QA244" s="44">
        <v>54.54545454545454</v>
      </c>
      <c r="QB244" s="44">
        <v>50</v>
      </c>
      <c r="QC244" s="44">
        <v>80</v>
      </c>
      <c r="QD244" s="44">
        <v>60</v>
      </c>
      <c r="QE244" s="44">
        <v>0</v>
      </c>
      <c r="QF244" s="25">
        <v>4</v>
      </c>
      <c r="QG244" s="25">
        <v>7</v>
      </c>
      <c r="QH244" s="25">
        <v>7</v>
      </c>
      <c r="QI244" s="25">
        <v>5</v>
      </c>
      <c r="QJ244" s="25">
        <v>11</v>
      </c>
      <c r="QK244" s="25">
        <v>6</v>
      </c>
      <c r="QL244" s="25">
        <v>6</v>
      </c>
      <c r="QM244" s="25">
        <v>6</v>
      </c>
      <c r="QN244" s="25">
        <v>11</v>
      </c>
      <c r="QO244" s="25">
        <v>10</v>
      </c>
      <c r="QP244" s="25">
        <v>4</v>
      </c>
      <c r="QQ244" s="25">
        <v>6</v>
      </c>
      <c r="QR244" s="25">
        <v>13</v>
      </c>
      <c r="QS244" s="25">
        <v>12</v>
      </c>
      <c r="QT244" s="25">
        <v>7</v>
      </c>
      <c r="QU244" s="25">
        <v>16</v>
      </c>
      <c r="QV244" s="25">
        <v>12</v>
      </c>
      <c r="QW244" s="25">
        <v>10</v>
      </c>
      <c r="QX244" s="25">
        <v>11</v>
      </c>
      <c r="QY244" s="25">
        <v>20</v>
      </c>
      <c r="QZ244" s="25">
        <v>15</v>
      </c>
      <c r="RA244" s="25">
        <v>10</v>
      </c>
      <c r="RB244" s="44">
        <v>66.666666666666657</v>
      </c>
      <c r="RC244" s="44">
        <v>53.846153846153847</v>
      </c>
      <c r="RD244" s="44">
        <v>58.333333333333336</v>
      </c>
      <c r="RE244" s="44">
        <v>71.428571428571431</v>
      </c>
      <c r="RF244" s="44">
        <v>68.75</v>
      </c>
      <c r="RG244" s="44">
        <v>50</v>
      </c>
      <c r="RH244" s="44">
        <v>60</v>
      </c>
      <c r="RI244" s="44">
        <v>54.54545454545454</v>
      </c>
      <c r="RJ244" s="44">
        <v>55.000000000000007</v>
      </c>
      <c r="RK244" s="44">
        <v>66.666666666666657</v>
      </c>
      <c r="RL244" s="44">
        <v>40</v>
      </c>
      <c r="RM244" s="25">
        <v>4</v>
      </c>
      <c r="RN244" s="25">
        <v>7</v>
      </c>
      <c r="RO244" s="25">
        <v>5</v>
      </c>
      <c r="RP244" s="25">
        <v>2</v>
      </c>
      <c r="RQ244" s="25">
        <v>15</v>
      </c>
      <c r="RR244" s="25">
        <v>5</v>
      </c>
      <c r="RS244" s="25">
        <v>4</v>
      </c>
      <c r="RT244" s="25">
        <v>7</v>
      </c>
      <c r="RU244" s="25">
        <v>13</v>
      </c>
      <c r="RV244" s="25">
        <v>7</v>
      </c>
      <c r="RW244" s="25">
        <v>7</v>
      </c>
      <c r="RX244" s="25">
        <v>3</v>
      </c>
      <c r="RY244" s="25">
        <v>3</v>
      </c>
      <c r="RZ244" s="25">
        <v>5</v>
      </c>
      <c r="SA244" s="25">
        <v>6</v>
      </c>
      <c r="SB244" s="25">
        <v>3</v>
      </c>
      <c r="SC244" s="25">
        <v>10</v>
      </c>
      <c r="SD244" s="25">
        <v>4</v>
      </c>
      <c r="SE244" s="25">
        <v>4</v>
      </c>
      <c r="SF244" s="25">
        <v>8</v>
      </c>
      <c r="SG244" s="25">
        <v>11</v>
      </c>
      <c r="SH244" s="25">
        <v>7</v>
      </c>
      <c r="SI244" s="25">
        <v>2</v>
      </c>
      <c r="SJ244" s="25">
        <v>6</v>
      </c>
      <c r="SK244" s="25">
        <v>3</v>
      </c>
      <c r="SL244" s="25">
        <v>5</v>
      </c>
      <c r="SM244" s="25">
        <v>4</v>
      </c>
      <c r="SN244" s="25">
        <v>2</v>
      </c>
      <c r="SO244" s="25">
        <v>10</v>
      </c>
      <c r="SP244" s="25">
        <v>4</v>
      </c>
      <c r="SQ244" s="25">
        <v>2</v>
      </c>
      <c r="SR244" s="25">
        <v>5</v>
      </c>
      <c r="SS244" s="25">
        <v>10</v>
      </c>
      <c r="ST244" s="25">
        <v>7</v>
      </c>
      <c r="SU244" s="25">
        <v>2</v>
      </c>
      <c r="SV244" s="25">
        <v>3</v>
      </c>
      <c r="SW244" s="44">
        <v>100</v>
      </c>
      <c r="SX244" s="44">
        <v>70</v>
      </c>
      <c r="SY244" s="44">
        <v>55.555555555555557</v>
      </c>
      <c r="SZ244" s="44">
        <v>40</v>
      </c>
      <c r="TA244" s="44">
        <v>100</v>
      </c>
      <c r="TB244" s="44">
        <v>55.555555555555557</v>
      </c>
      <c r="TC244" s="44">
        <v>50</v>
      </c>
      <c r="TD244" s="44">
        <v>70</v>
      </c>
      <c r="TE244" s="44">
        <v>86.666666666666671</v>
      </c>
      <c r="TF244" s="44">
        <v>63.636363636363633</v>
      </c>
      <c r="TG244" s="44">
        <v>77.777777777777786</v>
      </c>
      <c r="TH244" s="44">
        <v>50</v>
      </c>
      <c r="TI244" s="44">
        <v>75</v>
      </c>
      <c r="TJ244" s="44">
        <v>50</v>
      </c>
      <c r="TK244" s="44">
        <v>66.666666666666657</v>
      </c>
      <c r="TL244" s="44">
        <v>60</v>
      </c>
      <c r="TM244" s="44">
        <v>66.666666666666657</v>
      </c>
      <c r="TN244" s="44">
        <v>44.444444444444443</v>
      </c>
      <c r="TO244" s="44">
        <v>50</v>
      </c>
      <c r="TP244" s="44">
        <v>80</v>
      </c>
      <c r="TQ244" s="44">
        <v>73.333333333333329</v>
      </c>
      <c r="TR244" s="44">
        <v>63.636363636363633</v>
      </c>
      <c r="TS244" s="44">
        <v>22.222222222222221</v>
      </c>
      <c r="TT244" s="44">
        <v>100</v>
      </c>
      <c r="TU244" s="44">
        <v>75</v>
      </c>
      <c r="TV244" s="44">
        <v>50</v>
      </c>
      <c r="TW244" s="44">
        <v>44.444444444444443</v>
      </c>
      <c r="TX244" s="44">
        <v>40</v>
      </c>
      <c r="TY244" s="44">
        <v>66.666666666666657</v>
      </c>
      <c r="TZ244" s="44">
        <v>44.444444444444443</v>
      </c>
      <c r="UA244" s="44">
        <v>25</v>
      </c>
      <c r="UB244" s="44">
        <v>50</v>
      </c>
      <c r="UC244" s="44">
        <v>66.666666666666657</v>
      </c>
      <c r="UD244" s="44">
        <v>63.636363636363633</v>
      </c>
      <c r="UE244" s="44">
        <v>22.222222222222221</v>
      </c>
      <c r="UF244" s="44">
        <v>50</v>
      </c>
    </row>
    <row r="245" spans="1:552" x14ac:dyDescent="0.25">
      <c r="A245" s="2" t="str">
        <f t="shared" si="3"/>
        <v xml:space="preserve">410140 Apucarana                                                                                                                                    </v>
      </c>
      <c r="B245" s="58">
        <v>410140</v>
      </c>
      <c r="C245" s="2" t="s">
        <v>289</v>
      </c>
      <c r="D245" s="56">
        <v>1</v>
      </c>
      <c r="E245" s="56">
        <v>3</v>
      </c>
      <c r="F245" s="56">
        <v>1</v>
      </c>
      <c r="G245" s="56">
        <v>7</v>
      </c>
      <c r="H245" s="56">
        <v>3</v>
      </c>
      <c r="I245" s="56">
        <v>2</v>
      </c>
      <c r="J245" s="56">
        <v>5</v>
      </c>
      <c r="K245" s="56">
        <v>1</v>
      </c>
      <c r="L245" s="56">
        <v>3</v>
      </c>
      <c r="M245" s="56">
        <v>3</v>
      </c>
      <c r="N245" s="56">
        <v>3</v>
      </c>
      <c r="O245" s="56">
        <v>4</v>
      </c>
      <c r="P245" s="59">
        <v>1</v>
      </c>
      <c r="Q245" s="59">
        <v>3</v>
      </c>
      <c r="R245" s="59">
        <v>0</v>
      </c>
      <c r="S245" s="59">
        <v>3</v>
      </c>
      <c r="T245" s="59">
        <v>2</v>
      </c>
      <c r="U245" s="59">
        <v>0</v>
      </c>
      <c r="V245" s="59">
        <v>4</v>
      </c>
      <c r="W245" s="59">
        <v>1</v>
      </c>
      <c r="X245" s="59">
        <v>3</v>
      </c>
      <c r="Y245" s="59">
        <v>2</v>
      </c>
      <c r="Z245" s="59">
        <v>2</v>
      </c>
      <c r="AA245" s="59">
        <v>2</v>
      </c>
      <c r="AB245" s="62">
        <v>100</v>
      </c>
      <c r="AC245" s="62">
        <v>100</v>
      </c>
      <c r="AD245" s="62">
        <v>0</v>
      </c>
      <c r="AE245" s="62">
        <v>42.857142857142854</v>
      </c>
      <c r="AF245" s="62">
        <v>66.666666666666657</v>
      </c>
      <c r="AG245" s="62">
        <v>0</v>
      </c>
      <c r="AH245" s="62">
        <v>80</v>
      </c>
      <c r="AI245" s="62">
        <v>100</v>
      </c>
      <c r="AJ245" s="62">
        <v>100</v>
      </c>
      <c r="AK245" s="62">
        <v>66.666666666666657</v>
      </c>
      <c r="AL245" s="62">
        <v>66.666666666666657</v>
      </c>
      <c r="AM245" s="62">
        <v>50</v>
      </c>
      <c r="AN245" s="61">
        <v>0</v>
      </c>
      <c r="AO245" s="25">
        <v>0</v>
      </c>
      <c r="AP245" s="25">
        <v>0</v>
      </c>
      <c r="AQ245" s="25">
        <v>3</v>
      </c>
      <c r="AR245" s="25">
        <v>1</v>
      </c>
      <c r="AS245" s="25">
        <v>1</v>
      </c>
      <c r="AT245" s="25">
        <v>1</v>
      </c>
      <c r="AU245" s="25">
        <v>0</v>
      </c>
      <c r="AV245" s="25">
        <v>0</v>
      </c>
      <c r="AW245" s="25">
        <v>1</v>
      </c>
      <c r="AX245" s="25">
        <v>1</v>
      </c>
      <c r="AY245" s="25">
        <v>2</v>
      </c>
      <c r="AZ245" s="39">
        <v>0</v>
      </c>
      <c r="BA245" s="39">
        <v>0</v>
      </c>
      <c r="BB245" s="39">
        <v>0</v>
      </c>
      <c r="BC245" s="39">
        <v>42.857142857142854</v>
      </c>
      <c r="BD245" s="39">
        <v>33.333333333333329</v>
      </c>
      <c r="BE245" s="39">
        <v>50</v>
      </c>
      <c r="BF245" s="39">
        <v>20</v>
      </c>
      <c r="BG245" s="39">
        <v>0</v>
      </c>
      <c r="BH245" s="39">
        <v>0</v>
      </c>
      <c r="BI245" s="39">
        <v>33.333333333333329</v>
      </c>
      <c r="BJ245" s="39">
        <v>33.333333333333329</v>
      </c>
      <c r="BK245" s="39">
        <v>50</v>
      </c>
      <c r="BL245" s="25">
        <v>0</v>
      </c>
      <c r="BM245" s="25">
        <v>0</v>
      </c>
      <c r="BN245" s="25">
        <v>1</v>
      </c>
      <c r="BO245" s="25">
        <v>1</v>
      </c>
      <c r="BP245" s="25">
        <v>0</v>
      </c>
      <c r="BQ245" s="25">
        <v>1</v>
      </c>
      <c r="BR245" s="25">
        <v>0</v>
      </c>
      <c r="BS245" s="25">
        <v>0</v>
      </c>
      <c r="BT245" s="25">
        <v>0</v>
      </c>
      <c r="BU245" s="25">
        <v>0</v>
      </c>
      <c r="BV245" s="25">
        <v>0</v>
      </c>
      <c r="BW245" s="25">
        <v>0</v>
      </c>
      <c r="BX245" s="39">
        <v>0</v>
      </c>
      <c r="BY245" s="39">
        <v>0</v>
      </c>
      <c r="BZ245" s="39">
        <v>100</v>
      </c>
      <c r="CA245" s="39">
        <v>14.285714285714285</v>
      </c>
      <c r="CB245" s="39">
        <v>0</v>
      </c>
      <c r="CC245" s="39">
        <v>50</v>
      </c>
      <c r="CD245" s="39">
        <v>0</v>
      </c>
      <c r="CE245" s="39">
        <v>0</v>
      </c>
      <c r="CF245" s="39">
        <v>0</v>
      </c>
      <c r="CG245" s="39">
        <v>0</v>
      </c>
      <c r="CH245" s="39">
        <v>0</v>
      </c>
      <c r="CI245" s="39">
        <v>0</v>
      </c>
      <c r="CJ245" s="63">
        <v>1</v>
      </c>
      <c r="CK245" s="63">
        <v>2</v>
      </c>
      <c r="CL245" s="63">
        <v>0</v>
      </c>
      <c r="CM245" s="63">
        <v>2</v>
      </c>
      <c r="CN245" s="63">
        <v>0</v>
      </c>
      <c r="CO245" s="63">
        <v>0</v>
      </c>
      <c r="CP245" s="63">
        <v>0</v>
      </c>
      <c r="CQ245" s="63">
        <v>0</v>
      </c>
      <c r="CR245" s="63">
        <v>0</v>
      </c>
      <c r="CS245" s="63">
        <v>1</v>
      </c>
      <c r="CT245" s="63">
        <v>1</v>
      </c>
      <c r="CU245" s="63">
        <v>1</v>
      </c>
      <c r="CV245" s="63">
        <v>0</v>
      </c>
      <c r="CW245" s="63">
        <v>1</v>
      </c>
      <c r="CX245" s="63">
        <v>0</v>
      </c>
      <c r="CY245" s="63">
        <v>0</v>
      </c>
      <c r="CZ245" s="63">
        <v>0</v>
      </c>
      <c r="DA245" s="63">
        <v>0</v>
      </c>
      <c r="DB245" s="63">
        <v>1</v>
      </c>
      <c r="DC245" s="63">
        <v>0</v>
      </c>
      <c r="DD245" s="63">
        <v>1</v>
      </c>
      <c r="DE245" s="63">
        <v>0</v>
      </c>
      <c r="DF245" s="63">
        <v>0</v>
      </c>
      <c r="DG245" s="63">
        <v>0</v>
      </c>
      <c r="DH245" s="25">
        <v>0</v>
      </c>
      <c r="DI245" s="25">
        <v>0</v>
      </c>
      <c r="DJ245" s="25">
        <v>0</v>
      </c>
      <c r="DK245" s="25">
        <v>1</v>
      </c>
      <c r="DL245" s="25">
        <v>1</v>
      </c>
      <c r="DM245" s="25">
        <v>0</v>
      </c>
      <c r="DN245" s="25">
        <v>0</v>
      </c>
      <c r="DO245" s="25">
        <v>1</v>
      </c>
      <c r="DP245" s="25">
        <v>1</v>
      </c>
      <c r="DQ245" s="25">
        <v>0</v>
      </c>
      <c r="DR245" s="25">
        <v>0</v>
      </c>
      <c r="DS245" s="25">
        <v>0</v>
      </c>
      <c r="DT245" s="34">
        <v>1</v>
      </c>
      <c r="DU245" s="34">
        <v>3</v>
      </c>
      <c r="DV245" s="34">
        <v>0</v>
      </c>
      <c r="DW245" s="34">
        <v>3</v>
      </c>
      <c r="DX245" s="34">
        <v>1</v>
      </c>
      <c r="DY245" s="34">
        <v>0</v>
      </c>
      <c r="DZ245" s="34">
        <v>1</v>
      </c>
      <c r="EA245" s="2">
        <v>1</v>
      </c>
      <c r="EB245" s="2">
        <v>2</v>
      </c>
      <c r="EC245" s="2">
        <v>1</v>
      </c>
      <c r="ED245" s="2">
        <v>1</v>
      </c>
      <c r="EE245" s="2">
        <v>1</v>
      </c>
      <c r="EF245" s="34">
        <v>100</v>
      </c>
      <c r="EG245" s="34">
        <v>66.666666666666657</v>
      </c>
      <c r="EH245" s="34">
        <v>999999999</v>
      </c>
      <c r="EI245" s="34">
        <v>66.666666666666657</v>
      </c>
      <c r="EJ245" s="34">
        <v>0</v>
      </c>
      <c r="EK245" s="34">
        <v>999999999</v>
      </c>
      <c r="EL245" s="34">
        <v>0</v>
      </c>
      <c r="EM245" s="34">
        <v>0</v>
      </c>
      <c r="EN245" s="34">
        <v>0</v>
      </c>
      <c r="EO245" s="34">
        <v>100</v>
      </c>
      <c r="EP245" s="34">
        <v>100</v>
      </c>
      <c r="EQ245" s="34">
        <v>100</v>
      </c>
      <c r="ER245" s="34">
        <v>0</v>
      </c>
      <c r="ES245" s="34">
        <v>33.333333333333329</v>
      </c>
      <c r="ET245" s="34">
        <v>999999999</v>
      </c>
      <c r="EU245" s="34">
        <v>0</v>
      </c>
      <c r="EV245" s="34">
        <v>0</v>
      </c>
      <c r="EW245" s="34">
        <v>999999999</v>
      </c>
      <c r="EX245" s="34">
        <v>100</v>
      </c>
      <c r="EY245" s="34">
        <v>0</v>
      </c>
      <c r="EZ245" s="34">
        <v>50</v>
      </c>
      <c r="FA245" s="34">
        <v>0</v>
      </c>
      <c r="FB245" s="34">
        <v>0</v>
      </c>
      <c r="FC245" s="34">
        <v>0</v>
      </c>
      <c r="FD245" s="42">
        <v>0</v>
      </c>
      <c r="FE245" s="42">
        <v>0</v>
      </c>
      <c r="FF245" s="42">
        <v>999999999</v>
      </c>
      <c r="FG245" s="42">
        <v>33.333333333333329</v>
      </c>
      <c r="FH245" s="42">
        <v>100</v>
      </c>
      <c r="FI245" s="42">
        <v>999999999</v>
      </c>
      <c r="FJ245" s="42">
        <v>0</v>
      </c>
      <c r="FK245" s="42">
        <v>100</v>
      </c>
      <c r="FL245" s="42">
        <v>50</v>
      </c>
      <c r="FM245" s="42">
        <v>0</v>
      </c>
      <c r="FN245" s="42">
        <v>0</v>
      </c>
      <c r="FO245" s="42">
        <v>0</v>
      </c>
      <c r="FP245" s="42">
        <v>1</v>
      </c>
      <c r="FQ245" s="2">
        <v>1</v>
      </c>
      <c r="FR245" s="2">
        <v>0</v>
      </c>
      <c r="FS245" s="2">
        <v>1</v>
      </c>
      <c r="FT245" s="2">
        <v>2</v>
      </c>
      <c r="FU245" s="2">
        <v>0</v>
      </c>
      <c r="FV245" s="2">
        <v>2</v>
      </c>
      <c r="FW245" s="2">
        <v>1</v>
      </c>
      <c r="FX245" s="2">
        <v>1</v>
      </c>
      <c r="FY245" s="2">
        <v>2</v>
      </c>
      <c r="FZ245" s="2">
        <v>1</v>
      </c>
      <c r="GA245" s="2">
        <v>2</v>
      </c>
      <c r="GB245" s="25">
        <v>0</v>
      </c>
      <c r="GC245" s="25">
        <v>2</v>
      </c>
      <c r="GD245" s="25">
        <v>0</v>
      </c>
      <c r="GE245" s="25">
        <v>1</v>
      </c>
      <c r="GF245" s="25">
        <v>0</v>
      </c>
      <c r="GG245" s="25">
        <v>0</v>
      </c>
      <c r="GH245" s="25">
        <v>1</v>
      </c>
      <c r="GI245" s="25">
        <v>0</v>
      </c>
      <c r="GJ245" s="25">
        <v>0</v>
      </c>
      <c r="GK245" s="25">
        <v>0</v>
      </c>
      <c r="GL245" s="25">
        <v>0</v>
      </c>
      <c r="GM245" s="25">
        <v>0</v>
      </c>
      <c r="GN245" s="2">
        <v>0</v>
      </c>
      <c r="GO245" s="2">
        <v>0</v>
      </c>
      <c r="GP245" s="2">
        <v>0</v>
      </c>
      <c r="GQ245" s="2">
        <v>1</v>
      </c>
      <c r="GR245" s="2">
        <v>0</v>
      </c>
      <c r="GS245" s="2">
        <v>0</v>
      </c>
      <c r="GT245" s="2">
        <v>1</v>
      </c>
      <c r="GU245" s="2">
        <v>0</v>
      </c>
      <c r="GV245" s="2">
        <v>1</v>
      </c>
      <c r="GW245" s="2">
        <v>0</v>
      </c>
      <c r="GX245" s="2">
        <v>1</v>
      </c>
      <c r="GY245" s="2">
        <v>0</v>
      </c>
      <c r="GZ245" s="2">
        <v>1</v>
      </c>
      <c r="HA245" s="2">
        <v>3</v>
      </c>
      <c r="HB245" s="2">
        <v>0</v>
      </c>
      <c r="HC245" s="2">
        <v>3</v>
      </c>
      <c r="HD245" s="2">
        <v>2</v>
      </c>
      <c r="HE245" s="2">
        <v>0</v>
      </c>
      <c r="HF245" s="2">
        <v>4</v>
      </c>
      <c r="HG245" s="2">
        <v>1</v>
      </c>
      <c r="HH245" s="2">
        <v>2</v>
      </c>
      <c r="HI245" s="2">
        <v>2</v>
      </c>
      <c r="HJ245" s="2">
        <v>2</v>
      </c>
      <c r="HK245" s="2">
        <v>2</v>
      </c>
      <c r="HL245" s="34">
        <v>100</v>
      </c>
      <c r="HM245" s="34">
        <v>33.333333333333329</v>
      </c>
      <c r="HN245" s="34">
        <v>999999999</v>
      </c>
      <c r="HO245" s="34">
        <v>33.333333333333329</v>
      </c>
      <c r="HP245" s="34">
        <v>100</v>
      </c>
      <c r="HQ245" s="34">
        <v>999999999</v>
      </c>
      <c r="HR245" s="34">
        <v>50</v>
      </c>
      <c r="HS245" s="34">
        <v>100</v>
      </c>
      <c r="HT245" s="34">
        <v>50</v>
      </c>
      <c r="HU245" s="34">
        <v>100</v>
      </c>
      <c r="HV245" s="34">
        <v>50</v>
      </c>
      <c r="HW245" s="34">
        <v>100</v>
      </c>
      <c r="HX245" s="39">
        <v>0</v>
      </c>
      <c r="HY245" s="39">
        <v>66.666666666666657</v>
      </c>
      <c r="HZ245" s="39">
        <v>999999999</v>
      </c>
      <c r="IA245" s="39">
        <v>33.333333333333329</v>
      </c>
      <c r="IB245" s="39">
        <v>0</v>
      </c>
      <c r="IC245" s="39">
        <v>999999999</v>
      </c>
      <c r="ID245" s="39">
        <v>25</v>
      </c>
      <c r="IE245" s="39">
        <v>0</v>
      </c>
      <c r="IF245" s="39">
        <v>0</v>
      </c>
      <c r="IG245" s="39">
        <v>0</v>
      </c>
      <c r="IH245" s="39">
        <v>0</v>
      </c>
      <c r="II245" s="39">
        <v>0</v>
      </c>
      <c r="IJ245" s="39">
        <v>0</v>
      </c>
      <c r="IK245" s="39">
        <v>0</v>
      </c>
      <c r="IL245" s="39">
        <v>999999999</v>
      </c>
      <c r="IM245" s="39">
        <v>33.333333333333329</v>
      </c>
      <c r="IN245" s="39">
        <v>0</v>
      </c>
      <c r="IO245" s="39">
        <v>999999999</v>
      </c>
      <c r="IP245" s="39">
        <v>25</v>
      </c>
      <c r="IQ245" s="39">
        <v>0</v>
      </c>
      <c r="IR245" s="39">
        <v>50</v>
      </c>
      <c r="IS245" s="39">
        <v>0</v>
      </c>
      <c r="IT245" s="39">
        <v>50</v>
      </c>
      <c r="IU245" s="39">
        <v>0</v>
      </c>
      <c r="IV245" s="39">
        <v>0</v>
      </c>
      <c r="IW245" s="39">
        <v>0</v>
      </c>
      <c r="IX245" s="39">
        <v>0</v>
      </c>
      <c r="IY245" s="39">
        <v>1</v>
      </c>
      <c r="IZ245" s="39">
        <v>0</v>
      </c>
      <c r="JA245" s="39">
        <v>1</v>
      </c>
      <c r="JB245" s="39">
        <v>1</v>
      </c>
      <c r="JC245" s="39">
        <v>0</v>
      </c>
      <c r="JD245" s="2">
        <v>0</v>
      </c>
      <c r="JE245" s="2">
        <v>1</v>
      </c>
      <c r="JF245" s="2">
        <v>0</v>
      </c>
      <c r="JG245" s="2">
        <v>2</v>
      </c>
      <c r="JH245" s="2">
        <v>0</v>
      </c>
      <c r="JI245" s="2">
        <v>0</v>
      </c>
      <c r="JJ245" s="2">
        <v>0</v>
      </c>
      <c r="JK245" s="2">
        <v>1</v>
      </c>
      <c r="JL245" s="2">
        <v>0</v>
      </c>
      <c r="JM245" s="44">
        <v>0</v>
      </c>
      <c r="JN245" s="44">
        <v>0</v>
      </c>
      <c r="JO245" s="44">
        <v>0</v>
      </c>
      <c r="JP245" s="2">
        <v>0</v>
      </c>
      <c r="JQ245" s="2">
        <v>0</v>
      </c>
      <c r="JR245" s="2">
        <v>0</v>
      </c>
      <c r="JS245" s="2">
        <v>0</v>
      </c>
      <c r="JT245" s="2">
        <v>0</v>
      </c>
      <c r="JU245" s="2">
        <v>0</v>
      </c>
      <c r="JV245" s="2">
        <v>0</v>
      </c>
      <c r="JW245" s="2">
        <v>0</v>
      </c>
      <c r="JX245" s="2">
        <v>1</v>
      </c>
      <c r="JY245" s="2">
        <v>0</v>
      </c>
      <c r="JZ245" s="2">
        <v>0</v>
      </c>
      <c r="KA245" s="2">
        <v>0</v>
      </c>
      <c r="KB245" s="25">
        <v>0</v>
      </c>
      <c r="KC245" s="25">
        <v>0</v>
      </c>
      <c r="KD245" s="25">
        <v>1</v>
      </c>
      <c r="KE245" s="25">
        <v>0</v>
      </c>
      <c r="KF245" s="25">
        <v>0</v>
      </c>
      <c r="KG245" s="25">
        <v>0</v>
      </c>
      <c r="KH245" s="25">
        <v>0</v>
      </c>
      <c r="KI245" s="25">
        <v>2</v>
      </c>
      <c r="KJ245" s="25">
        <v>1</v>
      </c>
      <c r="KK245" s="25">
        <v>1</v>
      </c>
      <c r="KL245" s="25">
        <v>1</v>
      </c>
      <c r="KM245" s="25">
        <v>0</v>
      </c>
      <c r="KN245" s="25">
        <v>0</v>
      </c>
      <c r="KO245" s="25">
        <v>1</v>
      </c>
      <c r="KP245" s="25">
        <v>1</v>
      </c>
      <c r="KQ245" s="25">
        <v>2</v>
      </c>
      <c r="KR245" s="44">
        <v>999999999</v>
      </c>
      <c r="KS245" s="44">
        <v>999999999</v>
      </c>
      <c r="KT245" s="44">
        <v>999999999</v>
      </c>
      <c r="KU245" s="44">
        <v>50</v>
      </c>
      <c r="KV245" s="44">
        <v>0</v>
      </c>
      <c r="KW245" s="44">
        <v>100</v>
      </c>
      <c r="KX245" s="44">
        <v>100</v>
      </c>
      <c r="KY245" s="44">
        <v>999999999</v>
      </c>
      <c r="KZ245" s="44">
        <v>999999999</v>
      </c>
      <c r="LA245" s="44">
        <v>100</v>
      </c>
      <c r="LB245" s="44">
        <v>0</v>
      </c>
      <c r="LC245" s="44">
        <v>100</v>
      </c>
      <c r="LD245" s="44">
        <v>999999999</v>
      </c>
      <c r="LE245" s="44">
        <v>999999999</v>
      </c>
      <c r="LF245" s="44">
        <v>999999999</v>
      </c>
      <c r="LG245" s="44">
        <v>50</v>
      </c>
      <c r="LH245" s="44">
        <v>0</v>
      </c>
      <c r="LI245" s="44">
        <v>0</v>
      </c>
      <c r="LJ245" s="44">
        <v>0</v>
      </c>
      <c r="LK245" s="44">
        <v>999999999</v>
      </c>
      <c r="LL245" s="44">
        <v>999999999</v>
      </c>
      <c r="LM245" s="44">
        <v>0</v>
      </c>
      <c r="LN245" s="44">
        <v>0</v>
      </c>
      <c r="LO245" s="44">
        <v>0</v>
      </c>
      <c r="LP245" s="44">
        <v>999999999</v>
      </c>
      <c r="LQ245" s="44">
        <v>999999999</v>
      </c>
      <c r="LR245" s="44">
        <v>999999999</v>
      </c>
      <c r="LS245" s="44">
        <v>0</v>
      </c>
      <c r="LT245" s="44">
        <v>100</v>
      </c>
      <c r="LU245" s="44">
        <v>0</v>
      </c>
      <c r="LV245" s="44">
        <v>0</v>
      </c>
      <c r="LW245" s="44">
        <v>999999999</v>
      </c>
      <c r="LX245" s="44">
        <v>999999999</v>
      </c>
      <c r="LY245" s="44">
        <v>0</v>
      </c>
      <c r="LZ245" s="44">
        <v>100</v>
      </c>
      <c r="MA245" s="44">
        <v>0</v>
      </c>
      <c r="MB245" s="25">
        <v>0</v>
      </c>
      <c r="MC245" s="25">
        <v>1</v>
      </c>
      <c r="MD245" s="25">
        <v>0</v>
      </c>
      <c r="ME245" s="25">
        <v>0</v>
      </c>
      <c r="MF245" s="25">
        <v>1</v>
      </c>
      <c r="MG245" s="25">
        <v>0</v>
      </c>
      <c r="MH245" s="25">
        <v>1</v>
      </c>
      <c r="MI245" s="25">
        <v>0</v>
      </c>
      <c r="MJ245" s="25">
        <v>0</v>
      </c>
      <c r="MK245" s="25">
        <v>0</v>
      </c>
      <c r="ML245" s="25">
        <v>0</v>
      </c>
      <c r="MM245" s="25">
        <v>0</v>
      </c>
      <c r="MN245" s="25">
        <v>1</v>
      </c>
      <c r="MO245" s="25">
        <v>3</v>
      </c>
      <c r="MP245" s="25">
        <v>0</v>
      </c>
      <c r="MQ245" s="25">
        <v>3</v>
      </c>
      <c r="MR245" s="25">
        <v>1</v>
      </c>
      <c r="MS245" s="25">
        <v>0</v>
      </c>
      <c r="MT245" s="25">
        <v>1</v>
      </c>
      <c r="MU245" s="25">
        <v>1</v>
      </c>
      <c r="MV245" s="25">
        <v>2</v>
      </c>
      <c r="MW245" s="44">
        <v>0</v>
      </c>
      <c r="MX245" s="44">
        <v>0</v>
      </c>
      <c r="MY245" s="44">
        <v>0</v>
      </c>
      <c r="MZ245" s="44">
        <v>0</v>
      </c>
      <c r="NA245" s="44">
        <v>33.333333333333329</v>
      </c>
      <c r="NB245" s="44">
        <v>999999999</v>
      </c>
      <c r="NC245" s="44">
        <v>0</v>
      </c>
      <c r="ND245" s="44">
        <v>100</v>
      </c>
      <c r="NE245" s="44">
        <v>999999999</v>
      </c>
      <c r="NF245" s="44">
        <v>100</v>
      </c>
      <c r="NG245" s="44">
        <v>0</v>
      </c>
      <c r="NH245" s="44">
        <v>0</v>
      </c>
      <c r="NI245" s="44">
        <v>999999999</v>
      </c>
      <c r="NJ245" s="44">
        <v>999999999</v>
      </c>
      <c r="NK245" s="44">
        <v>999999999</v>
      </c>
      <c r="NL245" s="25">
        <v>0</v>
      </c>
      <c r="NM245" s="25">
        <v>0</v>
      </c>
      <c r="NN245" s="25">
        <v>0</v>
      </c>
      <c r="NO245" s="25">
        <v>0</v>
      </c>
      <c r="NP245" s="25">
        <v>0</v>
      </c>
      <c r="NQ245" s="25">
        <v>0</v>
      </c>
      <c r="NR245" s="25">
        <v>0</v>
      </c>
      <c r="NS245" s="25">
        <v>0</v>
      </c>
      <c r="NT245" s="25">
        <v>0</v>
      </c>
      <c r="NU245" s="25">
        <v>0</v>
      </c>
      <c r="NV245" s="25">
        <v>0</v>
      </c>
      <c r="NW245" s="25">
        <v>0</v>
      </c>
      <c r="NX245" s="25">
        <v>0</v>
      </c>
      <c r="NY245" s="25">
        <v>0</v>
      </c>
      <c r="NZ245" s="25">
        <v>0</v>
      </c>
      <c r="OA245" s="25">
        <v>0</v>
      </c>
      <c r="OB245" s="25">
        <v>0</v>
      </c>
      <c r="OC245" s="25">
        <v>0</v>
      </c>
      <c r="OD245" s="44">
        <v>0</v>
      </c>
      <c r="OE245" s="44">
        <v>0</v>
      </c>
      <c r="OF245" s="44">
        <v>0</v>
      </c>
      <c r="OG245" s="44">
        <v>0</v>
      </c>
      <c r="OH245" s="44">
        <v>0</v>
      </c>
      <c r="OI245" s="44">
        <v>0</v>
      </c>
      <c r="OJ245" s="44">
        <v>999999999</v>
      </c>
      <c r="OK245" s="44">
        <v>999999999</v>
      </c>
      <c r="OL245" s="44">
        <v>999999999</v>
      </c>
      <c r="OM245" s="44">
        <v>999999999</v>
      </c>
      <c r="ON245" s="44">
        <v>999999999</v>
      </c>
      <c r="OO245" s="44">
        <v>999999999</v>
      </c>
      <c r="OP245" s="44">
        <v>999999999</v>
      </c>
      <c r="OQ245" s="44">
        <v>999999999</v>
      </c>
      <c r="OR245" s="44">
        <v>999999999</v>
      </c>
      <c r="OS245" s="44">
        <v>999999999</v>
      </c>
      <c r="OT245" s="44">
        <v>999999999</v>
      </c>
      <c r="OU245" s="44">
        <v>999999999</v>
      </c>
      <c r="OV245" s="25">
        <v>1</v>
      </c>
      <c r="OW245" s="25">
        <v>2</v>
      </c>
      <c r="OX245" s="25">
        <v>1</v>
      </c>
      <c r="OY245" s="25">
        <v>6</v>
      </c>
      <c r="OZ245" s="25">
        <v>5</v>
      </c>
      <c r="PA245" s="25">
        <v>2</v>
      </c>
      <c r="PB245" s="25">
        <v>4</v>
      </c>
      <c r="PC245" s="25">
        <v>1</v>
      </c>
      <c r="PD245" s="25">
        <v>2</v>
      </c>
      <c r="PE245" s="25">
        <v>2</v>
      </c>
      <c r="PF245" s="25">
        <v>2</v>
      </c>
      <c r="PG245" s="25">
        <v>3</v>
      </c>
      <c r="PH245" s="25">
        <v>3</v>
      </c>
      <c r="PI245" s="25">
        <v>4</v>
      </c>
      <c r="PJ245" s="25">
        <v>1</v>
      </c>
      <c r="PK245" s="25">
        <v>6</v>
      </c>
      <c r="PL245" s="25">
        <v>6</v>
      </c>
      <c r="PM245" s="25">
        <v>3</v>
      </c>
      <c r="PN245" s="25">
        <v>6</v>
      </c>
      <c r="PO245" s="25">
        <v>2</v>
      </c>
      <c r="PP245" s="25">
        <v>4</v>
      </c>
      <c r="PQ245" s="25">
        <v>4</v>
      </c>
      <c r="PR245" s="25">
        <v>4</v>
      </c>
      <c r="PS245" s="25">
        <v>6</v>
      </c>
      <c r="PT245" s="44">
        <v>33.333333333333329</v>
      </c>
      <c r="PU245" s="44">
        <v>50</v>
      </c>
      <c r="PV245" s="44">
        <v>100</v>
      </c>
      <c r="PW245" s="44">
        <v>100</v>
      </c>
      <c r="PX245" s="44">
        <v>83.333333333333343</v>
      </c>
      <c r="PY245" s="44">
        <v>66.666666666666657</v>
      </c>
      <c r="PZ245" s="44">
        <v>66.666666666666657</v>
      </c>
      <c r="QA245" s="44">
        <v>50</v>
      </c>
      <c r="QB245" s="44">
        <v>50</v>
      </c>
      <c r="QC245" s="44">
        <v>50</v>
      </c>
      <c r="QD245" s="44">
        <v>50</v>
      </c>
      <c r="QE245" s="44">
        <v>50</v>
      </c>
      <c r="QF245" s="25">
        <v>1</v>
      </c>
      <c r="QG245" s="25">
        <v>2</v>
      </c>
      <c r="QH245" s="25">
        <v>1</v>
      </c>
      <c r="QI245" s="25">
        <v>6</v>
      </c>
      <c r="QJ245" s="25">
        <v>5</v>
      </c>
      <c r="QK245" s="25">
        <v>2</v>
      </c>
      <c r="QL245" s="25">
        <v>4</v>
      </c>
      <c r="QM245" s="25">
        <v>0</v>
      </c>
      <c r="QN245" s="25">
        <v>2</v>
      </c>
      <c r="QO245" s="25">
        <v>2</v>
      </c>
      <c r="QP245" s="25">
        <v>2</v>
      </c>
      <c r="QQ245" s="25">
        <v>3</v>
      </c>
      <c r="QR245" s="25">
        <v>4</v>
      </c>
      <c r="QS245" s="25">
        <v>1</v>
      </c>
      <c r="QT245" s="25">
        <v>6</v>
      </c>
      <c r="QU245" s="25">
        <v>6</v>
      </c>
      <c r="QV245" s="25">
        <v>3</v>
      </c>
      <c r="QW245" s="25">
        <v>6</v>
      </c>
      <c r="QX245" s="25">
        <v>2</v>
      </c>
      <c r="QY245" s="25">
        <v>4</v>
      </c>
      <c r="QZ245" s="25">
        <v>4</v>
      </c>
      <c r="RA245" s="25">
        <v>4</v>
      </c>
      <c r="RB245" s="44">
        <v>33.333333333333329</v>
      </c>
      <c r="RC245" s="44">
        <v>50</v>
      </c>
      <c r="RD245" s="44">
        <v>100</v>
      </c>
      <c r="RE245" s="44">
        <v>100</v>
      </c>
      <c r="RF245" s="44">
        <v>83.333333333333343</v>
      </c>
      <c r="RG245" s="44">
        <v>66.666666666666657</v>
      </c>
      <c r="RH245" s="44">
        <v>66.666666666666657</v>
      </c>
      <c r="RI245" s="44">
        <v>0</v>
      </c>
      <c r="RJ245" s="44">
        <v>50</v>
      </c>
      <c r="RK245" s="44">
        <v>50</v>
      </c>
      <c r="RL245" s="44">
        <v>50</v>
      </c>
      <c r="RM245" s="25">
        <v>0</v>
      </c>
      <c r="RN245" s="25">
        <v>2</v>
      </c>
      <c r="RO245" s="25">
        <v>0</v>
      </c>
      <c r="RP245" s="25">
        <v>5</v>
      </c>
      <c r="RQ245" s="25">
        <v>3</v>
      </c>
      <c r="RR245" s="25">
        <v>1</v>
      </c>
      <c r="RS245" s="25">
        <v>4</v>
      </c>
      <c r="RT245" s="25">
        <v>1</v>
      </c>
      <c r="RU245" s="25">
        <v>2</v>
      </c>
      <c r="RV245" s="25">
        <v>1</v>
      </c>
      <c r="RW245" s="25">
        <v>1</v>
      </c>
      <c r="RX245" s="25">
        <v>2</v>
      </c>
      <c r="RY245" s="25">
        <v>1</v>
      </c>
      <c r="RZ245" s="25">
        <v>2</v>
      </c>
      <c r="SA245" s="25">
        <v>0</v>
      </c>
      <c r="SB245" s="25">
        <v>5</v>
      </c>
      <c r="SC245" s="25">
        <v>2</v>
      </c>
      <c r="SD245" s="25">
        <v>1</v>
      </c>
      <c r="SE245" s="25">
        <v>2</v>
      </c>
      <c r="SF245" s="25">
        <v>1</v>
      </c>
      <c r="SG245" s="25">
        <v>0</v>
      </c>
      <c r="SH245" s="25">
        <v>3</v>
      </c>
      <c r="SI245" s="25">
        <v>1</v>
      </c>
      <c r="SJ245" s="25">
        <v>2</v>
      </c>
      <c r="SK245" s="25">
        <v>0</v>
      </c>
      <c r="SL245" s="25">
        <v>2</v>
      </c>
      <c r="SM245" s="25">
        <v>0</v>
      </c>
      <c r="SN245" s="25">
        <v>5</v>
      </c>
      <c r="SO245" s="25">
        <v>2</v>
      </c>
      <c r="SP245" s="25">
        <v>1</v>
      </c>
      <c r="SQ245" s="25">
        <v>2</v>
      </c>
      <c r="SR245" s="25">
        <v>1</v>
      </c>
      <c r="SS245" s="25">
        <v>0</v>
      </c>
      <c r="ST245" s="25">
        <v>1</v>
      </c>
      <c r="SU245" s="25">
        <v>0</v>
      </c>
      <c r="SV245" s="25">
        <v>1</v>
      </c>
      <c r="SW245" s="44">
        <v>0</v>
      </c>
      <c r="SX245" s="44">
        <v>66.666666666666657</v>
      </c>
      <c r="SY245" s="44">
        <v>0</v>
      </c>
      <c r="SZ245" s="44">
        <v>71.428571428571431</v>
      </c>
      <c r="TA245" s="44">
        <v>100</v>
      </c>
      <c r="TB245" s="44">
        <v>50</v>
      </c>
      <c r="TC245" s="44">
        <v>80</v>
      </c>
      <c r="TD245" s="44">
        <v>100</v>
      </c>
      <c r="TE245" s="44">
        <v>66.666666666666657</v>
      </c>
      <c r="TF245" s="44">
        <v>33.333333333333329</v>
      </c>
      <c r="TG245" s="44">
        <v>33.333333333333329</v>
      </c>
      <c r="TH245" s="44">
        <v>50</v>
      </c>
      <c r="TI245" s="44">
        <v>100</v>
      </c>
      <c r="TJ245" s="44">
        <v>66.666666666666657</v>
      </c>
      <c r="TK245" s="44">
        <v>0</v>
      </c>
      <c r="TL245" s="44">
        <v>71.428571428571431</v>
      </c>
      <c r="TM245" s="44">
        <v>66.666666666666657</v>
      </c>
      <c r="TN245" s="44">
        <v>50</v>
      </c>
      <c r="TO245" s="44">
        <v>40</v>
      </c>
      <c r="TP245" s="44">
        <v>100</v>
      </c>
      <c r="TQ245" s="44">
        <v>0</v>
      </c>
      <c r="TR245" s="44">
        <v>100</v>
      </c>
      <c r="TS245" s="44">
        <v>33.333333333333329</v>
      </c>
      <c r="TT245" s="44">
        <v>50</v>
      </c>
      <c r="TU245" s="44">
        <v>0</v>
      </c>
      <c r="TV245" s="44">
        <v>66.666666666666657</v>
      </c>
      <c r="TW245" s="44">
        <v>0</v>
      </c>
      <c r="TX245" s="44">
        <v>71.428571428571431</v>
      </c>
      <c r="TY245" s="44">
        <v>66.666666666666657</v>
      </c>
      <c r="TZ245" s="44">
        <v>50</v>
      </c>
      <c r="UA245" s="44">
        <v>40</v>
      </c>
      <c r="UB245" s="44">
        <v>100</v>
      </c>
      <c r="UC245" s="44">
        <v>0</v>
      </c>
      <c r="UD245" s="44">
        <v>33.333333333333329</v>
      </c>
      <c r="UE245" s="44">
        <v>0</v>
      </c>
      <c r="UF245" s="44">
        <v>25</v>
      </c>
    </row>
    <row r="246" spans="1:552" x14ac:dyDescent="0.25">
      <c r="A246" s="2" t="str">
        <f t="shared" si="3"/>
        <v xml:space="preserve">410150 Arapongas                                                                                                                                    </v>
      </c>
      <c r="B246" s="58">
        <v>410150</v>
      </c>
      <c r="C246" s="2" t="s">
        <v>290</v>
      </c>
      <c r="D246" s="56">
        <v>2</v>
      </c>
      <c r="E246" s="56">
        <v>3</v>
      </c>
      <c r="F246" s="56">
        <v>1</v>
      </c>
      <c r="G246" s="56">
        <v>1</v>
      </c>
      <c r="H246" s="56">
        <v>3</v>
      </c>
      <c r="I246" s="56">
        <v>5</v>
      </c>
      <c r="J246" s="56">
        <v>4</v>
      </c>
      <c r="K246" s="56">
        <v>2</v>
      </c>
      <c r="L246" s="56">
        <v>5</v>
      </c>
      <c r="M246" s="56">
        <v>8</v>
      </c>
      <c r="N246" s="56">
        <v>1</v>
      </c>
      <c r="O246" s="56">
        <v>5</v>
      </c>
      <c r="P246" s="59">
        <v>0</v>
      </c>
      <c r="Q246" s="59">
        <v>0</v>
      </c>
      <c r="R246" s="59">
        <v>1</v>
      </c>
      <c r="S246" s="59">
        <v>1</v>
      </c>
      <c r="T246" s="59">
        <v>0</v>
      </c>
      <c r="U246" s="59">
        <v>2</v>
      </c>
      <c r="V246" s="59">
        <v>0</v>
      </c>
      <c r="W246" s="59">
        <v>1</v>
      </c>
      <c r="X246" s="59">
        <v>4</v>
      </c>
      <c r="Y246" s="59">
        <v>5</v>
      </c>
      <c r="Z246" s="59">
        <v>1</v>
      </c>
      <c r="AA246" s="59">
        <v>4</v>
      </c>
      <c r="AB246" s="62">
        <v>0</v>
      </c>
      <c r="AC246" s="62">
        <v>0</v>
      </c>
      <c r="AD246" s="62">
        <v>100</v>
      </c>
      <c r="AE246" s="62">
        <v>100</v>
      </c>
      <c r="AF246" s="62">
        <v>0</v>
      </c>
      <c r="AG246" s="62">
        <v>40</v>
      </c>
      <c r="AH246" s="62">
        <v>0</v>
      </c>
      <c r="AI246" s="62">
        <v>50</v>
      </c>
      <c r="AJ246" s="62">
        <v>80</v>
      </c>
      <c r="AK246" s="62">
        <v>62.5</v>
      </c>
      <c r="AL246" s="62">
        <v>100</v>
      </c>
      <c r="AM246" s="62">
        <v>80</v>
      </c>
      <c r="AN246" s="61">
        <v>1</v>
      </c>
      <c r="AO246" s="25">
        <v>3</v>
      </c>
      <c r="AP246" s="25">
        <v>0</v>
      </c>
      <c r="AQ246" s="25">
        <v>0</v>
      </c>
      <c r="AR246" s="25">
        <v>3</v>
      </c>
      <c r="AS246" s="25">
        <v>3</v>
      </c>
      <c r="AT246" s="25">
        <v>3</v>
      </c>
      <c r="AU246" s="25">
        <v>1</v>
      </c>
      <c r="AV246" s="25">
        <v>1</v>
      </c>
      <c r="AW246" s="25">
        <v>3</v>
      </c>
      <c r="AX246" s="25">
        <v>0</v>
      </c>
      <c r="AY246" s="25">
        <v>1</v>
      </c>
      <c r="AZ246" s="39">
        <v>50</v>
      </c>
      <c r="BA246" s="39">
        <v>100</v>
      </c>
      <c r="BB246" s="39">
        <v>0</v>
      </c>
      <c r="BC246" s="39">
        <v>0</v>
      </c>
      <c r="BD246" s="39">
        <v>100</v>
      </c>
      <c r="BE246" s="39">
        <v>60</v>
      </c>
      <c r="BF246" s="39">
        <v>75</v>
      </c>
      <c r="BG246" s="39">
        <v>50</v>
      </c>
      <c r="BH246" s="39">
        <v>20</v>
      </c>
      <c r="BI246" s="39">
        <v>37.5</v>
      </c>
      <c r="BJ246" s="39">
        <v>0</v>
      </c>
      <c r="BK246" s="39">
        <v>20</v>
      </c>
      <c r="BL246" s="25">
        <v>1</v>
      </c>
      <c r="BM246" s="25">
        <v>0</v>
      </c>
      <c r="BN246" s="25">
        <v>0</v>
      </c>
      <c r="BO246" s="25">
        <v>0</v>
      </c>
      <c r="BP246" s="25">
        <v>0</v>
      </c>
      <c r="BQ246" s="25">
        <v>0</v>
      </c>
      <c r="BR246" s="25">
        <v>1</v>
      </c>
      <c r="BS246" s="25">
        <v>0</v>
      </c>
      <c r="BT246" s="25">
        <v>0</v>
      </c>
      <c r="BU246" s="25">
        <v>0</v>
      </c>
      <c r="BV246" s="25">
        <v>0</v>
      </c>
      <c r="BW246" s="25">
        <v>0</v>
      </c>
      <c r="BX246" s="39">
        <v>50</v>
      </c>
      <c r="BY246" s="39">
        <v>0</v>
      </c>
      <c r="BZ246" s="39">
        <v>0</v>
      </c>
      <c r="CA246" s="39">
        <v>0</v>
      </c>
      <c r="CB246" s="39">
        <v>0</v>
      </c>
      <c r="CC246" s="39">
        <v>0</v>
      </c>
      <c r="CD246" s="39">
        <v>25</v>
      </c>
      <c r="CE246" s="39">
        <v>0</v>
      </c>
      <c r="CF246" s="39">
        <v>0</v>
      </c>
      <c r="CG246" s="39">
        <v>0</v>
      </c>
      <c r="CH246" s="39">
        <v>0</v>
      </c>
      <c r="CI246" s="39">
        <v>0</v>
      </c>
      <c r="CJ246" s="63">
        <v>0</v>
      </c>
      <c r="CK246" s="63">
        <v>0</v>
      </c>
      <c r="CL246" s="63">
        <v>0</v>
      </c>
      <c r="CM246" s="63">
        <v>1</v>
      </c>
      <c r="CN246" s="63">
        <v>0</v>
      </c>
      <c r="CO246" s="63">
        <v>1</v>
      </c>
      <c r="CP246" s="63">
        <v>0</v>
      </c>
      <c r="CQ246" s="63">
        <v>1</v>
      </c>
      <c r="CR246" s="63">
        <v>2</v>
      </c>
      <c r="CS246" s="63">
        <v>2</v>
      </c>
      <c r="CT246" s="63">
        <v>1</v>
      </c>
      <c r="CU246" s="63">
        <v>2</v>
      </c>
      <c r="CV246" s="63">
        <v>0</v>
      </c>
      <c r="CW246" s="63">
        <v>0</v>
      </c>
      <c r="CX246" s="63">
        <v>0</v>
      </c>
      <c r="CY246" s="63">
        <v>0</v>
      </c>
      <c r="CZ246" s="63">
        <v>0</v>
      </c>
      <c r="DA246" s="63">
        <v>0</v>
      </c>
      <c r="DB246" s="63">
        <v>0</v>
      </c>
      <c r="DC246" s="63">
        <v>0</v>
      </c>
      <c r="DD246" s="63">
        <v>1</v>
      </c>
      <c r="DE246" s="63">
        <v>0</v>
      </c>
      <c r="DF246" s="63">
        <v>0</v>
      </c>
      <c r="DG246" s="63">
        <v>0</v>
      </c>
      <c r="DH246" s="25">
        <v>0</v>
      </c>
      <c r="DI246" s="25">
        <v>0</v>
      </c>
      <c r="DJ246" s="25">
        <v>0</v>
      </c>
      <c r="DK246" s="25">
        <v>0</v>
      </c>
      <c r="DL246" s="25">
        <v>0</v>
      </c>
      <c r="DM246" s="25">
        <v>0</v>
      </c>
      <c r="DN246" s="25">
        <v>0</v>
      </c>
      <c r="DO246" s="25">
        <v>0</v>
      </c>
      <c r="DP246" s="25">
        <v>0</v>
      </c>
      <c r="DQ246" s="25">
        <v>1</v>
      </c>
      <c r="DR246" s="25">
        <v>0</v>
      </c>
      <c r="DS246" s="25">
        <v>1</v>
      </c>
      <c r="DT246" s="34">
        <v>0</v>
      </c>
      <c r="DU246" s="34">
        <v>0</v>
      </c>
      <c r="DV246" s="34">
        <v>0</v>
      </c>
      <c r="DW246" s="34">
        <v>1</v>
      </c>
      <c r="DX246" s="34">
        <v>0</v>
      </c>
      <c r="DY246" s="34">
        <v>1</v>
      </c>
      <c r="DZ246" s="34">
        <v>0</v>
      </c>
      <c r="EA246" s="2">
        <v>1</v>
      </c>
      <c r="EB246" s="2">
        <v>3</v>
      </c>
      <c r="EC246" s="2">
        <v>3</v>
      </c>
      <c r="ED246" s="2">
        <v>1</v>
      </c>
      <c r="EE246" s="2">
        <v>3</v>
      </c>
      <c r="EF246" s="34">
        <v>999999999</v>
      </c>
      <c r="EG246" s="34">
        <v>999999999</v>
      </c>
      <c r="EH246" s="34">
        <v>999999999</v>
      </c>
      <c r="EI246" s="34">
        <v>100</v>
      </c>
      <c r="EJ246" s="34">
        <v>999999999</v>
      </c>
      <c r="EK246" s="34">
        <v>100</v>
      </c>
      <c r="EL246" s="34">
        <v>999999999</v>
      </c>
      <c r="EM246" s="34">
        <v>100</v>
      </c>
      <c r="EN246" s="34">
        <v>66.666666666666657</v>
      </c>
      <c r="EO246" s="34">
        <v>66.666666666666657</v>
      </c>
      <c r="EP246" s="34">
        <v>100</v>
      </c>
      <c r="EQ246" s="34">
        <v>66.666666666666657</v>
      </c>
      <c r="ER246" s="34">
        <v>999999999</v>
      </c>
      <c r="ES246" s="34">
        <v>999999999</v>
      </c>
      <c r="ET246" s="34">
        <v>999999999</v>
      </c>
      <c r="EU246" s="34">
        <v>0</v>
      </c>
      <c r="EV246" s="34">
        <v>999999999</v>
      </c>
      <c r="EW246" s="34">
        <v>0</v>
      </c>
      <c r="EX246" s="34">
        <v>999999999</v>
      </c>
      <c r="EY246" s="34">
        <v>0</v>
      </c>
      <c r="EZ246" s="34">
        <v>33.333333333333329</v>
      </c>
      <c r="FA246" s="34">
        <v>0</v>
      </c>
      <c r="FB246" s="34">
        <v>0</v>
      </c>
      <c r="FC246" s="34">
        <v>0</v>
      </c>
      <c r="FD246" s="42">
        <v>999999999</v>
      </c>
      <c r="FE246" s="42">
        <v>999999999</v>
      </c>
      <c r="FF246" s="42">
        <v>999999999</v>
      </c>
      <c r="FG246" s="42">
        <v>0</v>
      </c>
      <c r="FH246" s="42">
        <v>999999999</v>
      </c>
      <c r="FI246" s="42">
        <v>0</v>
      </c>
      <c r="FJ246" s="42">
        <v>999999999</v>
      </c>
      <c r="FK246" s="42">
        <v>0</v>
      </c>
      <c r="FL246" s="42">
        <v>0</v>
      </c>
      <c r="FM246" s="42">
        <v>33.333333333333329</v>
      </c>
      <c r="FN246" s="42">
        <v>0</v>
      </c>
      <c r="FO246" s="42">
        <v>33.333333333333329</v>
      </c>
      <c r="FP246" s="42">
        <v>0</v>
      </c>
      <c r="FQ246" s="2">
        <v>0</v>
      </c>
      <c r="FR246" s="2">
        <v>0</v>
      </c>
      <c r="FS246" s="2">
        <v>1</v>
      </c>
      <c r="FT246" s="2">
        <v>0</v>
      </c>
      <c r="FU246" s="2">
        <v>1</v>
      </c>
      <c r="FV246" s="2">
        <v>0</v>
      </c>
      <c r="FW246" s="2">
        <v>1</v>
      </c>
      <c r="FX246" s="2">
        <v>3</v>
      </c>
      <c r="FY246" s="2">
        <v>3</v>
      </c>
      <c r="FZ246" s="2">
        <v>1</v>
      </c>
      <c r="GA246" s="2">
        <v>2</v>
      </c>
      <c r="GB246" s="25">
        <v>0</v>
      </c>
      <c r="GC246" s="25">
        <v>0</v>
      </c>
      <c r="GD246" s="25">
        <v>0</v>
      </c>
      <c r="GE246" s="25">
        <v>0</v>
      </c>
      <c r="GF246" s="25">
        <v>0</v>
      </c>
      <c r="GG246" s="25">
        <v>0</v>
      </c>
      <c r="GH246" s="25">
        <v>0</v>
      </c>
      <c r="GI246" s="25">
        <v>0</v>
      </c>
      <c r="GJ246" s="25">
        <v>1</v>
      </c>
      <c r="GK246" s="25">
        <v>1</v>
      </c>
      <c r="GL246" s="25">
        <v>0</v>
      </c>
      <c r="GM246" s="25">
        <v>2</v>
      </c>
      <c r="GN246" s="2">
        <v>0</v>
      </c>
      <c r="GO246" s="2">
        <v>0</v>
      </c>
      <c r="GP246" s="2">
        <v>1</v>
      </c>
      <c r="GQ246" s="2">
        <v>0</v>
      </c>
      <c r="GR246" s="2">
        <v>0</v>
      </c>
      <c r="GS246" s="2">
        <v>1</v>
      </c>
      <c r="GT246" s="2">
        <v>0</v>
      </c>
      <c r="GU246" s="2">
        <v>0</v>
      </c>
      <c r="GV246" s="2">
        <v>0</v>
      </c>
      <c r="GW246" s="2">
        <v>1</v>
      </c>
      <c r="GX246" s="2">
        <v>0</v>
      </c>
      <c r="GY246" s="2">
        <v>0</v>
      </c>
      <c r="GZ246" s="2">
        <v>0</v>
      </c>
      <c r="HA246" s="2">
        <v>0</v>
      </c>
      <c r="HB246" s="2">
        <v>1</v>
      </c>
      <c r="HC246" s="2">
        <v>1</v>
      </c>
      <c r="HD246" s="2">
        <v>0</v>
      </c>
      <c r="HE246" s="2">
        <v>2</v>
      </c>
      <c r="HF246" s="2">
        <v>0</v>
      </c>
      <c r="HG246" s="2">
        <v>1</v>
      </c>
      <c r="HH246" s="2">
        <v>4</v>
      </c>
      <c r="HI246" s="2">
        <v>5</v>
      </c>
      <c r="HJ246" s="2">
        <v>1</v>
      </c>
      <c r="HK246" s="2">
        <v>4</v>
      </c>
      <c r="HL246" s="34">
        <v>999999999</v>
      </c>
      <c r="HM246" s="34">
        <v>999999999</v>
      </c>
      <c r="HN246" s="34">
        <v>0</v>
      </c>
      <c r="HO246" s="34">
        <v>100</v>
      </c>
      <c r="HP246" s="34">
        <v>999999999</v>
      </c>
      <c r="HQ246" s="34">
        <v>50</v>
      </c>
      <c r="HR246" s="34">
        <v>999999999</v>
      </c>
      <c r="HS246" s="34">
        <v>100</v>
      </c>
      <c r="HT246" s="34">
        <v>75</v>
      </c>
      <c r="HU246" s="34">
        <v>60</v>
      </c>
      <c r="HV246" s="34">
        <v>100</v>
      </c>
      <c r="HW246" s="34">
        <v>50</v>
      </c>
      <c r="HX246" s="39">
        <v>999999999</v>
      </c>
      <c r="HY246" s="39">
        <v>999999999</v>
      </c>
      <c r="HZ246" s="39">
        <v>0</v>
      </c>
      <c r="IA246" s="39">
        <v>0</v>
      </c>
      <c r="IB246" s="39">
        <v>999999999</v>
      </c>
      <c r="IC246" s="39">
        <v>0</v>
      </c>
      <c r="ID246" s="39">
        <v>999999999</v>
      </c>
      <c r="IE246" s="39">
        <v>0</v>
      </c>
      <c r="IF246" s="39">
        <v>25</v>
      </c>
      <c r="IG246" s="39">
        <v>20</v>
      </c>
      <c r="IH246" s="39">
        <v>0</v>
      </c>
      <c r="II246" s="39">
        <v>50</v>
      </c>
      <c r="IJ246" s="39">
        <v>999999999</v>
      </c>
      <c r="IK246" s="39">
        <v>999999999</v>
      </c>
      <c r="IL246" s="39">
        <v>100</v>
      </c>
      <c r="IM246" s="39">
        <v>0</v>
      </c>
      <c r="IN246" s="39">
        <v>999999999</v>
      </c>
      <c r="IO246" s="39">
        <v>50</v>
      </c>
      <c r="IP246" s="39">
        <v>999999999</v>
      </c>
      <c r="IQ246" s="39">
        <v>0</v>
      </c>
      <c r="IR246" s="39">
        <v>0</v>
      </c>
      <c r="IS246" s="39">
        <v>20</v>
      </c>
      <c r="IT246" s="39">
        <v>0</v>
      </c>
      <c r="IU246" s="39">
        <v>0</v>
      </c>
      <c r="IV246" s="39">
        <v>1</v>
      </c>
      <c r="IW246" s="39">
        <v>1</v>
      </c>
      <c r="IX246" s="39">
        <v>0</v>
      </c>
      <c r="IY246" s="39">
        <v>0</v>
      </c>
      <c r="IZ246" s="39">
        <v>0</v>
      </c>
      <c r="JA246" s="39">
        <v>0</v>
      </c>
      <c r="JB246" s="39">
        <v>3</v>
      </c>
      <c r="JC246" s="39">
        <v>1</v>
      </c>
      <c r="JD246" s="2">
        <v>0</v>
      </c>
      <c r="JE246" s="2">
        <v>3</v>
      </c>
      <c r="JF246" s="2">
        <v>0</v>
      </c>
      <c r="JG246" s="2">
        <v>1</v>
      </c>
      <c r="JH246" s="2">
        <v>0</v>
      </c>
      <c r="JI246" s="2">
        <v>0</v>
      </c>
      <c r="JJ246" s="2">
        <v>0</v>
      </c>
      <c r="JK246" s="2">
        <v>0</v>
      </c>
      <c r="JL246" s="2">
        <v>2</v>
      </c>
      <c r="JM246" s="44">
        <v>2</v>
      </c>
      <c r="JN246" s="44">
        <v>0</v>
      </c>
      <c r="JO246" s="44">
        <v>0</v>
      </c>
      <c r="JP246" s="2">
        <v>1</v>
      </c>
      <c r="JQ246" s="2">
        <v>0</v>
      </c>
      <c r="JR246" s="2">
        <v>0</v>
      </c>
      <c r="JS246" s="2">
        <v>0</v>
      </c>
      <c r="JT246" s="2">
        <v>0</v>
      </c>
      <c r="JU246" s="2">
        <v>1</v>
      </c>
      <c r="JV246" s="2">
        <v>0</v>
      </c>
      <c r="JW246" s="2">
        <v>0</v>
      </c>
      <c r="JX246" s="2">
        <v>1</v>
      </c>
      <c r="JY246" s="2">
        <v>1</v>
      </c>
      <c r="JZ246" s="2">
        <v>0</v>
      </c>
      <c r="KA246" s="2">
        <v>0</v>
      </c>
      <c r="KB246" s="25">
        <v>0</v>
      </c>
      <c r="KC246" s="25">
        <v>0</v>
      </c>
      <c r="KD246" s="25">
        <v>0</v>
      </c>
      <c r="KE246" s="25">
        <v>0</v>
      </c>
      <c r="KF246" s="25">
        <v>1</v>
      </c>
      <c r="KG246" s="25">
        <v>2</v>
      </c>
      <c r="KH246" s="25">
        <v>0</v>
      </c>
      <c r="KI246" s="25">
        <v>0</v>
      </c>
      <c r="KJ246" s="25">
        <v>3</v>
      </c>
      <c r="KK246" s="25">
        <v>3</v>
      </c>
      <c r="KL246" s="25">
        <v>3</v>
      </c>
      <c r="KM246" s="25">
        <v>1</v>
      </c>
      <c r="KN246" s="25">
        <v>1</v>
      </c>
      <c r="KO246" s="25">
        <v>3</v>
      </c>
      <c r="KP246" s="25">
        <v>0</v>
      </c>
      <c r="KQ246" s="25">
        <v>1</v>
      </c>
      <c r="KR246" s="44">
        <v>100</v>
      </c>
      <c r="KS246" s="44">
        <v>50</v>
      </c>
      <c r="KT246" s="44">
        <v>999999999</v>
      </c>
      <c r="KU246" s="44">
        <v>999999999</v>
      </c>
      <c r="KV246" s="44">
        <v>0</v>
      </c>
      <c r="KW246" s="44">
        <v>0</v>
      </c>
      <c r="KX246" s="44">
        <v>100</v>
      </c>
      <c r="KY246" s="44">
        <v>100</v>
      </c>
      <c r="KZ246" s="44">
        <v>0</v>
      </c>
      <c r="LA246" s="44">
        <v>100</v>
      </c>
      <c r="LB246" s="44">
        <v>999999999</v>
      </c>
      <c r="LC246" s="44">
        <v>100</v>
      </c>
      <c r="LD246" s="44">
        <v>0</v>
      </c>
      <c r="LE246" s="44">
        <v>0</v>
      </c>
      <c r="LF246" s="44">
        <v>999999999</v>
      </c>
      <c r="LG246" s="44">
        <v>999999999</v>
      </c>
      <c r="LH246" s="44">
        <v>66.666666666666657</v>
      </c>
      <c r="LI246" s="44">
        <v>66.666666666666657</v>
      </c>
      <c r="LJ246" s="44">
        <v>0</v>
      </c>
      <c r="LK246" s="44">
        <v>0</v>
      </c>
      <c r="LL246" s="44">
        <v>100</v>
      </c>
      <c r="LM246" s="44">
        <v>0</v>
      </c>
      <c r="LN246" s="44">
        <v>999999999</v>
      </c>
      <c r="LO246" s="44">
        <v>0</v>
      </c>
      <c r="LP246" s="44">
        <v>0</v>
      </c>
      <c r="LQ246" s="44">
        <v>50</v>
      </c>
      <c r="LR246" s="44">
        <v>999999999</v>
      </c>
      <c r="LS246" s="44">
        <v>999999999</v>
      </c>
      <c r="LT246" s="44">
        <v>33.333333333333329</v>
      </c>
      <c r="LU246" s="44">
        <v>33.333333333333329</v>
      </c>
      <c r="LV246" s="44">
        <v>0</v>
      </c>
      <c r="LW246" s="44">
        <v>0</v>
      </c>
      <c r="LX246" s="44">
        <v>0</v>
      </c>
      <c r="LY246" s="44">
        <v>0</v>
      </c>
      <c r="LZ246" s="44">
        <v>999999999</v>
      </c>
      <c r="MA246" s="44">
        <v>0</v>
      </c>
      <c r="MB246" s="25">
        <v>0</v>
      </c>
      <c r="MC246" s="25">
        <v>0</v>
      </c>
      <c r="MD246" s="25">
        <v>0</v>
      </c>
      <c r="ME246" s="25">
        <v>1</v>
      </c>
      <c r="MF246" s="25">
        <v>0</v>
      </c>
      <c r="MG246" s="25">
        <v>0</v>
      </c>
      <c r="MH246" s="25">
        <v>0</v>
      </c>
      <c r="MI246" s="25">
        <v>1</v>
      </c>
      <c r="MJ246" s="25">
        <v>0</v>
      </c>
      <c r="MK246" s="25">
        <v>0</v>
      </c>
      <c r="ML246" s="25">
        <v>0</v>
      </c>
      <c r="MM246" s="25">
        <v>0</v>
      </c>
      <c r="MN246" s="25">
        <v>0</v>
      </c>
      <c r="MO246" s="25">
        <v>0</v>
      </c>
      <c r="MP246" s="25">
        <v>0</v>
      </c>
      <c r="MQ246" s="25">
        <v>1</v>
      </c>
      <c r="MR246" s="25">
        <v>0</v>
      </c>
      <c r="MS246" s="25">
        <v>1</v>
      </c>
      <c r="MT246" s="25">
        <v>0</v>
      </c>
      <c r="MU246" s="25">
        <v>1</v>
      </c>
      <c r="MV246" s="25">
        <v>1</v>
      </c>
      <c r="MW246" s="44">
        <v>1</v>
      </c>
      <c r="MX246" s="44">
        <v>0</v>
      </c>
      <c r="MY246" s="44">
        <v>0</v>
      </c>
      <c r="MZ246" s="44">
        <v>999999999</v>
      </c>
      <c r="NA246" s="44">
        <v>999999999</v>
      </c>
      <c r="NB246" s="44">
        <v>999999999</v>
      </c>
      <c r="NC246" s="44">
        <v>100</v>
      </c>
      <c r="ND246" s="44">
        <v>999999999</v>
      </c>
      <c r="NE246" s="44">
        <v>0</v>
      </c>
      <c r="NF246" s="44">
        <v>999999999</v>
      </c>
      <c r="NG246" s="44">
        <v>100</v>
      </c>
      <c r="NH246" s="44">
        <v>0</v>
      </c>
      <c r="NI246" s="44">
        <v>0</v>
      </c>
      <c r="NJ246" s="44">
        <v>999999999</v>
      </c>
      <c r="NK246" s="44">
        <v>999999999</v>
      </c>
      <c r="NL246" s="25">
        <v>0</v>
      </c>
      <c r="NM246" s="25">
        <v>0</v>
      </c>
      <c r="NN246" s="25">
        <v>0</v>
      </c>
      <c r="NO246" s="25">
        <v>0</v>
      </c>
      <c r="NP246" s="25">
        <v>0</v>
      </c>
      <c r="NQ246" s="25">
        <v>0</v>
      </c>
      <c r="NR246" s="25">
        <v>0</v>
      </c>
      <c r="NS246" s="25">
        <v>0</v>
      </c>
      <c r="NT246" s="25">
        <v>0</v>
      </c>
      <c r="NU246" s="25">
        <v>0</v>
      </c>
      <c r="NV246" s="25">
        <v>0</v>
      </c>
      <c r="NW246" s="25">
        <v>0</v>
      </c>
      <c r="NX246" s="25">
        <v>0</v>
      </c>
      <c r="NY246" s="25">
        <v>1</v>
      </c>
      <c r="NZ246" s="25">
        <v>0</v>
      </c>
      <c r="OA246" s="25">
        <v>0</v>
      </c>
      <c r="OB246" s="25">
        <v>0</v>
      </c>
      <c r="OC246" s="25">
        <v>0</v>
      </c>
      <c r="OD246" s="44">
        <v>1</v>
      </c>
      <c r="OE246" s="44">
        <v>0</v>
      </c>
      <c r="OF246" s="44">
        <v>0</v>
      </c>
      <c r="OG246" s="44">
        <v>1</v>
      </c>
      <c r="OH246" s="44">
        <v>0</v>
      </c>
      <c r="OI246" s="44">
        <v>0</v>
      </c>
      <c r="OJ246" s="44">
        <v>999999999</v>
      </c>
      <c r="OK246" s="44">
        <v>0</v>
      </c>
      <c r="OL246" s="44">
        <v>999999999</v>
      </c>
      <c r="OM246" s="44">
        <v>999999999</v>
      </c>
      <c r="ON246" s="44">
        <v>999999999</v>
      </c>
      <c r="OO246" s="44">
        <v>999999999</v>
      </c>
      <c r="OP246" s="44">
        <v>0</v>
      </c>
      <c r="OQ246" s="44">
        <v>999999999</v>
      </c>
      <c r="OR246" s="44">
        <v>999999999</v>
      </c>
      <c r="OS246" s="44">
        <v>0</v>
      </c>
      <c r="OT246" s="44">
        <v>999999999</v>
      </c>
      <c r="OU246" s="44">
        <v>999999999</v>
      </c>
      <c r="OV246" s="25">
        <v>0</v>
      </c>
      <c r="OW246" s="25">
        <v>0</v>
      </c>
      <c r="OX246" s="25">
        <v>1</v>
      </c>
      <c r="OY246" s="25">
        <v>2</v>
      </c>
      <c r="OZ246" s="25">
        <v>3</v>
      </c>
      <c r="PA246" s="25">
        <v>4</v>
      </c>
      <c r="PB246" s="25">
        <v>4</v>
      </c>
      <c r="PC246" s="25">
        <v>4</v>
      </c>
      <c r="PD246" s="25">
        <v>4</v>
      </c>
      <c r="PE246" s="25">
        <v>9</v>
      </c>
      <c r="PF246" s="25">
        <v>3</v>
      </c>
      <c r="PG246" s="25">
        <v>2</v>
      </c>
      <c r="PH246" s="25">
        <v>1</v>
      </c>
      <c r="PI246" s="25">
        <v>4</v>
      </c>
      <c r="PJ246" s="25">
        <v>1</v>
      </c>
      <c r="PK246" s="25">
        <v>2</v>
      </c>
      <c r="PL246" s="25">
        <v>4</v>
      </c>
      <c r="PM246" s="25">
        <v>6</v>
      </c>
      <c r="PN246" s="25">
        <v>4</v>
      </c>
      <c r="PO246" s="25">
        <v>4</v>
      </c>
      <c r="PP246" s="25">
        <v>5</v>
      </c>
      <c r="PQ246" s="25">
        <v>10</v>
      </c>
      <c r="PR246" s="25">
        <v>3</v>
      </c>
      <c r="PS246" s="25">
        <v>5</v>
      </c>
      <c r="PT246" s="44">
        <v>0</v>
      </c>
      <c r="PU246" s="44">
        <v>0</v>
      </c>
      <c r="PV246" s="44">
        <v>100</v>
      </c>
      <c r="PW246" s="44">
        <v>100</v>
      </c>
      <c r="PX246" s="44">
        <v>75</v>
      </c>
      <c r="PY246" s="44">
        <v>66.666666666666657</v>
      </c>
      <c r="PZ246" s="44">
        <v>100</v>
      </c>
      <c r="QA246" s="44">
        <v>100</v>
      </c>
      <c r="QB246" s="44">
        <v>80</v>
      </c>
      <c r="QC246" s="44">
        <v>90</v>
      </c>
      <c r="QD246" s="44">
        <v>100</v>
      </c>
      <c r="QE246" s="44">
        <v>40</v>
      </c>
      <c r="QF246" s="25">
        <v>0</v>
      </c>
      <c r="QG246" s="25">
        <v>0</v>
      </c>
      <c r="QH246" s="25">
        <v>0</v>
      </c>
      <c r="QI246" s="25">
        <v>1</v>
      </c>
      <c r="QJ246" s="25">
        <v>4</v>
      </c>
      <c r="QK246" s="25">
        <v>4</v>
      </c>
      <c r="QL246" s="25">
        <v>4</v>
      </c>
      <c r="QM246" s="25">
        <v>4</v>
      </c>
      <c r="QN246" s="25">
        <v>4</v>
      </c>
      <c r="QO246" s="25">
        <v>9</v>
      </c>
      <c r="QP246" s="25">
        <v>2</v>
      </c>
      <c r="QQ246" s="25">
        <v>1</v>
      </c>
      <c r="QR246" s="25">
        <v>4</v>
      </c>
      <c r="QS246" s="25">
        <v>1</v>
      </c>
      <c r="QT246" s="25">
        <v>2</v>
      </c>
      <c r="QU246" s="25">
        <v>4</v>
      </c>
      <c r="QV246" s="25">
        <v>6</v>
      </c>
      <c r="QW246" s="25">
        <v>4</v>
      </c>
      <c r="QX246" s="25">
        <v>4</v>
      </c>
      <c r="QY246" s="25">
        <v>5</v>
      </c>
      <c r="QZ246" s="25">
        <v>10</v>
      </c>
      <c r="RA246" s="25">
        <v>3</v>
      </c>
      <c r="RB246" s="44">
        <v>0</v>
      </c>
      <c r="RC246" s="44">
        <v>0</v>
      </c>
      <c r="RD246" s="44">
        <v>0</v>
      </c>
      <c r="RE246" s="44">
        <v>50</v>
      </c>
      <c r="RF246" s="44">
        <v>100</v>
      </c>
      <c r="RG246" s="44">
        <v>66.666666666666657</v>
      </c>
      <c r="RH246" s="44">
        <v>100</v>
      </c>
      <c r="RI246" s="44">
        <v>100</v>
      </c>
      <c r="RJ246" s="44">
        <v>80</v>
      </c>
      <c r="RK246" s="44">
        <v>90</v>
      </c>
      <c r="RL246" s="44">
        <v>66.666666666666657</v>
      </c>
      <c r="RM246" s="25">
        <v>0</v>
      </c>
      <c r="RN246" s="25">
        <v>1</v>
      </c>
      <c r="RO246" s="25">
        <v>0</v>
      </c>
      <c r="RP246" s="25">
        <v>1</v>
      </c>
      <c r="RQ246" s="25">
        <v>3</v>
      </c>
      <c r="RR246" s="25">
        <v>3</v>
      </c>
      <c r="RS246" s="25">
        <v>3</v>
      </c>
      <c r="RT246" s="25">
        <v>2</v>
      </c>
      <c r="RU246" s="25">
        <v>4</v>
      </c>
      <c r="RV246" s="25">
        <v>5</v>
      </c>
      <c r="RW246" s="25">
        <v>1</v>
      </c>
      <c r="RX246" s="25">
        <v>2</v>
      </c>
      <c r="RY246" s="25">
        <v>0</v>
      </c>
      <c r="RZ246" s="25">
        <v>0</v>
      </c>
      <c r="SA246" s="25">
        <v>0</v>
      </c>
      <c r="SB246" s="25">
        <v>1</v>
      </c>
      <c r="SC246" s="25">
        <v>2</v>
      </c>
      <c r="SD246" s="25">
        <v>4</v>
      </c>
      <c r="SE246" s="25">
        <v>3</v>
      </c>
      <c r="SF246" s="25">
        <v>1</v>
      </c>
      <c r="SG246" s="25">
        <v>4</v>
      </c>
      <c r="SH246" s="25">
        <v>7</v>
      </c>
      <c r="SI246" s="25">
        <v>1</v>
      </c>
      <c r="SJ246" s="25">
        <v>4</v>
      </c>
      <c r="SK246" s="25">
        <v>0</v>
      </c>
      <c r="SL246" s="25">
        <v>0</v>
      </c>
      <c r="SM246" s="25">
        <v>0</v>
      </c>
      <c r="SN246" s="25">
        <v>1</v>
      </c>
      <c r="SO246" s="25">
        <v>2</v>
      </c>
      <c r="SP246" s="25">
        <v>3</v>
      </c>
      <c r="SQ246" s="25">
        <v>3</v>
      </c>
      <c r="SR246" s="25">
        <v>1</v>
      </c>
      <c r="SS246" s="25">
        <v>3</v>
      </c>
      <c r="ST246" s="25">
        <v>4</v>
      </c>
      <c r="SU246" s="25">
        <v>1</v>
      </c>
      <c r="SV246" s="25">
        <v>2</v>
      </c>
      <c r="SW246" s="44">
        <v>0</v>
      </c>
      <c r="SX246" s="44">
        <v>33.333333333333329</v>
      </c>
      <c r="SY246" s="44">
        <v>0</v>
      </c>
      <c r="SZ246" s="44">
        <v>100</v>
      </c>
      <c r="TA246" s="44">
        <v>100</v>
      </c>
      <c r="TB246" s="44">
        <v>60</v>
      </c>
      <c r="TC246" s="44">
        <v>75</v>
      </c>
      <c r="TD246" s="44">
        <v>100</v>
      </c>
      <c r="TE246" s="44">
        <v>80</v>
      </c>
      <c r="TF246" s="44">
        <v>62.5</v>
      </c>
      <c r="TG246" s="44">
        <v>100</v>
      </c>
      <c r="TH246" s="44">
        <v>40</v>
      </c>
      <c r="TI246" s="44">
        <v>0</v>
      </c>
      <c r="TJ246" s="44">
        <v>0</v>
      </c>
      <c r="TK246" s="44">
        <v>0</v>
      </c>
      <c r="TL246" s="44">
        <v>100</v>
      </c>
      <c r="TM246" s="44">
        <v>66.666666666666657</v>
      </c>
      <c r="TN246" s="44">
        <v>80</v>
      </c>
      <c r="TO246" s="44">
        <v>75</v>
      </c>
      <c r="TP246" s="44">
        <v>50</v>
      </c>
      <c r="TQ246" s="44">
        <v>80</v>
      </c>
      <c r="TR246" s="44">
        <v>87.5</v>
      </c>
      <c r="TS246" s="44">
        <v>100</v>
      </c>
      <c r="TT246" s="44">
        <v>80</v>
      </c>
      <c r="TU246" s="44">
        <v>0</v>
      </c>
      <c r="TV246" s="44">
        <v>0</v>
      </c>
      <c r="TW246" s="44">
        <v>0</v>
      </c>
      <c r="TX246" s="44">
        <v>100</v>
      </c>
      <c r="TY246" s="44">
        <v>66.666666666666657</v>
      </c>
      <c r="TZ246" s="44">
        <v>60</v>
      </c>
      <c r="UA246" s="44">
        <v>75</v>
      </c>
      <c r="UB246" s="44">
        <v>50</v>
      </c>
      <c r="UC246" s="44">
        <v>60</v>
      </c>
      <c r="UD246" s="44">
        <v>50</v>
      </c>
      <c r="UE246" s="44">
        <v>100</v>
      </c>
      <c r="UF246" s="44">
        <v>40</v>
      </c>
    </row>
    <row r="247" spans="1:552" x14ac:dyDescent="0.25">
      <c r="A247" s="2" t="str">
        <f t="shared" si="3"/>
        <v xml:space="preserve">410180 Araucária                                                                                                                                    </v>
      </c>
      <c r="B247" s="58">
        <v>410180</v>
      </c>
      <c r="C247" s="2" t="s">
        <v>291</v>
      </c>
      <c r="D247" s="56">
        <v>7</v>
      </c>
      <c r="E247" s="56">
        <v>4</v>
      </c>
      <c r="F247" s="56">
        <v>12</v>
      </c>
      <c r="G247" s="56">
        <v>7</v>
      </c>
      <c r="H247" s="56">
        <v>10</v>
      </c>
      <c r="I247" s="56">
        <v>8</v>
      </c>
      <c r="J247" s="56">
        <v>10</v>
      </c>
      <c r="K247" s="56">
        <v>11</v>
      </c>
      <c r="L247" s="56">
        <v>6</v>
      </c>
      <c r="M247" s="56">
        <v>5</v>
      </c>
      <c r="N247" s="56">
        <v>11</v>
      </c>
      <c r="O247" s="56">
        <v>9</v>
      </c>
      <c r="P247" s="59">
        <v>2</v>
      </c>
      <c r="Q247" s="59">
        <v>1</v>
      </c>
      <c r="R247" s="59">
        <v>3</v>
      </c>
      <c r="S247" s="59">
        <v>5</v>
      </c>
      <c r="T247" s="59">
        <v>4</v>
      </c>
      <c r="U247" s="59">
        <v>6</v>
      </c>
      <c r="V247" s="59">
        <v>7</v>
      </c>
      <c r="W247" s="59">
        <v>8</v>
      </c>
      <c r="X247" s="59">
        <v>5</v>
      </c>
      <c r="Y247" s="59">
        <v>2</v>
      </c>
      <c r="Z247" s="59">
        <v>7</v>
      </c>
      <c r="AA247" s="59">
        <v>8</v>
      </c>
      <c r="AB247" s="62">
        <v>28.571428571428569</v>
      </c>
      <c r="AC247" s="62">
        <v>25</v>
      </c>
      <c r="AD247" s="62">
        <v>25</v>
      </c>
      <c r="AE247" s="62">
        <v>71.428571428571431</v>
      </c>
      <c r="AF247" s="62">
        <v>40</v>
      </c>
      <c r="AG247" s="62">
        <v>75</v>
      </c>
      <c r="AH247" s="62">
        <v>70</v>
      </c>
      <c r="AI247" s="62">
        <v>72.727272727272734</v>
      </c>
      <c r="AJ247" s="62">
        <v>83.333333333333343</v>
      </c>
      <c r="AK247" s="62">
        <v>40</v>
      </c>
      <c r="AL247" s="62">
        <v>63.636363636363633</v>
      </c>
      <c r="AM247" s="62">
        <v>88.888888888888886</v>
      </c>
      <c r="AN247" s="61">
        <v>5</v>
      </c>
      <c r="AO247" s="25">
        <v>3</v>
      </c>
      <c r="AP247" s="25">
        <v>9</v>
      </c>
      <c r="AQ247" s="25">
        <v>2</v>
      </c>
      <c r="AR247" s="25">
        <v>6</v>
      </c>
      <c r="AS247" s="25">
        <v>2</v>
      </c>
      <c r="AT247" s="25">
        <v>3</v>
      </c>
      <c r="AU247" s="25">
        <v>3</v>
      </c>
      <c r="AV247" s="25">
        <v>1</v>
      </c>
      <c r="AW247" s="25">
        <v>3</v>
      </c>
      <c r="AX247" s="25">
        <v>2</v>
      </c>
      <c r="AY247" s="25">
        <v>1</v>
      </c>
      <c r="AZ247" s="39">
        <v>71.428571428571431</v>
      </c>
      <c r="BA247" s="39">
        <v>75</v>
      </c>
      <c r="BB247" s="39">
        <v>75</v>
      </c>
      <c r="BC247" s="39">
        <v>28.571428571428569</v>
      </c>
      <c r="BD247" s="39">
        <v>60</v>
      </c>
      <c r="BE247" s="39">
        <v>25</v>
      </c>
      <c r="BF247" s="39">
        <v>30</v>
      </c>
      <c r="BG247" s="39">
        <v>27.27272727272727</v>
      </c>
      <c r="BH247" s="39">
        <v>16.666666666666664</v>
      </c>
      <c r="BI247" s="39">
        <v>60</v>
      </c>
      <c r="BJ247" s="39">
        <v>18.181818181818183</v>
      </c>
      <c r="BK247" s="39">
        <v>11.111111111111111</v>
      </c>
      <c r="BL247" s="25">
        <v>0</v>
      </c>
      <c r="BM247" s="25">
        <v>0</v>
      </c>
      <c r="BN247" s="25">
        <v>0</v>
      </c>
      <c r="BO247" s="25">
        <v>0</v>
      </c>
      <c r="BP247" s="25">
        <v>0</v>
      </c>
      <c r="BQ247" s="25">
        <v>0</v>
      </c>
      <c r="BR247" s="25">
        <v>0</v>
      </c>
      <c r="BS247" s="25">
        <v>0</v>
      </c>
      <c r="BT247" s="25">
        <v>0</v>
      </c>
      <c r="BU247" s="25">
        <v>0</v>
      </c>
      <c r="BV247" s="25">
        <v>2</v>
      </c>
      <c r="BW247" s="25">
        <v>0</v>
      </c>
      <c r="BX247" s="39">
        <v>0</v>
      </c>
      <c r="BY247" s="39">
        <v>0</v>
      </c>
      <c r="BZ247" s="39">
        <v>0</v>
      </c>
      <c r="CA247" s="39">
        <v>0</v>
      </c>
      <c r="CB247" s="39">
        <v>0</v>
      </c>
      <c r="CC247" s="39">
        <v>0</v>
      </c>
      <c r="CD247" s="39">
        <v>0</v>
      </c>
      <c r="CE247" s="39">
        <v>0</v>
      </c>
      <c r="CF247" s="39">
        <v>0</v>
      </c>
      <c r="CG247" s="39">
        <v>0</v>
      </c>
      <c r="CH247" s="39">
        <v>18.181818181818183</v>
      </c>
      <c r="CI247" s="39">
        <v>0</v>
      </c>
      <c r="CJ247" s="63">
        <v>0</v>
      </c>
      <c r="CK247" s="63">
        <v>0</v>
      </c>
      <c r="CL247" s="63">
        <v>0</v>
      </c>
      <c r="CM247" s="63">
        <v>0</v>
      </c>
      <c r="CN247" s="63">
        <v>1</v>
      </c>
      <c r="CO247" s="63">
        <v>2</v>
      </c>
      <c r="CP247" s="63">
        <v>3</v>
      </c>
      <c r="CQ247" s="63">
        <v>7</v>
      </c>
      <c r="CR247" s="63">
        <v>3</v>
      </c>
      <c r="CS247" s="63">
        <v>1</v>
      </c>
      <c r="CT247" s="63">
        <v>4</v>
      </c>
      <c r="CU247" s="63">
        <v>4</v>
      </c>
      <c r="CV247" s="63">
        <v>1</v>
      </c>
      <c r="CW247" s="63">
        <v>0</v>
      </c>
      <c r="CX247" s="63">
        <v>1</v>
      </c>
      <c r="CY247" s="63">
        <v>0</v>
      </c>
      <c r="CZ247" s="63">
        <v>0</v>
      </c>
      <c r="DA247" s="63">
        <v>0</v>
      </c>
      <c r="DB247" s="63">
        <v>2</v>
      </c>
      <c r="DC247" s="63">
        <v>1</v>
      </c>
      <c r="DD247" s="63">
        <v>0</v>
      </c>
      <c r="DE247" s="63">
        <v>1</v>
      </c>
      <c r="DF247" s="63">
        <v>0</v>
      </c>
      <c r="DG247" s="63">
        <v>1</v>
      </c>
      <c r="DH247" s="25">
        <v>0</v>
      </c>
      <c r="DI247" s="25">
        <v>0</v>
      </c>
      <c r="DJ247" s="25">
        <v>0</v>
      </c>
      <c r="DK247" s="25">
        <v>2</v>
      </c>
      <c r="DL247" s="25">
        <v>1</v>
      </c>
      <c r="DM247" s="25">
        <v>0</v>
      </c>
      <c r="DN247" s="25">
        <v>1</v>
      </c>
      <c r="DO247" s="25">
        <v>0</v>
      </c>
      <c r="DP247" s="25">
        <v>1</v>
      </c>
      <c r="DQ247" s="25">
        <v>0</v>
      </c>
      <c r="DR247" s="25">
        <v>0</v>
      </c>
      <c r="DS247" s="25">
        <v>1</v>
      </c>
      <c r="DT247" s="34">
        <v>1</v>
      </c>
      <c r="DU247" s="34">
        <v>0</v>
      </c>
      <c r="DV247" s="34">
        <v>1</v>
      </c>
      <c r="DW247" s="34">
        <v>2</v>
      </c>
      <c r="DX247" s="34">
        <v>2</v>
      </c>
      <c r="DY247" s="34">
        <v>2</v>
      </c>
      <c r="DZ247" s="34">
        <v>6</v>
      </c>
      <c r="EA247" s="2">
        <v>8</v>
      </c>
      <c r="EB247" s="2">
        <v>4</v>
      </c>
      <c r="EC247" s="2">
        <v>2</v>
      </c>
      <c r="ED247" s="2">
        <v>4</v>
      </c>
      <c r="EE247" s="2">
        <v>6</v>
      </c>
      <c r="EF247" s="34">
        <v>0</v>
      </c>
      <c r="EG247" s="34">
        <v>999999999</v>
      </c>
      <c r="EH247" s="34">
        <v>0</v>
      </c>
      <c r="EI247" s="34">
        <v>0</v>
      </c>
      <c r="EJ247" s="34">
        <v>50</v>
      </c>
      <c r="EK247" s="34">
        <v>100</v>
      </c>
      <c r="EL247" s="34">
        <v>50</v>
      </c>
      <c r="EM247" s="34">
        <v>87.5</v>
      </c>
      <c r="EN247" s="34">
        <v>75</v>
      </c>
      <c r="EO247" s="34">
        <v>50</v>
      </c>
      <c r="EP247" s="34">
        <v>100</v>
      </c>
      <c r="EQ247" s="34">
        <v>66.666666666666657</v>
      </c>
      <c r="ER247" s="34">
        <v>100</v>
      </c>
      <c r="ES247" s="34">
        <v>999999999</v>
      </c>
      <c r="ET247" s="34">
        <v>100</v>
      </c>
      <c r="EU247" s="34">
        <v>0</v>
      </c>
      <c r="EV247" s="34">
        <v>0</v>
      </c>
      <c r="EW247" s="34">
        <v>0</v>
      </c>
      <c r="EX247" s="34">
        <v>33.333333333333329</v>
      </c>
      <c r="EY247" s="34">
        <v>12.5</v>
      </c>
      <c r="EZ247" s="34">
        <v>0</v>
      </c>
      <c r="FA247" s="34">
        <v>50</v>
      </c>
      <c r="FB247" s="34">
        <v>0</v>
      </c>
      <c r="FC247" s="34">
        <v>16.666666666666664</v>
      </c>
      <c r="FD247" s="42">
        <v>0</v>
      </c>
      <c r="FE247" s="42">
        <v>999999999</v>
      </c>
      <c r="FF247" s="42">
        <v>0</v>
      </c>
      <c r="FG247" s="42">
        <v>100</v>
      </c>
      <c r="FH247" s="42">
        <v>50</v>
      </c>
      <c r="FI247" s="42">
        <v>0</v>
      </c>
      <c r="FJ247" s="42">
        <v>16.666666666666664</v>
      </c>
      <c r="FK247" s="42">
        <v>0</v>
      </c>
      <c r="FL247" s="42">
        <v>25</v>
      </c>
      <c r="FM247" s="42">
        <v>0</v>
      </c>
      <c r="FN247" s="42">
        <v>0</v>
      </c>
      <c r="FO247" s="42">
        <v>16.666666666666664</v>
      </c>
      <c r="FP247" s="42">
        <v>2</v>
      </c>
      <c r="FQ247" s="2">
        <v>1</v>
      </c>
      <c r="FR247" s="2">
        <v>0</v>
      </c>
      <c r="FS247" s="2">
        <v>1</v>
      </c>
      <c r="FT247" s="2">
        <v>2</v>
      </c>
      <c r="FU247" s="2">
        <v>4</v>
      </c>
      <c r="FV247" s="2">
        <v>5</v>
      </c>
      <c r="FW247" s="2">
        <v>7</v>
      </c>
      <c r="FX247" s="2">
        <v>4</v>
      </c>
      <c r="FY247" s="2">
        <v>1</v>
      </c>
      <c r="FZ247" s="2">
        <v>4</v>
      </c>
      <c r="GA247" s="2">
        <v>5</v>
      </c>
      <c r="GB247" s="25">
        <v>0</v>
      </c>
      <c r="GC247" s="25">
        <v>0</v>
      </c>
      <c r="GD247" s="25">
        <v>1</v>
      </c>
      <c r="GE247" s="25">
        <v>2</v>
      </c>
      <c r="GF247" s="25">
        <v>1</v>
      </c>
      <c r="GG247" s="25">
        <v>0</v>
      </c>
      <c r="GH247" s="25">
        <v>0</v>
      </c>
      <c r="GI247" s="25">
        <v>0</v>
      </c>
      <c r="GJ247" s="25">
        <v>0</v>
      </c>
      <c r="GK247" s="25">
        <v>0</v>
      </c>
      <c r="GL247" s="25">
        <v>0</v>
      </c>
      <c r="GM247" s="25">
        <v>0</v>
      </c>
      <c r="GN247" s="2">
        <v>0</v>
      </c>
      <c r="GO247" s="2">
        <v>0</v>
      </c>
      <c r="GP247" s="2">
        <v>2</v>
      </c>
      <c r="GQ247" s="2">
        <v>2</v>
      </c>
      <c r="GR247" s="2">
        <v>0</v>
      </c>
      <c r="GS247" s="2">
        <v>0</v>
      </c>
      <c r="GT247" s="2">
        <v>2</v>
      </c>
      <c r="GU247" s="2">
        <v>0</v>
      </c>
      <c r="GV247" s="2">
        <v>0</v>
      </c>
      <c r="GW247" s="2">
        <v>1</v>
      </c>
      <c r="GX247" s="2">
        <v>2</v>
      </c>
      <c r="GY247" s="2">
        <v>2</v>
      </c>
      <c r="GZ247" s="2">
        <v>2</v>
      </c>
      <c r="HA247" s="2">
        <v>1</v>
      </c>
      <c r="HB247" s="2">
        <v>3</v>
      </c>
      <c r="HC247" s="2">
        <v>5</v>
      </c>
      <c r="HD247" s="2">
        <v>3</v>
      </c>
      <c r="HE247" s="2">
        <v>4</v>
      </c>
      <c r="HF247" s="2">
        <v>7</v>
      </c>
      <c r="HG247" s="2">
        <v>7</v>
      </c>
      <c r="HH247" s="2">
        <v>4</v>
      </c>
      <c r="HI247" s="2">
        <v>2</v>
      </c>
      <c r="HJ247" s="2">
        <v>6</v>
      </c>
      <c r="HK247" s="2">
        <v>7</v>
      </c>
      <c r="HL247" s="34">
        <v>100</v>
      </c>
      <c r="HM247" s="34">
        <v>100</v>
      </c>
      <c r="HN247" s="34">
        <v>0</v>
      </c>
      <c r="HO247" s="34">
        <v>20</v>
      </c>
      <c r="HP247" s="34">
        <v>66.666666666666657</v>
      </c>
      <c r="HQ247" s="34">
        <v>100</v>
      </c>
      <c r="HR247" s="34">
        <v>71.428571428571431</v>
      </c>
      <c r="HS247" s="34">
        <v>100</v>
      </c>
      <c r="HT247" s="34">
        <v>100</v>
      </c>
      <c r="HU247" s="34">
        <v>50</v>
      </c>
      <c r="HV247" s="34">
        <v>66.666666666666657</v>
      </c>
      <c r="HW247" s="34">
        <v>71.428571428571431</v>
      </c>
      <c r="HX247" s="39">
        <v>0</v>
      </c>
      <c r="HY247" s="39">
        <v>0</v>
      </c>
      <c r="HZ247" s="39">
        <v>33.333333333333329</v>
      </c>
      <c r="IA247" s="39">
        <v>40</v>
      </c>
      <c r="IB247" s="39">
        <v>33.333333333333329</v>
      </c>
      <c r="IC247" s="39">
        <v>0</v>
      </c>
      <c r="ID247" s="39">
        <v>0</v>
      </c>
      <c r="IE247" s="39">
        <v>0</v>
      </c>
      <c r="IF247" s="39">
        <v>0</v>
      </c>
      <c r="IG247" s="39">
        <v>0</v>
      </c>
      <c r="IH247" s="39">
        <v>0</v>
      </c>
      <c r="II247" s="39">
        <v>0</v>
      </c>
      <c r="IJ247" s="39">
        <v>0</v>
      </c>
      <c r="IK247" s="39">
        <v>0</v>
      </c>
      <c r="IL247" s="39">
        <v>66.666666666666657</v>
      </c>
      <c r="IM247" s="39">
        <v>40</v>
      </c>
      <c r="IN247" s="39">
        <v>0</v>
      </c>
      <c r="IO247" s="39">
        <v>0</v>
      </c>
      <c r="IP247" s="39">
        <v>28.571428571428569</v>
      </c>
      <c r="IQ247" s="39">
        <v>0</v>
      </c>
      <c r="IR247" s="39">
        <v>0</v>
      </c>
      <c r="IS247" s="39">
        <v>50</v>
      </c>
      <c r="IT247" s="39">
        <v>33.333333333333329</v>
      </c>
      <c r="IU247" s="39">
        <v>28.571428571428569</v>
      </c>
      <c r="IV247" s="39">
        <v>3</v>
      </c>
      <c r="IW247" s="39">
        <v>0</v>
      </c>
      <c r="IX247" s="39">
        <v>5</v>
      </c>
      <c r="IY247" s="39">
        <v>0</v>
      </c>
      <c r="IZ247" s="39">
        <v>3</v>
      </c>
      <c r="JA247" s="39">
        <v>2</v>
      </c>
      <c r="JB247" s="39">
        <v>2</v>
      </c>
      <c r="JC247" s="39">
        <v>3</v>
      </c>
      <c r="JD247" s="2">
        <v>0</v>
      </c>
      <c r="JE247" s="2">
        <v>2</v>
      </c>
      <c r="JF247" s="2">
        <v>2</v>
      </c>
      <c r="JG247" s="2">
        <v>0</v>
      </c>
      <c r="JH247" s="2">
        <v>2</v>
      </c>
      <c r="JI247" s="2">
        <v>1</v>
      </c>
      <c r="JJ247" s="2">
        <v>2</v>
      </c>
      <c r="JK247" s="2">
        <v>2</v>
      </c>
      <c r="JL247" s="2">
        <v>1</v>
      </c>
      <c r="JM247" s="44">
        <v>0</v>
      </c>
      <c r="JN247" s="44">
        <v>0</v>
      </c>
      <c r="JO247" s="44">
        <v>0</v>
      </c>
      <c r="JP247" s="2">
        <v>1</v>
      </c>
      <c r="JQ247" s="2">
        <v>0</v>
      </c>
      <c r="JR247" s="2">
        <v>0</v>
      </c>
      <c r="JS247" s="2">
        <v>1</v>
      </c>
      <c r="JT247" s="2">
        <v>0</v>
      </c>
      <c r="JU247" s="2">
        <v>2</v>
      </c>
      <c r="JV247" s="2">
        <v>1</v>
      </c>
      <c r="JW247" s="2">
        <v>0</v>
      </c>
      <c r="JX247" s="2">
        <v>2</v>
      </c>
      <c r="JY247" s="2">
        <v>0</v>
      </c>
      <c r="JZ247" s="2">
        <v>1</v>
      </c>
      <c r="KA247" s="2">
        <v>0</v>
      </c>
      <c r="KB247" s="25">
        <v>0</v>
      </c>
      <c r="KC247" s="25">
        <v>1</v>
      </c>
      <c r="KD247" s="25">
        <v>0</v>
      </c>
      <c r="KE247" s="25">
        <v>0</v>
      </c>
      <c r="KF247" s="25">
        <v>5</v>
      </c>
      <c r="KG247" s="25">
        <v>3</v>
      </c>
      <c r="KH247" s="25">
        <v>8</v>
      </c>
      <c r="KI247" s="25">
        <v>2</v>
      </c>
      <c r="KJ247" s="25">
        <v>6</v>
      </c>
      <c r="KK247" s="25">
        <v>2</v>
      </c>
      <c r="KL247" s="25">
        <v>3</v>
      </c>
      <c r="KM247" s="25">
        <v>3</v>
      </c>
      <c r="KN247" s="25">
        <v>1</v>
      </c>
      <c r="KO247" s="25">
        <v>3</v>
      </c>
      <c r="KP247" s="25">
        <v>2</v>
      </c>
      <c r="KQ247" s="25">
        <v>1</v>
      </c>
      <c r="KR247" s="44">
        <v>60</v>
      </c>
      <c r="KS247" s="44">
        <v>0</v>
      </c>
      <c r="KT247" s="44">
        <v>62.5</v>
      </c>
      <c r="KU247" s="44">
        <v>0</v>
      </c>
      <c r="KV247" s="44">
        <v>50</v>
      </c>
      <c r="KW247" s="44">
        <v>100</v>
      </c>
      <c r="KX247" s="44">
        <v>66.666666666666657</v>
      </c>
      <c r="KY247" s="44">
        <v>100</v>
      </c>
      <c r="KZ247" s="44">
        <v>0</v>
      </c>
      <c r="LA247" s="44">
        <v>66.666666666666657</v>
      </c>
      <c r="LB247" s="44">
        <v>100</v>
      </c>
      <c r="LC247" s="44">
        <v>0</v>
      </c>
      <c r="LD247" s="44">
        <v>40</v>
      </c>
      <c r="LE247" s="44">
        <v>33.333333333333329</v>
      </c>
      <c r="LF247" s="44">
        <v>25</v>
      </c>
      <c r="LG247" s="44">
        <v>100</v>
      </c>
      <c r="LH247" s="44">
        <v>16.666666666666664</v>
      </c>
      <c r="LI247" s="44">
        <v>0</v>
      </c>
      <c r="LJ247" s="44">
        <v>0</v>
      </c>
      <c r="LK247" s="44">
        <v>0</v>
      </c>
      <c r="LL247" s="44">
        <v>100</v>
      </c>
      <c r="LM247" s="44">
        <v>0</v>
      </c>
      <c r="LN247" s="44">
        <v>0</v>
      </c>
      <c r="LO247" s="44">
        <v>100</v>
      </c>
      <c r="LP247" s="44">
        <v>0</v>
      </c>
      <c r="LQ247" s="44">
        <v>66.666666666666657</v>
      </c>
      <c r="LR247" s="44">
        <v>12.5</v>
      </c>
      <c r="LS247" s="44">
        <v>0</v>
      </c>
      <c r="LT247" s="44">
        <v>33.333333333333329</v>
      </c>
      <c r="LU247" s="44">
        <v>0</v>
      </c>
      <c r="LV247" s="44">
        <v>33.333333333333329</v>
      </c>
      <c r="LW247" s="44">
        <v>0</v>
      </c>
      <c r="LX247" s="44">
        <v>0</v>
      </c>
      <c r="LY247" s="44">
        <v>33.333333333333329</v>
      </c>
      <c r="LZ247" s="44">
        <v>0</v>
      </c>
      <c r="MA247" s="44">
        <v>0</v>
      </c>
      <c r="MB247" s="25">
        <v>2</v>
      </c>
      <c r="MC247" s="25">
        <v>0</v>
      </c>
      <c r="MD247" s="25">
        <v>1</v>
      </c>
      <c r="ME247" s="25">
        <v>0</v>
      </c>
      <c r="MF247" s="25">
        <v>0</v>
      </c>
      <c r="MG247" s="25">
        <v>0</v>
      </c>
      <c r="MH247" s="25">
        <v>1</v>
      </c>
      <c r="MI247" s="25">
        <v>1</v>
      </c>
      <c r="MJ247" s="25">
        <v>1</v>
      </c>
      <c r="MK247" s="25">
        <v>0</v>
      </c>
      <c r="ML247" s="25">
        <v>0</v>
      </c>
      <c r="MM247" s="25">
        <v>2</v>
      </c>
      <c r="MN247" s="25">
        <v>2</v>
      </c>
      <c r="MO247" s="25">
        <v>0</v>
      </c>
      <c r="MP247" s="25">
        <v>1</v>
      </c>
      <c r="MQ247" s="25">
        <v>2</v>
      </c>
      <c r="MR247" s="25">
        <v>2</v>
      </c>
      <c r="MS247" s="25">
        <v>2</v>
      </c>
      <c r="MT247" s="25">
        <v>2</v>
      </c>
      <c r="MU247" s="25">
        <v>4</v>
      </c>
      <c r="MV247" s="25">
        <v>3</v>
      </c>
      <c r="MW247" s="44">
        <v>1</v>
      </c>
      <c r="MX247" s="44">
        <v>1</v>
      </c>
      <c r="MY247" s="44">
        <v>4</v>
      </c>
      <c r="MZ247" s="44">
        <v>100</v>
      </c>
      <c r="NA247" s="44">
        <v>999999999</v>
      </c>
      <c r="NB247" s="44">
        <v>100</v>
      </c>
      <c r="NC247" s="44">
        <v>0</v>
      </c>
      <c r="ND247" s="44">
        <v>0</v>
      </c>
      <c r="NE247" s="44">
        <v>0</v>
      </c>
      <c r="NF247" s="44">
        <v>50</v>
      </c>
      <c r="NG247" s="44">
        <v>25</v>
      </c>
      <c r="NH247" s="44">
        <v>33.333333333333329</v>
      </c>
      <c r="NI247" s="44">
        <v>0</v>
      </c>
      <c r="NJ247" s="44">
        <v>0</v>
      </c>
      <c r="NK247" s="44">
        <v>50</v>
      </c>
      <c r="NL247" s="25">
        <v>0</v>
      </c>
      <c r="NM247" s="25">
        <v>0</v>
      </c>
      <c r="NN247" s="25">
        <v>0</v>
      </c>
      <c r="NO247" s="25">
        <v>0</v>
      </c>
      <c r="NP247" s="25">
        <v>0</v>
      </c>
      <c r="NQ247" s="25">
        <v>0</v>
      </c>
      <c r="NR247" s="25">
        <v>0</v>
      </c>
      <c r="NS247" s="25">
        <v>0</v>
      </c>
      <c r="NT247" s="25">
        <v>0</v>
      </c>
      <c r="NU247" s="25">
        <v>0</v>
      </c>
      <c r="NV247" s="25">
        <v>0</v>
      </c>
      <c r="NW247" s="25">
        <v>0</v>
      </c>
      <c r="NX247" s="25">
        <v>0</v>
      </c>
      <c r="NY247" s="25">
        <v>0</v>
      </c>
      <c r="NZ247" s="25">
        <v>1</v>
      </c>
      <c r="OA247" s="25">
        <v>1</v>
      </c>
      <c r="OB247" s="25">
        <v>1</v>
      </c>
      <c r="OC247" s="25">
        <v>0</v>
      </c>
      <c r="OD247" s="44">
        <v>0</v>
      </c>
      <c r="OE247" s="44">
        <v>0</v>
      </c>
      <c r="OF247" s="44">
        <v>0</v>
      </c>
      <c r="OG247" s="44">
        <v>0</v>
      </c>
      <c r="OH247" s="44">
        <v>0</v>
      </c>
      <c r="OI247" s="44">
        <v>0</v>
      </c>
      <c r="OJ247" s="44">
        <v>999999999</v>
      </c>
      <c r="OK247" s="44">
        <v>999999999</v>
      </c>
      <c r="OL247" s="44">
        <v>0</v>
      </c>
      <c r="OM247" s="44">
        <v>0</v>
      </c>
      <c r="ON247" s="44">
        <v>0</v>
      </c>
      <c r="OO247" s="44">
        <v>999999999</v>
      </c>
      <c r="OP247" s="44">
        <v>999999999</v>
      </c>
      <c r="OQ247" s="44">
        <v>999999999</v>
      </c>
      <c r="OR247" s="44">
        <v>999999999</v>
      </c>
      <c r="OS247" s="44">
        <v>999999999</v>
      </c>
      <c r="OT247" s="44">
        <v>999999999</v>
      </c>
      <c r="OU247" s="44">
        <v>999999999</v>
      </c>
      <c r="OV247" s="25">
        <v>2</v>
      </c>
      <c r="OW247" s="25">
        <v>2</v>
      </c>
      <c r="OX247" s="25">
        <v>7</v>
      </c>
      <c r="OY247" s="25">
        <v>8</v>
      </c>
      <c r="OZ247" s="25">
        <v>10</v>
      </c>
      <c r="PA247" s="25">
        <v>9</v>
      </c>
      <c r="PB247" s="25">
        <v>12</v>
      </c>
      <c r="PC247" s="25">
        <v>14</v>
      </c>
      <c r="PD247" s="25">
        <v>9</v>
      </c>
      <c r="PE247" s="25">
        <v>7</v>
      </c>
      <c r="PF247" s="25">
        <v>8</v>
      </c>
      <c r="PG247" s="25">
        <v>1</v>
      </c>
      <c r="PH247" s="25">
        <v>9</v>
      </c>
      <c r="PI247" s="25">
        <v>5</v>
      </c>
      <c r="PJ247" s="25">
        <v>13</v>
      </c>
      <c r="PK247" s="25">
        <v>12</v>
      </c>
      <c r="PL247" s="25">
        <v>13</v>
      </c>
      <c r="PM247" s="25">
        <v>9</v>
      </c>
      <c r="PN247" s="25">
        <v>14</v>
      </c>
      <c r="PO247" s="25">
        <v>17</v>
      </c>
      <c r="PP247" s="25">
        <v>9</v>
      </c>
      <c r="PQ247" s="25">
        <v>7</v>
      </c>
      <c r="PR247" s="25">
        <v>10</v>
      </c>
      <c r="PS247" s="25">
        <v>9</v>
      </c>
      <c r="PT247" s="44">
        <v>22.222222222222221</v>
      </c>
      <c r="PU247" s="44">
        <v>40</v>
      </c>
      <c r="PV247" s="44">
        <v>53.846153846153847</v>
      </c>
      <c r="PW247" s="44">
        <v>66.666666666666657</v>
      </c>
      <c r="PX247" s="44">
        <v>76.923076923076934</v>
      </c>
      <c r="PY247" s="44">
        <v>100</v>
      </c>
      <c r="PZ247" s="44">
        <v>85.714285714285708</v>
      </c>
      <c r="QA247" s="44">
        <v>82.35294117647058</v>
      </c>
      <c r="QB247" s="44">
        <v>100</v>
      </c>
      <c r="QC247" s="44">
        <v>100</v>
      </c>
      <c r="QD247" s="44">
        <v>80</v>
      </c>
      <c r="QE247" s="44">
        <v>11.111111111111111</v>
      </c>
      <c r="QF247" s="25">
        <v>2</v>
      </c>
      <c r="QG247" s="25">
        <v>0</v>
      </c>
      <c r="QH247" s="25">
        <v>6</v>
      </c>
      <c r="QI247" s="25">
        <v>6</v>
      </c>
      <c r="QJ247" s="25">
        <v>9</v>
      </c>
      <c r="QK247" s="25">
        <v>5</v>
      </c>
      <c r="QL247" s="25">
        <v>10</v>
      </c>
      <c r="QM247" s="25">
        <v>15</v>
      </c>
      <c r="QN247" s="25">
        <v>7</v>
      </c>
      <c r="QO247" s="25">
        <v>7</v>
      </c>
      <c r="QP247" s="25">
        <v>7</v>
      </c>
      <c r="QQ247" s="25">
        <v>9</v>
      </c>
      <c r="QR247" s="25">
        <v>5</v>
      </c>
      <c r="QS247" s="25">
        <v>13</v>
      </c>
      <c r="QT247" s="25">
        <v>12</v>
      </c>
      <c r="QU247" s="25">
        <v>13</v>
      </c>
      <c r="QV247" s="25">
        <v>9</v>
      </c>
      <c r="QW247" s="25">
        <v>14</v>
      </c>
      <c r="QX247" s="25">
        <v>17</v>
      </c>
      <c r="QY247" s="25">
        <v>9</v>
      </c>
      <c r="QZ247" s="25">
        <v>7</v>
      </c>
      <c r="RA247" s="25">
        <v>10</v>
      </c>
      <c r="RB247" s="44">
        <v>22.222222222222221</v>
      </c>
      <c r="RC247" s="44">
        <v>0</v>
      </c>
      <c r="RD247" s="44">
        <v>46.153846153846153</v>
      </c>
      <c r="RE247" s="44">
        <v>50</v>
      </c>
      <c r="RF247" s="44">
        <v>69.230769230769226</v>
      </c>
      <c r="RG247" s="44">
        <v>55.555555555555557</v>
      </c>
      <c r="RH247" s="44">
        <v>71.428571428571431</v>
      </c>
      <c r="RI247" s="44">
        <v>88.235294117647058</v>
      </c>
      <c r="RJ247" s="44">
        <v>77.777777777777786</v>
      </c>
      <c r="RK247" s="44">
        <v>100</v>
      </c>
      <c r="RL247" s="44">
        <v>70</v>
      </c>
      <c r="RM247" s="25">
        <v>6</v>
      </c>
      <c r="RN247" s="25">
        <v>3</v>
      </c>
      <c r="RO247" s="25">
        <v>10</v>
      </c>
      <c r="RP247" s="25">
        <v>6</v>
      </c>
      <c r="RQ247" s="25">
        <v>8</v>
      </c>
      <c r="RR247" s="25">
        <v>6</v>
      </c>
      <c r="RS247" s="25">
        <v>7</v>
      </c>
      <c r="RT247" s="25">
        <v>6</v>
      </c>
      <c r="RU247" s="25">
        <v>4</v>
      </c>
      <c r="RV247" s="25">
        <v>5</v>
      </c>
      <c r="RW247" s="25">
        <v>6</v>
      </c>
      <c r="RX247" s="25">
        <v>9</v>
      </c>
      <c r="RY247" s="25">
        <v>5</v>
      </c>
      <c r="RZ247" s="25">
        <v>0</v>
      </c>
      <c r="SA247" s="25">
        <v>4</v>
      </c>
      <c r="SB247" s="25">
        <v>6</v>
      </c>
      <c r="SC247" s="25">
        <v>6</v>
      </c>
      <c r="SD247" s="25">
        <v>6</v>
      </c>
      <c r="SE247" s="25">
        <v>6</v>
      </c>
      <c r="SF247" s="25">
        <v>8</v>
      </c>
      <c r="SG247" s="25">
        <v>4</v>
      </c>
      <c r="SH247" s="25">
        <v>4</v>
      </c>
      <c r="SI247" s="25">
        <v>6</v>
      </c>
      <c r="SJ247" s="25">
        <v>4</v>
      </c>
      <c r="SK247" s="25">
        <v>4</v>
      </c>
      <c r="SL247" s="25">
        <v>0</v>
      </c>
      <c r="SM247" s="25">
        <v>4</v>
      </c>
      <c r="SN247" s="25">
        <v>5</v>
      </c>
      <c r="SO247" s="25">
        <v>6</v>
      </c>
      <c r="SP247" s="25">
        <v>5</v>
      </c>
      <c r="SQ247" s="25">
        <v>6</v>
      </c>
      <c r="SR247" s="25">
        <v>5</v>
      </c>
      <c r="SS247" s="25">
        <v>2</v>
      </c>
      <c r="ST247" s="25">
        <v>4</v>
      </c>
      <c r="SU247" s="25">
        <v>3</v>
      </c>
      <c r="SV247" s="25">
        <v>4</v>
      </c>
      <c r="SW247" s="44">
        <v>85.714285714285708</v>
      </c>
      <c r="SX247" s="44">
        <v>75</v>
      </c>
      <c r="SY247" s="44">
        <v>83.333333333333343</v>
      </c>
      <c r="SZ247" s="44">
        <v>85.714285714285708</v>
      </c>
      <c r="TA247" s="44">
        <v>80</v>
      </c>
      <c r="TB247" s="44">
        <v>75</v>
      </c>
      <c r="TC247" s="44">
        <v>70</v>
      </c>
      <c r="TD247" s="44">
        <v>54.54545454545454</v>
      </c>
      <c r="TE247" s="44">
        <v>66.666666666666657</v>
      </c>
      <c r="TF247" s="44">
        <v>100</v>
      </c>
      <c r="TG247" s="44">
        <v>54.54545454545454</v>
      </c>
      <c r="TH247" s="44">
        <v>100</v>
      </c>
      <c r="TI247" s="44">
        <v>71.428571428571431</v>
      </c>
      <c r="TJ247" s="44">
        <v>0</v>
      </c>
      <c r="TK247" s="44">
        <v>33.333333333333329</v>
      </c>
      <c r="TL247" s="44">
        <v>85.714285714285708</v>
      </c>
      <c r="TM247" s="44">
        <v>60</v>
      </c>
      <c r="TN247" s="44">
        <v>75</v>
      </c>
      <c r="TO247" s="44">
        <v>60</v>
      </c>
      <c r="TP247" s="44">
        <v>72.727272727272734</v>
      </c>
      <c r="TQ247" s="44">
        <v>66.666666666666657</v>
      </c>
      <c r="TR247" s="44">
        <v>80</v>
      </c>
      <c r="TS247" s="44">
        <v>54.54545454545454</v>
      </c>
      <c r="TT247" s="44">
        <v>44.444444444444443</v>
      </c>
      <c r="TU247" s="44">
        <v>57.142857142857139</v>
      </c>
      <c r="TV247" s="44">
        <v>0</v>
      </c>
      <c r="TW247" s="44">
        <v>33.333333333333329</v>
      </c>
      <c r="TX247" s="44">
        <v>71.428571428571431</v>
      </c>
      <c r="TY247" s="44">
        <v>60</v>
      </c>
      <c r="TZ247" s="44">
        <v>62.5</v>
      </c>
      <c r="UA247" s="44">
        <v>60</v>
      </c>
      <c r="UB247" s="44">
        <v>45.454545454545453</v>
      </c>
      <c r="UC247" s="44">
        <v>33.333333333333329</v>
      </c>
      <c r="UD247" s="44">
        <v>80</v>
      </c>
      <c r="UE247" s="44">
        <v>27.27272727272727</v>
      </c>
      <c r="UF247" s="44">
        <v>44.444444444444443</v>
      </c>
    </row>
    <row r="248" spans="1:552" x14ac:dyDescent="0.25">
      <c r="A248" s="2" t="str">
        <f t="shared" si="3"/>
        <v xml:space="preserve">410370 Cambé                                                                                                                                        </v>
      </c>
      <c r="B248" s="58">
        <v>410370</v>
      </c>
      <c r="C248" s="2" t="s">
        <v>292</v>
      </c>
      <c r="D248" s="56">
        <v>0</v>
      </c>
      <c r="E248" s="56">
        <v>1</v>
      </c>
      <c r="F248" s="56">
        <v>1</v>
      </c>
      <c r="G248" s="56">
        <v>2</v>
      </c>
      <c r="H248" s="56">
        <v>3</v>
      </c>
      <c r="I248" s="56">
        <v>1</v>
      </c>
      <c r="J248" s="56">
        <v>4</v>
      </c>
      <c r="K248" s="56">
        <v>0</v>
      </c>
      <c r="L248" s="56">
        <v>5</v>
      </c>
      <c r="M248" s="56">
        <v>1</v>
      </c>
      <c r="N248" s="56">
        <v>4</v>
      </c>
      <c r="O248" s="56">
        <v>2</v>
      </c>
      <c r="P248" s="59">
        <v>0</v>
      </c>
      <c r="Q248" s="59">
        <v>1</v>
      </c>
      <c r="R248" s="59">
        <v>0</v>
      </c>
      <c r="S248" s="59">
        <v>1</v>
      </c>
      <c r="T248" s="59">
        <v>3</v>
      </c>
      <c r="U248" s="59">
        <v>0</v>
      </c>
      <c r="V248" s="59">
        <v>4</v>
      </c>
      <c r="W248" s="59">
        <v>0</v>
      </c>
      <c r="X248" s="59">
        <v>4</v>
      </c>
      <c r="Y248" s="59">
        <v>0</v>
      </c>
      <c r="Z248" s="59">
        <v>1</v>
      </c>
      <c r="AA248" s="59">
        <v>1</v>
      </c>
      <c r="AB248" s="62">
        <v>999999999</v>
      </c>
      <c r="AC248" s="62">
        <v>100</v>
      </c>
      <c r="AD248" s="62">
        <v>0</v>
      </c>
      <c r="AE248" s="62">
        <v>50</v>
      </c>
      <c r="AF248" s="62">
        <v>100</v>
      </c>
      <c r="AG248" s="62">
        <v>0</v>
      </c>
      <c r="AH248" s="62">
        <v>100</v>
      </c>
      <c r="AI248" s="62">
        <v>999999999</v>
      </c>
      <c r="AJ248" s="62">
        <v>80</v>
      </c>
      <c r="AK248" s="62">
        <v>0</v>
      </c>
      <c r="AL248" s="62">
        <v>25</v>
      </c>
      <c r="AM248" s="62">
        <v>50</v>
      </c>
      <c r="AN248" s="61">
        <v>0</v>
      </c>
      <c r="AO248" s="25">
        <v>0</v>
      </c>
      <c r="AP248" s="25">
        <v>1</v>
      </c>
      <c r="AQ248" s="25">
        <v>1</v>
      </c>
      <c r="AR248" s="25">
        <v>0</v>
      </c>
      <c r="AS248" s="25">
        <v>0</v>
      </c>
      <c r="AT248" s="25">
        <v>0</v>
      </c>
      <c r="AU248" s="25">
        <v>0</v>
      </c>
      <c r="AV248" s="25">
        <v>1</v>
      </c>
      <c r="AW248" s="25">
        <v>1</v>
      </c>
      <c r="AX248" s="25">
        <v>3</v>
      </c>
      <c r="AY248" s="25">
        <v>1</v>
      </c>
      <c r="AZ248" s="39">
        <v>999999999</v>
      </c>
      <c r="BA248" s="39">
        <v>0</v>
      </c>
      <c r="BB248" s="39">
        <v>100</v>
      </c>
      <c r="BC248" s="39">
        <v>50</v>
      </c>
      <c r="BD248" s="39">
        <v>0</v>
      </c>
      <c r="BE248" s="39">
        <v>0</v>
      </c>
      <c r="BF248" s="39">
        <v>0</v>
      </c>
      <c r="BG248" s="39">
        <v>999999999</v>
      </c>
      <c r="BH248" s="39">
        <v>20</v>
      </c>
      <c r="BI248" s="39">
        <v>100</v>
      </c>
      <c r="BJ248" s="39">
        <v>75</v>
      </c>
      <c r="BK248" s="39">
        <v>50</v>
      </c>
      <c r="BL248" s="25">
        <v>0</v>
      </c>
      <c r="BM248" s="25">
        <v>0</v>
      </c>
      <c r="BN248" s="25">
        <v>0</v>
      </c>
      <c r="BO248" s="25">
        <v>0</v>
      </c>
      <c r="BP248" s="25">
        <v>0</v>
      </c>
      <c r="BQ248" s="25">
        <v>1</v>
      </c>
      <c r="BR248" s="25">
        <v>0</v>
      </c>
      <c r="BS248" s="25">
        <v>0</v>
      </c>
      <c r="BT248" s="25">
        <v>0</v>
      </c>
      <c r="BU248" s="25">
        <v>0</v>
      </c>
      <c r="BV248" s="25">
        <v>0</v>
      </c>
      <c r="BW248" s="25">
        <v>0</v>
      </c>
      <c r="BX248" s="39">
        <v>999999999</v>
      </c>
      <c r="BY248" s="39">
        <v>0</v>
      </c>
      <c r="BZ248" s="39">
        <v>0</v>
      </c>
      <c r="CA248" s="39">
        <v>0</v>
      </c>
      <c r="CB248" s="39">
        <v>0</v>
      </c>
      <c r="CC248" s="39">
        <v>100</v>
      </c>
      <c r="CD248" s="39">
        <v>0</v>
      </c>
      <c r="CE248" s="39">
        <v>999999999</v>
      </c>
      <c r="CF248" s="39">
        <v>0</v>
      </c>
      <c r="CG248" s="39">
        <v>0</v>
      </c>
      <c r="CH248" s="39">
        <v>0</v>
      </c>
      <c r="CI248" s="39">
        <v>0</v>
      </c>
      <c r="CJ248" s="63">
        <v>0</v>
      </c>
      <c r="CK248" s="63">
        <v>1</v>
      </c>
      <c r="CL248" s="63">
        <v>0</v>
      </c>
      <c r="CM248" s="63">
        <v>0</v>
      </c>
      <c r="CN248" s="63">
        <v>0</v>
      </c>
      <c r="CO248" s="63">
        <v>0</v>
      </c>
      <c r="CP248" s="63">
        <v>2</v>
      </c>
      <c r="CQ248" s="63">
        <v>0</v>
      </c>
      <c r="CR248" s="63">
        <v>0</v>
      </c>
      <c r="CS248" s="63">
        <v>0</v>
      </c>
      <c r="CT248" s="63">
        <v>1</v>
      </c>
      <c r="CU248" s="63">
        <v>0</v>
      </c>
      <c r="CV248" s="63">
        <v>0</v>
      </c>
      <c r="CW248" s="63">
        <v>0</v>
      </c>
      <c r="CX248" s="63">
        <v>0</v>
      </c>
      <c r="CY248" s="63">
        <v>0</v>
      </c>
      <c r="CZ248" s="63">
        <v>2</v>
      </c>
      <c r="DA248" s="63">
        <v>0</v>
      </c>
      <c r="DB248" s="63">
        <v>0</v>
      </c>
      <c r="DC248" s="63">
        <v>0</v>
      </c>
      <c r="DD248" s="63">
        <v>0</v>
      </c>
      <c r="DE248" s="63">
        <v>0</v>
      </c>
      <c r="DF248" s="63">
        <v>0</v>
      </c>
      <c r="DG248" s="63">
        <v>0</v>
      </c>
      <c r="DH248" s="25">
        <v>0</v>
      </c>
      <c r="DI248" s="25">
        <v>0</v>
      </c>
      <c r="DJ248" s="25">
        <v>0</v>
      </c>
      <c r="DK248" s="25">
        <v>0</v>
      </c>
      <c r="DL248" s="25">
        <v>1</v>
      </c>
      <c r="DM248" s="25">
        <v>0</v>
      </c>
      <c r="DN248" s="25">
        <v>0</v>
      </c>
      <c r="DO248" s="25">
        <v>0</v>
      </c>
      <c r="DP248" s="25">
        <v>1</v>
      </c>
      <c r="DQ248" s="25">
        <v>0</v>
      </c>
      <c r="DR248" s="25">
        <v>0</v>
      </c>
      <c r="DS248" s="25">
        <v>1</v>
      </c>
      <c r="DT248" s="34">
        <v>0</v>
      </c>
      <c r="DU248" s="34">
        <v>1</v>
      </c>
      <c r="DV248" s="34">
        <v>0</v>
      </c>
      <c r="DW248" s="34">
        <v>0</v>
      </c>
      <c r="DX248" s="34">
        <v>3</v>
      </c>
      <c r="DY248" s="34">
        <v>0</v>
      </c>
      <c r="DZ248" s="34">
        <v>2</v>
      </c>
      <c r="EA248" s="2">
        <v>0</v>
      </c>
      <c r="EB248" s="2">
        <v>1</v>
      </c>
      <c r="EC248" s="2">
        <v>0</v>
      </c>
      <c r="ED248" s="2">
        <v>1</v>
      </c>
      <c r="EE248" s="2">
        <v>1</v>
      </c>
      <c r="EF248" s="34">
        <v>999999999</v>
      </c>
      <c r="EG248" s="34">
        <v>100</v>
      </c>
      <c r="EH248" s="34">
        <v>999999999</v>
      </c>
      <c r="EI248" s="34">
        <v>999999999</v>
      </c>
      <c r="EJ248" s="34">
        <v>0</v>
      </c>
      <c r="EK248" s="34">
        <v>999999999</v>
      </c>
      <c r="EL248" s="34">
        <v>100</v>
      </c>
      <c r="EM248" s="34">
        <v>999999999</v>
      </c>
      <c r="EN248" s="34">
        <v>0</v>
      </c>
      <c r="EO248" s="34">
        <v>999999999</v>
      </c>
      <c r="EP248" s="34">
        <v>100</v>
      </c>
      <c r="EQ248" s="34">
        <v>0</v>
      </c>
      <c r="ER248" s="34">
        <v>999999999</v>
      </c>
      <c r="ES248" s="34">
        <v>0</v>
      </c>
      <c r="ET248" s="34">
        <v>999999999</v>
      </c>
      <c r="EU248" s="34">
        <v>999999999</v>
      </c>
      <c r="EV248" s="34">
        <v>66.666666666666657</v>
      </c>
      <c r="EW248" s="34">
        <v>999999999</v>
      </c>
      <c r="EX248" s="34">
        <v>0</v>
      </c>
      <c r="EY248" s="34">
        <v>999999999</v>
      </c>
      <c r="EZ248" s="34">
        <v>0</v>
      </c>
      <c r="FA248" s="34">
        <v>999999999</v>
      </c>
      <c r="FB248" s="34">
        <v>0</v>
      </c>
      <c r="FC248" s="34">
        <v>0</v>
      </c>
      <c r="FD248" s="42">
        <v>999999999</v>
      </c>
      <c r="FE248" s="42">
        <v>0</v>
      </c>
      <c r="FF248" s="42">
        <v>999999999</v>
      </c>
      <c r="FG248" s="42">
        <v>999999999</v>
      </c>
      <c r="FH248" s="42">
        <v>33.333333333333329</v>
      </c>
      <c r="FI248" s="42">
        <v>999999999</v>
      </c>
      <c r="FJ248" s="42">
        <v>0</v>
      </c>
      <c r="FK248" s="42">
        <v>999999999</v>
      </c>
      <c r="FL248" s="42">
        <v>100</v>
      </c>
      <c r="FM248" s="42">
        <v>999999999</v>
      </c>
      <c r="FN248" s="42">
        <v>0</v>
      </c>
      <c r="FO248" s="42">
        <v>100</v>
      </c>
      <c r="FP248" s="42">
        <v>0</v>
      </c>
      <c r="FQ248" s="2">
        <v>1</v>
      </c>
      <c r="FR248" s="2">
        <v>0</v>
      </c>
      <c r="FS248" s="2">
        <v>0</v>
      </c>
      <c r="FT248" s="2">
        <v>1</v>
      </c>
      <c r="FU248" s="2">
        <v>0</v>
      </c>
      <c r="FV248" s="2">
        <v>2</v>
      </c>
      <c r="FW248" s="2">
        <v>0</v>
      </c>
      <c r="FX248" s="2">
        <v>4</v>
      </c>
      <c r="FY248" s="2">
        <v>0</v>
      </c>
      <c r="FZ248" s="2">
        <v>1</v>
      </c>
      <c r="GA248" s="2">
        <v>1</v>
      </c>
      <c r="GB248" s="25">
        <v>0</v>
      </c>
      <c r="GC248" s="25">
        <v>0</v>
      </c>
      <c r="GD248" s="25">
        <v>0</v>
      </c>
      <c r="GE248" s="25">
        <v>1</v>
      </c>
      <c r="GF248" s="25">
        <v>1</v>
      </c>
      <c r="GG248" s="25">
        <v>0</v>
      </c>
      <c r="GH248" s="25">
        <v>1</v>
      </c>
      <c r="GI248" s="25">
        <v>0</v>
      </c>
      <c r="GJ248" s="25">
        <v>0</v>
      </c>
      <c r="GK248" s="25">
        <v>0</v>
      </c>
      <c r="GL248" s="25">
        <v>0</v>
      </c>
      <c r="GM248" s="25">
        <v>0</v>
      </c>
      <c r="GN248" s="2">
        <v>0</v>
      </c>
      <c r="GO248" s="2">
        <v>0</v>
      </c>
      <c r="GP248" s="2">
        <v>0</v>
      </c>
      <c r="GQ248" s="2">
        <v>0</v>
      </c>
      <c r="GR248" s="2">
        <v>1</v>
      </c>
      <c r="GS248" s="2">
        <v>0</v>
      </c>
      <c r="GT248" s="2">
        <v>0</v>
      </c>
      <c r="GU248" s="2">
        <v>0</v>
      </c>
      <c r="GV248" s="2">
        <v>0</v>
      </c>
      <c r="GW248" s="2">
        <v>0</v>
      </c>
      <c r="GX248" s="2">
        <v>0</v>
      </c>
      <c r="GY248" s="2">
        <v>0</v>
      </c>
      <c r="GZ248" s="2">
        <v>0</v>
      </c>
      <c r="HA248" s="2">
        <v>1</v>
      </c>
      <c r="HB248" s="2">
        <v>0</v>
      </c>
      <c r="HC248" s="2">
        <v>1</v>
      </c>
      <c r="HD248" s="2">
        <v>3</v>
      </c>
      <c r="HE248" s="2">
        <v>0</v>
      </c>
      <c r="HF248" s="2">
        <v>3</v>
      </c>
      <c r="HG248" s="2">
        <v>0</v>
      </c>
      <c r="HH248" s="2">
        <v>4</v>
      </c>
      <c r="HI248" s="2">
        <v>0</v>
      </c>
      <c r="HJ248" s="2">
        <v>1</v>
      </c>
      <c r="HK248" s="2">
        <v>1</v>
      </c>
      <c r="HL248" s="34">
        <v>999999999</v>
      </c>
      <c r="HM248" s="34">
        <v>100</v>
      </c>
      <c r="HN248" s="34">
        <v>999999999</v>
      </c>
      <c r="HO248" s="34">
        <v>0</v>
      </c>
      <c r="HP248" s="34">
        <v>33.333333333333329</v>
      </c>
      <c r="HQ248" s="34">
        <v>999999999</v>
      </c>
      <c r="HR248" s="34">
        <v>66.666666666666657</v>
      </c>
      <c r="HS248" s="34">
        <v>999999999</v>
      </c>
      <c r="HT248" s="34">
        <v>100</v>
      </c>
      <c r="HU248" s="34">
        <v>999999999</v>
      </c>
      <c r="HV248" s="34">
        <v>100</v>
      </c>
      <c r="HW248" s="34">
        <v>100</v>
      </c>
      <c r="HX248" s="39">
        <v>999999999</v>
      </c>
      <c r="HY248" s="39">
        <v>0</v>
      </c>
      <c r="HZ248" s="39">
        <v>999999999</v>
      </c>
      <c r="IA248" s="39">
        <v>100</v>
      </c>
      <c r="IB248" s="39">
        <v>33.333333333333329</v>
      </c>
      <c r="IC248" s="39">
        <v>999999999</v>
      </c>
      <c r="ID248" s="39">
        <v>33.333333333333329</v>
      </c>
      <c r="IE248" s="39">
        <v>999999999</v>
      </c>
      <c r="IF248" s="39">
        <v>0</v>
      </c>
      <c r="IG248" s="39">
        <v>999999999</v>
      </c>
      <c r="IH248" s="39">
        <v>0</v>
      </c>
      <c r="II248" s="39">
        <v>0</v>
      </c>
      <c r="IJ248" s="39">
        <v>999999999</v>
      </c>
      <c r="IK248" s="39">
        <v>0</v>
      </c>
      <c r="IL248" s="39">
        <v>999999999</v>
      </c>
      <c r="IM248" s="39">
        <v>0</v>
      </c>
      <c r="IN248" s="39">
        <v>33.333333333333329</v>
      </c>
      <c r="IO248" s="39">
        <v>999999999</v>
      </c>
      <c r="IP248" s="39">
        <v>0</v>
      </c>
      <c r="IQ248" s="39">
        <v>999999999</v>
      </c>
      <c r="IR248" s="39">
        <v>0</v>
      </c>
      <c r="IS248" s="39">
        <v>999999999</v>
      </c>
      <c r="IT248" s="39">
        <v>0</v>
      </c>
      <c r="IU248" s="39">
        <v>0</v>
      </c>
      <c r="IV248" s="39">
        <v>0</v>
      </c>
      <c r="IW248" s="39">
        <v>0</v>
      </c>
      <c r="IX248" s="39">
        <v>1</v>
      </c>
      <c r="IY248" s="39">
        <v>0</v>
      </c>
      <c r="IZ248" s="39">
        <v>0</v>
      </c>
      <c r="JA248" s="39">
        <v>0</v>
      </c>
      <c r="JB248" s="39">
        <v>0</v>
      </c>
      <c r="JC248" s="39">
        <v>0</v>
      </c>
      <c r="JD248" s="2">
        <v>1</v>
      </c>
      <c r="JE248" s="2">
        <v>1</v>
      </c>
      <c r="JF248" s="2">
        <v>2</v>
      </c>
      <c r="JG248" s="2">
        <v>0</v>
      </c>
      <c r="JH248" s="2">
        <v>0</v>
      </c>
      <c r="JI248" s="2">
        <v>0</v>
      </c>
      <c r="JJ248" s="2">
        <v>0</v>
      </c>
      <c r="JK248" s="2">
        <v>1</v>
      </c>
      <c r="JL248" s="2">
        <v>0</v>
      </c>
      <c r="JM248" s="44">
        <v>0</v>
      </c>
      <c r="JN248" s="44">
        <v>0</v>
      </c>
      <c r="JO248" s="44">
        <v>0</v>
      </c>
      <c r="JP248" s="2">
        <v>0</v>
      </c>
      <c r="JQ248" s="2">
        <v>0</v>
      </c>
      <c r="JR248" s="2">
        <v>1</v>
      </c>
      <c r="JS248" s="2">
        <v>0</v>
      </c>
      <c r="JT248" s="2">
        <v>0</v>
      </c>
      <c r="JU248" s="2">
        <v>0</v>
      </c>
      <c r="JV248" s="2">
        <v>0</v>
      </c>
      <c r="JW248" s="2">
        <v>0</v>
      </c>
      <c r="JX248" s="2">
        <v>0</v>
      </c>
      <c r="JY248" s="2">
        <v>0</v>
      </c>
      <c r="JZ248" s="2">
        <v>0</v>
      </c>
      <c r="KA248" s="2">
        <v>0</v>
      </c>
      <c r="KB248" s="25">
        <v>0</v>
      </c>
      <c r="KC248" s="25">
        <v>0</v>
      </c>
      <c r="KD248" s="25">
        <v>0</v>
      </c>
      <c r="KE248" s="25">
        <v>1</v>
      </c>
      <c r="KF248" s="25">
        <v>0</v>
      </c>
      <c r="KG248" s="25">
        <v>0</v>
      </c>
      <c r="KH248" s="25">
        <v>1</v>
      </c>
      <c r="KI248" s="25">
        <v>1</v>
      </c>
      <c r="KJ248" s="25">
        <v>0</v>
      </c>
      <c r="KK248" s="25">
        <v>0</v>
      </c>
      <c r="KL248" s="25">
        <v>0</v>
      </c>
      <c r="KM248" s="25">
        <v>0</v>
      </c>
      <c r="KN248" s="25">
        <v>1</v>
      </c>
      <c r="KO248" s="25">
        <v>1</v>
      </c>
      <c r="KP248" s="25">
        <v>3</v>
      </c>
      <c r="KQ248" s="25">
        <v>1</v>
      </c>
      <c r="KR248" s="44">
        <v>999999999</v>
      </c>
      <c r="KS248" s="44">
        <v>999999999</v>
      </c>
      <c r="KT248" s="44">
        <v>100</v>
      </c>
      <c r="KU248" s="44">
        <v>0</v>
      </c>
      <c r="KV248" s="44">
        <v>999999999</v>
      </c>
      <c r="KW248" s="44">
        <v>999999999</v>
      </c>
      <c r="KX248" s="44">
        <v>999999999</v>
      </c>
      <c r="KY248" s="44">
        <v>999999999</v>
      </c>
      <c r="KZ248" s="44">
        <v>100</v>
      </c>
      <c r="LA248" s="44">
        <v>100</v>
      </c>
      <c r="LB248" s="44">
        <v>66.666666666666657</v>
      </c>
      <c r="LC248" s="44">
        <v>0</v>
      </c>
      <c r="LD248" s="44">
        <v>999999999</v>
      </c>
      <c r="LE248" s="44">
        <v>999999999</v>
      </c>
      <c r="LF248" s="44">
        <v>0</v>
      </c>
      <c r="LG248" s="44">
        <v>100</v>
      </c>
      <c r="LH248" s="44">
        <v>999999999</v>
      </c>
      <c r="LI248" s="44">
        <v>999999999</v>
      </c>
      <c r="LJ248" s="44">
        <v>999999999</v>
      </c>
      <c r="LK248" s="44">
        <v>999999999</v>
      </c>
      <c r="LL248" s="44">
        <v>0</v>
      </c>
      <c r="LM248" s="44">
        <v>0</v>
      </c>
      <c r="LN248" s="44">
        <v>33.333333333333329</v>
      </c>
      <c r="LO248" s="44">
        <v>0</v>
      </c>
      <c r="LP248" s="44">
        <v>999999999</v>
      </c>
      <c r="LQ248" s="44">
        <v>999999999</v>
      </c>
      <c r="LR248" s="44">
        <v>0</v>
      </c>
      <c r="LS248" s="44">
        <v>0</v>
      </c>
      <c r="LT248" s="44">
        <v>999999999</v>
      </c>
      <c r="LU248" s="44">
        <v>999999999</v>
      </c>
      <c r="LV248" s="44">
        <v>999999999</v>
      </c>
      <c r="LW248" s="44">
        <v>999999999</v>
      </c>
      <c r="LX248" s="44">
        <v>0</v>
      </c>
      <c r="LY248" s="44">
        <v>0</v>
      </c>
      <c r="LZ248" s="44">
        <v>0</v>
      </c>
      <c r="MA248" s="44">
        <v>100</v>
      </c>
      <c r="MB248" s="25">
        <v>0</v>
      </c>
      <c r="MC248" s="25">
        <v>0</v>
      </c>
      <c r="MD248" s="25">
        <v>0</v>
      </c>
      <c r="ME248" s="25">
        <v>0</v>
      </c>
      <c r="MF248" s="25">
        <v>0</v>
      </c>
      <c r="MG248" s="25">
        <v>0</v>
      </c>
      <c r="MH248" s="25">
        <v>0</v>
      </c>
      <c r="MI248" s="25">
        <v>0</v>
      </c>
      <c r="MJ248" s="25">
        <v>1</v>
      </c>
      <c r="MK248" s="25">
        <v>0</v>
      </c>
      <c r="ML248" s="25">
        <v>0</v>
      </c>
      <c r="MM248" s="25">
        <v>0</v>
      </c>
      <c r="MN248" s="25">
        <v>0</v>
      </c>
      <c r="MO248" s="25">
        <v>1</v>
      </c>
      <c r="MP248" s="25">
        <v>0</v>
      </c>
      <c r="MQ248" s="25">
        <v>0</v>
      </c>
      <c r="MR248" s="25">
        <v>3</v>
      </c>
      <c r="MS248" s="25">
        <v>0</v>
      </c>
      <c r="MT248" s="25">
        <v>1</v>
      </c>
      <c r="MU248" s="25">
        <v>0</v>
      </c>
      <c r="MV248" s="25">
        <v>1</v>
      </c>
      <c r="MW248" s="44">
        <v>0</v>
      </c>
      <c r="MX248" s="44">
        <v>0</v>
      </c>
      <c r="MY248" s="44">
        <v>1</v>
      </c>
      <c r="MZ248" s="44">
        <v>999999999</v>
      </c>
      <c r="NA248" s="44">
        <v>0</v>
      </c>
      <c r="NB248" s="44">
        <v>999999999</v>
      </c>
      <c r="NC248" s="44">
        <v>999999999</v>
      </c>
      <c r="ND248" s="44">
        <v>0</v>
      </c>
      <c r="NE248" s="44">
        <v>999999999</v>
      </c>
      <c r="NF248" s="44">
        <v>0</v>
      </c>
      <c r="NG248" s="44">
        <v>999999999</v>
      </c>
      <c r="NH248" s="44">
        <v>100</v>
      </c>
      <c r="NI248" s="44">
        <v>999999999</v>
      </c>
      <c r="NJ248" s="44">
        <v>999999999</v>
      </c>
      <c r="NK248" s="44">
        <v>0</v>
      </c>
      <c r="NL248" s="25">
        <v>0</v>
      </c>
      <c r="NM248" s="25">
        <v>0</v>
      </c>
      <c r="NN248" s="25">
        <v>0</v>
      </c>
      <c r="NO248" s="25">
        <v>0</v>
      </c>
      <c r="NP248" s="25">
        <v>0</v>
      </c>
      <c r="NQ248" s="25">
        <v>0</v>
      </c>
      <c r="NR248" s="25">
        <v>0</v>
      </c>
      <c r="NS248" s="25">
        <v>0</v>
      </c>
      <c r="NT248" s="25">
        <v>0</v>
      </c>
      <c r="NU248" s="25">
        <v>0</v>
      </c>
      <c r="NV248" s="25">
        <v>0</v>
      </c>
      <c r="NW248" s="25">
        <v>0</v>
      </c>
      <c r="NX248" s="25">
        <v>0</v>
      </c>
      <c r="NY248" s="25">
        <v>0</v>
      </c>
      <c r="NZ248" s="25">
        <v>0</v>
      </c>
      <c r="OA248" s="25">
        <v>0</v>
      </c>
      <c r="OB248" s="25">
        <v>0</v>
      </c>
      <c r="OC248" s="25">
        <v>0</v>
      </c>
      <c r="OD248" s="44">
        <v>0</v>
      </c>
      <c r="OE248" s="44">
        <v>0</v>
      </c>
      <c r="OF248" s="44">
        <v>0</v>
      </c>
      <c r="OG248" s="44">
        <v>0</v>
      </c>
      <c r="OH248" s="44">
        <v>0</v>
      </c>
      <c r="OI248" s="44">
        <v>0</v>
      </c>
      <c r="OJ248" s="44">
        <v>999999999</v>
      </c>
      <c r="OK248" s="44">
        <v>999999999</v>
      </c>
      <c r="OL248" s="44">
        <v>999999999</v>
      </c>
      <c r="OM248" s="44">
        <v>999999999</v>
      </c>
      <c r="ON248" s="44">
        <v>999999999</v>
      </c>
      <c r="OO248" s="44">
        <v>999999999</v>
      </c>
      <c r="OP248" s="44">
        <v>999999999</v>
      </c>
      <c r="OQ248" s="44">
        <v>999999999</v>
      </c>
      <c r="OR248" s="44">
        <v>999999999</v>
      </c>
      <c r="OS248" s="44">
        <v>999999999</v>
      </c>
      <c r="OT248" s="44">
        <v>999999999</v>
      </c>
      <c r="OU248" s="44">
        <v>999999999</v>
      </c>
      <c r="OV248" s="25">
        <v>0</v>
      </c>
      <c r="OW248" s="25">
        <v>1</v>
      </c>
      <c r="OX248" s="25">
        <v>1</v>
      </c>
      <c r="OY248" s="25">
        <v>1</v>
      </c>
      <c r="OZ248" s="25">
        <v>3</v>
      </c>
      <c r="PA248" s="25">
        <v>0</v>
      </c>
      <c r="PB248" s="25">
        <v>3</v>
      </c>
      <c r="PC248" s="25">
        <v>0</v>
      </c>
      <c r="PD248" s="25">
        <v>3</v>
      </c>
      <c r="PE248" s="25">
        <v>1</v>
      </c>
      <c r="PF248" s="25">
        <v>4</v>
      </c>
      <c r="PG248" s="25">
        <v>2</v>
      </c>
      <c r="PH248" s="25">
        <v>0</v>
      </c>
      <c r="PI248" s="25">
        <v>1</v>
      </c>
      <c r="PJ248" s="25">
        <v>1</v>
      </c>
      <c r="PK248" s="25">
        <v>2</v>
      </c>
      <c r="PL248" s="25">
        <v>3</v>
      </c>
      <c r="PM248" s="25">
        <v>0</v>
      </c>
      <c r="PN248" s="25">
        <v>4</v>
      </c>
      <c r="PO248" s="25">
        <v>1</v>
      </c>
      <c r="PP248" s="25">
        <v>5</v>
      </c>
      <c r="PQ248" s="25">
        <v>1</v>
      </c>
      <c r="PR248" s="25">
        <v>4</v>
      </c>
      <c r="PS248" s="25">
        <v>3</v>
      </c>
      <c r="PT248" s="44">
        <v>999999999</v>
      </c>
      <c r="PU248" s="44">
        <v>100</v>
      </c>
      <c r="PV248" s="44">
        <v>100</v>
      </c>
      <c r="PW248" s="44">
        <v>50</v>
      </c>
      <c r="PX248" s="44">
        <v>100</v>
      </c>
      <c r="PY248" s="44">
        <v>999999999</v>
      </c>
      <c r="PZ248" s="44">
        <v>75</v>
      </c>
      <c r="QA248" s="44">
        <v>0</v>
      </c>
      <c r="QB248" s="44">
        <v>60</v>
      </c>
      <c r="QC248" s="44">
        <v>100</v>
      </c>
      <c r="QD248" s="44">
        <v>100</v>
      </c>
      <c r="QE248" s="44">
        <v>66.666666666666657</v>
      </c>
      <c r="QF248" s="25">
        <v>0</v>
      </c>
      <c r="QG248" s="25">
        <v>1</v>
      </c>
      <c r="QH248" s="25">
        <v>1</v>
      </c>
      <c r="QI248" s="25">
        <v>1</v>
      </c>
      <c r="QJ248" s="25">
        <v>1</v>
      </c>
      <c r="QK248" s="25">
        <v>0</v>
      </c>
      <c r="QL248" s="25">
        <v>3</v>
      </c>
      <c r="QM248" s="25">
        <v>0</v>
      </c>
      <c r="QN248" s="25">
        <v>4</v>
      </c>
      <c r="QO248" s="25">
        <v>1</v>
      </c>
      <c r="QP248" s="25">
        <v>2</v>
      </c>
      <c r="QQ248" s="25">
        <v>0</v>
      </c>
      <c r="QR248" s="25">
        <v>1</v>
      </c>
      <c r="QS248" s="25">
        <v>1</v>
      </c>
      <c r="QT248" s="25">
        <v>2</v>
      </c>
      <c r="QU248" s="25">
        <v>3</v>
      </c>
      <c r="QV248" s="25">
        <v>0</v>
      </c>
      <c r="QW248" s="25">
        <v>4</v>
      </c>
      <c r="QX248" s="25">
        <v>1</v>
      </c>
      <c r="QY248" s="25">
        <v>5</v>
      </c>
      <c r="QZ248" s="25">
        <v>1</v>
      </c>
      <c r="RA248" s="25">
        <v>4</v>
      </c>
      <c r="RB248" s="44">
        <v>999999999</v>
      </c>
      <c r="RC248" s="44">
        <v>100</v>
      </c>
      <c r="RD248" s="44">
        <v>100</v>
      </c>
      <c r="RE248" s="44">
        <v>50</v>
      </c>
      <c r="RF248" s="44">
        <v>33.333333333333329</v>
      </c>
      <c r="RG248" s="44">
        <v>999999999</v>
      </c>
      <c r="RH248" s="44">
        <v>75</v>
      </c>
      <c r="RI248" s="44">
        <v>0</v>
      </c>
      <c r="RJ248" s="44">
        <v>80</v>
      </c>
      <c r="RK248" s="44">
        <v>100</v>
      </c>
      <c r="RL248" s="44">
        <v>50</v>
      </c>
      <c r="RM248" s="25">
        <v>0</v>
      </c>
      <c r="RN248" s="25">
        <v>1</v>
      </c>
      <c r="RO248" s="25">
        <v>1</v>
      </c>
      <c r="RP248" s="25">
        <v>1</v>
      </c>
      <c r="RQ248" s="25">
        <v>3</v>
      </c>
      <c r="RR248" s="25">
        <v>0</v>
      </c>
      <c r="RS248" s="25">
        <v>3</v>
      </c>
      <c r="RT248" s="25">
        <v>0</v>
      </c>
      <c r="RU248" s="25">
        <v>4</v>
      </c>
      <c r="RV248" s="25">
        <v>1</v>
      </c>
      <c r="RW248" s="25">
        <v>3</v>
      </c>
      <c r="RX248" s="25">
        <v>1</v>
      </c>
      <c r="RY248" s="25">
        <v>0</v>
      </c>
      <c r="RZ248" s="25">
        <v>0</v>
      </c>
      <c r="SA248" s="25">
        <v>1</v>
      </c>
      <c r="SB248" s="25">
        <v>0</v>
      </c>
      <c r="SC248" s="25">
        <v>2</v>
      </c>
      <c r="SD248" s="25">
        <v>0</v>
      </c>
      <c r="SE248" s="25">
        <v>2</v>
      </c>
      <c r="SF248" s="25">
        <v>0</v>
      </c>
      <c r="SG248" s="25">
        <v>4</v>
      </c>
      <c r="SH248" s="25">
        <v>1</v>
      </c>
      <c r="SI248" s="25">
        <v>4</v>
      </c>
      <c r="SJ248" s="25">
        <v>1</v>
      </c>
      <c r="SK248" s="25">
        <v>0</v>
      </c>
      <c r="SL248" s="25">
        <v>0</v>
      </c>
      <c r="SM248" s="25">
        <v>1</v>
      </c>
      <c r="SN248" s="25">
        <v>0</v>
      </c>
      <c r="SO248" s="25">
        <v>2</v>
      </c>
      <c r="SP248" s="25">
        <v>0</v>
      </c>
      <c r="SQ248" s="25">
        <v>2</v>
      </c>
      <c r="SR248" s="25">
        <v>0</v>
      </c>
      <c r="SS248" s="25">
        <v>3</v>
      </c>
      <c r="ST248" s="25">
        <v>1</v>
      </c>
      <c r="SU248" s="25">
        <v>3</v>
      </c>
      <c r="SV248" s="25">
        <v>0</v>
      </c>
      <c r="SW248" s="44">
        <v>999999999</v>
      </c>
      <c r="SX248" s="44">
        <v>100</v>
      </c>
      <c r="SY248" s="44">
        <v>100</v>
      </c>
      <c r="SZ248" s="44">
        <v>50</v>
      </c>
      <c r="TA248" s="44">
        <v>100</v>
      </c>
      <c r="TB248" s="44">
        <v>0</v>
      </c>
      <c r="TC248" s="44">
        <v>75</v>
      </c>
      <c r="TD248" s="44">
        <v>999999999</v>
      </c>
      <c r="TE248" s="44">
        <v>80</v>
      </c>
      <c r="TF248" s="44">
        <v>100</v>
      </c>
      <c r="TG248" s="44">
        <v>75</v>
      </c>
      <c r="TH248" s="44">
        <v>50</v>
      </c>
      <c r="TI248" s="44">
        <v>999999999</v>
      </c>
      <c r="TJ248" s="44">
        <v>0</v>
      </c>
      <c r="TK248" s="44">
        <v>100</v>
      </c>
      <c r="TL248" s="44">
        <v>0</v>
      </c>
      <c r="TM248" s="44">
        <v>66.666666666666657</v>
      </c>
      <c r="TN248" s="44">
        <v>0</v>
      </c>
      <c r="TO248" s="44">
        <v>50</v>
      </c>
      <c r="TP248" s="44">
        <v>999999999</v>
      </c>
      <c r="TQ248" s="44">
        <v>80</v>
      </c>
      <c r="TR248" s="44">
        <v>100</v>
      </c>
      <c r="TS248" s="44">
        <v>100</v>
      </c>
      <c r="TT248" s="44">
        <v>50</v>
      </c>
      <c r="TU248" s="44">
        <v>999999999</v>
      </c>
      <c r="TV248" s="44">
        <v>0</v>
      </c>
      <c r="TW248" s="44">
        <v>100</v>
      </c>
      <c r="TX248" s="44">
        <v>0</v>
      </c>
      <c r="TY248" s="44">
        <v>66.666666666666657</v>
      </c>
      <c r="TZ248" s="44">
        <v>0</v>
      </c>
      <c r="UA248" s="44">
        <v>50</v>
      </c>
      <c r="UB248" s="44">
        <v>999999999</v>
      </c>
      <c r="UC248" s="44">
        <v>60</v>
      </c>
      <c r="UD248" s="44">
        <v>100</v>
      </c>
      <c r="UE248" s="44">
        <v>75</v>
      </c>
      <c r="UF248" s="44">
        <v>0</v>
      </c>
    </row>
    <row r="249" spans="1:552" x14ac:dyDescent="0.25">
      <c r="A249" s="2" t="str">
        <f t="shared" si="3"/>
        <v xml:space="preserve">410420 Campo Largo                                                                                                                                  </v>
      </c>
      <c r="B249" s="58">
        <v>410420</v>
      </c>
      <c r="C249" s="2" t="s">
        <v>293</v>
      </c>
      <c r="D249" s="56">
        <v>6</v>
      </c>
      <c r="E249" s="56">
        <v>4</v>
      </c>
      <c r="F249" s="56">
        <v>8</v>
      </c>
      <c r="G249" s="56">
        <v>6</v>
      </c>
      <c r="H249" s="56">
        <v>4</v>
      </c>
      <c r="I249" s="56">
        <v>4</v>
      </c>
      <c r="J249" s="56">
        <v>10</v>
      </c>
      <c r="K249" s="56">
        <v>4</v>
      </c>
      <c r="L249" s="56">
        <v>6</v>
      </c>
      <c r="M249" s="56">
        <v>5</v>
      </c>
      <c r="N249" s="56">
        <v>6</v>
      </c>
      <c r="O249" s="56">
        <v>5</v>
      </c>
      <c r="P249" s="59">
        <v>3</v>
      </c>
      <c r="Q249" s="59">
        <v>2</v>
      </c>
      <c r="R249" s="59">
        <v>5</v>
      </c>
      <c r="S249" s="59">
        <v>2</v>
      </c>
      <c r="T249" s="59">
        <v>2</v>
      </c>
      <c r="U249" s="59">
        <v>3</v>
      </c>
      <c r="V249" s="59">
        <v>2</v>
      </c>
      <c r="W249" s="59">
        <v>2</v>
      </c>
      <c r="X249" s="59">
        <v>3</v>
      </c>
      <c r="Y249" s="59">
        <v>4</v>
      </c>
      <c r="Z249" s="59">
        <v>4</v>
      </c>
      <c r="AA249" s="59">
        <v>4</v>
      </c>
      <c r="AB249" s="62">
        <v>50</v>
      </c>
      <c r="AC249" s="62">
        <v>50</v>
      </c>
      <c r="AD249" s="62">
        <v>62.5</v>
      </c>
      <c r="AE249" s="62">
        <v>33.333333333333329</v>
      </c>
      <c r="AF249" s="62">
        <v>50</v>
      </c>
      <c r="AG249" s="62">
        <v>75</v>
      </c>
      <c r="AH249" s="62">
        <v>20</v>
      </c>
      <c r="AI249" s="62">
        <v>50</v>
      </c>
      <c r="AJ249" s="62">
        <v>50</v>
      </c>
      <c r="AK249" s="62">
        <v>80</v>
      </c>
      <c r="AL249" s="62">
        <v>66.666666666666657</v>
      </c>
      <c r="AM249" s="62">
        <v>80</v>
      </c>
      <c r="AN249" s="61">
        <v>3</v>
      </c>
      <c r="AO249" s="25">
        <v>2</v>
      </c>
      <c r="AP249" s="25">
        <v>3</v>
      </c>
      <c r="AQ249" s="25">
        <v>4</v>
      </c>
      <c r="AR249" s="25">
        <v>2</v>
      </c>
      <c r="AS249" s="25">
        <v>1</v>
      </c>
      <c r="AT249" s="25">
        <v>7</v>
      </c>
      <c r="AU249" s="25">
        <v>1</v>
      </c>
      <c r="AV249" s="25">
        <v>2</v>
      </c>
      <c r="AW249" s="25">
        <v>1</v>
      </c>
      <c r="AX249" s="25">
        <v>2</v>
      </c>
      <c r="AY249" s="25">
        <v>1</v>
      </c>
      <c r="AZ249" s="39">
        <v>50</v>
      </c>
      <c r="BA249" s="39">
        <v>50</v>
      </c>
      <c r="BB249" s="39">
        <v>37.5</v>
      </c>
      <c r="BC249" s="39">
        <v>66.666666666666657</v>
      </c>
      <c r="BD249" s="39">
        <v>50</v>
      </c>
      <c r="BE249" s="39">
        <v>25</v>
      </c>
      <c r="BF249" s="39">
        <v>70</v>
      </c>
      <c r="BG249" s="39">
        <v>25</v>
      </c>
      <c r="BH249" s="39">
        <v>33.333333333333329</v>
      </c>
      <c r="BI249" s="39">
        <v>20</v>
      </c>
      <c r="BJ249" s="39">
        <v>33.333333333333329</v>
      </c>
      <c r="BK249" s="39">
        <v>20</v>
      </c>
      <c r="BL249" s="25">
        <v>0</v>
      </c>
      <c r="BM249" s="25">
        <v>0</v>
      </c>
      <c r="BN249" s="25">
        <v>0</v>
      </c>
      <c r="BO249" s="25">
        <v>0</v>
      </c>
      <c r="BP249" s="25">
        <v>0</v>
      </c>
      <c r="BQ249" s="25">
        <v>0</v>
      </c>
      <c r="BR249" s="25">
        <v>1</v>
      </c>
      <c r="BS249" s="25">
        <v>1</v>
      </c>
      <c r="BT249" s="25">
        <v>1</v>
      </c>
      <c r="BU249" s="25">
        <v>0</v>
      </c>
      <c r="BV249" s="25">
        <v>0</v>
      </c>
      <c r="BW249" s="25">
        <v>0</v>
      </c>
      <c r="BX249" s="39">
        <v>0</v>
      </c>
      <c r="BY249" s="39">
        <v>0</v>
      </c>
      <c r="BZ249" s="39">
        <v>0</v>
      </c>
      <c r="CA249" s="39">
        <v>0</v>
      </c>
      <c r="CB249" s="39">
        <v>0</v>
      </c>
      <c r="CC249" s="39">
        <v>0</v>
      </c>
      <c r="CD249" s="39">
        <v>10</v>
      </c>
      <c r="CE249" s="39">
        <v>25</v>
      </c>
      <c r="CF249" s="39">
        <v>16.666666666666664</v>
      </c>
      <c r="CG249" s="39">
        <v>0</v>
      </c>
      <c r="CH249" s="39">
        <v>0</v>
      </c>
      <c r="CI249" s="39">
        <v>0</v>
      </c>
      <c r="CJ249" s="63">
        <v>1</v>
      </c>
      <c r="CK249" s="63">
        <v>2</v>
      </c>
      <c r="CL249" s="63">
        <v>2</v>
      </c>
      <c r="CM249" s="63">
        <v>1</v>
      </c>
      <c r="CN249" s="63">
        <v>1</v>
      </c>
      <c r="CO249" s="63">
        <v>1</v>
      </c>
      <c r="CP249" s="63">
        <v>1</v>
      </c>
      <c r="CQ249" s="63">
        <v>0</v>
      </c>
      <c r="CR249" s="63">
        <v>3</v>
      </c>
      <c r="CS249" s="63">
        <v>1</v>
      </c>
      <c r="CT249" s="63">
        <v>2</v>
      </c>
      <c r="CU249" s="63">
        <v>1</v>
      </c>
      <c r="CV249" s="63">
        <v>0</v>
      </c>
      <c r="CW249" s="63">
        <v>0</v>
      </c>
      <c r="CX249" s="63">
        <v>0</v>
      </c>
      <c r="CY249" s="63">
        <v>0</v>
      </c>
      <c r="CZ249" s="63">
        <v>0</v>
      </c>
      <c r="DA249" s="63">
        <v>0</v>
      </c>
      <c r="DB249" s="63">
        <v>1</v>
      </c>
      <c r="DC249" s="63">
        <v>0</v>
      </c>
      <c r="DD249" s="63">
        <v>0</v>
      </c>
      <c r="DE249" s="63">
        <v>0</v>
      </c>
      <c r="DF249" s="63">
        <v>0</v>
      </c>
      <c r="DG249" s="63">
        <v>0</v>
      </c>
      <c r="DH249" s="25">
        <v>0</v>
      </c>
      <c r="DI249" s="25">
        <v>0</v>
      </c>
      <c r="DJ249" s="25">
        <v>0</v>
      </c>
      <c r="DK249" s="25">
        <v>0</v>
      </c>
      <c r="DL249" s="25">
        <v>1</v>
      </c>
      <c r="DM249" s="25">
        <v>0</v>
      </c>
      <c r="DN249" s="25">
        <v>0</v>
      </c>
      <c r="DO249" s="25">
        <v>0</v>
      </c>
      <c r="DP249" s="25">
        <v>0</v>
      </c>
      <c r="DQ249" s="25">
        <v>2</v>
      </c>
      <c r="DR249" s="25">
        <v>0</v>
      </c>
      <c r="DS249" s="25">
        <v>0</v>
      </c>
      <c r="DT249" s="34">
        <v>1</v>
      </c>
      <c r="DU249" s="34">
        <v>2</v>
      </c>
      <c r="DV249" s="34">
        <v>2</v>
      </c>
      <c r="DW249" s="34">
        <v>1</v>
      </c>
      <c r="DX249" s="34">
        <v>2</v>
      </c>
      <c r="DY249" s="34">
        <v>1</v>
      </c>
      <c r="DZ249" s="34">
        <v>2</v>
      </c>
      <c r="EA249" s="2">
        <v>0</v>
      </c>
      <c r="EB249" s="2">
        <v>3</v>
      </c>
      <c r="EC249" s="2">
        <v>3</v>
      </c>
      <c r="ED249" s="2">
        <v>2</v>
      </c>
      <c r="EE249" s="2">
        <v>1</v>
      </c>
      <c r="EF249" s="34">
        <v>100</v>
      </c>
      <c r="EG249" s="34">
        <v>100</v>
      </c>
      <c r="EH249" s="34">
        <v>100</v>
      </c>
      <c r="EI249" s="34">
        <v>100</v>
      </c>
      <c r="EJ249" s="34">
        <v>50</v>
      </c>
      <c r="EK249" s="34">
        <v>100</v>
      </c>
      <c r="EL249" s="34">
        <v>50</v>
      </c>
      <c r="EM249" s="34">
        <v>999999999</v>
      </c>
      <c r="EN249" s="34">
        <v>100</v>
      </c>
      <c r="EO249" s="34">
        <v>33.333333333333329</v>
      </c>
      <c r="EP249" s="34">
        <v>100</v>
      </c>
      <c r="EQ249" s="34">
        <v>100</v>
      </c>
      <c r="ER249" s="34">
        <v>0</v>
      </c>
      <c r="ES249" s="34">
        <v>0</v>
      </c>
      <c r="ET249" s="34">
        <v>0</v>
      </c>
      <c r="EU249" s="34">
        <v>0</v>
      </c>
      <c r="EV249" s="34">
        <v>0</v>
      </c>
      <c r="EW249" s="34">
        <v>0</v>
      </c>
      <c r="EX249" s="34">
        <v>50</v>
      </c>
      <c r="EY249" s="34">
        <v>999999999</v>
      </c>
      <c r="EZ249" s="34">
        <v>0</v>
      </c>
      <c r="FA249" s="34">
        <v>0</v>
      </c>
      <c r="FB249" s="34">
        <v>0</v>
      </c>
      <c r="FC249" s="34">
        <v>0</v>
      </c>
      <c r="FD249" s="42">
        <v>0</v>
      </c>
      <c r="FE249" s="42">
        <v>0</v>
      </c>
      <c r="FF249" s="42">
        <v>0</v>
      </c>
      <c r="FG249" s="42">
        <v>0</v>
      </c>
      <c r="FH249" s="42">
        <v>50</v>
      </c>
      <c r="FI249" s="42">
        <v>0</v>
      </c>
      <c r="FJ249" s="42">
        <v>0</v>
      </c>
      <c r="FK249" s="42">
        <v>999999999</v>
      </c>
      <c r="FL249" s="42">
        <v>0</v>
      </c>
      <c r="FM249" s="42">
        <v>66.666666666666657</v>
      </c>
      <c r="FN249" s="42">
        <v>0</v>
      </c>
      <c r="FO249" s="42">
        <v>0</v>
      </c>
      <c r="FP249" s="42">
        <v>2</v>
      </c>
      <c r="FQ249" s="2">
        <v>2</v>
      </c>
      <c r="FR249" s="2">
        <v>3</v>
      </c>
      <c r="FS249" s="2">
        <v>1</v>
      </c>
      <c r="FT249" s="2">
        <v>1</v>
      </c>
      <c r="FU249" s="2">
        <v>2</v>
      </c>
      <c r="FV249" s="2">
        <v>2</v>
      </c>
      <c r="FW249" s="2">
        <v>2</v>
      </c>
      <c r="FX249" s="2">
        <v>3</v>
      </c>
      <c r="FY249" s="2">
        <v>2</v>
      </c>
      <c r="FZ249" s="2">
        <v>4</v>
      </c>
      <c r="GA249" s="2">
        <v>2</v>
      </c>
      <c r="GB249" s="25">
        <v>0</v>
      </c>
      <c r="GC249" s="25">
        <v>0</v>
      </c>
      <c r="GD249" s="25">
        <v>1</v>
      </c>
      <c r="GE249" s="25">
        <v>1</v>
      </c>
      <c r="GF249" s="25">
        <v>0</v>
      </c>
      <c r="GG249" s="25">
        <v>1</v>
      </c>
      <c r="GH249" s="25">
        <v>0</v>
      </c>
      <c r="GI249" s="25">
        <v>0</v>
      </c>
      <c r="GJ249" s="25">
        <v>0</v>
      </c>
      <c r="GK249" s="25">
        <v>0</v>
      </c>
      <c r="GL249" s="25">
        <v>0</v>
      </c>
      <c r="GM249" s="25">
        <v>0</v>
      </c>
      <c r="GN249" s="2">
        <v>0</v>
      </c>
      <c r="GO249" s="2">
        <v>0</v>
      </c>
      <c r="GP249" s="2">
        <v>1</v>
      </c>
      <c r="GQ249" s="2">
        <v>0</v>
      </c>
      <c r="GR249" s="2">
        <v>1</v>
      </c>
      <c r="GS249" s="2">
        <v>0</v>
      </c>
      <c r="GT249" s="2">
        <v>0</v>
      </c>
      <c r="GU249" s="2">
        <v>0</v>
      </c>
      <c r="GV249" s="2">
        <v>0</v>
      </c>
      <c r="GW249" s="2">
        <v>2</v>
      </c>
      <c r="GX249" s="2">
        <v>0</v>
      </c>
      <c r="GY249" s="2">
        <v>1</v>
      </c>
      <c r="GZ249" s="2">
        <v>2</v>
      </c>
      <c r="HA249" s="2">
        <v>2</v>
      </c>
      <c r="HB249" s="2">
        <v>5</v>
      </c>
      <c r="HC249" s="2">
        <v>2</v>
      </c>
      <c r="HD249" s="2">
        <v>2</v>
      </c>
      <c r="HE249" s="2">
        <v>3</v>
      </c>
      <c r="HF249" s="2">
        <v>2</v>
      </c>
      <c r="HG249" s="2">
        <v>2</v>
      </c>
      <c r="HH249" s="2">
        <v>3</v>
      </c>
      <c r="HI249" s="2">
        <v>4</v>
      </c>
      <c r="HJ249" s="2">
        <v>4</v>
      </c>
      <c r="HK249" s="2">
        <v>3</v>
      </c>
      <c r="HL249" s="34">
        <v>100</v>
      </c>
      <c r="HM249" s="34">
        <v>100</v>
      </c>
      <c r="HN249" s="34">
        <v>60</v>
      </c>
      <c r="HO249" s="34">
        <v>50</v>
      </c>
      <c r="HP249" s="34">
        <v>50</v>
      </c>
      <c r="HQ249" s="34">
        <v>66.666666666666657</v>
      </c>
      <c r="HR249" s="34">
        <v>100</v>
      </c>
      <c r="HS249" s="34">
        <v>100</v>
      </c>
      <c r="HT249" s="34">
        <v>100</v>
      </c>
      <c r="HU249" s="34">
        <v>50</v>
      </c>
      <c r="HV249" s="34">
        <v>100</v>
      </c>
      <c r="HW249" s="34">
        <v>66.666666666666657</v>
      </c>
      <c r="HX249" s="39">
        <v>0</v>
      </c>
      <c r="HY249" s="39">
        <v>0</v>
      </c>
      <c r="HZ249" s="39">
        <v>20</v>
      </c>
      <c r="IA249" s="39">
        <v>50</v>
      </c>
      <c r="IB249" s="39">
        <v>0</v>
      </c>
      <c r="IC249" s="39">
        <v>33.333333333333329</v>
      </c>
      <c r="ID249" s="39">
        <v>0</v>
      </c>
      <c r="IE249" s="39">
        <v>0</v>
      </c>
      <c r="IF249" s="39">
        <v>0</v>
      </c>
      <c r="IG249" s="39">
        <v>0</v>
      </c>
      <c r="IH249" s="39">
        <v>0</v>
      </c>
      <c r="II249" s="39">
        <v>0</v>
      </c>
      <c r="IJ249" s="39">
        <v>0</v>
      </c>
      <c r="IK249" s="39">
        <v>0</v>
      </c>
      <c r="IL249" s="39">
        <v>20</v>
      </c>
      <c r="IM249" s="39">
        <v>0</v>
      </c>
      <c r="IN249" s="39">
        <v>50</v>
      </c>
      <c r="IO249" s="39">
        <v>0</v>
      </c>
      <c r="IP249" s="39">
        <v>0</v>
      </c>
      <c r="IQ249" s="39">
        <v>0</v>
      </c>
      <c r="IR249" s="39">
        <v>0</v>
      </c>
      <c r="IS249" s="39">
        <v>50</v>
      </c>
      <c r="IT249" s="39">
        <v>0</v>
      </c>
      <c r="IU249" s="39">
        <v>33.333333333333329</v>
      </c>
      <c r="IV249" s="39">
        <v>0</v>
      </c>
      <c r="IW249" s="39">
        <v>1</v>
      </c>
      <c r="IX249" s="39">
        <v>1</v>
      </c>
      <c r="IY249" s="39">
        <v>4</v>
      </c>
      <c r="IZ249" s="39">
        <v>0</v>
      </c>
      <c r="JA249" s="39">
        <v>1</v>
      </c>
      <c r="JB249" s="39">
        <v>4</v>
      </c>
      <c r="JC249" s="39">
        <v>0</v>
      </c>
      <c r="JD249" s="2">
        <v>1</v>
      </c>
      <c r="JE249" s="2">
        <v>1</v>
      </c>
      <c r="JF249" s="2">
        <v>1</v>
      </c>
      <c r="JG249" s="2">
        <v>1</v>
      </c>
      <c r="JH249" s="2">
        <v>0</v>
      </c>
      <c r="JI249" s="2">
        <v>0</v>
      </c>
      <c r="JJ249" s="2">
        <v>1</v>
      </c>
      <c r="JK249" s="2">
        <v>0</v>
      </c>
      <c r="JL249" s="2">
        <v>0</v>
      </c>
      <c r="JM249" s="44">
        <v>0</v>
      </c>
      <c r="JN249" s="44">
        <v>3</v>
      </c>
      <c r="JO249" s="44">
        <v>0</v>
      </c>
      <c r="JP249" s="2">
        <v>0</v>
      </c>
      <c r="JQ249" s="2">
        <v>0</v>
      </c>
      <c r="JR249" s="2">
        <v>0</v>
      </c>
      <c r="JS249" s="2">
        <v>0</v>
      </c>
      <c r="JT249" s="2">
        <v>3</v>
      </c>
      <c r="JU249" s="2">
        <v>1</v>
      </c>
      <c r="JV249" s="2">
        <v>1</v>
      </c>
      <c r="JW249" s="2">
        <v>0</v>
      </c>
      <c r="JX249" s="2">
        <v>1</v>
      </c>
      <c r="JY249" s="2">
        <v>0</v>
      </c>
      <c r="JZ249" s="2">
        <v>0</v>
      </c>
      <c r="KA249" s="2">
        <v>0</v>
      </c>
      <c r="KB249" s="25">
        <v>1</v>
      </c>
      <c r="KC249" s="25">
        <v>0</v>
      </c>
      <c r="KD249" s="25">
        <v>1</v>
      </c>
      <c r="KE249" s="25">
        <v>0</v>
      </c>
      <c r="KF249" s="25">
        <v>3</v>
      </c>
      <c r="KG249" s="25">
        <v>2</v>
      </c>
      <c r="KH249" s="25">
        <v>3</v>
      </c>
      <c r="KI249" s="25">
        <v>4</v>
      </c>
      <c r="KJ249" s="25">
        <v>1</v>
      </c>
      <c r="KK249" s="25">
        <v>1</v>
      </c>
      <c r="KL249" s="25">
        <v>7</v>
      </c>
      <c r="KM249" s="25">
        <v>0</v>
      </c>
      <c r="KN249" s="25">
        <v>2</v>
      </c>
      <c r="KO249" s="25">
        <v>1</v>
      </c>
      <c r="KP249" s="25">
        <v>2</v>
      </c>
      <c r="KQ249" s="25">
        <v>1</v>
      </c>
      <c r="KR249" s="44">
        <v>0</v>
      </c>
      <c r="KS249" s="44">
        <v>50</v>
      </c>
      <c r="KT249" s="44">
        <v>33.333333333333329</v>
      </c>
      <c r="KU249" s="44">
        <v>100</v>
      </c>
      <c r="KV249" s="44">
        <v>0</v>
      </c>
      <c r="KW249" s="44">
        <v>100</v>
      </c>
      <c r="KX249" s="44">
        <v>57.142857142857139</v>
      </c>
      <c r="KY249" s="44">
        <v>999999999</v>
      </c>
      <c r="KZ249" s="44">
        <v>50</v>
      </c>
      <c r="LA249" s="44">
        <v>100</v>
      </c>
      <c r="LB249" s="44">
        <v>50</v>
      </c>
      <c r="LC249" s="44">
        <v>100</v>
      </c>
      <c r="LD249" s="44">
        <v>0</v>
      </c>
      <c r="LE249" s="44">
        <v>0</v>
      </c>
      <c r="LF249" s="44">
        <v>33.333333333333329</v>
      </c>
      <c r="LG249" s="44">
        <v>0</v>
      </c>
      <c r="LH249" s="44">
        <v>0</v>
      </c>
      <c r="LI249" s="44">
        <v>0</v>
      </c>
      <c r="LJ249" s="44">
        <v>42.857142857142854</v>
      </c>
      <c r="LK249" s="44">
        <v>999999999</v>
      </c>
      <c r="LL249" s="44">
        <v>0</v>
      </c>
      <c r="LM249" s="44">
        <v>0</v>
      </c>
      <c r="LN249" s="44">
        <v>0</v>
      </c>
      <c r="LO249" s="44">
        <v>0</v>
      </c>
      <c r="LP249" s="44">
        <v>100</v>
      </c>
      <c r="LQ249" s="44">
        <v>50</v>
      </c>
      <c r="LR249" s="44">
        <v>33.333333333333329</v>
      </c>
      <c r="LS249" s="44">
        <v>0</v>
      </c>
      <c r="LT249" s="44">
        <v>100</v>
      </c>
      <c r="LU249" s="44">
        <v>0</v>
      </c>
      <c r="LV249" s="44">
        <v>0</v>
      </c>
      <c r="LW249" s="44">
        <v>999999999</v>
      </c>
      <c r="LX249" s="44">
        <v>50</v>
      </c>
      <c r="LY249" s="44">
        <v>0</v>
      </c>
      <c r="LZ249" s="44">
        <v>50</v>
      </c>
      <c r="MA249" s="44">
        <v>0</v>
      </c>
      <c r="MB249" s="25">
        <v>0</v>
      </c>
      <c r="MC249" s="25">
        <v>1</v>
      </c>
      <c r="MD249" s="25">
        <v>0</v>
      </c>
      <c r="ME249" s="25">
        <v>1</v>
      </c>
      <c r="MF249" s="25">
        <v>0</v>
      </c>
      <c r="MG249" s="25">
        <v>0</v>
      </c>
      <c r="MH249" s="25">
        <v>0</v>
      </c>
      <c r="MI249" s="25">
        <v>0</v>
      </c>
      <c r="MJ249" s="25">
        <v>1</v>
      </c>
      <c r="MK249" s="25">
        <v>0</v>
      </c>
      <c r="ML249" s="25">
        <v>0</v>
      </c>
      <c r="MM249" s="25">
        <v>0</v>
      </c>
      <c r="MN249" s="25">
        <v>1</v>
      </c>
      <c r="MO249" s="25">
        <v>2</v>
      </c>
      <c r="MP249" s="25">
        <v>2</v>
      </c>
      <c r="MQ249" s="25">
        <v>1</v>
      </c>
      <c r="MR249" s="25">
        <v>2</v>
      </c>
      <c r="MS249" s="25">
        <v>1</v>
      </c>
      <c r="MT249" s="25">
        <v>2</v>
      </c>
      <c r="MU249" s="25">
        <v>0</v>
      </c>
      <c r="MV249" s="25">
        <v>1</v>
      </c>
      <c r="MW249" s="44">
        <v>3</v>
      </c>
      <c r="MX249" s="44">
        <v>0</v>
      </c>
      <c r="MY249" s="44">
        <v>0</v>
      </c>
      <c r="MZ249" s="44">
        <v>0</v>
      </c>
      <c r="NA249" s="44">
        <v>50</v>
      </c>
      <c r="NB249" s="44">
        <v>0</v>
      </c>
      <c r="NC249" s="44">
        <v>100</v>
      </c>
      <c r="ND249" s="44">
        <v>0</v>
      </c>
      <c r="NE249" s="44">
        <v>0</v>
      </c>
      <c r="NF249" s="44">
        <v>0</v>
      </c>
      <c r="NG249" s="44">
        <v>999999999</v>
      </c>
      <c r="NH249" s="44">
        <v>100</v>
      </c>
      <c r="NI249" s="44">
        <v>0</v>
      </c>
      <c r="NJ249" s="44">
        <v>999999999</v>
      </c>
      <c r="NK249" s="44">
        <v>999999999</v>
      </c>
      <c r="NL249" s="25">
        <v>0</v>
      </c>
      <c r="NM249" s="25">
        <v>0</v>
      </c>
      <c r="NN249" s="25">
        <v>0</v>
      </c>
      <c r="NO249" s="25">
        <v>0</v>
      </c>
      <c r="NP249" s="25">
        <v>0</v>
      </c>
      <c r="NQ249" s="25">
        <v>0</v>
      </c>
      <c r="NR249" s="25">
        <v>0</v>
      </c>
      <c r="NS249" s="25">
        <v>0</v>
      </c>
      <c r="NT249" s="25">
        <v>0</v>
      </c>
      <c r="NU249" s="25">
        <v>0</v>
      </c>
      <c r="NV249" s="25">
        <v>0</v>
      </c>
      <c r="NW249" s="25">
        <v>1</v>
      </c>
      <c r="NX249" s="25">
        <v>0</v>
      </c>
      <c r="NY249" s="25">
        <v>0</v>
      </c>
      <c r="NZ249" s="25">
        <v>1</v>
      </c>
      <c r="OA249" s="25">
        <v>0</v>
      </c>
      <c r="OB249" s="25">
        <v>0</v>
      </c>
      <c r="OC249" s="25">
        <v>1</v>
      </c>
      <c r="OD249" s="44">
        <v>1</v>
      </c>
      <c r="OE249" s="44">
        <v>0</v>
      </c>
      <c r="OF249" s="44">
        <v>0</v>
      </c>
      <c r="OG249" s="44">
        <v>0</v>
      </c>
      <c r="OH249" s="44">
        <v>0</v>
      </c>
      <c r="OI249" s="44">
        <v>1</v>
      </c>
      <c r="OJ249" s="44">
        <v>999999999</v>
      </c>
      <c r="OK249" s="44">
        <v>999999999</v>
      </c>
      <c r="OL249" s="44">
        <v>0</v>
      </c>
      <c r="OM249" s="44">
        <v>999999999</v>
      </c>
      <c r="ON249" s="44">
        <v>999999999</v>
      </c>
      <c r="OO249" s="44">
        <v>0</v>
      </c>
      <c r="OP249" s="44">
        <v>0</v>
      </c>
      <c r="OQ249" s="44">
        <v>999999999</v>
      </c>
      <c r="OR249" s="44">
        <v>999999999</v>
      </c>
      <c r="OS249" s="44">
        <v>999999999</v>
      </c>
      <c r="OT249" s="44">
        <v>999999999</v>
      </c>
      <c r="OU249" s="44">
        <v>100</v>
      </c>
      <c r="OV249" s="25">
        <v>4</v>
      </c>
      <c r="OW249" s="25">
        <v>5</v>
      </c>
      <c r="OX249" s="25">
        <v>6</v>
      </c>
      <c r="OY249" s="25">
        <v>6</v>
      </c>
      <c r="OZ249" s="25">
        <v>6</v>
      </c>
      <c r="PA249" s="25">
        <v>3</v>
      </c>
      <c r="PB249" s="25">
        <v>7</v>
      </c>
      <c r="PC249" s="25">
        <v>4</v>
      </c>
      <c r="PD249" s="25">
        <v>5</v>
      </c>
      <c r="PE249" s="25">
        <v>4</v>
      </c>
      <c r="PF249" s="25">
        <v>7</v>
      </c>
      <c r="PG249" s="25">
        <v>3</v>
      </c>
      <c r="PH249" s="25">
        <v>8</v>
      </c>
      <c r="PI249" s="25">
        <v>7</v>
      </c>
      <c r="PJ249" s="25">
        <v>10</v>
      </c>
      <c r="PK249" s="25">
        <v>9</v>
      </c>
      <c r="PL249" s="25">
        <v>8</v>
      </c>
      <c r="PM249" s="25">
        <v>5</v>
      </c>
      <c r="PN249" s="25">
        <v>10</v>
      </c>
      <c r="PO249" s="25">
        <v>6</v>
      </c>
      <c r="PP249" s="25">
        <v>6</v>
      </c>
      <c r="PQ249" s="25">
        <v>6</v>
      </c>
      <c r="PR249" s="25">
        <v>7</v>
      </c>
      <c r="PS249" s="25">
        <v>7</v>
      </c>
      <c r="PT249" s="44">
        <v>50</v>
      </c>
      <c r="PU249" s="44">
        <v>71.428571428571431</v>
      </c>
      <c r="PV249" s="44">
        <v>60</v>
      </c>
      <c r="PW249" s="44">
        <v>66.666666666666657</v>
      </c>
      <c r="PX249" s="44">
        <v>75</v>
      </c>
      <c r="PY249" s="44">
        <v>60</v>
      </c>
      <c r="PZ249" s="44">
        <v>70</v>
      </c>
      <c r="QA249" s="44">
        <v>66.666666666666657</v>
      </c>
      <c r="QB249" s="44">
        <v>83.333333333333343</v>
      </c>
      <c r="QC249" s="44">
        <v>66.666666666666657</v>
      </c>
      <c r="QD249" s="44">
        <v>100</v>
      </c>
      <c r="QE249" s="44">
        <v>42.857142857142854</v>
      </c>
      <c r="QF249" s="25">
        <v>2</v>
      </c>
      <c r="QG249" s="25">
        <v>4</v>
      </c>
      <c r="QH249" s="25">
        <v>7</v>
      </c>
      <c r="QI249" s="25">
        <v>5</v>
      </c>
      <c r="QJ249" s="25">
        <v>4</v>
      </c>
      <c r="QK249" s="25">
        <v>3</v>
      </c>
      <c r="QL249" s="25">
        <v>6</v>
      </c>
      <c r="QM249" s="25">
        <v>3</v>
      </c>
      <c r="QN249" s="25">
        <v>5</v>
      </c>
      <c r="QO249" s="25">
        <v>3</v>
      </c>
      <c r="QP249" s="25">
        <v>2</v>
      </c>
      <c r="QQ249" s="25">
        <v>8</v>
      </c>
      <c r="QR249" s="25">
        <v>7</v>
      </c>
      <c r="QS249" s="25">
        <v>10</v>
      </c>
      <c r="QT249" s="25">
        <v>9</v>
      </c>
      <c r="QU249" s="25">
        <v>8</v>
      </c>
      <c r="QV249" s="25">
        <v>5</v>
      </c>
      <c r="QW249" s="25">
        <v>10</v>
      </c>
      <c r="QX249" s="25">
        <v>6</v>
      </c>
      <c r="QY249" s="25">
        <v>6</v>
      </c>
      <c r="QZ249" s="25">
        <v>6</v>
      </c>
      <c r="RA249" s="25">
        <v>7</v>
      </c>
      <c r="RB249" s="44">
        <v>25</v>
      </c>
      <c r="RC249" s="44">
        <v>57.142857142857139</v>
      </c>
      <c r="RD249" s="44">
        <v>70</v>
      </c>
      <c r="RE249" s="44">
        <v>55.555555555555557</v>
      </c>
      <c r="RF249" s="44">
        <v>50</v>
      </c>
      <c r="RG249" s="44">
        <v>60</v>
      </c>
      <c r="RH249" s="44">
        <v>60</v>
      </c>
      <c r="RI249" s="44">
        <v>50</v>
      </c>
      <c r="RJ249" s="44">
        <v>83.333333333333343</v>
      </c>
      <c r="RK249" s="44">
        <v>50</v>
      </c>
      <c r="RL249" s="44">
        <v>28.571428571428569</v>
      </c>
      <c r="RM249" s="25">
        <v>2</v>
      </c>
      <c r="RN249" s="25">
        <v>4</v>
      </c>
      <c r="RO249" s="25">
        <v>6</v>
      </c>
      <c r="RP249" s="25">
        <v>5</v>
      </c>
      <c r="RQ249" s="25">
        <v>2</v>
      </c>
      <c r="RR249" s="25">
        <v>4</v>
      </c>
      <c r="RS249" s="25">
        <v>6</v>
      </c>
      <c r="RT249" s="25">
        <v>2</v>
      </c>
      <c r="RU249" s="25">
        <v>4</v>
      </c>
      <c r="RV249" s="25">
        <v>3</v>
      </c>
      <c r="RW249" s="25">
        <v>4</v>
      </c>
      <c r="RX249" s="25">
        <v>3</v>
      </c>
      <c r="RY249" s="25">
        <v>1</v>
      </c>
      <c r="RZ249" s="25">
        <v>3</v>
      </c>
      <c r="SA249" s="25">
        <v>3</v>
      </c>
      <c r="SB249" s="25">
        <v>6</v>
      </c>
      <c r="SC249" s="25">
        <v>0</v>
      </c>
      <c r="SD249" s="25">
        <v>2</v>
      </c>
      <c r="SE249" s="25">
        <v>6</v>
      </c>
      <c r="SF249" s="25">
        <v>2</v>
      </c>
      <c r="SG249" s="25">
        <v>4</v>
      </c>
      <c r="SH249" s="25">
        <v>3</v>
      </c>
      <c r="SI249" s="25">
        <v>3</v>
      </c>
      <c r="SJ249" s="25">
        <v>4</v>
      </c>
      <c r="SK249" s="25">
        <v>1</v>
      </c>
      <c r="SL249" s="25">
        <v>3</v>
      </c>
      <c r="SM249" s="25">
        <v>3</v>
      </c>
      <c r="SN249" s="25">
        <v>5</v>
      </c>
      <c r="SO249" s="25">
        <v>0</v>
      </c>
      <c r="SP249" s="25">
        <v>2</v>
      </c>
      <c r="SQ249" s="25">
        <v>4</v>
      </c>
      <c r="SR249" s="25">
        <v>2</v>
      </c>
      <c r="SS249" s="25">
        <v>3</v>
      </c>
      <c r="ST249" s="25">
        <v>2</v>
      </c>
      <c r="SU249" s="25">
        <v>2</v>
      </c>
      <c r="SV249" s="25">
        <v>3</v>
      </c>
      <c r="SW249" s="44">
        <v>33.333333333333329</v>
      </c>
      <c r="SX249" s="44">
        <v>100</v>
      </c>
      <c r="SY249" s="44">
        <v>75</v>
      </c>
      <c r="SZ249" s="44">
        <v>83.333333333333343</v>
      </c>
      <c r="TA249" s="44">
        <v>50</v>
      </c>
      <c r="TB249" s="44">
        <v>100</v>
      </c>
      <c r="TC249" s="44">
        <v>60</v>
      </c>
      <c r="TD249" s="44">
        <v>50</v>
      </c>
      <c r="TE249" s="44">
        <v>66.666666666666657</v>
      </c>
      <c r="TF249" s="44">
        <v>60</v>
      </c>
      <c r="TG249" s="44">
        <v>66.666666666666657</v>
      </c>
      <c r="TH249" s="44">
        <v>60</v>
      </c>
      <c r="TI249" s="44">
        <v>16.666666666666664</v>
      </c>
      <c r="TJ249" s="44">
        <v>75</v>
      </c>
      <c r="TK249" s="44">
        <v>37.5</v>
      </c>
      <c r="TL249" s="44">
        <v>100</v>
      </c>
      <c r="TM249" s="44">
        <v>0</v>
      </c>
      <c r="TN249" s="44">
        <v>50</v>
      </c>
      <c r="TO249" s="44">
        <v>60</v>
      </c>
      <c r="TP249" s="44">
        <v>50</v>
      </c>
      <c r="TQ249" s="44">
        <v>66.666666666666657</v>
      </c>
      <c r="TR249" s="44">
        <v>60</v>
      </c>
      <c r="TS249" s="44">
        <v>50</v>
      </c>
      <c r="TT249" s="44">
        <v>80</v>
      </c>
      <c r="TU249" s="44">
        <v>16.666666666666664</v>
      </c>
      <c r="TV249" s="44">
        <v>75</v>
      </c>
      <c r="TW249" s="44">
        <v>37.5</v>
      </c>
      <c r="TX249" s="44">
        <v>83.333333333333343</v>
      </c>
      <c r="TY249" s="44">
        <v>0</v>
      </c>
      <c r="TZ249" s="44">
        <v>50</v>
      </c>
      <c r="UA249" s="44">
        <v>40</v>
      </c>
      <c r="UB249" s="44">
        <v>50</v>
      </c>
      <c r="UC249" s="44">
        <v>50</v>
      </c>
      <c r="UD249" s="44">
        <v>40</v>
      </c>
      <c r="UE249" s="44">
        <v>33.333333333333329</v>
      </c>
      <c r="UF249" s="44">
        <v>60</v>
      </c>
    </row>
    <row r="250" spans="1:552" x14ac:dyDescent="0.25">
      <c r="A250" s="2" t="str">
        <f t="shared" si="3"/>
        <v xml:space="preserve">410480 Cascavel                                                                                                                                     </v>
      </c>
      <c r="B250" s="58">
        <v>410480</v>
      </c>
      <c r="C250" s="2" t="s">
        <v>294</v>
      </c>
      <c r="D250" s="56">
        <v>15</v>
      </c>
      <c r="E250" s="56">
        <v>12</v>
      </c>
      <c r="F250" s="56">
        <v>9</v>
      </c>
      <c r="G250" s="56">
        <v>13</v>
      </c>
      <c r="H250" s="56">
        <v>13</v>
      </c>
      <c r="I250" s="56">
        <v>21</v>
      </c>
      <c r="J250" s="56">
        <v>18</v>
      </c>
      <c r="K250" s="56">
        <v>20</v>
      </c>
      <c r="L250" s="56">
        <v>24</v>
      </c>
      <c r="M250" s="56">
        <v>23</v>
      </c>
      <c r="N250" s="56">
        <v>22</v>
      </c>
      <c r="O250" s="56">
        <v>33</v>
      </c>
      <c r="P250" s="59">
        <v>8</v>
      </c>
      <c r="Q250" s="59">
        <v>4</v>
      </c>
      <c r="R250" s="59">
        <v>4</v>
      </c>
      <c r="S250" s="59">
        <v>5</v>
      </c>
      <c r="T250" s="59">
        <v>4</v>
      </c>
      <c r="U250" s="59">
        <v>11</v>
      </c>
      <c r="V250" s="59">
        <v>14</v>
      </c>
      <c r="W250" s="59">
        <v>11</v>
      </c>
      <c r="X250" s="59">
        <v>15</v>
      </c>
      <c r="Y250" s="59">
        <v>13</v>
      </c>
      <c r="Z250" s="59">
        <v>13</v>
      </c>
      <c r="AA250" s="59">
        <v>19</v>
      </c>
      <c r="AB250" s="62">
        <v>53.333333333333336</v>
      </c>
      <c r="AC250" s="62">
        <v>33.333333333333329</v>
      </c>
      <c r="AD250" s="62">
        <v>44.444444444444443</v>
      </c>
      <c r="AE250" s="62">
        <v>38.461538461538467</v>
      </c>
      <c r="AF250" s="62">
        <v>30.76923076923077</v>
      </c>
      <c r="AG250" s="62">
        <v>52.380952380952387</v>
      </c>
      <c r="AH250" s="62">
        <v>77.777777777777786</v>
      </c>
      <c r="AI250" s="62">
        <v>55.000000000000007</v>
      </c>
      <c r="AJ250" s="62">
        <v>62.5</v>
      </c>
      <c r="AK250" s="62">
        <v>56.521739130434781</v>
      </c>
      <c r="AL250" s="62">
        <v>59.090909090909093</v>
      </c>
      <c r="AM250" s="62">
        <v>57.575757575757578</v>
      </c>
      <c r="AN250" s="61">
        <v>7</v>
      </c>
      <c r="AO250" s="25">
        <v>8</v>
      </c>
      <c r="AP250" s="25">
        <v>4</v>
      </c>
      <c r="AQ250" s="25">
        <v>8</v>
      </c>
      <c r="AR250" s="25">
        <v>8</v>
      </c>
      <c r="AS250" s="25">
        <v>10</v>
      </c>
      <c r="AT250" s="25">
        <v>3</v>
      </c>
      <c r="AU250" s="25">
        <v>7</v>
      </c>
      <c r="AV250" s="25">
        <v>9</v>
      </c>
      <c r="AW250" s="25">
        <v>9</v>
      </c>
      <c r="AX250" s="25">
        <v>9</v>
      </c>
      <c r="AY250" s="25">
        <v>12</v>
      </c>
      <c r="AZ250" s="39">
        <v>46.666666666666664</v>
      </c>
      <c r="BA250" s="39">
        <v>66.666666666666657</v>
      </c>
      <c r="BB250" s="39">
        <v>44.444444444444443</v>
      </c>
      <c r="BC250" s="39">
        <v>61.53846153846154</v>
      </c>
      <c r="BD250" s="39">
        <v>61.53846153846154</v>
      </c>
      <c r="BE250" s="39">
        <v>47.619047619047613</v>
      </c>
      <c r="BF250" s="39">
        <v>16.666666666666664</v>
      </c>
      <c r="BG250" s="39">
        <v>35</v>
      </c>
      <c r="BH250" s="39">
        <v>37.5</v>
      </c>
      <c r="BI250" s="39">
        <v>39.130434782608695</v>
      </c>
      <c r="BJ250" s="39">
        <v>40.909090909090914</v>
      </c>
      <c r="BK250" s="39">
        <v>36.363636363636367</v>
      </c>
      <c r="BL250" s="25">
        <v>0</v>
      </c>
      <c r="BM250" s="25">
        <v>0</v>
      </c>
      <c r="BN250" s="25">
        <v>1</v>
      </c>
      <c r="BO250" s="25">
        <v>0</v>
      </c>
      <c r="BP250" s="25">
        <v>1</v>
      </c>
      <c r="BQ250" s="25">
        <v>0</v>
      </c>
      <c r="BR250" s="25">
        <v>1</v>
      </c>
      <c r="BS250" s="25">
        <v>2</v>
      </c>
      <c r="BT250" s="25">
        <v>0</v>
      </c>
      <c r="BU250" s="25">
        <v>1</v>
      </c>
      <c r="BV250" s="25">
        <v>0</v>
      </c>
      <c r="BW250" s="25">
        <v>2</v>
      </c>
      <c r="BX250" s="39">
        <v>0</v>
      </c>
      <c r="BY250" s="39">
        <v>0</v>
      </c>
      <c r="BZ250" s="39">
        <v>11.111111111111111</v>
      </c>
      <c r="CA250" s="39">
        <v>0</v>
      </c>
      <c r="CB250" s="39">
        <v>7.6923076923076925</v>
      </c>
      <c r="CC250" s="39">
        <v>0</v>
      </c>
      <c r="CD250" s="39">
        <v>5.5555555555555554</v>
      </c>
      <c r="CE250" s="39">
        <v>10</v>
      </c>
      <c r="CF250" s="39">
        <v>0</v>
      </c>
      <c r="CG250" s="39">
        <v>4.3478260869565215</v>
      </c>
      <c r="CH250" s="39">
        <v>0</v>
      </c>
      <c r="CI250" s="39">
        <v>6.0606060606060606</v>
      </c>
      <c r="CJ250" s="63">
        <v>0</v>
      </c>
      <c r="CK250" s="63">
        <v>1</v>
      </c>
      <c r="CL250" s="63">
        <v>1</v>
      </c>
      <c r="CM250" s="63">
        <v>2</v>
      </c>
      <c r="CN250" s="63">
        <v>2</v>
      </c>
      <c r="CO250" s="63">
        <v>5</v>
      </c>
      <c r="CP250" s="63">
        <v>9</v>
      </c>
      <c r="CQ250" s="63">
        <v>6</v>
      </c>
      <c r="CR250" s="63">
        <v>8</v>
      </c>
      <c r="CS250" s="63">
        <v>7</v>
      </c>
      <c r="CT250" s="63">
        <v>4</v>
      </c>
      <c r="CU250" s="63">
        <v>10</v>
      </c>
      <c r="CV250" s="63">
        <v>1</v>
      </c>
      <c r="CW250" s="63">
        <v>0</v>
      </c>
      <c r="CX250" s="63">
        <v>0</v>
      </c>
      <c r="CY250" s="63">
        <v>0</v>
      </c>
      <c r="CZ250" s="63">
        <v>0</v>
      </c>
      <c r="DA250" s="63">
        <v>0</v>
      </c>
      <c r="DB250" s="63">
        <v>1</v>
      </c>
      <c r="DC250" s="63">
        <v>0</v>
      </c>
      <c r="DD250" s="63">
        <v>1</v>
      </c>
      <c r="DE250" s="63">
        <v>0</v>
      </c>
      <c r="DF250" s="63">
        <v>2</v>
      </c>
      <c r="DG250" s="63">
        <v>1</v>
      </c>
      <c r="DH250" s="25">
        <v>2</v>
      </c>
      <c r="DI250" s="25">
        <v>1</v>
      </c>
      <c r="DJ250" s="25">
        <v>2</v>
      </c>
      <c r="DK250" s="25">
        <v>1</v>
      </c>
      <c r="DL250" s="25">
        <v>1</v>
      </c>
      <c r="DM250" s="25">
        <v>4</v>
      </c>
      <c r="DN250" s="25">
        <v>3</v>
      </c>
      <c r="DO250" s="25">
        <v>0</v>
      </c>
      <c r="DP250" s="25">
        <v>1</v>
      </c>
      <c r="DQ250" s="25">
        <v>0</v>
      </c>
      <c r="DR250" s="25">
        <v>1</v>
      </c>
      <c r="DS250" s="25">
        <v>2</v>
      </c>
      <c r="DT250" s="34">
        <v>3</v>
      </c>
      <c r="DU250" s="34">
        <v>2</v>
      </c>
      <c r="DV250" s="34">
        <v>3</v>
      </c>
      <c r="DW250" s="34">
        <v>3</v>
      </c>
      <c r="DX250" s="34">
        <v>3</v>
      </c>
      <c r="DY250" s="34">
        <v>9</v>
      </c>
      <c r="DZ250" s="34">
        <v>13</v>
      </c>
      <c r="EA250" s="2">
        <v>6</v>
      </c>
      <c r="EB250" s="2">
        <v>10</v>
      </c>
      <c r="EC250" s="2">
        <v>7</v>
      </c>
      <c r="ED250" s="2">
        <v>7</v>
      </c>
      <c r="EE250" s="2">
        <v>13</v>
      </c>
      <c r="EF250" s="34">
        <v>0</v>
      </c>
      <c r="EG250" s="34">
        <v>50</v>
      </c>
      <c r="EH250" s="34">
        <v>33.333333333333329</v>
      </c>
      <c r="EI250" s="34">
        <v>66.666666666666657</v>
      </c>
      <c r="EJ250" s="34">
        <v>66.666666666666657</v>
      </c>
      <c r="EK250" s="34">
        <v>55.555555555555557</v>
      </c>
      <c r="EL250" s="34">
        <v>69.230769230769226</v>
      </c>
      <c r="EM250" s="34">
        <v>100</v>
      </c>
      <c r="EN250" s="34">
        <v>80</v>
      </c>
      <c r="EO250" s="34">
        <v>100</v>
      </c>
      <c r="EP250" s="34">
        <v>57.142857142857139</v>
      </c>
      <c r="EQ250" s="34">
        <v>76.923076923076934</v>
      </c>
      <c r="ER250" s="34">
        <v>33.333333333333329</v>
      </c>
      <c r="ES250" s="34">
        <v>0</v>
      </c>
      <c r="ET250" s="34">
        <v>0</v>
      </c>
      <c r="EU250" s="34">
        <v>0</v>
      </c>
      <c r="EV250" s="34">
        <v>0</v>
      </c>
      <c r="EW250" s="34">
        <v>0</v>
      </c>
      <c r="EX250" s="34">
        <v>7.6923076923076925</v>
      </c>
      <c r="EY250" s="34">
        <v>0</v>
      </c>
      <c r="EZ250" s="34">
        <v>10</v>
      </c>
      <c r="FA250" s="34">
        <v>0</v>
      </c>
      <c r="FB250" s="34">
        <v>28.571428571428569</v>
      </c>
      <c r="FC250" s="34">
        <v>7.6923076923076925</v>
      </c>
      <c r="FD250" s="42">
        <v>66.666666666666657</v>
      </c>
      <c r="FE250" s="42">
        <v>50</v>
      </c>
      <c r="FF250" s="42">
        <v>66.666666666666657</v>
      </c>
      <c r="FG250" s="42">
        <v>33.333333333333329</v>
      </c>
      <c r="FH250" s="42">
        <v>33.333333333333329</v>
      </c>
      <c r="FI250" s="42">
        <v>44.444444444444443</v>
      </c>
      <c r="FJ250" s="42">
        <v>23.076923076923077</v>
      </c>
      <c r="FK250" s="42">
        <v>0</v>
      </c>
      <c r="FL250" s="42">
        <v>10</v>
      </c>
      <c r="FM250" s="42">
        <v>0</v>
      </c>
      <c r="FN250" s="42">
        <v>14.285714285714285</v>
      </c>
      <c r="FO250" s="42">
        <v>15.384615384615385</v>
      </c>
      <c r="FP250" s="42">
        <v>3</v>
      </c>
      <c r="FQ250" s="2">
        <v>2</v>
      </c>
      <c r="FR250" s="2">
        <v>2</v>
      </c>
      <c r="FS250" s="2">
        <v>2</v>
      </c>
      <c r="FT250" s="2">
        <v>2</v>
      </c>
      <c r="FU250" s="2">
        <v>7</v>
      </c>
      <c r="FV250" s="2">
        <v>13</v>
      </c>
      <c r="FW250" s="2">
        <v>8</v>
      </c>
      <c r="FX250" s="2">
        <v>14</v>
      </c>
      <c r="FY250" s="2">
        <v>11</v>
      </c>
      <c r="FZ250" s="2">
        <v>10</v>
      </c>
      <c r="GA250" s="2">
        <v>17</v>
      </c>
      <c r="GB250" s="25">
        <v>1</v>
      </c>
      <c r="GC250" s="25">
        <v>0</v>
      </c>
      <c r="GD250" s="25">
        <v>2</v>
      </c>
      <c r="GE250" s="25">
        <v>0</v>
      </c>
      <c r="GF250" s="25">
        <v>0</v>
      </c>
      <c r="GG250" s="25">
        <v>2</v>
      </c>
      <c r="GH250" s="25">
        <v>0</v>
      </c>
      <c r="GI250" s="25">
        <v>2</v>
      </c>
      <c r="GJ250" s="25">
        <v>1</v>
      </c>
      <c r="GK250" s="25">
        <v>0</v>
      </c>
      <c r="GL250" s="25">
        <v>2</v>
      </c>
      <c r="GM250" s="25">
        <v>0</v>
      </c>
      <c r="GN250" s="2">
        <v>3</v>
      </c>
      <c r="GO250" s="2">
        <v>2</v>
      </c>
      <c r="GP250" s="2">
        <v>0</v>
      </c>
      <c r="GQ250" s="2">
        <v>2</v>
      </c>
      <c r="GR250" s="2">
        <v>1</v>
      </c>
      <c r="GS250" s="2">
        <v>2</v>
      </c>
      <c r="GT250" s="2">
        <v>0</v>
      </c>
      <c r="GU250" s="2">
        <v>0</v>
      </c>
      <c r="GV250" s="2">
        <v>0</v>
      </c>
      <c r="GW250" s="2">
        <v>1</v>
      </c>
      <c r="GX250" s="2">
        <v>0</v>
      </c>
      <c r="GY250" s="2">
        <v>0</v>
      </c>
      <c r="GZ250" s="2">
        <v>7</v>
      </c>
      <c r="HA250" s="2">
        <v>4</v>
      </c>
      <c r="HB250" s="2">
        <v>4</v>
      </c>
      <c r="HC250" s="2">
        <v>4</v>
      </c>
      <c r="HD250" s="2">
        <v>3</v>
      </c>
      <c r="HE250" s="2">
        <v>11</v>
      </c>
      <c r="HF250" s="2">
        <v>13</v>
      </c>
      <c r="HG250" s="2">
        <v>10</v>
      </c>
      <c r="HH250" s="2">
        <v>15</v>
      </c>
      <c r="HI250" s="2">
        <v>12</v>
      </c>
      <c r="HJ250" s="2">
        <v>12</v>
      </c>
      <c r="HK250" s="2">
        <v>17</v>
      </c>
      <c r="HL250" s="34">
        <v>42.857142857142854</v>
      </c>
      <c r="HM250" s="34">
        <v>50</v>
      </c>
      <c r="HN250" s="34">
        <v>50</v>
      </c>
      <c r="HO250" s="34">
        <v>50</v>
      </c>
      <c r="HP250" s="34">
        <v>66.666666666666657</v>
      </c>
      <c r="HQ250" s="34">
        <v>63.636363636363633</v>
      </c>
      <c r="HR250" s="34">
        <v>100</v>
      </c>
      <c r="HS250" s="34">
        <v>80</v>
      </c>
      <c r="HT250" s="34">
        <v>93.333333333333329</v>
      </c>
      <c r="HU250" s="34">
        <v>91.666666666666657</v>
      </c>
      <c r="HV250" s="34">
        <v>83.333333333333343</v>
      </c>
      <c r="HW250" s="34">
        <v>100</v>
      </c>
      <c r="HX250" s="39">
        <v>14.285714285714285</v>
      </c>
      <c r="HY250" s="39">
        <v>0</v>
      </c>
      <c r="HZ250" s="39">
        <v>50</v>
      </c>
      <c r="IA250" s="39">
        <v>0</v>
      </c>
      <c r="IB250" s="39">
        <v>0</v>
      </c>
      <c r="IC250" s="39">
        <v>18.181818181818183</v>
      </c>
      <c r="ID250" s="39">
        <v>0</v>
      </c>
      <c r="IE250" s="39">
        <v>20</v>
      </c>
      <c r="IF250" s="39">
        <v>6.666666666666667</v>
      </c>
      <c r="IG250" s="39">
        <v>0</v>
      </c>
      <c r="IH250" s="39">
        <v>16.666666666666664</v>
      </c>
      <c r="II250" s="39">
        <v>0</v>
      </c>
      <c r="IJ250" s="39">
        <v>42.857142857142854</v>
      </c>
      <c r="IK250" s="39">
        <v>50</v>
      </c>
      <c r="IL250" s="39">
        <v>0</v>
      </c>
      <c r="IM250" s="39">
        <v>50</v>
      </c>
      <c r="IN250" s="39">
        <v>33.333333333333329</v>
      </c>
      <c r="IO250" s="39">
        <v>18.181818181818183</v>
      </c>
      <c r="IP250" s="39">
        <v>0</v>
      </c>
      <c r="IQ250" s="39">
        <v>0</v>
      </c>
      <c r="IR250" s="39">
        <v>0</v>
      </c>
      <c r="IS250" s="39">
        <v>8.3333333333333321</v>
      </c>
      <c r="IT250" s="39">
        <v>0</v>
      </c>
      <c r="IU250" s="39">
        <v>0</v>
      </c>
      <c r="IV250" s="39">
        <v>2</v>
      </c>
      <c r="IW250" s="39">
        <v>6</v>
      </c>
      <c r="IX250" s="39">
        <v>2</v>
      </c>
      <c r="IY250" s="39">
        <v>2</v>
      </c>
      <c r="IZ250" s="39">
        <v>5</v>
      </c>
      <c r="JA250" s="39">
        <v>7</v>
      </c>
      <c r="JB250" s="39">
        <v>2</v>
      </c>
      <c r="JC250" s="39">
        <v>4</v>
      </c>
      <c r="JD250" s="2">
        <v>7</v>
      </c>
      <c r="JE250" s="2">
        <v>7</v>
      </c>
      <c r="JF250" s="2">
        <v>9</v>
      </c>
      <c r="JG250" s="2">
        <v>9</v>
      </c>
      <c r="JH250" s="2">
        <v>0</v>
      </c>
      <c r="JI250" s="2">
        <v>1</v>
      </c>
      <c r="JJ250" s="2">
        <v>1</v>
      </c>
      <c r="JK250" s="2">
        <v>4</v>
      </c>
      <c r="JL250" s="2">
        <v>2</v>
      </c>
      <c r="JM250" s="44">
        <v>2</v>
      </c>
      <c r="JN250" s="44">
        <v>0</v>
      </c>
      <c r="JO250" s="44">
        <v>1</v>
      </c>
      <c r="JP250" s="2">
        <v>0</v>
      </c>
      <c r="JQ250" s="2">
        <v>0</v>
      </c>
      <c r="JR250" s="2">
        <v>0</v>
      </c>
      <c r="JS250" s="2">
        <v>0</v>
      </c>
      <c r="JT250" s="2">
        <v>3</v>
      </c>
      <c r="JU250" s="2">
        <v>1</v>
      </c>
      <c r="JV250" s="2">
        <v>0</v>
      </c>
      <c r="JW250" s="2">
        <v>2</v>
      </c>
      <c r="JX250" s="2">
        <v>1</v>
      </c>
      <c r="JY250" s="2">
        <v>1</v>
      </c>
      <c r="JZ250" s="2">
        <v>0</v>
      </c>
      <c r="KA250" s="2">
        <v>2</v>
      </c>
      <c r="KB250" s="25">
        <v>2</v>
      </c>
      <c r="KC250" s="25">
        <v>2</v>
      </c>
      <c r="KD250" s="25">
        <v>0</v>
      </c>
      <c r="KE250" s="25">
        <v>3</v>
      </c>
      <c r="KF250" s="25">
        <v>5</v>
      </c>
      <c r="KG250" s="25">
        <v>8</v>
      </c>
      <c r="KH250" s="25">
        <v>3</v>
      </c>
      <c r="KI250" s="25">
        <v>8</v>
      </c>
      <c r="KJ250" s="25">
        <v>8</v>
      </c>
      <c r="KK250" s="25">
        <v>10</v>
      </c>
      <c r="KL250" s="25">
        <v>2</v>
      </c>
      <c r="KM250" s="25">
        <v>7</v>
      </c>
      <c r="KN250" s="25">
        <v>9</v>
      </c>
      <c r="KO250" s="25">
        <v>9</v>
      </c>
      <c r="KP250" s="25">
        <v>9</v>
      </c>
      <c r="KQ250" s="25">
        <v>12</v>
      </c>
      <c r="KR250" s="44">
        <v>40</v>
      </c>
      <c r="KS250" s="44">
        <v>75</v>
      </c>
      <c r="KT250" s="44">
        <v>66.666666666666657</v>
      </c>
      <c r="KU250" s="44">
        <v>25</v>
      </c>
      <c r="KV250" s="44">
        <v>62.5</v>
      </c>
      <c r="KW250" s="44">
        <v>70</v>
      </c>
      <c r="KX250" s="44">
        <v>100</v>
      </c>
      <c r="KY250" s="44">
        <v>57.142857142857139</v>
      </c>
      <c r="KZ250" s="44">
        <v>77.777777777777786</v>
      </c>
      <c r="LA250" s="44">
        <v>77.777777777777786</v>
      </c>
      <c r="LB250" s="44">
        <v>100</v>
      </c>
      <c r="LC250" s="44">
        <v>75</v>
      </c>
      <c r="LD250" s="44">
        <v>0</v>
      </c>
      <c r="LE250" s="44">
        <v>12.5</v>
      </c>
      <c r="LF250" s="44">
        <v>33.333333333333329</v>
      </c>
      <c r="LG250" s="44">
        <v>50</v>
      </c>
      <c r="LH250" s="44">
        <v>25</v>
      </c>
      <c r="LI250" s="44">
        <v>20</v>
      </c>
      <c r="LJ250" s="44">
        <v>0</v>
      </c>
      <c r="LK250" s="44">
        <v>14.285714285714285</v>
      </c>
      <c r="LL250" s="44">
        <v>0</v>
      </c>
      <c r="LM250" s="44">
        <v>0</v>
      </c>
      <c r="LN250" s="44">
        <v>0</v>
      </c>
      <c r="LO250" s="44">
        <v>0</v>
      </c>
      <c r="LP250" s="44">
        <v>60</v>
      </c>
      <c r="LQ250" s="44">
        <v>12.5</v>
      </c>
      <c r="LR250" s="44">
        <v>0</v>
      </c>
      <c r="LS250" s="44">
        <v>25</v>
      </c>
      <c r="LT250" s="44">
        <v>12.5</v>
      </c>
      <c r="LU250" s="44">
        <v>10</v>
      </c>
      <c r="LV250" s="44">
        <v>0</v>
      </c>
      <c r="LW250" s="44">
        <v>28.571428571428569</v>
      </c>
      <c r="LX250" s="44">
        <v>22.222222222222221</v>
      </c>
      <c r="LY250" s="44">
        <v>22.222222222222221</v>
      </c>
      <c r="LZ250" s="44">
        <v>0</v>
      </c>
      <c r="MA250" s="44">
        <v>25</v>
      </c>
      <c r="MB250" s="25">
        <v>2</v>
      </c>
      <c r="MC250" s="25">
        <v>1</v>
      </c>
      <c r="MD250" s="25">
        <v>1</v>
      </c>
      <c r="ME250" s="25">
        <v>1</v>
      </c>
      <c r="MF250" s="25">
        <v>1</v>
      </c>
      <c r="MG250" s="25">
        <v>3</v>
      </c>
      <c r="MH250" s="25">
        <v>1</v>
      </c>
      <c r="MI250" s="25">
        <v>0</v>
      </c>
      <c r="MJ250" s="25">
        <v>0</v>
      </c>
      <c r="MK250" s="25">
        <v>0</v>
      </c>
      <c r="ML250" s="25">
        <v>0</v>
      </c>
      <c r="MM250" s="25">
        <v>1</v>
      </c>
      <c r="MN250" s="25">
        <v>3</v>
      </c>
      <c r="MO250" s="25">
        <v>2</v>
      </c>
      <c r="MP250" s="25">
        <v>3</v>
      </c>
      <c r="MQ250" s="25">
        <v>3</v>
      </c>
      <c r="MR250" s="25">
        <v>3</v>
      </c>
      <c r="MS250" s="25">
        <v>9</v>
      </c>
      <c r="MT250" s="25">
        <v>6</v>
      </c>
      <c r="MU250" s="25">
        <v>2</v>
      </c>
      <c r="MV250" s="25">
        <v>2</v>
      </c>
      <c r="MW250" s="44">
        <v>1</v>
      </c>
      <c r="MX250" s="44">
        <v>5</v>
      </c>
      <c r="MY250" s="44">
        <v>6</v>
      </c>
      <c r="MZ250" s="44">
        <v>66.666666666666657</v>
      </c>
      <c r="NA250" s="44">
        <v>50</v>
      </c>
      <c r="NB250" s="44">
        <v>33.333333333333329</v>
      </c>
      <c r="NC250" s="44">
        <v>33.333333333333329</v>
      </c>
      <c r="ND250" s="44">
        <v>33.333333333333329</v>
      </c>
      <c r="NE250" s="44">
        <v>33.333333333333329</v>
      </c>
      <c r="NF250" s="44">
        <v>16.666666666666664</v>
      </c>
      <c r="NG250" s="44">
        <v>0</v>
      </c>
      <c r="NH250" s="44">
        <v>0</v>
      </c>
      <c r="NI250" s="44">
        <v>0</v>
      </c>
      <c r="NJ250" s="44">
        <v>0</v>
      </c>
      <c r="NK250" s="44">
        <v>16.666666666666664</v>
      </c>
      <c r="NL250" s="25">
        <v>1</v>
      </c>
      <c r="NM250" s="25">
        <v>0</v>
      </c>
      <c r="NN250" s="25">
        <v>0</v>
      </c>
      <c r="NO250" s="25">
        <v>0</v>
      </c>
      <c r="NP250" s="25">
        <v>0</v>
      </c>
      <c r="NQ250" s="25">
        <v>0</v>
      </c>
      <c r="NR250" s="25">
        <v>0</v>
      </c>
      <c r="NS250" s="25">
        <v>0</v>
      </c>
      <c r="NT250" s="25">
        <v>1</v>
      </c>
      <c r="NU250" s="25">
        <v>0</v>
      </c>
      <c r="NV250" s="25">
        <v>0</v>
      </c>
      <c r="NW250" s="25">
        <v>1</v>
      </c>
      <c r="NX250" s="25">
        <v>2</v>
      </c>
      <c r="NY250" s="25">
        <v>0</v>
      </c>
      <c r="NZ250" s="25">
        <v>0</v>
      </c>
      <c r="OA250" s="25">
        <v>1</v>
      </c>
      <c r="OB250" s="25">
        <v>0</v>
      </c>
      <c r="OC250" s="25">
        <v>0</v>
      </c>
      <c r="OD250" s="44">
        <v>0</v>
      </c>
      <c r="OE250" s="44">
        <v>1</v>
      </c>
      <c r="OF250" s="44">
        <v>2</v>
      </c>
      <c r="OG250" s="44">
        <v>0</v>
      </c>
      <c r="OH250" s="44">
        <v>0</v>
      </c>
      <c r="OI250" s="44">
        <v>1</v>
      </c>
      <c r="OJ250" s="44">
        <v>50</v>
      </c>
      <c r="OK250" s="44">
        <v>999999999</v>
      </c>
      <c r="OL250" s="44">
        <v>999999999</v>
      </c>
      <c r="OM250" s="44">
        <v>0</v>
      </c>
      <c r="ON250" s="44">
        <v>999999999</v>
      </c>
      <c r="OO250" s="44">
        <v>999999999</v>
      </c>
      <c r="OP250" s="44">
        <v>999999999</v>
      </c>
      <c r="OQ250" s="44">
        <v>0</v>
      </c>
      <c r="OR250" s="44">
        <v>50</v>
      </c>
      <c r="OS250" s="44">
        <v>999999999</v>
      </c>
      <c r="OT250" s="44">
        <v>999999999</v>
      </c>
      <c r="OU250" s="44">
        <v>100</v>
      </c>
      <c r="OV250" s="25">
        <v>10</v>
      </c>
      <c r="OW250" s="25">
        <v>8</v>
      </c>
      <c r="OX250" s="25">
        <v>4</v>
      </c>
      <c r="OY250" s="25">
        <v>11</v>
      </c>
      <c r="OZ250" s="25">
        <v>14</v>
      </c>
      <c r="PA250" s="25">
        <v>18</v>
      </c>
      <c r="PB250" s="25">
        <v>22</v>
      </c>
      <c r="PC250" s="25">
        <v>26</v>
      </c>
      <c r="PD250" s="25">
        <v>24</v>
      </c>
      <c r="PE250" s="25">
        <v>24</v>
      </c>
      <c r="PF250" s="25">
        <v>28</v>
      </c>
      <c r="PG250" s="25">
        <v>22</v>
      </c>
      <c r="PH250" s="25">
        <v>20</v>
      </c>
      <c r="PI250" s="25">
        <v>23</v>
      </c>
      <c r="PJ250" s="25">
        <v>12</v>
      </c>
      <c r="PK250" s="25">
        <v>16</v>
      </c>
      <c r="PL250" s="25">
        <v>18</v>
      </c>
      <c r="PM250" s="25">
        <v>25</v>
      </c>
      <c r="PN250" s="25">
        <v>22</v>
      </c>
      <c r="PO250" s="25">
        <v>27</v>
      </c>
      <c r="PP250" s="25">
        <v>27</v>
      </c>
      <c r="PQ250" s="25">
        <v>28</v>
      </c>
      <c r="PR250" s="25">
        <v>29</v>
      </c>
      <c r="PS250" s="25">
        <v>46</v>
      </c>
      <c r="PT250" s="44">
        <v>50</v>
      </c>
      <c r="PU250" s="44">
        <v>34.782608695652172</v>
      </c>
      <c r="PV250" s="44">
        <v>33.333333333333329</v>
      </c>
      <c r="PW250" s="44">
        <v>68.75</v>
      </c>
      <c r="PX250" s="44">
        <v>77.777777777777786</v>
      </c>
      <c r="PY250" s="44">
        <v>72</v>
      </c>
      <c r="PZ250" s="44">
        <v>100</v>
      </c>
      <c r="QA250" s="44">
        <v>96.296296296296291</v>
      </c>
      <c r="QB250" s="44">
        <v>88.888888888888886</v>
      </c>
      <c r="QC250" s="44">
        <v>85.714285714285708</v>
      </c>
      <c r="QD250" s="44">
        <v>96.551724137931032</v>
      </c>
      <c r="QE250" s="44">
        <v>47.826086956521742</v>
      </c>
      <c r="QF250" s="25">
        <v>11</v>
      </c>
      <c r="QG250" s="25">
        <v>12</v>
      </c>
      <c r="QH250" s="25">
        <v>7</v>
      </c>
      <c r="QI250" s="25">
        <v>9</v>
      </c>
      <c r="QJ250" s="25">
        <v>12</v>
      </c>
      <c r="QK250" s="25">
        <v>19</v>
      </c>
      <c r="QL250" s="25">
        <v>21</v>
      </c>
      <c r="QM250" s="25">
        <v>21</v>
      </c>
      <c r="QN250" s="25">
        <v>24</v>
      </c>
      <c r="QO250" s="25">
        <v>21</v>
      </c>
      <c r="QP250" s="25">
        <v>9</v>
      </c>
      <c r="QQ250" s="25">
        <v>20</v>
      </c>
      <c r="QR250" s="25">
        <v>23</v>
      </c>
      <c r="QS250" s="25">
        <v>12</v>
      </c>
      <c r="QT250" s="25">
        <v>16</v>
      </c>
      <c r="QU250" s="25">
        <v>18</v>
      </c>
      <c r="QV250" s="25">
        <v>25</v>
      </c>
      <c r="QW250" s="25">
        <v>22</v>
      </c>
      <c r="QX250" s="25">
        <v>27</v>
      </c>
      <c r="QY250" s="25">
        <v>27</v>
      </c>
      <c r="QZ250" s="25">
        <v>28</v>
      </c>
      <c r="RA250" s="25">
        <v>29</v>
      </c>
      <c r="RB250" s="44">
        <v>55.000000000000007</v>
      </c>
      <c r="RC250" s="44">
        <v>52.173913043478258</v>
      </c>
      <c r="RD250" s="44">
        <v>58.333333333333336</v>
      </c>
      <c r="RE250" s="44">
        <v>56.25</v>
      </c>
      <c r="RF250" s="44">
        <v>66.666666666666657</v>
      </c>
      <c r="RG250" s="44">
        <v>76</v>
      </c>
      <c r="RH250" s="44">
        <v>95.454545454545453</v>
      </c>
      <c r="RI250" s="44">
        <v>77.777777777777786</v>
      </c>
      <c r="RJ250" s="44">
        <v>88.888888888888886</v>
      </c>
      <c r="RK250" s="44">
        <v>75</v>
      </c>
      <c r="RL250" s="44">
        <v>31.03448275862069</v>
      </c>
      <c r="RM250" s="25">
        <v>12</v>
      </c>
      <c r="RN250" s="25">
        <v>10</v>
      </c>
      <c r="RO250" s="25">
        <v>7</v>
      </c>
      <c r="RP250" s="25">
        <v>10</v>
      </c>
      <c r="RQ250" s="25">
        <v>10</v>
      </c>
      <c r="RR250" s="25">
        <v>19</v>
      </c>
      <c r="RS250" s="25">
        <v>10</v>
      </c>
      <c r="RT250" s="25">
        <v>10</v>
      </c>
      <c r="RU250" s="25">
        <v>14</v>
      </c>
      <c r="RV250" s="25">
        <v>11</v>
      </c>
      <c r="RW250" s="25">
        <v>11</v>
      </c>
      <c r="RX250" s="25">
        <v>23</v>
      </c>
      <c r="RY250" s="25">
        <v>7</v>
      </c>
      <c r="RZ250" s="25">
        <v>7</v>
      </c>
      <c r="SA250" s="25">
        <v>6</v>
      </c>
      <c r="SB250" s="25">
        <v>9</v>
      </c>
      <c r="SC250" s="25">
        <v>8</v>
      </c>
      <c r="SD250" s="25">
        <v>17</v>
      </c>
      <c r="SE250" s="25">
        <v>13</v>
      </c>
      <c r="SF250" s="25">
        <v>14</v>
      </c>
      <c r="SG250" s="25">
        <v>12</v>
      </c>
      <c r="SH250" s="25">
        <v>13</v>
      </c>
      <c r="SI250" s="25">
        <v>16</v>
      </c>
      <c r="SJ250" s="25">
        <v>23</v>
      </c>
      <c r="SK250" s="25">
        <v>7</v>
      </c>
      <c r="SL250" s="25">
        <v>7</v>
      </c>
      <c r="SM250" s="25">
        <v>6</v>
      </c>
      <c r="SN250" s="25">
        <v>8</v>
      </c>
      <c r="SO250" s="25">
        <v>7</v>
      </c>
      <c r="SP250" s="25">
        <v>15</v>
      </c>
      <c r="SQ250" s="25">
        <v>8</v>
      </c>
      <c r="SR250" s="25">
        <v>8</v>
      </c>
      <c r="SS250" s="25">
        <v>6</v>
      </c>
      <c r="ST250" s="25">
        <v>11</v>
      </c>
      <c r="SU250" s="25">
        <v>11</v>
      </c>
      <c r="SV250" s="25">
        <v>20</v>
      </c>
      <c r="SW250" s="44">
        <v>80</v>
      </c>
      <c r="SX250" s="44">
        <v>83.333333333333343</v>
      </c>
      <c r="SY250" s="44">
        <v>77.777777777777786</v>
      </c>
      <c r="SZ250" s="44">
        <v>76.923076923076934</v>
      </c>
      <c r="TA250" s="44">
        <v>76.923076923076934</v>
      </c>
      <c r="TB250" s="44">
        <v>90.476190476190482</v>
      </c>
      <c r="TC250" s="44">
        <v>55.555555555555557</v>
      </c>
      <c r="TD250" s="44">
        <v>50</v>
      </c>
      <c r="TE250" s="44">
        <v>58.333333333333336</v>
      </c>
      <c r="TF250" s="44">
        <v>47.826086956521742</v>
      </c>
      <c r="TG250" s="44">
        <v>50</v>
      </c>
      <c r="TH250" s="44">
        <v>69.696969696969703</v>
      </c>
      <c r="TI250" s="44">
        <v>46.666666666666664</v>
      </c>
      <c r="TJ250" s="44">
        <v>58.333333333333336</v>
      </c>
      <c r="TK250" s="44">
        <v>66.666666666666657</v>
      </c>
      <c r="TL250" s="44">
        <v>69.230769230769226</v>
      </c>
      <c r="TM250" s="44">
        <v>61.53846153846154</v>
      </c>
      <c r="TN250" s="44">
        <v>80.952380952380949</v>
      </c>
      <c r="TO250" s="44">
        <v>72.222222222222214</v>
      </c>
      <c r="TP250" s="44">
        <v>70</v>
      </c>
      <c r="TQ250" s="44">
        <v>50</v>
      </c>
      <c r="TR250" s="44">
        <v>56.521739130434781</v>
      </c>
      <c r="TS250" s="44">
        <v>72.727272727272734</v>
      </c>
      <c r="TT250" s="44">
        <v>69.696969696969703</v>
      </c>
      <c r="TU250" s="44">
        <v>46.666666666666664</v>
      </c>
      <c r="TV250" s="44">
        <v>58.333333333333336</v>
      </c>
      <c r="TW250" s="44">
        <v>66.666666666666657</v>
      </c>
      <c r="TX250" s="44">
        <v>61.53846153846154</v>
      </c>
      <c r="TY250" s="44">
        <v>53.846153846153847</v>
      </c>
      <c r="TZ250" s="44">
        <v>71.428571428571431</v>
      </c>
      <c r="UA250" s="44">
        <v>44.444444444444443</v>
      </c>
      <c r="UB250" s="44">
        <v>40</v>
      </c>
      <c r="UC250" s="44">
        <v>25</v>
      </c>
      <c r="UD250" s="44">
        <v>47.826086956521742</v>
      </c>
      <c r="UE250" s="44">
        <v>50</v>
      </c>
      <c r="UF250" s="44">
        <v>60.606060606060609</v>
      </c>
    </row>
    <row r="251" spans="1:552" x14ac:dyDescent="0.25">
      <c r="A251" s="2" t="str">
        <f t="shared" si="3"/>
        <v xml:space="preserve">410580 Colombo                                                                                                                                      </v>
      </c>
      <c r="B251" s="58">
        <v>410580</v>
      </c>
      <c r="C251" s="2" t="s">
        <v>295</v>
      </c>
      <c r="D251" s="56">
        <v>18</v>
      </c>
      <c r="E251" s="56">
        <v>15</v>
      </c>
      <c r="F251" s="56">
        <v>21</v>
      </c>
      <c r="G251" s="56">
        <v>19</v>
      </c>
      <c r="H251" s="56">
        <v>23</v>
      </c>
      <c r="I251" s="56">
        <v>26</v>
      </c>
      <c r="J251" s="56">
        <v>24</v>
      </c>
      <c r="K251" s="56">
        <v>23</v>
      </c>
      <c r="L251" s="56">
        <v>17</v>
      </c>
      <c r="M251" s="56">
        <v>23</v>
      </c>
      <c r="N251" s="56">
        <v>19</v>
      </c>
      <c r="O251" s="56">
        <v>13</v>
      </c>
      <c r="P251" s="59">
        <v>6</v>
      </c>
      <c r="Q251" s="59">
        <v>3</v>
      </c>
      <c r="R251" s="59">
        <v>12</v>
      </c>
      <c r="S251" s="59">
        <v>10</v>
      </c>
      <c r="T251" s="59">
        <v>9</v>
      </c>
      <c r="U251" s="59">
        <v>16</v>
      </c>
      <c r="V251" s="59">
        <v>17</v>
      </c>
      <c r="W251" s="59">
        <v>19</v>
      </c>
      <c r="X251" s="59">
        <v>11</v>
      </c>
      <c r="Y251" s="59">
        <v>14</v>
      </c>
      <c r="Z251" s="59">
        <v>17</v>
      </c>
      <c r="AA251" s="59">
        <v>4</v>
      </c>
      <c r="AB251" s="62">
        <v>33.333333333333329</v>
      </c>
      <c r="AC251" s="62">
        <v>20</v>
      </c>
      <c r="AD251" s="62">
        <v>57.142857142857139</v>
      </c>
      <c r="AE251" s="62">
        <v>52.631578947368418</v>
      </c>
      <c r="AF251" s="62">
        <v>39.130434782608695</v>
      </c>
      <c r="AG251" s="62">
        <v>61.53846153846154</v>
      </c>
      <c r="AH251" s="62">
        <v>70.833333333333343</v>
      </c>
      <c r="AI251" s="62">
        <v>82.608695652173907</v>
      </c>
      <c r="AJ251" s="62">
        <v>64.705882352941174</v>
      </c>
      <c r="AK251" s="62">
        <v>60.869565217391312</v>
      </c>
      <c r="AL251" s="62">
        <v>89.473684210526315</v>
      </c>
      <c r="AM251" s="62">
        <v>30.76923076923077</v>
      </c>
      <c r="AN251" s="61">
        <v>12</v>
      </c>
      <c r="AO251" s="25">
        <v>12</v>
      </c>
      <c r="AP251" s="25">
        <v>9</v>
      </c>
      <c r="AQ251" s="25">
        <v>9</v>
      </c>
      <c r="AR251" s="25">
        <v>14</v>
      </c>
      <c r="AS251" s="25">
        <v>10</v>
      </c>
      <c r="AT251" s="25">
        <v>7</v>
      </c>
      <c r="AU251" s="25">
        <v>3</v>
      </c>
      <c r="AV251" s="25">
        <v>6</v>
      </c>
      <c r="AW251" s="25">
        <v>9</v>
      </c>
      <c r="AX251" s="25">
        <v>2</v>
      </c>
      <c r="AY251" s="25">
        <v>8</v>
      </c>
      <c r="AZ251" s="39">
        <v>66.666666666666657</v>
      </c>
      <c r="BA251" s="39">
        <v>80</v>
      </c>
      <c r="BB251" s="39">
        <v>42.857142857142854</v>
      </c>
      <c r="BC251" s="39">
        <v>47.368421052631575</v>
      </c>
      <c r="BD251" s="39">
        <v>60.869565217391312</v>
      </c>
      <c r="BE251" s="39">
        <v>38.461538461538467</v>
      </c>
      <c r="BF251" s="39">
        <v>29.166666666666668</v>
      </c>
      <c r="BG251" s="39">
        <v>13.043478260869565</v>
      </c>
      <c r="BH251" s="39">
        <v>35.294117647058826</v>
      </c>
      <c r="BI251" s="39">
        <v>39.130434782608695</v>
      </c>
      <c r="BJ251" s="39">
        <v>10.526315789473683</v>
      </c>
      <c r="BK251" s="39">
        <v>61.53846153846154</v>
      </c>
      <c r="BL251" s="25">
        <v>0</v>
      </c>
      <c r="BM251" s="25">
        <v>0</v>
      </c>
      <c r="BN251" s="25">
        <v>0</v>
      </c>
      <c r="BO251" s="25">
        <v>0</v>
      </c>
      <c r="BP251" s="25">
        <v>0</v>
      </c>
      <c r="BQ251" s="25">
        <v>0</v>
      </c>
      <c r="BR251" s="25">
        <v>0</v>
      </c>
      <c r="BS251" s="25">
        <v>1</v>
      </c>
      <c r="BT251" s="25">
        <v>0</v>
      </c>
      <c r="BU251" s="25">
        <v>0</v>
      </c>
      <c r="BV251" s="25">
        <v>0</v>
      </c>
      <c r="BW251" s="25">
        <v>1</v>
      </c>
      <c r="BX251" s="39">
        <v>0</v>
      </c>
      <c r="BY251" s="39">
        <v>0</v>
      </c>
      <c r="BZ251" s="39">
        <v>0</v>
      </c>
      <c r="CA251" s="39">
        <v>0</v>
      </c>
      <c r="CB251" s="39">
        <v>0</v>
      </c>
      <c r="CC251" s="39">
        <v>0</v>
      </c>
      <c r="CD251" s="39">
        <v>0</v>
      </c>
      <c r="CE251" s="39">
        <v>4.3478260869565215</v>
      </c>
      <c r="CF251" s="39">
        <v>0</v>
      </c>
      <c r="CG251" s="39">
        <v>0</v>
      </c>
      <c r="CH251" s="39">
        <v>0</v>
      </c>
      <c r="CI251" s="39">
        <v>7.6923076923076925</v>
      </c>
      <c r="CJ251" s="63">
        <v>3</v>
      </c>
      <c r="CK251" s="63">
        <v>1</v>
      </c>
      <c r="CL251" s="63">
        <v>3</v>
      </c>
      <c r="CM251" s="63">
        <v>3</v>
      </c>
      <c r="CN251" s="63">
        <v>3</v>
      </c>
      <c r="CO251" s="63">
        <v>5</v>
      </c>
      <c r="CP251" s="63">
        <v>5</v>
      </c>
      <c r="CQ251" s="63">
        <v>5</v>
      </c>
      <c r="CR251" s="63">
        <v>6</v>
      </c>
      <c r="CS251" s="63">
        <v>5</v>
      </c>
      <c r="CT251" s="63">
        <v>6</v>
      </c>
      <c r="CU251" s="63">
        <v>4</v>
      </c>
      <c r="CV251" s="63">
        <v>0</v>
      </c>
      <c r="CW251" s="63">
        <v>1</v>
      </c>
      <c r="CX251" s="63">
        <v>0</v>
      </c>
      <c r="CY251" s="63">
        <v>0</v>
      </c>
      <c r="CZ251" s="63">
        <v>0</v>
      </c>
      <c r="DA251" s="63">
        <v>3</v>
      </c>
      <c r="DB251" s="63">
        <v>2</v>
      </c>
      <c r="DC251" s="63">
        <v>0</v>
      </c>
      <c r="DD251" s="63">
        <v>0</v>
      </c>
      <c r="DE251" s="63">
        <v>1</v>
      </c>
      <c r="DF251" s="63">
        <v>1</v>
      </c>
      <c r="DG251" s="63">
        <v>0</v>
      </c>
      <c r="DH251" s="25">
        <v>1</v>
      </c>
      <c r="DI251" s="25">
        <v>1</v>
      </c>
      <c r="DJ251" s="25">
        <v>1</v>
      </c>
      <c r="DK251" s="25">
        <v>1</v>
      </c>
      <c r="DL251" s="25">
        <v>3</v>
      </c>
      <c r="DM251" s="25">
        <v>2</v>
      </c>
      <c r="DN251" s="25">
        <v>3</v>
      </c>
      <c r="DO251" s="25">
        <v>4</v>
      </c>
      <c r="DP251" s="25">
        <v>0</v>
      </c>
      <c r="DQ251" s="25">
        <v>0</v>
      </c>
      <c r="DR251" s="25">
        <v>3</v>
      </c>
      <c r="DS251" s="25">
        <v>0</v>
      </c>
      <c r="DT251" s="34">
        <v>4</v>
      </c>
      <c r="DU251" s="34">
        <v>3</v>
      </c>
      <c r="DV251" s="34">
        <v>4</v>
      </c>
      <c r="DW251" s="34">
        <v>4</v>
      </c>
      <c r="DX251" s="34">
        <v>6</v>
      </c>
      <c r="DY251" s="34">
        <v>10</v>
      </c>
      <c r="DZ251" s="34">
        <v>10</v>
      </c>
      <c r="EA251" s="2">
        <v>9</v>
      </c>
      <c r="EB251" s="2">
        <v>6</v>
      </c>
      <c r="EC251" s="2">
        <v>6</v>
      </c>
      <c r="ED251" s="2">
        <v>10</v>
      </c>
      <c r="EE251" s="2">
        <v>4</v>
      </c>
      <c r="EF251" s="34">
        <v>75</v>
      </c>
      <c r="EG251" s="34">
        <v>33.333333333333329</v>
      </c>
      <c r="EH251" s="34">
        <v>75</v>
      </c>
      <c r="EI251" s="34">
        <v>75</v>
      </c>
      <c r="EJ251" s="34">
        <v>50</v>
      </c>
      <c r="EK251" s="34">
        <v>50</v>
      </c>
      <c r="EL251" s="34">
        <v>50</v>
      </c>
      <c r="EM251" s="34">
        <v>55.555555555555557</v>
      </c>
      <c r="EN251" s="34">
        <v>100</v>
      </c>
      <c r="EO251" s="34">
        <v>83.333333333333343</v>
      </c>
      <c r="EP251" s="34">
        <v>60</v>
      </c>
      <c r="EQ251" s="34">
        <v>100</v>
      </c>
      <c r="ER251" s="34">
        <v>0</v>
      </c>
      <c r="ES251" s="34">
        <v>33.333333333333329</v>
      </c>
      <c r="ET251" s="34">
        <v>0</v>
      </c>
      <c r="EU251" s="34">
        <v>0</v>
      </c>
      <c r="EV251" s="34">
        <v>0</v>
      </c>
      <c r="EW251" s="34">
        <v>30</v>
      </c>
      <c r="EX251" s="34">
        <v>20</v>
      </c>
      <c r="EY251" s="34">
        <v>0</v>
      </c>
      <c r="EZ251" s="34">
        <v>0</v>
      </c>
      <c r="FA251" s="34">
        <v>16.666666666666664</v>
      </c>
      <c r="FB251" s="34">
        <v>10</v>
      </c>
      <c r="FC251" s="34">
        <v>0</v>
      </c>
      <c r="FD251" s="42">
        <v>25</v>
      </c>
      <c r="FE251" s="42">
        <v>33.333333333333329</v>
      </c>
      <c r="FF251" s="42">
        <v>25</v>
      </c>
      <c r="FG251" s="42">
        <v>25</v>
      </c>
      <c r="FH251" s="42">
        <v>50</v>
      </c>
      <c r="FI251" s="42">
        <v>20</v>
      </c>
      <c r="FJ251" s="42">
        <v>30</v>
      </c>
      <c r="FK251" s="42">
        <v>44.444444444444443</v>
      </c>
      <c r="FL251" s="42">
        <v>0</v>
      </c>
      <c r="FM251" s="42">
        <v>0</v>
      </c>
      <c r="FN251" s="42">
        <v>30</v>
      </c>
      <c r="FO251" s="42">
        <v>0</v>
      </c>
      <c r="FP251" s="42">
        <v>5</v>
      </c>
      <c r="FQ251" s="2">
        <v>2</v>
      </c>
      <c r="FR251" s="2">
        <v>7</v>
      </c>
      <c r="FS251" s="2">
        <v>5</v>
      </c>
      <c r="FT251" s="2">
        <v>4</v>
      </c>
      <c r="FU251" s="2">
        <v>8</v>
      </c>
      <c r="FV251" s="2">
        <v>8</v>
      </c>
      <c r="FW251" s="2">
        <v>12</v>
      </c>
      <c r="FX251" s="2">
        <v>10</v>
      </c>
      <c r="FY251" s="2">
        <v>12</v>
      </c>
      <c r="FZ251" s="2">
        <v>13</v>
      </c>
      <c r="GA251" s="2">
        <v>4</v>
      </c>
      <c r="GB251" s="25">
        <v>1</v>
      </c>
      <c r="GC251" s="25">
        <v>0</v>
      </c>
      <c r="GD251" s="25">
        <v>1</v>
      </c>
      <c r="GE251" s="25">
        <v>4</v>
      </c>
      <c r="GF251" s="25">
        <v>2</v>
      </c>
      <c r="GG251" s="25">
        <v>2</v>
      </c>
      <c r="GH251" s="25">
        <v>3</v>
      </c>
      <c r="GI251" s="25">
        <v>2</v>
      </c>
      <c r="GJ251" s="25">
        <v>0</v>
      </c>
      <c r="GK251" s="25">
        <v>2</v>
      </c>
      <c r="GL251" s="25">
        <v>1</v>
      </c>
      <c r="GM251" s="25">
        <v>0</v>
      </c>
      <c r="GN251" s="2">
        <v>0</v>
      </c>
      <c r="GO251" s="2">
        <v>1</v>
      </c>
      <c r="GP251" s="2">
        <v>0</v>
      </c>
      <c r="GQ251" s="2">
        <v>0</v>
      </c>
      <c r="GR251" s="2">
        <v>2</v>
      </c>
      <c r="GS251" s="2">
        <v>2</v>
      </c>
      <c r="GT251" s="2">
        <v>5</v>
      </c>
      <c r="GU251" s="2">
        <v>5</v>
      </c>
      <c r="GV251" s="2">
        <v>1</v>
      </c>
      <c r="GW251" s="2">
        <v>0</v>
      </c>
      <c r="GX251" s="2">
        <v>3</v>
      </c>
      <c r="GY251" s="2">
        <v>0</v>
      </c>
      <c r="GZ251" s="2">
        <v>6</v>
      </c>
      <c r="HA251" s="2">
        <v>3</v>
      </c>
      <c r="HB251" s="2">
        <v>8</v>
      </c>
      <c r="HC251" s="2">
        <v>9</v>
      </c>
      <c r="HD251" s="2">
        <v>8</v>
      </c>
      <c r="HE251" s="2">
        <v>12</v>
      </c>
      <c r="HF251" s="2">
        <v>16</v>
      </c>
      <c r="HG251" s="2">
        <v>19</v>
      </c>
      <c r="HH251" s="2">
        <v>11</v>
      </c>
      <c r="HI251" s="2">
        <v>14</v>
      </c>
      <c r="HJ251" s="2">
        <v>17</v>
      </c>
      <c r="HK251" s="2">
        <v>4</v>
      </c>
      <c r="HL251" s="34">
        <v>83.333333333333343</v>
      </c>
      <c r="HM251" s="34">
        <v>66.666666666666657</v>
      </c>
      <c r="HN251" s="34">
        <v>87.5</v>
      </c>
      <c r="HO251" s="34">
        <v>55.555555555555557</v>
      </c>
      <c r="HP251" s="34">
        <v>50</v>
      </c>
      <c r="HQ251" s="34">
        <v>66.666666666666657</v>
      </c>
      <c r="HR251" s="34">
        <v>50</v>
      </c>
      <c r="HS251" s="34">
        <v>63.157894736842103</v>
      </c>
      <c r="HT251" s="34">
        <v>90.909090909090907</v>
      </c>
      <c r="HU251" s="34">
        <v>85.714285714285708</v>
      </c>
      <c r="HV251" s="34">
        <v>76.470588235294116</v>
      </c>
      <c r="HW251" s="34">
        <v>100</v>
      </c>
      <c r="HX251" s="39">
        <v>16.666666666666664</v>
      </c>
      <c r="HY251" s="39">
        <v>0</v>
      </c>
      <c r="HZ251" s="39">
        <v>12.5</v>
      </c>
      <c r="IA251" s="39">
        <v>44.444444444444443</v>
      </c>
      <c r="IB251" s="39">
        <v>25</v>
      </c>
      <c r="IC251" s="39">
        <v>16.666666666666664</v>
      </c>
      <c r="ID251" s="39">
        <v>18.75</v>
      </c>
      <c r="IE251" s="39">
        <v>10.526315789473683</v>
      </c>
      <c r="IF251" s="39">
        <v>0</v>
      </c>
      <c r="IG251" s="39">
        <v>14.285714285714285</v>
      </c>
      <c r="IH251" s="39">
        <v>5.8823529411764701</v>
      </c>
      <c r="II251" s="39">
        <v>0</v>
      </c>
      <c r="IJ251" s="39">
        <v>0</v>
      </c>
      <c r="IK251" s="39">
        <v>33.333333333333329</v>
      </c>
      <c r="IL251" s="39">
        <v>0</v>
      </c>
      <c r="IM251" s="39">
        <v>0</v>
      </c>
      <c r="IN251" s="39">
        <v>25</v>
      </c>
      <c r="IO251" s="39">
        <v>16.666666666666664</v>
      </c>
      <c r="IP251" s="39">
        <v>31.25</v>
      </c>
      <c r="IQ251" s="39">
        <v>26.315789473684209</v>
      </c>
      <c r="IR251" s="39">
        <v>9.0909090909090917</v>
      </c>
      <c r="IS251" s="39">
        <v>0</v>
      </c>
      <c r="IT251" s="39">
        <v>17.647058823529413</v>
      </c>
      <c r="IU251" s="39">
        <v>0</v>
      </c>
      <c r="IV251" s="39">
        <v>9</v>
      </c>
      <c r="IW251" s="39">
        <v>5</v>
      </c>
      <c r="IX251" s="39">
        <v>4</v>
      </c>
      <c r="IY251" s="39">
        <v>4</v>
      </c>
      <c r="IZ251" s="39">
        <v>5</v>
      </c>
      <c r="JA251" s="39">
        <v>3</v>
      </c>
      <c r="JB251" s="39">
        <v>5</v>
      </c>
      <c r="JC251" s="39">
        <v>3</v>
      </c>
      <c r="JD251" s="2">
        <v>6</v>
      </c>
      <c r="JE251" s="2">
        <v>7</v>
      </c>
      <c r="JF251" s="2">
        <v>1</v>
      </c>
      <c r="JG251" s="2">
        <v>6</v>
      </c>
      <c r="JH251" s="2">
        <v>2</v>
      </c>
      <c r="JI251" s="2">
        <v>4</v>
      </c>
      <c r="JJ251" s="2">
        <v>1</v>
      </c>
      <c r="JK251" s="2">
        <v>4</v>
      </c>
      <c r="JL251" s="2">
        <v>3</v>
      </c>
      <c r="JM251" s="44">
        <v>2</v>
      </c>
      <c r="JN251" s="44">
        <v>1</v>
      </c>
      <c r="JO251" s="44">
        <v>0</v>
      </c>
      <c r="JP251" s="2">
        <v>0</v>
      </c>
      <c r="JQ251" s="2">
        <v>0</v>
      </c>
      <c r="JR251" s="2">
        <v>1</v>
      </c>
      <c r="JS251" s="2">
        <v>1</v>
      </c>
      <c r="JT251" s="2">
        <v>0</v>
      </c>
      <c r="JU251" s="2">
        <v>2</v>
      </c>
      <c r="JV251" s="2">
        <v>2</v>
      </c>
      <c r="JW251" s="2">
        <v>1</v>
      </c>
      <c r="JX251" s="2">
        <v>3</v>
      </c>
      <c r="JY251" s="2">
        <v>3</v>
      </c>
      <c r="JZ251" s="2">
        <v>1</v>
      </c>
      <c r="KA251" s="2">
        <v>0</v>
      </c>
      <c r="KB251" s="25">
        <v>0</v>
      </c>
      <c r="KC251" s="25">
        <v>1</v>
      </c>
      <c r="KD251" s="25">
        <v>0</v>
      </c>
      <c r="KE251" s="25">
        <v>1</v>
      </c>
      <c r="KF251" s="25">
        <v>11</v>
      </c>
      <c r="KG251" s="25">
        <v>11</v>
      </c>
      <c r="KH251" s="25">
        <v>7</v>
      </c>
      <c r="KI251" s="25">
        <v>9</v>
      </c>
      <c r="KJ251" s="25">
        <v>11</v>
      </c>
      <c r="KK251" s="25">
        <v>8</v>
      </c>
      <c r="KL251" s="25">
        <v>7</v>
      </c>
      <c r="KM251" s="25">
        <v>3</v>
      </c>
      <c r="KN251" s="25">
        <v>6</v>
      </c>
      <c r="KO251" s="25">
        <v>8</v>
      </c>
      <c r="KP251" s="25">
        <v>2</v>
      </c>
      <c r="KQ251" s="25">
        <v>8</v>
      </c>
      <c r="KR251" s="44">
        <v>81.818181818181827</v>
      </c>
      <c r="KS251" s="44">
        <v>45.454545454545453</v>
      </c>
      <c r="KT251" s="44">
        <v>57.142857142857139</v>
      </c>
      <c r="KU251" s="44">
        <v>44.444444444444443</v>
      </c>
      <c r="KV251" s="44">
        <v>45.454545454545453</v>
      </c>
      <c r="KW251" s="44">
        <v>37.5</v>
      </c>
      <c r="KX251" s="44">
        <v>71.428571428571431</v>
      </c>
      <c r="KY251" s="44">
        <v>100</v>
      </c>
      <c r="KZ251" s="44">
        <v>100</v>
      </c>
      <c r="LA251" s="44">
        <v>87.5</v>
      </c>
      <c r="LB251" s="44">
        <v>50</v>
      </c>
      <c r="LC251" s="44">
        <v>75</v>
      </c>
      <c r="LD251" s="44">
        <v>18.181818181818183</v>
      </c>
      <c r="LE251" s="44">
        <v>36.363636363636367</v>
      </c>
      <c r="LF251" s="44">
        <v>14.285714285714285</v>
      </c>
      <c r="LG251" s="44">
        <v>44.444444444444443</v>
      </c>
      <c r="LH251" s="44">
        <v>27.27272727272727</v>
      </c>
      <c r="LI251" s="44">
        <v>25</v>
      </c>
      <c r="LJ251" s="44">
        <v>14.285714285714285</v>
      </c>
      <c r="LK251" s="44">
        <v>0</v>
      </c>
      <c r="LL251" s="44">
        <v>0</v>
      </c>
      <c r="LM251" s="44">
        <v>0</v>
      </c>
      <c r="LN251" s="44">
        <v>50</v>
      </c>
      <c r="LO251" s="44">
        <v>12.5</v>
      </c>
      <c r="LP251" s="44">
        <v>0</v>
      </c>
      <c r="LQ251" s="44">
        <v>18.181818181818183</v>
      </c>
      <c r="LR251" s="44">
        <v>28.571428571428569</v>
      </c>
      <c r="LS251" s="44">
        <v>11.111111111111111</v>
      </c>
      <c r="LT251" s="44">
        <v>27.27272727272727</v>
      </c>
      <c r="LU251" s="44">
        <v>37.5</v>
      </c>
      <c r="LV251" s="44">
        <v>14.285714285714285</v>
      </c>
      <c r="LW251" s="44">
        <v>0</v>
      </c>
      <c r="LX251" s="44">
        <v>0</v>
      </c>
      <c r="LY251" s="44">
        <v>12.5</v>
      </c>
      <c r="LZ251" s="44">
        <v>0</v>
      </c>
      <c r="MA251" s="44">
        <v>12.5</v>
      </c>
      <c r="MB251" s="25">
        <v>1</v>
      </c>
      <c r="MC251" s="25">
        <v>1</v>
      </c>
      <c r="MD251" s="25">
        <v>0</v>
      </c>
      <c r="ME251" s="25">
        <v>1</v>
      </c>
      <c r="MF251" s="25">
        <v>1</v>
      </c>
      <c r="MG251" s="25">
        <v>2</v>
      </c>
      <c r="MH251" s="25">
        <v>4</v>
      </c>
      <c r="MI251" s="25">
        <v>1</v>
      </c>
      <c r="MJ251" s="25">
        <v>0</v>
      </c>
      <c r="MK251" s="25">
        <v>1</v>
      </c>
      <c r="ML251" s="25">
        <v>2</v>
      </c>
      <c r="MM251" s="25">
        <v>1</v>
      </c>
      <c r="MN251" s="25">
        <v>4</v>
      </c>
      <c r="MO251" s="25">
        <v>3</v>
      </c>
      <c r="MP251" s="25">
        <v>4</v>
      </c>
      <c r="MQ251" s="25">
        <v>4</v>
      </c>
      <c r="MR251" s="25">
        <v>5</v>
      </c>
      <c r="MS251" s="25">
        <v>10</v>
      </c>
      <c r="MT251" s="25">
        <v>9</v>
      </c>
      <c r="MU251" s="25">
        <v>5</v>
      </c>
      <c r="MV251" s="25">
        <v>1</v>
      </c>
      <c r="MW251" s="44">
        <v>3</v>
      </c>
      <c r="MX251" s="44">
        <v>7</v>
      </c>
      <c r="MY251" s="44">
        <v>3</v>
      </c>
      <c r="MZ251" s="44">
        <v>25</v>
      </c>
      <c r="NA251" s="44">
        <v>33.333333333333329</v>
      </c>
      <c r="NB251" s="44">
        <v>0</v>
      </c>
      <c r="NC251" s="44">
        <v>25</v>
      </c>
      <c r="ND251" s="44">
        <v>20</v>
      </c>
      <c r="NE251" s="44">
        <v>20</v>
      </c>
      <c r="NF251" s="44">
        <v>44.444444444444443</v>
      </c>
      <c r="NG251" s="44">
        <v>20</v>
      </c>
      <c r="NH251" s="44">
        <v>0</v>
      </c>
      <c r="NI251" s="44">
        <v>33.333333333333329</v>
      </c>
      <c r="NJ251" s="44">
        <v>28.571428571428569</v>
      </c>
      <c r="NK251" s="44">
        <v>33.333333333333329</v>
      </c>
      <c r="NL251" s="25">
        <v>0</v>
      </c>
      <c r="NM251" s="25">
        <v>0</v>
      </c>
      <c r="NN251" s="25">
        <v>0</v>
      </c>
      <c r="NO251" s="25">
        <v>0</v>
      </c>
      <c r="NP251" s="25">
        <v>0</v>
      </c>
      <c r="NQ251" s="25">
        <v>0</v>
      </c>
      <c r="NR251" s="25">
        <v>0</v>
      </c>
      <c r="NS251" s="25">
        <v>0</v>
      </c>
      <c r="NT251" s="25">
        <v>0</v>
      </c>
      <c r="NU251" s="25">
        <v>0</v>
      </c>
      <c r="NV251" s="25">
        <v>0</v>
      </c>
      <c r="NW251" s="25">
        <v>0</v>
      </c>
      <c r="NX251" s="25">
        <v>2</v>
      </c>
      <c r="NY251" s="25">
        <v>2</v>
      </c>
      <c r="NZ251" s="25">
        <v>3</v>
      </c>
      <c r="OA251" s="25">
        <v>0</v>
      </c>
      <c r="OB251" s="25">
        <v>3</v>
      </c>
      <c r="OC251" s="25">
        <v>0</v>
      </c>
      <c r="OD251" s="44">
        <v>1</v>
      </c>
      <c r="OE251" s="44">
        <v>0</v>
      </c>
      <c r="OF251" s="44">
        <v>0</v>
      </c>
      <c r="OG251" s="44">
        <v>1</v>
      </c>
      <c r="OH251" s="44">
        <v>0</v>
      </c>
      <c r="OI251" s="44">
        <v>0</v>
      </c>
      <c r="OJ251" s="44">
        <v>0</v>
      </c>
      <c r="OK251" s="44">
        <v>0</v>
      </c>
      <c r="OL251" s="44">
        <v>0</v>
      </c>
      <c r="OM251" s="44">
        <v>999999999</v>
      </c>
      <c r="ON251" s="44">
        <v>0</v>
      </c>
      <c r="OO251" s="44">
        <v>999999999</v>
      </c>
      <c r="OP251" s="44">
        <v>0</v>
      </c>
      <c r="OQ251" s="44">
        <v>999999999</v>
      </c>
      <c r="OR251" s="44">
        <v>999999999</v>
      </c>
      <c r="OS251" s="44">
        <v>0</v>
      </c>
      <c r="OT251" s="44">
        <v>999999999</v>
      </c>
      <c r="OU251" s="44">
        <v>999999999</v>
      </c>
      <c r="OV251" s="25">
        <v>10</v>
      </c>
      <c r="OW251" s="25">
        <v>10</v>
      </c>
      <c r="OX251" s="25">
        <v>15</v>
      </c>
      <c r="OY251" s="25">
        <v>15</v>
      </c>
      <c r="OZ251" s="25">
        <v>21</v>
      </c>
      <c r="PA251" s="25">
        <v>24</v>
      </c>
      <c r="PB251" s="25">
        <v>23</v>
      </c>
      <c r="PC251" s="25">
        <v>17</v>
      </c>
      <c r="PD251" s="25">
        <v>17</v>
      </c>
      <c r="PE251" s="25">
        <v>25</v>
      </c>
      <c r="PF251" s="25">
        <v>13</v>
      </c>
      <c r="PG251" s="25">
        <v>6</v>
      </c>
      <c r="PH251" s="25">
        <v>24</v>
      </c>
      <c r="PI251" s="25">
        <v>24</v>
      </c>
      <c r="PJ251" s="25">
        <v>26</v>
      </c>
      <c r="PK251" s="25">
        <v>27</v>
      </c>
      <c r="PL251" s="25">
        <v>32</v>
      </c>
      <c r="PM251" s="25">
        <v>34</v>
      </c>
      <c r="PN251" s="25">
        <v>34</v>
      </c>
      <c r="PO251" s="25">
        <v>27</v>
      </c>
      <c r="PP251" s="25">
        <v>22</v>
      </c>
      <c r="PQ251" s="25">
        <v>32</v>
      </c>
      <c r="PR251" s="25">
        <v>23</v>
      </c>
      <c r="PS251" s="25">
        <v>18</v>
      </c>
      <c r="PT251" s="44">
        <v>41.666666666666671</v>
      </c>
      <c r="PU251" s="44">
        <v>41.666666666666671</v>
      </c>
      <c r="PV251" s="44">
        <v>57.692307692307686</v>
      </c>
      <c r="PW251" s="44">
        <v>55.555555555555557</v>
      </c>
      <c r="PX251" s="44">
        <v>65.625</v>
      </c>
      <c r="PY251" s="44">
        <v>70.588235294117652</v>
      </c>
      <c r="PZ251" s="44">
        <v>67.64705882352942</v>
      </c>
      <c r="QA251" s="44">
        <v>62.962962962962962</v>
      </c>
      <c r="QB251" s="44">
        <v>77.272727272727266</v>
      </c>
      <c r="QC251" s="44">
        <v>78.125</v>
      </c>
      <c r="QD251" s="44">
        <v>56.521739130434781</v>
      </c>
      <c r="QE251" s="44">
        <v>33.333333333333329</v>
      </c>
      <c r="QF251" s="25">
        <v>11</v>
      </c>
      <c r="QG251" s="25">
        <v>12</v>
      </c>
      <c r="QH251" s="25">
        <v>16</v>
      </c>
      <c r="QI251" s="25">
        <v>16</v>
      </c>
      <c r="QJ251" s="25">
        <v>23</v>
      </c>
      <c r="QK251" s="25">
        <v>24</v>
      </c>
      <c r="QL251" s="25">
        <v>23</v>
      </c>
      <c r="QM251" s="25">
        <v>18</v>
      </c>
      <c r="QN251" s="25">
        <v>17</v>
      </c>
      <c r="QO251" s="25">
        <v>24</v>
      </c>
      <c r="QP251" s="25">
        <v>9</v>
      </c>
      <c r="QQ251" s="25">
        <v>24</v>
      </c>
      <c r="QR251" s="25">
        <v>24</v>
      </c>
      <c r="QS251" s="25">
        <v>26</v>
      </c>
      <c r="QT251" s="25">
        <v>27</v>
      </c>
      <c r="QU251" s="25">
        <v>32</v>
      </c>
      <c r="QV251" s="25">
        <v>34</v>
      </c>
      <c r="QW251" s="25">
        <v>34</v>
      </c>
      <c r="QX251" s="25">
        <v>27</v>
      </c>
      <c r="QY251" s="25">
        <v>22</v>
      </c>
      <c r="QZ251" s="25">
        <v>32</v>
      </c>
      <c r="RA251" s="25">
        <v>23</v>
      </c>
      <c r="RB251" s="44">
        <v>45.833333333333329</v>
      </c>
      <c r="RC251" s="44">
        <v>50</v>
      </c>
      <c r="RD251" s="44">
        <v>61.53846153846154</v>
      </c>
      <c r="RE251" s="44">
        <v>59.259259259259252</v>
      </c>
      <c r="RF251" s="44">
        <v>71.875</v>
      </c>
      <c r="RG251" s="44">
        <v>70.588235294117652</v>
      </c>
      <c r="RH251" s="44">
        <v>67.64705882352942</v>
      </c>
      <c r="RI251" s="44">
        <v>66.666666666666657</v>
      </c>
      <c r="RJ251" s="44">
        <v>77.272727272727266</v>
      </c>
      <c r="RK251" s="44">
        <v>75</v>
      </c>
      <c r="RL251" s="44">
        <v>39.130434782608695</v>
      </c>
      <c r="RM251" s="25">
        <v>16</v>
      </c>
      <c r="RN251" s="25">
        <v>11</v>
      </c>
      <c r="RO251" s="25">
        <v>15</v>
      </c>
      <c r="RP251" s="25">
        <v>17</v>
      </c>
      <c r="RQ251" s="25">
        <v>17</v>
      </c>
      <c r="RR251" s="25">
        <v>20</v>
      </c>
      <c r="RS251" s="25">
        <v>22</v>
      </c>
      <c r="RT251" s="25">
        <v>17</v>
      </c>
      <c r="RU251" s="25">
        <v>12</v>
      </c>
      <c r="RV251" s="25">
        <v>16</v>
      </c>
      <c r="RW251" s="25">
        <v>13</v>
      </c>
      <c r="RX251" s="25">
        <v>11</v>
      </c>
      <c r="RY251" s="25">
        <v>14</v>
      </c>
      <c r="RZ251" s="25">
        <v>9</v>
      </c>
      <c r="SA251" s="25">
        <v>10</v>
      </c>
      <c r="SB251" s="25">
        <v>12</v>
      </c>
      <c r="SC251" s="25">
        <v>11</v>
      </c>
      <c r="SD251" s="25">
        <v>12</v>
      </c>
      <c r="SE251" s="25">
        <v>13</v>
      </c>
      <c r="SF251" s="25">
        <v>10</v>
      </c>
      <c r="SG251" s="25">
        <v>13</v>
      </c>
      <c r="SH251" s="25">
        <v>13</v>
      </c>
      <c r="SI251" s="25">
        <v>11</v>
      </c>
      <c r="SJ251" s="25">
        <v>9</v>
      </c>
      <c r="SK251" s="25">
        <v>14</v>
      </c>
      <c r="SL251" s="25">
        <v>8</v>
      </c>
      <c r="SM251" s="25">
        <v>10</v>
      </c>
      <c r="SN251" s="25">
        <v>11</v>
      </c>
      <c r="SO251" s="25">
        <v>10</v>
      </c>
      <c r="SP251" s="25">
        <v>12</v>
      </c>
      <c r="SQ251" s="25">
        <v>13</v>
      </c>
      <c r="SR251" s="25">
        <v>10</v>
      </c>
      <c r="SS251" s="25">
        <v>10</v>
      </c>
      <c r="ST251" s="25">
        <v>13</v>
      </c>
      <c r="SU251" s="25">
        <v>8</v>
      </c>
      <c r="SV251" s="25">
        <v>8</v>
      </c>
      <c r="SW251" s="44">
        <v>88.888888888888886</v>
      </c>
      <c r="SX251" s="44">
        <v>73.333333333333329</v>
      </c>
      <c r="SY251" s="44">
        <v>71.428571428571431</v>
      </c>
      <c r="SZ251" s="44">
        <v>89.473684210526315</v>
      </c>
      <c r="TA251" s="44">
        <v>73.91304347826086</v>
      </c>
      <c r="TB251" s="44">
        <v>76.923076923076934</v>
      </c>
      <c r="TC251" s="44">
        <v>91.666666666666657</v>
      </c>
      <c r="TD251" s="44">
        <v>73.91304347826086</v>
      </c>
      <c r="TE251" s="44">
        <v>70.588235294117652</v>
      </c>
      <c r="TF251" s="44">
        <v>69.565217391304344</v>
      </c>
      <c r="TG251" s="44">
        <v>68.421052631578945</v>
      </c>
      <c r="TH251" s="44">
        <v>84.615384615384613</v>
      </c>
      <c r="TI251" s="44">
        <v>77.777777777777786</v>
      </c>
      <c r="TJ251" s="44">
        <v>60</v>
      </c>
      <c r="TK251" s="44">
        <v>47.619047619047613</v>
      </c>
      <c r="TL251" s="44">
        <v>63.157894736842103</v>
      </c>
      <c r="TM251" s="44">
        <v>47.826086956521742</v>
      </c>
      <c r="TN251" s="44">
        <v>46.153846153846153</v>
      </c>
      <c r="TO251" s="44">
        <v>54.166666666666664</v>
      </c>
      <c r="TP251" s="44">
        <v>43.478260869565219</v>
      </c>
      <c r="TQ251" s="44">
        <v>76.470588235294116</v>
      </c>
      <c r="TR251" s="44">
        <v>56.521739130434781</v>
      </c>
      <c r="TS251" s="44">
        <v>57.894736842105267</v>
      </c>
      <c r="TT251" s="44">
        <v>69.230769230769226</v>
      </c>
      <c r="TU251" s="44">
        <v>77.777777777777786</v>
      </c>
      <c r="TV251" s="44">
        <v>53.333333333333336</v>
      </c>
      <c r="TW251" s="44">
        <v>47.619047619047613</v>
      </c>
      <c r="TX251" s="44">
        <v>57.894736842105267</v>
      </c>
      <c r="TY251" s="44">
        <v>43.478260869565219</v>
      </c>
      <c r="TZ251" s="44">
        <v>46.153846153846153</v>
      </c>
      <c r="UA251" s="44">
        <v>54.166666666666664</v>
      </c>
      <c r="UB251" s="44">
        <v>43.478260869565219</v>
      </c>
      <c r="UC251" s="44">
        <v>58.82352941176471</v>
      </c>
      <c r="UD251" s="44">
        <v>56.521739130434781</v>
      </c>
      <c r="UE251" s="44">
        <v>42.105263157894733</v>
      </c>
      <c r="UF251" s="44">
        <v>61.53846153846154</v>
      </c>
    </row>
    <row r="252" spans="1:552" x14ac:dyDescent="0.25">
      <c r="A252" s="2" t="str">
        <f t="shared" si="3"/>
        <v xml:space="preserve">410690 Curitiba                                                                                                                                     </v>
      </c>
      <c r="B252" s="58">
        <v>410690</v>
      </c>
      <c r="C252" s="2" t="s">
        <v>296</v>
      </c>
      <c r="D252" s="56">
        <v>106</v>
      </c>
      <c r="E252" s="56">
        <v>117</v>
      </c>
      <c r="F252" s="56">
        <v>131</v>
      </c>
      <c r="G252" s="56">
        <v>110</v>
      </c>
      <c r="H252" s="56">
        <v>111</v>
      </c>
      <c r="I252" s="56">
        <v>125</v>
      </c>
      <c r="J252" s="56">
        <v>106</v>
      </c>
      <c r="K252" s="56">
        <v>148</v>
      </c>
      <c r="L252" s="56">
        <v>103</v>
      </c>
      <c r="M252" s="56">
        <v>103</v>
      </c>
      <c r="N252" s="56">
        <v>89</v>
      </c>
      <c r="O252" s="56">
        <v>73</v>
      </c>
      <c r="P252" s="59">
        <v>29</v>
      </c>
      <c r="Q252" s="59">
        <v>44</v>
      </c>
      <c r="R252" s="59">
        <v>48</v>
      </c>
      <c r="S252" s="59">
        <v>51</v>
      </c>
      <c r="T252" s="59">
        <v>55</v>
      </c>
      <c r="U252" s="59">
        <v>62</v>
      </c>
      <c r="V252" s="59">
        <v>53</v>
      </c>
      <c r="W252" s="59">
        <v>75</v>
      </c>
      <c r="X252" s="59">
        <v>65</v>
      </c>
      <c r="Y252" s="59">
        <v>54</v>
      </c>
      <c r="Z252" s="59">
        <v>50</v>
      </c>
      <c r="AA252" s="59">
        <v>45</v>
      </c>
      <c r="AB252" s="62">
        <v>27.358490566037734</v>
      </c>
      <c r="AC252" s="62">
        <v>37.606837606837608</v>
      </c>
      <c r="AD252" s="62">
        <v>36.641221374045799</v>
      </c>
      <c r="AE252" s="62">
        <v>46.36363636363636</v>
      </c>
      <c r="AF252" s="62">
        <v>49.549549549549546</v>
      </c>
      <c r="AG252" s="62">
        <v>49.6</v>
      </c>
      <c r="AH252" s="62">
        <v>50</v>
      </c>
      <c r="AI252" s="62">
        <v>50.675675675675677</v>
      </c>
      <c r="AJ252" s="62">
        <v>63.10679611650486</v>
      </c>
      <c r="AK252" s="62">
        <v>52.427184466019419</v>
      </c>
      <c r="AL252" s="62">
        <v>56.17977528089888</v>
      </c>
      <c r="AM252" s="62">
        <v>61.643835616438359</v>
      </c>
      <c r="AN252" s="61">
        <v>44</v>
      </c>
      <c r="AO252" s="25">
        <v>41</v>
      </c>
      <c r="AP252" s="25">
        <v>49</v>
      </c>
      <c r="AQ252" s="25">
        <v>39</v>
      </c>
      <c r="AR252" s="25">
        <v>35</v>
      </c>
      <c r="AS252" s="25">
        <v>27</v>
      </c>
      <c r="AT252" s="25">
        <v>26</v>
      </c>
      <c r="AU252" s="25">
        <v>30</v>
      </c>
      <c r="AV252" s="25">
        <v>25</v>
      </c>
      <c r="AW252" s="25">
        <v>30</v>
      </c>
      <c r="AX252" s="25">
        <v>23</v>
      </c>
      <c r="AY252" s="25">
        <v>20</v>
      </c>
      <c r="AZ252" s="39">
        <v>41.509433962264154</v>
      </c>
      <c r="BA252" s="39">
        <v>35.042735042735039</v>
      </c>
      <c r="BB252" s="39">
        <v>37.404580152671755</v>
      </c>
      <c r="BC252" s="39">
        <v>35.454545454545453</v>
      </c>
      <c r="BD252" s="39">
        <v>31.531531531531531</v>
      </c>
      <c r="BE252" s="39">
        <v>21.6</v>
      </c>
      <c r="BF252" s="39">
        <v>24.528301886792452</v>
      </c>
      <c r="BG252" s="39">
        <v>20.27027027027027</v>
      </c>
      <c r="BH252" s="39">
        <v>24.271844660194176</v>
      </c>
      <c r="BI252" s="39">
        <v>29.126213592233007</v>
      </c>
      <c r="BJ252" s="39">
        <v>25.842696629213485</v>
      </c>
      <c r="BK252" s="39">
        <v>27.397260273972602</v>
      </c>
      <c r="BL252" s="25">
        <v>33</v>
      </c>
      <c r="BM252" s="25">
        <v>32</v>
      </c>
      <c r="BN252" s="25">
        <v>34</v>
      </c>
      <c r="BO252" s="25">
        <v>20</v>
      </c>
      <c r="BP252" s="25">
        <v>21</v>
      </c>
      <c r="BQ252" s="25">
        <v>36</v>
      </c>
      <c r="BR252" s="25">
        <v>27</v>
      </c>
      <c r="BS252" s="25">
        <v>43</v>
      </c>
      <c r="BT252" s="25">
        <v>13</v>
      </c>
      <c r="BU252" s="25">
        <v>19</v>
      </c>
      <c r="BV252" s="25">
        <v>16</v>
      </c>
      <c r="BW252" s="25">
        <v>8</v>
      </c>
      <c r="BX252" s="39">
        <v>31.132075471698112</v>
      </c>
      <c r="BY252" s="39">
        <v>27.350427350427353</v>
      </c>
      <c r="BZ252" s="39">
        <v>25.954198473282442</v>
      </c>
      <c r="CA252" s="39">
        <v>18.181818181818183</v>
      </c>
      <c r="CB252" s="39">
        <v>18.918918918918919</v>
      </c>
      <c r="CC252" s="39">
        <v>28.799999999999997</v>
      </c>
      <c r="CD252" s="39">
        <v>25.471698113207548</v>
      </c>
      <c r="CE252" s="39">
        <v>29.054054054054053</v>
      </c>
      <c r="CF252" s="39">
        <v>12.621359223300971</v>
      </c>
      <c r="CG252" s="39">
        <v>18.446601941747574</v>
      </c>
      <c r="CH252" s="39">
        <v>17.977528089887642</v>
      </c>
      <c r="CI252" s="39">
        <v>10.95890410958904</v>
      </c>
      <c r="CJ252" s="63">
        <v>12</v>
      </c>
      <c r="CK252" s="63">
        <v>17</v>
      </c>
      <c r="CL252" s="63">
        <v>14</v>
      </c>
      <c r="CM252" s="63">
        <v>18</v>
      </c>
      <c r="CN252" s="63">
        <v>17</v>
      </c>
      <c r="CO252" s="63">
        <v>25</v>
      </c>
      <c r="CP252" s="63">
        <v>26</v>
      </c>
      <c r="CQ252" s="63">
        <v>29</v>
      </c>
      <c r="CR252" s="63">
        <v>29</v>
      </c>
      <c r="CS252" s="63">
        <v>18</v>
      </c>
      <c r="CT252" s="63">
        <v>19</v>
      </c>
      <c r="CU252" s="63">
        <v>17</v>
      </c>
      <c r="CV252" s="63">
        <v>2</v>
      </c>
      <c r="CW252" s="63">
        <v>3</v>
      </c>
      <c r="CX252" s="63">
        <v>1</v>
      </c>
      <c r="CY252" s="63">
        <v>3</v>
      </c>
      <c r="CZ252" s="63">
        <v>1</v>
      </c>
      <c r="DA252" s="63">
        <v>7</v>
      </c>
      <c r="DB252" s="63">
        <v>4</v>
      </c>
      <c r="DC252" s="63">
        <v>8</v>
      </c>
      <c r="DD252" s="63">
        <v>3</v>
      </c>
      <c r="DE252" s="63">
        <v>0</v>
      </c>
      <c r="DF252" s="63">
        <v>4</v>
      </c>
      <c r="DG252" s="63">
        <v>2</v>
      </c>
      <c r="DH252" s="25">
        <v>4</v>
      </c>
      <c r="DI252" s="25">
        <v>4</v>
      </c>
      <c r="DJ252" s="25">
        <v>8</v>
      </c>
      <c r="DK252" s="25">
        <v>9</v>
      </c>
      <c r="DL252" s="25">
        <v>7</v>
      </c>
      <c r="DM252" s="25">
        <v>7</v>
      </c>
      <c r="DN252" s="25">
        <v>6</v>
      </c>
      <c r="DO252" s="25">
        <v>5</v>
      </c>
      <c r="DP252" s="25">
        <v>5</v>
      </c>
      <c r="DQ252" s="25">
        <v>3</v>
      </c>
      <c r="DR252" s="25">
        <v>4</v>
      </c>
      <c r="DS252" s="25">
        <v>2</v>
      </c>
      <c r="DT252" s="34">
        <v>18</v>
      </c>
      <c r="DU252" s="34">
        <v>24</v>
      </c>
      <c r="DV252" s="34">
        <v>23</v>
      </c>
      <c r="DW252" s="34">
        <v>30</v>
      </c>
      <c r="DX252" s="34">
        <v>25</v>
      </c>
      <c r="DY252" s="34">
        <v>39</v>
      </c>
      <c r="DZ252" s="34">
        <v>36</v>
      </c>
      <c r="EA252" s="2">
        <v>42</v>
      </c>
      <c r="EB252" s="2">
        <v>37</v>
      </c>
      <c r="EC252" s="2">
        <v>21</v>
      </c>
      <c r="ED252" s="2">
        <v>27</v>
      </c>
      <c r="EE252" s="2">
        <v>21</v>
      </c>
      <c r="EF252" s="34">
        <v>66.666666666666657</v>
      </c>
      <c r="EG252" s="34">
        <v>70.833333333333343</v>
      </c>
      <c r="EH252" s="34">
        <v>60.869565217391312</v>
      </c>
      <c r="EI252" s="34">
        <v>60</v>
      </c>
      <c r="EJ252" s="34">
        <v>68</v>
      </c>
      <c r="EK252" s="34">
        <v>64.102564102564102</v>
      </c>
      <c r="EL252" s="34">
        <v>72.222222222222214</v>
      </c>
      <c r="EM252" s="34">
        <v>69.047619047619051</v>
      </c>
      <c r="EN252" s="34">
        <v>78.378378378378372</v>
      </c>
      <c r="EO252" s="34">
        <v>85.714285714285708</v>
      </c>
      <c r="EP252" s="34">
        <v>70.370370370370367</v>
      </c>
      <c r="EQ252" s="34">
        <v>80.952380952380949</v>
      </c>
      <c r="ER252" s="34">
        <v>11.111111111111111</v>
      </c>
      <c r="ES252" s="34">
        <v>12.5</v>
      </c>
      <c r="ET252" s="34">
        <v>4.3478260869565215</v>
      </c>
      <c r="EU252" s="34">
        <v>10</v>
      </c>
      <c r="EV252" s="34">
        <v>4</v>
      </c>
      <c r="EW252" s="34">
        <v>17.948717948717949</v>
      </c>
      <c r="EX252" s="34">
        <v>11.111111111111111</v>
      </c>
      <c r="EY252" s="34">
        <v>19.047619047619047</v>
      </c>
      <c r="EZ252" s="34">
        <v>8.1081081081081088</v>
      </c>
      <c r="FA252" s="34">
        <v>0</v>
      </c>
      <c r="FB252" s="34">
        <v>14.814814814814813</v>
      </c>
      <c r="FC252" s="34">
        <v>9.5238095238095237</v>
      </c>
      <c r="FD252" s="42">
        <v>22.222222222222221</v>
      </c>
      <c r="FE252" s="42">
        <v>16.666666666666664</v>
      </c>
      <c r="FF252" s="42">
        <v>34.782608695652172</v>
      </c>
      <c r="FG252" s="42">
        <v>30</v>
      </c>
      <c r="FH252" s="42">
        <v>28.000000000000004</v>
      </c>
      <c r="FI252" s="42">
        <v>17.948717948717949</v>
      </c>
      <c r="FJ252" s="42">
        <v>16.666666666666664</v>
      </c>
      <c r="FK252" s="42">
        <v>11.904761904761903</v>
      </c>
      <c r="FL252" s="42">
        <v>13.513513513513514</v>
      </c>
      <c r="FM252" s="42">
        <v>14.285714285714285</v>
      </c>
      <c r="FN252" s="42">
        <v>14.814814814814813</v>
      </c>
      <c r="FO252" s="42">
        <v>9.5238095238095237</v>
      </c>
      <c r="FP252" s="42">
        <v>14</v>
      </c>
      <c r="FQ252" s="2">
        <v>21</v>
      </c>
      <c r="FR252" s="2">
        <v>26</v>
      </c>
      <c r="FS252" s="2">
        <v>27</v>
      </c>
      <c r="FT252" s="2">
        <v>26</v>
      </c>
      <c r="FU252" s="2">
        <v>40</v>
      </c>
      <c r="FV252" s="2">
        <v>39</v>
      </c>
      <c r="FW252" s="2">
        <v>49</v>
      </c>
      <c r="FX252" s="2">
        <v>44</v>
      </c>
      <c r="FY252" s="2">
        <v>32</v>
      </c>
      <c r="FZ252" s="2">
        <v>37</v>
      </c>
      <c r="GA252" s="2">
        <v>32</v>
      </c>
      <c r="GB252" s="25">
        <v>9</v>
      </c>
      <c r="GC252" s="25">
        <v>6</v>
      </c>
      <c r="GD252" s="25">
        <v>7</v>
      </c>
      <c r="GE252" s="25">
        <v>7</v>
      </c>
      <c r="GF252" s="25">
        <v>11</v>
      </c>
      <c r="GG252" s="25">
        <v>7</v>
      </c>
      <c r="GH252" s="25">
        <v>4</v>
      </c>
      <c r="GI252" s="25">
        <v>9</v>
      </c>
      <c r="GJ252" s="25">
        <v>6</v>
      </c>
      <c r="GK252" s="25">
        <v>6</v>
      </c>
      <c r="GL252" s="25">
        <v>3</v>
      </c>
      <c r="GM252" s="25">
        <v>4</v>
      </c>
      <c r="GN252" s="2">
        <v>4</v>
      </c>
      <c r="GO252" s="2">
        <v>3</v>
      </c>
      <c r="GP252" s="2">
        <v>5</v>
      </c>
      <c r="GQ252" s="2">
        <v>10</v>
      </c>
      <c r="GR252" s="2">
        <v>9</v>
      </c>
      <c r="GS252" s="2">
        <v>4</v>
      </c>
      <c r="GT252" s="2">
        <v>7</v>
      </c>
      <c r="GU252" s="2">
        <v>7</v>
      </c>
      <c r="GV252" s="2">
        <v>2</v>
      </c>
      <c r="GW252" s="2">
        <v>6</v>
      </c>
      <c r="GX252" s="2">
        <v>5</v>
      </c>
      <c r="GY252" s="2">
        <v>1</v>
      </c>
      <c r="GZ252" s="2">
        <v>27</v>
      </c>
      <c r="HA252" s="2">
        <v>30</v>
      </c>
      <c r="HB252" s="2">
        <v>38</v>
      </c>
      <c r="HC252" s="2">
        <v>44</v>
      </c>
      <c r="HD252" s="2">
        <v>46</v>
      </c>
      <c r="HE252" s="2">
        <v>51</v>
      </c>
      <c r="HF252" s="2">
        <v>50</v>
      </c>
      <c r="HG252" s="2">
        <v>65</v>
      </c>
      <c r="HH252" s="2">
        <v>52</v>
      </c>
      <c r="HI252" s="2">
        <v>44</v>
      </c>
      <c r="HJ252" s="2">
        <v>45</v>
      </c>
      <c r="HK252" s="2">
        <v>37</v>
      </c>
      <c r="HL252" s="34">
        <v>51.851851851851848</v>
      </c>
      <c r="HM252" s="34">
        <v>70</v>
      </c>
      <c r="HN252" s="34">
        <v>68.421052631578945</v>
      </c>
      <c r="HO252" s="34">
        <v>61.363636363636367</v>
      </c>
      <c r="HP252" s="34">
        <v>56.521739130434781</v>
      </c>
      <c r="HQ252" s="34">
        <v>78.431372549019613</v>
      </c>
      <c r="HR252" s="34">
        <v>78</v>
      </c>
      <c r="HS252" s="34">
        <v>75.384615384615387</v>
      </c>
      <c r="HT252" s="34">
        <v>84.615384615384613</v>
      </c>
      <c r="HU252" s="34">
        <v>72.727272727272734</v>
      </c>
      <c r="HV252" s="34">
        <v>82.222222222222214</v>
      </c>
      <c r="HW252" s="34">
        <v>86.486486486486484</v>
      </c>
      <c r="HX252" s="39">
        <v>33.333333333333329</v>
      </c>
      <c r="HY252" s="39">
        <v>20</v>
      </c>
      <c r="HZ252" s="39">
        <v>18.421052631578945</v>
      </c>
      <c r="IA252" s="39">
        <v>15.909090909090908</v>
      </c>
      <c r="IB252" s="39">
        <v>23.913043478260871</v>
      </c>
      <c r="IC252" s="39">
        <v>13.725490196078432</v>
      </c>
      <c r="ID252" s="39">
        <v>8</v>
      </c>
      <c r="IE252" s="39">
        <v>13.846153846153847</v>
      </c>
      <c r="IF252" s="39">
        <v>11.538461538461538</v>
      </c>
      <c r="IG252" s="39">
        <v>13.636363636363635</v>
      </c>
      <c r="IH252" s="39">
        <v>6.666666666666667</v>
      </c>
      <c r="II252" s="39">
        <v>10.810810810810811</v>
      </c>
      <c r="IJ252" s="39">
        <v>14.814814814814813</v>
      </c>
      <c r="IK252" s="39">
        <v>10</v>
      </c>
      <c r="IL252" s="39">
        <v>13.157894736842104</v>
      </c>
      <c r="IM252" s="39">
        <v>22.727272727272727</v>
      </c>
      <c r="IN252" s="39">
        <v>19.565217391304348</v>
      </c>
      <c r="IO252" s="39">
        <v>7.8431372549019605</v>
      </c>
      <c r="IP252" s="39">
        <v>14.000000000000002</v>
      </c>
      <c r="IQ252" s="39">
        <v>10.76923076923077</v>
      </c>
      <c r="IR252" s="39">
        <v>3.8461538461538463</v>
      </c>
      <c r="IS252" s="39">
        <v>13.636363636363635</v>
      </c>
      <c r="IT252" s="39">
        <v>11.111111111111111</v>
      </c>
      <c r="IU252" s="39">
        <v>2.7027027027027026</v>
      </c>
      <c r="IV252" s="39">
        <v>22</v>
      </c>
      <c r="IW252" s="39">
        <v>20</v>
      </c>
      <c r="IX252" s="39">
        <v>26</v>
      </c>
      <c r="IY252" s="39">
        <v>15</v>
      </c>
      <c r="IZ252" s="39">
        <v>17</v>
      </c>
      <c r="JA252" s="39">
        <v>14</v>
      </c>
      <c r="JB252" s="39">
        <v>19</v>
      </c>
      <c r="JC252" s="39">
        <v>20</v>
      </c>
      <c r="JD252" s="2">
        <v>14</v>
      </c>
      <c r="JE252" s="2">
        <v>22</v>
      </c>
      <c r="JF252" s="2">
        <v>17</v>
      </c>
      <c r="JG252" s="2">
        <v>14</v>
      </c>
      <c r="JH252" s="2">
        <v>8</v>
      </c>
      <c r="JI252" s="2">
        <v>9</v>
      </c>
      <c r="JJ252" s="2">
        <v>11</v>
      </c>
      <c r="JK252" s="2">
        <v>10</v>
      </c>
      <c r="JL252" s="2">
        <v>10</v>
      </c>
      <c r="JM252" s="44">
        <v>3</v>
      </c>
      <c r="JN252" s="44">
        <v>2</v>
      </c>
      <c r="JO252" s="44">
        <v>4</v>
      </c>
      <c r="JP252" s="2">
        <v>3</v>
      </c>
      <c r="JQ252" s="2">
        <v>4</v>
      </c>
      <c r="JR252" s="2">
        <v>2</v>
      </c>
      <c r="JS252" s="2">
        <v>5</v>
      </c>
      <c r="JT252" s="2">
        <v>9</v>
      </c>
      <c r="JU252" s="2">
        <v>7</v>
      </c>
      <c r="JV252" s="2">
        <v>6</v>
      </c>
      <c r="JW252" s="2">
        <v>8</v>
      </c>
      <c r="JX252" s="2">
        <v>3</v>
      </c>
      <c r="JY252" s="2">
        <v>3</v>
      </c>
      <c r="JZ252" s="2">
        <v>3</v>
      </c>
      <c r="KA252" s="2">
        <v>4</v>
      </c>
      <c r="KB252" s="25">
        <v>4</v>
      </c>
      <c r="KC252" s="25">
        <v>1</v>
      </c>
      <c r="KD252" s="25">
        <v>2</v>
      </c>
      <c r="KE252" s="25">
        <v>1</v>
      </c>
      <c r="KF252" s="25">
        <v>39</v>
      </c>
      <c r="KG252" s="25">
        <v>36</v>
      </c>
      <c r="KH252" s="25">
        <v>43</v>
      </c>
      <c r="KI252" s="25">
        <v>33</v>
      </c>
      <c r="KJ252" s="25">
        <v>30</v>
      </c>
      <c r="KK252" s="25">
        <v>20</v>
      </c>
      <c r="KL252" s="25">
        <v>24</v>
      </c>
      <c r="KM252" s="25">
        <v>28</v>
      </c>
      <c r="KN252" s="25">
        <v>21</v>
      </c>
      <c r="KO252" s="25">
        <v>27</v>
      </c>
      <c r="KP252" s="25">
        <v>21</v>
      </c>
      <c r="KQ252" s="25">
        <v>20</v>
      </c>
      <c r="KR252" s="44">
        <v>56.410256410256409</v>
      </c>
      <c r="KS252" s="44">
        <v>55.555555555555557</v>
      </c>
      <c r="KT252" s="44">
        <v>60.465116279069761</v>
      </c>
      <c r="KU252" s="44">
        <v>45.454545454545453</v>
      </c>
      <c r="KV252" s="44">
        <v>56.666666666666664</v>
      </c>
      <c r="KW252" s="44">
        <v>70</v>
      </c>
      <c r="KX252" s="44">
        <v>79.166666666666657</v>
      </c>
      <c r="KY252" s="44">
        <v>71.428571428571431</v>
      </c>
      <c r="KZ252" s="44">
        <v>66.666666666666657</v>
      </c>
      <c r="LA252" s="44">
        <v>81.481481481481481</v>
      </c>
      <c r="LB252" s="44">
        <v>80.952380952380949</v>
      </c>
      <c r="LC252" s="44">
        <v>70</v>
      </c>
      <c r="LD252" s="44">
        <v>20.512820512820511</v>
      </c>
      <c r="LE252" s="44">
        <v>25</v>
      </c>
      <c r="LF252" s="44">
        <v>25.581395348837212</v>
      </c>
      <c r="LG252" s="44">
        <v>30.303030303030305</v>
      </c>
      <c r="LH252" s="44">
        <v>33.333333333333329</v>
      </c>
      <c r="LI252" s="44">
        <v>15</v>
      </c>
      <c r="LJ252" s="44">
        <v>8.3333333333333321</v>
      </c>
      <c r="LK252" s="44">
        <v>14.285714285714285</v>
      </c>
      <c r="LL252" s="44">
        <v>14.285714285714285</v>
      </c>
      <c r="LM252" s="44">
        <v>14.814814814814813</v>
      </c>
      <c r="LN252" s="44">
        <v>9.5238095238095237</v>
      </c>
      <c r="LO252" s="44">
        <v>25</v>
      </c>
      <c r="LP252" s="44">
        <v>23.076923076923077</v>
      </c>
      <c r="LQ252" s="44">
        <v>19.444444444444446</v>
      </c>
      <c r="LR252" s="44">
        <v>13.953488372093023</v>
      </c>
      <c r="LS252" s="44">
        <v>24.242424242424242</v>
      </c>
      <c r="LT252" s="44">
        <v>10</v>
      </c>
      <c r="LU252" s="44">
        <v>15</v>
      </c>
      <c r="LV252" s="44">
        <v>12.5</v>
      </c>
      <c r="LW252" s="44">
        <v>14.285714285714285</v>
      </c>
      <c r="LX252" s="44">
        <v>19.047619047619047</v>
      </c>
      <c r="LY252" s="44">
        <v>3.7037037037037033</v>
      </c>
      <c r="LZ252" s="44">
        <v>9.5238095238095237</v>
      </c>
      <c r="MA252" s="44">
        <v>5</v>
      </c>
      <c r="MB252" s="25">
        <v>4</v>
      </c>
      <c r="MC252" s="25">
        <v>4</v>
      </c>
      <c r="MD252" s="25">
        <v>5</v>
      </c>
      <c r="ME252" s="25">
        <v>14</v>
      </c>
      <c r="MF252" s="25">
        <v>6</v>
      </c>
      <c r="MG252" s="25">
        <v>8</v>
      </c>
      <c r="MH252" s="25">
        <v>7</v>
      </c>
      <c r="MI252" s="25">
        <v>9</v>
      </c>
      <c r="MJ252" s="25">
        <v>5</v>
      </c>
      <c r="MK252" s="25">
        <v>2</v>
      </c>
      <c r="ML252" s="25">
        <v>6</v>
      </c>
      <c r="MM252" s="25">
        <v>0</v>
      </c>
      <c r="MN252" s="25">
        <v>18</v>
      </c>
      <c r="MO252" s="25">
        <v>24</v>
      </c>
      <c r="MP252" s="25">
        <v>22</v>
      </c>
      <c r="MQ252" s="25">
        <v>30</v>
      </c>
      <c r="MR252" s="25">
        <v>25</v>
      </c>
      <c r="MS252" s="25">
        <v>39</v>
      </c>
      <c r="MT252" s="25">
        <v>28</v>
      </c>
      <c r="MU252" s="25">
        <v>33</v>
      </c>
      <c r="MV252" s="25">
        <v>24</v>
      </c>
      <c r="MW252" s="44">
        <v>7</v>
      </c>
      <c r="MX252" s="44">
        <v>15</v>
      </c>
      <c r="MY252" s="44">
        <v>12</v>
      </c>
      <c r="MZ252" s="44">
        <v>22.222222222222221</v>
      </c>
      <c r="NA252" s="44">
        <v>16.666666666666664</v>
      </c>
      <c r="NB252" s="44">
        <v>22.727272727272727</v>
      </c>
      <c r="NC252" s="44">
        <v>46.666666666666664</v>
      </c>
      <c r="ND252" s="44">
        <v>24</v>
      </c>
      <c r="NE252" s="44">
        <v>20.512820512820511</v>
      </c>
      <c r="NF252" s="44">
        <v>25</v>
      </c>
      <c r="NG252" s="44">
        <v>27.27272727272727</v>
      </c>
      <c r="NH252" s="44">
        <v>20.833333333333336</v>
      </c>
      <c r="NI252" s="44">
        <v>28.571428571428569</v>
      </c>
      <c r="NJ252" s="44">
        <v>40</v>
      </c>
      <c r="NK252" s="44">
        <v>0</v>
      </c>
      <c r="NL252" s="25">
        <v>2</v>
      </c>
      <c r="NM252" s="25">
        <v>0</v>
      </c>
      <c r="NN252" s="25">
        <v>1</v>
      </c>
      <c r="NO252" s="25">
        <v>1</v>
      </c>
      <c r="NP252" s="25">
        <v>1</v>
      </c>
      <c r="NQ252" s="25">
        <v>0</v>
      </c>
      <c r="NR252" s="25">
        <v>0</v>
      </c>
      <c r="NS252" s="25">
        <v>0</v>
      </c>
      <c r="NT252" s="25">
        <v>0</v>
      </c>
      <c r="NU252" s="25">
        <v>0</v>
      </c>
      <c r="NV252" s="25">
        <v>1</v>
      </c>
      <c r="NW252" s="25">
        <v>0</v>
      </c>
      <c r="NX252" s="25">
        <v>5</v>
      </c>
      <c r="NY252" s="25">
        <v>8</v>
      </c>
      <c r="NZ252" s="25">
        <v>4</v>
      </c>
      <c r="OA252" s="25">
        <v>5</v>
      </c>
      <c r="OB252" s="25">
        <v>2</v>
      </c>
      <c r="OC252" s="25">
        <v>0</v>
      </c>
      <c r="OD252" s="44">
        <v>0</v>
      </c>
      <c r="OE252" s="44">
        <v>3</v>
      </c>
      <c r="OF252" s="44">
        <v>0</v>
      </c>
      <c r="OG252" s="44">
        <v>1</v>
      </c>
      <c r="OH252" s="44">
        <v>1</v>
      </c>
      <c r="OI252" s="44">
        <v>0</v>
      </c>
      <c r="OJ252" s="44">
        <v>40</v>
      </c>
      <c r="OK252" s="44">
        <v>0</v>
      </c>
      <c r="OL252" s="44">
        <v>25</v>
      </c>
      <c r="OM252" s="44">
        <v>20</v>
      </c>
      <c r="ON252" s="44">
        <v>50</v>
      </c>
      <c r="OO252" s="44">
        <v>999999999</v>
      </c>
      <c r="OP252" s="44">
        <v>999999999</v>
      </c>
      <c r="OQ252" s="44">
        <v>0</v>
      </c>
      <c r="OR252" s="44">
        <v>999999999</v>
      </c>
      <c r="OS252" s="44">
        <v>0</v>
      </c>
      <c r="OT252" s="44">
        <v>100</v>
      </c>
      <c r="OU252" s="44">
        <v>999999999</v>
      </c>
      <c r="OV252" s="25">
        <v>47</v>
      </c>
      <c r="OW252" s="25">
        <v>61</v>
      </c>
      <c r="OX252" s="25">
        <v>79</v>
      </c>
      <c r="OY252" s="25">
        <v>89</v>
      </c>
      <c r="OZ252" s="25">
        <v>79</v>
      </c>
      <c r="PA252" s="25">
        <v>87</v>
      </c>
      <c r="PB252" s="25">
        <v>80</v>
      </c>
      <c r="PC252" s="25">
        <v>112</v>
      </c>
      <c r="PD252" s="25">
        <v>96</v>
      </c>
      <c r="PE252" s="25">
        <v>97</v>
      </c>
      <c r="PF252" s="25">
        <v>68</v>
      </c>
      <c r="PG252" s="25">
        <v>26</v>
      </c>
      <c r="PH252" s="25">
        <v>109</v>
      </c>
      <c r="PI252" s="25">
        <v>107</v>
      </c>
      <c r="PJ252" s="25">
        <v>127</v>
      </c>
      <c r="PK252" s="25">
        <v>136</v>
      </c>
      <c r="PL252" s="25">
        <v>121</v>
      </c>
      <c r="PM252" s="25">
        <v>116</v>
      </c>
      <c r="PN252" s="25">
        <v>107</v>
      </c>
      <c r="PO252" s="25">
        <v>139</v>
      </c>
      <c r="PP252" s="25">
        <v>126</v>
      </c>
      <c r="PQ252" s="25">
        <v>119</v>
      </c>
      <c r="PR252" s="25">
        <v>100</v>
      </c>
      <c r="PS252" s="25">
        <v>82</v>
      </c>
      <c r="PT252" s="44">
        <v>43.119266055045877</v>
      </c>
      <c r="PU252" s="44">
        <v>57.009345794392516</v>
      </c>
      <c r="PV252" s="44">
        <v>62.204724409448822</v>
      </c>
      <c r="PW252" s="44">
        <v>65.441176470588232</v>
      </c>
      <c r="PX252" s="44">
        <v>65.289256198347118</v>
      </c>
      <c r="PY252" s="44">
        <v>75</v>
      </c>
      <c r="PZ252" s="44">
        <v>74.766355140186917</v>
      </c>
      <c r="QA252" s="44">
        <v>80.57553956834532</v>
      </c>
      <c r="QB252" s="44">
        <v>76.19047619047619</v>
      </c>
      <c r="QC252" s="44">
        <v>81.512605042016801</v>
      </c>
      <c r="QD252" s="44">
        <v>68</v>
      </c>
      <c r="QE252" s="44">
        <v>31.707317073170731</v>
      </c>
      <c r="QF252" s="25">
        <v>44</v>
      </c>
      <c r="QG252" s="25">
        <v>55</v>
      </c>
      <c r="QH252" s="25">
        <v>86</v>
      </c>
      <c r="QI252" s="25">
        <v>91</v>
      </c>
      <c r="QJ252" s="25">
        <v>68</v>
      </c>
      <c r="QK252" s="25">
        <v>86</v>
      </c>
      <c r="QL252" s="25">
        <v>82</v>
      </c>
      <c r="QM252" s="25">
        <v>98</v>
      </c>
      <c r="QN252" s="25">
        <v>83</v>
      </c>
      <c r="QO252" s="25">
        <v>87</v>
      </c>
      <c r="QP252" s="25">
        <v>45</v>
      </c>
      <c r="QQ252" s="25">
        <v>109</v>
      </c>
      <c r="QR252" s="25">
        <v>107</v>
      </c>
      <c r="QS252" s="25">
        <v>127</v>
      </c>
      <c r="QT252" s="25">
        <v>136</v>
      </c>
      <c r="QU252" s="25">
        <v>121</v>
      </c>
      <c r="QV252" s="25">
        <v>116</v>
      </c>
      <c r="QW252" s="25">
        <v>107</v>
      </c>
      <c r="QX252" s="25">
        <v>139</v>
      </c>
      <c r="QY252" s="25">
        <v>126</v>
      </c>
      <c r="QZ252" s="25">
        <v>119</v>
      </c>
      <c r="RA252" s="25">
        <v>100</v>
      </c>
      <c r="RB252" s="44">
        <v>40.366972477064223</v>
      </c>
      <c r="RC252" s="44">
        <v>51.401869158878498</v>
      </c>
      <c r="RD252" s="44">
        <v>67.716535433070874</v>
      </c>
      <c r="RE252" s="44">
        <v>66.911764705882348</v>
      </c>
      <c r="RF252" s="44">
        <v>56.198347107438018</v>
      </c>
      <c r="RG252" s="44">
        <v>74.137931034482762</v>
      </c>
      <c r="RH252" s="44">
        <v>76.63551401869158</v>
      </c>
      <c r="RI252" s="44">
        <v>70.503597122302153</v>
      </c>
      <c r="RJ252" s="44">
        <v>65.873015873015873</v>
      </c>
      <c r="RK252" s="44">
        <v>73.109243697478988</v>
      </c>
      <c r="RL252" s="44">
        <v>45</v>
      </c>
      <c r="RM252" s="25">
        <v>59</v>
      </c>
      <c r="RN252" s="25">
        <v>56</v>
      </c>
      <c r="RO252" s="25">
        <v>71</v>
      </c>
      <c r="RP252" s="25">
        <v>64</v>
      </c>
      <c r="RQ252" s="25">
        <v>71</v>
      </c>
      <c r="RR252" s="25">
        <v>65</v>
      </c>
      <c r="RS252" s="25">
        <v>64</v>
      </c>
      <c r="RT252" s="25">
        <v>73</v>
      </c>
      <c r="RU252" s="25">
        <v>61</v>
      </c>
      <c r="RV252" s="25">
        <v>51</v>
      </c>
      <c r="RW252" s="25">
        <v>50</v>
      </c>
      <c r="RX252" s="25">
        <v>39</v>
      </c>
      <c r="RY252" s="25">
        <v>40</v>
      </c>
      <c r="RZ252" s="25">
        <v>46</v>
      </c>
      <c r="SA252" s="25">
        <v>66</v>
      </c>
      <c r="SB252" s="25">
        <v>51</v>
      </c>
      <c r="SC252" s="25">
        <v>56</v>
      </c>
      <c r="SD252" s="25">
        <v>44</v>
      </c>
      <c r="SE252" s="25">
        <v>52</v>
      </c>
      <c r="SF252" s="25">
        <v>64</v>
      </c>
      <c r="SG252" s="25">
        <v>45</v>
      </c>
      <c r="SH252" s="25">
        <v>52</v>
      </c>
      <c r="SI252" s="25">
        <v>49</v>
      </c>
      <c r="SJ252" s="25">
        <v>41</v>
      </c>
      <c r="SK252" s="25">
        <v>36</v>
      </c>
      <c r="SL252" s="25">
        <v>40</v>
      </c>
      <c r="SM252" s="25">
        <v>58</v>
      </c>
      <c r="SN252" s="25">
        <v>44</v>
      </c>
      <c r="SO252" s="25">
        <v>54</v>
      </c>
      <c r="SP252" s="25">
        <v>44</v>
      </c>
      <c r="SQ252" s="25">
        <v>47</v>
      </c>
      <c r="SR252" s="25">
        <v>51</v>
      </c>
      <c r="SS252" s="25">
        <v>39</v>
      </c>
      <c r="ST252" s="25">
        <v>42</v>
      </c>
      <c r="SU252" s="25">
        <v>37</v>
      </c>
      <c r="SV252" s="25">
        <v>27</v>
      </c>
      <c r="SW252" s="44">
        <v>55.660377358490564</v>
      </c>
      <c r="SX252" s="44">
        <v>47.863247863247864</v>
      </c>
      <c r="SY252" s="44">
        <v>54.198473282442748</v>
      </c>
      <c r="SZ252" s="44">
        <v>58.18181818181818</v>
      </c>
      <c r="TA252" s="44">
        <v>63.963963963963963</v>
      </c>
      <c r="TB252" s="44">
        <v>52</v>
      </c>
      <c r="TC252" s="44">
        <v>60.377358490566039</v>
      </c>
      <c r="TD252" s="44">
        <v>49.324324324324323</v>
      </c>
      <c r="TE252" s="44">
        <v>59.22330097087378</v>
      </c>
      <c r="TF252" s="44">
        <v>49.514563106796118</v>
      </c>
      <c r="TG252" s="44">
        <v>56.17977528089888</v>
      </c>
      <c r="TH252" s="44">
        <v>53.424657534246577</v>
      </c>
      <c r="TI252" s="44">
        <v>37.735849056603776</v>
      </c>
      <c r="TJ252" s="44">
        <v>39.316239316239319</v>
      </c>
      <c r="TK252" s="44">
        <v>50.381679389312971</v>
      </c>
      <c r="TL252" s="44">
        <v>46.36363636363636</v>
      </c>
      <c r="TM252" s="44">
        <v>50.450450450450447</v>
      </c>
      <c r="TN252" s="44">
        <v>35.199999999999996</v>
      </c>
      <c r="TO252" s="44">
        <v>49.056603773584904</v>
      </c>
      <c r="TP252" s="44">
        <v>43.243243243243242</v>
      </c>
      <c r="TQ252" s="44">
        <v>43.689320388349515</v>
      </c>
      <c r="TR252" s="44">
        <v>50.485436893203882</v>
      </c>
      <c r="TS252" s="44">
        <v>55.056179775280903</v>
      </c>
      <c r="TT252" s="44">
        <v>56.164383561643838</v>
      </c>
      <c r="TU252" s="44">
        <v>33.962264150943398</v>
      </c>
      <c r="TV252" s="44">
        <v>34.188034188034187</v>
      </c>
      <c r="TW252" s="44">
        <v>44.274809160305345</v>
      </c>
      <c r="TX252" s="44">
        <v>40</v>
      </c>
      <c r="TY252" s="44">
        <v>48.648648648648653</v>
      </c>
      <c r="TZ252" s="44">
        <v>35.199999999999996</v>
      </c>
      <c r="UA252" s="44">
        <v>44.339622641509436</v>
      </c>
      <c r="UB252" s="44">
        <v>34.45945945945946</v>
      </c>
      <c r="UC252" s="44">
        <v>37.864077669902912</v>
      </c>
      <c r="UD252" s="44">
        <v>40.776699029126213</v>
      </c>
      <c r="UE252" s="44">
        <v>41.573033707865171</v>
      </c>
      <c r="UF252" s="44">
        <v>36.986301369863014</v>
      </c>
    </row>
    <row r="253" spans="1:552" x14ac:dyDescent="0.25">
      <c r="A253" s="2" t="str">
        <f t="shared" si="3"/>
        <v xml:space="preserve">410830 Foz do Iguaçu                                                                                                                                </v>
      </c>
      <c r="B253" s="58">
        <v>410830</v>
      </c>
      <c r="C253" s="2" t="s">
        <v>297</v>
      </c>
      <c r="D253" s="56">
        <v>13</v>
      </c>
      <c r="E253" s="56">
        <v>25</v>
      </c>
      <c r="F253" s="56">
        <v>14</v>
      </c>
      <c r="G253" s="56">
        <v>25</v>
      </c>
      <c r="H253" s="56">
        <v>20</v>
      </c>
      <c r="I253" s="56">
        <v>22</v>
      </c>
      <c r="J253" s="56">
        <v>11</v>
      </c>
      <c r="K253" s="56">
        <v>22</v>
      </c>
      <c r="L253" s="56">
        <v>29</v>
      </c>
      <c r="M253" s="56">
        <v>20</v>
      </c>
      <c r="N253" s="56">
        <v>14</v>
      </c>
      <c r="O253" s="56">
        <v>22</v>
      </c>
      <c r="P253" s="59">
        <v>5</v>
      </c>
      <c r="Q253" s="59">
        <v>11</v>
      </c>
      <c r="R253" s="59">
        <v>8</v>
      </c>
      <c r="S253" s="59">
        <v>18</v>
      </c>
      <c r="T253" s="59">
        <v>12</v>
      </c>
      <c r="U253" s="59">
        <v>12</v>
      </c>
      <c r="V253" s="59">
        <v>7</v>
      </c>
      <c r="W253" s="59">
        <v>13</v>
      </c>
      <c r="X253" s="59">
        <v>22</v>
      </c>
      <c r="Y253" s="59">
        <v>11</v>
      </c>
      <c r="Z253" s="59">
        <v>9</v>
      </c>
      <c r="AA253" s="59">
        <v>14</v>
      </c>
      <c r="AB253" s="62">
        <v>38.461538461538467</v>
      </c>
      <c r="AC253" s="62">
        <v>44</v>
      </c>
      <c r="AD253" s="62">
        <v>57.142857142857139</v>
      </c>
      <c r="AE253" s="62">
        <v>72</v>
      </c>
      <c r="AF253" s="62">
        <v>60</v>
      </c>
      <c r="AG253" s="62">
        <v>54.54545454545454</v>
      </c>
      <c r="AH253" s="62">
        <v>63.636363636363633</v>
      </c>
      <c r="AI253" s="62">
        <v>59.090909090909093</v>
      </c>
      <c r="AJ253" s="62">
        <v>75.862068965517238</v>
      </c>
      <c r="AK253" s="62">
        <v>55.000000000000007</v>
      </c>
      <c r="AL253" s="62">
        <v>64.285714285714292</v>
      </c>
      <c r="AM253" s="62">
        <v>63.636363636363633</v>
      </c>
      <c r="AN253" s="61">
        <v>8</v>
      </c>
      <c r="AO253" s="25">
        <v>11</v>
      </c>
      <c r="AP253" s="25">
        <v>5</v>
      </c>
      <c r="AQ253" s="25">
        <v>4</v>
      </c>
      <c r="AR253" s="25">
        <v>7</v>
      </c>
      <c r="AS253" s="25">
        <v>10</v>
      </c>
      <c r="AT253" s="25">
        <v>4</v>
      </c>
      <c r="AU253" s="25">
        <v>8</v>
      </c>
      <c r="AV253" s="25">
        <v>6</v>
      </c>
      <c r="AW253" s="25">
        <v>9</v>
      </c>
      <c r="AX253" s="25">
        <v>5</v>
      </c>
      <c r="AY253" s="25">
        <v>7</v>
      </c>
      <c r="AZ253" s="39">
        <v>61.53846153846154</v>
      </c>
      <c r="BA253" s="39">
        <v>44</v>
      </c>
      <c r="BB253" s="39">
        <v>35.714285714285715</v>
      </c>
      <c r="BC253" s="39">
        <v>16</v>
      </c>
      <c r="BD253" s="39">
        <v>35</v>
      </c>
      <c r="BE253" s="39">
        <v>45.454545454545453</v>
      </c>
      <c r="BF253" s="39">
        <v>36.363636363636367</v>
      </c>
      <c r="BG253" s="39">
        <v>36.363636363636367</v>
      </c>
      <c r="BH253" s="39">
        <v>20.689655172413794</v>
      </c>
      <c r="BI253" s="39">
        <v>45</v>
      </c>
      <c r="BJ253" s="39">
        <v>35.714285714285715</v>
      </c>
      <c r="BK253" s="39">
        <v>31.818181818181817</v>
      </c>
      <c r="BL253" s="25">
        <v>0</v>
      </c>
      <c r="BM253" s="25">
        <v>3</v>
      </c>
      <c r="BN253" s="25">
        <v>1</v>
      </c>
      <c r="BO253" s="25">
        <v>3</v>
      </c>
      <c r="BP253" s="25">
        <v>1</v>
      </c>
      <c r="BQ253" s="25">
        <v>0</v>
      </c>
      <c r="BR253" s="25">
        <v>0</v>
      </c>
      <c r="BS253" s="25">
        <v>1</v>
      </c>
      <c r="BT253" s="25">
        <v>1</v>
      </c>
      <c r="BU253" s="25">
        <v>0</v>
      </c>
      <c r="BV253" s="25">
        <v>0</v>
      </c>
      <c r="BW253" s="25">
        <v>1</v>
      </c>
      <c r="BX253" s="39">
        <v>0</v>
      </c>
      <c r="BY253" s="39">
        <v>12</v>
      </c>
      <c r="BZ253" s="39">
        <v>7.1428571428571423</v>
      </c>
      <c r="CA253" s="39">
        <v>12</v>
      </c>
      <c r="CB253" s="39">
        <v>5</v>
      </c>
      <c r="CC253" s="39">
        <v>0</v>
      </c>
      <c r="CD253" s="39">
        <v>0</v>
      </c>
      <c r="CE253" s="39">
        <v>4.5454545454545459</v>
      </c>
      <c r="CF253" s="39">
        <v>3.4482758620689653</v>
      </c>
      <c r="CG253" s="39">
        <v>0</v>
      </c>
      <c r="CH253" s="39">
        <v>0</v>
      </c>
      <c r="CI253" s="39">
        <v>4.5454545454545459</v>
      </c>
      <c r="CJ253" s="63">
        <v>2</v>
      </c>
      <c r="CK253" s="63">
        <v>4</v>
      </c>
      <c r="CL253" s="63">
        <v>0</v>
      </c>
      <c r="CM253" s="63">
        <v>4</v>
      </c>
      <c r="CN253" s="63">
        <v>4</v>
      </c>
      <c r="CO253" s="63">
        <v>5</v>
      </c>
      <c r="CP253" s="63">
        <v>2</v>
      </c>
      <c r="CQ253" s="63">
        <v>4</v>
      </c>
      <c r="CR253" s="63">
        <v>14</v>
      </c>
      <c r="CS253" s="63">
        <v>4</v>
      </c>
      <c r="CT253" s="63">
        <v>4</v>
      </c>
      <c r="CU253" s="63">
        <v>4</v>
      </c>
      <c r="CV253" s="63">
        <v>0</v>
      </c>
      <c r="CW253" s="63">
        <v>0</v>
      </c>
      <c r="CX253" s="63">
        <v>2</v>
      </c>
      <c r="CY253" s="63">
        <v>0</v>
      </c>
      <c r="CZ253" s="63">
        <v>2</v>
      </c>
      <c r="DA253" s="63">
        <v>0</v>
      </c>
      <c r="DB253" s="63">
        <v>1</v>
      </c>
      <c r="DC253" s="63">
        <v>0</v>
      </c>
      <c r="DD253" s="63">
        <v>2</v>
      </c>
      <c r="DE253" s="63">
        <v>1</v>
      </c>
      <c r="DF253" s="63">
        <v>0</v>
      </c>
      <c r="DG253" s="63">
        <v>1</v>
      </c>
      <c r="DH253" s="25">
        <v>2</v>
      </c>
      <c r="DI253" s="25">
        <v>2</v>
      </c>
      <c r="DJ253" s="25">
        <v>2</v>
      </c>
      <c r="DK253" s="25">
        <v>6</v>
      </c>
      <c r="DL253" s="25">
        <v>2</v>
      </c>
      <c r="DM253" s="25">
        <v>0</v>
      </c>
      <c r="DN253" s="25">
        <v>1</v>
      </c>
      <c r="DO253" s="25">
        <v>2</v>
      </c>
      <c r="DP253" s="25">
        <v>1</v>
      </c>
      <c r="DQ253" s="25">
        <v>4</v>
      </c>
      <c r="DR253" s="25">
        <v>0</v>
      </c>
      <c r="DS253" s="25">
        <v>1</v>
      </c>
      <c r="DT253" s="34">
        <v>4</v>
      </c>
      <c r="DU253" s="34">
        <v>6</v>
      </c>
      <c r="DV253" s="34">
        <v>4</v>
      </c>
      <c r="DW253" s="34">
        <v>10</v>
      </c>
      <c r="DX253" s="34">
        <v>8</v>
      </c>
      <c r="DY253" s="34">
        <v>5</v>
      </c>
      <c r="DZ253" s="34">
        <v>4</v>
      </c>
      <c r="EA253" s="2">
        <v>6</v>
      </c>
      <c r="EB253" s="2">
        <v>17</v>
      </c>
      <c r="EC253" s="2">
        <v>9</v>
      </c>
      <c r="ED253" s="2">
        <v>4</v>
      </c>
      <c r="EE253" s="2">
        <v>6</v>
      </c>
      <c r="EF253" s="34">
        <v>50</v>
      </c>
      <c r="EG253" s="34">
        <v>66.666666666666657</v>
      </c>
      <c r="EH253" s="34">
        <v>0</v>
      </c>
      <c r="EI253" s="34">
        <v>40</v>
      </c>
      <c r="EJ253" s="34">
        <v>50</v>
      </c>
      <c r="EK253" s="34">
        <v>100</v>
      </c>
      <c r="EL253" s="34">
        <v>50</v>
      </c>
      <c r="EM253" s="34">
        <v>66.666666666666657</v>
      </c>
      <c r="EN253" s="34">
        <v>82.35294117647058</v>
      </c>
      <c r="EO253" s="34">
        <v>44.444444444444443</v>
      </c>
      <c r="EP253" s="34">
        <v>100</v>
      </c>
      <c r="EQ253" s="34">
        <v>66.666666666666657</v>
      </c>
      <c r="ER253" s="34">
        <v>0</v>
      </c>
      <c r="ES253" s="34">
        <v>0</v>
      </c>
      <c r="ET253" s="34">
        <v>50</v>
      </c>
      <c r="EU253" s="34">
        <v>0</v>
      </c>
      <c r="EV253" s="34">
        <v>25</v>
      </c>
      <c r="EW253" s="34">
        <v>0</v>
      </c>
      <c r="EX253" s="34">
        <v>25</v>
      </c>
      <c r="EY253" s="34">
        <v>0</v>
      </c>
      <c r="EZ253" s="34">
        <v>11.76470588235294</v>
      </c>
      <c r="FA253" s="34">
        <v>11.111111111111111</v>
      </c>
      <c r="FB253" s="34">
        <v>0</v>
      </c>
      <c r="FC253" s="34">
        <v>16.666666666666664</v>
      </c>
      <c r="FD253" s="42">
        <v>50</v>
      </c>
      <c r="FE253" s="42">
        <v>33.333333333333329</v>
      </c>
      <c r="FF253" s="42">
        <v>50</v>
      </c>
      <c r="FG253" s="42">
        <v>60</v>
      </c>
      <c r="FH253" s="42">
        <v>25</v>
      </c>
      <c r="FI253" s="42">
        <v>0</v>
      </c>
      <c r="FJ253" s="42">
        <v>25</v>
      </c>
      <c r="FK253" s="42">
        <v>33.333333333333329</v>
      </c>
      <c r="FL253" s="42">
        <v>5.8823529411764701</v>
      </c>
      <c r="FM253" s="42">
        <v>44.444444444444443</v>
      </c>
      <c r="FN253" s="42">
        <v>0</v>
      </c>
      <c r="FO253" s="42">
        <v>16.666666666666664</v>
      </c>
      <c r="FP253" s="42">
        <v>2</v>
      </c>
      <c r="FQ253" s="2">
        <v>10</v>
      </c>
      <c r="FR253" s="2">
        <v>6</v>
      </c>
      <c r="FS253" s="2">
        <v>8</v>
      </c>
      <c r="FT253" s="2">
        <v>5</v>
      </c>
      <c r="FU253" s="2">
        <v>9</v>
      </c>
      <c r="FV253" s="2">
        <v>6</v>
      </c>
      <c r="FW253" s="2">
        <v>10</v>
      </c>
      <c r="FX253" s="2">
        <v>16</v>
      </c>
      <c r="FY253" s="2">
        <v>6</v>
      </c>
      <c r="FZ253" s="2">
        <v>7</v>
      </c>
      <c r="GA253" s="2">
        <v>11</v>
      </c>
      <c r="GB253" s="25">
        <v>2</v>
      </c>
      <c r="GC253" s="25">
        <v>1</v>
      </c>
      <c r="GD253" s="25">
        <v>0</v>
      </c>
      <c r="GE253" s="25">
        <v>1</v>
      </c>
      <c r="GF253" s="25">
        <v>4</v>
      </c>
      <c r="GG253" s="25">
        <v>0</v>
      </c>
      <c r="GH253" s="25">
        <v>1</v>
      </c>
      <c r="GI253" s="25">
        <v>0</v>
      </c>
      <c r="GJ253" s="25">
        <v>3</v>
      </c>
      <c r="GK253" s="25">
        <v>2</v>
      </c>
      <c r="GL253" s="25">
        <v>2</v>
      </c>
      <c r="GM253" s="25">
        <v>1</v>
      </c>
      <c r="GN253" s="2">
        <v>1</v>
      </c>
      <c r="GO253" s="2">
        <v>0</v>
      </c>
      <c r="GP253" s="2">
        <v>1</v>
      </c>
      <c r="GQ253" s="2">
        <v>8</v>
      </c>
      <c r="GR253" s="2">
        <v>0</v>
      </c>
      <c r="GS253" s="2">
        <v>1</v>
      </c>
      <c r="GT253" s="2">
        <v>0</v>
      </c>
      <c r="GU253" s="2">
        <v>2</v>
      </c>
      <c r="GV253" s="2">
        <v>2</v>
      </c>
      <c r="GW253" s="2">
        <v>2</v>
      </c>
      <c r="GX253" s="2">
        <v>0</v>
      </c>
      <c r="GY253" s="2">
        <v>2</v>
      </c>
      <c r="GZ253" s="2">
        <v>5</v>
      </c>
      <c r="HA253" s="2">
        <v>11</v>
      </c>
      <c r="HB253" s="2">
        <v>7</v>
      </c>
      <c r="HC253" s="2">
        <v>17</v>
      </c>
      <c r="HD253" s="2">
        <v>9</v>
      </c>
      <c r="HE253" s="2">
        <v>10</v>
      </c>
      <c r="HF253" s="2">
        <v>7</v>
      </c>
      <c r="HG253" s="2">
        <v>12</v>
      </c>
      <c r="HH253" s="2">
        <v>21</v>
      </c>
      <c r="HI253" s="2">
        <v>10</v>
      </c>
      <c r="HJ253" s="2">
        <v>9</v>
      </c>
      <c r="HK253" s="2">
        <v>14</v>
      </c>
      <c r="HL253" s="34">
        <v>40</v>
      </c>
      <c r="HM253" s="34">
        <v>90.909090909090907</v>
      </c>
      <c r="HN253" s="34">
        <v>85.714285714285708</v>
      </c>
      <c r="HO253" s="34">
        <v>47.058823529411761</v>
      </c>
      <c r="HP253" s="34">
        <v>55.555555555555557</v>
      </c>
      <c r="HQ253" s="34">
        <v>90</v>
      </c>
      <c r="HR253" s="34">
        <v>85.714285714285708</v>
      </c>
      <c r="HS253" s="34">
        <v>83.333333333333343</v>
      </c>
      <c r="HT253" s="34">
        <v>76.19047619047619</v>
      </c>
      <c r="HU253" s="34">
        <v>60</v>
      </c>
      <c r="HV253" s="34">
        <v>77.777777777777786</v>
      </c>
      <c r="HW253" s="34">
        <v>78.571428571428569</v>
      </c>
      <c r="HX253" s="39">
        <v>40</v>
      </c>
      <c r="HY253" s="39">
        <v>9.0909090909090917</v>
      </c>
      <c r="HZ253" s="39">
        <v>0</v>
      </c>
      <c r="IA253" s="39">
        <v>5.8823529411764701</v>
      </c>
      <c r="IB253" s="39">
        <v>44.444444444444443</v>
      </c>
      <c r="IC253" s="39">
        <v>0</v>
      </c>
      <c r="ID253" s="39">
        <v>14.285714285714285</v>
      </c>
      <c r="IE253" s="39">
        <v>0</v>
      </c>
      <c r="IF253" s="39">
        <v>14.285714285714285</v>
      </c>
      <c r="IG253" s="39">
        <v>20</v>
      </c>
      <c r="IH253" s="39">
        <v>22.222222222222221</v>
      </c>
      <c r="II253" s="39">
        <v>7.1428571428571423</v>
      </c>
      <c r="IJ253" s="39">
        <v>20</v>
      </c>
      <c r="IK253" s="39">
        <v>0</v>
      </c>
      <c r="IL253" s="39">
        <v>14.285714285714285</v>
      </c>
      <c r="IM253" s="39">
        <v>47.058823529411761</v>
      </c>
      <c r="IN253" s="39">
        <v>0</v>
      </c>
      <c r="IO253" s="39">
        <v>10</v>
      </c>
      <c r="IP253" s="39">
        <v>0</v>
      </c>
      <c r="IQ253" s="39">
        <v>16.666666666666664</v>
      </c>
      <c r="IR253" s="39">
        <v>9.5238095238095237</v>
      </c>
      <c r="IS253" s="39">
        <v>20</v>
      </c>
      <c r="IT253" s="39">
        <v>0</v>
      </c>
      <c r="IU253" s="39">
        <v>14.285714285714285</v>
      </c>
      <c r="IV253" s="39">
        <v>2</v>
      </c>
      <c r="IW253" s="39">
        <v>6</v>
      </c>
      <c r="IX253" s="39">
        <v>4</v>
      </c>
      <c r="IY253" s="39">
        <v>1</v>
      </c>
      <c r="IZ253" s="39">
        <v>4</v>
      </c>
      <c r="JA253" s="39">
        <v>7</v>
      </c>
      <c r="JB253" s="39">
        <v>2</v>
      </c>
      <c r="JC253" s="39">
        <v>5</v>
      </c>
      <c r="JD253" s="2">
        <v>5</v>
      </c>
      <c r="JE253" s="2">
        <v>9</v>
      </c>
      <c r="JF253" s="2">
        <v>3</v>
      </c>
      <c r="JG253" s="2">
        <v>3</v>
      </c>
      <c r="JH253" s="2">
        <v>2</v>
      </c>
      <c r="JI253" s="2">
        <v>2</v>
      </c>
      <c r="JJ253" s="2">
        <v>1</v>
      </c>
      <c r="JK253" s="2">
        <v>1</v>
      </c>
      <c r="JL253" s="2">
        <v>1</v>
      </c>
      <c r="JM253" s="44">
        <v>3</v>
      </c>
      <c r="JN253" s="44">
        <v>2</v>
      </c>
      <c r="JO253" s="44">
        <v>1</v>
      </c>
      <c r="JP253" s="2">
        <v>0</v>
      </c>
      <c r="JQ253" s="2">
        <v>0</v>
      </c>
      <c r="JR253" s="2">
        <v>1</v>
      </c>
      <c r="JS253" s="2">
        <v>2</v>
      </c>
      <c r="JT253" s="2">
        <v>2</v>
      </c>
      <c r="JU253" s="2">
        <v>3</v>
      </c>
      <c r="JV253" s="2">
        <v>0</v>
      </c>
      <c r="JW253" s="2">
        <v>2</v>
      </c>
      <c r="JX253" s="2">
        <v>2</v>
      </c>
      <c r="JY253" s="2">
        <v>0</v>
      </c>
      <c r="JZ253" s="2">
        <v>0</v>
      </c>
      <c r="KA253" s="2">
        <v>2</v>
      </c>
      <c r="KB253" s="25">
        <v>1</v>
      </c>
      <c r="KC253" s="25">
        <v>0</v>
      </c>
      <c r="KD253" s="25">
        <v>1</v>
      </c>
      <c r="KE253" s="25">
        <v>2</v>
      </c>
      <c r="KF253" s="25">
        <v>6</v>
      </c>
      <c r="KG253" s="25">
        <v>11</v>
      </c>
      <c r="KH253" s="25">
        <v>5</v>
      </c>
      <c r="KI253" s="25">
        <v>4</v>
      </c>
      <c r="KJ253" s="25">
        <v>7</v>
      </c>
      <c r="KK253" s="25">
        <v>10</v>
      </c>
      <c r="KL253" s="25">
        <v>4</v>
      </c>
      <c r="KM253" s="25">
        <v>8</v>
      </c>
      <c r="KN253" s="25">
        <v>6</v>
      </c>
      <c r="KO253" s="25">
        <v>9</v>
      </c>
      <c r="KP253" s="25">
        <v>5</v>
      </c>
      <c r="KQ253" s="25">
        <v>7</v>
      </c>
      <c r="KR253" s="44">
        <v>33.333333333333329</v>
      </c>
      <c r="KS253" s="44">
        <v>54.54545454545454</v>
      </c>
      <c r="KT253" s="44">
        <v>80</v>
      </c>
      <c r="KU253" s="44">
        <v>25</v>
      </c>
      <c r="KV253" s="44">
        <v>57.142857142857139</v>
      </c>
      <c r="KW253" s="44">
        <v>70</v>
      </c>
      <c r="KX253" s="44">
        <v>50</v>
      </c>
      <c r="KY253" s="44">
        <v>62.5</v>
      </c>
      <c r="KZ253" s="44">
        <v>83.333333333333343</v>
      </c>
      <c r="LA253" s="44">
        <v>100</v>
      </c>
      <c r="LB253" s="44">
        <v>60</v>
      </c>
      <c r="LC253" s="44">
        <v>42.857142857142854</v>
      </c>
      <c r="LD253" s="44">
        <v>33.333333333333329</v>
      </c>
      <c r="LE253" s="44">
        <v>18.181818181818183</v>
      </c>
      <c r="LF253" s="44">
        <v>20</v>
      </c>
      <c r="LG253" s="44">
        <v>25</v>
      </c>
      <c r="LH253" s="44">
        <v>14.285714285714285</v>
      </c>
      <c r="LI253" s="44">
        <v>30</v>
      </c>
      <c r="LJ253" s="44">
        <v>50</v>
      </c>
      <c r="LK253" s="44">
        <v>12.5</v>
      </c>
      <c r="LL253" s="44">
        <v>0</v>
      </c>
      <c r="LM253" s="44">
        <v>0</v>
      </c>
      <c r="LN253" s="44">
        <v>20</v>
      </c>
      <c r="LO253" s="44">
        <v>28.571428571428569</v>
      </c>
      <c r="LP253" s="44">
        <v>33.333333333333329</v>
      </c>
      <c r="LQ253" s="44">
        <v>27.27272727272727</v>
      </c>
      <c r="LR253" s="44">
        <v>0</v>
      </c>
      <c r="LS253" s="44">
        <v>50</v>
      </c>
      <c r="LT253" s="44">
        <v>28.571428571428569</v>
      </c>
      <c r="LU253" s="44">
        <v>0</v>
      </c>
      <c r="LV253" s="44">
        <v>0</v>
      </c>
      <c r="LW253" s="44">
        <v>25</v>
      </c>
      <c r="LX253" s="44">
        <v>16.666666666666664</v>
      </c>
      <c r="LY253" s="44">
        <v>0</v>
      </c>
      <c r="LZ253" s="44">
        <v>20</v>
      </c>
      <c r="MA253" s="44">
        <v>28.571428571428569</v>
      </c>
      <c r="MB253" s="25">
        <v>1</v>
      </c>
      <c r="MC253" s="25">
        <v>3</v>
      </c>
      <c r="MD253" s="25">
        <v>3</v>
      </c>
      <c r="ME253" s="25">
        <v>2</v>
      </c>
      <c r="MF253" s="25">
        <v>1</v>
      </c>
      <c r="MG253" s="25">
        <v>3</v>
      </c>
      <c r="MH253" s="25">
        <v>1</v>
      </c>
      <c r="MI253" s="25">
        <v>2</v>
      </c>
      <c r="MJ253" s="25">
        <v>1</v>
      </c>
      <c r="MK253" s="25">
        <v>1</v>
      </c>
      <c r="ML253" s="25">
        <v>0</v>
      </c>
      <c r="MM253" s="25">
        <v>1</v>
      </c>
      <c r="MN253" s="25">
        <v>4</v>
      </c>
      <c r="MO253" s="25">
        <v>6</v>
      </c>
      <c r="MP253" s="25">
        <v>4</v>
      </c>
      <c r="MQ253" s="25">
        <v>10</v>
      </c>
      <c r="MR253" s="25">
        <v>8</v>
      </c>
      <c r="MS253" s="25">
        <v>5</v>
      </c>
      <c r="MT253" s="25">
        <v>3</v>
      </c>
      <c r="MU253" s="25">
        <v>4</v>
      </c>
      <c r="MV253" s="25">
        <v>14</v>
      </c>
      <c r="MW253" s="44">
        <v>5</v>
      </c>
      <c r="MX253" s="44">
        <v>3</v>
      </c>
      <c r="MY253" s="44">
        <v>1</v>
      </c>
      <c r="MZ253" s="44">
        <v>25</v>
      </c>
      <c r="NA253" s="44">
        <v>50</v>
      </c>
      <c r="NB253" s="44">
        <v>75</v>
      </c>
      <c r="NC253" s="44">
        <v>20</v>
      </c>
      <c r="ND253" s="44">
        <v>12.5</v>
      </c>
      <c r="NE253" s="44">
        <v>60</v>
      </c>
      <c r="NF253" s="44">
        <v>33.333333333333329</v>
      </c>
      <c r="NG253" s="44">
        <v>50</v>
      </c>
      <c r="NH253" s="44">
        <v>7.1428571428571423</v>
      </c>
      <c r="NI253" s="44">
        <v>20</v>
      </c>
      <c r="NJ253" s="44">
        <v>0</v>
      </c>
      <c r="NK253" s="44">
        <v>100</v>
      </c>
      <c r="NL253" s="25">
        <v>0</v>
      </c>
      <c r="NM253" s="25">
        <v>0</v>
      </c>
      <c r="NN253" s="25">
        <v>0</v>
      </c>
      <c r="NO253" s="25">
        <v>0</v>
      </c>
      <c r="NP253" s="25">
        <v>0</v>
      </c>
      <c r="NQ253" s="25">
        <v>1</v>
      </c>
      <c r="NR253" s="25">
        <v>0</v>
      </c>
      <c r="NS253" s="25">
        <v>0</v>
      </c>
      <c r="NT253" s="25">
        <v>0</v>
      </c>
      <c r="NU253" s="25">
        <v>0</v>
      </c>
      <c r="NV253" s="25">
        <v>0</v>
      </c>
      <c r="NW253" s="25">
        <v>0</v>
      </c>
      <c r="NX253" s="25">
        <v>0</v>
      </c>
      <c r="NY253" s="25">
        <v>1</v>
      </c>
      <c r="NZ253" s="25">
        <v>0</v>
      </c>
      <c r="OA253" s="25">
        <v>0</v>
      </c>
      <c r="OB253" s="25">
        <v>0</v>
      </c>
      <c r="OC253" s="25">
        <v>2</v>
      </c>
      <c r="OD253" s="44">
        <v>0</v>
      </c>
      <c r="OE253" s="44">
        <v>0</v>
      </c>
      <c r="OF253" s="44">
        <v>0</v>
      </c>
      <c r="OG253" s="44">
        <v>0</v>
      </c>
      <c r="OH253" s="44">
        <v>0</v>
      </c>
      <c r="OI253" s="44">
        <v>0</v>
      </c>
      <c r="OJ253" s="44">
        <v>999999999</v>
      </c>
      <c r="OK253" s="44">
        <v>0</v>
      </c>
      <c r="OL253" s="44">
        <v>999999999</v>
      </c>
      <c r="OM253" s="44">
        <v>999999999</v>
      </c>
      <c r="ON253" s="44">
        <v>999999999</v>
      </c>
      <c r="OO253" s="44">
        <v>50</v>
      </c>
      <c r="OP253" s="44">
        <v>999999999</v>
      </c>
      <c r="OQ253" s="44">
        <v>999999999</v>
      </c>
      <c r="OR253" s="44">
        <v>999999999</v>
      </c>
      <c r="OS253" s="44">
        <v>999999999</v>
      </c>
      <c r="OT253" s="44">
        <v>999999999</v>
      </c>
      <c r="OU253" s="44">
        <v>999999999</v>
      </c>
      <c r="OV253" s="25">
        <v>12</v>
      </c>
      <c r="OW253" s="25">
        <v>12</v>
      </c>
      <c r="OX253" s="25">
        <v>12</v>
      </c>
      <c r="OY253" s="25">
        <v>19</v>
      </c>
      <c r="OZ253" s="25">
        <v>18</v>
      </c>
      <c r="PA253" s="25">
        <v>22</v>
      </c>
      <c r="PB253" s="25">
        <v>13</v>
      </c>
      <c r="PC253" s="25">
        <v>18</v>
      </c>
      <c r="PD253" s="25">
        <v>30</v>
      </c>
      <c r="PE253" s="25">
        <v>23</v>
      </c>
      <c r="PF253" s="25">
        <v>21</v>
      </c>
      <c r="PG253" s="25">
        <v>9</v>
      </c>
      <c r="PH253" s="25">
        <v>22</v>
      </c>
      <c r="PI253" s="25">
        <v>26</v>
      </c>
      <c r="PJ253" s="25">
        <v>20</v>
      </c>
      <c r="PK253" s="25">
        <v>25</v>
      </c>
      <c r="PL253" s="25">
        <v>25</v>
      </c>
      <c r="PM253" s="25">
        <v>31</v>
      </c>
      <c r="PN253" s="25">
        <v>17</v>
      </c>
      <c r="PO253" s="25">
        <v>22</v>
      </c>
      <c r="PP253" s="25">
        <v>34</v>
      </c>
      <c r="PQ253" s="25">
        <v>25</v>
      </c>
      <c r="PR253" s="25">
        <v>25</v>
      </c>
      <c r="PS253" s="25">
        <v>23</v>
      </c>
      <c r="PT253" s="44">
        <v>54.54545454545454</v>
      </c>
      <c r="PU253" s="44">
        <v>46.153846153846153</v>
      </c>
      <c r="PV253" s="44">
        <v>60</v>
      </c>
      <c r="PW253" s="44">
        <v>76</v>
      </c>
      <c r="PX253" s="44">
        <v>72</v>
      </c>
      <c r="PY253" s="44">
        <v>70.967741935483872</v>
      </c>
      <c r="PZ253" s="44">
        <v>76.470588235294116</v>
      </c>
      <c r="QA253" s="44">
        <v>81.818181818181827</v>
      </c>
      <c r="QB253" s="44">
        <v>88.235294117647058</v>
      </c>
      <c r="QC253" s="44">
        <v>92</v>
      </c>
      <c r="QD253" s="44">
        <v>84</v>
      </c>
      <c r="QE253" s="44">
        <v>39.130434782608695</v>
      </c>
      <c r="QF253" s="25">
        <v>10</v>
      </c>
      <c r="QG253" s="25">
        <v>13</v>
      </c>
      <c r="QH253" s="25">
        <v>12</v>
      </c>
      <c r="QI253" s="25">
        <v>17</v>
      </c>
      <c r="QJ253" s="25">
        <v>19</v>
      </c>
      <c r="QK253" s="25">
        <v>19</v>
      </c>
      <c r="QL253" s="25">
        <v>13</v>
      </c>
      <c r="QM253" s="25">
        <v>17</v>
      </c>
      <c r="QN253" s="25">
        <v>27</v>
      </c>
      <c r="QO253" s="25">
        <v>21</v>
      </c>
      <c r="QP253" s="25">
        <v>11</v>
      </c>
      <c r="QQ253" s="25">
        <v>22</v>
      </c>
      <c r="QR253" s="25">
        <v>26</v>
      </c>
      <c r="QS253" s="25">
        <v>20</v>
      </c>
      <c r="QT253" s="25">
        <v>25</v>
      </c>
      <c r="QU253" s="25">
        <v>25</v>
      </c>
      <c r="QV253" s="25">
        <v>31</v>
      </c>
      <c r="QW253" s="25">
        <v>17</v>
      </c>
      <c r="QX253" s="25">
        <v>22</v>
      </c>
      <c r="QY253" s="25">
        <v>34</v>
      </c>
      <c r="QZ253" s="25">
        <v>25</v>
      </c>
      <c r="RA253" s="25">
        <v>25</v>
      </c>
      <c r="RB253" s="44">
        <v>45.454545454545453</v>
      </c>
      <c r="RC253" s="44">
        <v>50</v>
      </c>
      <c r="RD253" s="44">
        <v>60</v>
      </c>
      <c r="RE253" s="44">
        <v>68</v>
      </c>
      <c r="RF253" s="44">
        <v>76</v>
      </c>
      <c r="RG253" s="44">
        <v>61.29032258064516</v>
      </c>
      <c r="RH253" s="44">
        <v>76.470588235294116</v>
      </c>
      <c r="RI253" s="44">
        <v>77.272727272727266</v>
      </c>
      <c r="RJ253" s="44">
        <v>79.411764705882348</v>
      </c>
      <c r="RK253" s="44">
        <v>84</v>
      </c>
      <c r="RL253" s="44">
        <v>44</v>
      </c>
      <c r="RM253" s="25">
        <v>10</v>
      </c>
      <c r="RN253" s="25">
        <v>21</v>
      </c>
      <c r="RO253" s="25">
        <v>12</v>
      </c>
      <c r="RP253" s="25">
        <v>18</v>
      </c>
      <c r="RQ253" s="25">
        <v>17</v>
      </c>
      <c r="RR253" s="25">
        <v>19</v>
      </c>
      <c r="RS253" s="25">
        <v>11</v>
      </c>
      <c r="RT253" s="25">
        <v>18</v>
      </c>
      <c r="RU253" s="25">
        <v>28</v>
      </c>
      <c r="RV253" s="25">
        <v>17</v>
      </c>
      <c r="RW253" s="25">
        <v>11</v>
      </c>
      <c r="RX253" s="25">
        <v>20</v>
      </c>
      <c r="RY253" s="25">
        <v>11</v>
      </c>
      <c r="RZ253" s="25">
        <v>16</v>
      </c>
      <c r="SA253" s="25">
        <v>9</v>
      </c>
      <c r="SB253" s="25">
        <v>19</v>
      </c>
      <c r="SC253" s="25">
        <v>13</v>
      </c>
      <c r="SD253" s="25">
        <v>14</v>
      </c>
      <c r="SE253" s="25">
        <v>9</v>
      </c>
      <c r="SF253" s="25">
        <v>15</v>
      </c>
      <c r="SG253" s="25">
        <v>17</v>
      </c>
      <c r="SH253" s="25">
        <v>15</v>
      </c>
      <c r="SI253" s="25">
        <v>9</v>
      </c>
      <c r="SJ253" s="25">
        <v>15</v>
      </c>
      <c r="SK253" s="25">
        <v>9</v>
      </c>
      <c r="SL253" s="25">
        <v>16</v>
      </c>
      <c r="SM253" s="25">
        <v>9</v>
      </c>
      <c r="SN253" s="25">
        <v>17</v>
      </c>
      <c r="SO253" s="25">
        <v>13</v>
      </c>
      <c r="SP253" s="25">
        <v>13</v>
      </c>
      <c r="SQ253" s="25">
        <v>9</v>
      </c>
      <c r="SR253" s="25">
        <v>13</v>
      </c>
      <c r="SS253" s="25">
        <v>17</v>
      </c>
      <c r="ST253" s="25">
        <v>15</v>
      </c>
      <c r="SU253" s="25">
        <v>6</v>
      </c>
      <c r="SV253" s="25">
        <v>14</v>
      </c>
      <c r="SW253" s="44">
        <v>76.923076923076934</v>
      </c>
      <c r="SX253" s="44">
        <v>84</v>
      </c>
      <c r="SY253" s="44">
        <v>85.714285714285708</v>
      </c>
      <c r="SZ253" s="44">
        <v>72</v>
      </c>
      <c r="TA253" s="44">
        <v>85</v>
      </c>
      <c r="TB253" s="44">
        <v>86.36363636363636</v>
      </c>
      <c r="TC253" s="44">
        <v>100</v>
      </c>
      <c r="TD253" s="44">
        <v>81.818181818181827</v>
      </c>
      <c r="TE253" s="44">
        <v>96.551724137931032</v>
      </c>
      <c r="TF253" s="44">
        <v>85</v>
      </c>
      <c r="TG253" s="44">
        <v>78.571428571428569</v>
      </c>
      <c r="TH253" s="44">
        <v>90.909090909090907</v>
      </c>
      <c r="TI253" s="44">
        <v>84.615384615384613</v>
      </c>
      <c r="TJ253" s="44">
        <v>64</v>
      </c>
      <c r="TK253" s="44">
        <v>64.285714285714292</v>
      </c>
      <c r="TL253" s="44">
        <v>76</v>
      </c>
      <c r="TM253" s="44">
        <v>65</v>
      </c>
      <c r="TN253" s="44">
        <v>63.636363636363633</v>
      </c>
      <c r="TO253" s="44">
        <v>81.818181818181827</v>
      </c>
      <c r="TP253" s="44">
        <v>68.181818181818173</v>
      </c>
      <c r="TQ253" s="44">
        <v>58.620689655172406</v>
      </c>
      <c r="TR253" s="44">
        <v>75</v>
      </c>
      <c r="TS253" s="44">
        <v>64.285714285714292</v>
      </c>
      <c r="TT253" s="44">
        <v>68.181818181818173</v>
      </c>
      <c r="TU253" s="44">
        <v>69.230769230769226</v>
      </c>
      <c r="TV253" s="44">
        <v>64</v>
      </c>
      <c r="TW253" s="44">
        <v>64.285714285714292</v>
      </c>
      <c r="TX253" s="44">
        <v>68</v>
      </c>
      <c r="TY253" s="44">
        <v>65</v>
      </c>
      <c r="TZ253" s="44">
        <v>59.090909090909093</v>
      </c>
      <c r="UA253" s="44">
        <v>81.818181818181827</v>
      </c>
      <c r="UB253" s="44">
        <v>59.090909090909093</v>
      </c>
      <c r="UC253" s="44">
        <v>58.620689655172406</v>
      </c>
      <c r="UD253" s="44">
        <v>75</v>
      </c>
      <c r="UE253" s="44">
        <v>42.857142857142854</v>
      </c>
      <c r="UF253" s="44">
        <v>63.636363636363633</v>
      </c>
    </row>
    <row r="254" spans="1:552" x14ac:dyDescent="0.25">
      <c r="A254" s="2" t="str">
        <f t="shared" si="3"/>
        <v xml:space="preserve">410940 Guarapuava                                                                                                                                   </v>
      </c>
      <c r="B254" s="58">
        <v>410940</v>
      </c>
      <c r="C254" s="2" t="s">
        <v>298</v>
      </c>
      <c r="D254" s="56">
        <v>9</v>
      </c>
      <c r="E254" s="56">
        <v>10</v>
      </c>
      <c r="F254" s="56">
        <v>8</v>
      </c>
      <c r="G254" s="56">
        <v>16</v>
      </c>
      <c r="H254" s="56">
        <v>9</v>
      </c>
      <c r="I254" s="56">
        <v>14</v>
      </c>
      <c r="J254" s="56">
        <v>11</v>
      </c>
      <c r="K254" s="56">
        <v>20</v>
      </c>
      <c r="L254" s="56">
        <v>16</v>
      </c>
      <c r="M254" s="56">
        <v>10</v>
      </c>
      <c r="N254" s="56">
        <v>17</v>
      </c>
      <c r="O254" s="56">
        <v>7</v>
      </c>
      <c r="P254" s="59">
        <v>6</v>
      </c>
      <c r="Q254" s="59">
        <v>4</v>
      </c>
      <c r="R254" s="59">
        <v>5</v>
      </c>
      <c r="S254" s="59">
        <v>6</v>
      </c>
      <c r="T254" s="59">
        <v>6</v>
      </c>
      <c r="U254" s="59">
        <v>4</v>
      </c>
      <c r="V254" s="59">
        <v>7</v>
      </c>
      <c r="W254" s="59">
        <v>12</v>
      </c>
      <c r="X254" s="59">
        <v>15</v>
      </c>
      <c r="Y254" s="59">
        <v>9</v>
      </c>
      <c r="Z254" s="59">
        <v>12</v>
      </c>
      <c r="AA254" s="59">
        <v>5</v>
      </c>
      <c r="AB254" s="62">
        <v>66.666666666666657</v>
      </c>
      <c r="AC254" s="62">
        <v>40</v>
      </c>
      <c r="AD254" s="62">
        <v>62.5</v>
      </c>
      <c r="AE254" s="62">
        <v>37.5</v>
      </c>
      <c r="AF254" s="62">
        <v>66.666666666666657</v>
      </c>
      <c r="AG254" s="62">
        <v>28.571428571428569</v>
      </c>
      <c r="AH254" s="62">
        <v>63.636363636363633</v>
      </c>
      <c r="AI254" s="62">
        <v>60</v>
      </c>
      <c r="AJ254" s="62">
        <v>93.75</v>
      </c>
      <c r="AK254" s="62">
        <v>90</v>
      </c>
      <c r="AL254" s="62">
        <v>70.588235294117652</v>
      </c>
      <c r="AM254" s="62">
        <v>71.428571428571431</v>
      </c>
      <c r="AN254" s="61">
        <v>3</v>
      </c>
      <c r="AO254" s="25">
        <v>6</v>
      </c>
      <c r="AP254" s="25">
        <v>3</v>
      </c>
      <c r="AQ254" s="25">
        <v>10</v>
      </c>
      <c r="AR254" s="25">
        <v>3</v>
      </c>
      <c r="AS254" s="25">
        <v>9</v>
      </c>
      <c r="AT254" s="25">
        <v>4</v>
      </c>
      <c r="AU254" s="25">
        <v>6</v>
      </c>
      <c r="AV254" s="25">
        <v>1</v>
      </c>
      <c r="AW254" s="25">
        <v>1</v>
      </c>
      <c r="AX254" s="25">
        <v>5</v>
      </c>
      <c r="AY254" s="25">
        <v>1</v>
      </c>
      <c r="AZ254" s="39">
        <v>33.333333333333329</v>
      </c>
      <c r="BA254" s="39">
        <v>60</v>
      </c>
      <c r="BB254" s="39">
        <v>37.5</v>
      </c>
      <c r="BC254" s="39">
        <v>62.5</v>
      </c>
      <c r="BD254" s="39">
        <v>33.333333333333329</v>
      </c>
      <c r="BE254" s="39">
        <v>64.285714285714292</v>
      </c>
      <c r="BF254" s="39">
        <v>36.363636363636367</v>
      </c>
      <c r="BG254" s="39">
        <v>30</v>
      </c>
      <c r="BH254" s="39">
        <v>6.25</v>
      </c>
      <c r="BI254" s="39">
        <v>10</v>
      </c>
      <c r="BJ254" s="39">
        <v>29.411764705882355</v>
      </c>
      <c r="BK254" s="39">
        <v>14.285714285714285</v>
      </c>
      <c r="BL254" s="25">
        <v>0</v>
      </c>
      <c r="BM254" s="25">
        <v>0</v>
      </c>
      <c r="BN254" s="25">
        <v>0</v>
      </c>
      <c r="BO254" s="25">
        <v>0</v>
      </c>
      <c r="BP254" s="25">
        <v>0</v>
      </c>
      <c r="BQ254" s="25">
        <v>1</v>
      </c>
      <c r="BR254" s="25">
        <v>0</v>
      </c>
      <c r="BS254" s="25">
        <v>2</v>
      </c>
      <c r="BT254" s="25">
        <v>0</v>
      </c>
      <c r="BU254" s="25">
        <v>0</v>
      </c>
      <c r="BV254" s="25">
        <v>0</v>
      </c>
      <c r="BW254" s="25">
        <v>1</v>
      </c>
      <c r="BX254" s="39">
        <v>0</v>
      </c>
      <c r="BY254" s="39">
        <v>0</v>
      </c>
      <c r="BZ254" s="39">
        <v>0</v>
      </c>
      <c r="CA254" s="39">
        <v>0</v>
      </c>
      <c r="CB254" s="39">
        <v>0</v>
      </c>
      <c r="CC254" s="39">
        <v>7.1428571428571423</v>
      </c>
      <c r="CD254" s="39">
        <v>0</v>
      </c>
      <c r="CE254" s="39">
        <v>10</v>
      </c>
      <c r="CF254" s="39">
        <v>0</v>
      </c>
      <c r="CG254" s="39">
        <v>0</v>
      </c>
      <c r="CH254" s="39">
        <v>0</v>
      </c>
      <c r="CI254" s="39">
        <v>14.285714285714285</v>
      </c>
      <c r="CJ254" s="63">
        <v>0</v>
      </c>
      <c r="CK254" s="63">
        <v>0</v>
      </c>
      <c r="CL254" s="63">
        <v>2</v>
      </c>
      <c r="CM254" s="63">
        <v>4</v>
      </c>
      <c r="CN254" s="63">
        <v>3</v>
      </c>
      <c r="CO254" s="63">
        <v>1</v>
      </c>
      <c r="CP254" s="63">
        <v>4</v>
      </c>
      <c r="CQ254" s="63">
        <v>4</v>
      </c>
      <c r="CR254" s="63">
        <v>5</v>
      </c>
      <c r="CS254" s="63">
        <v>3</v>
      </c>
      <c r="CT254" s="63">
        <v>5</v>
      </c>
      <c r="CU254" s="63">
        <v>2</v>
      </c>
      <c r="CV254" s="63">
        <v>2</v>
      </c>
      <c r="CW254" s="63">
        <v>1</v>
      </c>
      <c r="CX254" s="63">
        <v>1</v>
      </c>
      <c r="CY254" s="63">
        <v>1</v>
      </c>
      <c r="CZ254" s="63">
        <v>1</v>
      </c>
      <c r="DA254" s="63">
        <v>0</v>
      </c>
      <c r="DB254" s="63">
        <v>0</v>
      </c>
      <c r="DC254" s="63">
        <v>1</v>
      </c>
      <c r="DD254" s="63">
        <v>1</v>
      </c>
      <c r="DE254" s="63">
        <v>3</v>
      </c>
      <c r="DF254" s="63">
        <v>0</v>
      </c>
      <c r="DG254" s="63">
        <v>1</v>
      </c>
      <c r="DH254" s="25">
        <v>1</v>
      </c>
      <c r="DI254" s="25">
        <v>3</v>
      </c>
      <c r="DJ254" s="25">
        <v>1</v>
      </c>
      <c r="DK254" s="25">
        <v>1</v>
      </c>
      <c r="DL254" s="25">
        <v>0</v>
      </c>
      <c r="DM254" s="25">
        <v>1</v>
      </c>
      <c r="DN254" s="25">
        <v>1</v>
      </c>
      <c r="DO254" s="25">
        <v>1</v>
      </c>
      <c r="DP254" s="25">
        <v>1</v>
      </c>
      <c r="DQ254" s="25">
        <v>2</v>
      </c>
      <c r="DR254" s="25">
        <v>0</v>
      </c>
      <c r="DS254" s="25">
        <v>0</v>
      </c>
      <c r="DT254" s="34">
        <v>3</v>
      </c>
      <c r="DU254" s="34">
        <v>4</v>
      </c>
      <c r="DV254" s="34">
        <v>4</v>
      </c>
      <c r="DW254" s="34">
        <v>6</v>
      </c>
      <c r="DX254" s="34">
        <v>4</v>
      </c>
      <c r="DY254" s="34">
        <v>2</v>
      </c>
      <c r="DZ254" s="34">
        <v>5</v>
      </c>
      <c r="EA254" s="2">
        <v>6</v>
      </c>
      <c r="EB254" s="2">
        <v>7</v>
      </c>
      <c r="EC254" s="2">
        <v>8</v>
      </c>
      <c r="ED254" s="2">
        <v>5</v>
      </c>
      <c r="EE254" s="2">
        <v>3</v>
      </c>
      <c r="EF254" s="34">
        <v>0</v>
      </c>
      <c r="EG254" s="34">
        <v>0</v>
      </c>
      <c r="EH254" s="34">
        <v>50</v>
      </c>
      <c r="EI254" s="34">
        <v>66.666666666666657</v>
      </c>
      <c r="EJ254" s="34">
        <v>75</v>
      </c>
      <c r="EK254" s="34">
        <v>50</v>
      </c>
      <c r="EL254" s="34">
        <v>80</v>
      </c>
      <c r="EM254" s="34">
        <v>66.666666666666657</v>
      </c>
      <c r="EN254" s="34">
        <v>71.428571428571431</v>
      </c>
      <c r="EO254" s="34">
        <v>37.5</v>
      </c>
      <c r="EP254" s="34">
        <v>100</v>
      </c>
      <c r="EQ254" s="34">
        <v>66.666666666666657</v>
      </c>
      <c r="ER254" s="34">
        <v>66.666666666666657</v>
      </c>
      <c r="ES254" s="34">
        <v>25</v>
      </c>
      <c r="ET254" s="34">
        <v>25</v>
      </c>
      <c r="EU254" s="34">
        <v>16.666666666666664</v>
      </c>
      <c r="EV254" s="34">
        <v>25</v>
      </c>
      <c r="EW254" s="34">
        <v>0</v>
      </c>
      <c r="EX254" s="34">
        <v>0</v>
      </c>
      <c r="EY254" s="34">
        <v>16.666666666666664</v>
      </c>
      <c r="EZ254" s="34">
        <v>14.285714285714285</v>
      </c>
      <c r="FA254" s="34">
        <v>37.5</v>
      </c>
      <c r="FB254" s="34">
        <v>0</v>
      </c>
      <c r="FC254" s="34">
        <v>33.333333333333329</v>
      </c>
      <c r="FD254" s="42">
        <v>33.333333333333329</v>
      </c>
      <c r="FE254" s="42">
        <v>75</v>
      </c>
      <c r="FF254" s="42">
        <v>25</v>
      </c>
      <c r="FG254" s="42">
        <v>16.666666666666664</v>
      </c>
      <c r="FH254" s="42">
        <v>0</v>
      </c>
      <c r="FI254" s="42">
        <v>50</v>
      </c>
      <c r="FJ254" s="42">
        <v>20</v>
      </c>
      <c r="FK254" s="42">
        <v>16.666666666666664</v>
      </c>
      <c r="FL254" s="42">
        <v>14.285714285714285</v>
      </c>
      <c r="FM254" s="42">
        <v>25</v>
      </c>
      <c r="FN254" s="42">
        <v>0</v>
      </c>
      <c r="FO254" s="42">
        <v>0</v>
      </c>
      <c r="FP254" s="42">
        <v>2</v>
      </c>
      <c r="FQ254" s="2">
        <v>2</v>
      </c>
      <c r="FR254" s="2">
        <v>4</v>
      </c>
      <c r="FS254" s="2">
        <v>4</v>
      </c>
      <c r="FT254" s="2">
        <v>5</v>
      </c>
      <c r="FU254" s="2">
        <v>1</v>
      </c>
      <c r="FV254" s="2">
        <v>4</v>
      </c>
      <c r="FW254" s="2">
        <v>10</v>
      </c>
      <c r="FX254" s="2">
        <v>10</v>
      </c>
      <c r="FY254" s="2">
        <v>5</v>
      </c>
      <c r="FZ254" s="2">
        <v>9</v>
      </c>
      <c r="GA254" s="2">
        <v>2</v>
      </c>
      <c r="GB254" s="25">
        <v>3</v>
      </c>
      <c r="GC254" s="25">
        <v>1</v>
      </c>
      <c r="GD254" s="25">
        <v>0</v>
      </c>
      <c r="GE254" s="25">
        <v>0</v>
      </c>
      <c r="GF254" s="25">
        <v>0</v>
      </c>
      <c r="GG254" s="25">
        <v>1</v>
      </c>
      <c r="GH254" s="25">
        <v>2</v>
      </c>
      <c r="GI254" s="25">
        <v>1</v>
      </c>
      <c r="GJ254" s="25">
        <v>0</v>
      </c>
      <c r="GK254" s="25">
        <v>3</v>
      </c>
      <c r="GL254" s="25">
        <v>2</v>
      </c>
      <c r="GM254" s="25">
        <v>1</v>
      </c>
      <c r="GN254" s="2">
        <v>1</v>
      </c>
      <c r="GO254" s="2">
        <v>1</v>
      </c>
      <c r="GP254" s="2">
        <v>0</v>
      </c>
      <c r="GQ254" s="2">
        <v>1</v>
      </c>
      <c r="GR254" s="2">
        <v>1</v>
      </c>
      <c r="GS254" s="2">
        <v>1</v>
      </c>
      <c r="GT254" s="2">
        <v>1</v>
      </c>
      <c r="GU254" s="2">
        <v>0</v>
      </c>
      <c r="GV254" s="2">
        <v>2</v>
      </c>
      <c r="GW254" s="2">
        <v>0</v>
      </c>
      <c r="GX254" s="2">
        <v>1</v>
      </c>
      <c r="GY254" s="2">
        <v>1</v>
      </c>
      <c r="GZ254" s="2">
        <v>6</v>
      </c>
      <c r="HA254" s="2">
        <v>4</v>
      </c>
      <c r="HB254" s="2">
        <v>4</v>
      </c>
      <c r="HC254" s="2">
        <v>5</v>
      </c>
      <c r="HD254" s="2">
        <v>6</v>
      </c>
      <c r="HE254" s="2">
        <v>3</v>
      </c>
      <c r="HF254" s="2">
        <v>7</v>
      </c>
      <c r="HG254" s="2">
        <v>11</v>
      </c>
      <c r="HH254" s="2">
        <v>12</v>
      </c>
      <c r="HI254" s="2">
        <v>8</v>
      </c>
      <c r="HJ254" s="2">
        <v>12</v>
      </c>
      <c r="HK254" s="2">
        <v>4</v>
      </c>
      <c r="HL254" s="34">
        <v>33.333333333333329</v>
      </c>
      <c r="HM254" s="34">
        <v>50</v>
      </c>
      <c r="HN254" s="34">
        <v>100</v>
      </c>
      <c r="HO254" s="34">
        <v>80</v>
      </c>
      <c r="HP254" s="34">
        <v>83.333333333333343</v>
      </c>
      <c r="HQ254" s="34">
        <v>33.333333333333329</v>
      </c>
      <c r="HR254" s="34">
        <v>57.142857142857139</v>
      </c>
      <c r="HS254" s="34">
        <v>90.909090909090907</v>
      </c>
      <c r="HT254" s="34">
        <v>83.333333333333343</v>
      </c>
      <c r="HU254" s="34">
        <v>62.5</v>
      </c>
      <c r="HV254" s="34">
        <v>75</v>
      </c>
      <c r="HW254" s="34">
        <v>50</v>
      </c>
      <c r="HX254" s="39">
        <v>50</v>
      </c>
      <c r="HY254" s="39">
        <v>25</v>
      </c>
      <c r="HZ254" s="39">
        <v>0</v>
      </c>
      <c r="IA254" s="39">
        <v>0</v>
      </c>
      <c r="IB254" s="39">
        <v>0</v>
      </c>
      <c r="IC254" s="39">
        <v>33.333333333333329</v>
      </c>
      <c r="ID254" s="39">
        <v>28.571428571428569</v>
      </c>
      <c r="IE254" s="39">
        <v>9.0909090909090917</v>
      </c>
      <c r="IF254" s="39">
        <v>0</v>
      </c>
      <c r="IG254" s="39">
        <v>37.5</v>
      </c>
      <c r="IH254" s="39">
        <v>16.666666666666664</v>
      </c>
      <c r="II254" s="39">
        <v>25</v>
      </c>
      <c r="IJ254" s="39">
        <v>16.666666666666664</v>
      </c>
      <c r="IK254" s="39">
        <v>25</v>
      </c>
      <c r="IL254" s="39">
        <v>0</v>
      </c>
      <c r="IM254" s="39">
        <v>20</v>
      </c>
      <c r="IN254" s="39">
        <v>16.666666666666664</v>
      </c>
      <c r="IO254" s="39">
        <v>33.333333333333329</v>
      </c>
      <c r="IP254" s="39">
        <v>14.285714285714285</v>
      </c>
      <c r="IQ254" s="39">
        <v>0</v>
      </c>
      <c r="IR254" s="39">
        <v>16.666666666666664</v>
      </c>
      <c r="IS254" s="39">
        <v>0</v>
      </c>
      <c r="IT254" s="39">
        <v>8.3333333333333321</v>
      </c>
      <c r="IU254" s="39">
        <v>25</v>
      </c>
      <c r="IV254" s="39">
        <v>0</v>
      </c>
      <c r="IW254" s="39">
        <v>3</v>
      </c>
      <c r="IX254" s="39">
        <v>2</v>
      </c>
      <c r="IY254" s="39">
        <v>4</v>
      </c>
      <c r="IZ254" s="39">
        <v>2</v>
      </c>
      <c r="JA254" s="39">
        <v>5</v>
      </c>
      <c r="JB254" s="39">
        <v>2</v>
      </c>
      <c r="JC254" s="39">
        <v>3</v>
      </c>
      <c r="JD254" s="2">
        <v>1</v>
      </c>
      <c r="JE254" s="2">
        <v>1</v>
      </c>
      <c r="JF254" s="2">
        <v>5</v>
      </c>
      <c r="JG254" s="2">
        <v>0</v>
      </c>
      <c r="JH254" s="2">
        <v>0</v>
      </c>
      <c r="JI254" s="2">
        <v>0</v>
      </c>
      <c r="JJ254" s="2">
        <v>1</v>
      </c>
      <c r="JK254" s="2">
        <v>5</v>
      </c>
      <c r="JL254" s="2">
        <v>0</v>
      </c>
      <c r="JM254" s="44">
        <v>2</v>
      </c>
      <c r="JN254" s="44">
        <v>1</v>
      </c>
      <c r="JO254" s="44">
        <v>1</v>
      </c>
      <c r="JP254" s="2">
        <v>0</v>
      </c>
      <c r="JQ254" s="2">
        <v>0</v>
      </c>
      <c r="JR254" s="2">
        <v>0</v>
      </c>
      <c r="JS254" s="2">
        <v>1</v>
      </c>
      <c r="JT254" s="2">
        <v>1</v>
      </c>
      <c r="JU254" s="2">
        <v>2</v>
      </c>
      <c r="JV254" s="2">
        <v>0</v>
      </c>
      <c r="JW254" s="2">
        <v>1</v>
      </c>
      <c r="JX254" s="2">
        <v>0</v>
      </c>
      <c r="JY254" s="2">
        <v>1</v>
      </c>
      <c r="JZ254" s="2">
        <v>1</v>
      </c>
      <c r="KA254" s="2">
        <v>0</v>
      </c>
      <c r="KB254" s="25">
        <v>0</v>
      </c>
      <c r="KC254" s="25">
        <v>0</v>
      </c>
      <c r="KD254" s="25">
        <v>0</v>
      </c>
      <c r="KE254" s="25">
        <v>0</v>
      </c>
      <c r="KF254" s="25">
        <v>1</v>
      </c>
      <c r="KG254" s="25">
        <v>5</v>
      </c>
      <c r="KH254" s="25">
        <v>3</v>
      </c>
      <c r="KI254" s="25">
        <v>10</v>
      </c>
      <c r="KJ254" s="25">
        <v>2</v>
      </c>
      <c r="KK254" s="25">
        <v>8</v>
      </c>
      <c r="KL254" s="25">
        <v>4</v>
      </c>
      <c r="KM254" s="25">
        <v>4</v>
      </c>
      <c r="KN254" s="25">
        <v>1</v>
      </c>
      <c r="KO254" s="25">
        <v>1</v>
      </c>
      <c r="KP254" s="25">
        <v>5</v>
      </c>
      <c r="KQ254" s="25">
        <v>1</v>
      </c>
      <c r="KR254" s="44">
        <v>0</v>
      </c>
      <c r="KS254" s="44">
        <v>60</v>
      </c>
      <c r="KT254" s="44">
        <v>66.666666666666657</v>
      </c>
      <c r="KU254" s="44">
        <v>40</v>
      </c>
      <c r="KV254" s="44">
        <v>100</v>
      </c>
      <c r="KW254" s="44">
        <v>62.5</v>
      </c>
      <c r="KX254" s="44">
        <v>50</v>
      </c>
      <c r="KY254" s="44">
        <v>75</v>
      </c>
      <c r="KZ254" s="44">
        <v>100</v>
      </c>
      <c r="LA254" s="44">
        <v>100</v>
      </c>
      <c r="LB254" s="44">
        <v>100</v>
      </c>
      <c r="LC254" s="44">
        <v>0</v>
      </c>
      <c r="LD254" s="44">
        <v>0</v>
      </c>
      <c r="LE254" s="44">
        <v>0</v>
      </c>
      <c r="LF254" s="44">
        <v>33.333333333333329</v>
      </c>
      <c r="LG254" s="44">
        <v>50</v>
      </c>
      <c r="LH254" s="44">
        <v>0</v>
      </c>
      <c r="LI254" s="44">
        <v>25</v>
      </c>
      <c r="LJ254" s="44">
        <v>25</v>
      </c>
      <c r="LK254" s="44">
        <v>25</v>
      </c>
      <c r="LL254" s="44">
        <v>0</v>
      </c>
      <c r="LM254" s="44">
        <v>0</v>
      </c>
      <c r="LN254" s="44">
        <v>0</v>
      </c>
      <c r="LO254" s="44">
        <v>100</v>
      </c>
      <c r="LP254" s="44">
        <v>100</v>
      </c>
      <c r="LQ254" s="44">
        <v>40</v>
      </c>
      <c r="LR254" s="44">
        <v>0</v>
      </c>
      <c r="LS254" s="44">
        <v>10</v>
      </c>
      <c r="LT254" s="44">
        <v>0</v>
      </c>
      <c r="LU254" s="44">
        <v>12.5</v>
      </c>
      <c r="LV254" s="44">
        <v>25</v>
      </c>
      <c r="LW254" s="44">
        <v>0</v>
      </c>
      <c r="LX254" s="44">
        <v>0</v>
      </c>
      <c r="LY254" s="44">
        <v>0</v>
      </c>
      <c r="LZ254" s="44">
        <v>0</v>
      </c>
      <c r="MA254" s="44">
        <v>0</v>
      </c>
      <c r="MB254" s="25">
        <v>1</v>
      </c>
      <c r="MC254" s="25">
        <v>1</v>
      </c>
      <c r="MD254" s="25">
        <v>1</v>
      </c>
      <c r="ME254" s="25">
        <v>1</v>
      </c>
      <c r="MF254" s="25">
        <v>1</v>
      </c>
      <c r="MG254" s="25">
        <v>0</v>
      </c>
      <c r="MH254" s="25">
        <v>1</v>
      </c>
      <c r="MI254" s="25">
        <v>0</v>
      </c>
      <c r="MJ254" s="25">
        <v>2</v>
      </c>
      <c r="MK254" s="25">
        <v>0</v>
      </c>
      <c r="ML254" s="25">
        <v>1</v>
      </c>
      <c r="MM254" s="25">
        <v>0</v>
      </c>
      <c r="MN254" s="25">
        <v>3</v>
      </c>
      <c r="MO254" s="25">
        <v>4</v>
      </c>
      <c r="MP254" s="25">
        <v>3</v>
      </c>
      <c r="MQ254" s="25">
        <v>6</v>
      </c>
      <c r="MR254" s="25">
        <v>5</v>
      </c>
      <c r="MS254" s="25">
        <v>2</v>
      </c>
      <c r="MT254" s="25">
        <v>3</v>
      </c>
      <c r="MU254" s="25">
        <v>2</v>
      </c>
      <c r="MV254" s="25">
        <v>5</v>
      </c>
      <c r="MW254" s="44">
        <v>2</v>
      </c>
      <c r="MX254" s="44">
        <v>1</v>
      </c>
      <c r="MY254" s="44">
        <v>1</v>
      </c>
      <c r="MZ254" s="44">
        <v>33.333333333333329</v>
      </c>
      <c r="NA254" s="44">
        <v>25</v>
      </c>
      <c r="NB254" s="44">
        <v>33.333333333333329</v>
      </c>
      <c r="NC254" s="44">
        <v>16.666666666666664</v>
      </c>
      <c r="ND254" s="44">
        <v>20</v>
      </c>
      <c r="NE254" s="44">
        <v>0</v>
      </c>
      <c r="NF254" s="44">
        <v>33.333333333333329</v>
      </c>
      <c r="NG254" s="44">
        <v>0</v>
      </c>
      <c r="NH254" s="44">
        <v>40</v>
      </c>
      <c r="NI254" s="44">
        <v>0</v>
      </c>
      <c r="NJ254" s="44">
        <v>100</v>
      </c>
      <c r="NK254" s="44">
        <v>0</v>
      </c>
      <c r="NL254" s="25">
        <v>0</v>
      </c>
      <c r="NM254" s="25">
        <v>0</v>
      </c>
      <c r="NN254" s="25">
        <v>0</v>
      </c>
      <c r="NO254" s="25">
        <v>0</v>
      </c>
      <c r="NP254" s="25">
        <v>0</v>
      </c>
      <c r="NQ254" s="25">
        <v>0</v>
      </c>
      <c r="NR254" s="25">
        <v>0</v>
      </c>
      <c r="NS254" s="25">
        <v>0</v>
      </c>
      <c r="NT254" s="25">
        <v>0</v>
      </c>
      <c r="NU254" s="25">
        <v>0</v>
      </c>
      <c r="NV254" s="25">
        <v>0</v>
      </c>
      <c r="NW254" s="25">
        <v>0</v>
      </c>
      <c r="NX254" s="25">
        <v>1</v>
      </c>
      <c r="NY254" s="25">
        <v>1</v>
      </c>
      <c r="NZ254" s="25">
        <v>0</v>
      </c>
      <c r="OA254" s="25">
        <v>2</v>
      </c>
      <c r="OB254" s="25">
        <v>1</v>
      </c>
      <c r="OC254" s="25">
        <v>0</v>
      </c>
      <c r="OD254" s="44">
        <v>0</v>
      </c>
      <c r="OE254" s="44">
        <v>0</v>
      </c>
      <c r="OF254" s="44">
        <v>0</v>
      </c>
      <c r="OG254" s="44">
        <v>0</v>
      </c>
      <c r="OH254" s="44">
        <v>1</v>
      </c>
      <c r="OI254" s="44">
        <v>0</v>
      </c>
      <c r="OJ254" s="44">
        <v>0</v>
      </c>
      <c r="OK254" s="44">
        <v>0</v>
      </c>
      <c r="OL254" s="44">
        <v>999999999</v>
      </c>
      <c r="OM254" s="44">
        <v>0</v>
      </c>
      <c r="ON254" s="44">
        <v>0</v>
      </c>
      <c r="OO254" s="44">
        <v>999999999</v>
      </c>
      <c r="OP254" s="44">
        <v>999999999</v>
      </c>
      <c r="OQ254" s="44">
        <v>999999999</v>
      </c>
      <c r="OR254" s="44">
        <v>999999999</v>
      </c>
      <c r="OS254" s="44">
        <v>999999999</v>
      </c>
      <c r="OT254" s="44">
        <v>0</v>
      </c>
      <c r="OU254" s="44">
        <v>999999999</v>
      </c>
      <c r="OV254" s="25">
        <v>7</v>
      </c>
      <c r="OW254" s="25">
        <v>4</v>
      </c>
      <c r="OX254" s="25">
        <v>9</v>
      </c>
      <c r="OY254" s="25">
        <v>17</v>
      </c>
      <c r="OZ254" s="25">
        <v>14</v>
      </c>
      <c r="PA254" s="25">
        <v>13</v>
      </c>
      <c r="PB254" s="25">
        <v>10</v>
      </c>
      <c r="PC254" s="25">
        <v>14</v>
      </c>
      <c r="PD254" s="25">
        <v>16</v>
      </c>
      <c r="PE254" s="25">
        <v>11</v>
      </c>
      <c r="PF254" s="25">
        <v>15</v>
      </c>
      <c r="PG254" s="25">
        <v>5</v>
      </c>
      <c r="PH254" s="25">
        <v>14</v>
      </c>
      <c r="PI254" s="25">
        <v>12</v>
      </c>
      <c r="PJ254" s="25">
        <v>10</v>
      </c>
      <c r="PK254" s="25">
        <v>19</v>
      </c>
      <c r="PL254" s="25">
        <v>17</v>
      </c>
      <c r="PM254" s="25">
        <v>16</v>
      </c>
      <c r="PN254" s="25">
        <v>15</v>
      </c>
      <c r="PO254" s="25">
        <v>23</v>
      </c>
      <c r="PP254" s="25">
        <v>24</v>
      </c>
      <c r="PQ254" s="25">
        <v>17</v>
      </c>
      <c r="PR254" s="25">
        <v>19</v>
      </c>
      <c r="PS254" s="25">
        <v>8</v>
      </c>
      <c r="PT254" s="44">
        <v>50</v>
      </c>
      <c r="PU254" s="44">
        <v>33.333333333333329</v>
      </c>
      <c r="PV254" s="44">
        <v>90</v>
      </c>
      <c r="PW254" s="44">
        <v>89.473684210526315</v>
      </c>
      <c r="PX254" s="44">
        <v>82.35294117647058</v>
      </c>
      <c r="PY254" s="44">
        <v>81.25</v>
      </c>
      <c r="PZ254" s="44">
        <v>66.666666666666657</v>
      </c>
      <c r="QA254" s="44">
        <v>60.869565217391312</v>
      </c>
      <c r="QB254" s="44">
        <v>66.666666666666657</v>
      </c>
      <c r="QC254" s="44">
        <v>64.705882352941174</v>
      </c>
      <c r="QD254" s="44">
        <v>78.94736842105263</v>
      </c>
      <c r="QE254" s="44">
        <v>62.5</v>
      </c>
      <c r="QF254" s="25">
        <v>8</v>
      </c>
      <c r="QG254" s="25">
        <v>9</v>
      </c>
      <c r="QH254" s="25">
        <v>8</v>
      </c>
      <c r="QI254" s="25">
        <v>15</v>
      </c>
      <c r="QJ254" s="25">
        <v>14</v>
      </c>
      <c r="QK254" s="25">
        <v>9</v>
      </c>
      <c r="QL254" s="25">
        <v>12</v>
      </c>
      <c r="QM254" s="25">
        <v>14</v>
      </c>
      <c r="QN254" s="25">
        <v>15</v>
      </c>
      <c r="QO254" s="25">
        <v>11</v>
      </c>
      <c r="QP254" s="25">
        <v>8</v>
      </c>
      <c r="QQ254" s="25">
        <v>14</v>
      </c>
      <c r="QR254" s="25">
        <v>12</v>
      </c>
      <c r="QS254" s="25">
        <v>10</v>
      </c>
      <c r="QT254" s="25">
        <v>19</v>
      </c>
      <c r="QU254" s="25">
        <v>17</v>
      </c>
      <c r="QV254" s="25">
        <v>16</v>
      </c>
      <c r="QW254" s="25">
        <v>15</v>
      </c>
      <c r="QX254" s="25">
        <v>23</v>
      </c>
      <c r="QY254" s="25">
        <v>24</v>
      </c>
      <c r="QZ254" s="25">
        <v>17</v>
      </c>
      <c r="RA254" s="25">
        <v>19</v>
      </c>
      <c r="RB254" s="44">
        <v>57.142857142857139</v>
      </c>
      <c r="RC254" s="44">
        <v>75</v>
      </c>
      <c r="RD254" s="44">
        <v>80</v>
      </c>
      <c r="RE254" s="44">
        <v>78.94736842105263</v>
      </c>
      <c r="RF254" s="44">
        <v>82.35294117647058</v>
      </c>
      <c r="RG254" s="44">
        <v>56.25</v>
      </c>
      <c r="RH254" s="44">
        <v>80</v>
      </c>
      <c r="RI254" s="44">
        <v>60.869565217391312</v>
      </c>
      <c r="RJ254" s="44">
        <v>62.5</v>
      </c>
      <c r="RK254" s="44">
        <v>64.705882352941174</v>
      </c>
      <c r="RL254" s="44">
        <v>42.105263157894733</v>
      </c>
      <c r="RM254" s="25">
        <v>5</v>
      </c>
      <c r="RN254" s="25">
        <v>7</v>
      </c>
      <c r="RO254" s="25">
        <v>6</v>
      </c>
      <c r="RP254" s="25">
        <v>14</v>
      </c>
      <c r="RQ254" s="25">
        <v>8</v>
      </c>
      <c r="RR254" s="25">
        <v>11</v>
      </c>
      <c r="RS254" s="25">
        <v>9</v>
      </c>
      <c r="RT254" s="25">
        <v>13</v>
      </c>
      <c r="RU254" s="25">
        <v>7</v>
      </c>
      <c r="RV254" s="25">
        <v>5</v>
      </c>
      <c r="RW254" s="25">
        <v>13</v>
      </c>
      <c r="RX254" s="25">
        <v>4</v>
      </c>
      <c r="RY254" s="25">
        <v>5</v>
      </c>
      <c r="RZ254" s="25">
        <v>4</v>
      </c>
      <c r="SA254" s="25">
        <v>7</v>
      </c>
      <c r="SB254" s="25">
        <v>11</v>
      </c>
      <c r="SC254" s="25">
        <v>7</v>
      </c>
      <c r="SD254" s="25">
        <v>7</v>
      </c>
      <c r="SE254" s="25">
        <v>8</v>
      </c>
      <c r="SF254" s="25">
        <v>11</v>
      </c>
      <c r="SG254" s="25">
        <v>8</v>
      </c>
      <c r="SH254" s="25">
        <v>3</v>
      </c>
      <c r="SI254" s="25">
        <v>7</v>
      </c>
      <c r="SJ254" s="25">
        <v>2</v>
      </c>
      <c r="SK254" s="25">
        <v>3</v>
      </c>
      <c r="SL254" s="25">
        <v>4</v>
      </c>
      <c r="SM254" s="25">
        <v>6</v>
      </c>
      <c r="SN254" s="25">
        <v>11</v>
      </c>
      <c r="SO254" s="25">
        <v>7</v>
      </c>
      <c r="SP254" s="25">
        <v>7</v>
      </c>
      <c r="SQ254" s="25">
        <v>6</v>
      </c>
      <c r="SR254" s="25">
        <v>9</v>
      </c>
      <c r="SS254" s="25">
        <v>4</v>
      </c>
      <c r="ST254" s="25">
        <v>1</v>
      </c>
      <c r="SU254" s="25">
        <v>7</v>
      </c>
      <c r="SV254" s="25">
        <v>1</v>
      </c>
      <c r="SW254" s="44">
        <v>55.555555555555557</v>
      </c>
      <c r="SX254" s="44">
        <v>70</v>
      </c>
      <c r="SY254" s="44">
        <v>75</v>
      </c>
      <c r="SZ254" s="44">
        <v>87.5</v>
      </c>
      <c r="TA254" s="44">
        <v>88.888888888888886</v>
      </c>
      <c r="TB254" s="44">
        <v>78.571428571428569</v>
      </c>
      <c r="TC254" s="44">
        <v>81.818181818181827</v>
      </c>
      <c r="TD254" s="44">
        <v>65</v>
      </c>
      <c r="TE254" s="44">
        <v>43.75</v>
      </c>
      <c r="TF254" s="44">
        <v>50</v>
      </c>
      <c r="TG254" s="44">
        <v>76.470588235294116</v>
      </c>
      <c r="TH254" s="44">
        <v>57.142857142857139</v>
      </c>
      <c r="TI254" s="44">
        <v>55.555555555555557</v>
      </c>
      <c r="TJ254" s="44">
        <v>40</v>
      </c>
      <c r="TK254" s="44">
        <v>87.5</v>
      </c>
      <c r="TL254" s="44">
        <v>68.75</v>
      </c>
      <c r="TM254" s="44">
        <v>77.777777777777786</v>
      </c>
      <c r="TN254" s="44">
        <v>50</v>
      </c>
      <c r="TO254" s="44">
        <v>72.727272727272734</v>
      </c>
      <c r="TP254" s="44">
        <v>55.000000000000007</v>
      </c>
      <c r="TQ254" s="44">
        <v>50</v>
      </c>
      <c r="TR254" s="44">
        <v>30</v>
      </c>
      <c r="TS254" s="44">
        <v>41.17647058823529</v>
      </c>
      <c r="TT254" s="44">
        <v>28.571428571428569</v>
      </c>
      <c r="TU254" s="44">
        <v>33.333333333333329</v>
      </c>
      <c r="TV254" s="44">
        <v>40</v>
      </c>
      <c r="TW254" s="44">
        <v>75</v>
      </c>
      <c r="TX254" s="44">
        <v>68.75</v>
      </c>
      <c r="TY254" s="44">
        <v>77.777777777777786</v>
      </c>
      <c r="TZ254" s="44">
        <v>50</v>
      </c>
      <c r="UA254" s="44">
        <v>54.54545454545454</v>
      </c>
      <c r="UB254" s="44">
        <v>45</v>
      </c>
      <c r="UC254" s="44">
        <v>25</v>
      </c>
      <c r="UD254" s="44">
        <v>10</v>
      </c>
      <c r="UE254" s="44">
        <v>41.17647058823529</v>
      </c>
      <c r="UF254" s="44">
        <v>14.285714285714285</v>
      </c>
    </row>
    <row r="255" spans="1:552" x14ac:dyDescent="0.25">
      <c r="A255" s="2" t="str">
        <f t="shared" si="3"/>
        <v xml:space="preserve">411370 Londrina                                                                                                                                     </v>
      </c>
      <c r="B255" s="58">
        <v>411370</v>
      </c>
      <c r="C255" s="2" t="s">
        <v>299</v>
      </c>
      <c r="D255" s="56">
        <v>14</v>
      </c>
      <c r="E255" s="56">
        <v>15</v>
      </c>
      <c r="F255" s="56">
        <v>18</v>
      </c>
      <c r="G255" s="56">
        <v>11</v>
      </c>
      <c r="H255" s="56">
        <v>15</v>
      </c>
      <c r="I255" s="56">
        <v>23</v>
      </c>
      <c r="J255" s="56">
        <v>19</v>
      </c>
      <c r="K255" s="56">
        <v>23</v>
      </c>
      <c r="L255" s="56">
        <v>13</v>
      </c>
      <c r="M255" s="56">
        <v>14</v>
      </c>
      <c r="N255" s="56">
        <v>13</v>
      </c>
      <c r="O255" s="56">
        <v>15</v>
      </c>
      <c r="P255" s="59">
        <v>9</v>
      </c>
      <c r="Q255" s="59">
        <v>6</v>
      </c>
      <c r="R255" s="59">
        <v>7</v>
      </c>
      <c r="S255" s="59">
        <v>6</v>
      </c>
      <c r="T255" s="59">
        <v>4</v>
      </c>
      <c r="U255" s="59">
        <v>17</v>
      </c>
      <c r="V255" s="59">
        <v>16</v>
      </c>
      <c r="W255" s="59">
        <v>18</v>
      </c>
      <c r="X255" s="59">
        <v>13</v>
      </c>
      <c r="Y255" s="59">
        <v>9</v>
      </c>
      <c r="Z255" s="59">
        <v>8</v>
      </c>
      <c r="AA255" s="59">
        <v>8</v>
      </c>
      <c r="AB255" s="62">
        <v>64.285714285714292</v>
      </c>
      <c r="AC255" s="62">
        <v>40</v>
      </c>
      <c r="AD255" s="62">
        <v>38.888888888888893</v>
      </c>
      <c r="AE255" s="62">
        <v>54.54545454545454</v>
      </c>
      <c r="AF255" s="62">
        <v>26.666666666666668</v>
      </c>
      <c r="AG255" s="62">
        <v>73.91304347826086</v>
      </c>
      <c r="AH255" s="62">
        <v>84.210526315789465</v>
      </c>
      <c r="AI255" s="62">
        <v>78.260869565217391</v>
      </c>
      <c r="AJ255" s="62">
        <v>100</v>
      </c>
      <c r="AK255" s="62">
        <v>64.285714285714292</v>
      </c>
      <c r="AL255" s="62">
        <v>61.53846153846154</v>
      </c>
      <c r="AM255" s="62">
        <v>53.333333333333336</v>
      </c>
      <c r="AN255" s="61">
        <v>5</v>
      </c>
      <c r="AO255" s="25">
        <v>8</v>
      </c>
      <c r="AP255" s="25">
        <v>10</v>
      </c>
      <c r="AQ255" s="25">
        <v>5</v>
      </c>
      <c r="AR255" s="25">
        <v>8</v>
      </c>
      <c r="AS255" s="25">
        <v>6</v>
      </c>
      <c r="AT255" s="25">
        <v>3</v>
      </c>
      <c r="AU255" s="25">
        <v>5</v>
      </c>
      <c r="AV255" s="25">
        <v>0</v>
      </c>
      <c r="AW255" s="25">
        <v>4</v>
      </c>
      <c r="AX255" s="25">
        <v>4</v>
      </c>
      <c r="AY255" s="25">
        <v>7</v>
      </c>
      <c r="AZ255" s="39">
        <v>35.714285714285715</v>
      </c>
      <c r="BA255" s="39">
        <v>53.333333333333336</v>
      </c>
      <c r="BB255" s="39">
        <v>55.555555555555557</v>
      </c>
      <c r="BC255" s="39">
        <v>45.454545454545453</v>
      </c>
      <c r="BD255" s="39">
        <v>53.333333333333336</v>
      </c>
      <c r="BE255" s="39">
        <v>26.086956521739129</v>
      </c>
      <c r="BF255" s="39">
        <v>15.789473684210526</v>
      </c>
      <c r="BG255" s="39">
        <v>21.739130434782609</v>
      </c>
      <c r="BH255" s="39">
        <v>0</v>
      </c>
      <c r="BI255" s="39">
        <v>28.571428571428569</v>
      </c>
      <c r="BJ255" s="39">
        <v>30.76923076923077</v>
      </c>
      <c r="BK255" s="39">
        <v>46.666666666666664</v>
      </c>
      <c r="BL255" s="25">
        <v>0</v>
      </c>
      <c r="BM255" s="25">
        <v>1</v>
      </c>
      <c r="BN255" s="25">
        <v>1</v>
      </c>
      <c r="BO255" s="25">
        <v>0</v>
      </c>
      <c r="BP255" s="25">
        <v>3</v>
      </c>
      <c r="BQ255" s="25">
        <v>0</v>
      </c>
      <c r="BR255" s="25">
        <v>0</v>
      </c>
      <c r="BS255" s="25">
        <v>0</v>
      </c>
      <c r="BT255" s="25">
        <v>0</v>
      </c>
      <c r="BU255" s="25">
        <v>1</v>
      </c>
      <c r="BV255" s="25">
        <v>1</v>
      </c>
      <c r="BW255" s="25">
        <v>0</v>
      </c>
      <c r="BX255" s="39">
        <v>0</v>
      </c>
      <c r="BY255" s="39">
        <v>6.666666666666667</v>
      </c>
      <c r="BZ255" s="39">
        <v>5.5555555555555554</v>
      </c>
      <c r="CA255" s="39">
        <v>0</v>
      </c>
      <c r="CB255" s="39">
        <v>20</v>
      </c>
      <c r="CC255" s="39">
        <v>0</v>
      </c>
      <c r="CD255" s="39">
        <v>0</v>
      </c>
      <c r="CE255" s="39">
        <v>0</v>
      </c>
      <c r="CF255" s="39">
        <v>0</v>
      </c>
      <c r="CG255" s="39">
        <v>7.1428571428571423</v>
      </c>
      <c r="CH255" s="39">
        <v>7.6923076923076925</v>
      </c>
      <c r="CI255" s="39">
        <v>0</v>
      </c>
      <c r="CJ255" s="63">
        <v>1</v>
      </c>
      <c r="CK255" s="63">
        <v>3</v>
      </c>
      <c r="CL255" s="63">
        <v>1</v>
      </c>
      <c r="CM255" s="63">
        <v>1</v>
      </c>
      <c r="CN255" s="63">
        <v>1</v>
      </c>
      <c r="CO255" s="63">
        <v>10</v>
      </c>
      <c r="CP255" s="63">
        <v>6</v>
      </c>
      <c r="CQ255" s="63">
        <v>9</v>
      </c>
      <c r="CR255" s="63">
        <v>3</v>
      </c>
      <c r="CS255" s="63">
        <v>1</v>
      </c>
      <c r="CT255" s="63">
        <v>3</v>
      </c>
      <c r="CU255" s="63">
        <v>1</v>
      </c>
      <c r="CV255" s="63">
        <v>0</v>
      </c>
      <c r="CW255" s="63">
        <v>0</v>
      </c>
      <c r="CX255" s="63">
        <v>3</v>
      </c>
      <c r="CY255" s="63">
        <v>1</v>
      </c>
      <c r="CZ255" s="63">
        <v>0</v>
      </c>
      <c r="DA255" s="63">
        <v>1</v>
      </c>
      <c r="DB255" s="63">
        <v>0</v>
      </c>
      <c r="DC255" s="63">
        <v>1</v>
      </c>
      <c r="DD255" s="63">
        <v>2</v>
      </c>
      <c r="DE255" s="63">
        <v>0</v>
      </c>
      <c r="DF255" s="63">
        <v>0</v>
      </c>
      <c r="DG255" s="63">
        <v>1</v>
      </c>
      <c r="DH255" s="25">
        <v>7</v>
      </c>
      <c r="DI255" s="25">
        <v>1</v>
      </c>
      <c r="DJ255" s="25">
        <v>3</v>
      </c>
      <c r="DK255" s="25">
        <v>2</v>
      </c>
      <c r="DL255" s="25">
        <v>2</v>
      </c>
      <c r="DM255" s="25">
        <v>0</v>
      </c>
      <c r="DN255" s="25">
        <v>3</v>
      </c>
      <c r="DO255" s="25">
        <v>2</v>
      </c>
      <c r="DP255" s="25">
        <v>1</v>
      </c>
      <c r="DQ255" s="25">
        <v>1</v>
      </c>
      <c r="DR255" s="25">
        <v>0</v>
      </c>
      <c r="DS255" s="25">
        <v>0</v>
      </c>
      <c r="DT255" s="34">
        <v>8</v>
      </c>
      <c r="DU255" s="34">
        <v>4</v>
      </c>
      <c r="DV255" s="34">
        <v>7</v>
      </c>
      <c r="DW255" s="34">
        <v>4</v>
      </c>
      <c r="DX255" s="34">
        <v>3</v>
      </c>
      <c r="DY255" s="34">
        <v>11</v>
      </c>
      <c r="DZ255" s="34">
        <v>9</v>
      </c>
      <c r="EA255" s="2">
        <v>12</v>
      </c>
      <c r="EB255" s="2">
        <v>6</v>
      </c>
      <c r="EC255" s="2">
        <v>2</v>
      </c>
      <c r="ED255" s="2">
        <v>3</v>
      </c>
      <c r="EE255" s="2">
        <v>2</v>
      </c>
      <c r="EF255" s="34">
        <v>12.5</v>
      </c>
      <c r="EG255" s="34">
        <v>75</v>
      </c>
      <c r="EH255" s="34">
        <v>14.285714285714285</v>
      </c>
      <c r="EI255" s="34">
        <v>25</v>
      </c>
      <c r="EJ255" s="34">
        <v>33.333333333333329</v>
      </c>
      <c r="EK255" s="34">
        <v>90.909090909090907</v>
      </c>
      <c r="EL255" s="34">
        <v>66.666666666666657</v>
      </c>
      <c r="EM255" s="34">
        <v>75</v>
      </c>
      <c r="EN255" s="34">
        <v>50</v>
      </c>
      <c r="EO255" s="34">
        <v>50</v>
      </c>
      <c r="EP255" s="34">
        <v>100</v>
      </c>
      <c r="EQ255" s="34">
        <v>50</v>
      </c>
      <c r="ER255" s="34">
        <v>0</v>
      </c>
      <c r="ES255" s="34">
        <v>0</v>
      </c>
      <c r="ET255" s="34">
        <v>42.857142857142854</v>
      </c>
      <c r="EU255" s="34">
        <v>25</v>
      </c>
      <c r="EV255" s="34">
        <v>0</v>
      </c>
      <c r="EW255" s="34">
        <v>9.0909090909090917</v>
      </c>
      <c r="EX255" s="34">
        <v>0</v>
      </c>
      <c r="EY255" s="34">
        <v>8.3333333333333321</v>
      </c>
      <c r="EZ255" s="34">
        <v>33.333333333333329</v>
      </c>
      <c r="FA255" s="34">
        <v>0</v>
      </c>
      <c r="FB255" s="34">
        <v>0</v>
      </c>
      <c r="FC255" s="34">
        <v>50</v>
      </c>
      <c r="FD255" s="42">
        <v>87.5</v>
      </c>
      <c r="FE255" s="42">
        <v>25</v>
      </c>
      <c r="FF255" s="42">
        <v>42.857142857142854</v>
      </c>
      <c r="FG255" s="42">
        <v>50</v>
      </c>
      <c r="FH255" s="42">
        <v>66.666666666666657</v>
      </c>
      <c r="FI255" s="42">
        <v>0</v>
      </c>
      <c r="FJ255" s="42">
        <v>33.333333333333329</v>
      </c>
      <c r="FK255" s="42">
        <v>16.666666666666664</v>
      </c>
      <c r="FL255" s="42">
        <v>16.666666666666664</v>
      </c>
      <c r="FM255" s="42">
        <v>50</v>
      </c>
      <c r="FN255" s="42">
        <v>0</v>
      </c>
      <c r="FO255" s="42">
        <v>0</v>
      </c>
      <c r="FP255" s="42">
        <v>3</v>
      </c>
      <c r="FQ255" s="2">
        <v>4</v>
      </c>
      <c r="FR255" s="2">
        <v>3</v>
      </c>
      <c r="FS255" s="2">
        <v>4</v>
      </c>
      <c r="FT255" s="2">
        <v>2</v>
      </c>
      <c r="FU255" s="2">
        <v>12</v>
      </c>
      <c r="FV255" s="2">
        <v>9</v>
      </c>
      <c r="FW255" s="2">
        <v>12</v>
      </c>
      <c r="FX255" s="2">
        <v>5</v>
      </c>
      <c r="FY255" s="2">
        <v>5</v>
      </c>
      <c r="FZ255" s="2">
        <v>7</v>
      </c>
      <c r="GA255" s="2">
        <v>5</v>
      </c>
      <c r="GB255" s="25">
        <v>4</v>
      </c>
      <c r="GC255" s="25">
        <v>1</v>
      </c>
      <c r="GD255" s="25">
        <v>2</v>
      </c>
      <c r="GE255" s="25">
        <v>0</v>
      </c>
      <c r="GF255" s="25">
        <v>0</v>
      </c>
      <c r="GG255" s="25">
        <v>3</v>
      </c>
      <c r="GH255" s="25">
        <v>1</v>
      </c>
      <c r="GI255" s="25">
        <v>2</v>
      </c>
      <c r="GJ255" s="25">
        <v>2</v>
      </c>
      <c r="GK255" s="25">
        <v>0</v>
      </c>
      <c r="GL255" s="25">
        <v>1</v>
      </c>
      <c r="GM255" s="25">
        <v>2</v>
      </c>
      <c r="GN255" s="2">
        <v>1</v>
      </c>
      <c r="GO255" s="2">
        <v>1</v>
      </c>
      <c r="GP255" s="2">
        <v>2</v>
      </c>
      <c r="GQ255" s="2">
        <v>2</v>
      </c>
      <c r="GR255" s="2">
        <v>1</v>
      </c>
      <c r="GS255" s="2">
        <v>1</v>
      </c>
      <c r="GT255" s="2">
        <v>2</v>
      </c>
      <c r="GU255" s="2">
        <v>1</v>
      </c>
      <c r="GV255" s="2">
        <v>5</v>
      </c>
      <c r="GW255" s="2">
        <v>2</v>
      </c>
      <c r="GX255" s="2">
        <v>0</v>
      </c>
      <c r="GY255" s="2">
        <v>0</v>
      </c>
      <c r="GZ255" s="2">
        <v>8</v>
      </c>
      <c r="HA255" s="2">
        <v>6</v>
      </c>
      <c r="HB255" s="2">
        <v>7</v>
      </c>
      <c r="HC255" s="2">
        <v>6</v>
      </c>
      <c r="HD255" s="2">
        <v>3</v>
      </c>
      <c r="HE255" s="2">
        <v>16</v>
      </c>
      <c r="HF255" s="2">
        <v>12</v>
      </c>
      <c r="HG255" s="2">
        <v>15</v>
      </c>
      <c r="HH255" s="2">
        <v>12</v>
      </c>
      <c r="HI255" s="2">
        <v>7</v>
      </c>
      <c r="HJ255" s="2">
        <v>8</v>
      </c>
      <c r="HK255" s="2">
        <v>7</v>
      </c>
      <c r="HL255" s="34">
        <v>37.5</v>
      </c>
      <c r="HM255" s="34">
        <v>66.666666666666657</v>
      </c>
      <c r="HN255" s="34">
        <v>42.857142857142854</v>
      </c>
      <c r="HO255" s="34">
        <v>66.666666666666657</v>
      </c>
      <c r="HP255" s="34">
        <v>66.666666666666657</v>
      </c>
      <c r="HQ255" s="34">
        <v>75</v>
      </c>
      <c r="HR255" s="34">
        <v>75</v>
      </c>
      <c r="HS255" s="34">
        <v>80</v>
      </c>
      <c r="HT255" s="34">
        <v>41.666666666666671</v>
      </c>
      <c r="HU255" s="34">
        <v>71.428571428571431</v>
      </c>
      <c r="HV255" s="34">
        <v>87.5</v>
      </c>
      <c r="HW255" s="34">
        <v>71.428571428571431</v>
      </c>
      <c r="HX255" s="39">
        <v>50</v>
      </c>
      <c r="HY255" s="39">
        <v>16.666666666666664</v>
      </c>
      <c r="HZ255" s="39">
        <v>28.571428571428569</v>
      </c>
      <c r="IA255" s="39">
        <v>0</v>
      </c>
      <c r="IB255" s="39">
        <v>0</v>
      </c>
      <c r="IC255" s="39">
        <v>18.75</v>
      </c>
      <c r="ID255" s="39">
        <v>8.3333333333333321</v>
      </c>
      <c r="IE255" s="39">
        <v>13.333333333333334</v>
      </c>
      <c r="IF255" s="39">
        <v>16.666666666666664</v>
      </c>
      <c r="IG255" s="39">
        <v>0</v>
      </c>
      <c r="IH255" s="39">
        <v>12.5</v>
      </c>
      <c r="II255" s="39">
        <v>28.571428571428569</v>
      </c>
      <c r="IJ255" s="39">
        <v>12.5</v>
      </c>
      <c r="IK255" s="39">
        <v>16.666666666666664</v>
      </c>
      <c r="IL255" s="39">
        <v>28.571428571428569</v>
      </c>
      <c r="IM255" s="39">
        <v>33.333333333333329</v>
      </c>
      <c r="IN255" s="39">
        <v>33.333333333333329</v>
      </c>
      <c r="IO255" s="39">
        <v>6.25</v>
      </c>
      <c r="IP255" s="39">
        <v>16.666666666666664</v>
      </c>
      <c r="IQ255" s="39">
        <v>6.666666666666667</v>
      </c>
      <c r="IR255" s="39">
        <v>41.666666666666671</v>
      </c>
      <c r="IS255" s="39">
        <v>28.571428571428569</v>
      </c>
      <c r="IT255" s="39">
        <v>0</v>
      </c>
      <c r="IU255" s="39">
        <v>0</v>
      </c>
      <c r="IV255" s="39">
        <v>2</v>
      </c>
      <c r="IW255" s="39">
        <v>3</v>
      </c>
      <c r="IX255" s="39">
        <v>7</v>
      </c>
      <c r="IY255" s="39">
        <v>2</v>
      </c>
      <c r="IZ255" s="39">
        <v>4</v>
      </c>
      <c r="JA255" s="39">
        <v>3</v>
      </c>
      <c r="JB255" s="39">
        <v>1</v>
      </c>
      <c r="JC255" s="39">
        <v>3</v>
      </c>
      <c r="JD255" s="2">
        <v>0</v>
      </c>
      <c r="JE255" s="2">
        <v>3</v>
      </c>
      <c r="JF255" s="2">
        <v>2</v>
      </c>
      <c r="JG255" s="2">
        <v>6</v>
      </c>
      <c r="JH255" s="2">
        <v>2</v>
      </c>
      <c r="JI255" s="2">
        <v>1</v>
      </c>
      <c r="JJ255" s="2">
        <v>1</v>
      </c>
      <c r="JK255" s="2">
        <v>1</v>
      </c>
      <c r="JL255" s="2">
        <v>2</v>
      </c>
      <c r="JM255" s="44">
        <v>2</v>
      </c>
      <c r="JN255" s="44">
        <v>0</v>
      </c>
      <c r="JO255" s="44">
        <v>0</v>
      </c>
      <c r="JP255" s="2">
        <v>0</v>
      </c>
      <c r="JQ255" s="2">
        <v>1</v>
      </c>
      <c r="JR255" s="2">
        <v>1</v>
      </c>
      <c r="JS255" s="2">
        <v>0</v>
      </c>
      <c r="JT255" s="2">
        <v>0</v>
      </c>
      <c r="JU255" s="2">
        <v>2</v>
      </c>
      <c r="JV255" s="2">
        <v>2</v>
      </c>
      <c r="JW255" s="2">
        <v>2</v>
      </c>
      <c r="JX255" s="2">
        <v>2</v>
      </c>
      <c r="JY255" s="2">
        <v>0</v>
      </c>
      <c r="JZ255" s="2">
        <v>2</v>
      </c>
      <c r="KA255" s="2">
        <v>2</v>
      </c>
      <c r="KB255" s="25">
        <v>0</v>
      </c>
      <c r="KC255" s="25">
        <v>0</v>
      </c>
      <c r="KD255" s="25">
        <v>0</v>
      </c>
      <c r="KE255" s="25">
        <v>1</v>
      </c>
      <c r="KF255" s="25">
        <v>4</v>
      </c>
      <c r="KG255" s="25">
        <v>6</v>
      </c>
      <c r="KH255" s="25">
        <v>10</v>
      </c>
      <c r="KI255" s="25">
        <v>5</v>
      </c>
      <c r="KJ255" s="25">
        <v>8</v>
      </c>
      <c r="KK255" s="25">
        <v>5</v>
      </c>
      <c r="KL255" s="25">
        <v>3</v>
      </c>
      <c r="KM255" s="25">
        <v>5</v>
      </c>
      <c r="KN255" s="25">
        <v>0</v>
      </c>
      <c r="KO255" s="25">
        <v>4</v>
      </c>
      <c r="KP255" s="25">
        <v>3</v>
      </c>
      <c r="KQ255" s="25">
        <v>7</v>
      </c>
      <c r="KR255" s="44">
        <v>50</v>
      </c>
      <c r="KS255" s="44">
        <v>50</v>
      </c>
      <c r="KT255" s="44">
        <v>70</v>
      </c>
      <c r="KU255" s="44">
        <v>40</v>
      </c>
      <c r="KV255" s="44">
        <v>50</v>
      </c>
      <c r="KW255" s="44">
        <v>60</v>
      </c>
      <c r="KX255" s="44">
        <v>33.333333333333329</v>
      </c>
      <c r="KY255" s="44">
        <v>60</v>
      </c>
      <c r="KZ255" s="44">
        <v>999999999</v>
      </c>
      <c r="LA255" s="44">
        <v>75</v>
      </c>
      <c r="LB255" s="44">
        <v>66.666666666666657</v>
      </c>
      <c r="LC255" s="44">
        <v>85.714285714285708</v>
      </c>
      <c r="LD255" s="44">
        <v>50</v>
      </c>
      <c r="LE255" s="44">
        <v>16.666666666666664</v>
      </c>
      <c r="LF255" s="44">
        <v>10</v>
      </c>
      <c r="LG255" s="44">
        <v>20</v>
      </c>
      <c r="LH255" s="44">
        <v>25</v>
      </c>
      <c r="LI255" s="44">
        <v>40</v>
      </c>
      <c r="LJ255" s="44">
        <v>0</v>
      </c>
      <c r="LK255" s="44">
        <v>0</v>
      </c>
      <c r="LL255" s="44">
        <v>999999999</v>
      </c>
      <c r="LM255" s="44">
        <v>25</v>
      </c>
      <c r="LN255" s="44">
        <v>33.333333333333329</v>
      </c>
      <c r="LO255" s="44">
        <v>0</v>
      </c>
      <c r="LP255" s="44">
        <v>0</v>
      </c>
      <c r="LQ255" s="44">
        <v>33.333333333333329</v>
      </c>
      <c r="LR255" s="44">
        <v>20</v>
      </c>
      <c r="LS255" s="44">
        <v>40</v>
      </c>
      <c r="LT255" s="44">
        <v>25</v>
      </c>
      <c r="LU255" s="44">
        <v>0</v>
      </c>
      <c r="LV255" s="44">
        <v>66.666666666666657</v>
      </c>
      <c r="LW255" s="44">
        <v>40</v>
      </c>
      <c r="LX255" s="44">
        <v>999999999</v>
      </c>
      <c r="LY255" s="44">
        <v>0</v>
      </c>
      <c r="LZ255" s="44">
        <v>0</v>
      </c>
      <c r="MA255" s="44">
        <v>14.285714285714285</v>
      </c>
      <c r="MB255" s="25">
        <v>4</v>
      </c>
      <c r="MC255" s="25">
        <v>2</v>
      </c>
      <c r="MD255" s="25">
        <v>2</v>
      </c>
      <c r="ME255" s="25">
        <v>1</v>
      </c>
      <c r="MF255" s="25">
        <v>3</v>
      </c>
      <c r="MG255" s="25">
        <v>1</v>
      </c>
      <c r="MH255" s="25">
        <v>2</v>
      </c>
      <c r="MI255" s="25">
        <v>3</v>
      </c>
      <c r="MJ255" s="25">
        <v>2</v>
      </c>
      <c r="MK255" s="25">
        <v>1</v>
      </c>
      <c r="ML255" s="25">
        <v>0</v>
      </c>
      <c r="MM255" s="25">
        <v>0</v>
      </c>
      <c r="MN255" s="25">
        <v>8</v>
      </c>
      <c r="MO255" s="25">
        <v>4</v>
      </c>
      <c r="MP255" s="25">
        <v>7</v>
      </c>
      <c r="MQ255" s="25">
        <v>4</v>
      </c>
      <c r="MR255" s="25">
        <v>3</v>
      </c>
      <c r="MS255" s="25">
        <v>11</v>
      </c>
      <c r="MT255" s="25">
        <v>6</v>
      </c>
      <c r="MU255" s="25">
        <v>5</v>
      </c>
      <c r="MV255" s="25">
        <v>3</v>
      </c>
      <c r="MW255" s="44">
        <v>1</v>
      </c>
      <c r="MX255" s="44">
        <v>1</v>
      </c>
      <c r="MY255" s="44">
        <v>0</v>
      </c>
      <c r="MZ255" s="44">
        <v>50</v>
      </c>
      <c r="NA255" s="44">
        <v>50</v>
      </c>
      <c r="NB255" s="44">
        <v>28.571428571428569</v>
      </c>
      <c r="NC255" s="44">
        <v>25</v>
      </c>
      <c r="ND255" s="44">
        <v>100</v>
      </c>
      <c r="NE255" s="44">
        <v>9.0909090909090917</v>
      </c>
      <c r="NF255" s="44">
        <v>33.333333333333329</v>
      </c>
      <c r="NG255" s="44">
        <v>60</v>
      </c>
      <c r="NH255" s="44">
        <v>66.666666666666657</v>
      </c>
      <c r="NI255" s="44">
        <v>100</v>
      </c>
      <c r="NJ255" s="44">
        <v>0</v>
      </c>
      <c r="NK255" s="44">
        <v>999999999</v>
      </c>
      <c r="NL255" s="25">
        <v>0</v>
      </c>
      <c r="NM255" s="25">
        <v>0</v>
      </c>
      <c r="NN255" s="25">
        <v>0</v>
      </c>
      <c r="NO255" s="25">
        <v>0</v>
      </c>
      <c r="NP255" s="25">
        <v>0</v>
      </c>
      <c r="NQ255" s="25">
        <v>0</v>
      </c>
      <c r="NR255" s="25">
        <v>0</v>
      </c>
      <c r="NS255" s="25">
        <v>0</v>
      </c>
      <c r="NT255" s="25">
        <v>0</v>
      </c>
      <c r="NU255" s="25">
        <v>0</v>
      </c>
      <c r="NV255" s="25">
        <v>0</v>
      </c>
      <c r="NW255" s="25">
        <v>0</v>
      </c>
      <c r="NX255" s="25">
        <v>1</v>
      </c>
      <c r="NY255" s="25">
        <v>3</v>
      </c>
      <c r="NZ255" s="25">
        <v>1</v>
      </c>
      <c r="OA255" s="25">
        <v>0</v>
      </c>
      <c r="OB255" s="25">
        <v>0</v>
      </c>
      <c r="OC255" s="25">
        <v>1</v>
      </c>
      <c r="OD255" s="44">
        <v>0</v>
      </c>
      <c r="OE255" s="44">
        <v>0</v>
      </c>
      <c r="OF255" s="44">
        <v>0</v>
      </c>
      <c r="OG255" s="44">
        <v>0</v>
      </c>
      <c r="OH255" s="44">
        <v>0</v>
      </c>
      <c r="OI255" s="44">
        <v>0</v>
      </c>
      <c r="OJ255" s="44">
        <v>0</v>
      </c>
      <c r="OK255" s="44">
        <v>0</v>
      </c>
      <c r="OL255" s="44">
        <v>0</v>
      </c>
      <c r="OM255" s="44">
        <v>999999999</v>
      </c>
      <c r="ON255" s="44">
        <v>999999999</v>
      </c>
      <c r="OO255" s="44">
        <v>0</v>
      </c>
      <c r="OP255" s="44">
        <v>999999999</v>
      </c>
      <c r="OQ255" s="44">
        <v>999999999</v>
      </c>
      <c r="OR255" s="44">
        <v>999999999</v>
      </c>
      <c r="OS255" s="44">
        <v>999999999</v>
      </c>
      <c r="OT255" s="44">
        <v>999999999</v>
      </c>
      <c r="OU255" s="44">
        <v>999999999</v>
      </c>
      <c r="OV255" s="25">
        <v>9</v>
      </c>
      <c r="OW255" s="25">
        <v>10</v>
      </c>
      <c r="OX255" s="25">
        <v>14</v>
      </c>
      <c r="OY255" s="25">
        <v>11</v>
      </c>
      <c r="OZ255" s="25">
        <v>14</v>
      </c>
      <c r="PA255" s="25">
        <v>19</v>
      </c>
      <c r="PB255" s="25">
        <v>18</v>
      </c>
      <c r="PC255" s="25">
        <v>26</v>
      </c>
      <c r="PD255" s="25">
        <v>16</v>
      </c>
      <c r="PE255" s="25">
        <v>13</v>
      </c>
      <c r="PF255" s="25">
        <v>11</v>
      </c>
      <c r="PG255" s="25">
        <v>12</v>
      </c>
      <c r="PH255" s="25">
        <v>16</v>
      </c>
      <c r="PI255" s="25">
        <v>20</v>
      </c>
      <c r="PJ255" s="25">
        <v>23</v>
      </c>
      <c r="PK255" s="25">
        <v>15</v>
      </c>
      <c r="PL255" s="25">
        <v>17</v>
      </c>
      <c r="PM255" s="25">
        <v>24</v>
      </c>
      <c r="PN255" s="25">
        <v>25</v>
      </c>
      <c r="PO255" s="25">
        <v>29</v>
      </c>
      <c r="PP255" s="25">
        <v>21</v>
      </c>
      <c r="PQ255" s="25">
        <v>18</v>
      </c>
      <c r="PR255" s="25">
        <v>17</v>
      </c>
      <c r="PS255" s="25">
        <v>21</v>
      </c>
      <c r="PT255" s="44">
        <v>56.25</v>
      </c>
      <c r="PU255" s="44">
        <v>50</v>
      </c>
      <c r="PV255" s="44">
        <v>60.869565217391312</v>
      </c>
      <c r="PW255" s="44">
        <v>73.333333333333329</v>
      </c>
      <c r="PX255" s="44">
        <v>82.35294117647058</v>
      </c>
      <c r="PY255" s="44">
        <v>79.166666666666657</v>
      </c>
      <c r="PZ255" s="44">
        <v>72</v>
      </c>
      <c r="QA255" s="44">
        <v>89.65517241379311</v>
      </c>
      <c r="QB255" s="44">
        <v>76.19047619047619</v>
      </c>
      <c r="QC255" s="44">
        <v>72.222222222222214</v>
      </c>
      <c r="QD255" s="44">
        <v>64.705882352941174</v>
      </c>
      <c r="QE255" s="44">
        <v>57.142857142857139</v>
      </c>
      <c r="QF255" s="25">
        <v>11</v>
      </c>
      <c r="QG255" s="25">
        <v>13</v>
      </c>
      <c r="QH255" s="25">
        <v>11</v>
      </c>
      <c r="QI255" s="25">
        <v>12</v>
      </c>
      <c r="QJ255" s="25">
        <v>13</v>
      </c>
      <c r="QK255" s="25">
        <v>20</v>
      </c>
      <c r="QL255" s="25">
        <v>17</v>
      </c>
      <c r="QM255" s="25">
        <v>24</v>
      </c>
      <c r="QN255" s="25">
        <v>14</v>
      </c>
      <c r="QO255" s="25">
        <v>14</v>
      </c>
      <c r="QP255" s="25">
        <v>7</v>
      </c>
      <c r="QQ255" s="25">
        <v>16</v>
      </c>
      <c r="QR255" s="25">
        <v>20</v>
      </c>
      <c r="QS255" s="25">
        <v>23</v>
      </c>
      <c r="QT255" s="25">
        <v>15</v>
      </c>
      <c r="QU255" s="25">
        <v>17</v>
      </c>
      <c r="QV255" s="25">
        <v>24</v>
      </c>
      <c r="QW255" s="25">
        <v>25</v>
      </c>
      <c r="QX255" s="25">
        <v>29</v>
      </c>
      <c r="QY255" s="25">
        <v>21</v>
      </c>
      <c r="QZ255" s="25">
        <v>18</v>
      </c>
      <c r="RA255" s="25">
        <v>17</v>
      </c>
      <c r="RB255" s="44">
        <v>68.75</v>
      </c>
      <c r="RC255" s="44">
        <v>65</v>
      </c>
      <c r="RD255" s="44">
        <v>47.826086956521742</v>
      </c>
      <c r="RE255" s="44">
        <v>80</v>
      </c>
      <c r="RF255" s="44">
        <v>76.470588235294116</v>
      </c>
      <c r="RG255" s="44">
        <v>83.333333333333343</v>
      </c>
      <c r="RH255" s="44">
        <v>68</v>
      </c>
      <c r="RI255" s="44">
        <v>82.758620689655174</v>
      </c>
      <c r="RJ255" s="44">
        <v>66.666666666666657</v>
      </c>
      <c r="RK255" s="44">
        <v>77.777777777777786</v>
      </c>
      <c r="RL255" s="44">
        <v>41.17647058823529</v>
      </c>
      <c r="RM255" s="25">
        <v>9</v>
      </c>
      <c r="RN255" s="25">
        <v>9</v>
      </c>
      <c r="RO255" s="25">
        <v>16</v>
      </c>
      <c r="RP255" s="25">
        <v>10</v>
      </c>
      <c r="RQ255" s="25">
        <v>10</v>
      </c>
      <c r="RR255" s="25">
        <v>22</v>
      </c>
      <c r="RS255" s="25">
        <v>10</v>
      </c>
      <c r="RT255" s="25">
        <v>12</v>
      </c>
      <c r="RU255" s="25">
        <v>8</v>
      </c>
      <c r="RV255" s="25">
        <v>7</v>
      </c>
      <c r="RW255" s="25">
        <v>6</v>
      </c>
      <c r="RX255" s="25">
        <v>8</v>
      </c>
      <c r="RY255" s="25">
        <v>8</v>
      </c>
      <c r="RZ255" s="25">
        <v>8</v>
      </c>
      <c r="SA255" s="25">
        <v>10</v>
      </c>
      <c r="SB255" s="25">
        <v>5</v>
      </c>
      <c r="SC255" s="25">
        <v>6</v>
      </c>
      <c r="SD255" s="25">
        <v>9</v>
      </c>
      <c r="SE255" s="25">
        <v>10</v>
      </c>
      <c r="SF255" s="25">
        <v>12</v>
      </c>
      <c r="SG255" s="25">
        <v>3</v>
      </c>
      <c r="SH255" s="25">
        <v>7</v>
      </c>
      <c r="SI255" s="25">
        <v>6</v>
      </c>
      <c r="SJ255" s="25">
        <v>6</v>
      </c>
      <c r="SK255" s="25">
        <v>7</v>
      </c>
      <c r="SL255" s="25">
        <v>6</v>
      </c>
      <c r="SM255" s="25">
        <v>9</v>
      </c>
      <c r="SN255" s="25">
        <v>5</v>
      </c>
      <c r="SO255" s="25">
        <v>5</v>
      </c>
      <c r="SP255" s="25">
        <v>9</v>
      </c>
      <c r="SQ255" s="25">
        <v>8</v>
      </c>
      <c r="SR255" s="25">
        <v>7</v>
      </c>
      <c r="SS255" s="25">
        <v>3</v>
      </c>
      <c r="ST255" s="25">
        <v>5</v>
      </c>
      <c r="SU255" s="25">
        <v>4</v>
      </c>
      <c r="SV255" s="25">
        <v>5</v>
      </c>
      <c r="SW255" s="44">
        <v>64.285714285714292</v>
      </c>
      <c r="SX255" s="44">
        <v>60</v>
      </c>
      <c r="SY255" s="44">
        <v>88.888888888888886</v>
      </c>
      <c r="SZ255" s="44">
        <v>90.909090909090907</v>
      </c>
      <c r="TA255" s="44">
        <v>66.666666666666657</v>
      </c>
      <c r="TB255" s="44">
        <v>95.652173913043484</v>
      </c>
      <c r="TC255" s="44">
        <v>52.631578947368418</v>
      </c>
      <c r="TD255" s="44">
        <v>52.173913043478258</v>
      </c>
      <c r="TE255" s="44">
        <v>61.53846153846154</v>
      </c>
      <c r="TF255" s="44">
        <v>50</v>
      </c>
      <c r="TG255" s="44">
        <v>46.153846153846153</v>
      </c>
      <c r="TH255" s="44">
        <v>53.333333333333336</v>
      </c>
      <c r="TI255" s="44">
        <v>57.142857142857139</v>
      </c>
      <c r="TJ255" s="44">
        <v>53.333333333333336</v>
      </c>
      <c r="TK255" s="44">
        <v>55.555555555555557</v>
      </c>
      <c r="TL255" s="44">
        <v>45.454545454545453</v>
      </c>
      <c r="TM255" s="44">
        <v>40</v>
      </c>
      <c r="TN255" s="44">
        <v>39.130434782608695</v>
      </c>
      <c r="TO255" s="44">
        <v>52.631578947368418</v>
      </c>
      <c r="TP255" s="44">
        <v>52.173913043478258</v>
      </c>
      <c r="TQ255" s="44">
        <v>23.076923076923077</v>
      </c>
      <c r="TR255" s="44">
        <v>50</v>
      </c>
      <c r="TS255" s="44">
        <v>46.153846153846153</v>
      </c>
      <c r="TT255" s="44">
        <v>40</v>
      </c>
      <c r="TU255" s="44">
        <v>50</v>
      </c>
      <c r="TV255" s="44">
        <v>40</v>
      </c>
      <c r="TW255" s="44">
        <v>50</v>
      </c>
      <c r="TX255" s="44">
        <v>45.454545454545453</v>
      </c>
      <c r="TY255" s="44">
        <v>33.333333333333329</v>
      </c>
      <c r="TZ255" s="44">
        <v>39.130434782608695</v>
      </c>
      <c r="UA255" s="44">
        <v>42.105263157894733</v>
      </c>
      <c r="UB255" s="44">
        <v>30.434782608695656</v>
      </c>
      <c r="UC255" s="44">
        <v>23.076923076923077</v>
      </c>
      <c r="UD255" s="44">
        <v>35.714285714285715</v>
      </c>
      <c r="UE255" s="44">
        <v>30.76923076923077</v>
      </c>
      <c r="UF255" s="44">
        <v>33.333333333333329</v>
      </c>
    </row>
    <row r="256" spans="1:552" x14ac:dyDescent="0.25">
      <c r="A256" s="2" t="str">
        <f t="shared" si="3"/>
        <v xml:space="preserve">411520 Maringá                                                                                                                                      </v>
      </c>
      <c r="B256" s="58">
        <v>411520</v>
      </c>
      <c r="C256" s="2" t="s">
        <v>300</v>
      </c>
      <c r="D256" s="56">
        <v>12</v>
      </c>
      <c r="E256" s="56">
        <v>11</v>
      </c>
      <c r="F256" s="56">
        <v>14</v>
      </c>
      <c r="G256" s="56">
        <v>7</v>
      </c>
      <c r="H256" s="56">
        <v>19</v>
      </c>
      <c r="I256" s="56">
        <v>17</v>
      </c>
      <c r="J256" s="56">
        <v>22</v>
      </c>
      <c r="K256" s="56">
        <v>24</v>
      </c>
      <c r="L256" s="56">
        <v>19</v>
      </c>
      <c r="M256" s="56">
        <v>16</v>
      </c>
      <c r="N256" s="56">
        <v>16</v>
      </c>
      <c r="O256" s="56">
        <v>19</v>
      </c>
      <c r="P256" s="59">
        <v>5</v>
      </c>
      <c r="Q256" s="59">
        <v>2</v>
      </c>
      <c r="R256" s="59">
        <v>6</v>
      </c>
      <c r="S256" s="59">
        <v>5</v>
      </c>
      <c r="T256" s="59">
        <v>10</v>
      </c>
      <c r="U256" s="59">
        <v>8</v>
      </c>
      <c r="V256" s="59">
        <v>12</v>
      </c>
      <c r="W256" s="59">
        <v>16</v>
      </c>
      <c r="X256" s="59">
        <v>16</v>
      </c>
      <c r="Y256" s="59">
        <v>14</v>
      </c>
      <c r="Z256" s="59">
        <v>14</v>
      </c>
      <c r="AA256" s="59">
        <v>14</v>
      </c>
      <c r="AB256" s="62">
        <v>41.666666666666671</v>
      </c>
      <c r="AC256" s="62">
        <v>18.181818181818183</v>
      </c>
      <c r="AD256" s="62">
        <v>42.857142857142854</v>
      </c>
      <c r="AE256" s="62">
        <v>71.428571428571431</v>
      </c>
      <c r="AF256" s="62">
        <v>52.631578947368418</v>
      </c>
      <c r="AG256" s="62">
        <v>47.058823529411761</v>
      </c>
      <c r="AH256" s="62">
        <v>54.54545454545454</v>
      </c>
      <c r="AI256" s="62">
        <v>66.666666666666657</v>
      </c>
      <c r="AJ256" s="62">
        <v>84.210526315789465</v>
      </c>
      <c r="AK256" s="62">
        <v>87.5</v>
      </c>
      <c r="AL256" s="62">
        <v>87.5</v>
      </c>
      <c r="AM256" s="62">
        <v>73.68421052631578</v>
      </c>
      <c r="AN256" s="61">
        <v>7</v>
      </c>
      <c r="AO256" s="25">
        <v>8</v>
      </c>
      <c r="AP256" s="25">
        <v>8</v>
      </c>
      <c r="AQ256" s="25">
        <v>2</v>
      </c>
      <c r="AR256" s="25">
        <v>9</v>
      </c>
      <c r="AS256" s="25">
        <v>8</v>
      </c>
      <c r="AT256" s="25">
        <v>8</v>
      </c>
      <c r="AU256" s="25">
        <v>8</v>
      </c>
      <c r="AV256" s="25">
        <v>3</v>
      </c>
      <c r="AW256" s="25">
        <v>2</v>
      </c>
      <c r="AX256" s="25">
        <v>2</v>
      </c>
      <c r="AY256" s="25">
        <v>4</v>
      </c>
      <c r="AZ256" s="39">
        <v>58.333333333333336</v>
      </c>
      <c r="BA256" s="39">
        <v>72.727272727272734</v>
      </c>
      <c r="BB256" s="39">
        <v>57.142857142857139</v>
      </c>
      <c r="BC256" s="39">
        <v>28.571428571428569</v>
      </c>
      <c r="BD256" s="39">
        <v>47.368421052631575</v>
      </c>
      <c r="BE256" s="39">
        <v>47.058823529411761</v>
      </c>
      <c r="BF256" s="39">
        <v>36.363636363636367</v>
      </c>
      <c r="BG256" s="39">
        <v>33.333333333333329</v>
      </c>
      <c r="BH256" s="39">
        <v>15.789473684210526</v>
      </c>
      <c r="BI256" s="39">
        <v>12.5</v>
      </c>
      <c r="BJ256" s="39">
        <v>12.5</v>
      </c>
      <c r="BK256" s="39">
        <v>21.052631578947366</v>
      </c>
      <c r="BL256" s="25">
        <v>0</v>
      </c>
      <c r="BM256" s="25">
        <v>1</v>
      </c>
      <c r="BN256" s="25">
        <v>0</v>
      </c>
      <c r="BO256" s="25">
        <v>0</v>
      </c>
      <c r="BP256" s="25">
        <v>0</v>
      </c>
      <c r="BQ256" s="25">
        <v>1</v>
      </c>
      <c r="BR256" s="25">
        <v>2</v>
      </c>
      <c r="BS256" s="25">
        <v>0</v>
      </c>
      <c r="BT256" s="25">
        <v>0</v>
      </c>
      <c r="BU256" s="25">
        <v>0</v>
      </c>
      <c r="BV256" s="25">
        <v>0</v>
      </c>
      <c r="BW256" s="25">
        <v>1</v>
      </c>
      <c r="BX256" s="39">
        <v>0</v>
      </c>
      <c r="BY256" s="39">
        <v>9.0909090909090917</v>
      </c>
      <c r="BZ256" s="39">
        <v>0</v>
      </c>
      <c r="CA256" s="39">
        <v>0</v>
      </c>
      <c r="CB256" s="39">
        <v>0</v>
      </c>
      <c r="CC256" s="39">
        <v>5.8823529411764701</v>
      </c>
      <c r="CD256" s="39">
        <v>9.0909090909090917</v>
      </c>
      <c r="CE256" s="39">
        <v>0</v>
      </c>
      <c r="CF256" s="39">
        <v>0</v>
      </c>
      <c r="CG256" s="39">
        <v>0</v>
      </c>
      <c r="CH256" s="39">
        <v>0</v>
      </c>
      <c r="CI256" s="39">
        <v>5.2631578947368416</v>
      </c>
      <c r="CJ256" s="63">
        <v>4</v>
      </c>
      <c r="CK256" s="63">
        <v>1</v>
      </c>
      <c r="CL256" s="63">
        <v>3</v>
      </c>
      <c r="CM256" s="63">
        <v>4</v>
      </c>
      <c r="CN256" s="63">
        <v>4</v>
      </c>
      <c r="CO256" s="63">
        <v>3</v>
      </c>
      <c r="CP256" s="63">
        <v>3</v>
      </c>
      <c r="CQ256" s="63">
        <v>5</v>
      </c>
      <c r="CR256" s="63">
        <v>3</v>
      </c>
      <c r="CS256" s="63">
        <v>4</v>
      </c>
      <c r="CT256" s="63">
        <v>9</v>
      </c>
      <c r="CU256" s="63">
        <v>7</v>
      </c>
      <c r="CV256" s="63">
        <v>0</v>
      </c>
      <c r="CW256" s="63">
        <v>0</v>
      </c>
      <c r="CX256" s="63">
        <v>0</v>
      </c>
      <c r="CY256" s="63">
        <v>0</v>
      </c>
      <c r="CZ256" s="63">
        <v>0</v>
      </c>
      <c r="DA256" s="63">
        <v>0</v>
      </c>
      <c r="DB256" s="63">
        <v>2</v>
      </c>
      <c r="DC256" s="63">
        <v>1</v>
      </c>
      <c r="DD256" s="63">
        <v>4</v>
      </c>
      <c r="DE256" s="63">
        <v>1</v>
      </c>
      <c r="DF256" s="63">
        <v>0</v>
      </c>
      <c r="DG256" s="63">
        <v>2</v>
      </c>
      <c r="DH256" s="25">
        <v>1</v>
      </c>
      <c r="DI256" s="25">
        <v>1</v>
      </c>
      <c r="DJ256" s="25">
        <v>1</v>
      </c>
      <c r="DK256" s="25">
        <v>0</v>
      </c>
      <c r="DL256" s="25">
        <v>1</v>
      </c>
      <c r="DM256" s="25">
        <v>1</v>
      </c>
      <c r="DN256" s="25">
        <v>0</v>
      </c>
      <c r="DO256" s="25">
        <v>0</v>
      </c>
      <c r="DP256" s="25">
        <v>1</v>
      </c>
      <c r="DQ256" s="25">
        <v>2</v>
      </c>
      <c r="DR256" s="25">
        <v>1</v>
      </c>
      <c r="DS256" s="25">
        <v>1</v>
      </c>
      <c r="DT256" s="34">
        <v>5</v>
      </c>
      <c r="DU256" s="34">
        <v>2</v>
      </c>
      <c r="DV256" s="34">
        <v>4</v>
      </c>
      <c r="DW256" s="34">
        <v>4</v>
      </c>
      <c r="DX256" s="34">
        <v>5</v>
      </c>
      <c r="DY256" s="34">
        <v>4</v>
      </c>
      <c r="DZ256" s="34">
        <v>5</v>
      </c>
      <c r="EA256" s="2">
        <v>6</v>
      </c>
      <c r="EB256" s="2">
        <v>8</v>
      </c>
      <c r="EC256" s="2">
        <v>7</v>
      </c>
      <c r="ED256" s="2">
        <v>10</v>
      </c>
      <c r="EE256" s="2">
        <v>10</v>
      </c>
      <c r="EF256" s="34">
        <v>80</v>
      </c>
      <c r="EG256" s="34">
        <v>50</v>
      </c>
      <c r="EH256" s="34">
        <v>75</v>
      </c>
      <c r="EI256" s="34">
        <v>100</v>
      </c>
      <c r="EJ256" s="34">
        <v>80</v>
      </c>
      <c r="EK256" s="34">
        <v>75</v>
      </c>
      <c r="EL256" s="34">
        <v>60</v>
      </c>
      <c r="EM256" s="34">
        <v>83.333333333333343</v>
      </c>
      <c r="EN256" s="34">
        <v>37.5</v>
      </c>
      <c r="EO256" s="34">
        <v>57.142857142857139</v>
      </c>
      <c r="EP256" s="34">
        <v>90</v>
      </c>
      <c r="EQ256" s="34">
        <v>70</v>
      </c>
      <c r="ER256" s="34">
        <v>0</v>
      </c>
      <c r="ES256" s="34">
        <v>0</v>
      </c>
      <c r="ET256" s="34">
        <v>0</v>
      </c>
      <c r="EU256" s="34">
        <v>0</v>
      </c>
      <c r="EV256" s="34">
        <v>0</v>
      </c>
      <c r="EW256" s="34">
        <v>0</v>
      </c>
      <c r="EX256" s="34">
        <v>40</v>
      </c>
      <c r="EY256" s="34">
        <v>16.666666666666664</v>
      </c>
      <c r="EZ256" s="34">
        <v>50</v>
      </c>
      <c r="FA256" s="34">
        <v>14.285714285714285</v>
      </c>
      <c r="FB256" s="34">
        <v>0</v>
      </c>
      <c r="FC256" s="34">
        <v>20</v>
      </c>
      <c r="FD256" s="42">
        <v>20</v>
      </c>
      <c r="FE256" s="42">
        <v>50</v>
      </c>
      <c r="FF256" s="42">
        <v>25</v>
      </c>
      <c r="FG256" s="42">
        <v>0</v>
      </c>
      <c r="FH256" s="42">
        <v>20</v>
      </c>
      <c r="FI256" s="42">
        <v>25</v>
      </c>
      <c r="FJ256" s="42">
        <v>0</v>
      </c>
      <c r="FK256" s="42">
        <v>0</v>
      </c>
      <c r="FL256" s="42">
        <v>12.5</v>
      </c>
      <c r="FM256" s="42">
        <v>28.571428571428569</v>
      </c>
      <c r="FN256" s="42">
        <v>10</v>
      </c>
      <c r="FO256" s="42">
        <v>10</v>
      </c>
      <c r="FP256" s="42">
        <v>4</v>
      </c>
      <c r="FQ256" s="2">
        <v>1</v>
      </c>
      <c r="FR256" s="2">
        <v>4</v>
      </c>
      <c r="FS256" s="2">
        <v>3</v>
      </c>
      <c r="FT256" s="2">
        <v>6</v>
      </c>
      <c r="FU256" s="2">
        <v>4</v>
      </c>
      <c r="FV256" s="2">
        <v>6</v>
      </c>
      <c r="FW256" s="2">
        <v>9</v>
      </c>
      <c r="FX256" s="2">
        <v>10</v>
      </c>
      <c r="FY256" s="2">
        <v>8</v>
      </c>
      <c r="FZ256" s="2">
        <v>12</v>
      </c>
      <c r="GA256" s="2">
        <v>9</v>
      </c>
      <c r="GB256" s="25">
        <v>0</v>
      </c>
      <c r="GC256" s="25">
        <v>0</v>
      </c>
      <c r="GD256" s="25">
        <v>1</v>
      </c>
      <c r="GE256" s="25">
        <v>0</v>
      </c>
      <c r="GF256" s="25">
        <v>2</v>
      </c>
      <c r="GG256" s="25">
        <v>1</v>
      </c>
      <c r="GH256" s="25">
        <v>1</v>
      </c>
      <c r="GI256" s="25">
        <v>3</v>
      </c>
      <c r="GJ256" s="25">
        <v>1</v>
      </c>
      <c r="GK256" s="25">
        <v>1</v>
      </c>
      <c r="GL256" s="25">
        <v>1</v>
      </c>
      <c r="GM256" s="25">
        <v>0</v>
      </c>
      <c r="GN256" s="2">
        <v>1</v>
      </c>
      <c r="GO256" s="2">
        <v>1</v>
      </c>
      <c r="GP256" s="2">
        <v>0</v>
      </c>
      <c r="GQ256" s="2">
        <v>1</v>
      </c>
      <c r="GR256" s="2">
        <v>1</v>
      </c>
      <c r="GS256" s="2">
        <v>1</v>
      </c>
      <c r="GT256" s="2">
        <v>3</v>
      </c>
      <c r="GU256" s="2">
        <v>0</v>
      </c>
      <c r="GV256" s="2">
        <v>1</v>
      </c>
      <c r="GW256" s="2">
        <v>2</v>
      </c>
      <c r="GX256" s="2">
        <v>0</v>
      </c>
      <c r="GY256" s="2">
        <v>1</v>
      </c>
      <c r="GZ256" s="2">
        <v>5</v>
      </c>
      <c r="HA256" s="2">
        <v>2</v>
      </c>
      <c r="HB256" s="2">
        <v>5</v>
      </c>
      <c r="HC256" s="2">
        <v>4</v>
      </c>
      <c r="HD256" s="2">
        <v>9</v>
      </c>
      <c r="HE256" s="2">
        <v>6</v>
      </c>
      <c r="HF256" s="2">
        <v>10</v>
      </c>
      <c r="HG256" s="2">
        <v>12</v>
      </c>
      <c r="HH256" s="2">
        <v>12</v>
      </c>
      <c r="HI256" s="2">
        <v>11</v>
      </c>
      <c r="HJ256" s="2">
        <v>13</v>
      </c>
      <c r="HK256" s="2">
        <v>10</v>
      </c>
      <c r="HL256" s="34">
        <v>80</v>
      </c>
      <c r="HM256" s="34">
        <v>50</v>
      </c>
      <c r="HN256" s="34">
        <v>80</v>
      </c>
      <c r="HO256" s="34">
        <v>75</v>
      </c>
      <c r="HP256" s="34">
        <v>66.666666666666657</v>
      </c>
      <c r="HQ256" s="34">
        <v>66.666666666666657</v>
      </c>
      <c r="HR256" s="34">
        <v>60</v>
      </c>
      <c r="HS256" s="34">
        <v>75</v>
      </c>
      <c r="HT256" s="34">
        <v>83.333333333333343</v>
      </c>
      <c r="HU256" s="34">
        <v>72.727272727272734</v>
      </c>
      <c r="HV256" s="34">
        <v>92.307692307692307</v>
      </c>
      <c r="HW256" s="34">
        <v>90</v>
      </c>
      <c r="HX256" s="39">
        <v>0</v>
      </c>
      <c r="HY256" s="39">
        <v>0</v>
      </c>
      <c r="HZ256" s="39">
        <v>20</v>
      </c>
      <c r="IA256" s="39">
        <v>0</v>
      </c>
      <c r="IB256" s="39">
        <v>22.222222222222221</v>
      </c>
      <c r="IC256" s="39">
        <v>16.666666666666664</v>
      </c>
      <c r="ID256" s="39">
        <v>10</v>
      </c>
      <c r="IE256" s="39">
        <v>25</v>
      </c>
      <c r="IF256" s="39">
        <v>8.3333333333333321</v>
      </c>
      <c r="IG256" s="39">
        <v>9.0909090909090917</v>
      </c>
      <c r="IH256" s="39">
        <v>7.6923076923076925</v>
      </c>
      <c r="II256" s="39">
        <v>0</v>
      </c>
      <c r="IJ256" s="39">
        <v>20</v>
      </c>
      <c r="IK256" s="39">
        <v>50</v>
      </c>
      <c r="IL256" s="39">
        <v>0</v>
      </c>
      <c r="IM256" s="39">
        <v>25</v>
      </c>
      <c r="IN256" s="39">
        <v>11.111111111111111</v>
      </c>
      <c r="IO256" s="39">
        <v>16.666666666666664</v>
      </c>
      <c r="IP256" s="39">
        <v>30</v>
      </c>
      <c r="IQ256" s="39">
        <v>0</v>
      </c>
      <c r="IR256" s="39">
        <v>8.3333333333333321</v>
      </c>
      <c r="IS256" s="39">
        <v>18.181818181818183</v>
      </c>
      <c r="IT256" s="39">
        <v>0</v>
      </c>
      <c r="IU256" s="39">
        <v>10</v>
      </c>
      <c r="IV256" s="39">
        <v>4</v>
      </c>
      <c r="IW256" s="39">
        <v>5</v>
      </c>
      <c r="IX256" s="39">
        <v>6</v>
      </c>
      <c r="IY256" s="39">
        <v>0</v>
      </c>
      <c r="IZ256" s="39">
        <v>2</v>
      </c>
      <c r="JA256" s="39">
        <v>3</v>
      </c>
      <c r="JB256" s="39">
        <v>4</v>
      </c>
      <c r="JC256" s="39">
        <v>4</v>
      </c>
      <c r="JD256" s="2">
        <v>2</v>
      </c>
      <c r="JE256" s="2">
        <v>1</v>
      </c>
      <c r="JF256" s="2">
        <v>2</v>
      </c>
      <c r="JG256" s="2">
        <v>3</v>
      </c>
      <c r="JH256" s="2">
        <v>0</v>
      </c>
      <c r="JI256" s="2">
        <v>2</v>
      </c>
      <c r="JJ256" s="2">
        <v>1</v>
      </c>
      <c r="JK256" s="2">
        <v>2</v>
      </c>
      <c r="JL256" s="2">
        <v>4</v>
      </c>
      <c r="JM256" s="44">
        <v>4</v>
      </c>
      <c r="JN256" s="44">
        <v>1</v>
      </c>
      <c r="JO256" s="44">
        <v>3</v>
      </c>
      <c r="JP256" s="2">
        <v>0</v>
      </c>
      <c r="JQ256" s="2">
        <v>0</v>
      </c>
      <c r="JR256" s="2">
        <v>0</v>
      </c>
      <c r="JS256" s="2">
        <v>0</v>
      </c>
      <c r="JT256" s="2">
        <v>2</v>
      </c>
      <c r="JU256" s="2">
        <v>0</v>
      </c>
      <c r="JV256" s="2">
        <v>0</v>
      </c>
      <c r="JW256" s="2">
        <v>0</v>
      </c>
      <c r="JX256" s="2">
        <v>2</v>
      </c>
      <c r="JY256" s="2">
        <v>1</v>
      </c>
      <c r="JZ256" s="2">
        <v>1</v>
      </c>
      <c r="KA256" s="2">
        <v>1</v>
      </c>
      <c r="KB256" s="25">
        <v>0</v>
      </c>
      <c r="KC256" s="25">
        <v>0</v>
      </c>
      <c r="KD256" s="25">
        <v>0</v>
      </c>
      <c r="KE256" s="25">
        <v>1</v>
      </c>
      <c r="KF256" s="25">
        <v>6</v>
      </c>
      <c r="KG256" s="25">
        <v>7</v>
      </c>
      <c r="KH256" s="25">
        <v>7</v>
      </c>
      <c r="KI256" s="25">
        <v>2</v>
      </c>
      <c r="KJ256" s="25">
        <v>8</v>
      </c>
      <c r="KK256" s="25">
        <v>8</v>
      </c>
      <c r="KL256" s="25">
        <v>6</v>
      </c>
      <c r="KM256" s="25">
        <v>8</v>
      </c>
      <c r="KN256" s="25">
        <v>2</v>
      </c>
      <c r="KO256" s="25">
        <v>1</v>
      </c>
      <c r="KP256" s="25">
        <v>2</v>
      </c>
      <c r="KQ256" s="25">
        <v>4</v>
      </c>
      <c r="KR256" s="44">
        <v>66.666666666666657</v>
      </c>
      <c r="KS256" s="44">
        <v>71.428571428571431</v>
      </c>
      <c r="KT256" s="44">
        <v>85.714285714285708</v>
      </c>
      <c r="KU256" s="44">
        <v>0</v>
      </c>
      <c r="KV256" s="44">
        <v>25</v>
      </c>
      <c r="KW256" s="44">
        <v>37.5</v>
      </c>
      <c r="KX256" s="44">
        <v>66.666666666666657</v>
      </c>
      <c r="KY256" s="44">
        <v>50</v>
      </c>
      <c r="KZ256" s="44">
        <v>100</v>
      </c>
      <c r="LA256" s="44">
        <v>100</v>
      </c>
      <c r="LB256" s="44">
        <v>100</v>
      </c>
      <c r="LC256" s="44">
        <v>75</v>
      </c>
      <c r="LD256" s="44">
        <v>0</v>
      </c>
      <c r="LE256" s="44">
        <v>28.571428571428569</v>
      </c>
      <c r="LF256" s="44">
        <v>14.285714285714285</v>
      </c>
      <c r="LG256" s="44">
        <v>100</v>
      </c>
      <c r="LH256" s="44">
        <v>50</v>
      </c>
      <c r="LI256" s="44">
        <v>50</v>
      </c>
      <c r="LJ256" s="44">
        <v>16.666666666666664</v>
      </c>
      <c r="LK256" s="44">
        <v>37.5</v>
      </c>
      <c r="LL256" s="44">
        <v>0</v>
      </c>
      <c r="LM256" s="44">
        <v>0</v>
      </c>
      <c r="LN256" s="44">
        <v>0</v>
      </c>
      <c r="LO256" s="44">
        <v>0</v>
      </c>
      <c r="LP256" s="44">
        <v>33.333333333333329</v>
      </c>
      <c r="LQ256" s="44">
        <v>0</v>
      </c>
      <c r="LR256" s="44">
        <v>0</v>
      </c>
      <c r="LS256" s="44">
        <v>0</v>
      </c>
      <c r="LT256" s="44">
        <v>25</v>
      </c>
      <c r="LU256" s="44">
        <v>12.5</v>
      </c>
      <c r="LV256" s="44">
        <v>16.666666666666664</v>
      </c>
      <c r="LW256" s="44">
        <v>12.5</v>
      </c>
      <c r="LX256" s="44">
        <v>0</v>
      </c>
      <c r="LY256" s="44">
        <v>0</v>
      </c>
      <c r="LZ256" s="44">
        <v>0</v>
      </c>
      <c r="MA256" s="44">
        <v>25</v>
      </c>
      <c r="MB256" s="25">
        <v>1</v>
      </c>
      <c r="MC256" s="25">
        <v>0</v>
      </c>
      <c r="MD256" s="25">
        <v>0</v>
      </c>
      <c r="ME256" s="25">
        <v>0</v>
      </c>
      <c r="MF256" s="25">
        <v>1</v>
      </c>
      <c r="MG256" s="25">
        <v>0</v>
      </c>
      <c r="MH256" s="25">
        <v>1</v>
      </c>
      <c r="MI256" s="25">
        <v>0</v>
      </c>
      <c r="MJ256" s="25">
        <v>1</v>
      </c>
      <c r="MK256" s="25">
        <v>2</v>
      </c>
      <c r="ML256" s="25">
        <v>0</v>
      </c>
      <c r="MM256" s="25">
        <v>0</v>
      </c>
      <c r="MN256" s="25">
        <v>5</v>
      </c>
      <c r="MO256" s="25">
        <v>2</v>
      </c>
      <c r="MP256" s="25">
        <v>4</v>
      </c>
      <c r="MQ256" s="25">
        <v>4</v>
      </c>
      <c r="MR256" s="25">
        <v>5</v>
      </c>
      <c r="MS256" s="25">
        <v>3</v>
      </c>
      <c r="MT256" s="25">
        <v>4</v>
      </c>
      <c r="MU256" s="25">
        <v>5</v>
      </c>
      <c r="MV256" s="25">
        <v>5</v>
      </c>
      <c r="MW256" s="44">
        <v>6</v>
      </c>
      <c r="MX256" s="44">
        <v>5</v>
      </c>
      <c r="MY256" s="44">
        <v>6</v>
      </c>
      <c r="MZ256" s="44">
        <v>20</v>
      </c>
      <c r="NA256" s="44">
        <v>0</v>
      </c>
      <c r="NB256" s="44">
        <v>0</v>
      </c>
      <c r="NC256" s="44">
        <v>0</v>
      </c>
      <c r="ND256" s="44">
        <v>20</v>
      </c>
      <c r="NE256" s="44">
        <v>0</v>
      </c>
      <c r="NF256" s="44">
        <v>25</v>
      </c>
      <c r="NG256" s="44">
        <v>0</v>
      </c>
      <c r="NH256" s="44">
        <v>20</v>
      </c>
      <c r="NI256" s="44">
        <v>33.333333333333329</v>
      </c>
      <c r="NJ256" s="44">
        <v>0</v>
      </c>
      <c r="NK256" s="44">
        <v>0</v>
      </c>
      <c r="NL256" s="25">
        <v>0</v>
      </c>
      <c r="NM256" s="25">
        <v>0</v>
      </c>
      <c r="NN256" s="25">
        <v>0</v>
      </c>
      <c r="NO256" s="25">
        <v>0</v>
      </c>
      <c r="NP256" s="25">
        <v>0</v>
      </c>
      <c r="NQ256" s="25">
        <v>0</v>
      </c>
      <c r="NR256" s="25">
        <v>0</v>
      </c>
      <c r="NS256" s="25">
        <v>0</v>
      </c>
      <c r="NT256" s="25">
        <v>0</v>
      </c>
      <c r="NU256" s="25">
        <v>0</v>
      </c>
      <c r="NV256" s="25">
        <v>0</v>
      </c>
      <c r="NW256" s="25">
        <v>0</v>
      </c>
      <c r="NX256" s="25">
        <v>0</v>
      </c>
      <c r="NY256" s="25">
        <v>4</v>
      </c>
      <c r="NZ256" s="25">
        <v>1</v>
      </c>
      <c r="OA256" s="25">
        <v>0</v>
      </c>
      <c r="OB256" s="25">
        <v>0</v>
      </c>
      <c r="OC256" s="25">
        <v>2</v>
      </c>
      <c r="OD256" s="44">
        <v>1</v>
      </c>
      <c r="OE256" s="44">
        <v>0</v>
      </c>
      <c r="OF256" s="44">
        <v>0</v>
      </c>
      <c r="OG256" s="44">
        <v>0</v>
      </c>
      <c r="OH256" s="44">
        <v>0</v>
      </c>
      <c r="OI256" s="44">
        <v>0</v>
      </c>
      <c r="OJ256" s="44">
        <v>999999999</v>
      </c>
      <c r="OK256" s="44">
        <v>0</v>
      </c>
      <c r="OL256" s="44">
        <v>0</v>
      </c>
      <c r="OM256" s="44">
        <v>999999999</v>
      </c>
      <c r="ON256" s="44">
        <v>999999999</v>
      </c>
      <c r="OO256" s="44">
        <v>0</v>
      </c>
      <c r="OP256" s="44">
        <v>0</v>
      </c>
      <c r="OQ256" s="44">
        <v>999999999</v>
      </c>
      <c r="OR256" s="44">
        <v>999999999</v>
      </c>
      <c r="OS256" s="44">
        <v>999999999</v>
      </c>
      <c r="OT256" s="44">
        <v>999999999</v>
      </c>
      <c r="OU256" s="44">
        <v>999999999</v>
      </c>
      <c r="OV256" s="25">
        <v>10</v>
      </c>
      <c r="OW256" s="25">
        <v>8</v>
      </c>
      <c r="OX256" s="25">
        <v>10</v>
      </c>
      <c r="OY256" s="25">
        <v>5</v>
      </c>
      <c r="OZ256" s="25">
        <v>15</v>
      </c>
      <c r="PA256" s="25">
        <v>15</v>
      </c>
      <c r="PB256" s="25">
        <v>18</v>
      </c>
      <c r="PC256" s="25">
        <v>25</v>
      </c>
      <c r="PD256" s="25">
        <v>23</v>
      </c>
      <c r="PE256" s="25">
        <v>16</v>
      </c>
      <c r="PF256" s="25">
        <v>18</v>
      </c>
      <c r="PG256" s="25">
        <v>10</v>
      </c>
      <c r="PH256" s="25">
        <v>17</v>
      </c>
      <c r="PI256" s="25">
        <v>15</v>
      </c>
      <c r="PJ256" s="25">
        <v>19</v>
      </c>
      <c r="PK256" s="25">
        <v>9</v>
      </c>
      <c r="PL256" s="25">
        <v>19</v>
      </c>
      <c r="PM256" s="25">
        <v>21</v>
      </c>
      <c r="PN256" s="25">
        <v>24</v>
      </c>
      <c r="PO256" s="25">
        <v>33</v>
      </c>
      <c r="PP256" s="25">
        <v>27</v>
      </c>
      <c r="PQ256" s="25">
        <v>22</v>
      </c>
      <c r="PR256" s="25">
        <v>20</v>
      </c>
      <c r="PS256" s="25">
        <v>24</v>
      </c>
      <c r="PT256" s="44">
        <v>58.82352941176471</v>
      </c>
      <c r="PU256" s="44">
        <v>53.333333333333336</v>
      </c>
      <c r="PV256" s="44">
        <v>52.631578947368418</v>
      </c>
      <c r="PW256" s="44">
        <v>55.555555555555557</v>
      </c>
      <c r="PX256" s="44">
        <v>78.94736842105263</v>
      </c>
      <c r="PY256" s="44">
        <v>71.428571428571431</v>
      </c>
      <c r="PZ256" s="44">
        <v>75</v>
      </c>
      <c r="QA256" s="44">
        <v>75.757575757575751</v>
      </c>
      <c r="QB256" s="44">
        <v>85.18518518518519</v>
      </c>
      <c r="QC256" s="44">
        <v>72.727272727272734</v>
      </c>
      <c r="QD256" s="44">
        <v>90</v>
      </c>
      <c r="QE256" s="44">
        <v>41.666666666666671</v>
      </c>
      <c r="QF256" s="25">
        <v>9</v>
      </c>
      <c r="QG256" s="25">
        <v>5</v>
      </c>
      <c r="QH256" s="25">
        <v>8</v>
      </c>
      <c r="QI256" s="25">
        <v>7</v>
      </c>
      <c r="QJ256" s="25">
        <v>13</v>
      </c>
      <c r="QK256" s="25">
        <v>15</v>
      </c>
      <c r="QL256" s="25">
        <v>18</v>
      </c>
      <c r="QM256" s="25">
        <v>25</v>
      </c>
      <c r="QN256" s="25">
        <v>22</v>
      </c>
      <c r="QO256" s="25">
        <v>13</v>
      </c>
      <c r="QP256" s="25">
        <v>7</v>
      </c>
      <c r="QQ256" s="25">
        <v>17</v>
      </c>
      <c r="QR256" s="25">
        <v>15</v>
      </c>
      <c r="QS256" s="25">
        <v>19</v>
      </c>
      <c r="QT256" s="25">
        <v>9</v>
      </c>
      <c r="QU256" s="25">
        <v>19</v>
      </c>
      <c r="QV256" s="25">
        <v>21</v>
      </c>
      <c r="QW256" s="25">
        <v>24</v>
      </c>
      <c r="QX256" s="25">
        <v>33</v>
      </c>
      <c r="QY256" s="25">
        <v>27</v>
      </c>
      <c r="QZ256" s="25">
        <v>22</v>
      </c>
      <c r="RA256" s="25">
        <v>20</v>
      </c>
      <c r="RB256" s="44">
        <v>52.941176470588239</v>
      </c>
      <c r="RC256" s="44">
        <v>33.333333333333329</v>
      </c>
      <c r="RD256" s="44">
        <v>42.105263157894733</v>
      </c>
      <c r="RE256" s="44">
        <v>77.777777777777786</v>
      </c>
      <c r="RF256" s="44">
        <v>68.421052631578945</v>
      </c>
      <c r="RG256" s="44">
        <v>71.428571428571431</v>
      </c>
      <c r="RH256" s="44">
        <v>75</v>
      </c>
      <c r="RI256" s="44">
        <v>75.757575757575751</v>
      </c>
      <c r="RJ256" s="44">
        <v>81.481481481481481</v>
      </c>
      <c r="RK256" s="44">
        <v>59.090909090909093</v>
      </c>
      <c r="RL256" s="44">
        <v>35</v>
      </c>
      <c r="RM256" s="25">
        <v>9</v>
      </c>
      <c r="RN256" s="25">
        <v>8</v>
      </c>
      <c r="RO256" s="25">
        <v>9</v>
      </c>
      <c r="RP256" s="25">
        <v>6</v>
      </c>
      <c r="RQ256" s="25">
        <v>17</v>
      </c>
      <c r="RR256" s="25">
        <v>11</v>
      </c>
      <c r="RS256" s="25">
        <v>14</v>
      </c>
      <c r="RT256" s="25">
        <v>17</v>
      </c>
      <c r="RU256" s="25">
        <v>13</v>
      </c>
      <c r="RV256" s="25">
        <v>11</v>
      </c>
      <c r="RW256" s="25">
        <v>13</v>
      </c>
      <c r="RX256" s="25">
        <v>12</v>
      </c>
      <c r="RY256" s="25">
        <v>5</v>
      </c>
      <c r="RZ256" s="25">
        <v>7</v>
      </c>
      <c r="SA256" s="25">
        <v>9</v>
      </c>
      <c r="SB256" s="25">
        <v>2</v>
      </c>
      <c r="SC256" s="25">
        <v>11</v>
      </c>
      <c r="SD256" s="25">
        <v>8</v>
      </c>
      <c r="SE256" s="25">
        <v>8</v>
      </c>
      <c r="SF256" s="25">
        <v>9</v>
      </c>
      <c r="SG256" s="25">
        <v>5</v>
      </c>
      <c r="SH256" s="25">
        <v>10</v>
      </c>
      <c r="SI256" s="25">
        <v>11</v>
      </c>
      <c r="SJ256" s="25">
        <v>9</v>
      </c>
      <c r="SK256" s="25">
        <v>5</v>
      </c>
      <c r="SL256" s="25">
        <v>7</v>
      </c>
      <c r="SM256" s="25">
        <v>7</v>
      </c>
      <c r="SN256" s="25">
        <v>2</v>
      </c>
      <c r="SO256" s="25">
        <v>11</v>
      </c>
      <c r="SP256" s="25">
        <v>5</v>
      </c>
      <c r="SQ256" s="25">
        <v>7</v>
      </c>
      <c r="SR256" s="25">
        <v>8</v>
      </c>
      <c r="SS256" s="25">
        <v>3</v>
      </c>
      <c r="ST256" s="25">
        <v>9</v>
      </c>
      <c r="SU256" s="25">
        <v>9</v>
      </c>
      <c r="SV256" s="25">
        <v>8</v>
      </c>
      <c r="SW256" s="44">
        <v>75</v>
      </c>
      <c r="SX256" s="44">
        <v>72.727272727272734</v>
      </c>
      <c r="SY256" s="44">
        <v>64.285714285714292</v>
      </c>
      <c r="SZ256" s="44">
        <v>85.714285714285708</v>
      </c>
      <c r="TA256" s="44">
        <v>89.473684210526315</v>
      </c>
      <c r="TB256" s="44">
        <v>64.705882352941174</v>
      </c>
      <c r="TC256" s="44">
        <v>63.636363636363633</v>
      </c>
      <c r="TD256" s="44">
        <v>70.833333333333343</v>
      </c>
      <c r="TE256" s="44">
        <v>68.421052631578945</v>
      </c>
      <c r="TF256" s="44">
        <v>68.75</v>
      </c>
      <c r="TG256" s="44">
        <v>81.25</v>
      </c>
      <c r="TH256" s="44">
        <v>63.157894736842103</v>
      </c>
      <c r="TI256" s="44">
        <v>41.666666666666671</v>
      </c>
      <c r="TJ256" s="44">
        <v>63.636363636363633</v>
      </c>
      <c r="TK256" s="44">
        <v>64.285714285714292</v>
      </c>
      <c r="TL256" s="44">
        <v>28.571428571428569</v>
      </c>
      <c r="TM256" s="44">
        <v>57.894736842105267</v>
      </c>
      <c r="TN256" s="44">
        <v>47.058823529411761</v>
      </c>
      <c r="TO256" s="44">
        <v>36.363636363636367</v>
      </c>
      <c r="TP256" s="44">
        <v>37.5</v>
      </c>
      <c r="TQ256" s="44">
        <v>26.315789473684209</v>
      </c>
      <c r="TR256" s="44">
        <v>62.5</v>
      </c>
      <c r="TS256" s="44">
        <v>68.75</v>
      </c>
      <c r="TT256" s="44">
        <v>47.368421052631575</v>
      </c>
      <c r="TU256" s="44">
        <v>41.666666666666671</v>
      </c>
      <c r="TV256" s="44">
        <v>63.636363636363633</v>
      </c>
      <c r="TW256" s="44">
        <v>50</v>
      </c>
      <c r="TX256" s="44">
        <v>28.571428571428569</v>
      </c>
      <c r="TY256" s="44">
        <v>57.894736842105267</v>
      </c>
      <c r="TZ256" s="44">
        <v>29.411764705882355</v>
      </c>
      <c r="UA256" s="44">
        <v>31.818181818181817</v>
      </c>
      <c r="UB256" s="44">
        <v>33.333333333333329</v>
      </c>
      <c r="UC256" s="44">
        <v>15.789473684210526</v>
      </c>
      <c r="UD256" s="44">
        <v>56.25</v>
      </c>
      <c r="UE256" s="44">
        <v>56.25</v>
      </c>
      <c r="UF256" s="44">
        <v>42.105263157894733</v>
      </c>
    </row>
    <row r="257" spans="1:552" x14ac:dyDescent="0.25">
      <c r="A257" s="2" t="str">
        <f t="shared" si="3"/>
        <v xml:space="preserve">411820 Paranaguá                                                                                                                                    </v>
      </c>
      <c r="B257" s="58">
        <v>411820</v>
      </c>
      <c r="C257" s="2" t="s">
        <v>301</v>
      </c>
      <c r="D257" s="56">
        <v>18</v>
      </c>
      <c r="E257" s="56">
        <v>14</v>
      </c>
      <c r="F257" s="56">
        <v>25</v>
      </c>
      <c r="G257" s="56">
        <v>15</v>
      </c>
      <c r="H257" s="56">
        <v>19</v>
      </c>
      <c r="I257" s="56">
        <v>27</v>
      </c>
      <c r="J257" s="56">
        <v>14</v>
      </c>
      <c r="K257" s="56">
        <v>21</v>
      </c>
      <c r="L257" s="56">
        <v>15</v>
      </c>
      <c r="M257" s="56">
        <v>14</v>
      </c>
      <c r="N257" s="56">
        <v>10</v>
      </c>
      <c r="O257" s="56">
        <v>11</v>
      </c>
      <c r="P257" s="59">
        <v>4</v>
      </c>
      <c r="Q257" s="59">
        <v>3</v>
      </c>
      <c r="R257" s="59">
        <v>9</v>
      </c>
      <c r="S257" s="59">
        <v>6</v>
      </c>
      <c r="T257" s="59">
        <v>11</v>
      </c>
      <c r="U257" s="59">
        <v>15</v>
      </c>
      <c r="V257" s="59">
        <v>10</v>
      </c>
      <c r="W257" s="59">
        <v>14</v>
      </c>
      <c r="X257" s="59">
        <v>12</v>
      </c>
      <c r="Y257" s="59">
        <v>10</v>
      </c>
      <c r="Z257" s="59">
        <v>7</v>
      </c>
      <c r="AA257" s="59">
        <v>8</v>
      </c>
      <c r="AB257" s="62">
        <v>22.222222222222221</v>
      </c>
      <c r="AC257" s="62">
        <v>21.428571428571427</v>
      </c>
      <c r="AD257" s="62">
        <v>36</v>
      </c>
      <c r="AE257" s="62">
        <v>40</v>
      </c>
      <c r="AF257" s="62">
        <v>57.894736842105267</v>
      </c>
      <c r="AG257" s="62">
        <v>55.555555555555557</v>
      </c>
      <c r="AH257" s="62">
        <v>71.428571428571431</v>
      </c>
      <c r="AI257" s="62">
        <v>66.666666666666657</v>
      </c>
      <c r="AJ257" s="62">
        <v>80</v>
      </c>
      <c r="AK257" s="62">
        <v>71.428571428571431</v>
      </c>
      <c r="AL257" s="62">
        <v>70</v>
      </c>
      <c r="AM257" s="62">
        <v>72.727272727272734</v>
      </c>
      <c r="AN257" s="61">
        <v>13</v>
      </c>
      <c r="AO257" s="25">
        <v>10</v>
      </c>
      <c r="AP257" s="25">
        <v>14</v>
      </c>
      <c r="AQ257" s="25">
        <v>9</v>
      </c>
      <c r="AR257" s="25">
        <v>7</v>
      </c>
      <c r="AS257" s="25">
        <v>11</v>
      </c>
      <c r="AT257" s="25">
        <v>4</v>
      </c>
      <c r="AU257" s="25">
        <v>7</v>
      </c>
      <c r="AV257" s="25">
        <v>2</v>
      </c>
      <c r="AW257" s="25">
        <v>4</v>
      </c>
      <c r="AX257" s="25">
        <v>3</v>
      </c>
      <c r="AY257" s="25">
        <v>3</v>
      </c>
      <c r="AZ257" s="39">
        <v>72.222222222222214</v>
      </c>
      <c r="BA257" s="39">
        <v>71.428571428571431</v>
      </c>
      <c r="BB257" s="39">
        <v>56.000000000000007</v>
      </c>
      <c r="BC257" s="39">
        <v>60</v>
      </c>
      <c r="BD257" s="39">
        <v>36.84210526315789</v>
      </c>
      <c r="BE257" s="39">
        <v>40.74074074074074</v>
      </c>
      <c r="BF257" s="39">
        <v>28.571428571428569</v>
      </c>
      <c r="BG257" s="39">
        <v>33.333333333333329</v>
      </c>
      <c r="BH257" s="39">
        <v>13.333333333333334</v>
      </c>
      <c r="BI257" s="39">
        <v>28.571428571428569</v>
      </c>
      <c r="BJ257" s="39">
        <v>30</v>
      </c>
      <c r="BK257" s="39">
        <v>27.27272727272727</v>
      </c>
      <c r="BL257" s="25">
        <v>1</v>
      </c>
      <c r="BM257" s="25">
        <v>1</v>
      </c>
      <c r="BN257" s="25">
        <v>2</v>
      </c>
      <c r="BO257" s="25">
        <v>0</v>
      </c>
      <c r="BP257" s="25">
        <v>1</v>
      </c>
      <c r="BQ257" s="25">
        <v>1</v>
      </c>
      <c r="BR257" s="25">
        <v>0</v>
      </c>
      <c r="BS257" s="25">
        <v>0</v>
      </c>
      <c r="BT257" s="25">
        <v>1</v>
      </c>
      <c r="BU257" s="25">
        <v>0</v>
      </c>
      <c r="BV257" s="25">
        <v>0</v>
      </c>
      <c r="BW257" s="25">
        <v>0</v>
      </c>
      <c r="BX257" s="39">
        <v>5.5555555555555554</v>
      </c>
      <c r="BY257" s="39">
        <v>7.1428571428571423</v>
      </c>
      <c r="BZ257" s="39">
        <v>8</v>
      </c>
      <c r="CA257" s="39">
        <v>0</v>
      </c>
      <c r="CB257" s="39">
        <v>5.2631578947368416</v>
      </c>
      <c r="CC257" s="39">
        <v>3.7037037037037033</v>
      </c>
      <c r="CD257" s="39">
        <v>0</v>
      </c>
      <c r="CE257" s="39">
        <v>0</v>
      </c>
      <c r="CF257" s="39">
        <v>6.666666666666667</v>
      </c>
      <c r="CG257" s="39">
        <v>0</v>
      </c>
      <c r="CH257" s="39">
        <v>0</v>
      </c>
      <c r="CI257" s="39">
        <v>0</v>
      </c>
      <c r="CJ257" s="63">
        <v>3</v>
      </c>
      <c r="CK257" s="63">
        <v>0</v>
      </c>
      <c r="CL257" s="63">
        <v>3</v>
      </c>
      <c r="CM257" s="63">
        <v>1</v>
      </c>
      <c r="CN257" s="63">
        <v>4</v>
      </c>
      <c r="CO257" s="63">
        <v>3</v>
      </c>
      <c r="CP257" s="63">
        <v>4</v>
      </c>
      <c r="CQ257" s="63">
        <v>6</v>
      </c>
      <c r="CR257" s="63">
        <v>5</v>
      </c>
      <c r="CS257" s="63">
        <v>2</v>
      </c>
      <c r="CT257" s="63">
        <v>2</v>
      </c>
      <c r="CU257" s="63">
        <v>2</v>
      </c>
      <c r="CV257" s="63">
        <v>0</v>
      </c>
      <c r="CW257" s="63">
        <v>0</v>
      </c>
      <c r="CX257" s="63">
        <v>3</v>
      </c>
      <c r="CY257" s="63">
        <v>0</v>
      </c>
      <c r="CZ257" s="63">
        <v>0</v>
      </c>
      <c r="DA257" s="63">
        <v>2</v>
      </c>
      <c r="DB257" s="63">
        <v>0</v>
      </c>
      <c r="DC257" s="63">
        <v>1</v>
      </c>
      <c r="DD257" s="63">
        <v>1</v>
      </c>
      <c r="DE257" s="63">
        <v>1</v>
      </c>
      <c r="DF257" s="63">
        <v>0</v>
      </c>
      <c r="DG257" s="63">
        <v>0</v>
      </c>
      <c r="DH257" s="25">
        <v>0</v>
      </c>
      <c r="DI257" s="25">
        <v>2</v>
      </c>
      <c r="DJ257" s="25">
        <v>0</v>
      </c>
      <c r="DK257" s="25">
        <v>2</v>
      </c>
      <c r="DL257" s="25">
        <v>2</v>
      </c>
      <c r="DM257" s="25">
        <v>2</v>
      </c>
      <c r="DN257" s="25">
        <v>2</v>
      </c>
      <c r="DO257" s="25">
        <v>1</v>
      </c>
      <c r="DP257" s="25">
        <v>0</v>
      </c>
      <c r="DQ257" s="25">
        <v>0</v>
      </c>
      <c r="DR257" s="25">
        <v>1</v>
      </c>
      <c r="DS257" s="25">
        <v>1</v>
      </c>
      <c r="DT257" s="34">
        <v>3</v>
      </c>
      <c r="DU257" s="34">
        <v>2</v>
      </c>
      <c r="DV257" s="34">
        <v>6</v>
      </c>
      <c r="DW257" s="34">
        <v>3</v>
      </c>
      <c r="DX257" s="34">
        <v>6</v>
      </c>
      <c r="DY257" s="34">
        <v>7</v>
      </c>
      <c r="DZ257" s="34">
        <v>6</v>
      </c>
      <c r="EA257" s="2">
        <v>8</v>
      </c>
      <c r="EB257" s="2">
        <v>6</v>
      </c>
      <c r="EC257" s="2">
        <v>3</v>
      </c>
      <c r="ED257" s="2">
        <v>3</v>
      </c>
      <c r="EE257" s="2">
        <v>3</v>
      </c>
      <c r="EF257" s="34">
        <v>100</v>
      </c>
      <c r="EG257" s="34">
        <v>0</v>
      </c>
      <c r="EH257" s="34">
        <v>50</v>
      </c>
      <c r="EI257" s="34">
        <v>33.333333333333329</v>
      </c>
      <c r="EJ257" s="34">
        <v>66.666666666666657</v>
      </c>
      <c r="EK257" s="34">
        <v>42.857142857142854</v>
      </c>
      <c r="EL257" s="34">
        <v>66.666666666666657</v>
      </c>
      <c r="EM257" s="34">
        <v>75</v>
      </c>
      <c r="EN257" s="34">
        <v>83.333333333333343</v>
      </c>
      <c r="EO257" s="34">
        <v>66.666666666666657</v>
      </c>
      <c r="EP257" s="34">
        <v>66.666666666666657</v>
      </c>
      <c r="EQ257" s="34">
        <v>66.666666666666657</v>
      </c>
      <c r="ER257" s="34">
        <v>0</v>
      </c>
      <c r="ES257" s="34">
        <v>0</v>
      </c>
      <c r="ET257" s="34">
        <v>50</v>
      </c>
      <c r="EU257" s="34">
        <v>0</v>
      </c>
      <c r="EV257" s="34">
        <v>0</v>
      </c>
      <c r="EW257" s="34">
        <v>28.571428571428569</v>
      </c>
      <c r="EX257" s="34">
        <v>0</v>
      </c>
      <c r="EY257" s="34">
        <v>12.5</v>
      </c>
      <c r="EZ257" s="34">
        <v>16.666666666666664</v>
      </c>
      <c r="FA257" s="34">
        <v>33.333333333333329</v>
      </c>
      <c r="FB257" s="34">
        <v>0</v>
      </c>
      <c r="FC257" s="34">
        <v>0</v>
      </c>
      <c r="FD257" s="42">
        <v>0</v>
      </c>
      <c r="FE257" s="42">
        <v>100</v>
      </c>
      <c r="FF257" s="42">
        <v>0</v>
      </c>
      <c r="FG257" s="42">
        <v>66.666666666666657</v>
      </c>
      <c r="FH257" s="42">
        <v>33.333333333333329</v>
      </c>
      <c r="FI257" s="42">
        <v>28.571428571428569</v>
      </c>
      <c r="FJ257" s="42">
        <v>33.333333333333329</v>
      </c>
      <c r="FK257" s="42">
        <v>12.5</v>
      </c>
      <c r="FL257" s="42">
        <v>0</v>
      </c>
      <c r="FM257" s="42">
        <v>0</v>
      </c>
      <c r="FN257" s="42">
        <v>33.333333333333329</v>
      </c>
      <c r="FO257" s="42">
        <v>33.333333333333329</v>
      </c>
      <c r="FP257" s="42">
        <v>2</v>
      </c>
      <c r="FQ257" s="2">
        <v>1</v>
      </c>
      <c r="FR257" s="2">
        <v>4</v>
      </c>
      <c r="FS257" s="2">
        <v>0</v>
      </c>
      <c r="FT257" s="2">
        <v>5</v>
      </c>
      <c r="FU257" s="2">
        <v>4</v>
      </c>
      <c r="FV257" s="2">
        <v>6</v>
      </c>
      <c r="FW257" s="2">
        <v>9</v>
      </c>
      <c r="FX257" s="2">
        <v>8</v>
      </c>
      <c r="FY257" s="2">
        <v>6</v>
      </c>
      <c r="FZ257" s="2">
        <v>4</v>
      </c>
      <c r="GA257" s="2">
        <v>6</v>
      </c>
      <c r="GB257" s="25">
        <v>1</v>
      </c>
      <c r="GC257" s="25">
        <v>0</v>
      </c>
      <c r="GD257" s="25">
        <v>3</v>
      </c>
      <c r="GE257" s="25">
        <v>5</v>
      </c>
      <c r="GF257" s="25">
        <v>1</v>
      </c>
      <c r="GG257" s="25">
        <v>4</v>
      </c>
      <c r="GH257" s="25">
        <v>3</v>
      </c>
      <c r="GI257" s="25">
        <v>1</v>
      </c>
      <c r="GJ257" s="25">
        <v>2</v>
      </c>
      <c r="GK257" s="25">
        <v>0</v>
      </c>
      <c r="GL257" s="25">
        <v>2</v>
      </c>
      <c r="GM257" s="25">
        <v>1</v>
      </c>
      <c r="GN257" s="2">
        <v>0</v>
      </c>
      <c r="GO257" s="2">
        <v>1</v>
      </c>
      <c r="GP257" s="2">
        <v>0</v>
      </c>
      <c r="GQ257" s="2">
        <v>1</v>
      </c>
      <c r="GR257" s="2">
        <v>3</v>
      </c>
      <c r="GS257" s="2">
        <v>5</v>
      </c>
      <c r="GT257" s="2">
        <v>1</v>
      </c>
      <c r="GU257" s="2">
        <v>1</v>
      </c>
      <c r="GV257" s="2">
        <v>2</v>
      </c>
      <c r="GW257" s="2">
        <v>2</v>
      </c>
      <c r="GX257" s="2">
        <v>0</v>
      </c>
      <c r="GY257" s="2">
        <v>0</v>
      </c>
      <c r="GZ257" s="2">
        <v>3</v>
      </c>
      <c r="HA257" s="2">
        <v>2</v>
      </c>
      <c r="HB257" s="2">
        <v>7</v>
      </c>
      <c r="HC257" s="2">
        <v>6</v>
      </c>
      <c r="HD257" s="2">
        <v>9</v>
      </c>
      <c r="HE257" s="2">
        <v>13</v>
      </c>
      <c r="HF257" s="2">
        <v>10</v>
      </c>
      <c r="HG257" s="2">
        <v>11</v>
      </c>
      <c r="HH257" s="2">
        <v>12</v>
      </c>
      <c r="HI257" s="2">
        <v>8</v>
      </c>
      <c r="HJ257" s="2">
        <v>6</v>
      </c>
      <c r="HK257" s="2">
        <v>7</v>
      </c>
      <c r="HL257" s="34">
        <v>66.666666666666657</v>
      </c>
      <c r="HM257" s="34">
        <v>50</v>
      </c>
      <c r="HN257" s="34">
        <v>57.142857142857139</v>
      </c>
      <c r="HO257" s="34">
        <v>0</v>
      </c>
      <c r="HP257" s="34">
        <v>55.555555555555557</v>
      </c>
      <c r="HQ257" s="34">
        <v>30.76923076923077</v>
      </c>
      <c r="HR257" s="34">
        <v>60</v>
      </c>
      <c r="HS257" s="34">
        <v>81.818181818181827</v>
      </c>
      <c r="HT257" s="34">
        <v>66.666666666666657</v>
      </c>
      <c r="HU257" s="34">
        <v>75</v>
      </c>
      <c r="HV257" s="34">
        <v>66.666666666666657</v>
      </c>
      <c r="HW257" s="34">
        <v>85.714285714285708</v>
      </c>
      <c r="HX257" s="39">
        <v>33.333333333333329</v>
      </c>
      <c r="HY257" s="39">
        <v>0</v>
      </c>
      <c r="HZ257" s="39">
        <v>42.857142857142854</v>
      </c>
      <c r="IA257" s="39">
        <v>83.333333333333343</v>
      </c>
      <c r="IB257" s="39">
        <v>11.111111111111111</v>
      </c>
      <c r="IC257" s="39">
        <v>30.76923076923077</v>
      </c>
      <c r="ID257" s="39">
        <v>30</v>
      </c>
      <c r="IE257" s="39">
        <v>9.0909090909090917</v>
      </c>
      <c r="IF257" s="39">
        <v>16.666666666666664</v>
      </c>
      <c r="IG257" s="39">
        <v>0</v>
      </c>
      <c r="IH257" s="39">
        <v>33.333333333333329</v>
      </c>
      <c r="II257" s="39">
        <v>14.285714285714285</v>
      </c>
      <c r="IJ257" s="39">
        <v>0</v>
      </c>
      <c r="IK257" s="39">
        <v>50</v>
      </c>
      <c r="IL257" s="39">
        <v>0</v>
      </c>
      <c r="IM257" s="39">
        <v>16.666666666666664</v>
      </c>
      <c r="IN257" s="39">
        <v>33.333333333333329</v>
      </c>
      <c r="IO257" s="39">
        <v>38.461538461538467</v>
      </c>
      <c r="IP257" s="39">
        <v>10</v>
      </c>
      <c r="IQ257" s="39">
        <v>9.0909090909090917</v>
      </c>
      <c r="IR257" s="39">
        <v>16.666666666666664</v>
      </c>
      <c r="IS257" s="39">
        <v>25</v>
      </c>
      <c r="IT257" s="39">
        <v>0</v>
      </c>
      <c r="IU257" s="39">
        <v>0</v>
      </c>
      <c r="IV257" s="39">
        <v>6</v>
      </c>
      <c r="IW257" s="39">
        <v>8</v>
      </c>
      <c r="IX257" s="39">
        <v>6</v>
      </c>
      <c r="IY257" s="39">
        <v>3</v>
      </c>
      <c r="IZ257" s="39">
        <v>5</v>
      </c>
      <c r="JA257" s="39">
        <v>7</v>
      </c>
      <c r="JB257" s="39">
        <v>3</v>
      </c>
      <c r="JC257" s="39">
        <v>6</v>
      </c>
      <c r="JD257" s="2">
        <v>1</v>
      </c>
      <c r="JE257" s="2">
        <v>0</v>
      </c>
      <c r="JF257" s="2">
        <v>2</v>
      </c>
      <c r="JG257" s="2">
        <v>3</v>
      </c>
      <c r="JH257" s="2">
        <v>1</v>
      </c>
      <c r="JI257" s="2">
        <v>1</v>
      </c>
      <c r="JJ257" s="2">
        <v>4</v>
      </c>
      <c r="JK257" s="2">
        <v>4</v>
      </c>
      <c r="JL257" s="2">
        <v>1</v>
      </c>
      <c r="JM257" s="44">
        <v>1</v>
      </c>
      <c r="JN257" s="44">
        <v>1</v>
      </c>
      <c r="JO257" s="44">
        <v>0</v>
      </c>
      <c r="JP257" s="2">
        <v>0</v>
      </c>
      <c r="JQ257" s="2">
        <v>4</v>
      </c>
      <c r="JR257" s="2">
        <v>1</v>
      </c>
      <c r="JS257" s="2">
        <v>0</v>
      </c>
      <c r="JT257" s="2">
        <v>4</v>
      </c>
      <c r="JU257" s="2">
        <v>1</v>
      </c>
      <c r="JV257" s="2">
        <v>2</v>
      </c>
      <c r="JW257" s="2">
        <v>1</v>
      </c>
      <c r="JX257" s="2">
        <v>1</v>
      </c>
      <c r="JY257" s="2">
        <v>3</v>
      </c>
      <c r="JZ257" s="2">
        <v>0</v>
      </c>
      <c r="KA257" s="2">
        <v>1</v>
      </c>
      <c r="KB257" s="25">
        <v>0</v>
      </c>
      <c r="KC257" s="25">
        <v>0</v>
      </c>
      <c r="KD257" s="25">
        <v>0</v>
      </c>
      <c r="KE257" s="25">
        <v>0</v>
      </c>
      <c r="KF257" s="25">
        <v>11</v>
      </c>
      <c r="KG257" s="25">
        <v>10</v>
      </c>
      <c r="KH257" s="25">
        <v>12</v>
      </c>
      <c r="KI257" s="25">
        <v>8</v>
      </c>
      <c r="KJ257" s="25">
        <v>7</v>
      </c>
      <c r="KK257" s="25">
        <v>11</v>
      </c>
      <c r="KL257" s="25">
        <v>4</v>
      </c>
      <c r="KM257" s="25">
        <v>7</v>
      </c>
      <c r="KN257" s="25">
        <v>1</v>
      </c>
      <c r="KO257" s="25">
        <v>4</v>
      </c>
      <c r="KP257" s="25">
        <v>3</v>
      </c>
      <c r="KQ257" s="25">
        <v>3</v>
      </c>
      <c r="KR257" s="44">
        <v>54.54545454545454</v>
      </c>
      <c r="KS257" s="44">
        <v>80</v>
      </c>
      <c r="KT257" s="44">
        <v>50</v>
      </c>
      <c r="KU257" s="44">
        <v>37.5</v>
      </c>
      <c r="KV257" s="44">
        <v>71.428571428571431</v>
      </c>
      <c r="KW257" s="44">
        <v>63.636363636363633</v>
      </c>
      <c r="KX257" s="44">
        <v>75</v>
      </c>
      <c r="KY257" s="44">
        <v>85.714285714285708</v>
      </c>
      <c r="KZ257" s="44">
        <v>100</v>
      </c>
      <c r="LA257" s="44">
        <v>0</v>
      </c>
      <c r="LB257" s="44">
        <v>66.666666666666657</v>
      </c>
      <c r="LC257" s="44">
        <v>100</v>
      </c>
      <c r="LD257" s="44">
        <v>9.0909090909090917</v>
      </c>
      <c r="LE257" s="44">
        <v>10</v>
      </c>
      <c r="LF257" s="44">
        <v>33.333333333333329</v>
      </c>
      <c r="LG257" s="44">
        <v>50</v>
      </c>
      <c r="LH257" s="44">
        <v>14.285714285714285</v>
      </c>
      <c r="LI257" s="44">
        <v>9.0909090909090917</v>
      </c>
      <c r="LJ257" s="44">
        <v>25</v>
      </c>
      <c r="LK257" s="44">
        <v>0</v>
      </c>
      <c r="LL257" s="44">
        <v>0</v>
      </c>
      <c r="LM257" s="44">
        <v>100</v>
      </c>
      <c r="LN257" s="44">
        <v>33.333333333333329</v>
      </c>
      <c r="LO257" s="44">
        <v>0</v>
      </c>
      <c r="LP257" s="44">
        <v>36.363636363636367</v>
      </c>
      <c r="LQ257" s="44">
        <v>10</v>
      </c>
      <c r="LR257" s="44">
        <v>16.666666666666664</v>
      </c>
      <c r="LS257" s="44">
        <v>12.5</v>
      </c>
      <c r="LT257" s="44">
        <v>14.285714285714285</v>
      </c>
      <c r="LU257" s="44">
        <v>27.27272727272727</v>
      </c>
      <c r="LV257" s="44">
        <v>0</v>
      </c>
      <c r="LW257" s="44">
        <v>14.285714285714285</v>
      </c>
      <c r="LX257" s="44">
        <v>0</v>
      </c>
      <c r="LY257" s="44">
        <v>0</v>
      </c>
      <c r="LZ257" s="44">
        <v>0</v>
      </c>
      <c r="MA257" s="44">
        <v>0</v>
      </c>
      <c r="MB257" s="25">
        <v>1</v>
      </c>
      <c r="MC257" s="25">
        <v>1</v>
      </c>
      <c r="MD257" s="25">
        <v>2</v>
      </c>
      <c r="ME257" s="25">
        <v>0</v>
      </c>
      <c r="MF257" s="25">
        <v>2</v>
      </c>
      <c r="MG257" s="25">
        <v>2</v>
      </c>
      <c r="MH257" s="25">
        <v>0</v>
      </c>
      <c r="MI257" s="25">
        <v>2</v>
      </c>
      <c r="MJ257" s="25">
        <v>1</v>
      </c>
      <c r="MK257" s="25">
        <v>0</v>
      </c>
      <c r="ML257" s="25">
        <v>0</v>
      </c>
      <c r="MM257" s="25">
        <v>0</v>
      </c>
      <c r="MN257" s="25">
        <v>3</v>
      </c>
      <c r="MO257" s="25">
        <v>2</v>
      </c>
      <c r="MP257" s="25">
        <v>6</v>
      </c>
      <c r="MQ257" s="25">
        <v>3</v>
      </c>
      <c r="MR257" s="25">
        <v>6</v>
      </c>
      <c r="MS257" s="25">
        <v>7</v>
      </c>
      <c r="MT257" s="25">
        <v>1</v>
      </c>
      <c r="MU257" s="25">
        <v>2</v>
      </c>
      <c r="MV257" s="25">
        <v>5</v>
      </c>
      <c r="MW257" s="44">
        <v>1</v>
      </c>
      <c r="MX257" s="44">
        <v>1</v>
      </c>
      <c r="MY257" s="44">
        <v>1</v>
      </c>
      <c r="MZ257" s="44">
        <v>33.333333333333329</v>
      </c>
      <c r="NA257" s="44">
        <v>50</v>
      </c>
      <c r="NB257" s="44">
        <v>33.333333333333329</v>
      </c>
      <c r="NC257" s="44">
        <v>0</v>
      </c>
      <c r="ND257" s="44">
        <v>33.333333333333329</v>
      </c>
      <c r="NE257" s="44">
        <v>28.571428571428569</v>
      </c>
      <c r="NF257" s="44">
        <v>0</v>
      </c>
      <c r="NG257" s="44">
        <v>100</v>
      </c>
      <c r="NH257" s="44">
        <v>20</v>
      </c>
      <c r="NI257" s="44">
        <v>0</v>
      </c>
      <c r="NJ257" s="44">
        <v>0</v>
      </c>
      <c r="NK257" s="44">
        <v>0</v>
      </c>
      <c r="NL257" s="25">
        <v>0</v>
      </c>
      <c r="NM257" s="25">
        <v>0</v>
      </c>
      <c r="NN257" s="25">
        <v>0</v>
      </c>
      <c r="NO257" s="25">
        <v>0</v>
      </c>
      <c r="NP257" s="25">
        <v>0</v>
      </c>
      <c r="NQ257" s="25">
        <v>0</v>
      </c>
      <c r="NR257" s="25">
        <v>0</v>
      </c>
      <c r="NS257" s="25">
        <v>0</v>
      </c>
      <c r="NT257" s="25">
        <v>0</v>
      </c>
      <c r="NU257" s="25">
        <v>0</v>
      </c>
      <c r="NV257" s="25">
        <v>0</v>
      </c>
      <c r="NW257" s="25">
        <v>0</v>
      </c>
      <c r="NX257" s="25">
        <v>1</v>
      </c>
      <c r="NY257" s="25">
        <v>2</v>
      </c>
      <c r="NZ257" s="25">
        <v>1</v>
      </c>
      <c r="OA257" s="25">
        <v>1</v>
      </c>
      <c r="OB257" s="25">
        <v>0</v>
      </c>
      <c r="OC257" s="25">
        <v>1</v>
      </c>
      <c r="OD257" s="44">
        <v>0</v>
      </c>
      <c r="OE257" s="44">
        <v>0</v>
      </c>
      <c r="OF257" s="44">
        <v>0</v>
      </c>
      <c r="OG257" s="44">
        <v>0</v>
      </c>
      <c r="OH257" s="44">
        <v>0</v>
      </c>
      <c r="OI257" s="44">
        <v>0</v>
      </c>
      <c r="OJ257" s="44">
        <v>0</v>
      </c>
      <c r="OK257" s="44">
        <v>0</v>
      </c>
      <c r="OL257" s="44">
        <v>0</v>
      </c>
      <c r="OM257" s="44">
        <v>0</v>
      </c>
      <c r="ON257" s="44">
        <v>999999999</v>
      </c>
      <c r="OO257" s="44">
        <v>0</v>
      </c>
      <c r="OP257" s="44">
        <v>999999999</v>
      </c>
      <c r="OQ257" s="44">
        <v>999999999</v>
      </c>
      <c r="OR257" s="44">
        <v>999999999</v>
      </c>
      <c r="OS257" s="44">
        <v>999999999</v>
      </c>
      <c r="OT257" s="44">
        <v>999999999</v>
      </c>
      <c r="OU257" s="44">
        <v>999999999</v>
      </c>
      <c r="OV257" s="25">
        <v>5</v>
      </c>
      <c r="OW257" s="25">
        <v>4</v>
      </c>
      <c r="OX257" s="25">
        <v>13</v>
      </c>
      <c r="OY257" s="25">
        <v>12</v>
      </c>
      <c r="OZ257" s="25">
        <v>21</v>
      </c>
      <c r="PA257" s="25">
        <v>24</v>
      </c>
      <c r="PB257" s="25">
        <v>18</v>
      </c>
      <c r="PC257" s="25">
        <v>18</v>
      </c>
      <c r="PD257" s="25">
        <v>12</v>
      </c>
      <c r="PE257" s="25">
        <v>15</v>
      </c>
      <c r="PF257" s="25">
        <v>7</v>
      </c>
      <c r="PG257" s="25">
        <v>5</v>
      </c>
      <c r="PH257" s="25">
        <v>21</v>
      </c>
      <c r="PI257" s="25">
        <v>20</v>
      </c>
      <c r="PJ257" s="25">
        <v>30</v>
      </c>
      <c r="PK257" s="25">
        <v>20</v>
      </c>
      <c r="PL257" s="25">
        <v>26</v>
      </c>
      <c r="PM257" s="25">
        <v>31</v>
      </c>
      <c r="PN257" s="25">
        <v>25</v>
      </c>
      <c r="PO257" s="25">
        <v>24</v>
      </c>
      <c r="PP257" s="25">
        <v>22</v>
      </c>
      <c r="PQ257" s="25">
        <v>18</v>
      </c>
      <c r="PR257" s="25">
        <v>13</v>
      </c>
      <c r="PS257" s="25">
        <v>13</v>
      </c>
      <c r="PT257" s="44">
        <v>23.809523809523807</v>
      </c>
      <c r="PU257" s="44">
        <v>20</v>
      </c>
      <c r="PV257" s="44">
        <v>43.333333333333336</v>
      </c>
      <c r="PW257" s="44">
        <v>60</v>
      </c>
      <c r="PX257" s="44">
        <v>80.769230769230774</v>
      </c>
      <c r="PY257" s="44">
        <v>77.41935483870968</v>
      </c>
      <c r="PZ257" s="44">
        <v>72</v>
      </c>
      <c r="QA257" s="44">
        <v>75</v>
      </c>
      <c r="QB257" s="44">
        <v>54.54545454545454</v>
      </c>
      <c r="QC257" s="44">
        <v>83.333333333333343</v>
      </c>
      <c r="QD257" s="44">
        <v>53.846153846153847</v>
      </c>
      <c r="QE257" s="44">
        <v>38.461538461538467</v>
      </c>
      <c r="QF257" s="25">
        <v>5</v>
      </c>
      <c r="QG257" s="25">
        <v>5</v>
      </c>
      <c r="QH257" s="25">
        <v>14</v>
      </c>
      <c r="QI257" s="25">
        <v>10</v>
      </c>
      <c r="QJ257" s="25">
        <v>18</v>
      </c>
      <c r="QK257" s="25">
        <v>19</v>
      </c>
      <c r="QL257" s="25">
        <v>15</v>
      </c>
      <c r="QM257" s="25">
        <v>15</v>
      </c>
      <c r="QN257" s="25">
        <v>13</v>
      </c>
      <c r="QO257" s="25">
        <v>13</v>
      </c>
      <c r="QP257" s="25">
        <v>7</v>
      </c>
      <c r="QQ257" s="25">
        <v>21</v>
      </c>
      <c r="QR257" s="25">
        <v>20</v>
      </c>
      <c r="QS257" s="25">
        <v>30</v>
      </c>
      <c r="QT257" s="25">
        <v>20</v>
      </c>
      <c r="QU257" s="25">
        <v>26</v>
      </c>
      <c r="QV257" s="25">
        <v>31</v>
      </c>
      <c r="QW257" s="25">
        <v>25</v>
      </c>
      <c r="QX257" s="25">
        <v>24</v>
      </c>
      <c r="QY257" s="25">
        <v>22</v>
      </c>
      <c r="QZ257" s="25">
        <v>18</v>
      </c>
      <c r="RA257" s="25">
        <v>13</v>
      </c>
      <c r="RB257" s="44">
        <v>23.809523809523807</v>
      </c>
      <c r="RC257" s="44">
        <v>25</v>
      </c>
      <c r="RD257" s="44">
        <v>46.666666666666664</v>
      </c>
      <c r="RE257" s="44">
        <v>50</v>
      </c>
      <c r="RF257" s="44">
        <v>69.230769230769226</v>
      </c>
      <c r="RG257" s="44">
        <v>61.29032258064516</v>
      </c>
      <c r="RH257" s="44">
        <v>60</v>
      </c>
      <c r="RI257" s="44">
        <v>62.5</v>
      </c>
      <c r="RJ257" s="44">
        <v>59.090909090909093</v>
      </c>
      <c r="RK257" s="44">
        <v>72.222222222222214</v>
      </c>
      <c r="RL257" s="44">
        <v>53.846153846153847</v>
      </c>
      <c r="RM257" s="25">
        <v>11</v>
      </c>
      <c r="RN257" s="25">
        <v>11</v>
      </c>
      <c r="RO257" s="25">
        <v>18</v>
      </c>
      <c r="RP257" s="25">
        <v>14</v>
      </c>
      <c r="RQ257" s="25">
        <v>14</v>
      </c>
      <c r="RR257" s="25">
        <v>19</v>
      </c>
      <c r="RS257" s="25">
        <v>5</v>
      </c>
      <c r="RT257" s="25">
        <v>10</v>
      </c>
      <c r="RU257" s="25">
        <v>8</v>
      </c>
      <c r="RV257" s="25">
        <v>9</v>
      </c>
      <c r="RW257" s="25">
        <v>6</v>
      </c>
      <c r="RX257" s="25">
        <v>7</v>
      </c>
      <c r="RY257" s="25">
        <v>7</v>
      </c>
      <c r="RZ257" s="25">
        <v>11</v>
      </c>
      <c r="SA257" s="25">
        <v>9</v>
      </c>
      <c r="SB257" s="25">
        <v>11</v>
      </c>
      <c r="SC257" s="25">
        <v>10</v>
      </c>
      <c r="SD257" s="25">
        <v>12</v>
      </c>
      <c r="SE257" s="25">
        <v>10</v>
      </c>
      <c r="SF257" s="25">
        <v>8</v>
      </c>
      <c r="SG257" s="25">
        <v>5</v>
      </c>
      <c r="SH257" s="25">
        <v>4</v>
      </c>
      <c r="SI257" s="25">
        <v>6</v>
      </c>
      <c r="SJ257" s="25">
        <v>7</v>
      </c>
      <c r="SK257" s="25">
        <v>6</v>
      </c>
      <c r="SL257" s="25">
        <v>10</v>
      </c>
      <c r="SM257" s="25">
        <v>8</v>
      </c>
      <c r="SN257" s="25">
        <v>11</v>
      </c>
      <c r="SO257" s="25">
        <v>9</v>
      </c>
      <c r="SP257" s="25">
        <v>11</v>
      </c>
      <c r="SQ257" s="25">
        <v>4</v>
      </c>
      <c r="SR257" s="25">
        <v>5</v>
      </c>
      <c r="SS257" s="25">
        <v>2</v>
      </c>
      <c r="ST257" s="25">
        <v>3</v>
      </c>
      <c r="SU257" s="25">
        <v>4</v>
      </c>
      <c r="SV257" s="25">
        <v>4</v>
      </c>
      <c r="SW257" s="44">
        <v>61.111111111111114</v>
      </c>
      <c r="SX257" s="44">
        <v>78.571428571428569</v>
      </c>
      <c r="SY257" s="44">
        <v>72</v>
      </c>
      <c r="SZ257" s="44">
        <v>93.333333333333329</v>
      </c>
      <c r="TA257" s="44">
        <v>73.68421052631578</v>
      </c>
      <c r="TB257" s="44">
        <v>70.370370370370367</v>
      </c>
      <c r="TC257" s="44">
        <v>35.714285714285715</v>
      </c>
      <c r="TD257" s="44">
        <v>47.619047619047613</v>
      </c>
      <c r="TE257" s="44">
        <v>53.333333333333336</v>
      </c>
      <c r="TF257" s="44">
        <v>64.285714285714292</v>
      </c>
      <c r="TG257" s="44">
        <v>60</v>
      </c>
      <c r="TH257" s="44">
        <v>63.636363636363633</v>
      </c>
      <c r="TI257" s="44">
        <v>38.888888888888893</v>
      </c>
      <c r="TJ257" s="44">
        <v>78.571428571428569</v>
      </c>
      <c r="TK257" s="44">
        <v>36</v>
      </c>
      <c r="TL257" s="44">
        <v>73.333333333333329</v>
      </c>
      <c r="TM257" s="44">
        <v>52.631578947368418</v>
      </c>
      <c r="TN257" s="44">
        <v>44.444444444444443</v>
      </c>
      <c r="TO257" s="44">
        <v>71.428571428571431</v>
      </c>
      <c r="TP257" s="44">
        <v>38.095238095238095</v>
      </c>
      <c r="TQ257" s="44">
        <v>33.333333333333329</v>
      </c>
      <c r="TR257" s="44">
        <v>28.571428571428569</v>
      </c>
      <c r="TS257" s="44">
        <v>60</v>
      </c>
      <c r="TT257" s="44">
        <v>63.636363636363633</v>
      </c>
      <c r="TU257" s="44">
        <v>33.333333333333329</v>
      </c>
      <c r="TV257" s="44">
        <v>71.428571428571431</v>
      </c>
      <c r="TW257" s="44">
        <v>32</v>
      </c>
      <c r="TX257" s="44">
        <v>73.333333333333329</v>
      </c>
      <c r="TY257" s="44">
        <v>47.368421052631575</v>
      </c>
      <c r="TZ257" s="44">
        <v>40.74074074074074</v>
      </c>
      <c r="UA257" s="44">
        <v>28.571428571428569</v>
      </c>
      <c r="UB257" s="44">
        <v>23.809523809523807</v>
      </c>
      <c r="UC257" s="44">
        <v>13.333333333333334</v>
      </c>
      <c r="UD257" s="44">
        <v>21.428571428571427</v>
      </c>
      <c r="UE257" s="44">
        <v>40</v>
      </c>
      <c r="UF257" s="44">
        <v>36.363636363636367</v>
      </c>
    </row>
    <row r="258" spans="1:552" x14ac:dyDescent="0.25">
      <c r="A258" s="2" t="str">
        <f t="shared" si="3"/>
        <v xml:space="preserve">411915 Pinhais                                                                                                                                      </v>
      </c>
      <c r="B258" s="58">
        <v>411915</v>
      </c>
      <c r="C258" s="2" t="s">
        <v>302</v>
      </c>
      <c r="D258" s="56">
        <v>12</v>
      </c>
      <c r="E258" s="56">
        <v>13</v>
      </c>
      <c r="F258" s="56">
        <v>9</v>
      </c>
      <c r="G258" s="56">
        <v>12</v>
      </c>
      <c r="H258" s="56">
        <v>17</v>
      </c>
      <c r="I258" s="56">
        <v>15</v>
      </c>
      <c r="J258" s="56">
        <v>17</v>
      </c>
      <c r="K258" s="56">
        <v>9</v>
      </c>
      <c r="L258" s="56">
        <v>19</v>
      </c>
      <c r="M258" s="56">
        <v>16</v>
      </c>
      <c r="N258" s="56">
        <v>12</v>
      </c>
      <c r="O258" s="56">
        <v>9</v>
      </c>
      <c r="P258" s="59">
        <v>4</v>
      </c>
      <c r="Q258" s="59">
        <v>6</v>
      </c>
      <c r="R258" s="59">
        <v>4</v>
      </c>
      <c r="S258" s="59">
        <v>7</v>
      </c>
      <c r="T258" s="59">
        <v>10</v>
      </c>
      <c r="U258" s="59">
        <v>6</v>
      </c>
      <c r="V258" s="59">
        <v>11</v>
      </c>
      <c r="W258" s="59">
        <v>7</v>
      </c>
      <c r="X258" s="59">
        <v>13</v>
      </c>
      <c r="Y258" s="59">
        <v>15</v>
      </c>
      <c r="Z258" s="59">
        <v>8</v>
      </c>
      <c r="AA258" s="59">
        <v>5</v>
      </c>
      <c r="AB258" s="62">
        <v>33.333333333333329</v>
      </c>
      <c r="AC258" s="62">
        <v>46.153846153846153</v>
      </c>
      <c r="AD258" s="62">
        <v>44.444444444444443</v>
      </c>
      <c r="AE258" s="62">
        <v>58.333333333333336</v>
      </c>
      <c r="AF258" s="62">
        <v>58.82352941176471</v>
      </c>
      <c r="AG258" s="62">
        <v>40</v>
      </c>
      <c r="AH258" s="62">
        <v>64.705882352941174</v>
      </c>
      <c r="AI258" s="62">
        <v>77.777777777777786</v>
      </c>
      <c r="AJ258" s="62">
        <v>68.421052631578945</v>
      </c>
      <c r="AK258" s="62">
        <v>93.75</v>
      </c>
      <c r="AL258" s="62">
        <v>66.666666666666657</v>
      </c>
      <c r="AM258" s="62">
        <v>55.555555555555557</v>
      </c>
      <c r="AN258" s="61">
        <v>8</v>
      </c>
      <c r="AO258" s="25">
        <v>7</v>
      </c>
      <c r="AP258" s="25">
        <v>5</v>
      </c>
      <c r="AQ258" s="25">
        <v>5</v>
      </c>
      <c r="AR258" s="25">
        <v>7</v>
      </c>
      <c r="AS258" s="25">
        <v>9</v>
      </c>
      <c r="AT258" s="25">
        <v>6</v>
      </c>
      <c r="AU258" s="25">
        <v>2</v>
      </c>
      <c r="AV258" s="25">
        <v>6</v>
      </c>
      <c r="AW258" s="25">
        <v>1</v>
      </c>
      <c r="AX258" s="25">
        <v>4</v>
      </c>
      <c r="AY258" s="25">
        <v>4</v>
      </c>
      <c r="AZ258" s="39">
        <v>66.666666666666657</v>
      </c>
      <c r="BA258" s="39">
        <v>53.846153846153847</v>
      </c>
      <c r="BB258" s="39">
        <v>55.555555555555557</v>
      </c>
      <c r="BC258" s="39">
        <v>41.666666666666671</v>
      </c>
      <c r="BD258" s="39">
        <v>41.17647058823529</v>
      </c>
      <c r="BE258" s="39">
        <v>60</v>
      </c>
      <c r="BF258" s="39">
        <v>35.294117647058826</v>
      </c>
      <c r="BG258" s="39">
        <v>22.222222222222221</v>
      </c>
      <c r="BH258" s="39">
        <v>31.578947368421051</v>
      </c>
      <c r="BI258" s="39">
        <v>6.25</v>
      </c>
      <c r="BJ258" s="39">
        <v>33.333333333333329</v>
      </c>
      <c r="BK258" s="39">
        <v>44.444444444444443</v>
      </c>
      <c r="BL258" s="25">
        <v>0</v>
      </c>
      <c r="BM258" s="25">
        <v>0</v>
      </c>
      <c r="BN258" s="25">
        <v>0</v>
      </c>
      <c r="BO258" s="25">
        <v>0</v>
      </c>
      <c r="BP258" s="25">
        <v>0</v>
      </c>
      <c r="BQ258" s="25">
        <v>0</v>
      </c>
      <c r="BR258" s="25">
        <v>0</v>
      </c>
      <c r="BS258" s="25">
        <v>0</v>
      </c>
      <c r="BT258" s="25">
        <v>0</v>
      </c>
      <c r="BU258" s="25">
        <v>0</v>
      </c>
      <c r="BV258" s="25">
        <v>0</v>
      </c>
      <c r="BW258" s="25">
        <v>0</v>
      </c>
      <c r="BX258" s="39">
        <v>0</v>
      </c>
      <c r="BY258" s="39">
        <v>0</v>
      </c>
      <c r="BZ258" s="39">
        <v>0</v>
      </c>
      <c r="CA258" s="39">
        <v>0</v>
      </c>
      <c r="CB258" s="39">
        <v>0</v>
      </c>
      <c r="CC258" s="39">
        <v>0</v>
      </c>
      <c r="CD258" s="39">
        <v>0</v>
      </c>
      <c r="CE258" s="39">
        <v>0</v>
      </c>
      <c r="CF258" s="39">
        <v>0</v>
      </c>
      <c r="CG258" s="39">
        <v>0</v>
      </c>
      <c r="CH258" s="39">
        <v>0</v>
      </c>
      <c r="CI258" s="39">
        <v>0</v>
      </c>
      <c r="CJ258" s="63">
        <v>1</v>
      </c>
      <c r="CK258" s="63">
        <v>3</v>
      </c>
      <c r="CL258" s="63">
        <v>2</v>
      </c>
      <c r="CM258" s="63">
        <v>1</v>
      </c>
      <c r="CN258" s="63">
        <v>2</v>
      </c>
      <c r="CO258" s="63">
        <v>2</v>
      </c>
      <c r="CP258" s="63">
        <v>5</v>
      </c>
      <c r="CQ258" s="63">
        <v>2</v>
      </c>
      <c r="CR258" s="63">
        <v>8</v>
      </c>
      <c r="CS258" s="63">
        <v>6</v>
      </c>
      <c r="CT258" s="63">
        <v>2</v>
      </c>
      <c r="CU258" s="63">
        <v>2</v>
      </c>
      <c r="CV258" s="63">
        <v>2</v>
      </c>
      <c r="CW258" s="63">
        <v>0</v>
      </c>
      <c r="CX258" s="63">
        <v>0</v>
      </c>
      <c r="CY258" s="63">
        <v>2</v>
      </c>
      <c r="CZ258" s="63">
        <v>0</v>
      </c>
      <c r="DA258" s="63">
        <v>0</v>
      </c>
      <c r="DB258" s="63">
        <v>0</v>
      </c>
      <c r="DC258" s="63">
        <v>0</v>
      </c>
      <c r="DD258" s="63">
        <v>0</v>
      </c>
      <c r="DE258" s="63">
        <v>1</v>
      </c>
      <c r="DF258" s="63">
        <v>1</v>
      </c>
      <c r="DG258" s="63">
        <v>0</v>
      </c>
      <c r="DH258" s="25">
        <v>0</v>
      </c>
      <c r="DI258" s="25">
        <v>0</v>
      </c>
      <c r="DJ258" s="25">
        <v>0</v>
      </c>
      <c r="DK258" s="25">
        <v>0</v>
      </c>
      <c r="DL258" s="25">
        <v>4</v>
      </c>
      <c r="DM258" s="25">
        <v>1</v>
      </c>
      <c r="DN258" s="25">
        <v>5</v>
      </c>
      <c r="DO258" s="25">
        <v>0</v>
      </c>
      <c r="DP258" s="25">
        <v>0</v>
      </c>
      <c r="DQ258" s="25">
        <v>2</v>
      </c>
      <c r="DR258" s="25">
        <v>0</v>
      </c>
      <c r="DS258" s="25">
        <v>1</v>
      </c>
      <c r="DT258" s="34">
        <v>3</v>
      </c>
      <c r="DU258" s="34">
        <v>3</v>
      </c>
      <c r="DV258" s="34">
        <v>2</v>
      </c>
      <c r="DW258" s="34">
        <v>3</v>
      </c>
      <c r="DX258" s="34">
        <v>6</v>
      </c>
      <c r="DY258" s="34">
        <v>3</v>
      </c>
      <c r="DZ258" s="34">
        <v>10</v>
      </c>
      <c r="EA258" s="2">
        <v>2</v>
      </c>
      <c r="EB258" s="2">
        <v>8</v>
      </c>
      <c r="EC258" s="2">
        <v>9</v>
      </c>
      <c r="ED258" s="2">
        <v>3</v>
      </c>
      <c r="EE258" s="2">
        <v>3</v>
      </c>
      <c r="EF258" s="34">
        <v>33.333333333333329</v>
      </c>
      <c r="EG258" s="34">
        <v>100</v>
      </c>
      <c r="EH258" s="34">
        <v>100</v>
      </c>
      <c r="EI258" s="34">
        <v>33.333333333333329</v>
      </c>
      <c r="EJ258" s="34">
        <v>33.333333333333329</v>
      </c>
      <c r="EK258" s="34">
        <v>66.666666666666657</v>
      </c>
      <c r="EL258" s="34">
        <v>50</v>
      </c>
      <c r="EM258" s="34">
        <v>100</v>
      </c>
      <c r="EN258" s="34">
        <v>100</v>
      </c>
      <c r="EO258" s="34">
        <v>66.666666666666657</v>
      </c>
      <c r="EP258" s="34">
        <v>66.666666666666657</v>
      </c>
      <c r="EQ258" s="34">
        <v>66.666666666666657</v>
      </c>
      <c r="ER258" s="34">
        <v>66.666666666666657</v>
      </c>
      <c r="ES258" s="34">
        <v>0</v>
      </c>
      <c r="ET258" s="34">
        <v>0</v>
      </c>
      <c r="EU258" s="34">
        <v>66.666666666666657</v>
      </c>
      <c r="EV258" s="34">
        <v>0</v>
      </c>
      <c r="EW258" s="34">
        <v>0</v>
      </c>
      <c r="EX258" s="34">
        <v>0</v>
      </c>
      <c r="EY258" s="34">
        <v>0</v>
      </c>
      <c r="EZ258" s="34">
        <v>0</v>
      </c>
      <c r="FA258" s="34">
        <v>11.111111111111111</v>
      </c>
      <c r="FB258" s="34">
        <v>33.333333333333329</v>
      </c>
      <c r="FC258" s="34">
        <v>0</v>
      </c>
      <c r="FD258" s="42">
        <v>0</v>
      </c>
      <c r="FE258" s="42">
        <v>0</v>
      </c>
      <c r="FF258" s="42">
        <v>0</v>
      </c>
      <c r="FG258" s="42">
        <v>0</v>
      </c>
      <c r="FH258" s="42">
        <v>66.666666666666657</v>
      </c>
      <c r="FI258" s="42">
        <v>33.333333333333329</v>
      </c>
      <c r="FJ258" s="42">
        <v>50</v>
      </c>
      <c r="FK258" s="42">
        <v>0</v>
      </c>
      <c r="FL258" s="42">
        <v>0</v>
      </c>
      <c r="FM258" s="42">
        <v>22.222222222222221</v>
      </c>
      <c r="FN258" s="42">
        <v>0</v>
      </c>
      <c r="FO258" s="42">
        <v>33.333333333333329</v>
      </c>
      <c r="FP258" s="42">
        <v>3</v>
      </c>
      <c r="FQ258" s="2">
        <v>3</v>
      </c>
      <c r="FR258" s="2">
        <v>2</v>
      </c>
      <c r="FS258" s="2">
        <v>4</v>
      </c>
      <c r="FT258" s="2">
        <v>5</v>
      </c>
      <c r="FU258" s="2">
        <v>4</v>
      </c>
      <c r="FV258" s="2">
        <v>6</v>
      </c>
      <c r="FW258" s="2">
        <v>3</v>
      </c>
      <c r="FX258" s="2">
        <v>7</v>
      </c>
      <c r="FY258" s="2">
        <v>12</v>
      </c>
      <c r="FZ258" s="2">
        <v>6</v>
      </c>
      <c r="GA258" s="2">
        <v>3</v>
      </c>
      <c r="GB258" s="25">
        <v>0</v>
      </c>
      <c r="GC258" s="25">
        <v>1</v>
      </c>
      <c r="GD258" s="25">
        <v>0</v>
      </c>
      <c r="GE258" s="25">
        <v>0</v>
      </c>
      <c r="GF258" s="25">
        <v>3</v>
      </c>
      <c r="GG258" s="25">
        <v>0</v>
      </c>
      <c r="GH258" s="25">
        <v>2</v>
      </c>
      <c r="GI258" s="25">
        <v>3</v>
      </c>
      <c r="GJ258" s="25">
        <v>3</v>
      </c>
      <c r="GK258" s="25">
        <v>0</v>
      </c>
      <c r="GL258" s="25">
        <v>0</v>
      </c>
      <c r="GM258" s="25">
        <v>0</v>
      </c>
      <c r="GN258" s="2">
        <v>1</v>
      </c>
      <c r="GO258" s="2">
        <v>2</v>
      </c>
      <c r="GP258" s="2">
        <v>1</v>
      </c>
      <c r="GQ258" s="2">
        <v>2</v>
      </c>
      <c r="GR258" s="2">
        <v>0</v>
      </c>
      <c r="GS258" s="2">
        <v>1</v>
      </c>
      <c r="GT258" s="2">
        <v>3</v>
      </c>
      <c r="GU258" s="2">
        <v>0</v>
      </c>
      <c r="GV258" s="2">
        <v>2</v>
      </c>
      <c r="GW258" s="2">
        <v>2</v>
      </c>
      <c r="GX258" s="2">
        <v>2</v>
      </c>
      <c r="GY258" s="2">
        <v>2</v>
      </c>
      <c r="GZ258" s="2">
        <v>4</v>
      </c>
      <c r="HA258" s="2">
        <v>6</v>
      </c>
      <c r="HB258" s="2">
        <v>3</v>
      </c>
      <c r="HC258" s="2">
        <v>6</v>
      </c>
      <c r="HD258" s="2">
        <v>8</v>
      </c>
      <c r="HE258" s="2">
        <v>5</v>
      </c>
      <c r="HF258" s="2">
        <v>11</v>
      </c>
      <c r="HG258" s="2">
        <v>6</v>
      </c>
      <c r="HH258" s="2">
        <v>12</v>
      </c>
      <c r="HI258" s="2">
        <v>14</v>
      </c>
      <c r="HJ258" s="2">
        <v>8</v>
      </c>
      <c r="HK258" s="2">
        <v>5</v>
      </c>
      <c r="HL258" s="34">
        <v>75</v>
      </c>
      <c r="HM258" s="34">
        <v>50</v>
      </c>
      <c r="HN258" s="34">
        <v>66.666666666666657</v>
      </c>
      <c r="HO258" s="34">
        <v>66.666666666666657</v>
      </c>
      <c r="HP258" s="34">
        <v>62.5</v>
      </c>
      <c r="HQ258" s="34">
        <v>80</v>
      </c>
      <c r="HR258" s="34">
        <v>54.54545454545454</v>
      </c>
      <c r="HS258" s="34">
        <v>50</v>
      </c>
      <c r="HT258" s="34">
        <v>58.333333333333336</v>
      </c>
      <c r="HU258" s="34">
        <v>85.714285714285708</v>
      </c>
      <c r="HV258" s="34">
        <v>75</v>
      </c>
      <c r="HW258" s="34">
        <v>60</v>
      </c>
      <c r="HX258" s="39">
        <v>0</v>
      </c>
      <c r="HY258" s="39">
        <v>16.666666666666664</v>
      </c>
      <c r="HZ258" s="39">
        <v>0</v>
      </c>
      <c r="IA258" s="39">
        <v>0</v>
      </c>
      <c r="IB258" s="39">
        <v>37.5</v>
      </c>
      <c r="IC258" s="39">
        <v>0</v>
      </c>
      <c r="ID258" s="39">
        <v>18.181818181818183</v>
      </c>
      <c r="IE258" s="39">
        <v>50</v>
      </c>
      <c r="IF258" s="39">
        <v>25</v>
      </c>
      <c r="IG258" s="39">
        <v>0</v>
      </c>
      <c r="IH258" s="39">
        <v>0</v>
      </c>
      <c r="II258" s="39">
        <v>0</v>
      </c>
      <c r="IJ258" s="39">
        <v>25</v>
      </c>
      <c r="IK258" s="39">
        <v>33.333333333333329</v>
      </c>
      <c r="IL258" s="39">
        <v>33.333333333333329</v>
      </c>
      <c r="IM258" s="39">
        <v>33.333333333333329</v>
      </c>
      <c r="IN258" s="39">
        <v>0</v>
      </c>
      <c r="IO258" s="39">
        <v>20</v>
      </c>
      <c r="IP258" s="39">
        <v>27.27272727272727</v>
      </c>
      <c r="IQ258" s="39">
        <v>0</v>
      </c>
      <c r="IR258" s="39">
        <v>16.666666666666664</v>
      </c>
      <c r="IS258" s="39">
        <v>14.285714285714285</v>
      </c>
      <c r="IT258" s="39">
        <v>25</v>
      </c>
      <c r="IU258" s="39">
        <v>40</v>
      </c>
      <c r="IV258" s="39">
        <v>5</v>
      </c>
      <c r="IW258" s="39">
        <v>2</v>
      </c>
      <c r="IX258" s="39">
        <v>3</v>
      </c>
      <c r="IY258" s="39">
        <v>2</v>
      </c>
      <c r="IZ258" s="39">
        <v>3</v>
      </c>
      <c r="JA258" s="39">
        <v>4</v>
      </c>
      <c r="JB258" s="39">
        <v>3</v>
      </c>
      <c r="JC258" s="39">
        <v>2</v>
      </c>
      <c r="JD258" s="2">
        <v>6</v>
      </c>
      <c r="JE258" s="2">
        <v>1</v>
      </c>
      <c r="JF258" s="2">
        <v>3</v>
      </c>
      <c r="JG258" s="2">
        <v>2</v>
      </c>
      <c r="JH258" s="2">
        <v>2</v>
      </c>
      <c r="JI258" s="2">
        <v>1</v>
      </c>
      <c r="JJ258" s="2">
        <v>1</v>
      </c>
      <c r="JK258" s="2">
        <v>2</v>
      </c>
      <c r="JL258" s="2">
        <v>3</v>
      </c>
      <c r="JM258" s="44">
        <v>1</v>
      </c>
      <c r="JN258" s="44">
        <v>2</v>
      </c>
      <c r="JO258" s="44">
        <v>0</v>
      </c>
      <c r="JP258" s="2">
        <v>0</v>
      </c>
      <c r="JQ258" s="2">
        <v>0</v>
      </c>
      <c r="JR258" s="2">
        <v>0</v>
      </c>
      <c r="JS258" s="2">
        <v>1</v>
      </c>
      <c r="JT258" s="2">
        <v>1</v>
      </c>
      <c r="JU258" s="2">
        <v>2</v>
      </c>
      <c r="JV258" s="2">
        <v>1</v>
      </c>
      <c r="JW258" s="2">
        <v>1</v>
      </c>
      <c r="JX258" s="2">
        <v>0</v>
      </c>
      <c r="JY258" s="2">
        <v>4</v>
      </c>
      <c r="JZ258" s="2">
        <v>1</v>
      </c>
      <c r="KA258" s="2">
        <v>0</v>
      </c>
      <c r="KB258" s="25">
        <v>0</v>
      </c>
      <c r="KC258" s="25">
        <v>0</v>
      </c>
      <c r="KD258" s="25">
        <v>1</v>
      </c>
      <c r="KE258" s="25">
        <v>1</v>
      </c>
      <c r="KF258" s="25">
        <v>8</v>
      </c>
      <c r="KG258" s="25">
        <v>5</v>
      </c>
      <c r="KH258" s="25">
        <v>5</v>
      </c>
      <c r="KI258" s="25">
        <v>5</v>
      </c>
      <c r="KJ258" s="25">
        <v>6</v>
      </c>
      <c r="KK258" s="25">
        <v>9</v>
      </c>
      <c r="KL258" s="25">
        <v>6</v>
      </c>
      <c r="KM258" s="25">
        <v>2</v>
      </c>
      <c r="KN258" s="25">
        <v>6</v>
      </c>
      <c r="KO258" s="25">
        <v>1</v>
      </c>
      <c r="KP258" s="25">
        <v>4</v>
      </c>
      <c r="KQ258" s="25">
        <v>4</v>
      </c>
      <c r="KR258" s="44">
        <v>62.5</v>
      </c>
      <c r="KS258" s="44">
        <v>40</v>
      </c>
      <c r="KT258" s="44">
        <v>60</v>
      </c>
      <c r="KU258" s="44">
        <v>40</v>
      </c>
      <c r="KV258" s="44">
        <v>50</v>
      </c>
      <c r="KW258" s="44">
        <v>44.444444444444443</v>
      </c>
      <c r="KX258" s="44">
        <v>50</v>
      </c>
      <c r="KY258" s="44">
        <v>100</v>
      </c>
      <c r="KZ258" s="44">
        <v>100</v>
      </c>
      <c r="LA258" s="44">
        <v>100</v>
      </c>
      <c r="LB258" s="44">
        <v>75</v>
      </c>
      <c r="LC258" s="44">
        <v>50</v>
      </c>
      <c r="LD258" s="44">
        <v>25</v>
      </c>
      <c r="LE258" s="44">
        <v>20</v>
      </c>
      <c r="LF258" s="44">
        <v>20</v>
      </c>
      <c r="LG258" s="44">
        <v>40</v>
      </c>
      <c r="LH258" s="44">
        <v>50</v>
      </c>
      <c r="LI258" s="44">
        <v>11.111111111111111</v>
      </c>
      <c r="LJ258" s="44">
        <v>33.333333333333329</v>
      </c>
      <c r="LK258" s="44">
        <v>0</v>
      </c>
      <c r="LL258" s="44">
        <v>0</v>
      </c>
      <c r="LM258" s="44">
        <v>0</v>
      </c>
      <c r="LN258" s="44">
        <v>0</v>
      </c>
      <c r="LO258" s="44">
        <v>25</v>
      </c>
      <c r="LP258" s="44">
        <v>12.5</v>
      </c>
      <c r="LQ258" s="44">
        <v>40</v>
      </c>
      <c r="LR258" s="44">
        <v>20</v>
      </c>
      <c r="LS258" s="44">
        <v>20</v>
      </c>
      <c r="LT258" s="44">
        <v>0</v>
      </c>
      <c r="LU258" s="44">
        <v>44.444444444444443</v>
      </c>
      <c r="LV258" s="44">
        <v>16.666666666666664</v>
      </c>
      <c r="LW258" s="44">
        <v>0</v>
      </c>
      <c r="LX258" s="44">
        <v>0</v>
      </c>
      <c r="LY258" s="44">
        <v>0</v>
      </c>
      <c r="LZ258" s="44">
        <v>25</v>
      </c>
      <c r="MA258" s="44">
        <v>25</v>
      </c>
      <c r="MB258" s="25">
        <v>1</v>
      </c>
      <c r="MC258" s="25">
        <v>0</v>
      </c>
      <c r="MD258" s="25">
        <v>1</v>
      </c>
      <c r="ME258" s="25">
        <v>1</v>
      </c>
      <c r="MF258" s="25">
        <v>5</v>
      </c>
      <c r="MG258" s="25">
        <v>0</v>
      </c>
      <c r="MH258" s="25">
        <v>3</v>
      </c>
      <c r="MI258" s="25">
        <v>0</v>
      </c>
      <c r="MJ258" s="25">
        <v>1</v>
      </c>
      <c r="MK258" s="25">
        <v>1</v>
      </c>
      <c r="ML258" s="25">
        <v>0</v>
      </c>
      <c r="MM258" s="25">
        <v>1</v>
      </c>
      <c r="MN258" s="25">
        <v>3</v>
      </c>
      <c r="MO258" s="25">
        <v>3</v>
      </c>
      <c r="MP258" s="25">
        <v>2</v>
      </c>
      <c r="MQ258" s="25">
        <v>3</v>
      </c>
      <c r="MR258" s="25">
        <v>6</v>
      </c>
      <c r="MS258" s="25">
        <v>3</v>
      </c>
      <c r="MT258" s="25">
        <v>9</v>
      </c>
      <c r="MU258" s="25">
        <v>1</v>
      </c>
      <c r="MV258" s="25">
        <v>5</v>
      </c>
      <c r="MW258" s="44">
        <v>5</v>
      </c>
      <c r="MX258" s="44">
        <v>2</v>
      </c>
      <c r="MY258" s="44">
        <v>2</v>
      </c>
      <c r="MZ258" s="44">
        <v>33.333333333333329</v>
      </c>
      <c r="NA258" s="44">
        <v>0</v>
      </c>
      <c r="NB258" s="44">
        <v>50</v>
      </c>
      <c r="NC258" s="44">
        <v>33.333333333333329</v>
      </c>
      <c r="ND258" s="44">
        <v>83.333333333333343</v>
      </c>
      <c r="NE258" s="44">
        <v>0</v>
      </c>
      <c r="NF258" s="44">
        <v>33.333333333333329</v>
      </c>
      <c r="NG258" s="44">
        <v>0</v>
      </c>
      <c r="NH258" s="44">
        <v>20</v>
      </c>
      <c r="NI258" s="44">
        <v>20</v>
      </c>
      <c r="NJ258" s="44">
        <v>0</v>
      </c>
      <c r="NK258" s="44">
        <v>50</v>
      </c>
      <c r="NL258" s="25">
        <v>0</v>
      </c>
      <c r="NM258" s="25">
        <v>1</v>
      </c>
      <c r="NN258" s="25">
        <v>1</v>
      </c>
      <c r="NO258" s="25">
        <v>0</v>
      </c>
      <c r="NP258" s="25">
        <v>0</v>
      </c>
      <c r="NQ258" s="25">
        <v>0</v>
      </c>
      <c r="NR258" s="25">
        <v>0</v>
      </c>
      <c r="NS258" s="25">
        <v>0</v>
      </c>
      <c r="NT258" s="25">
        <v>0</v>
      </c>
      <c r="NU258" s="25">
        <v>0</v>
      </c>
      <c r="NV258" s="25">
        <v>0</v>
      </c>
      <c r="NW258" s="25">
        <v>0</v>
      </c>
      <c r="NX258" s="25">
        <v>2</v>
      </c>
      <c r="NY258" s="25">
        <v>1</v>
      </c>
      <c r="NZ258" s="25">
        <v>2</v>
      </c>
      <c r="OA258" s="25">
        <v>4</v>
      </c>
      <c r="OB258" s="25">
        <v>0</v>
      </c>
      <c r="OC258" s="25">
        <v>1</v>
      </c>
      <c r="OD258" s="44">
        <v>0</v>
      </c>
      <c r="OE258" s="44">
        <v>0</v>
      </c>
      <c r="OF258" s="44">
        <v>0</v>
      </c>
      <c r="OG258" s="44">
        <v>0</v>
      </c>
      <c r="OH258" s="44">
        <v>0</v>
      </c>
      <c r="OI258" s="44">
        <v>0</v>
      </c>
      <c r="OJ258" s="44">
        <v>0</v>
      </c>
      <c r="OK258" s="44">
        <v>100</v>
      </c>
      <c r="OL258" s="44">
        <v>50</v>
      </c>
      <c r="OM258" s="44">
        <v>0</v>
      </c>
      <c r="ON258" s="44">
        <v>999999999</v>
      </c>
      <c r="OO258" s="44">
        <v>0</v>
      </c>
      <c r="OP258" s="44">
        <v>999999999</v>
      </c>
      <c r="OQ258" s="44">
        <v>999999999</v>
      </c>
      <c r="OR258" s="44">
        <v>999999999</v>
      </c>
      <c r="OS258" s="44">
        <v>999999999</v>
      </c>
      <c r="OT258" s="44">
        <v>999999999</v>
      </c>
      <c r="OU258" s="44">
        <v>999999999</v>
      </c>
      <c r="OV258" s="25">
        <v>8</v>
      </c>
      <c r="OW258" s="25">
        <v>6</v>
      </c>
      <c r="OX258" s="25">
        <v>3</v>
      </c>
      <c r="OY258" s="25">
        <v>10</v>
      </c>
      <c r="OZ258" s="25">
        <v>14</v>
      </c>
      <c r="PA258" s="25">
        <v>17</v>
      </c>
      <c r="PB258" s="25">
        <v>16</v>
      </c>
      <c r="PC258" s="25">
        <v>8</v>
      </c>
      <c r="PD258" s="25">
        <v>16</v>
      </c>
      <c r="PE258" s="25">
        <v>15</v>
      </c>
      <c r="PF258" s="25">
        <v>7</v>
      </c>
      <c r="PG258" s="25">
        <v>7</v>
      </c>
      <c r="PH258" s="25">
        <v>17</v>
      </c>
      <c r="PI258" s="25">
        <v>16</v>
      </c>
      <c r="PJ258" s="25">
        <v>11</v>
      </c>
      <c r="PK258" s="25">
        <v>17</v>
      </c>
      <c r="PL258" s="25">
        <v>20</v>
      </c>
      <c r="PM258" s="25">
        <v>23</v>
      </c>
      <c r="PN258" s="25">
        <v>23</v>
      </c>
      <c r="PO258" s="25">
        <v>11</v>
      </c>
      <c r="PP258" s="25">
        <v>21</v>
      </c>
      <c r="PQ258" s="25">
        <v>20</v>
      </c>
      <c r="PR258" s="25">
        <v>14</v>
      </c>
      <c r="PS258" s="25">
        <v>15</v>
      </c>
      <c r="PT258" s="44">
        <v>47.058823529411761</v>
      </c>
      <c r="PU258" s="44">
        <v>37.5</v>
      </c>
      <c r="PV258" s="44">
        <v>27.27272727272727</v>
      </c>
      <c r="PW258" s="44">
        <v>58.82352941176471</v>
      </c>
      <c r="PX258" s="44">
        <v>70</v>
      </c>
      <c r="PY258" s="44">
        <v>73.91304347826086</v>
      </c>
      <c r="PZ258" s="44">
        <v>69.565217391304344</v>
      </c>
      <c r="QA258" s="44">
        <v>72.727272727272734</v>
      </c>
      <c r="QB258" s="44">
        <v>76.19047619047619</v>
      </c>
      <c r="QC258" s="44">
        <v>75</v>
      </c>
      <c r="QD258" s="44">
        <v>50</v>
      </c>
      <c r="QE258" s="44">
        <v>46.666666666666664</v>
      </c>
      <c r="QF258" s="25">
        <v>8</v>
      </c>
      <c r="QG258" s="25">
        <v>9</v>
      </c>
      <c r="QH258" s="25">
        <v>6</v>
      </c>
      <c r="QI258" s="25">
        <v>14</v>
      </c>
      <c r="QJ258" s="25">
        <v>12</v>
      </c>
      <c r="QK258" s="25">
        <v>16</v>
      </c>
      <c r="QL258" s="25">
        <v>13</v>
      </c>
      <c r="QM258" s="25">
        <v>8</v>
      </c>
      <c r="QN258" s="25">
        <v>13</v>
      </c>
      <c r="QO258" s="25">
        <v>14</v>
      </c>
      <c r="QP258" s="25">
        <v>4</v>
      </c>
      <c r="QQ258" s="25">
        <v>17</v>
      </c>
      <c r="QR258" s="25">
        <v>16</v>
      </c>
      <c r="QS258" s="25">
        <v>11</v>
      </c>
      <c r="QT258" s="25">
        <v>17</v>
      </c>
      <c r="QU258" s="25">
        <v>20</v>
      </c>
      <c r="QV258" s="25">
        <v>23</v>
      </c>
      <c r="QW258" s="25">
        <v>23</v>
      </c>
      <c r="QX258" s="25">
        <v>11</v>
      </c>
      <c r="QY258" s="25">
        <v>21</v>
      </c>
      <c r="QZ258" s="25">
        <v>20</v>
      </c>
      <c r="RA258" s="25">
        <v>14</v>
      </c>
      <c r="RB258" s="44">
        <v>47.058823529411761</v>
      </c>
      <c r="RC258" s="44">
        <v>56.25</v>
      </c>
      <c r="RD258" s="44">
        <v>54.54545454545454</v>
      </c>
      <c r="RE258" s="44">
        <v>82.35294117647058</v>
      </c>
      <c r="RF258" s="44">
        <v>60</v>
      </c>
      <c r="RG258" s="44">
        <v>69.565217391304344</v>
      </c>
      <c r="RH258" s="44">
        <v>56.521739130434781</v>
      </c>
      <c r="RI258" s="44">
        <v>72.727272727272734</v>
      </c>
      <c r="RJ258" s="44">
        <v>61.904761904761905</v>
      </c>
      <c r="RK258" s="44">
        <v>70</v>
      </c>
      <c r="RL258" s="44">
        <v>28.571428571428569</v>
      </c>
      <c r="RM258" s="25">
        <v>9</v>
      </c>
      <c r="RN258" s="25">
        <v>9</v>
      </c>
      <c r="RO258" s="25">
        <v>9</v>
      </c>
      <c r="RP258" s="25">
        <v>10</v>
      </c>
      <c r="RQ258" s="25">
        <v>14</v>
      </c>
      <c r="RR258" s="25">
        <v>12</v>
      </c>
      <c r="RS258" s="25">
        <v>13</v>
      </c>
      <c r="RT258" s="25">
        <v>7</v>
      </c>
      <c r="RU258" s="25">
        <v>14</v>
      </c>
      <c r="RV258" s="25">
        <v>12</v>
      </c>
      <c r="RW258" s="25">
        <v>10</v>
      </c>
      <c r="RX258" s="25">
        <v>6</v>
      </c>
      <c r="RY258" s="25">
        <v>8</v>
      </c>
      <c r="RZ258" s="25">
        <v>4</v>
      </c>
      <c r="SA258" s="25">
        <v>7</v>
      </c>
      <c r="SB258" s="25">
        <v>8</v>
      </c>
      <c r="SC258" s="25">
        <v>10</v>
      </c>
      <c r="SD258" s="25">
        <v>7</v>
      </c>
      <c r="SE258" s="25">
        <v>8</v>
      </c>
      <c r="SF258" s="25">
        <v>6</v>
      </c>
      <c r="SG258" s="25">
        <v>15</v>
      </c>
      <c r="SH258" s="25">
        <v>11</v>
      </c>
      <c r="SI258" s="25">
        <v>9</v>
      </c>
      <c r="SJ258" s="25">
        <v>3</v>
      </c>
      <c r="SK258" s="25">
        <v>7</v>
      </c>
      <c r="SL258" s="25">
        <v>4</v>
      </c>
      <c r="SM258" s="25">
        <v>7</v>
      </c>
      <c r="SN258" s="25">
        <v>8</v>
      </c>
      <c r="SO258" s="25">
        <v>10</v>
      </c>
      <c r="SP258" s="25">
        <v>5</v>
      </c>
      <c r="SQ258" s="25">
        <v>6</v>
      </c>
      <c r="SR258" s="25">
        <v>5</v>
      </c>
      <c r="SS258" s="25">
        <v>13</v>
      </c>
      <c r="ST258" s="25">
        <v>10</v>
      </c>
      <c r="SU258" s="25">
        <v>8</v>
      </c>
      <c r="SV258" s="25">
        <v>2</v>
      </c>
      <c r="SW258" s="44">
        <v>75</v>
      </c>
      <c r="SX258" s="44">
        <v>69.230769230769226</v>
      </c>
      <c r="SY258" s="44">
        <v>100</v>
      </c>
      <c r="SZ258" s="44">
        <v>83.333333333333343</v>
      </c>
      <c r="TA258" s="44">
        <v>82.35294117647058</v>
      </c>
      <c r="TB258" s="44">
        <v>80</v>
      </c>
      <c r="TC258" s="44">
        <v>76.470588235294116</v>
      </c>
      <c r="TD258" s="44">
        <v>77.777777777777786</v>
      </c>
      <c r="TE258" s="44">
        <v>73.68421052631578</v>
      </c>
      <c r="TF258" s="44">
        <v>75</v>
      </c>
      <c r="TG258" s="44">
        <v>83.333333333333343</v>
      </c>
      <c r="TH258" s="44">
        <v>66.666666666666657</v>
      </c>
      <c r="TI258" s="44">
        <v>66.666666666666657</v>
      </c>
      <c r="TJ258" s="44">
        <v>30.76923076923077</v>
      </c>
      <c r="TK258" s="44">
        <v>77.777777777777786</v>
      </c>
      <c r="TL258" s="44">
        <v>66.666666666666657</v>
      </c>
      <c r="TM258" s="44">
        <v>58.82352941176471</v>
      </c>
      <c r="TN258" s="44">
        <v>46.666666666666664</v>
      </c>
      <c r="TO258" s="44">
        <v>47.058823529411761</v>
      </c>
      <c r="TP258" s="44">
        <v>66.666666666666657</v>
      </c>
      <c r="TQ258" s="44">
        <v>78.94736842105263</v>
      </c>
      <c r="TR258" s="44">
        <v>68.75</v>
      </c>
      <c r="TS258" s="44">
        <v>75</v>
      </c>
      <c r="TT258" s="44">
        <v>33.333333333333329</v>
      </c>
      <c r="TU258" s="44">
        <v>58.333333333333336</v>
      </c>
      <c r="TV258" s="44">
        <v>30.76923076923077</v>
      </c>
      <c r="TW258" s="44">
        <v>77.777777777777786</v>
      </c>
      <c r="TX258" s="44">
        <v>66.666666666666657</v>
      </c>
      <c r="TY258" s="44">
        <v>58.82352941176471</v>
      </c>
      <c r="TZ258" s="44">
        <v>33.333333333333329</v>
      </c>
      <c r="UA258" s="44">
        <v>35.294117647058826</v>
      </c>
      <c r="UB258" s="44">
        <v>55.555555555555557</v>
      </c>
      <c r="UC258" s="44">
        <v>68.421052631578945</v>
      </c>
      <c r="UD258" s="44">
        <v>62.5</v>
      </c>
      <c r="UE258" s="44">
        <v>66.666666666666657</v>
      </c>
      <c r="UF258" s="44">
        <v>22.222222222222221</v>
      </c>
    </row>
    <row r="259" spans="1:552" x14ac:dyDescent="0.25">
      <c r="A259" s="2" t="str">
        <f t="shared" ref="A259:A322" si="4">CONCATENATE(B259," ",C259)</f>
        <v xml:space="preserve">411950 Piraquara                                                                                                                                    </v>
      </c>
      <c r="B259" s="58">
        <v>411950</v>
      </c>
      <c r="C259" s="2" t="s">
        <v>303</v>
      </c>
      <c r="D259" s="56">
        <v>5</v>
      </c>
      <c r="E259" s="56">
        <v>4</v>
      </c>
      <c r="F259" s="56">
        <v>4</v>
      </c>
      <c r="G259" s="56">
        <v>6</v>
      </c>
      <c r="H259" s="56">
        <v>6</v>
      </c>
      <c r="I259" s="56">
        <v>10</v>
      </c>
      <c r="J259" s="56">
        <v>12</v>
      </c>
      <c r="K259" s="56">
        <v>13</v>
      </c>
      <c r="L259" s="56">
        <v>10</v>
      </c>
      <c r="M259" s="56">
        <v>8</v>
      </c>
      <c r="N259" s="56">
        <v>11</v>
      </c>
      <c r="O259" s="56">
        <v>14</v>
      </c>
      <c r="P259" s="59">
        <v>3</v>
      </c>
      <c r="Q259" s="59">
        <v>2</v>
      </c>
      <c r="R259" s="59">
        <v>3</v>
      </c>
      <c r="S259" s="59">
        <v>5</v>
      </c>
      <c r="T259" s="59">
        <v>3</v>
      </c>
      <c r="U259" s="59">
        <v>6</v>
      </c>
      <c r="V259" s="59">
        <v>9</v>
      </c>
      <c r="W259" s="59">
        <v>8</v>
      </c>
      <c r="X259" s="59">
        <v>10</v>
      </c>
      <c r="Y259" s="59">
        <v>4</v>
      </c>
      <c r="Z259" s="59">
        <v>5</v>
      </c>
      <c r="AA259" s="59">
        <v>12</v>
      </c>
      <c r="AB259" s="62">
        <v>60</v>
      </c>
      <c r="AC259" s="62">
        <v>50</v>
      </c>
      <c r="AD259" s="62">
        <v>75</v>
      </c>
      <c r="AE259" s="62">
        <v>83.333333333333343</v>
      </c>
      <c r="AF259" s="62">
        <v>50</v>
      </c>
      <c r="AG259" s="62">
        <v>60</v>
      </c>
      <c r="AH259" s="62">
        <v>75</v>
      </c>
      <c r="AI259" s="62">
        <v>61.53846153846154</v>
      </c>
      <c r="AJ259" s="62">
        <v>100</v>
      </c>
      <c r="AK259" s="62">
        <v>50</v>
      </c>
      <c r="AL259" s="62">
        <v>45.454545454545453</v>
      </c>
      <c r="AM259" s="62">
        <v>85.714285714285708</v>
      </c>
      <c r="AN259" s="61">
        <v>2</v>
      </c>
      <c r="AO259" s="25">
        <v>2</v>
      </c>
      <c r="AP259" s="25">
        <v>1</v>
      </c>
      <c r="AQ259" s="25">
        <v>1</v>
      </c>
      <c r="AR259" s="25">
        <v>3</v>
      </c>
      <c r="AS259" s="25">
        <v>4</v>
      </c>
      <c r="AT259" s="25">
        <v>3</v>
      </c>
      <c r="AU259" s="25">
        <v>5</v>
      </c>
      <c r="AV259" s="25">
        <v>0</v>
      </c>
      <c r="AW259" s="25">
        <v>4</v>
      </c>
      <c r="AX259" s="25">
        <v>5</v>
      </c>
      <c r="AY259" s="25">
        <v>2</v>
      </c>
      <c r="AZ259" s="39">
        <v>40</v>
      </c>
      <c r="BA259" s="39">
        <v>50</v>
      </c>
      <c r="BB259" s="39">
        <v>25</v>
      </c>
      <c r="BC259" s="39">
        <v>16.666666666666664</v>
      </c>
      <c r="BD259" s="39">
        <v>50</v>
      </c>
      <c r="BE259" s="39">
        <v>40</v>
      </c>
      <c r="BF259" s="39">
        <v>25</v>
      </c>
      <c r="BG259" s="39">
        <v>38.461538461538467</v>
      </c>
      <c r="BH259" s="39">
        <v>0</v>
      </c>
      <c r="BI259" s="39">
        <v>50</v>
      </c>
      <c r="BJ259" s="39">
        <v>45.454545454545453</v>
      </c>
      <c r="BK259" s="39">
        <v>14.285714285714285</v>
      </c>
      <c r="BL259" s="25">
        <v>0</v>
      </c>
      <c r="BM259" s="25">
        <v>0</v>
      </c>
      <c r="BN259" s="25">
        <v>0</v>
      </c>
      <c r="BO259" s="25">
        <v>0</v>
      </c>
      <c r="BP259" s="25">
        <v>0</v>
      </c>
      <c r="BQ259" s="25">
        <v>0</v>
      </c>
      <c r="BR259" s="25">
        <v>0</v>
      </c>
      <c r="BS259" s="25">
        <v>0</v>
      </c>
      <c r="BT259" s="25">
        <v>0</v>
      </c>
      <c r="BU259" s="25">
        <v>0</v>
      </c>
      <c r="BV259" s="25">
        <v>1</v>
      </c>
      <c r="BW259" s="25">
        <v>0</v>
      </c>
      <c r="BX259" s="39">
        <v>0</v>
      </c>
      <c r="BY259" s="39">
        <v>0</v>
      </c>
      <c r="BZ259" s="39">
        <v>0</v>
      </c>
      <c r="CA259" s="39">
        <v>0</v>
      </c>
      <c r="CB259" s="39">
        <v>0</v>
      </c>
      <c r="CC259" s="39">
        <v>0</v>
      </c>
      <c r="CD259" s="39">
        <v>0</v>
      </c>
      <c r="CE259" s="39">
        <v>0</v>
      </c>
      <c r="CF259" s="39">
        <v>0</v>
      </c>
      <c r="CG259" s="39">
        <v>0</v>
      </c>
      <c r="CH259" s="39">
        <v>9.0909090909090917</v>
      </c>
      <c r="CI259" s="39">
        <v>0</v>
      </c>
      <c r="CJ259" s="63">
        <v>1</v>
      </c>
      <c r="CK259" s="63">
        <v>2</v>
      </c>
      <c r="CL259" s="63">
        <v>1</v>
      </c>
      <c r="CM259" s="63">
        <v>1</v>
      </c>
      <c r="CN259" s="63">
        <v>2</v>
      </c>
      <c r="CO259" s="63">
        <v>1</v>
      </c>
      <c r="CP259" s="63">
        <v>6</v>
      </c>
      <c r="CQ259" s="63">
        <v>1</v>
      </c>
      <c r="CR259" s="63">
        <v>6</v>
      </c>
      <c r="CS259" s="63">
        <v>3</v>
      </c>
      <c r="CT259" s="63">
        <v>1</v>
      </c>
      <c r="CU259" s="63">
        <v>5</v>
      </c>
      <c r="CV259" s="63">
        <v>1</v>
      </c>
      <c r="CW259" s="63">
        <v>0</v>
      </c>
      <c r="CX259" s="63">
        <v>1</v>
      </c>
      <c r="CY259" s="63">
        <v>0</v>
      </c>
      <c r="CZ259" s="63">
        <v>0</v>
      </c>
      <c r="DA259" s="63">
        <v>1</v>
      </c>
      <c r="DB259" s="63">
        <v>0</v>
      </c>
      <c r="DC259" s="63">
        <v>1</v>
      </c>
      <c r="DD259" s="63">
        <v>2</v>
      </c>
      <c r="DE259" s="63">
        <v>0</v>
      </c>
      <c r="DF259" s="63">
        <v>1</v>
      </c>
      <c r="DG259" s="63">
        <v>2</v>
      </c>
      <c r="DH259" s="25">
        <v>1</v>
      </c>
      <c r="DI259" s="25">
        <v>0</v>
      </c>
      <c r="DJ259" s="25">
        <v>0</v>
      </c>
      <c r="DK259" s="25">
        <v>1</v>
      </c>
      <c r="DL259" s="25">
        <v>0</v>
      </c>
      <c r="DM259" s="25">
        <v>0</v>
      </c>
      <c r="DN259" s="25">
        <v>0</v>
      </c>
      <c r="DO259" s="25">
        <v>4</v>
      </c>
      <c r="DP259" s="25">
        <v>1</v>
      </c>
      <c r="DQ259" s="25">
        <v>0</v>
      </c>
      <c r="DR259" s="25">
        <v>0</v>
      </c>
      <c r="DS259" s="25">
        <v>1</v>
      </c>
      <c r="DT259" s="34">
        <v>3</v>
      </c>
      <c r="DU259" s="34">
        <v>2</v>
      </c>
      <c r="DV259" s="34">
        <v>2</v>
      </c>
      <c r="DW259" s="34">
        <v>2</v>
      </c>
      <c r="DX259" s="34">
        <v>2</v>
      </c>
      <c r="DY259" s="34">
        <v>2</v>
      </c>
      <c r="DZ259" s="34">
        <v>6</v>
      </c>
      <c r="EA259" s="2">
        <v>6</v>
      </c>
      <c r="EB259" s="2">
        <v>9</v>
      </c>
      <c r="EC259" s="2">
        <v>3</v>
      </c>
      <c r="ED259" s="2">
        <v>2</v>
      </c>
      <c r="EE259" s="2">
        <v>8</v>
      </c>
      <c r="EF259" s="34">
        <v>33.333333333333329</v>
      </c>
      <c r="EG259" s="34">
        <v>100</v>
      </c>
      <c r="EH259" s="34">
        <v>50</v>
      </c>
      <c r="EI259" s="34">
        <v>50</v>
      </c>
      <c r="EJ259" s="34">
        <v>100</v>
      </c>
      <c r="EK259" s="34">
        <v>50</v>
      </c>
      <c r="EL259" s="34">
        <v>100</v>
      </c>
      <c r="EM259" s="34">
        <v>16.666666666666664</v>
      </c>
      <c r="EN259" s="34">
        <v>66.666666666666657</v>
      </c>
      <c r="EO259" s="34">
        <v>100</v>
      </c>
      <c r="EP259" s="34">
        <v>50</v>
      </c>
      <c r="EQ259" s="34">
        <v>62.5</v>
      </c>
      <c r="ER259" s="34">
        <v>33.333333333333329</v>
      </c>
      <c r="ES259" s="34">
        <v>0</v>
      </c>
      <c r="ET259" s="34">
        <v>50</v>
      </c>
      <c r="EU259" s="34">
        <v>0</v>
      </c>
      <c r="EV259" s="34">
        <v>0</v>
      </c>
      <c r="EW259" s="34">
        <v>50</v>
      </c>
      <c r="EX259" s="34">
        <v>0</v>
      </c>
      <c r="EY259" s="34">
        <v>16.666666666666664</v>
      </c>
      <c r="EZ259" s="34">
        <v>22.222222222222221</v>
      </c>
      <c r="FA259" s="34">
        <v>0</v>
      </c>
      <c r="FB259" s="34">
        <v>50</v>
      </c>
      <c r="FC259" s="34">
        <v>25</v>
      </c>
      <c r="FD259" s="42">
        <v>33.333333333333329</v>
      </c>
      <c r="FE259" s="42">
        <v>0</v>
      </c>
      <c r="FF259" s="42">
        <v>0</v>
      </c>
      <c r="FG259" s="42">
        <v>50</v>
      </c>
      <c r="FH259" s="42">
        <v>0</v>
      </c>
      <c r="FI259" s="42">
        <v>0</v>
      </c>
      <c r="FJ259" s="42">
        <v>0</v>
      </c>
      <c r="FK259" s="42">
        <v>66.666666666666657</v>
      </c>
      <c r="FL259" s="42">
        <v>11.111111111111111</v>
      </c>
      <c r="FM259" s="42">
        <v>0</v>
      </c>
      <c r="FN259" s="42">
        <v>0</v>
      </c>
      <c r="FO259" s="42">
        <v>12.5</v>
      </c>
      <c r="FP259" s="42">
        <v>2</v>
      </c>
      <c r="FQ259" s="2">
        <v>2</v>
      </c>
      <c r="FR259" s="2">
        <v>3</v>
      </c>
      <c r="FS259" s="2">
        <v>3</v>
      </c>
      <c r="FT259" s="2">
        <v>1</v>
      </c>
      <c r="FU259" s="2">
        <v>4</v>
      </c>
      <c r="FV259" s="2">
        <v>6</v>
      </c>
      <c r="FW259" s="2">
        <v>3</v>
      </c>
      <c r="FX259" s="2">
        <v>5</v>
      </c>
      <c r="FY259" s="2">
        <v>4</v>
      </c>
      <c r="FZ259" s="2">
        <v>4</v>
      </c>
      <c r="GA259" s="2">
        <v>8</v>
      </c>
      <c r="GB259" s="25">
        <v>1</v>
      </c>
      <c r="GC259" s="25">
        <v>0</v>
      </c>
      <c r="GD259" s="25">
        <v>0</v>
      </c>
      <c r="GE259" s="25">
        <v>0</v>
      </c>
      <c r="GF259" s="25">
        <v>1</v>
      </c>
      <c r="GG259" s="25">
        <v>0</v>
      </c>
      <c r="GH259" s="25">
        <v>1</v>
      </c>
      <c r="GI259" s="25">
        <v>2</v>
      </c>
      <c r="GJ259" s="25">
        <v>3</v>
      </c>
      <c r="GK259" s="25">
        <v>0</v>
      </c>
      <c r="GL259" s="25">
        <v>0</v>
      </c>
      <c r="GM259" s="25">
        <v>0</v>
      </c>
      <c r="GN259" s="2">
        <v>0</v>
      </c>
      <c r="GO259" s="2">
        <v>0</v>
      </c>
      <c r="GP259" s="2">
        <v>0</v>
      </c>
      <c r="GQ259" s="2">
        <v>1</v>
      </c>
      <c r="GR259" s="2">
        <v>1</v>
      </c>
      <c r="GS259" s="2">
        <v>2</v>
      </c>
      <c r="GT259" s="2">
        <v>1</v>
      </c>
      <c r="GU259" s="2">
        <v>1</v>
      </c>
      <c r="GV259" s="2">
        <v>1</v>
      </c>
      <c r="GW259" s="2">
        <v>0</v>
      </c>
      <c r="GX259" s="2">
        <v>1</v>
      </c>
      <c r="GY259" s="2">
        <v>3</v>
      </c>
      <c r="GZ259" s="2">
        <v>3</v>
      </c>
      <c r="HA259" s="2">
        <v>2</v>
      </c>
      <c r="HB259" s="2">
        <v>3</v>
      </c>
      <c r="HC259" s="2">
        <v>4</v>
      </c>
      <c r="HD259" s="2">
        <v>3</v>
      </c>
      <c r="HE259" s="2">
        <v>6</v>
      </c>
      <c r="HF259" s="2">
        <v>8</v>
      </c>
      <c r="HG259" s="2">
        <v>6</v>
      </c>
      <c r="HH259" s="2">
        <v>9</v>
      </c>
      <c r="HI259" s="2">
        <v>4</v>
      </c>
      <c r="HJ259" s="2">
        <v>5</v>
      </c>
      <c r="HK259" s="2">
        <v>11</v>
      </c>
      <c r="HL259" s="34">
        <v>66.666666666666657</v>
      </c>
      <c r="HM259" s="34">
        <v>100</v>
      </c>
      <c r="HN259" s="34">
        <v>100</v>
      </c>
      <c r="HO259" s="34">
        <v>75</v>
      </c>
      <c r="HP259" s="34">
        <v>33.333333333333329</v>
      </c>
      <c r="HQ259" s="34">
        <v>66.666666666666657</v>
      </c>
      <c r="HR259" s="34">
        <v>75</v>
      </c>
      <c r="HS259" s="34">
        <v>50</v>
      </c>
      <c r="HT259" s="34">
        <v>55.555555555555557</v>
      </c>
      <c r="HU259" s="34">
        <v>100</v>
      </c>
      <c r="HV259" s="34">
        <v>80</v>
      </c>
      <c r="HW259" s="34">
        <v>72.727272727272734</v>
      </c>
      <c r="HX259" s="39">
        <v>33.333333333333329</v>
      </c>
      <c r="HY259" s="39">
        <v>0</v>
      </c>
      <c r="HZ259" s="39">
        <v>0</v>
      </c>
      <c r="IA259" s="39">
        <v>0</v>
      </c>
      <c r="IB259" s="39">
        <v>33.333333333333329</v>
      </c>
      <c r="IC259" s="39">
        <v>0</v>
      </c>
      <c r="ID259" s="39">
        <v>12.5</v>
      </c>
      <c r="IE259" s="39">
        <v>33.333333333333329</v>
      </c>
      <c r="IF259" s="39">
        <v>33.333333333333329</v>
      </c>
      <c r="IG259" s="39">
        <v>0</v>
      </c>
      <c r="IH259" s="39">
        <v>0</v>
      </c>
      <c r="II259" s="39">
        <v>0</v>
      </c>
      <c r="IJ259" s="39">
        <v>0</v>
      </c>
      <c r="IK259" s="39">
        <v>0</v>
      </c>
      <c r="IL259" s="39">
        <v>0</v>
      </c>
      <c r="IM259" s="39">
        <v>25</v>
      </c>
      <c r="IN259" s="39">
        <v>33.333333333333329</v>
      </c>
      <c r="IO259" s="39">
        <v>33.333333333333329</v>
      </c>
      <c r="IP259" s="39">
        <v>12.5</v>
      </c>
      <c r="IQ259" s="39">
        <v>16.666666666666664</v>
      </c>
      <c r="IR259" s="39">
        <v>11.111111111111111</v>
      </c>
      <c r="IS259" s="39">
        <v>0</v>
      </c>
      <c r="IT259" s="39">
        <v>20</v>
      </c>
      <c r="IU259" s="39">
        <v>27.27272727272727</v>
      </c>
      <c r="IV259" s="39">
        <v>2</v>
      </c>
      <c r="IW259" s="39">
        <v>2</v>
      </c>
      <c r="IX259" s="39">
        <v>0</v>
      </c>
      <c r="IY259" s="39">
        <v>1</v>
      </c>
      <c r="IZ259" s="39">
        <v>3</v>
      </c>
      <c r="JA259" s="39">
        <v>3</v>
      </c>
      <c r="JB259" s="39">
        <v>2</v>
      </c>
      <c r="JC259" s="39">
        <v>2</v>
      </c>
      <c r="JD259" s="2">
        <v>0</v>
      </c>
      <c r="JE259" s="2">
        <v>4</v>
      </c>
      <c r="JF259" s="2">
        <v>3</v>
      </c>
      <c r="JG259" s="2">
        <v>1</v>
      </c>
      <c r="JH259" s="2">
        <v>0</v>
      </c>
      <c r="JI259" s="2">
        <v>0</v>
      </c>
      <c r="JJ259" s="2">
        <v>0</v>
      </c>
      <c r="JK259" s="2">
        <v>0</v>
      </c>
      <c r="JL259" s="2">
        <v>0</v>
      </c>
      <c r="JM259" s="44">
        <v>0</v>
      </c>
      <c r="JN259" s="44">
        <v>0</v>
      </c>
      <c r="JO259" s="44">
        <v>2</v>
      </c>
      <c r="JP259" s="2">
        <v>0</v>
      </c>
      <c r="JQ259" s="2">
        <v>0</v>
      </c>
      <c r="JR259" s="2">
        <v>0</v>
      </c>
      <c r="JS259" s="2">
        <v>0</v>
      </c>
      <c r="JT259" s="2">
        <v>0</v>
      </c>
      <c r="JU259" s="2">
        <v>0</v>
      </c>
      <c r="JV259" s="2">
        <v>1</v>
      </c>
      <c r="JW259" s="2">
        <v>0</v>
      </c>
      <c r="JX259" s="2">
        <v>0</v>
      </c>
      <c r="JY259" s="2">
        <v>0</v>
      </c>
      <c r="JZ259" s="2">
        <v>1</v>
      </c>
      <c r="KA259" s="2">
        <v>1</v>
      </c>
      <c r="KB259" s="25">
        <v>0</v>
      </c>
      <c r="KC259" s="25">
        <v>0</v>
      </c>
      <c r="KD259" s="25">
        <v>1</v>
      </c>
      <c r="KE259" s="25">
        <v>1</v>
      </c>
      <c r="KF259" s="25">
        <v>2</v>
      </c>
      <c r="KG259" s="25">
        <v>2</v>
      </c>
      <c r="KH259" s="25">
        <v>1</v>
      </c>
      <c r="KI259" s="25">
        <v>1</v>
      </c>
      <c r="KJ259" s="25">
        <v>3</v>
      </c>
      <c r="KK259" s="25">
        <v>3</v>
      </c>
      <c r="KL259" s="25">
        <v>3</v>
      </c>
      <c r="KM259" s="25">
        <v>5</v>
      </c>
      <c r="KN259" s="25">
        <v>0</v>
      </c>
      <c r="KO259" s="25">
        <v>4</v>
      </c>
      <c r="KP259" s="25">
        <v>4</v>
      </c>
      <c r="KQ259" s="25">
        <v>2</v>
      </c>
      <c r="KR259" s="44">
        <v>100</v>
      </c>
      <c r="KS259" s="44">
        <v>100</v>
      </c>
      <c r="KT259" s="44">
        <v>0</v>
      </c>
      <c r="KU259" s="44">
        <v>100</v>
      </c>
      <c r="KV259" s="44">
        <v>100</v>
      </c>
      <c r="KW259" s="44">
        <v>100</v>
      </c>
      <c r="KX259" s="44">
        <v>66.666666666666657</v>
      </c>
      <c r="KY259" s="44">
        <v>40</v>
      </c>
      <c r="KZ259" s="44">
        <v>999999999</v>
      </c>
      <c r="LA259" s="44">
        <v>100</v>
      </c>
      <c r="LB259" s="44">
        <v>75</v>
      </c>
      <c r="LC259" s="44">
        <v>50</v>
      </c>
      <c r="LD259" s="44">
        <v>0</v>
      </c>
      <c r="LE259" s="44">
        <v>0</v>
      </c>
      <c r="LF259" s="44">
        <v>0</v>
      </c>
      <c r="LG259" s="44">
        <v>0</v>
      </c>
      <c r="LH259" s="44">
        <v>0</v>
      </c>
      <c r="LI259" s="44">
        <v>0</v>
      </c>
      <c r="LJ259" s="44">
        <v>0</v>
      </c>
      <c r="LK259" s="44">
        <v>40</v>
      </c>
      <c r="LL259" s="44">
        <v>999999999</v>
      </c>
      <c r="LM259" s="44">
        <v>0</v>
      </c>
      <c r="LN259" s="44">
        <v>0</v>
      </c>
      <c r="LO259" s="44">
        <v>0</v>
      </c>
      <c r="LP259" s="44">
        <v>0</v>
      </c>
      <c r="LQ259" s="44">
        <v>0</v>
      </c>
      <c r="LR259" s="44">
        <v>100</v>
      </c>
      <c r="LS259" s="44">
        <v>0</v>
      </c>
      <c r="LT259" s="44">
        <v>0</v>
      </c>
      <c r="LU259" s="44">
        <v>0</v>
      </c>
      <c r="LV259" s="44">
        <v>33.333333333333329</v>
      </c>
      <c r="LW259" s="44">
        <v>20</v>
      </c>
      <c r="LX259" s="44">
        <v>999999999</v>
      </c>
      <c r="LY259" s="44">
        <v>0</v>
      </c>
      <c r="LZ259" s="44">
        <v>25</v>
      </c>
      <c r="MA259" s="44">
        <v>50</v>
      </c>
      <c r="MB259" s="25">
        <v>1</v>
      </c>
      <c r="MC259" s="25">
        <v>1</v>
      </c>
      <c r="MD259" s="25">
        <v>0</v>
      </c>
      <c r="ME259" s="25">
        <v>0</v>
      </c>
      <c r="MF259" s="25">
        <v>0</v>
      </c>
      <c r="MG259" s="25">
        <v>0</v>
      </c>
      <c r="MH259" s="25">
        <v>0</v>
      </c>
      <c r="MI259" s="25">
        <v>3</v>
      </c>
      <c r="MJ259" s="25">
        <v>4</v>
      </c>
      <c r="MK259" s="25">
        <v>2</v>
      </c>
      <c r="ML259" s="25">
        <v>0</v>
      </c>
      <c r="MM259" s="25">
        <v>0</v>
      </c>
      <c r="MN259" s="25">
        <v>3</v>
      </c>
      <c r="MO259" s="25">
        <v>2</v>
      </c>
      <c r="MP259" s="25">
        <v>3</v>
      </c>
      <c r="MQ259" s="25">
        <v>2</v>
      </c>
      <c r="MR259" s="25">
        <v>2</v>
      </c>
      <c r="MS259" s="25">
        <v>2</v>
      </c>
      <c r="MT259" s="25">
        <v>4</v>
      </c>
      <c r="MU259" s="25">
        <v>5</v>
      </c>
      <c r="MV259" s="25">
        <v>7</v>
      </c>
      <c r="MW259" s="44">
        <v>2</v>
      </c>
      <c r="MX259" s="44">
        <v>1</v>
      </c>
      <c r="MY259" s="44">
        <v>2</v>
      </c>
      <c r="MZ259" s="44">
        <v>33.333333333333329</v>
      </c>
      <c r="NA259" s="44">
        <v>50</v>
      </c>
      <c r="NB259" s="44">
        <v>0</v>
      </c>
      <c r="NC259" s="44">
        <v>0</v>
      </c>
      <c r="ND259" s="44">
        <v>0</v>
      </c>
      <c r="NE259" s="44">
        <v>0</v>
      </c>
      <c r="NF259" s="44">
        <v>0</v>
      </c>
      <c r="NG259" s="44">
        <v>60</v>
      </c>
      <c r="NH259" s="44">
        <v>57.142857142857139</v>
      </c>
      <c r="NI259" s="44">
        <v>100</v>
      </c>
      <c r="NJ259" s="44">
        <v>0</v>
      </c>
      <c r="NK259" s="44">
        <v>0</v>
      </c>
      <c r="NL259" s="25">
        <v>0</v>
      </c>
      <c r="NM259" s="25">
        <v>0</v>
      </c>
      <c r="NN259" s="25">
        <v>0</v>
      </c>
      <c r="NO259" s="25">
        <v>0</v>
      </c>
      <c r="NP259" s="25">
        <v>0</v>
      </c>
      <c r="NQ259" s="25">
        <v>0</v>
      </c>
      <c r="NR259" s="25">
        <v>0</v>
      </c>
      <c r="NS259" s="25">
        <v>0</v>
      </c>
      <c r="NT259" s="25">
        <v>0</v>
      </c>
      <c r="NU259" s="25">
        <v>0</v>
      </c>
      <c r="NV259" s="25">
        <v>0</v>
      </c>
      <c r="NW259" s="25">
        <v>0</v>
      </c>
      <c r="NX259" s="25">
        <v>1</v>
      </c>
      <c r="NY259" s="25">
        <v>0</v>
      </c>
      <c r="NZ259" s="25">
        <v>0</v>
      </c>
      <c r="OA259" s="25">
        <v>0</v>
      </c>
      <c r="OB259" s="25">
        <v>0</v>
      </c>
      <c r="OC259" s="25">
        <v>0</v>
      </c>
      <c r="OD259" s="44">
        <v>0</v>
      </c>
      <c r="OE259" s="44">
        <v>0</v>
      </c>
      <c r="OF259" s="44">
        <v>0</v>
      </c>
      <c r="OG259" s="44">
        <v>0</v>
      </c>
      <c r="OH259" s="44">
        <v>0</v>
      </c>
      <c r="OI259" s="44">
        <v>0</v>
      </c>
      <c r="OJ259" s="44">
        <v>0</v>
      </c>
      <c r="OK259" s="44">
        <v>999999999</v>
      </c>
      <c r="OL259" s="44">
        <v>999999999</v>
      </c>
      <c r="OM259" s="44">
        <v>999999999</v>
      </c>
      <c r="ON259" s="44">
        <v>999999999</v>
      </c>
      <c r="OO259" s="44">
        <v>999999999</v>
      </c>
      <c r="OP259" s="44">
        <v>999999999</v>
      </c>
      <c r="OQ259" s="44">
        <v>999999999</v>
      </c>
      <c r="OR259" s="44">
        <v>999999999</v>
      </c>
      <c r="OS259" s="44">
        <v>999999999</v>
      </c>
      <c r="OT259" s="44">
        <v>999999999</v>
      </c>
      <c r="OU259" s="44">
        <v>999999999</v>
      </c>
      <c r="OV259" s="25">
        <v>5</v>
      </c>
      <c r="OW259" s="25">
        <v>4</v>
      </c>
      <c r="OX259" s="25">
        <v>5</v>
      </c>
      <c r="OY259" s="25">
        <v>7</v>
      </c>
      <c r="OZ259" s="25">
        <v>6</v>
      </c>
      <c r="PA259" s="25">
        <v>8</v>
      </c>
      <c r="PB259" s="25">
        <v>12</v>
      </c>
      <c r="PC259" s="25">
        <v>9</v>
      </c>
      <c r="PD259" s="25">
        <v>12</v>
      </c>
      <c r="PE259" s="25">
        <v>8</v>
      </c>
      <c r="PF259" s="25">
        <v>7</v>
      </c>
      <c r="PG259" s="25">
        <v>8</v>
      </c>
      <c r="PH259" s="25">
        <v>8</v>
      </c>
      <c r="PI259" s="25">
        <v>6</v>
      </c>
      <c r="PJ259" s="25">
        <v>6</v>
      </c>
      <c r="PK259" s="25">
        <v>8</v>
      </c>
      <c r="PL259" s="25">
        <v>7</v>
      </c>
      <c r="PM259" s="25">
        <v>12</v>
      </c>
      <c r="PN259" s="25">
        <v>14</v>
      </c>
      <c r="PO259" s="25">
        <v>17</v>
      </c>
      <c r="PP259" s="25">
        <v>17</v>
      </c>
      <c r="PQ259" s="25">
        <v>9</v>
      </c>
      <c r="PR259" s="25">
        <v>13</v>
      </c>
      <c r="PS259" s="25">
        <v>19</v>
      </c>
      <c r="PT259" s="44">
        <v>62.5</v>
      </c>
      <c r="PU259" s="44">
        <v>66.666666666666657</v>
      </c>
      <c r="PV259" s="44">
        <v>83.333333333333343</v>
      </c>
      <c r="PW259" s="44">
        <v>87.5</v>
      </c>
      <c r="PX259" s="44">
        <v>85.714285714285708</v>
      </c>
      <c r="PY259" s="44">
        <v>66.666666666666657</v>
      </c>
      <c r="PZ259" s="44">
        <v>85.714285714285708</v>
      </c>
      <c r="QA259" s="44">
        <v>52.941176470588239</v>
      </c>
      <c r="QB259" s="44">
        <v>70.588235294117652</v>
      </c>
      <c r="QC259" s="44">
        <v>88.888888888888886</v>
      </c>
      <c r="QD259" s="44">
        <v>53.846153846153847</v>
      </c>
      <c r="QE259" s="44">
        <v>42.105263157894733</v>
      </c>
      <c r="QF259" s="25">
        <v>4</v>
      </c>
      <c r="QG259" s="25">
        <v>3</v>
      </c>
      <c r="QH259" s="25">
        <v>2</v>
      </c>
      <c r="QI259" s="25">
        <v>6</v>
      </c>
      <c r="QJ259" s="25">
        <v>6</v>
      </c>
      <c r="QK259" s="25">
        <v>5</v>
      </c>
      <c r="QL259" s="25">
        <v>11</v>
      </c>
      <c r="QM259" s="25">
        <v>12</v>
      </c>
      <c r="QN259" s="25">
        <v>13</v>
      </c>
      <c r="QO259" s="25">
        <v>7</v>
      </c>
      <c r="QP259" s="25">
        <v>5</v>
      </c>
      <c r="QQ259" s="25">
        <v>8</v>
      </c>
      <c r="QR259" s="25">
        <v>6</v>
      </c>
      <c r="QS259" s="25">
        <v>6</v>
      </c>
      <c r="QT259" s="25">
        <v>8</v>
      </c>
      <c r="QU259" s="25">
        <v>7</v>
      </c>
      <c r="QV259" s="25">
        <v>12</v>
      </c>
      <c r="QW259" s="25">
        <v>14</v>
      </c>
      <c r="QX259" s="25">
        <v>17</v>
      </c>
      <c r="QY259" s="25">
        <v>17</v>
      </c>
      <c r="QZ259" s="25">
        <v>9</v>
      </c>
      <c r="RA259" s="25">
        <v>13</v>
      </c>
      <c r="RB259" s="44">
        <v>50</v>
      </c>
      <c r="RC259" s="44">
        <v>50</v>
      </c>
      <c r="RD259" s="44">
        <v>33.333333333333329</v>
      </c>
      <c r="RE259" s="44">
        <v>75</v>
      </c>
      <c r="RF259" s="44">
        <v>85.714285714285708</v>
      </c>
      <c r="RG259" s="44">
        <v>41.666666666666671</v>
      </c>
      <c r="RH259" s="44">
        <v>78.571428571428569</v>
      </c>
      <c r="RI259" s="44">
        <v>70.588235294117652</v>
      </c>
      <c r="RJ259" s="44">
        <v>76.470588235294116</v>
      </c>
      <c r="RK259" s="44">
        <v>77.777777777777786</v>
      </c>
      <c r="RL259" s="44">
        <v>38.461538461538467</v>
      </c>
      <c r="RM259" s="25">
        <v>5</v>
      </c>
      <c r="RN259" s="25">
        <v>3</v>
      </c>
      <c r="RO259" s="25">
        <v>4</v>
      </c>
      <c r="RP259" s="25">
        <v>5</v>
      </c>
      <c r="RQ259" s="25">
        <v>6</v>
      </c>
      <c r="RR259" s="25">
        <v>8</v>
      </c>
      <c r="RS259" s="25">
        <v>8</v>
      </c>
      <c r="RT259" s="25">
        <v>11</v>
      </c>
      <c r="RU259" s="25">
        <v>5</v>
      </c>
      <c r="RV259" s="25">
        <v>7</v>
      </c>
      <c r="RW259" s="25">
        <v>7</v>
      </c>
      <c r="RX259" s="25">
        <v>5</v>
      </c>
      <c r="RY259" s="25">
        <v>4</v>
      </c>
      <c r="RZ259" s="25">
        <v>3</v>
      </c>
      <c r="SA259" s="25">
        <v>1</v>
      </c>
      <c r="SB259" s="25">
        <v>3</v>
      </c>
      <c r="SC259" s="25">
        <v>4</v>
      </c>
      <c r="SD259" s="25">
        <v>4</v>
      </c>
      <c r="SE259" s="25">
        <v>5</v>
      </c>
      <c r="SF259" s="25">
        <v>8</v>
      </c>
      <c r="SG259" s="25">
        <v>5</v>
      </c>
      <c r="SH259" s="25">
        <v>4</v>
      </c>
      <c r="SI259" s="25">
        <v>8</v>
      </c>
      <c r="SJ259" s="25">
        <v>10</v>
      </c>
      <c r="SK259" s="25">
        <v>4</v>
      </c>
      <c r="SL259" s="25">
        <v>2</v>
      </c>
      <c r="SM259" s="25">
        <v>1</v>
      </c>
      <c r="SN259" s="25">
        <v>3</v>
      </c>
      <c r="SO259" s="25">
        <v>4</v>
      </c>
      <c r="SP259" s="25">
        <v>4</v>
      </c>
      <c r="SQ259" s="25">
        <v>4</v>
      </c>
      <c r="SR259" s="25">
        <v>8</v>
      </c>
      <c r="SS259" s="25">
        <v>3</v>
      </c>
      <c r="ST259" s="25">
        <v>4</v>
      </c>
      <c r="SU259" s="25">
        <v>6</v>
      </c>
      <c r="SV259" s="25">
        <v>5</v>
      </c>
      <c r="SW259" s="44">
        <v>100</v>
      </c>
      <c r="SX259" s="44">
        <v>75</v>
      </c>
      <c r="SY259" s="44">
        <v>100</v>
      </c>
      <c r="SZ259" s="44">
        <v>83.333333333333343</v>
      </c>
      <c r="TA259" s="44">
        <v>100</v>
      </c>
      <c r="TB259" s="44">
        <v>80</v>
      </c>
      <c r="TC259" s="44">
        <v>66.666666666666657</v>
      </c>
      <c r="TD259" s="44">
        <v>84.615384615384613</v>
      </c>
      <c r="TE259" s="44">
        <v>50</v>
      </c>
      <c r="TF259" s="44">
        <v>87.5</v>
      </c>
      <c r="TG259" s="44">
        <v>63.636363636363633</v>
      </c>
      <c r="TH259" s="44">
        <v>35.714285714285715</v>
      </c>
      <c r="TI259" s="44">
        <v>80</v>
      </c>
      <c r="TJ259" s="44">
        <v>75</v>
      </c>
      <c r="TK259" s="44">
        <v>25</v>
      </c>
      <c r="TL259" s="44">
        <v>50</v>
      </c>
      <c r="TM259" s="44">
        <v>66.666666666666657</v>
      </c>
      <c r="TN259" s="44">
        <v>40</v>
      </c>
      <c r="TO259" s="44">
        <v>41.666666666666671</v>
      </c>
      <c r="TP259" s="44">
        <v>61.53846153846154</v>
      </c>
      <c r="TQ259" s="44">
        <v>50</v>
      </c>
      <c r="TR259" s="44">
        <v>50</v>
      </c>
      <c r="TS259" s="44">
        <v>72.727272727272734</v>
      </c>
      <c r="TT259" s="44">
        <v>71.428571428571431</v>
      </c>
      <c r="TU259" s="44">
        <v>80</v>
      </c>
      <c r="TV259" s="44">
        <v>50</v>
      </c>
      <c r="TW259" s="44">
        <v>25</v>
      </c>
      <c r="TX259" s="44">
        <v>50</v>
      </c>
      <c r="TY259" s="44">
        <v>66.666666666666657</v>
      </c>
      <c r="TZ259" s="44">
        <v>40</v>
      </c>
      <c r="UA259" s="44">
        <v>33.333333333333329</v>
      </c>
      <c r="UB259" s="44">
        <v>61.53846153846154</v>
      </c>
      <c r="UC259" s="44">
        <v>30</v>
      </c>
      <c r="UD259" s="44">
        <v>50</v>
      </c>
      <c r="UE259" s="44">
        <v>54.54545454545454</v>
      </c>
      <c r="UF259" s="44">
        <v>35.714285714285715</v>
      </c>
    </row>
    <row r="260" spans="1:552" x14ac:dyDescent="0.25">
      <c r="A260" s="2" t="str">
        <f t="shared" si="4"/>
        <v xml:space="preserve">411990 Ponta Grossa                                                                                                                                 </v>
      </c>
      <c r="B260" s="58">
        <v>411990</v>
      </c>
      <c r="C260" s="2" t="s">
        <v>304</v>
      </c>
      <c r="D260" s="56">
        <v>13</v>
      </c>
      <c r="E260" s="56">
        <v>18</v>
      </c>
      <c r="F260" s="56">
        <v>22</v>
      </c>
      <c r="G260" s="56">
        <v>21</v>
      </c>
      <c r="H260" s="56">
        <v>17</v>
      </c>
      <c r="I260" s="56">
        <v>30</v>
      </c>
      <c r="J260" s="56">
        <v>32</v>
      </c>
      <c r="K260" s="56">
        <v>32</v>
      </c>
      <c r="L260" s="56">
        <v>24</v>
      </c>
      <c r="M260" s="56">
        <v>30</v>
      </c>
      <c r="N260" s="56">
        <v>14</v>
      </c>
      <c r="O260" s="56">
        <v>21</v>
      </c>
      <c r="P260" s="59">
        <v>7</v>
      </c>
      <c r="Q260" s="59">
        <v>12</v>
      </c>
      <c r="R260" s="59">
        <v>12</v>
      </c>
      <c r="S260" s="59">
        <v>10</v>
      </c>
      <c r="T260" s="59">
        <v>12</v>
      </c>
      <c r="U260" s="59">
        <v>20</v>
      </c>
      <c r="V260" s="59">
        <v>17</v>
      </c>
      <c r="W260" s="59">
        <v>21</v>
      </c>
      <c r="X260" s="59">
        <v>18</v>
      </c>
      <c r="Y260" s="59">
        <v>26</v>
      </c>
      <c r="Z260" s="59">
        <v>13</v>
      </c>
      <c r="AA260" s="59">
        <v>14</v>
      </c>
      <c r="AB260" s="62">
        <v>53.846153846153847</v>
      </c>
      <c r="AC260" s="62">
        <v>66.666666666666657</v>
      </c>
      <c r="AD260" s="62">
        <v>54.54545454545454</v>
      </c>
      <c r="AE260" s="62">
        <v>47.619047619047613</v>
      </c>
      <c r="AF260" s="62">
        <v>70.588235294117652</v>
      </c>
      <c r="AG260" s="62">
        <v>66.666666666666657</v>
      </c>
      <c r="AH260" s="62">
        <v>53.125</v>
      </c>
      <c r="AI260" s="62">
        <v>65.625</v>
      </c>
      <c r="AJ260" s="62">
        <v>75</v>
      </c>
      <c r="AK260" s="62">
        <v>86.666666666666671</v>
      </c>
      <c r="AL260" s="62">
        <v>92.857142857142861</v>
      </c>
      <c r="AM260" s="62">
        <v>66.666666666666657</v>
      </c>
      <c r="AN260" s="61">
        <v>6</v>
      </c>
      <c r="AO260" s="25">
        <v>6</v>
      </c>
      <c r="AP260" s="25">
        <v>10</v>
      </c>
      <c r="AQ260" s="25">
        <v>9</v>
      </c>
      <c r="AR260" s="25">
        <v>5</v>
      </c>
      <c r="AS260" s="25">
        <v>8</v>
      </c>
      <c r="AT260" s="25">
        <v>15</v>
      </c>
      <c r="AU260" s="25">
        <v>11</v>
      </c>
      <c r="AV260" s="25">
        <v>6</v>
      </c>
      <c r="AW260" s="25">
        <v>4</v>
      </c>
      <c r="AX260" s="25">
        <v>1</v>
      </c>
      <c r="AY260" s="25">
        <v>7</v>
      </c>
      <c r="AZ260" s="39">
        <v>46.153846153846153</v>
      </c>
      <c r="BA260" s="39">
        <v>33.333333333333329</v>
      </c>
      <c r="BB260" s="39">
        <v>45.454545454545453</v>
      </c>
      <c r="BC260" s="39">
        <v>42.857142857142854</v>
      </c>
      <c r="BD260" s="39">
        <v>29.411764705882355</v>
      </c>
      <c r="BE260" s="39">
        <v>26.666666666666668</v>
      </c>
      <c r="BF260" s="39">
        <v>46.875</v>
      </c>
      <c r="BG260" s="39">
        <v>34.375</v>
      </c>
      <c r="BH260" s="39">
        <v>25</v>
      </c>
      <c r="BI260" s="39">
        <v>13.333333333333334</v>
      </c>
      <c r="BJ260" s="39">
        <v>7.1428571428571423</v>
      </c>
      <c r="BK260" s="39">
        <v>33.333333333333329</v>
      </c>
      <c r="BL260" s="25">
        <v>0</v>
      </c>
      <c r="BM260" s="25">
        <v>0</v>
      </c>
      <c r="BN260" s="25">
        <v>0</v>
      </c>
      <c r="BO260" s="25">
        <v>2</v>
      </c>
      <c r="BP260" s="25">
        <v>0</v>
      </c>
      <c r="BQ260" s="25">
        <v>2</v>
      </c>
      <c r="BR260" s="25">
        <v>0</v>
      </c>
      <c r="BS260" s="25">
        <v>0</v>
      </c>
      <c r="BT260" s="25">
        <v>0</v>
      </c>
      <c r="BU260" s="25">
        <v>0</v>
      </c>
      <c r="BV260" s="25">
        <v>0</v>
      </c>
      <c r="BW260" s="25">
        <v>0</v>
      </c>
      <c r="BX260" s="39">
        <v>0</v>
      </c>
      <c r="BY260" s="39">
        <v>0</v>
      </c>
      <c r="BZ260" s="39">
        <v>0</v>
      </c>
      <c r="CA260" s="39">
        <v>9.5238095238095237</v>
      </c>
      <c r="CB260" s="39">
        <v>0</v>
      </c>
      <c r="CC260" s="39">
        <v>6.666666666666667</v>
      </c>
      <c r="CD260" s="39">
        <v>0</v>
      </c>
      <c r="CE260" s="39">
        <v>0</v>
      </c>
      <c r="CF260" s="39">
        <v>0</v>
      </c>
      <c r="CG260" s="39">
        <v>0</v>
      </c>
      <c r="CH260" s="39">
        <v>0</v>
      </c>
      <c r="CI260" s="39">
        <v>0</v>
      </c>
      <c r="CJ260" s="63">
        <v>4</v>
      </c>
      <c r="CK260" s="63">
        <v>2</v>
      </c>
      <c r="CL260" s="63">
        <v>6</v>
      </c>
      <c r="CM260" s="63">
        <v>2</v>
      </c>
      <c r="CN260" s="63">
        <v>3</v>
      </c>
      <c r="CO260" s="63">
        <v>6</v>
      </c>
      <c r="CP260" s="63">
        <v>6</v>
      </c>
      <c r="CQ260" s="63">
        <v>8</v>
      </c>
      <c r="CR260" s="63">
        <v>5</v>
      </c>
      <c r="CS260" s="63">
        <v>11</v>
      </c>
      <c r="CT260" s="63">
        <v>3</v>
      </c>
      <c r="CU260" s="63">
        <v>6</v>
      </c>
      <c r="CV260" s="63">
        <v>0</v>
      </c>
      <c r="CW260" s="63">
        <v>0</v>
      </c>
      <c r="CX260" s="63">
        <v>1</v>
      </c>
      <c r="CY260" s="63">
        <v>3</v>
      </c>
      <c r="CZ260" s="63">
        <v>0</v>
      </c>
      <c r="DA260" s="63">
        <v>1</v>
      </c>
      <c r="DB260" s="63">
        <v>3</v>
      </c>
      <c r="DC260" s="63">
        <v>3</v>
      </c>
      <c r="DD260" s="63">
        <v>1</v>
      </c>
      <c r="DE260" s="63">
        <v>1</v>
      </c>
      <c r="DF260" s="63">
        <v>0</v>
      </c>
      <c r="DG260" s="63">
        <v>0</v>
      </c>
      <c r="DH260" s="25">
        <v>1</v>
      </c>
      <c r="DI260" s="25">
        <v>4</v>
      </c>
      <c r="DJ260" s="25">
        <v>0</v>
      </c>
      <c r="DK260" s="25">
        <v>2</v>
      </c>
      <c r="DL260" s="25">
        <v>3</v>
      </c>
      <c r="DM260" s="25">
        <v>3</v>
      </c>
      <c r="DN260" s="25">
        <v>3</v>
      </c>
      <c r="DO260" s="25">
        <v>1</v>
      </c>
      <c r="DP260" s="25">
        <v>1</v>
      </c>
      <c r="DQ260" s="25">
        <v>1</v>
      </c>
      <c r="DR260" s="25">
        <v>0</v>
      </c>
      <c r="DS260" s="25">
        <v>0</v>
      </c>
      <c r="DT260" s="34">
        <v>5</v>
      </c>
      <c r="DU260" s="34">
        <v>6</v>
      </c>
      <c r="DV260" s="34">
        <v>7</v>
      </c>
      <c r="DW260" s="34">
        <v>7</v>
      </c>
      <c r="DX260" s="34">
        <v>6</v>
      </c>
      <c r="DY260" s="34">
        <v>10</v>
      </c>
      <c r="DZ260" s="34">
        <v>12</v>
      </c>
      <c r="EA260" s="2">
        <v>12</v>
      </c>
      <c r="EB260" s="2">
        <v>7</v>
      </c>
      <c r="EC260" s="2">
        <v>13</v>
      </c>
      <c r="ED260" s="2">
        <v>3</v>
      </c>
      <c r="EE260" s="2">
        <v>6</v>
      </c>
      <c r="EF260" s="34">
        <v>80</v>
      </c>
      <c r="EG260" s="34">
        <v>33.333333333333329</v>
      </c>
      <c r="EH260" s="34">
        <v>85.714285714285708</v>
      </c>
      <c r="EI260" s="34">
        <v>28.571428571428569</v>
      </c>
      <c r="EJ260" s="34">
        <v>50</v>
      </c>
      <c r="EK260" s="34">
        <v>60</v>
      </c>
      <c r="EL260" s="34">
        <v>50</v>
      </c>
      <c r="EM260" s="34">
        <v>66.666666666666657</v>
      </c>
      <c r="EN260" s="34">
        <v>71.428571428571431</v>
      </c>
      <c r="EO260" s="34">
        <v>84.615384615384613</v>
      </c>
      <c r="EP260" s="34">
        <v>100</v>
      </c>
      <c r="EQ260" s="34">
        <v>100</v>
      </c>
      <c r="ER260" s="34">
        <v>0</v>
      </c>
      <c r="ES260" s="34">
        <v>0</v>
      </c>
      <c r="ET260" s="34">
        <v>14.285714285714285</v>
      </c>
      <c r="EU260" s="34">
        <v>42.857142857142854</v>
      </c>
      <c r="EV260" s="34">
        <v>0</v>
      </c>
      <c r="EW260" s="34">
        <v>10</v>
      </c>
      <c r="EX260" s="34">
        <v>25</v>
      </c>
      <c r="EY260" s="34">
        <v>25</v>
      </c>
      <c r="EZ260" s="34">
        <v>14.285714285714285</v>
      </c>
      <c r="FA260" s="34">
        <v>7.6923076923076925</v>
      </c>
      <c r="FB260" s="34">
        <v>0</v>
      </c>
      <c r="FC260" s="34">
        <v>0</v>
      </c>
      <c r="FD260" s="42">
        <v>20</v>
      </c>
      <c r="FE260" s="42">
        <v>66.666666666666657</v>
      </c>
      <c r="FF260" s="42">
        <v>0</v>
      </c>
      <c r="FG260" s="42">
        <v>28.571428571428569</v>
      </c>
      <c r="FH260" s="42">
        <v>50</v>
      </c>
      <c r="FI260" s="42">
        <v>30</v>
      </c>
      <c r="FJ260" s="42">
        <v>25</v>
      </c>
      <c r="FK260" s="42">
        <v>8.3333333333333321</v>
      </c>
      <c r="FL260" s="42">
        <v>14.285714285714285</v>
      </c>
      <c r="FM260" s="42">
        <v>7.6923076923076925</v>
      </c>
      <c r="FN260" s="42">
        <v>0</v>
      </c>
      <c r="FO260" s="42">
        <v>0</v>
      </c>
      <c r="FP260" s="42">
        <v>3</v>
      </c>
      <c r="FQ260" s="2">
        <v>7</v>
      </c>
      <c r="FR260" s="2">
        <v>7</v>
      </c>
      <c r="FS260" s="2">
        <v>5</v>
      </c>
      <c r="FT260" s="2">
        <v>9</v>
      </c>
      <c r="FU260" s="2">
        <v>12</v>
      </c>
      <c r="FV260" s="2">
        <v>8</v>
      </c>
      <c r="FW260" s="2">
        <v>13</v>
      </c>
      <c r="FX260" s="2">
        <v>14</v>
      </c>
      <c r="FY260" s="2">
        <v>17</v>
      </c>
      <c r="FZ260" s="2">
        <v>7</v>
      </c>
      <c r="GA260" s="2">
        <v>10</v>
      </c>
      <c r="GB260" s="25">
        <v>2</v>
      </c>
      <c r="GC260" s="25">
        <v>1</v>
      </c>
      <c r="GD260" s="25">
        <v>1</v>
      </c>
      <c r="GE260" s="25">
        <v>2</v>
      </c>
      <c r="GF260" s="25">
        <v>2</v>
      </c>
      <c r="GG260" s="25">
        <v>2</v>
      </c>
      <c r="GH260" s="25">
        <v>4</v>
      </c>
      <c r="GI260" s="25">
        <v>2</v>
      </c>
      <c r="GJ260" s="25">
        <v>1</v>
      </c>
      <c r="GK260" s="25">
        <v>5</v>
      </c>
      <c r="GL260" s="25">
        <v>2</v>
      </c>
      <c r="GM260" s="25">
        <v>0</v>
      </c>
      <c r="GN260" s="2">
        <v>1</v>
      </c>
      <c r="GO260" s="2">
        <v>4</v>
      </c>
      <c r="GP260" s="2">
        <v>2</v>
      </c>
      <c r="GQ260" s="2">
        <v>3</v>
      </c>
      <c r="GR260" s="2">
        <v>0</v>
      </c>
      <c r="GS260" s="2">
        <v>3</v>
      </c>
      <c r="GT260" s="2">
        <v>3</v>
      </c>
      <c r="GU260" s="2">
        <v>1</v>
      </c>
      <c r="GV260" s="2">
        <v>2</v>
      </c>
      <c r="GW260" s="2">
        <v>3</v>
      </c>
      <c r="GX260" s="2">
        <v>2</v>
      </c>
      <c r="GY260" s="2">
        <v>1</v>
      </c>
      <c r="GZ260" s="2">
        <v>6</v>
      </c>
      <c r="HA260" s="2">
        <v>12</v>
      </c>
      <c r="HB260" s="2">
        <v>10</v>
      </c>
      <c r="HC260" s="2">
        <v>10</v>
      </c>
      <c r="HD260" s="2">
        <v>11</v>
      </c>
      <c r="HE260" s="2">
        <v>17</v>
      </c>
      <c r="HF260" s="2">
        <v>15</v>
      </c>
      <c r="HG260" s="2">
        <v>16</v>
      </c>
      <c r="HH260" s="2">
        <v>17</v>
      </c>
      <c r="HI260" s="2">
        <v>25</v>
      </c>
      <c r="HJ260" s="2">
        <v>11</v>
      </c>
      <c r="HK260" s="2">
        <v>11</v>
      </c>
      <c r="HL260" s="34">
        <v>50</v>
      </c>
      <c r="HM260" s="34">
        <v>58.333333333333336</v>
      </c>
      <c r="HN260" s="34">
        <v>70</v>
      </c>
      <c r="HO260" s="34">
        <v>50</v>
      </c>
      <c r="HP260" s="34">
        <v>81.818181818181827</v>
      </c>
      <c r="HQ260" s="34">
        <v>70.588235294117652</v>
      </c>
      <c r="HR260" s="34">
        <v>53.333333333333336</v>
      </c>
      <c r="HS260" s="34">
        <v>81.25</v>
      </c>
      <c r="HT260" s="34">
        <v>82.35294117647058</v>
      </c>
      <c r="HU260" s="34">
        <v>68</v>
      </c>
      <c r="HV260" s="34">
        <v>63.636363636363633</v>
      </c>
      <c r="HW260" s="34">
        <v>90.909090909090907</v>
      </c>
      <c r="HX260" s="39">
        <v>33.333333333333329</v>
      </c>
      <c r="HY260" s="39">
        <v>8.3333333333333321</v>
      </c>
      <c r="HZ260" s="39">
        <v>10</v>
      </c>
      <c r="IA260" s="39">
        <v>20</v>
      </c>
      <c r="IB260" s="39">
        <v>18.181818181818183</v>
      </c>
      <c r="IC260" s="39">
        <v>11.76470588235294</v>
      </c>
      <c r="ID260" s="39">
        <v>26.666666666666668</v>
      </c>
      <c r="IE260" s="39">
        <v>12.5</v>
      </c>
      <c r="IF260" s="39">
        <v>5.8823529411764701</v>
      </c>
      <c r="IG260" s="39">
        <v>20</v>
      </c>
      <c r="IH260" s="39">
        <v>18.181818181818183</v>
      </c>
      <c r="II260" s="39">
        <v>0</v>
      </c>
      <c r="IJ260" s="39">
        <v>16.666666666666664</v>
      </c>
      <c r="IK260" s="39">
        <v>33.333333333333329</v>
      </c>
      <c r="IL260" s="39">
        <v>20</v>
      </c>
      <c r="IM260" s="39">
        <v>30</v>
      </c>
      <c r="IN260" s="39">
        <v>0</v>
      </c>
      <c r="IO260" s="39">
        <v>17.647058823529413</v>
      </c>
      <c r="IP260" s="39">
        <v>20</v>
      </c>
      <c r="IQ260" s="39">
        <v>6.25</v>
      </c>
      <c r="IR260" s="39">
        <v>11.76470588235294</v>
      </c>
      <c r="IS260" s="39">
        <v>12</v>
      </c>
      <c r="IT260" s="39">
        <v>18.181818181818183</v>
      </c>
      <c r="IU260" s="39">
        <v>9.0909090909090917</v>
      </c>
      <c r="IV260" s="39">
        <v>3</v>
      </c>
      <c r="IW260" s="39">
        <v>4</v>
      </c>
      <c r="IX260" s="39">
        <v>5</v>
      </c>
      <c r="IY260" s="39">
        <v>5</v>
      </c>
      <c r="IZ260" s="39">
        <v>4</v>
      </c>
      <c r="JA260" s="39">
        <v>5</v>
      </c>
      <c r="JB260" s="39">
        <v>8</v>
      </c>
      <c r="JC260" s="39">
        <v>7</v>
      </c>
      <c r="JD260" s="2">
        <v>4</v>
      </c>
      <c r="JE260" s="2">
        <v>3</v>
      </c>
      <c r="JF260" s="2">
        <v>1</v>
      </c>
      <c r="JG260" s="2">
        <v>4</v>
      </c>
      <c r="JH260" s="2">
        <v>1</v>
      </c>
      <c r="JI260" s="2">
        <v>1</v>
      </c>
      <c r="JJ260" s="2">
        <v>0</v>
      </c>
      <c r="JK260" s="2">
        <v>0</v>
      </c>
      <c r="JL260" s="2">
        <v>1</v>
      </c>
      <c r="JM260" s="44">
        <v>2</v>
      </c>
      <c r="JN260" s="44">
        <v>5</v>
      </c>
      <c r="JO260" s="44">
        <v>3</v>
      </c>
      <c r="JP260" s="2">
        <v>0</v>
      </c>
      <c r="JQ260" s="2">
        <v>0</v>
      </c>
      <c r="JR260" s="2">
        <v>0</v>
      </c>
      <c r="JS260" s="2">
        <v>3</v>
      </c>
      <c r="JT260" s="2">
        <v>1</v>
      </c>
      <c r="JU260" s="2">
        <v>1</v>
      </c>
      <c r="JV260" s="2">
        <v>2</v>
      </c>
      <c r="JW260" s="2">
        <v>3</v>
      </c>
      <c r="JX260" s="2">
        <v>0</v>
      </c>
      <c r="JY260" s="2">
        <v>1</v>
      </c>
      <c r="JZ260" s="2">
        <v>2</v>
      </c>
      <c r="KA260" s="2">
        <v>1</v>
      </c>
      <c r="KB260" s="25">
        <v>0</v>
      </c>
      <c r="KC260" s="25">
        <v>0</v>
      </c>
      <c r="KD260" s="25">
        <v>0</v>
      </c>
      <c r="KE260" s="25">
        <v>0</v>
      </c>
      <c r="KF260" s="25">
        <v>5</v>
      </c>
      <c r="KG260" s="25">
        <v>6</v>
      </c>
      <c r="KH260" s="25">
        <v>7</v>
      </c>
      <c r="KI260" s="25">
        <v>8</v>
      </c>
      <c r="KJ260" s="25">
        <v>5</v>
      </c>
      <c r="KK260" s="25">
        <v>8</v>
      </c>
      <c r="KL260" s="25">
        <v>15</v>
      </c>
      <c r="KM260" s="25">
        <v>11</v>
      </c>
      <c r="KN260" s="25">
        <v>4</v>
      </c>
      <c r="KO260" s="25">
        <v>3</v>
      </c>
      <c r="KP260" s="25">
        <v>1</v>
      </c>
      <c r="KQ260" s="25">
        <v>7</v>
      </c>
      <c r="KR260" s="44">
        <v>60</v>
      </c>
      <c r="KS260" s="44">
        <v>66.666666666666657</v>
      </c>
      <c r="KT260" s="44">
        <v>71.428571428571431</v>
      </c>
      <c r="KU260" s="44">
        <v>62.5</v>
      </c>
      <c r="KV260" s="44">
        <v>80</v>
      </c>
      <c r="KW260" s="44">
        <v>62.5</v>
      </c>
      <c r="KX260" s="44">
        <v>53.333333333333336</v>
      </c>
      <c r="KY260" s="44">
        <v>63.636363636363633</v>
      </c>
      <c r="KZ260" s="44">
        <v>100</v>
      </c>
      <c r="LA260" s="44">
        <v>100</v>
      </c>
      <c r="LB260" s="44">
        <v>100</v>
      </c>
      <c r="LC260" s="44">
        <v>57.142857142857139</v>
      </c>
      <c r="LD260" s="44">
        <v>20</v>
      </c>
      <c r="LE260" s="44">
        <v>16.666666666666664</v>
      </c>
      <c r="LF260" s="44">
        <v>0</v>
      </c>
      <c r="LG260" s="44">
        <v>0</v>
      </c>
      <c r="LH260" s="44">
        <v>20</v>
      </c>
      <c r="LI260" s="44">
        <v>25</v>
      </c>
      <c r="LJ260" s="44">
        <v>33.333333333333329</v>
      </c>
      <c r="LK260" s="44">
        <v>27.27272727272727</v>
      </c>
      <c r="LL260" s="44">
        <v>0</v>
      </c>
      <c r="LM260" s="44">
        <v>0</v>
      </c>
      <c r="LN260" s="44">
        <v>0</v>
      </c>
      <c r="LO260" s="44">
        <v>42.857142857142854</v>
      </c>
      <c r="LP260" s="44">
        <v>20</v>
      </c>
      <c r="LQ260" s="44">
        <v>16.666666666666664</v>
      </c>
      <c r="LR260" s="44">
        <v>28.571428571428569</v>
      </c>
      <c r="LS260" s="44">
        <v>37.5</v>
      </c>
      <c r="LT260" s="44">
        <v>0</v>
      </c>
      <c r="LU260" s="44">
        <v>12.5</v>
      </c>
      <c r="LV260" s="44">
        <v>13.333333333333334</v>
      </c>
      <c r="LW260" s="44">
        <v>9.0909090909090917</v>
      </c>
      <c r="LX260" s="44">
        <v>0</v>
      </c>
      <c r="LY260" s="44">
        <v>0</v>
      </c>
      <c r="LZ260" s="44">
        <v>0</v>
      </c>
      <c r="MA260" s="44">
        <v>0</v>
      </c>
      <c r="MB260" s="25">
        <v>1</v>
      </c>
      <c r="MC260" s="25">
        <v>3</v>
      </c>
      <c r="MD260" s="25">
        <v>1</v>
      </c>
      <c r="ME260" s="25">
        <v>1</v>
      </c>
      <c r="MF260" s="25">
        <v>0</v>
      </c>
      <c r="MG260" s="25">
        <v>1</v>
      </c>
      <c r="MH260" s="25">
        <v>4</v>
      </c>
      <c r="MI260" s="25">
        <v>3</v>
      </c>
      <c r="MJ260" s="25">
        <v>0</v>
      </c>
      <c r="MK260" s="25">
        <v>1</v>
      </c>
      <c r="ML260" s="25">
        <v>0</v>
      </c>
      <c r="MM260" s="25">
        <v>2</v>
      </c>
      <c r="MN260" s="25">
        <v>5</v>
      </c>
      <c r="MO260" s="25">
        <v>7</v>
      </c>
      <c r="MP260" s="25">
        <v>8</v>
      </c>
      <c r="MQ260" s="25">
        <v>7</v>
      </c>
      <c r="MR260" s="25">
        <v>6</v>
      </c>
      <c r="MS260" s="25">
        <v>8</v>
      </c>
      <c r="MT260" s="25">
        <v>11</v>
      </c>
      <c r="MU260" s="25">
        <v>12</v>
      </c>
      <c r="MV260" s="25">
        <v>6</v>
      </c>
      <c r="MW260" s="44">
        <v>4</v>
      </c>
      <c r="MX260" s="44">
        <v>3</v>
      </c>
      <c r="MY260" s="44">
        <v>2</v>
      </c>
      <c r="MZ260" s="44">
        <v>20</v>
      </c>
      <c r="NA260" s="44">
        <v>42.857142857142854</v>
      </c>
      <c r="NB260" s="44">
        <v>12.5</v>
      </c>
      <c r="NC260" s="44">
        <v>14.285714285714285</v>
      </c>
      <c r="ND260" s="44">
        <v>0</v>
      </c>
      <c r="NE260" s="44">
        <v>12.5</v>
      </c>
      <c r="NF260" s="44">
        <v>36.363636363636367</v>
      </c>
      <c r="NG260" s="44">
        <v>25</v>
      </c>
      <c r="NH260" s="44">
        <v>0</v>
      </c>
      <c r="NI260" s="44">
        <v>25</v>
      </c>
      <c r="NJ260" s="44">
        <v>0</v>
      </c>
      <c r="NK260" s="44">
        <v>100</v>
      </c>
      <c r="NL260" s="25">
        <v>1</v>
      </c>
      <c r="NM260" s="25">
        <v>0</v>
      </c>
      <c r="NN260" s="25">
        <v>1</v>
      </c>
      <c r="NO260" s="25">
        <v>0</v>
      </c>
      <c r="NP260" s="25">
        <v>0</v>
      </c>
      <c r="NQ260" s="25">
        <v>0</v>
      </c>
      <c r="NR260" s="25">
        <v>0</v>
      </c>
      <c r="NS260" s="25">
        <v>0</v>
      </c>
      <c r="NT260" s="25">
        <v>0</v>
      </c>
      <c r="NU260" s="25">
        <v>0</v>
      </c>
      <c r="NV260" s="25">
        <v>0</v>
      </c>
      <c r="NW260" s="25">
        <v>0</v>
      </c>
      <c r="NX260" s="25">
        <v>2</v>
      </c>
      <c r="NY260" s="25">
        <v>0</v>
      </c>
      <c r="NZ260" s="25">
        <v>4</v>
      </c>
      <c r="OA260" s="25">
        <v>0</v>
      </c>
      <c r="OB260" s="25">
        <v>0</v>
      </c>
      <c r="OC260" s="25">
        <v>1</v>
      </c>
      <c r="OD260" s="44">
        <v>0</v>
      </c>
      <c r="OE260" s="44">
        <v>0</v>
      </c>
      <c r="OF260" s="44">
        <v>0</v>
      </c>
      <c r="OG260" s="44">
        <v>0</v>
      </c>
      <c r="OH260" s="44">
        <v>0</v>
      </c>
      <c r="OI260" s="44">
        <v>0</v>
      </c>
      <c r="OJ260" s="44">
        <v>50</v>
      </c>
      <c r="OK260" s="44">
        <v>999999999</v>
      </c>
      <c r="OL260" s="44">
        <v>25</v>
      </c>
      <c r="OM260" s="44">
        <v>999999999</v>
      </c>
      <c r="ON260" s="44">
        <v>999999999</v>
      </c>
      <c r="OO260" s="44">
        <v>0</v>
      </c>
      <c r="OP260" s="44">
        <v>999999999</v>
      </c>
      <c r="OQ260" s="44">
        <v>999999999</v>
      </c>
      <c r="OR260" s="44">
        <v>999999999</v>
      </c>
      <c r="OS260" s="44">
        <v>999999999</v>
      </c>
      <c r="OT260" s="44">
        <v>999999999</v>
      </c>
      <c r="OU260" s="44">
        <v>999999999</v>
      </c>
      <c r="OV260" s="25">
        <v>16</v>
      </c>
      <c r="OW260" s="25">
        <v>12</v>
      </c>
      <c r="OX260" s="25">
        <v>18</v>
      </c>
      <c r="OY260" s="25">
        <v>22</v>
      </c>
      <c r="OZ260" s="25">
        <v>24</v>
      </c>
      <c r="PA260" s="25">
        <v>25</v>
      </c>
      <c r="PB260" s="25">
        <v>29</v>
      </c>
      <c r="PC260" s="25">
        <v>40</v>
      </c>
      <c r="PD260" s="25">
        <v>29</v>
      </c>
      <c r="PE260" s="25">
        <v>34</v>
      </c>
      <c r="PF260" s="25">
        <v>19</v>
      </c>
      <c r="PG260" s="25">
        <v>10</v>
      </c>
      <c r="PH260" s="25">
        <v>22</v>
      </c>
      <c r="PI260" s="25">
        <v>20</v>
      </c>
      <c r="PJ260" s="25">
        <v>28</v>
      </c>
      <c r="PK260" s="25">
        <v>26</v>
      </c>
      <c r="PL260" s="25">
        <v>26</v>
      </c>
      <c r="PM260" s="25">
        <v>31</v>
      </c>
      <c r="PN260" s="25">
        <v>40</v>
      </c>
      <c r="PO260" s="25">
        <v>47</v>
      </c>
      <c r="PP260" s="25">
        <v>36</v>
      </c>
      <c r="PQ260" s="25">
        <v>39</v>
      </c>
      <c r="PR260" s="25">
        <v>24</v>
      </c>
      <c r="PS260" s="25">
        <v>24</v>
      </c>
      <c r="PT260" s="44">
        <v>72.727272727272734</v>
      </c>
      <c r="PU260" s="44">
        <v>60</v>
      </c>
      <c r="PV260" s="44">
        <v>64.285714285714292</v>
      </c>
      <c r="PW260" s="44">
        <v>84.615384615384613</v>
      </c>
      <c r="PX260" s="44">
        <v>92.307692307692307</v>
      </c>
      <c r="PY260" s="44">
        <v>80.645161290322577</v>
      </c>
      <c r="PZ260" s="44">
        <v>72.5</v>
      </c>
      <c r="QA260" s="44">
        <v>85.106382978723403</v>
      </c>
      <c r="QB260" s="44">
        <v>80.555555555555557</v>
      </c>
      <c r="QC260" s="44">
        <v>87.179487179487182</v>
      </c>
      <c r="QD260" s="44">
        <v>79.166666666666657</v>
      </c>
      <c r="QE260" s="44">
        <v>41.666666666666671</v>
      </c>
      <c r="QF260" s="25">
        <v>16</v>
      </c>
      <c r="QG260" s="25">
        <v>12</v>
      </c>
      <c r="QH260" s="25">
        <v>20</v>
      </c>
      <c r="QI260" s="25">
        <v>21</v>
      </c>
      <c r="QJ260" s="25">
        <v>23</v>
      </c>
      <c r="QK260" s="25">
        <v>22</v>
      </c>
      <c r="QL260" s="25">
        <v>31</v>
      </c>
      <c r="QM260" s="25">
        <v>38</v>
      </c>
      <c r="QN260" s="25">
        <v>31</v>
      </c>
      <c r="QO260" s="25">
        <v>32</v>
      </c>
      <c r="QP260" s="25">
        <v>13</v>
      </c>
      <c r="QQ260" s="25">
        <v>22</v>
      </c>
      <c r="QR260" s="25">
        <v>20</v>
      </c>
      <c r="QS260" s="25">
        <v>28</v>
      </c>
      <c r="QT260" s="25">
        <v>26</v>
      </c>
      <c r="QU260" s="25">
        <v>26</v>
      </c>
      <c r="QV260" s="25">
        <v>31</v>
      </c>
      <c r="QW260" s="25">
        <v>40</v>
      </c>
      <c r="QX260" s="25">
        <v>47</v>
      </c>
      <c r="QY260" s="25">
        <v>36</v>
      </c>
      <c r="QZ260" s="25">
        <v>39</v>
      </c>
      <c r="RA260" s="25">
        <v>24</v>
      </c>
      <c r="RB260" s="44">
        <v>72.727272727272734</v>
      </c>
      <c r="RC260" s="44">
        <v>60</v>
      </c>
      <c r="RD260" s="44">
        <v>71.428571428571431</v>
      </c>
      <c r="RE260" s="44">
        <v>80.769230769230774</v>
      </c>
      <c r="RF260" s="44">
        <v>88.461538461538453</v>
      </c>
      <c r="RG260" s="44">
        <v>70.967741935483872</v>
      </c>
      <c r="RH260" s="44">
        <v>77.5</v>
      </c>
      <c r="RI260" s="44">
        <v>80.851063829787222</v>
      </c>
      <c r="RJ260" s="44">
        <v>86.111111111111114</v>
      </c>
      <c r="RK260" s="44">
        <v>82.051282051282044</v>
      </c>
      <c r="RL260" s="44">
        <v>54.166666666666664</v>
      </c>
      <c r="RM260" s="25">
        <v>10</v>
      </c>
      <c r="RN260" s="25">
        <v>17</v>
      </c>
      <c r="RO260" s="25">
        <v>16</v>
      </c>
      <c r="RP260" s="25">
        <v>17</v>
      </c>
      <c r="RQ260" s="25">
        <v>15</v>
      </c>
      <c r="RR260" s="25">
        <v>21</v>
      </c>
      <c r="RS260" s="25">
        <v>30</v>
      </c>
      <c r="RT260" s="25">
        <v>26</v>
      </c>
      <c r="RU260" s="25">
        <v>19</v>
      </c>
      <c r="RV260" s="25">
        <v>21</v>
      </c>
      <c r="RW260" s="25">
        <v>11</v>
      </c>
      <c r="RX260" s="25">
        <v>13</v>
      </c>
      <c r="RY260" s="25">
        <v>6</v>
      </c>
      <c r="RZ260" s="25">
        <v>9</v>
      </c>
      <c r="SA260" s="25">
        <v>9</v>
      </c>
      <c r="SB260" s="25">
        <v>8</v>
      </c>
      <c r="SC260" s="25">
        <v>12</v>
      </c>
      <c r="SD260" s="25">
        <v>13</v>
      </c>
      <c r="SE260" s="25">
        <v>14</v>
      </c>
      <c r="SF260" s="25">
        <v>14</v>
      </c>
      <c r="SG260" s="25">
        <v>12</v>
      </c>
      <c r="SH260" s="25">
        <v>15</v>
      </c>
      <c r="SI260" s="25">
        <v>4</v>
      </c>
      <c r="SJ260" s="25">
        <v>14</v>
      </c>
      <c r="SK260" s="25">
        <v>6</v>
      </c>
      <c r="SL260" s="25">
        <v>8</v>
      </c>
      <c r="SM260" s="25">
        <v>8</v>
      </c>
      <c r="SN260" s="25">
        <v>7</v>
      </c>
      <c r="SO260" s="25">
        <v>10</v>
      </c>
      <c r="SP260" s="25">
        <v>10</v>
      </c>
      <c r="SQ260" s="25">
        <v>14</v>
      </c>
      <c r="SR260" s="25">
        <v>11</v>
      </c>
      <c r="SS260" s="25">
        <v>10</v>
      </c>
      <c r="ST260" s="25">
        <v>8</v>
      </c>
      <c r="SU260" s="25">
        <v>4</v>
      </c>
      <c r="SV260" s="25">
        <v>12</v>
      </c>
      <c r="SW260" s="44">
        <v>76.923076923076934</v>
      </c>
      <c r="SX260" s="44">
        <v>94.444444444444443</v>
      </c>
      <c r="SY260" s="44">
        <v>72.727272727272734</v>
      </c>
      <c r="SZ260" s="44">
        <v>80.952380952380949</v>
      </c>
      <c r="TA260" s="44">
        <v>88.235294117647058</v>
      </c>
      <c r="TB260" s="44">
        <v>70</v>
      </c>
      <c r="TC260" s="44">
        <v>93.75</v>
      </c>
      <c r="TD260" s="44">
        <v>81.25</v>
      </c>
      <c r="TE260" s="44">
        <v>79.166666666666657</v>
      </c>
      <c r="TF260" s="44">
        <v>70</v>
      </c>
      <c r="TG260" s="44">
        <v>78.571428571428569</v>
      </c>
      <c r="TH260" s="44">
        <v>61.904761904761905</v>
      </c>
      <c r="TI260" s="44">
        <v>46.153846153846153</v>
      </c>
      <c r="TJ260" s="44">
        <v>50</v>
      </c>
      <c r="TK260" s="44">
        <v>40.909090909090914</v>
      </c>
      <c r="TL260" s="44">
        <v>38.095238095238095</v>
      </c>
      <c r="TM260" s="44">
        <v>70.588235294117652</v>
      </c>
      <c r="TN260" s="44">
        <v>43.333333333333336</v>
      </c>
      <c r="TO260" s="44">
        <v>43.75</v>
      </c>
      <c r="TP260" s="44">
        <v>43.75</v>
      </c>
      <c r="TQ260" s="44">
        <v>50</v>
      </c>
      <c r="TR260" s="44">
        <v>50</v>
      </c>
      <c r="TS260" s="44">
        <v>28.571428571428569</v>
      </c>
      <c r="TT260" s="44">
        <v>66.666666666666657</v>
      </c>
      <c r="TU260" s="44">
        <v>46.153846153846153</v>
      </c>
      <c r="TV260" s="44">
        <v>44.444444444444443</v>
      </c>
      <c r="TW260" s="44">
        <v>36.363636363636367</v>
      </c>
      <c r="TX260" s="44">
        <v>33.333333333333329</v>
      </c>
      <c r="TY260" s="44">
        <v>58.82352941176471</v>
      </c>
      <c r="TZ260" s="44">
        <v>33.333333333333329</v>
      </c>
      <c r="UA260" s="44">
        <v>43.75</v>
      </c>
      <c r="UB260" s="44">
        <v>34.375</v>
      </c>
      <c r="UC260" s="44">
        <v>41.666666666666671</v>
      </c>
      <c r="UD260" s="44">
        <v>26.666666666666668</v>
      </c>
      <c r="UE260" s="44">
        <v>28.571428571428569</v>
      </c>
      <c r="UF260" s="44">
        <v>57.142857142857139</v>
      </c>
    </row>
    <row r="261" spans="1:552" x14ac:dyDescent="0.25">
      <c r="A261" s="2" t="str">
        <f t="shared" si="4"/>
        <v xml:space="preserve">412550 São José dos Pinhais                                                                                                                         </v>
      </c>
      <c r="B261" s="58">
        <v>412550</v>
      </c>
      <c r="C261" s="2" t="s">
        <v>305</v>
      </c>
      <c r="D261" s="56">
        <v>26</v>
      </c>
      <c r="E261" s="56">
        <v>26</v>
      </c>
      <c r="F261" s="56">
        <v>21</v>
      </c>
      <c r="G261" s="56">
        <v>22</v>
      </c>
      <c r="H261" s="56">
        <v>21</v>
      </c>
      <c r="I261" s="56">
        <v>21</v>
      </c>
      <c r="J261" s="56">
        <v>21</v>
      </c>
      <c r="K261" s="56">
        <v>22</v>
      </c>
      <c r="L261" s="56">
        <v>14</v>
      </c>
      <c r="M261" s="56">
        <v>16</v>
      </c>
      <c r="N261" s="56">
        <v>18</v>
      </c>
      <c r="O261" s="56">
        <v>19</v>
      </c>
      <c r="P261" s="59">
        <v>6</v>
      </c>
      <c r="Q261" s="59">
        <v>15</v>
      </c>
      <c r="R261" s="59">
        <v>9</v>
      </c>
      <c r="S261" s="59">
        <v>16</v>
      </c>
      <c r="T261" s="59">
        <v>15</v>
      </c>
      <c r="U261" s="59">
        <v>10</v>
      </c>
      <c r="V261" s="59">
        <v>16</v>
      </c>
      <c r="W261" s="59">
        <v>18</v>
      </c>
      <c r="X261" s="59">
        <v>11</v>
      </c>
      <c r="Y261" s="59">
        <v>10</v>
      </c>
      <c r="Z261" s="59">
        <v>12</v>
      </c>
      <c r="AA261" s="59">
        <v>13</v>
      </c>
      <c r="AB261" s="62">
        <v>23.076923076923077</v>
      </c>
      <c r="AC261" s="62">
        <v>57.692307692307686</v>
      </c>
      <c r="AD261" s="62">
        <v>42.857142857142854</v>
      </c>
      <c r="AE261" s="62">
        <v>72.727272727272734</v>
      </c>
      <c r="AF261" s="62">
        <v>71.428571428571431</v>
      </c>
      <c r="AG261" s="62">
        <v>47.619047619047613</v>
      </c>
      <c r="AH261" s="62">
        <v>76.19047619047619</v>
      </c>
      <c r="AI261" s="62">
        <v>81.818181818181827</v>
      </c>
      <c r="AJ261" s="62">
        <v>78.571428571428569</v>
      </c>
      <c r="AK261" s="62">
        <v>62.5</v>
      </c>
      <c r="AL261" s="62">
        <v>66.666666666666657</v>
      </c>
      <c r="AM261" s="62">
        <v>68.421052631578945</v>
      </c>
      <c r="AN261" s="61">
        <v>20</v>
      </c>
      <c r="AO261" s="25">
        <v>11</v>
      </c>
      <c r="AP261" s="25">
        <v>12</v>
      </c>
      <c r="AQ261" s="25">
        <v>5</v>
      </c>
      <c r="AR261" s="25">
        <v>5</v>
      </c>
      <c r="AS261" s="25">
        <v>10</v>
      </c>
      <c r="AT261" s="25">
        <v>3</v>
      </c>
      <c r="AU261" s="25">
        <v>4</v>
      </c>
      <c r="AV261" s="25">
        <v>2</v>
      </c>
      <c r="AW261" s="25">
        <v>6</v>
      </c>
      <c r="AX261" s="25">
        <v>6</v>
      </c>
      <c r="AY261" s="25">
        <v>5</v>
      </c>
      <c r="AZ261" s="39">
        <v>76.923076923076934</v>
      </c>
      <c r="BA261" s="39">
        <v>42.307692307692307</v>
      </c>
      <c r="BB261" s="39">
        <v>57.142857142857139</v>
      </c>
      <c r="BC261" s="39">
        <v>22.727272727272727</v>
      </c>
      <c r="BD261" s="39">
        <v>23.809523809523807</v>
      </c>
      <c r="BE261" s="39">
        <v>47.619047619047613</v>
      </c>
      <c r="BF261" s="39">
        <v>14.285714285714285</v>
      </c>
      <c r="BG261" s="39">
        <v>18.181818181818183</v>
      </c>
      <c r="BH261" s="39">
        <v>14.285714285714285</v>
      </c>
      <c r="BI261" s="39">
        <v>37.5</v>
      </c>
      <c r="BJ261" s="39">
        <v>33.333333333333329</v>
      </c>
      <c r="BK261" s="39">
        <v>26.315789473684209</v>
      </c>
      <c r="BL261" s="25">
        <v>0</v>
      </c>
      <c r="BM261" s="25">
        <v>0</v>
      </c>
      <c r="BN261" s="25">
        <v>0</v>
      </c>
      <c r="BO261" s="25">
        <v>1</v>
      </c>
      <c r="BP261" s="25">
        <v>1</v>
      </c>
      <c r="BQ261" s="25">
        <v>1</v>
      </c>
      <c r="BR261" s="25">
        <v>2</v>
      </c>
      <c r="BS261" s="25">
        <v>0</v>
      </c>
      <c r="BT261" s="25">
        <v>1</v>
      </c>
      <c r="BU261" s="25">
        <v>0</v>
      </c>
      <c r="BV261" s="25">
        <v>0</v>
      </c>
      <c r="BW261" s="25">
        <v>1</v>
      </c>
      <c r="BX261" s="39">
        <v>0</v>
      </c>
      <c r="BY261" s="39">
        <v>0</v>
      </c>
      <c r="BZ261" s="39">
        <v>0</v>
      </c>
      <c r="CA261" s="39">
        <v>4.5454545454545459</v>
      </c>
      <c r="CB261" s="39">
        <v>4.7619047619047619</v>
      </c>
      <c r="CC261" s="39">
        <v>4.7619047619047619</v>
      </c>
      <c r="CD261" s="39">
        <v>9.5238095238095237</v>
      </c>
      <c r="CE261" s="39">
        <v>0</v>
      </c>
      <c r="CF261" s="39">
        <v>7.1428571428571423</v>
      </c>
      <c r="CG261" s="39">
        <v>0</v>
      </c>
      <c r="CH261" s="39">
        <v>0</v>
      </c>
      <c r="CI261" s="39">
        <v>5.2631578947368416</v>
      </c>
      <c r="CJ261" s="63">
        <v>2</v>
      </c>
      <c r="CK261" s="63">
        <v>7</v>
      </c>
      <c r="CL261" s="63">
        <v>3</v>
      </c>
      <c r="CM261" s="63">
        <v>7</v>
      </c>
      <c r="CN261" s="63">
        <v>9</v>
      </c>
      <c r="CO261" s="63">
        <v>3</v>
      </c>
      <c r="CP261" s="63">
        <v>8</v>
      </c>
      <c r="CQ261" s="63">
        <v>8</v>
      </c>
      <c r="CR261" s="63">
        <v>4</v>
      </c>
      <c r="CS261" s="63">
        <v>7</v>
      </c>
      <c r="CT261" s="63">
        <v>7</v>
      </c>
      <c r="CU261" s="63">
        <v>6</v>
      </c>
      <c r="CV261" s="63">
        <v>1</v>
      </c>
      <c r="CW261" s="63">
        <v>2</v>
      </c>
      <c r="CX261" s="63">
        <v>0</v>
      </c>
      <c r="CY261" s="63">
        <v>3</v>
      </c>
      <c r="CZ261" s="63">
        <v>2</v>
      </c>
      <c r="DA261" s="63">
        <v>2</v>
      </c>
      <c r="DB261" s="63">
        <v>0</v>
      </c>
      <c r="DC261" s="63">
        <v>0</v>
      </c>
      <c r="DD261" s="63">
        <v>1</v>
      </c>
      <c r="DE261" s="63">
        <v>0</v>
      </c>
      <c r="DF261" s="63">
        <v>0</v>
      </c>
      <c r="DG261" s="63">
        <v>0</v>
      </c>
      <c r="DH261" s="25">
        <v>2</v>
      </c>
      <c r="DI261" s="25">
        <v>3</v>
      </c>
      <c r="DJ261" s="25">
        <v>1</v>
      </c>
      <c r="DK261" s="25">
        <v>3</v>
      </c>
      <c r="DL261" s="25">
        <v>3</v>
      </c>
      <c r="DM261" s="25">
        <v>1</v>
      </c>
      <c r="DN261" s="25">
        <v>4</v>
      </c>
      <c r="DO261" s="25">
        <v>2</v>
      </c>
      <c r="DP261" s="25">
        <v>2</v>
      </c>
      <c r="DQ261" s="25">
        <v>1</v>
      </c>
      <c r="DR261" s="25">
        <v>0</v>
      </c>
      <c r="DS261" s="25">
        <v>1</v>
      </c>
      <c r="DT261" s="34">
        <v>5</v>
      </c>
      <c r="DU261" s="34">
        <v>12</v>
      </c>
      <c r="DV261" s="34">
        <v>4</v>
      </c>
      <c r="DW261" s="34">
        <v>13</v>
      </c>
      <c r="DX261" s="34">
        <v>14</v>
      </c>
      <c r="DY261" s="34">
        <v>6</v>
      </c>
      <c r="DZ261" s="34">
        <v>12</v>
      </c>
      <c r="EA261" s="2">
        <v>10</v>
      </c>
      <c r="EB261" s="2">
        <v>7</v>
      </c>
      <c r="EC261" s="2">
        <v>8</v>
      </c>
      <c r="ED261" s="2">
        <v>7</v>
      </c>
      <c r="EE261" s="2">
        <v>7</v>
      </c>
      <c r="EF261" s="34">
        <v>40</v>
      </c>
      <c r="EG261" s="34">
        <v>58.333333333333336</v>
      </c>
      <c r="EH261" s="34">
        <v>75</v>
      </c>
      <c r="EI261" s="34">
        <v>53.846153846153847</v>
      </c>
      <c r="EJ261" s="34">
        <v>64.285714285714292</v>
      </c>
      <c r="EK261" s="34">
        <v>50</v>
      </c>
      <c r="EL261" s="34">
        <v>66.666666666666657</v>
      </c>
      <c r="EM261" s="34">
        <v>80</v>
      </c>
      <c r="EN261" s="34">
        <v>57.142857142857139</v>
      </c>
      <c r="EO261" s="34">
        <v>87.5</v>
      </c>
      <c r="EP261" s="34">
        <v>100</v>
      </c>
      <c r="EQ261" s="34">
        <v>85.714285714285708</v>
      </c>
      <c r="ER261" s="34">
        <v>20</v>
      </c>
      <c r="ES261" s="34">
        <v>16.666666666666664</v>
      </c>
      <c r="ET261" s="34">
        <v>0</v>
      </c>
      <c r="EU261" s="34">
        <v>23.076923076923077</v>
      </c>
      <c r="EV261" s="34">
        <v>14.285714285714285</v>
      </c>
      <c r="EW261" s="34">
        <v>33.333333333333329</v>
      </c>
      <c r="EX261" s="34">
        <v>0</v>
      </c>
      <c r="EY261" s="34">
        <v>0</v>
      </c>
      <c r="EZ261" s="34">
        <v>14.285714285714285</v>
      </c>
      <c r="FA261" s="34">
        <v>0</v>
      </c>
      <c r="FB261" s="34">
        <v>0</v>
      </c>
      <c r="FC261" s="34">
        <v>0</v>
      </c>
      <c r="FD261" s="42">
        <v>40</v>
      </c>
      <c r="FE261" s="42">
        <v>25</v>
      </c>
      <c r="FF261" s="42">
        <v>25</v>
      </c>
      <c r="FG261" s="42">
        <v>23.076923076923077</v>
      </c>
      <c r="FH261" s="42">
        <v>21.428571428571427</v>
      </c>
      <c r="FI261" s="42">
        <v>16.666666666666664</v>
      </c>
      <c r="FJ261" s="42">
        <v>33.333333333333329</v>
      </c>
      <c r="FK261" s="42">
        <v>20</v>
      </c>
      <c r="FL261" s="42">
        <v>28.571428571428569</v>
      </c>
      <c r="FM261" s="42">
        <v>12.5</v>
      </c>
      <c r="FN261" s="42">
        <v>0</v>
      </c>
      <c r="FO261" s="42">
        <v>14.285714285714285</v>
      </c>
      <c r="FP261" s="42">
        <v>3</v>
      </c>
      <c r="FQ261" s="2">
        <v>13</v>
      </c>
      <c r="FR261" s="2">
        <v>2</v>
      </c>
      <c r="FS261" s="2">
        <v>12</v>
      </c>
      <c r="FT261" s="2">
        <v>11</v>
      </c>
      <c r="FU261" s="2">
        <v>5</v>
      </c>
      <c r="FV261" s="2">
        <v>8</v>
      </c>
      <c r="FW261" s="2">
        <v>13</v>
      </c>
      <c r="FX261" s="2">
        <v>8</v>
      </c>
      <c r="FY261" s="2">
        <v>9</v>
      </c>
      <c r="FZ261" s="2">
        <v>10</v>
      </c>
      <c r="GA261" s="2">
        <v>9</v>
      </c>
      <c r="GB261" s="25">
        <v>3</v>
      </c>
      <c r="GC261" s="25">
        <v>0</v>
      </c>
      <c r="GD261" s="25">
        <v>0</v>
      </c>
      <c r="GE261" s="25">
        <v>1</v>
      </c>
      <c r="GF261" s="25">
        <v>2</v>
      </c>
      <c r="GG261" s="25">
        <v>3</v>
      </c>
      <c r="GH261" s="25">
        <v>3</v>
      </c>
      <c r="GI261" s="25">
        <v>3</v>
      </c>
      <c r="GJ261" s="25">
        <v>0</v>
      </c>
      <c r="GK261" s="25">
        <v>1</v>
      </c>
      <c r="GL261" s="25">
        <v>0</v>
      </c>
      <c r="GM261" s="25">
        <v>0</v>
      </c>
      <c r="GN261" s="2">
        <v>0</v>
      </c>
      <c r="GO261" s="2">
        <v>1</v>
      </c>
      <c r="GP261" s="2">
        <v>5</v>
      </c>
      <c r="GQ261" s="2">
        <v>2</v>
      </c>
      <c r="GR261" s="2">
        <v>2</v>
      </c>
      <c r="GS261" s="2">
        <v>1</v>
      </c>
      <c r="GT261" s="2">
        <v>5</v>
      </c>
      <c r="GU261" s="2">
        <v>1</v>
      </c>
      <c r="GV261" s="2">
        <v>2</v>
      </c>
      <c r="GW261" s="2">
        <v>0</v>
      </c>
      <c r="GX261" s="2">
        <v>2</v>
      </c>
      <c r="GY261" s="2">
        <v>1</v>
      </c>
      <c r="GZ261" s="2">
        <v>6</v>
      </c>
      <c r="HA261" s="2">
        <v>14</v>
      </c>
      <c r="HB261" s="2">
        <v>7</v>
      </c>
      <c r="HC261" s="2">
        <v>15</v>
      </c>
      <c r="HD261" s="2">
        <v>15</v>
      </c>
      <c r="HE261" s="2">
        <v>9</v>
      </c>
      <c r="HF261" s="2">
        <v>16</v>
      </c>
      <c r="HG261" s="2">
        <v>17</v>
      </c>
      <c r="HH261" s="2">
        <v>10</v>
      </c>
      <c r="HI261" s="2">
        <v>10</v>
      </c>
      <c r="HJ261" s="2">
        <v>12</v>
      </c>
      <c r="HK261" s="2">
        <v>10</v>
      </c>
      <c r="HL261" s="34">
        <v>50</v>
      </c>
      <c r="HM261" s="34">
        <v>92.857142857142861</v>
      </c>
      <c r="HN261" s="34">
        <v>28.571428571428569</v>
      </c>
      <c r="HO261" s="34">
        <v>80</v>
      </c>
      <c r="HP261" s="34">
        <v>73.333333333333329</v>
      </c>
      <c r="HQ261" s="34">
        <v>55.555555555555557</v>
      </c>
      <c r="HR261" s="34">
        <v>50</v>
      </c>
      <c r="HS261" s="34">
        <v>76.470588235294116</v>
      </c>
      <c r="HT261" s="34">
        <v>80</v>
      </c>
      <c r="HU261" s="34">
        <v>90</v>
      </c>
      <c r="HV261" s="34">
        <v>83.333333333333343</v>
      </c>
      <c r="HW261" s="34">
        <v>90</v>
      </c>
      <c r="HX261" s="39">
        <v>50</v>
      </c>
      <c r="HY261" s="39">
        <v>0</v>
      </c>
      <c r="HZ261" s="39">
        <v>0</v>
      </c>
      <c r="IA261" s="39">
        <v>6.666666666666667</v>
      </c>
      <c r="IB261" s="39">
        <v>13.333333333333334</v>
      </c>
      <c r="IC261" s="39">
        <v>33.333333333333329</v>
      </c>
      <c r="ID261" s="39">
        <v>18.75</v>
      </c>
      <c r="IE261" s="39">
        <v>17.647058823529413</v>
      </c>
      <c r="IF261" s="39">
        <v>0</v>
      </c>
      <c r="IG261" s="39">
        <v>10</v>
      </c>
      <c r="IH261" s="39">
        <v>0</v>
      </c>
      <c r="II261" s="39">
        <v>0</v>
      </c>
      <c r="IJ261" s="39">
        <v>0</v>
      </c>
      <c r="IK261" s="39">
        <v>7.1428571428571423</v>
      </c>
      <c r="IL261" s="39">
        <v>71.428571428571431</v>
      </c>
      <c r="IM261" s="39">
        <v>13.333333333333334</v>
      </c>
      <c r="IN261" s="39">
        <v>13.333333333333334</v>
      </c>
      <c r="IO261" s="39">
        <v>11.111111111111111</v>
      </c>
      <c r="IP261" s="39">
        <v>31.25</v>
      </c>
      <c r="IQ261" s="39">
        <v>5.8823529411764701</v>
      </c>
      <c r="IR261" s="39">
        <v>20</v>
      </c>
      <c r="IS261" s="39">
        <v>0</v>
      </c>
      <c r="IT261" s="39">
        <v>16.666666666666664</v>
      </c>
      <c r="IU261" s="39">
        <v>10</v>
      </c>
      <c r="IV261" s="39">
        <v>6</v>
      </c>
      <c r="IW261" s="39">
        <v>6</v>
      </c>
      <c r="IX261" s="39">
        <v>6</v>
      </c>
      <c r="IY261" s="39">
        <v>4</v>
      </c>
      <c r="IZ261" s="39">
        <v>3</v>
      </c>
      <c r="JA261" s="39">
        <v>5</v>
      </c>
      <c r="JB261" s="39">
        <v>1</v>
      </c>
      <c r="JC261" s="39">
        <v>3</v>
      </c>
      <c r="JD261" s="2">
        <v>2</v>
      </c>
      <c r="JE261" s="2">
        <v>6</v>
      </c>
      <c r="JF261" s="2">
        <v>5</v>
      </c>
      <c r="JG261" s="2">
        <v>5</v>
      </c>
      <c r="JH261" s="2">
        <v>5</v>
      </c>
      <c r="JI261" s="2">
        <v>2</v>
      </c>
      <c r="JJ261" s="2">
        <v>2</v>
      </c>
      <c r="JK261" s="2">
        <v>0</v>
      </c>
      <c r="JL261" s="2">
        <v>0</v>
      </c>
      <c r="JM261" s="44">
        <v>3</v>
      </c>
      <c r="JN261" s="44">
        <v>1</v>
      </c>
      <c r="JO261" s="44">
        <v>0</v>
      </c>
      <c r="JP261" s="2">
        <v>0</v>
      </c>
      <c r="JQ261" s="2">
        <v>0</v>
      </c>
      <c r="JR261" s="2">
        <v>1</v>
      </c>
      <c r="JS261" s="2">
        <v>0</v>
      </c>
      <c r="JT261" s="2">
        <v>7</v>
      </c>
      <c r="JU261" s="2">
        <v>3</v>
      </c>
      <c r="JV261" s="2">
        <v>2</v>
      </c>
      <c r="JW261" s="2">
        <v>0</v>
      </c>
      <c r="JX261" s="2">
        <v>2</v>
      </c>
      <c r="JY261" s="2">
        <v>2</v>
      </c>
      <c r="JZ261" s="2">
        <v>1</v>
      </c>
      <c r="KA261" s="2">
        <v>1</v>
      </c>
      <c r="KB261" s="25">
        <v>0</v>
      </c>
      <c r="KC261" s="25">
        <v>0</v>
      </c>
      <c r="KD261" s="25">
        <v>0</v>
      </c>
      <c r="KE261" s="25">
        <v>0</v>
      </c>
      <c r="KF261" s="25">
        <v>18</v>
      </c>
      <c r="KG261" s="25">
        <v>11</v>
      </c>
      <c r="KH261" s="25">
        <v>10</v>
      </c>
      <c r="KI261" s="25">
        <v>4</v>
      </c>
      <c r="KJ261" s="25">
        <v>5</v>
      </c>
      <c r="KK261" s="25">
        <v>10</v>
      </c>
      <c r="KL261" s="25">
        <v>3</v>
      </c>
      <c r="KM261" s="25">
        <v>4</v>
      </c>
      <c r="KN261" s="25">
        <v>2</v>
      </c>
      <c r="KO261" s="25">
        <v>6</v>
      </c>
      <c r="KP261" s="25">
        <v>6</v>
      </c>
      <c r="KQ261" s="25">
        <v>5</v>
      </c>
      <c r="KR261" s="44">
        <v>33.333333333333329</v>
      </c>
      <c r="KS261" s="44">
        <v>54.54545454545454</v>
      </c>
      <c r="KT261" s="44">
        <v>60</v>
      </c>
      <c r="KU261" s="44">
        <v>100</v>
      </c>
      <c r="KV261" s="44">
        <v>60</v>
      </c>
      <c r="KW261" s="44">
        <v>50</v>
      </c>
      <c r="KX261" s="44">
        <v>33.333333333333329</v>
      </c>
      <c r="KY261" s="44">
        <v>75</v>
      </c>
      <c r="KZ261" s="44">
        <v>100</v>
      </c>
      <c r="LA261" s="44">
        <v>100</v>
      </c>
      <c r="LB261" s="44">
        <v>83.333333333333343</v>
      </c>
      <c r="LC261" s="44">
        <v>100</v>
      </c>
      <c r="LD261" s="44">
        <v>27.777777777777779</v>
      </c>
      <c r="LE261" s="44">
        <v>18.181818181818183</v>
      </c>
      <c r="LF261" s="44">
        <v>20</v>
      </c>
      <c r="LG261" s="44">
        <v>0</v>
      </c>
      <c r="LH261" s="44">
        <v>0</v>
      </c>
      <c r="LI261" s="44">
        <v>30</v>
      </c>
      <c r="LJ261" s="44">
        <v>33.333333333333329</v>
      </c>
      <c r="LK261" s="44">
        <v>0</v>
      </c>
      <c r="LL261" s="44">
        <v>0</v>
      </c>
      <c r="LM261" s="44">
        <v>0</v>
      </c>
      <c r="LN261" s="44">
        <v>16.666666666666664</v>
      </c>
      <c r="LO261" s="44">
        <v>0</v>
      </c>
      <c r="LP261" s="44">
        <v>38.888888888888893</v>
      </c>
      <c r="LQ261" s="44">
        <v>27.27272727272727</v>
      </c>
      <c r="LR261" s="44">
        <v>20</v>
      </c>
      <c r="LS261" s="44">
        <v>0</v>
      </c>
      <c r="LT261" s="44">
        <v>40</v>
      </c>
      <c r="LU261" s="44">
        <v>20</v>
      </c>
      <c r="LV261" s="44">
        <v>33.333333333333329</v>
      </c>
      <c r="LW261" s="44">
        <v>25</v>
      </c>
      <c r="LX261" s="44">
        <v>0</v>
      </c>
      <c r="LY261" s="44">
        <v>0</v>
      </c>
      <c r="LZ261" s="44">
        <v>0</v>
      </c>
      <c r="MA261" s="44">
        <v>0</v>
      </c>
      <c r="MB261" s="25">
        <v>2</v>
      </c>
      <c r="MC261" s="25">
        <v>1</v>
      </c>
      <c r="MD261" s="25">
        <v>0</v>
      </c>
      <c r="ME261" s="25">
        <v>4</v>
      </c>
      <c r="MF261" s="25">
        <v>1</v>
      </c>
      <c r="MG261" s="25">
        <v>1</v>
      </c>
      <c r="MH261" s="25">
        <v>4</v>
      </c>
      <c r="MI261" s="25">
        <v>0</v>
      </c>
      <c r="MJ261" s="25">
        <v>3</v>
      </c>
      <c r="MK261" s="25">
        <v>0</v>
      </c>
      <c r="ML261" s="25">
        <v>0</v>
      </c>
      <c r="MM261" s="25">
        <v>0</v>
      </c>
      <c r="MN261" s="25">
        <v>5</v>
      </c>
      <c r="MO261" s="25">
        <v>12</v>
      </c>
      <c r="MP261" s="25">
        <v>4</v>
      </c>
      <c r="MQ261" s="25">
        <v>13</v>
      </c>
      <c r="MR261" s="25">
        <v>14</v>
      </c>
      <c r="MS261" s="25">
        <v>6</v>
      </c>
      <c r="MT261" s="25">
        <v>9</v>
      </c>
      <c r="MU261" s="25">
        <v>4</v>
      </c>
      <c r="MV261" s="25">
        <v>4</v>
      </c>
      <c r="MW261" s="44">
        <v>2</v>
      </c>
      <c r="MX261" s="44">
        <v>1</v>
      </c>
      <c r="MY261" s="44">
        <v>5</v>
      </c>
      <c r="MZ261" s="44">
        <v>40</v>
      </c>
      <c r="NA261" s="44">
        <v>8.3333333333333321</v>
      </c>
      <c r="NB261" s="44">
        <v>0</v>
      </c>
      <c r="NC261" s="44">
        <v>30.76923076923077</v>
      </c>
      <c r="ND261" s="44">
        <v>7.1428571428571423</v>
      </c>
      <c r="NE261" s="44">
        <v>16.666666666666664</v>
      </c>
      <c r="NF261" s="44">
        <v>44.444444444444443</v>
      </c>
      <c r="NG261" s="44">
        <v>0</v>
      </c>
      <c r="NH261" s="44">
        <v>75</v>
      </c>
      <c r="NI261" s="44">
        <v>0</v>
      </c>
      <c r="NJ261" s="44">
        <v>0</v>
      </c>
      <c r="NK261" s="44">
        <v>0</v>
      </c>
      <c r="NL261" s="25">
        <v>0</v>
      </c>
      <c r="NM261" s="25">
        <v>0</v>
      </c>
      <c r="NN261" s="25">
        <v>0</v>
      </c>
      <c r="NO261" s="25">
        <v>1</v>
      </c>
      <c r="NP261" s="25">
        <v>0</v>
      </c>
      <c r="NQ261" s="25">
        <v>0</v>
      </c>
      <c r="NR261" s="25">
        <v>0</v>
      </c>
      <c r="NS261" s="25">
        <v>0</v>
      </c>
      <c r="NT261" s="25">
        <v>0</v>
      </c>
      <c r="NU261" s="25">
        <v>0</v>
      </c>
      <c r="NV261" s="25">
        <v>0</v>
      </c>
      <c r="NW261" s="25">
        <v>0</v>
      </c>
      <c r="NX261" s="25">
        <v>2</v>
      </c>
      <c r="NY261" s="25">
        <v>2</v>
      </c>
      <c r="NZ261" s="25">
        <v>1</v>
      </c>
      <c r="OA261" s="25">
        <v>1</v>
      </c>
      <c r="OB261" s="25">
        <v>1</v>
      </c>
      <c r="OC261" s="25">
        <v>2</v>
      </c>
      <c r="OD261" s="44">
        <v>0</v>
      </c>
      <c r="OE261" s="44">
        <v>1</v>
      </c>
      <c r="OF261" s="44">
        <v>0</v>
      </c>
      <c r="OG261" s="44">
        <v>0</v>
      </c>
      <c r="OH261" s="44">
        <v>0</v>
      </c>
      <c r="OI261" s="44">
        <v>0</v>
      </c>
      <c r="OJ261" s="44">
        <v>0</v>
      </c>
      <c r="OK261" s="44">
        <v>0</v>
      </c>
      <c r="OL261" s="44">
        <v>0</v>
      </c>
      <c r="OM261" s="44">
        <v>100</v>
      </c>
      <c r="ON261" s="44">
        <v>0</v>
      </c>
      <c r="OO261" s="44">
        <v>0</v>
      </c>
      <c r="OP261" s="44">
        <v>999999999</v>
      </c>
      <c r="OQ261" s="44">
        <v>0</v>
      </c>
      <c r="OR261" s="44">
        <v>999999999</v>
      </c>
      <c r="OS261" s="44">
        <v>999999999</v>
      </c>
      <c r="OT261" s="44">
        <v>999999999</v>
      </c>
      <c r="OU261" s="44">
        <v>999999999</v>
      </c>
      <c r="OV261" s="25">
        <v>9</v>
      </c>
      <c r="OW261" s="25">
        <v>15</v>
      </c>
      <c r="OX261" s="25">
        <v>15</v>
      </c>
      <c r="OY261" s="25">
        <v>21</v>
      </c>
      <c r="OZ261" s="25">
        <v>17</v>
      </c>
      <c r="PA261" s="25">
        <v>18</v>
      </c>
      <c r="PB261" s="25">
        <v>19</v>
      </c>
      <c r="PC261" s="25">
        <v>19</v>
      </c>
      <c r="PD261" s="25">
        <v>18</v>
      </c>
      <c r="PE261" s="25">
        <v>17</v>
      </c>
      <c r="PF261" s="25">
        <v>14</v>
      </c>
      <c r="PG261" s="25">
        <v>9</v>
      </c>
      <c r="PH261" s="25">
        <v>30</v>
      </c>
      <c r="PI261" s="25">
        <v>33</v>
      </c>
      <c r="PJ261" s="25">
        <v>29</v>
      </c>
      <c r="PK261" s="25">
        <v>31</v>
      </c>
      <c r="PL261" s="25">
        <v>30</v>
      </c>
      <c r="PM261" s="25">
        <v>23</v>
      </c>
      <c r="PN261" s="25">
        <v>27</v>
      </c>
      <c r="PO261" s="25">
        <v>26</v>
      </c>
      <c r="PP261" s="25">
        <v>21</v>
      </c>
      <c r="PQ261" s="25">
        <v>20</v>
      </c>
      <c r="PR261" s="25">
        <v>21</v>
      </c>
      <c r="PS261" s="25">
        <v>27</v>
      </c>
      <c r="PT261" s="44">
        <v>30</v>
      </c>
      <c r="PU261" s="44">
        <v>45.454545454545453</v>
      </c>
      <c r="PV261" s="44">
        <v>51.724137931034484</v>
      </c>
      <c r="PW261" s="44">
        <v>67.741935483870961</v>
      </c>
      <c r="PX261" s="44">
        <v>56.666666666666664</v>
      </c>
      <c r="PY261" s="44">
        <v>78.260869565217391</v>
      </c>
      <c r="PZ261" s="44">
        <v>70.370370370370367</v>
      </c>
      <c r="QA261" s="44">
        <v>73.076923076923066</v>
      </c>
      <c r="QB261" s="44">
        <v>85.714285714285708</v>
      </c>
      <c r="QC261" s="44">
        <v>85</v>
      </c>
      <c r="QD261" s="44">
        <v>66.666666666666657</v>
      </c>
      <c r="QE261" s="44">
        <v>33.333333333333329</v>
      </c>
      <c r="QF261" s="25">
        <v>16</v>
      </c>
      <c r="QG261" s="25">
        <v>17</v>
      </c>
      <c r="QH261" s="25">
        <v>17</v>
      </c>
      <c r="QI261" s="25">
        <v>22</v>
      </c>
      <c r="QJ261" s="25">
        <v>20</v>
      </c>
      <c r="QK261" s="25">
        <v>13</v>
      </c>
      <c r="QL261" s="25">
        <v>17</v>
      </c>
      <c r="QM261" s="25">
        <v>18</v>
      </c>
      <c r="QN261" s="25">
        <v>17</v>
      </c>
      <c r="QO261" s="25">
        <v>15</v>
      </c>
      <c r="QP261" s="25">
        <v>7</v>
      </c>
      <c r="QQ261" s="25">
        <v>30</v>
      </c>
      <c r="QR261" s="25">
        <v>33</v>
      </c>
      <c r="QS261" s="25">
        <v>29</v>
      </c>
      <c r="QT261" s="25">
        <v>31</v>
      </c>
      <c r="QU261" s="25">
        <v>30</v>
      </c>
      <c r="QV261" s="25">
        <v>23</v>
      </c>
      <c r="QW261" s="25">
        <v>27</v>
      </c>
      <c r="QX261" s="25">
        <v>26</v>
      </c>
      <c r="QY261" s="25">
        <v>21</v>
      </c>
      <c r="QZ261" s="25">
        <v>20</v>
      </c>
      <c r="RA261" s="25">
        <v>21</v>
      </c>
      <c r="RB261" s="44">
        <v>53.333333333333336</v>
      </c>
      <c r="RC261" s="44">
        <v>51.515151515151516</v>
      </c>
      <c r="RD261" s="44">
        <v>58.620689655172406</v>
      </c>
      <c r="RE261" s="44">
        <v>70.967741935483872</v>
      </c>
      <c r="RF261" s="44">
        <v>66.666666666666657</v>
      </c>
      <c r="RG261" s="44">
        <v>56.521739130434781</v>
      </c>
      <c r="RH261" s="44">
        <v>62.962962962962962</v>
      </c>
      <c r="RI261" s="44">
        <v>69.230769230769226</v>
      </c>
      <c r="RJ261" s="44">
        <v>80.952380952380949</v>
      </c>
      <c r="RK261" s="44">
        <v>75</v>
      </c>
      <c r="RL261" s="44">
        <v>33.333333333333329</v>
      </c>
      <c r="RM261" s="25">
        <v>23</v>
      </c>
      <c r="RN261" s="25">
        <v>22</v>
      </c>
      <c r="RO261" s="25">
        <v>14</v>
      </c>
      <c r="RP261" s="25">
        <v>18</v>
      </c>
      <c r="RQ261" s="25">
        <v>19</v>
      </c>
      <c r="RR261" s="25">
        <v>19</v>
      </c>
      <c r="RS261" s="25">
        <v>14</v>
      </c>
      <c r="RT261" s="25">
        <v>17</v>
      </c>
      <c r="RU261" s="25">
        <v>9</v>
      </c>
      <c r="RV261" s="25">
        <v>9</v>
      </c>
      <c r="RW261" s="25">
        <v>14</v>
      </c>
      <c r="RX261" s="25">
        <v>10</v>
      </c>
      <c r="RY261" s="25">
        <v>14</v>
      </c>
      <c r="RZ261" s="25">
        <v>23</v>
      </c>
      <c r="SA261" s="25">
        <v>11</v>
      </c>
      <c r="SB261" s="25">
        <v>18</v>
      </c>
      <c r="SC261" s="25">
        <v>14</v>
      </c>
      <c r="SD261" s="25">
        <v>13</v>
      </c>
      <c r="SE261" s="25">
        <v>11</v>
      </c>
      <c r="SF261" s="25">
        <v>18</v>
      </c>
      <c r="SG261" s="25">
        <v>8</v>
      </c>
      <c r="SH261" s="25">
        <v>12</v>
      </c>
      <c r="SI261" s="25">
        <v>11</v>
      </c>
      <c r="SJ261" s="25">
        <v>13</v>
      </c>
      <c r="SK261" s="25">
        <v>14</v>
      </c>
      <c r="SL261" s="25">
        <v>21</v>
      </c>
      <c r="SM261" s="25">
        <v>10</v>
      </c>
      <c r="SN261" s="25">
        <v>17</v>
      </c>
      <c r="SO261" s="25">
        <v>14</v>
      </c>
      <c r="SP261" s="25">
        <v>13</v>
      </c>
      <c r="SQ261" s="25">
        <v>9</v>
      </c>
      <c r="SR261" s="25">
        <v>14</v>
      </c>
      <c r="SS261" s="25">
        <v>7</v>
      </c>
      <c r="ST261" s="25">
        <v>6</v>
      </c>
      <c r="SU261" s="25">
        <v>8</v>
      </c>
      <c r="SV261" s="25">
        <v>10</v>
      </c>
      <c r="SW261" s="44">
        <v>88.461538461538453</v>
      </c>
      <c r="SX261" s="44">
        <v>84.615384615384613</v>
      </c>
      <c r="SY261" s="44">
        <v>66.666666666666657</v>
      </c>
      <c r="SZ261" s="44">
        <v>81.818181818181827</v>
      </c>
      <c r="TA261" s="44">
        <v>90.476190476190482</v>
      </c>
      <c r="TB261" s="44">
        <v>90.476190476190482</v>
      </c>
      <c r="TC261" s="44">
        <v>66.666666666666657</v>
      </c>
      <c r="TD261" s="44">
        <v>77.272727272727266</v>
      </c>
      <c r="TE261" s="44">
        <v>64.285714285714292</v>
      </c>
      <c r="TF261" s="44">
        <v>56.25</v>
      </c>
      <c r="TG261" s="44">
        <v>77.777777777777786</v>
      </c>
      <c r="TH261" s="44">
        <v>52.631578947368418</v>
      </c>
      <c r="TI261" s="44">
        <v>53.846153846153847</v>
      </c>
      <c r="TJ261" s="44">
        <v>88.461538461538453</v>
      </c>
      <c r="TK261" s="44">
        <v>52.380952380952387</v>
      </c>
      <c r="TL261" s="44">
        <v>81.818181818181827</v>
      </c>
      <c r="TM261" s="44">
        <v>66.666666666666657</v>
      </c>
      <c r="TN261" s="44">
        <v>61.904761904761905</v>
      </c>
      <c r="TO261" s="44">
        <v>52.380952380952387</v>
      </c>
      <c r="TP261" s="44">
        <v>81.818181818181827</v>
      </c>
      <c r="TQ261" s="44">
        <v>57.142857142857139</v>
      </c>
      <c r="TR261" s="44">
        <v>75</v>
      </c>
      <c r="TS261" s="44">
        <v>61.111111111111114</v>
      </c>
      <c r="TT261" s="44">
        <v>68.421052631578945</v>
      </c>
      <c r="TU261" s="44">
        <v>53.846153846153847</v>
      </c>
      <c r="TV261" s="44">
        <v>80.769230769230774</v>
      </c>
      <c r="TW261" s="44">
        <v>47.619047619047613</v>
      </c>
      <c r="TX261" s="44">
        <v>77.272727272727266</v>
      </c>
      <c r="TY261" s="44">
        <v>66.666666666666657</v>
      </c>
      <c r="TZ261" s="44">
        <v>61.904761904761905</v>
      </c>
      <c r="UA261" s="44">
        <v>42.857142857142854</v>
      </c>
      <c r="UB261" s="44">
        <v>63.636363636363633</v>
      </c>
      <c r="UC261" s="44">
        <v>50</v>
      </c>
      <c r="UD261" s="44">
        <v>37.5</v>
      </c>
      <c r="UE261" s="44">
        <v>44.444444444444443</v>
      </c>
      <c r="UF261" s="44">
        <v>52.631578947368418</v>
      </c>
    </row>
    <row r="262" spans="1:552" x14ac:dyDescent="0.25">
      <c r="A262" s="2" t="str">
        <f t="shared" si="4"/>
        <v xml:space="preserve">412770 Toledo                                                                                                                                       </v>
      </c>
      <c r="B262" s="58">
        <v>412770</v>
      </c>
      <c r="C262" s="2" t="s">
        <v>306</v>
      </c>
      <c r="D262" s="56">
        <v>4</v>
      </c>
      <c r="E262" s="56">
        <v>3</v>
      </c>
      <c r="F262" s="56">
        <v>2</v>
      </c>
      <c r="G262" s="56">
        <v>4</v>
      </c>
      <c r="H262" s="56">
        <v>2</v>
      </c>
      <c r="I262" s="56">
        <v>6</v>
      </c>
      <c r="J262" s="56">
        <v>5</v>
      </c>
      <c r="K262" s="56">
        <v>8</v>
      </c>
      <c r="L262" s="56">
        <v>7</v>
      </c>
      <c r="M262" s="56">
        <v>4</v>
      </c>
      <c r="N262" s="56">
        <v>8</v>
      </c>
      <c r="O262" s="56">
        <v>6</v>
      </c>
      <c r="P262" s="59">
        <v>1</v>
      </c>
      <c r="Q262" s="59">
        <v>1</v>
      </c>
      <c r="R262" s="59">
        <v>0</v>
      </c>
      <c r="S262" s="59">
        <v>2</v>
      </c>
      <c r="T262" s="59">
        <v>0</v>
      </c>
      <c r="U262" s="59">
        <v>3</v>
      </c>
      <c r="V262" s="59">
        <v>3</v>
      </c>
      <c r="W262" s="59">
        <v>5</v>
      </c>
      <c r="X262" s="59">
        <v>5</v>
      </c>
      <c r="Y262" s="59">
        <v>2</v>
      </c>
      <c r="Z262" s="59">
        <v>5</v>
      </c>
      <c r="AA262" s="59">
        <v>4</v>
      </c>
      <c r="AB262" s="62">
        <v>25</v>
      </c>
      <c r="AC262" s="62">
        <v>33.333333333333329</v>
      </c>
      <c r="AD262" s="62">
        <v>0</v>
      </c>
      <c r="AE262" s="62">
        <v>50</v>
      </c>
      <c r="AF262" s="62">
        <v>0</v>
      </c>
      <c r="AG262" s="62">
        <v>50</v>
      </c>
      <c r="AH262" s="62">
        <v>60</v>
      </c>
      <c r="AI262" s="62">
        <v>62.5</v>
      </c>
      <c r="AJ262" s="62">
        <v>71.428571428571431</v>
      </c>
      <c r="AK262" s="62">
        <v>50</v>
      </c>
      <c r="AL262" s="62">
        <v>62.5</v>
      </c>
      <c r="AM262" s="62">
        <v>66.666666666666657</v>
      </c>
      <c r="AN262" s="61">
        <v>3</v>
      </c>
      <c r="AO262" s="25">
        <v>2</v>
      </c>
      <c r="AP262" s="25">
        <v>2</v>
      </c>
      <c r="AQ262" s="25">
        <v>2</v>
      </c>
      <c r="AR262" s="25">
        <v>2</v>
      </c>
      <c r="AS262" s="25">
        <v>3</v>
      </c>
      <c r="AT262" s="25">
        <v>2</v>
      </c>
      <c r="AU262" s="25">
        <v>3</v>
      </c>
      <c r="AV262" s="25">
        <v>2</v>
      </c>
      <c r="AW262" s="25">
        <v>2</v>
      </c>
      <c r="AX262" s="25">
        <v>3</v>
      </c>
      <c r="AY262" s="25">
        <v>2</v>
      </c>
      <c r="AZ262" s="39">
        <v>75</v>
      </c>
      <c r="BA262" s="39">
        <v>66.666666666666657</v>
      </c>
      <c r="BB262" s="39">
        <v>100</v>
      </c>
      <c r="BC262" s="39">
        <v>50</v>
      </c>
      <c r="BD262" s="39">
        <v>100</v>
      </c>
      <c r="BE262" s="39">
        <v>50</v>
      </c>
      <c r="BF262" s="39">
        <v>40</v>
      </c>
      <c r="BG262" s="39">
        <v>37.5</v>
      </c>
      <c r="BH262" s="39">
        <v>28.571428571428569</v>
      </c>
      <c r="BI262" s="39">
        <v>50</v>
      </c>
      <c r="BJ262" s="39">
        <v>37.5</v>
      </c>
      <c r="BK262" s="39">
        <v>33.333333333333329</v>
      </c>
      <c r="BL262" s="25">
        <v>0</v>
      </c>
      <c r="BM262" s="25">
        <v>0</v>
      </c>
      <c r="BN262" s="25">
        <v>0</v>
      </c>
      <c r="BO262" s="25">
        <v>0</v>
      </c>
      <c r="BP262" s="25">
        <v>0</v>
      </c>
      <c r="BQ262" s="25">
        <v>0</v>
      </c>
      <c r="BR262" s="25">
        <v>0</v>
      </c>
      <c r="BS262" s="25">
        <v>0</v>
      </c>
      <c r="BT262" s="25">
        <v>0</v>
      </c>
      <c r="BU262" s="25">
        <v>0</v>
      </c>
      <c r="BV262" s="25">
        <v>0</v>
      </c>
      <c r="BW262" s="25">
        <v>0</v>
      </c>
      <c r="BX262" s="39">
        <v>0</v>
      </c>
      <c r="BY262" s="39">
        <v>0</v>
      </c>
      <c r="BZ262" s="39">
        <v>0</v>
      </c>
      <c r="CA262" s="39">
        <v>0</v>
      </c>
      <c r="CB262" s="39">
        <v>0</v>
      </c>
      <c r="CC262" s="39">
        <v>0</v>
      </c>
      <c r="CD262" s="39">
        <v>0</v>
      </c>
      <c r="CE262" s="39">
        <v>0</v>
      </c>
      <c r="CF262" s="39">
        <v>0</v>
      </c>
      <c r="CG262" s="39">
        <v>0</v>
      </c>
      <c r="CH262" s="39">
        <v>0</v>
      </c>
      <c r="CI262" s="39">
        <v>0</v>
      </c>
      <c r="CJ262" s="63">
        <v>1</v>
      </c>
      <c r="CK262" s="63">
        <v>1</v>
      </c>
      <c r="CL262" s="63">
        <v>0</v>
      </c>
      <c r="CM262" s="63">
        <v>2</v>
      </c>
      <c r="CN262" s="63">
        <v>0</v>
      </c>
      <c r="CO262" s="63">
        <v>2</v>
      </c>
      <c r="CP262" s="63">
        <v>1</v>
      </c>
      <c r="CQ262" s="63">
        <v>2</v>
      </c>
      <c r="CR262" s="63">
        <v>3</v>
      </c>
      <c r="CS262" s="63">
        <v>1</v>
      </c>
      <c r="CT262" s="63">
        <v>4</v>
      </c>
      <c r="CU262" s="63">
        <v>1</v>
      </c>
      <c r="CV262" s="63">
        <v>0</v>
      </c>
      <c r="CW262" s="63">
        <v>0</v>
      </c>
      <c r="CX262" s="63">
        <v>0</v>
      </c>
      <c r="CY262" s="63">
        <v>0</v>
      </c>
      <c r="CZ262" s="63">
        <v>0</v>
      </c>
      <c r="DA262" s="63">
        <v>0</v>
      </c>
      <c r="DB262" s="63">
        <v>0</v>
      </c>
      <c r="DC262" s="63">
        <v>0</v>
      </c>
      <c r="DD262" s="63">
        <v>0</v>
      </c>
      <c r="DE262" s="63">
        <v>0</v>
      </c>
      <c r="DF262" s="63">
        <v>0</v>
      </c>
      <c r="DG262" s="63">
        <v>1</v>
      </c>
      <c r="DH262" s="25">
        <v>0</v>
      </c>
      <c r="DI262" s="25">
        <v>0</v>
      </c>
      <c r="DJ262" s="25">
        <v>0</v>
      </c>
      <c r="DK262" s="25">
        <v>0</v>
      </c>
      <c r="DL262" s="25">
        <v>0</v>
      </c>
      <c r="DM262" s="25">
        <v>0</v>
      </c>
      <c r="DN262" s="25">
        <v>0</v>
      </c>
      <c r="DO262" s="25">
        <v>0</v>
      </c>
      <c r="DP262" s="25">
        <v>0</v>
      </c>
      <c r="DQ262" s="25">
        <v>0</v>
      </c>
      <c r="DR262" s="25">
        <v>0</v>
      </c>
      <c r="DS262" s="25">
        <v>0</v>
      </c>
      <c r="DT262" s="34">
        <v>1</v>
      </c>
      <c r="DU262" s="34">
        <v>1</v>
      </c>
      <c r="DV262" s="34">
        <v>0</v>
      </c>
      <c r="DW262" s="34">
        <v>2</v>
      </c>
      <c r="DX262" s="34">
        <v>0</v>
      </c>
      <c r="DY262" s="34">
        <v>2</v>
      </c>
      <c r="DZ262" s="34">
        <v>1</v>
      </c>
      <c r="EA262" s="2">
        <v>2</v>
      </c>
      <c r="EB262" s="2">
        <v>3</v>
      </c>
      <c r="EC262" s="2">
        <v>1</v>
      </c>
      <c r="ED262" s="2">
        <v>4</v>
      </c>
      <c r="EE262" s="2">
        <v>2</v>
      </c>
      <c r="EF262" s="34">
        <v>100</v>
      </c>
      <c r="EG262" s="34">
        <v>100</v>
      </c>
      <c r="EH262" s="34">
        <v>999999999</v>
      </c>
      <c r="EI262" s="34">
        <v>100</v>
      </c>
      <c r="EJ262" s="34">
        <v>999999999</v>
      </c>
      <c r="EK262" s="34">
        <v>100</v>
      </c>
      <c r="EL262" s="34">
        <v>100</v>
      </c>
      <c r="EM262" s="34">
        <v>100</v>
      </c>
      <c r="EN262" s="34">
        <v>100</v>
      </c>
      <c r="EO262" s="34">
        <v>100</v>
      </c>
      <c r="EP262" s="34">
        <v>100</v>
      </c>
      <c r="EQ262" s="34">
        <v>50</v>
      </c>
      <c r="ER262" s="34">
        <v>0</v>
      </c>
      <c r="ES262" s="34">
        <v>0</v>
      </c>
      <c r="ET262" s="34">
        <v>999999999</v>
      </c>
      <c r="EU262" s="34">
        <v>0</v>
      </c>
      <c r="EV262" s="34">
        <v>999999999</v>
      </c>
      <c r="EW262" s="34">
        <v>0</v>
      </c>
      <c r="EX262" s="34">
        <v>0</v>
      </c>
      <c r="EY262" s="34">
        <v>0</v>
      </c>
      <c r="EZ262" s="34">
        <v>0</v>
      </c>
      <c r="FA262" s="34">
        <v>0</v>
      </c>
      <c r="FB262" s="34">
        <v>0</v>
      </c>
      <c r="FC262" s="34">
        <v>50</v>
      </c>
      <c r="FD262" s="42">
        <v>0</v>
      </c>
      <c r="FE262" s="42">
        <v>0</v>
      </c>
      <c r="FF262" s="42">
        <v>999999999</v>
      </c>
      <c r="FG262" s="42">
        <v>0</v>
      </c>
      <c r="FH262" s="42">
        <v>999999999</v>
      </c>
      <c r="FI262" s="42">
        <v>0</v>
      </c>
      <c r="FJ262" s="42">
        <v>0</v>
      </c>
      <c r="FK262" s="42">
        <v>0</v>
      </c>
      <c r="FL262" s="42">
        <v>0</v>
      </c>
      <c r="FM262" s="42">
        <v>0</v>
      </c>
      <c r="FN262" s="42">
        <v>0</v>
      </c>
      <c r="FO262" s="42">
        <v>0</v>
      </c>
      <c r="FP262" s="42">
        <v>0</v>
      </c>
      <c r="FQ262" s="2">
        <v>1</v>
      </c>
      <c r="FR262" s="2">
        <v>0</v>
      </c>
      <c r="FS262" s="2">
        <v>2</v>
      </c>
      <c r="FT262" s="2">
        <v>0</v>
      </c>
      <c r="FU262" s="2">
        <v>3</v>
      </c>
      <c r="FV262" s="2">
        <v>2</v>
      </c>
      <c r="FW262" s="2">
        <v>4</v>
      </c>
      <c r="FX262" s="2">
        <v>5</v>
      </c>
      <c r="FY262" s="2">
        <v>2</v>
      </c>
      <c r="FZ262" s="2">
        <v>5</v>
      </c>
      <c r="GA262" s="2">
        <v>4</v>
      </c>
      <c r="GB262" s="25">
        <v>0</v>
      </c>
      <c r="GC262" s="25">
        <v>0</v>
      </c>
      <c r="GD262" s="25">
        <v>0</v>
      </c>
      <c r="GE262" s="25">
        <v>0</v>
      </c>
      <c r="GF262" s="25">
        <v>0</v>
      </c>
      <c r="GG262" s="25">
        <v>0</v>
      </c>
      <c r="GH262" s="25">
        <v>1</v>
      </c>
      <c r="GI262" s="25">
        <v>1</v>
      </c>
      <c r="GJ262" s="25">
        <v>0</v>
      </c>
      <c r="GK262" s="25">
        <v>0</v>
      </c>
      <c r="GL262" s="25">
        <v>0</v>
      </c>
      <c r="GM262" s="25">
        <v>0</v>
      </c>
      <c r="GN262" s="2">
        <v>0</v>
      </c>
      <c r="GO262" s="2">
        <v>0</v>
      </c>
      <c r="GP262" s="2">
        <v>0</v>
      </c>
      <c r="GQ262" s="2">
        <v>0</v>
      </c>
      <c r="GR262" s="2">
        <v>0</v>
      </c>
      <c r="GS262" s="2">
        <v>0</v>
      </c>
      <c r="GT262" s="2">
        <v>0</v>
      </c>
      <c r="GU262" s="2">
        <v>0</v>
      </c>
      <c r="GV262" s="2">
        <v>0</v>
      </c>
      <c r="GW262" s="2">
        <v>0</v>
      </c>
      <c r="GX262" s="2">
        <v>0</v>
      </c>
      <c r="GY262" s="2">
        <v>0</v>
      </c>
      <c r="GZ262" s="2">
        <v>0</v>
      </c>
      <c r="HA262" s="2">
        <v>1</v>
      </c>
      <c r="HB262" s="2">
        <v>0</v>
      </c>
      <c r="HC262" s="2">
        <v>2</v>
      </c>
      <c r="HD262" s="2">
        <v>0</v>
      </c>
      <c r="HE262" s="2">
        <v>3</v>
      </c>
      <c r="HF262" s="2">
        <v>3</v>
      </c>
      <c r="HG262" s="2">
        <v>5</v>
      </c>
      <c r="HH262" s="2">
        <v>5</v>
      </c>
      <c r="HI262" s="2">
        <v>2</v>
      </c>
      <c r="HJ262" s="2">
        <v>5</v>
      </c>
      <c r="HK262" s="2">
        <v>4</v>
      </c>
      <c r="HL262" s="34">
        <v>999999999</v>
      </c>
      <c r="HM262" s="34">
        <v>100</v>
      </c>
      <c r="HN262" s="34">
        <v>999999999</v>
      </c>
      <c r="HO262" s="34">
        <v>100</v>
      </c>
      <c r="HP262" s="34">
        <v>999999999</v>
      </c>
      <c r="HQ262" s="34">
        <v>100</v>
      </c>
      <c r="HR262" s="34">
        <v>66.666666666666657</v>
      </c>
      <c r="HS262" s="34">
        <v>80</v>
      </c>
      <c r="HT262" s="34">
        <v>100</v>
      </c>
      <c r="HU262" s="34">
        <v>100</v>
      </c>
      <c r="HV262" s="34">
        <v>100</v>
      </c>
      <c r="HW262" s="34">
        <v>100</v>
      </c>
      <c r="HX262" s="39">
        <v>999999999</v>
      </c>
      <c r="HY262" s="39">
        <v>0</v>
      </c>
      <c r="HZ262" s="39">
        <v>999999999</v>
      </c>
      <c r="IA262" s="39">
        <v>0</v>
      </c>
      <c r="IB262" s="39">
        <v>999999999</v>
      </c>
      <c r="IC262" s="39">
        <v>0</v>
      </c>
      <c r="ID262" s="39">
        <v>33.333333333333329</v>
      </c>
      <c r="IE262" s="39">
        <v>20</v>
      </c>
      <c r="IF262" s="39">
        <v>0</v>
      </c>
      <c r="IG262" s="39">
        <v>0</v>
      </c>
      <c r="IH262" s="39">
        <v>0</v>
      </c>
      <c r="II262" s="39">
        <v>0</v>
      </c>
      <c r="IJ262" s="39">
        <v>999999999</v>
      </c>
      <c r="IK262" s="39">
        <v>0</v>
      </c>
      <c r="IL262" s="39">
        <v>999999999</v>
      </c>
      <c r="IM262" s="39">
        <v>0</v>
      </c>
      <c r="IN262" s="39">
        <v>999999999</v>
      </c>
      <c r="IO262" s="39">
        <v>0</v>
      </c>
      <c r="IP262" s="39">
        <v>0</v>
      </c>
      <c r="IQ262" s="39">
        <v>0</v>
      </c>
      <c r="IR262" s="39">
        <v>0</v>
      </c>
      <c r="IS262" s="39">
        <v>0</v>
      </c>
      <c r="IT262" s="39">
        <v>0</v>
      </c>
      <c r="IU262" s="39">
        <v>0</v>
      </c>
      <c r="IV262" s="39">
        <v>1</v>
      </c>
      <c r="IW262" s="39">
        <v>0</v>
      </c>
      <c r="IX262" s="39">
        <v>2</v>
      </c>
      <c r="IY262" s="39">
        <v>1</v>
      </c>
      <c r="IZ262" s="39">
        <v>2</v>
      </c>
      <c r="JA262" s="39">
        <v>2</v>
      </c>
      <c r="JB262" s="39">
        <v>1</v>
      </c>
      <c r="JC262" s="39">
        <v>3</v>
      </c>
      <c r="JD262" s="2">
        <v>1</v>
      </c>
      <c r="JE262" s="2">
        <v>2</v>
      </c>
      <c r="JF262" s="2">
        <v>3</v>
      </c>
      <c r="JG262" s="2">
        <v>2</v>
      </c>
      <c r="JH262" s="2">
        <v>2</v>
      </c>
      <c r="JI262" s="2">
        <v>2</v>
      </c>
      <c r="JJ262" s="2">
        <v>0</v>
      </c>
      <c r="JK262" s="2">
        <v>0</v>
      </c>
      <c r="JL262" s="2">
        <v>0</v>
      </c>
      <c r="JM262" s="44">
        <v>0</v>
      </c>
      <c r="JN262" s="44">
        <v>1</v>
      </c>
      <c r="JO262" s="44">
        <v>0</v>
      </c>
      <c r="JP262" s="2">
        <v>1</v>
      </c>
      <c r="JQ262" s="2">
        <v>0</v>
      </c>
      <c r="JR262" s="2">
        <v>0</v>
      </c>
      <c r="JS262" s="2">
        <v>0</v>
      </c>
      <c r="JT262" s="2">
        <v>0</v>
      </c>
      <c r="JU262" s="2">
        <v>0</v>
      </c>
      <c r="JV262" s="2">
        <v>0</v>
      </c>
      <c r="JW262" s="2">
        <v>1</v>
      </c>
      <c r="JX262" s="2">
        <v>0</v>
      </c>
      <c r="JY262" s="2">
        <v>1</v>
      </c>
      <c r="JZ262" s="2">
        <v>0</v>
      </c>
      <c r="KA262" s="2">
        <v>0</v>
      </c>
      <c r="KB262" s="25">
        <v>0</v>
      </c>
      <c r="KC262" s="25">
        <v>0</v>
      </c>
      <c r="KD262" s="25">
        <v>0</v>
      </c>
      <c r="KE262" s="25">
        <v>0</v>
      </c>
      <c r="KF262" s="25">
        <v>3</v>
      </c>
      <c r="KG262" s="25">
        <v>2</v>
      </c>
      <c r="KH262" s="25">
        <v>2</v>
      </c>
      <c r="KI262" s="25">
        <v>2</v>
      </c>
      <c r="KJ262" s="25">
        <v>2</v>
      </c>
      <c r="KK262" s="25">
        <v>3</v>
      </c>
      <c r="KL262" s="25">
        <v>2</v>
      </c>
      <c r="KM262" s="25">
        <v>3</v>
      </c>
      <c r="KN262" s="25">
        <v>2</v>
      </c>
      <c r="KO262" s="25">
        <v>2</v>
      </c>
      <c r="KP262" s="25">
        <v>3</v>
      </c>
      <c r="KQ262" s="25">
        <v>2</v>
      </c>
      <c r="KR262" s="44">
        <v>33.333333333333329</v>
      </c>
      <c r="KS262" s="44">
        <v>0</v>
      </c>
      <c r="KT262" s="44">
        <v>100</v>
      </c>
      <c r="KU262" s="44">
        <v>50</v>
      </c>
      <c r="KV262" s="44">
        <v>100</v>
      </c>
      <c r="KW262" s="44">
        <v>66.666666666666657</v>
      </c>
      <c r="KX262" s="44">
        <v>50</v>
      </c>
      <c r="KY262" s="44">
        <v>100</v>
      </c>
      <c r="KZ262" s="44">
        <v>50</v>
      </c>
      <c r="LA262" s="44">
        <v>100</v>
      </c>
      <c r="LB262" s="44">
        <v>100</v>
      </c>
      <c r="LC262" s="44">
        <v>100</v>
      </c>
      <c r="LD262" s="44">
        <v>66.666666666666657</v>
      </c>
      <c r="LE262" s="44">
        <v>100</v>
      </c>
      <c r="LF262" s="44">
        <v>0</v>
      </c>
      <c r="LG262" s="44">
        <v>0</v>
      </c>
      <c r="LH262" s="44">
        <v>0</v>
      </c>
      <c r="LI262" s="44">
        <v>0</v>
      </c>
      <c r="LJ262" s="44">
        <v>50</v>
      </c>
      <c r="LK262" s="44">
        <v>0</v>
      </c>
      <c r="LL262" s="44">
        <v>50</v>
      </c>
      <c r="LM262" s="44">
        <v>0</v>
      </c>
      <c r="LN262" s="44">
        <v>0</v>
      </c>
      <c r="LO262" s="44">
        <v>0</v>
      </c>
      <c r="LP262" s="44">
        <v>0</v>
      </c>
      <c r="LQ262" s="44">
        <v>0</v>
      </c>
      <c r="LR262" s="44">
        <v>0</v>
      </c>
      <c r="LS262" s="44">
        <v>50</v>
      </c>
      <c r="LT262" s="44">
        <v>0</v>
      </c>
      <c r="LU262" s="44">
        <v>33.333333333333329</v>
      </c>
      <c r="LV262" s="44">
        <v>0</v>
      </c>
      <c r="LW262" s="44">
        <v>0</v>
      </c>
      <c r="LX262" s="44">
        <v>0</v>
      </c>
      <c r="LY262" s="44">
        <v>0</v>
      </c>
      <c r="LZ262" s="44">
        <v>0</v>
      </c>
      <c r="MA262" s="44">
        <v>0</v>
      </c>
      <c r="MB262" s="25">
        <v>0</v>
      </c>
      <c r="MC262" s="25">
        <v>1</v>
      </c>
      <c r="MD262" s="25">
        <v>0</v>
      </c>
      <c r="ME262" s="25">
        <v>0</v>
      </c>
      <c r="MF262" s="25">
        <v>0</v>
      </c>
      <c r="MG262" s="25">
        <v>0</v>
      </c>
      <c r="MH262" s="25">
        <v>0</v>
      </c>
      <c r="MI262" s="25">
        <v>0</v>
      </c>
      <c r="MJ262" s="25">
        <v>0</v>
      </c>
      <c r="MK262" s="25">
        <v>0</v>
      </c>
      <c r="ML262" s="25">
        <v>0</v>
      </c>
      <c r="MM262" s="25">
        <v>0</v>
      </c>
      <c r="MN262" s="25">
        <v>1</v>
      </c>
      <c r="MO262" s="25">
        <v>1</v>
      </c>
      <c r="MP262" s="25">
        <v>0</v>
      </c>
      <c r="MQ262" s="25">
        <v>2</v>
      </c>
      <c r="MR262" s="25">
        <v>0</v>
      </c>
      <c r="MS262" s="25">
        <v>2</v>
      </c>
      <c r="MT262" s="25">
        <v>1</v>
      </c>
      <c r="MU262" s="25">
        <v>0</v>
      </c>
      <c r="MV262" s="25">
        <v>1</v>
      </c>
      <c r="MW262" s="44">
        <v>2</v>
      </c>
      <c r="MX262" s="44">
        <v>2</v>
      </c>
      <c r="MY262" s="44">
        <v>1</v>
      </c>
      <c r="MZ262" s="44">
        <v>0</v>
      </c>
      <c r="NA262" s="44">
        <v>100</v>
      </c>
      <c r="NB262" s="44">
        <v>999999999</v>
      </c>
      <c r="NC262" s="44">
        <v>0</v>
      </c>
      <c r="ND262" s="44">
        <v>999999999</v>
      </c>
      <c r="NE262" s="44">
        <v>0</v>
      </c>
      <c r="NF262" s="44">
        <v>0</v>
      </c>
      <c r="NG262" s="44">
        <v>999999999</v>
      </c>
      <c r="NH262" s="44">
        <v>0</v>
      </c>
      <c r="NI262" s="44">
        <v>0</v>
      </c>
      <c r="NJ262" s="44">
        <v>0</v>
      </c>
      <c r="NK262" s="44">
        <v>0</v>
      </c>
      <c r="NL262" s="25">
        <v>0</v>
      </c>
      <c r="NM262" s="25">
        <v>0</v>
      </c>
      <c r="NN262" s="25">
        <v>0</v>
      </c>
      <c r="NO262" s="25">
        <v>0</v>
      </c>
      <c r="NP262" s="25">
        <v>0</v>
      </c>
      <c r="NQ262" s="25">
        <v>0</v>
      </c>
      <c r="NR262" s="25">
        <v>0</v>
      </c>
      <c r="NS262" s="25">
        <v>0</v>
      </c>
      <c r="NT262" s="25">
        <v>0</v>
      </c>
      <c r="NU262" s="25">
        <v>0</v>
      </c>
      <c r="NV262" s="25">
        <v>0</v>
      </c>
      <c r="NW262" s="25">
        <v>0</v>
      </c>
      <c r="NX262" s="25">
        <v>0</v>
      </c>
      <c r="NY262" s="25">
        <v>0</v>
      </c>
      <c r="NZ262" s="25">
        <v>1</v>
      </c>
      <c r="OA262" s="25">
        <v>0</v>
      </c>
      <c r="OB262" s="25">
        <v>0</v>
      </c>
      <c r="OC262" s="25">
        <v>0</v>
      </c>
      <c r="OD262" s="44">
        <v>0</v>
      </c>
      <c r="OE262" s="44">
        <v>0</v>
      </c>
      <c r="OF262" s="44">
        <v>0</v>
      </c>
      <c r="OG262" s="44">
        <v>0</v>
      </c>
      <c r="OH262" s="44">
        <v>0</v>
      </c>
      <c r="OI262" s="44">
        <v>0</v>
      </c>
      <c r="OJ262" s="44">
        <v>999999999</v>
      </c>
      <c r="OK262" s="44">
        <v>999999999</v>
      </c>
      <c r="OL262" s="44">
        <v>0</v>
      </c>
      <c r="OM262" s="44">
        <v>999999999</v>
      </c>
      <c r="ON262" s="44">
        <v>999999999</v>
      </c>
      <c r="OO262" s="44">
        <v>999999999</v>
      </c>
      <c r="OP262" s="44">
        <v>999999999</v>
      </c>
      <c r="OQ262" s="44">
        <v>999999999</v>
      </c>
      <c r="OR262" s="44">
        <v>999999999</v>
      </c>
      <c r="OS262" s="44">
        <v>999999999</v>
      </c>
      <c r="OT262" s="44">
        <v>999999999</v>
      </c>
      <c r="OU262" s="44">
        <v>999999999</v>
      </c>
      <c r="OV262" s="25">
        <v>1</v>
      </c>
      <c r="OW262" s="25">
        <v>2</v>
      </c>
      <c r="OX262" s="25">
        <v>2</v>
      </c>
      <c r="OY262" s="25">
        <v>5</v>
      </c>
      <c r="OZ262" s="25">
        <v>4</v>
      </c>
      <c r="PA262" s="25">
        <v>7</v>
      </c>
      <c r="PB262" s="25">
        <v>5</v>
      </c>
      <c r="PC262" s="25">
        <v>8</v>
      </c>
      <c r="PD262" s="25">
        <v>11</v>
      </c>
      <c r="PE262" s="25">
        <v>5</v>
      </c>
      <c r="PF262" s="25">
        <v>8</v>
      </c>
      <c r="PG262" s="25">
        <v>4</v>
      </c>
      <c r="PH262" s="25">
        <v>4</v>
      </c>
      <c r="PI262" s="25">
        <v>5</v>
      </c>
      <c r="PJ262" s="25">
        <v>3</v>
      </c>
      <c r="PK262" s="25">
        <v>5</v>
      </c>
      <c r="PL262" s="25">
        <v>4</v>
      </c>
      <c r="PM262" s="25">
        <v>7</v>
      </c>
      <c r="PN262" s="25">
        <v>9</v>
      </c>
      <c r="PO262" s="25">
        <v>8</v>
      </c>
      <c r="PP262" s="25">
        <v>11</v>
      </c>
      <c r="PQ262" s="25">
        <v>7</v>
      </c>
      <c r="PR262" s="25">
        <v>9</v>
      </c>
      <c r="PS262" s="25">
        <v>9</v>
      </c>
      <c r="PT262" s="44">
        <v>25</v>
      </c>
      <c r="PU262" s="44">
        <v>40</v>
      </c>
      <c r="PV262" s="44">
        <v>66.666666666666657</v>
      </c>
      <c r="PW262" s="44">
        <v>100</v>
      </c>
      <c r="PX262" s="44">
        <v>100</v>
      </c>
      <c r="PY262" s="44">
        <v>100</v>
      </c>
      <c r="PZ262" s="44">
        <v>55.555555555555557</v>
      </c>
      <c r="QA262" s="44">
        <v>100</v>
      </c>
      <c r="QB262" s="44">
        <v>100</v>
      </c>
      <c r="QC262" s="44">
        <v>71.428571428571431</v>
      </c>
      <c r="QD262" s="44">
        <v>88.888888888888886</v>
      </c>
      <c r="QE262" s="44">
        <v>44.444444444444443</v>
      </c>
      <c r="QF262" s="25">
        <v>2</v>
      </c>
      <c r="QG262" s="25">
        <v>2</v>
      </c>
      <c r="QH262" s="25">
        <v>3</v>
      </c>
      <c r="QI262" s="25">
        <v>5</v>
      </c>
      <c r="QJ262" s="25">
        <v>3</v>
      </c>
      <c r="QK262" s="25">
        <v>6</v>
      </c>
      <c r="QL262" s="25">
        <v>5</v>
      </c>
      <c r="QM262" s="25">
        <v>6</v>
      </c>
      <c r="QN262" s="25">
        <v>8</v>
      </c>
      <c r="QO262" s="25">
        <v>5</v>
      </c>
      <c r="QP262" s="25">
        <v>2</v>
      </c>
      <c r="QQ262" s="25">
        <v>4</v>
      </c>
      <c r="QR262" s="25">
        <v>5</v>
      </c>
      <c r="QS262" s="25">
        <v>3</v>
      </c>
      <c r="QT262" s="25">
        <v>5</v>
      </c>
      <c r="QU262" s="25">
        <v>4</v>
      </c>
      <c r="QV262" s="25">
        <v>7</v>
      </c>
      <c r="QW262" s="25">
        <v>9</v>
      </c>
      <c r="QX262" s="25">
        <v>8</v>
      </c>
      <c r="QY262" s="25">
        <v>11</v>
      </c>
      <c r="QZ262" s="25">
        <v>7</v>
      </c>
      <c r="RA262" s="25">
        <v>9</v>
      </c>
      <c r="RB262" s="44">
        <v>50</v>
      </c>
      <c r="RC262" s="44">
        <v>40</v>
      </c>
      <c r="RD262" s="44">
        <v>100</v>
      </c>
      <c r="RE262" s="44">
        <v>100</v>
      </c>
      <c r="RF262" s="44">
        <v>75</v>
      </c>
      <c r="RG262" s="44">
        <v>85.714285714285708</v>
      </c>
      <c r="RH262" s="44">
        <v>55.555555555555557</v>
      </c>
      <c r="RI262" s="44">
        <v>75</v>
      </c>
      <c r="RJ262" s="44">
        <v>72.727272727272734</v>
      </c>
      <c r="RK262" s="44">
        <v>71.428571428571431</v>
      </c>
      <c r="RL262" s="44">
        <v>22.222222222222221</v>
      </c>
      <c r="RM262" s="25">
        <v>3</v>
      </c>
      <c r="RN262" s="25">
        <v>3</v>
      </c>
      <c r="RO262" s="25">
        <v>2</v>
      </c>
      <c r="RP262" s="25">
        <v>4</v>
      </c>
      <c r="RQ262" s="25">
        <v>2</v>
      </c>
      <c r="RR262" s="25">
        <v>5</v>
      </c>
      <c r="RS262" s="25">
        <v>5</v>
      </c>
      <c r="RT262" s="25">
        <v>6</v>
      </c>
      <c r="RU262" s="25">
        <v>6</v>
      </c>
      <c r="RV262" s="25">
        <v>3</v>
      </c>
      <c r="RW262" s="25">
        <v>4</v>
      </c>
      <c r="RX262" s="25">
        <v>4</v>
      </c>
      <c r="RY262" s="25">
        <v>1</v>
      </c>
      <c r="RZ262" s="25">
        <v>2</v>
      </c>
      <c r="SA262" s="25">
        <v>2</v>
      </c>
      <c r="SB262" s="25">
        <v>2</v>
      </c>
      <c r="SC262" s="25">
        <v>2</v>
      </c>
      <c r="SD262" s="25">
        <v>3</v>
      </c>
      <c r="SE262" s="25">
        <v>4</v>
      </c>
      <c r="SF262" s="25">
        <v>5</v>
      </c>
      <c r="SG262" s="25">
        <v>5</v>
      </c>
      <c r="SH262" s="25">
        <v>4</v>
      </c>
      <c r="SI262" s="25">
        <v>8</v>
      </c>
      <c r="SJ262" s="25">
        <v>5</v>
      </c>
      <c r="SK262" s="25">
        <v>1</v>
      </c>
      <c r="SL262" s="25">
        <v>2</v>
      </c>
      <c r="SM262" s="25">
        <v>2</v>
      </c>
      <c r="SN262" s="25">
        <v>2</v>
      </c>
      <c r="SO262" s="25">
        <v>2</v>
      </c>
      <c r="SP262" s="25">
        <v>2</v>
      </c>
      <c r="SQ262" s="25">
        <v>4</v>
      </c>
      <c r="SR262" s="25">
        <v>5</v>
      </c>
      <c r="SS262" s="25">
        <v>4</v>
      </c>
      <c r="ST262" s="25">
        <v>3</v>
      </c>
      <c r="SU262" s="25">
        <v>4</v>
      </c>
      <c r="SV262" s="25">
        <v>4</v>
      </c>
      <c r="SW262" s="44">
        <v>75</v>
      </c>
      <c r="SX262" s="44">
        <v>100</v>
      </c>
      <c r="SY262" s="44">
        <v>100</v>
      </c>
      <c r="SZ262" s="44">
        <v>100</v>
      </c>
      <c r="TA262" s="44">
        <v>100</v>
      </c>
      <c r="TB262" s="44">
        <v>83.333333333333343</v>
      </c>
      <c r="TC262" s="44">
        <v>100</v>
      </c>
      <c r="TD262" s="44">
        <v>75</v>
      </c>
      <c r="TE262" s="44">
        <v>85.714285714285708</v>
      </c>
      <c r="TF262" s="44">
        <v>75</v>
      </c>
      <c r="TG262" s="44">
        <v>50</v>
      </c>
      <c r="TH262" s="44">
        <v>66.666666666666657</v>
      </c>
      <c r="TI262" s="44">
        <v>25</v>
      </c>
      <c r="TJ262" s="44">
        <v>66.666666666666657</v>
      </c>
      <c r="TK262" s="44">
        <v>100</v>
      </c>
      <c r="TL262" s="44">
        <v>50</v>
      </c>
      <c r="TM262" s="44">
        <v>100</v>
      </c>
      <c r="TN262" s="44">
        <v>50</v>
      </c>
      <c r="TO262" s="44">
        <v>80</v>
      </c>
      <c r="TP262" s="44">
        <v>62.5</v>
      </c>
      <c r="TQ262" s="44">
        <v>71.428571428571431</v>
      </c>
      <c r="TR262" s="44">
        <v>100</v>
      </c>
      <c r="TS262" s="44">
        <v>100</v>
      </c>
      <c r="TT262" s="44">
        <v>83.333333333333343</v>
      </c>
      <c r="TU262" s="44">
        <v>25</v>
      </c>
      <c r="TV262" s="44">
        <v>66.666666666666657</v>
      </c>
      <c r="TW262" s="44">
        <v>100</v>
      </c>
      <c r="TX262" s="44">
        <v>50</v>
      </c>
      <c r="TY262" s="44">
        <v>100</v>
      </c>
      <c r="TZ262" s="44">
        <v>33.333333333333329</v>
      </c>
      <c r="UA262" s="44">
        <v>80</v>
      </c>
      <c r="UB262" s="44">
        <v>62.5</v>
      </c>
      <c r="UC262" s="44">
        <v>57.142857142857139</v>
      </c>
      <c r="UD262" s="44">
        <v>75</v>
      </c>
      <c r="UE262" s="44">
        <v>50</v>
      </c>
      <c r="UF262" s="44">
        <v>66.666666666666657</v>
      </c>
    </row>
    <row r="263" spans="1:552" x14ac:dyDescent="0.25">
      <c r="A263" s="2" t="str">
        <f t="shared" si="4"/>
        <v xml:space="preserve">412810 Umuarama                                                                                                                                     </v>
      </c>
      <c r="B263" s="58">
        <v>412810</v>
      </c>
      <c r="C263" s="2" t="s">
        <v>307</v>
      </c>
      <c r="D263" s="56">
        <v>2</v>
      </c>
      <c r="E263" s="56">
        <v>5</v>
      </c>
      <c r="F263" s="56">
        <v>4</v>
      </c>
      <c r="G263" s="56">
        <v>4</v>
      </c>
      <c r="H263" s="56">
        <v>0</v>
      </c>
      <c r="I263" s="56">
        <v>1</v>
      </c>
      <c r="J263" s="56">
        <v>5</v>
      </c>
      <c r="K263" s="56">
        <v>3</v>
      </c>
      <c r="L263" s="56">
        <v>3</v>
      </c>
      <c r="M263" s="56">
        <v>2</v>
      </c>
      <c r="N263" s="56">
        <v>4</v>
      </c>
      <c r="O263" s="56">
        <v>4</v>
      </c>
      <c r="P263" s="59">
        <v>1</v>
      </c>
      <c r="Q263" s="59">
        <v>2</v>
      </c>
      <c r="R263" s="59">
        <v>3</v>
      </c>
      <c r="S263" s="59">
        <v>1</v>
      </c>
      <c r="T263" s="59">
        <v>0</v>
      </c>
      <c r="U263" s="59">
        <v>1</v>
      </c>
      <c r="V263" s="59">
        <v>4</v>
      </c>
      <c r="W263" s="59">
        <v>0</v>
      </c>
      <c r="X263" s="59">
        <v>2</v>
      </c>
      <c r="Y263" s="59">
        <v>2</v>
      </c>
      <c r="Z263" s="59">
        <v>3</v>
      </c>
      <c r="AA263" s="59">
        <v>3</v>
      </c>
      <c r="AB263" s="62">
        <v>50</v>
      </c>
      <c r="AC263" s="62">
        <v>40</v>
      </c>
      <c r="AD263" s="62">
        <v>75</v>
      </c>
      <c r="AE263" s="62">
        <v>25</v>
      </c>
      <c r="AF263" s="62">
        <v>999999999</v>
      </c>
      <c r="AG263" s="62">
        <v>100</v>
      </c>
      <c r="AH263" s="62">
        <v>80</v>
      </c>
      <c r="AI263" s="62">
        <v>0</v>
      </c>
      <c r="AJ263" s="62">
        <v>66.666666666666657</v>
      </c>
      <c r="AK263" s="62">
        <v>100</v>
      </c>
      <c r="AL263" s="62">
        <v>75</v>
      </c>
      <c r="AM263" s="62">
        <v>75</v>
      </c>
      <c r="AN263" s="61">
        <v>1</v>
      </c>
      <c r="AO263" s="25">
        <v>3</v>
      </c>
      <c r="AP263" s="25">
        <v>1</v>
      </c>
      <c r="AQ263" s="25">
        <v>3</v>
      </c>
      <c r="AR263" s="25">
        <v>0</v>
      </c>
      <c r="AS263" s="25">
        <v>0</v>
      </c>
      <c r="AT263" s="25">
        <v>1</v>
      </c>
      <c r="AU263" s="25">
        <v>3</v>
      </c>
      <c r="AV263" s="25">
        <v>1</v>
      </c>
      <c r="AW263" s="25">
        <v>0</v>
      </c>
      <c r="AX263" s="25">
        <v>1</v>
      </c>
      <c r="AY263" s="25">
        <v>1</v>
      </c>
      <c r="AZ263" s="39">
        <v>50</v>
      </c>
      <c r="BA263" s="39">
        <v>60</v>
      </c>
      <c r="BB263" s="39">
        <v>25</v>
      </c>
      <c r="BC263" s="39">
        <v>75</v>
      </c>
      <c r="BD263" s="39">
        <v>999999999</v>
      </c>
      <c r="BE263" s="39">
        <v>0</v>
      </c>
      <c r="BF263" s="39">
        <v>20</v>
      </c>
      <c r="BG263" s="39">
        <v>100</v>
      </c>
      <c r="BH263" s="39">
        <v>33.333333333333329</v>
      </c>
      <c r="BI263" s="39">
        <v>0</v>
      </c>
      <c r="BJ263" s="39">
        <v>25</v>
      </c>
      <c r="BK263" s="39">
        <v>25</v>
      </c>
      <c r="BL263" s="25">
        <v>0</v>
      </c>
      <c r="BM263" s="25">
        <v>0</v>
      </c>
      <c r="BN263" s="25">
        <v>0</v>
      </c>
      <c r="BO263" s="25">
        <v>0</v>
      </c>
      <c r="BP263" s="25">
        <v>0</v>
      </c>
      <c r="BQ263" s="25">
        <v>0</v>
      </c>
      <c r="BR263" s="25">
        <v>0</v>
      </c>
      <c r="BS263" s="25">
        <v>0</v>
      </c>
      <c r="BT263" s="25">
        <v>0</v>
      </c>
      <c r="BU263" s="25">
        <v>0</v>
      </c>
      <c r="BV263" s="25">
        <v>0</v>
      </c>
      <c r="BW263" s="25">
        <v>0</v>
      </c>
      <c r="BX263" s="39">
        <v>0</v>
      </c>
      <c r="BY263" s="39">
        <v>0</v>
      </c>
      <c r="BZ263" s="39">
        <v>0</v>
      </c>
      <c r="CA263" s="39">
        <v>0</v>
      </c>
      <c r="CB263" s="39">
        <v>999999999</v>
      </c>
      <c r="CC263" s="39">
        <v>0</v>
      </c>
      <c r="CD263" s="39">
        <v>0</v>
      </c>
      <c r="CE263" s="39">
        <v>0</v>
      </c>
      <c r="CF263" s="39">
        <v>0</v>
      </c>
      <c r="CG263" s="39">
        <v>0</v>
      </c>
      <c r="CH263" s="39">
        <v>0</v>
      </c>
      <c r="CI263" s="39">
        <v>0</v>
      </c>
      <c r="CJ263" s="63">
        <v>1</v>
      </c>
      <c r="CK263" s="63">
        <v>2</v>
      </c>
      <c r="CL263" s="63">
        <v>0</v>
      </c>
      <c r="CM263" s="63">
        <v>0</v>
      </c>
      <c r="CN263" s="63">
        <v>0</v>
      </c>
      <c r="CO263" s="63">
        <v>0</v>
      </c>
      <c r="CP263" s="63">
        <v>3</v>
      </c>
      <c r="CQ263" s="63">
        <v>0</v>
      </c>
      <c r="CR263" s="63">
        <v>1</v>
      </c>
      <c r="CS263" s="63">
        <v>2</v>
      </c>
      <c r="CT263" s="63">
        <v>2</v>
      </c>
      <c r="CU263" s="63">
        <v>2</v>
      </c>
      <c r="CV263" s="63">
        <v>0</v>
      </c>
      <c r="CW263" s="63">
        <v>0</v>
      </c>
      <c r="CX263" s="63">
        <v>1</v>
      </c>
      <c r="CY263" s="63">
        <v>0</v>
      </c>
      <c r="CZ263" s="63">
        <v>0</v>
      </c>
      <c r="DA263" s="63">
        <v>0</v>
      </c>
      <c r="DB263" s="63">
        <v>0</v>
      </c>
      <c r="DC263" s="63">
        <v>0</v>
      </c>
      <c r="DD263" s="63">
        <v>1</v>
      </c>
      <c r="DE263" s="63">
        <v>0</v>
      </c>
      <c r="DF263" s="63">
        <v>1</v>
      </c>
      <c r="DG263" s="63">
        <v>0</v>
      </c>
      <c r="DH263" s="25">
        <v>0</v>
      </c>
      <c r="DI263" s="25">
        <v>0</v>
      </c>
      <c r="DJ263" s="25">
        <v>1</v>
      </c>
      <c r="DK263" s="25">
        <v>1</v>
      </c>
      <c r="DL263" s="25">
        <v>0</v>
      </c>
      <c r="DM263" s="25">
        <v>0</v>
      </c>
      <c r="DN263" s="25">
        <v>0</v>
      </c>
      <c r="DO263" s="25">
        <v>0</v>
      </c>
      <c r="DP263" s="25">
        <v>0</v>
      </c>
      <c r="DQ263" s="25">
        <v>0</v>
      </c>
      <c r="DR263" s="25">
        <v>0</v>
      </c>
      <c r="DS263" s="25">
        <v>0</v>
      </c>
      <c r="DT263" s="34">
        <v>1</v>
      </c>
      <c r="DU263" s="34">
        <v>2</v>
      </c>
      <c r="DV263" s="34">
        <v>2</v>
      </c>
      <c r="DW263" s="34">
        <v>1</v>
      </c>
      <c r="DX263" s="34">
        <v>0</v>
      </c>
      <c r="DY263" s="34">
        <v>0</v>
      </c>
      <c r="DZ263" s="34">
        <v>3</v>
      </c>
      <c r="EA263" s="2">
        <v>0</v>
      </c>
      <c r="EB263" s="2">
        <v>2</v>
      </c>
      <c r="EC263" s="2">
        <v>2</v>
      </c>
      <c r="ED263" s="2">
        <v>3</v>
      </c>
      <c r="EE263" s="2">
        <v>2</v>
      </c>
      <c r="EF263" s="34">
        <v>100</v>
      </c>
      <c r="EG263" s="34">
        <v>100</v>
      </c>
      <c r="EH263" s="34">
        <v>0</v>
      </c>
      <c r="EI263" s="34">
        <v>0</v>
      </c>
      <c r="EJ263" s="34">
        <v>999999999</v>
      </c>
      <c r="EK263" s="34">
        <v>999999999</v>
      </c>
      <c r="EL263" s="34">
        <v>100</v>
      </c>
      <c r="EM263" s="34">
        <v>999999999</v>
      </c>
      <c r="EN263" s="34">
        <v>50</v>
      </c>
      <c r="EO263" s="34">
        <v>100</v>
      </c>
      <c r="EP263" s="34">
        <v>66.666666666666657</v>
      </c>
      <c r="EQ263" s="34">
        <v>100</v>
      </c>
      <c r="ER263" s="34">
        <v>0</v>
      </c>
      <c r="ES263" s="34">
        <v>0</v>
      </c>
      <c r="ET263" s="34">
        <v>50</v>
      </c>
      <c r="EU263" s="34">
        <v>0</v>
      </c>
      <c r="EV263" s="34">
        <v>999999999</v>
      </c>
      <c r="EW263" s="34">
        <v>999999999</v>
      </c>
      <c r="EX263" s="34">
        <v>0</v>
      </c>
      <c r="EY263" s="34">
        <v>999999999</v>
      </c>
      <c r="EZ263" s="34">
        <v>50</v>
      </c>
      <c r="FA263" s="34">
        <v>0</v>
      </c>
      <c r="FB263" s="34">
        <v>33.333333333333329</v>
      </c>
      <c r="FC263" s="34">
        <v>0</v>
      </c>
      <c r="FD263" s="42">
        <v>0</v>
      </c>
      <c r="FE263" s="42">
        <v>0</v>
      </c>
      <c r="FF263" s="42">
        <v>50</v>
      </c>
      <c r="FG263" s="42">
        <v>100</v>
      </c>
      <c r="FH263" s="42">
        <v>999999999</v>
      </c>
      <c r="FI263" s="42">
        <v>999999999</v>
      </c>
      <c r="FJ263" s="42">
        <v>0</v>
      </c>
      <c r="FK263" s="42">
        <v>999999999</v>
      </c>
      <c r="FL263" s="42">
        <v>0</v>
      </c>
      <c r="FM263" s="42">
        <v>0</v>
      </c>
      <c r="FN263" s="42">
        <v>0</v>
      </c>
      <c r="FO263" s="42">
        <v>0</v>
      </c>
      <c r="FP263" s="42">
        <v>1</v>
      </c>
      <c r="FQ263" s="2">
        <v>2</v>
      </c>
      <c r="FR263" s="2">
        <v>2</v>
      </c>
      <c r="FS263" s="2">
        <v>1</v>
      </c>
      <c r="FT263" s="2">
        <v>0</v>
      </c>
      <c r="FU263" s="2">
        <v>1</v>
      </c>
      <c r="FV263" s="2">
        <v>3</v>
      </c>
      <c r="FW263" s="2">
        <v>0</v>
      </c>
      <c r="FX263" s="2">
        <v>1</v>
      </c>
      <c r="FY263" s="2">
        <v>2</v>
      </c>
      <c r="FZ263" s="2">
        <v>2</v>
      </c>
      <c r="GA263" s="2">
        <v>2</v>
      </c>
      <c r="GB263" s="25">
        <v>0</v>
      </c>
      <c r="GC263" s="25">
        <v>0</v>
      </c>
      <c r="GD263" s="25">
        <v>0</v>
      </c>
      <c r="GE263" s="25">
        <v>0</v>
      </c>
      <c r="GF263" s="25">
        <v>0</v>
      </c>
      <c r="GG263" s="25">
        <v>0</v>
      </c>
      <c r="GH263" s="25">
        <v>1</v>
      </c>
      <c r="GI263" s="25">
        <v>0</v>
      </c>
      <c r="GJ263" s="25">
        <v>0</v>
      </c>
      <c r="GK263" s="25">
        <v>0</v>
      </c>
      <c r="GL263" s="25">
        <v>0</v>
      </c>
      <c r="GM263" s="25">
        <v>0</v>
      </c>
      <c r="GN263" s="2">
        <v>0</v>
      </c>
      <c r="GO263" s="2">
        <v>0</v>
      </c>
      <c r="GP263" s="2">
        <v>1</v>
      </c>
      <c r="GQ263" s="2">
        <v>0</v>
      </c>
      <c r="GR263" s="2">
        <v>0</v>
      </c>
      <c r="GS263" s="2">
        <v>0</v>
      </c>
      <c r="GT263" s="2">
        <v>0</v>
      </c>
      <c r="GU263" s="2">
        <v>0</v>
      </c>
      <c r="GV263" s="2">
        <v>0</v>
      </c>
      <c r="GW263" s="2">
        <v>0</v>
      </c>
      <c r="GX263" s="2">
        <v>0</v>
      </c>
      <c r="GY263" s="2">
        <v>1</v>
      </c>
      <c r="GZ263" s="2">
        <v>1</v>
      </c>
      <c r="HA263" s="2">
        <v>2</v>
      </c>
      <c r="HB263" s="2">
        <v>3</v>
      </c>
      <c r="HC263" s="2">
        <v>1</v>
      </c>
      <c r="HD263" s="2">
        <v>0</v>
      </c>
      <c r="HE263" s="2">
        <v>1</v>
      </c>
      <c r="HF263" s="2">
        <v>4</v>
      </c>
      <c r="HG263" s="2">
        <v>0</v>
      </c>
      <c r="HH263" s="2">
        <v>1</v>
      </c>
      <c r="HI263" s="2">
        <v>2</v>
      </c>
      <c r="HJ263" s="2">
        <v>2</v>
      </c>
      <c r="HK263" s="2">
        <v>3</v>
      </c>
      <c r="HL263" s="34">
        <v>100</v>
      </c>
      <c r="HM263" s="34">
        <v>100</v>
      </c>
      <c r="HN263" s="34">
        <v>66.666666666666657</v>
      </c>
      <c r="HO263" s="34">
        <v>100</v>
      </c>
      <c r="HP263" s="34">
        <v>999999999</v>
      </c>
      <c r="HQ263" s="34">
        <v>100</v>
      </c>
      <c r="HR263" s="34">
        <v>75</v>
      </c>
      <c r="HS263" s="34">
        <v>999999999</v>
      </c>
      <c r="HT263" s="34">
        <v>100</v>
      </c>
      <c r="HU263" s="34">
        <v>100</v>
      </c>
      <c r="HV263" s="34">
        <v>100</v>
      </c>
      <c r="HW263" s="34">
        <v>66.666666666666657</v>
      </c>
      <c r="HX263" s="39">
        <v>0</v>
      </c>
      <c r="HY263" s="39">
        <v>0</v>
      </c>
      <c r="HZ263" s="39">
        <v>0</v>
      </c>
      <c r="IA263" s="39">
        <v>0</v>
      </c>
      <c r="IB263" s="39">
        <v>999999999</v>
      </c>
      <c r="IC263" s="39">
        <v>0</v>
      </c>
      <c r="ID263" s="39">
        <v>25</v>
      </c>
      <c r="IE263" s="39">
        <v>999999999</v>
      </c>
      <c r="IF263" s="39">
        <v>0</v>
      </c>
      <c r="IG263" s="39">
        <v>0</v>
      </c>
      <c r="IH263" s="39">
        <v>0</v>
      </c>
      <c r="II263" s="39">
        <v>0</v>
      </c>
      <c r="IJ263" s="39">
        <v>0</v>
      </c>
      <c r="IK263" s="39">
        <v>0</v>
      </c>
      <c r="IL263" s="39">
        <v>33.333333333333329</v>
      </c>
      <c r="IM263" s="39">
        <v>0</v>
      </c>
      <c r="IN263" s="39">
        <v>999999999</v>
      </c>
      <c r="IO263" s="39">
        <v>0</v>
      </c>
      <c r="IP263" s="39">
        <v>0</v>
      </c>
      <c r="IQ263" s="39">
        <v>999999999</v>
      </c>
      <c r="IR263" s="39">
        <v>0</v>
      </c>
      <c r="IS263" s="39">
        <v>0</v>
      </c>
      <c r="IT263" s="39">
        <v>0</v>
      </c>
      <c r="IU263" s="39">
        <v>33.333333333333329</v>
      </c>
      <c r="IV263" s="39">
        <v>0</v>
      </c>
      <c r="IW263" s="39">
        <v>1</v>
      </c>
      <c r="IX263" s="39">
        <v>1</v>
      </c>
      <c r="IY263" s="39">
        <v>0</v>
      </c>
      <c r="IZ263" s="39">
        <v>0</v>
      </c>
      <c r="JA263" s="39">
        <v>0</v>
      </c>
      <c r="JB263" s="39">
        <v>1</v>
      </c>
      <c r="JC263" s="39">
        <v>2</v>
      </c>
      <c r="JD263" s="2">
        <v>1</v>
      </c>
      <c r="JE263" s="2">
        <v>0</v>
      </c>
      <c r="JF263" s="2">
        <v>1</v>
      </c>
      <c r="JG263" s="2">
        <v>1</v>
      </c>
      <c r="JH263" s="2">
        <v>1</v>
      </c>
      <c r="JI263" s="2">
        <v>1</v>
      </c>
      <c r="JJ263" s="2">
        <v>0</v>
      </c>
      <c r="JK263" s="2">
        <v>2</v>
      </c>
      <c r="JL263" s="2">
        <v>0</v>
      </c>
      <c r="JM263" s="44">
        <v>0</v>
      </c>
      <c r="JN263" s="44">
        <v>0</v>
      </c>
      <c r="JO263" s="44">
        <v>1</v>
      </c>
      <c r="JP263" s="2">
        <v>0</v>
      </c>
      <c r="JQ263" s="2">
        <v>0</v>
      </c>
      <c r="JR263" s="2">
        <v>0</v>
      </c>
      <c r="JS263" s="2">
        <v>0</v>
      </c>
      <c r="JT263" s="2">
        <v>0</v>
      </c>
      <c r="JU263" s="2">
        <v>1</v>
      </c>
      <c r="JV263" s="2">
        <v>0</v>
      </c>
      <c r="JW263" s="2">
        <v>0</v>
      </c>
      <c r="JX263" s="2">
        <v>0</v>
      </c>
      <c r="JY263" s="2">
        <v>0</v>
      </c>
      <c r="JZ263" s="2">
        <v>0</v>
      </c>
      <c r="KA263" s="2">
        <v>0</v>
      </c>
      <c r="KB263" s="25">
        <v>0</v>
      </c>
      <c r="KC263" s="25">
        <v>0</v>
      </c>
      <c r="KD263" s="25">
        <v>0</v>
      </c>
      <c r="KE263" s="25">
        <v>0</v>
      </c>
      <c r="KF263" s="25">
        <v>1</v>
      </c>
      <c r="KG263" s="25">
        <v>3</v>
      </c>
      <c r="KH263" s="25">
        <v>1</v>
      </c>
      <c r="KI263" s="25">
        <v>2</v>
      </c>
      <c r="KJ263" s="25">
        <v>0</v>
      </c>
      <c r="KK263" s="25">
        <v>0</v>
      </c>
      <c r="KL263" s="25">
        <v>1</v>
      </c>
      <c r="KM263" s="25">
        <v>3</v>
      </c>
      <c r="KN263" s="25">
        <v>1</v>
      </c>
      <c r="KO263" s="25">
        <v>0</v>
      </c>
      <c r="KP263" s="25">
        <v>1</v>
      </c>
      <c r="KQ263" s="25">
        <v>1</v>
      </c>
      <c r="KR263" s="44">
        <v>0</v>
      </c>
      <c r="KS263" s="44">
        <v>33.333333333333329</v>
      </c>
      <c r="KT263" s="44">
        <v>100</v>
      </c>
      <c r="KU263" s="44">
        <v>0</v>
      </c>
      <c r="KV263" s="44">
        <v>999999999</v>
      </c>
      <c r="KW263" s="44">
        <v>999999999</v>
      </c>
      <c r="KX263" s="44">
        <v>100</v>
      </c>
      <c r="KY263" s="44">
        <v>66.666666666666657</v>
      </c>
      <c r="KZ263" s="44">
        <v>100</v>
      </c>
      <c r="LA263" s="44">
        <v>999999999</v>
      </c>
      <c r="LB263" s="44">
        <v>100</v>
      </c>
      <c r="LC263" s="44">
        <v>100</v>
      </c>
      <c r="LD263" s="44">
        <v>100</v>
      </c>
      <c r="LE263" s="44">
        <v>33.333333333333329</v>
      </c>
      <c r="LF263" s="44">
        <v>0</v>
      </c>
      <c r="LG263" s="44">
        <v>100</v>
      </c>
      <c r="LH263" s="44">
        <v>999999999</v>
      </c>
      <c r="LI263" s="44">
        <v>999999999</v>
      </c>
      <c r="LJ263" s="44">
        <v>0</v>
      </c>
      <c r="LK263" s="44">
        <v>33.333333333333329</v>
      </c>
      <c r="LL263" s="44">
        <v>0</v>
      </c>
      <c r="LM263" s="44">
        <v>999999999</v>
      </c>
      <c r="LN263" s="44">
        <v>0</v>
      </c>
      <c r="LO263" s="44">
        <v>0</v>
      </c>
      <c r="LP263" s="44">
        <v>0</v>
      </c>
      <c r="LQ263" s="44">
        <v>33.333333333333329</v>
      </c>
      <c r="LR263" s="44">
        <v>0</v>
      </c>
      <c r="LS263" s="44">
        <v>0</v>
      </c>
      <c r="LT263" s="44">
        <v>999999999</v>
      </c>
      <c r="LU263" s="44">
        <v>999999999</v>
      </c>
      <c r="LV263" s="44">
        <v>0</v>
      </c>
      <c r="LW263" s="44">
        <v>0</v>
      </c>
      <c r="LX263" s="44">
        <v>0</v>
      </c>
      <c r="LY263" s="44">
        <v>999999999</v>
      </c>
      <c r="LZ263" s="44">
        <v>0</v>
      </c>
      <c r="MA263" s="44">
        <v>0</v>
      </c>
      <c r="MB263" s="25">
        <v>0</v>
      </c>
      <c r="MC263" s="25">
        <v>0</v>
      </c>
      <c r="MD263" s="25">
        <v>0</v>
      </c>
      <c r="ME263" s="25">
        <v>0</v>
      </c>
      <c r="MF263" s="25">
        <v>0</v>
      </c>
      <c r="MG263" s="25">
        <v>0</v>
      </c>
      <c r="MH263" s="25">
        <v>0</v>
      </c>
      <c r="MI263" s="25">
        <v>0</v>
      </c>
      <c r="MJ263" s="25">
        <v>0</v>
      </c>
      <c r="MK263" s="25">
        <v>0</v>
      </c>
      <c r="ML263" s="25">
        <v>0</v>
      </c>
      <c r="MM263" s="25">
        <v>0</v>
      </c>
      <c r="MN263" s="25">
        <v>1</v>
      </c>
      <c r="MO263" s="25">
        <v>2</v>
      </c>
      <c r="MP263" s="25">
        <v>2</v>
      </c>
      <c r="MQ263" s="25">
        <v>1</v>
      </c>
      <c r="MR263" s="25">
        <v>0</v>
      </c>
      <c r="MS263" s="25">
        <v>0</v>
      </c>
      <c r="MT263" s="25">
        <v>0</v>
      </c>
      <c r="MU263" s="25">
        <v>0</v>
      </c>
      <c r="MV263" s="25">
        <v>1</v>
      </c>
      <c r="MW263" s="44">
        <v>0</v>
      </c>
      <c r="MX263" s="44">
        <v>0</v>
      </c>
      <c r="MY263" s="44">
        <v>1</v>
      </c>
      <c r="MZ263" s="44">
        <v>0</v>
      </c>
      <c r="NA263" s="44">
        <v>0</v>
      </c>
      <c r="NB263" s="44">
        <v>0</v>
      </c>
      <c r="NC263" s="44">
        <v>0</v>
      </c>
      <c r="ND263" s="44">
        <v>999999999</v>
      </c>
      <c r="NE263" s="44">
        <v>999999999</v>
      </c>
      <c r="NF263" s="44">
        <v>999999999</v>
      </c>
      <c r="NG263" s="44">
        <v>999999999</v>
      </c>
      <c r="NH263" s="44">
        <v>0</v>
      </c>
      <c r="NI263" s="44">
        <v>999999999</v>
      </c>
      <c r="NJ263" s="44">
        <v>999999999</v>
      </c>
      <c r="NK263" s="44">
        <v>0</v>
      </c>
      <c r="NL263" s="25">
        <v>0</v>
      </c>
      <c r="NM263" s="25">
        <v>0</v>
      </c>
      <c r="NN263" s="25">
        <v>0</v>
      </c>
      <c r="NO263" s="25">
        <v>0</v>
      </c>
      <c r="NP263" s="25">
        <v>0</v>
      </c>
      <c r="NQ263" s="25">
        <v>0</v>
      </c>
      <c r="NR263" s="25">
        <v>0</v>
      </c>
      <c r="NS263" s="25">
        <v>0</v>
      </c>
      <c r="NT263" s="25">
        <v>0</v>
      </c>
      <c r="NU263" s="25">
        <v>0</v>
      </c>
      <c r="NV263" s="25">
        <v>0</v>
      </c>
      <c r="NW263" s="25">
        <v>0</v>
      </c>
      <c r="NX263" s="25">
        <v>0</v>
      </c>
      <c r="NY263" s="25">
        <v>0</v>
      </c>
      <c r="NZ263" s="25">
        <v>0</v>
      </c>
      <c r="OA263" s="25">
        <v>0</v>
      </c>
      <c r="OB263" s="25">
        <v>0</v>
      </c>
      <c r="OC263" s="25">
        <v>0</v>
      </c>
      <c r="OD263" s="44">
        <v>0</v>
      </c>
      <c r="OE263" s="44">
        <v>0</v>
      </c>
      <c r="OF263" s="44">
        <v>0</v>
      </c>
      <c r="OG263" s="44">
        <v>0</v>
      </c>
      <c r="OH263" s="44">
        <v>0</v>
      </c>
      <c r="OI263" s="44">
        <v>0</v>
      </c>
      <c r="OJ263" s="44">
        <v>999999999</v>
      </c>
      <c r="OK263" s="44">
        <v>999999999</v>
      </c>
      <c r="OL263" s="44">
        <v>999999999</v>
      </c>
      <c r="OM263" s="44">
        <v>999999999</v>
      </c>
      <c r="ON263" s="44">
        <v>999999999</v>
      </c>
      <c r="OO263" s="44">
        <v>999999999</v>
      </c>
      <c r="OP263" s="44">
        <v>999999999</v>
      </c>
      <c r="OQ263" s="44">
        <v>999999999</v>
      </c>
      <c r="OR263" s="44">
        <v>999999999</v>
      </c>
      <c r="OS263" s="44">
        <v>999999999</v>
      </c>
      <c r="OT263" s="44">
        <v>999999999</v>
      </c>
      <c r="OU263" s="44">
        <v>999999999</v>
      </c>
      <c r="OV263" s="25">
        <v>1</v>
      </c>
      <c r="OW263" s="25">
        <v>3</v>
      </c>
      <c r="OX263" s="25">
        <v>1</v>
      </c>
      <c r="OY263" s="25">
        <v>4</v>
      </c>
      <c r="OZ263" s="25">
        <v>2</v>
      </c>
      <c r="PA263" s="25">
        <v>1</v>
      </c>
      <c r="PB263" s="25">
        <v>5</v>
      </c>
      <c r="PC263" s="25">
        <v>5</v>
      </c>
      <c r="PD263" s="25">
        <v>4</v>
      </c>
      <c r="PE263" s="25">
        <v>2</v>
      </c>
      <c r="PF263" s="25">
        <v>5</v>
      </c>
      <c r="PG263" s="25">
        <v>4</v>
      </c>
      <c r="PH263" s="25">
        <v>4</v>
      </c>
      <c r="PI263" s="25">
        <v>5</v>
      </c>
      <c r="PJ263" s="25">
        <v>6</v>
      </c>
      <c r="PK263" s="25">
        <v>5</v>
      </c>
      <c r="PL263" s="25">
        <v>2</v>
      </c>
      <c r="PM263" s="25">
        <v>1</v>
      </c>
      <c r="PN263" s="25">
        <v>5</v>
      </c>
      <c r="PO263" s="25">
        <v>5</v>
      </c>
      <c r="PP263" s="25">
        <v>4</v>
      </c>
      <c r="PQ263" s="25">
        <v>2</v>
      </c>
      <c r="PR263" s="25">
        <v>5</v>
      </c>
      <c r="PS263" s="25">
        <v>6</v>
      </c>
      <c r="PT263" s="44">
        <v>25</v>
      </c>
      <c r="PU263" s="44">
        <v>60</v>
      </c>
      <c r="PV263" s="44">
        <v>16.666666666666664</v>
      </c>
      <c r="PW263" s="44">
        <v>80</v>
      </c>
      <c r="PX263" s="44">
        <v>100</v>
      </c>
      <c r="PY263" s="44">
        <v>100</v>
      </c>
      <c r="PZ263" s="44">
        <v>100</v>
      </c>
      <c r="QA263" s="44">
        <v>100</v>
      </c>
      <c r="QB263" s="44">
        <v>100</v>
      </c>
      <c r="QC263" s="44">
        <v>100</v>
      </c>
      <c r="QD263" s="44">
        <v>100</v>
      </c>
      <c r="QE263" s="44">
        <v>66.666666666666657</v>
      </c>
      <c r="QF263" s="25">
        <v>1</v>
      </c>
      <c r="QG263" s="25">
        <v>2</v>
      </c>
      <c r="QH263" s="25">
        <v>2</v>
      </c>
      <c r="QI263" s="25">
        <v>4</v>
      </c>
      <c r="QJ263" s="25">
        <v>2</v>
      </c>
      <c r="QK263" s="25">
        <v>1</v>
      </c>
      <c r="QL263" s="25">
        <v>4</v>
      </c>
      <c r="QM263" s="25">
        <v>5</v>
      </c>
      <c r="QN263" s="25">
        <v>4</v>
      </c>
      <c r="QO263" s="25">
        <v>1</v>
      </c>
      <c r="QP263" s="25">
        <v>1</v>
      </c>
      <c r="QQ263" s="25">
        <v>4</v>
      </c>
      <c r="QR263" s="25">
        <v>5</v>
      </c>
      <c r="QS263" s="25">
        <v>6</v>
      </c>
      <c r="QT263" s="25">
        <v>5</v>
      </c>
      <c r="QU263" s="25">
        <v>2</v>
      </c>
      <c r="QV263" s="25">
        <v>1</v>
      </c>
      <c r="QW263" s="25">
        <v>5</v>
      </c>
      <c r="QX263" s="25">
        <v>5</v>
      </c>
      <c r="QY263" s="25">
        <v>4</v>
      </c>
      <c r="QZ263" s="25">
        <v>2</v>
      </c>
      <c r="RA263" s="25">
        <v>5</v>
      </c>
      <c r="RB263" s="44">
        <v>25</v>
      </c>
      <c r="RC263" s="44">
        <v>40</v>
      </c>
      <c r="RD263" s="44">
        <v>33.333333333333329</v>
      </c>
      <c r="RE263" s="44">
        <v>80</v>
      </c>
      <c r="RF263" s="44">
        <v>100</v>
      </c>
      <c r="RG263" s="44">
        <v>100</v>
      </c>
      <c r="RH263" s="44">
        <v>80</v>
      </c>
      <c r="RI263" s="44">
        <v>100</v>
      </c>
      <c r="RJ263" s="44">
        <v>100</v>
      </c>
      <c r="RK263" s="44">
        <v>50</v>
      </c>
      <c r="RL263" s="44">
        <v>20</v>
      </c>
      <c r="RM263" s="25">
        <v>1</v>
      </c>
      <c r="RN263" s="25">
        <v>3</v>
      </c>
      <c r="RO263" s="25">
        <v>3</v>
      </c>
      <c r="RP263" s="25">
        <v>3</v>
      </c>
      <c r="RQ263" s="25">
        <v>0</v>
      </c>
      <c r="RR263" s="25">
        <v>1</v>
      </c>
      <c r="RS263" s="25">
        <v>2</v>
      </c>
      <c r="RT263" s="25">
        <v>3</v>
      </c>
      <c r="RU263" s="25">
        <v>2</v>
      </c>
      <c r="RV263" s="25">
        <v>1</v>
      </c>
      <c r="RW263" s="25">
        <v>1</v>
      </c>
      <c r="RX263" s="25">
        <v>2</v>
      </c>
      <c r="RY263" s="25">
        <v>1</v>
      </c>
      <c r="RZ263" s="25">
        <v>3</v>
      </c>
      <c r="SA263" s="25">
        <v>2</v>
      </c>
      <c r="SB263" s="25">
        <v>1</v>
      </c>
      <c r="SC263" s="25">
        <v>0</v>
      </c>
      <c r="SD263" s="25">
        <v>0</v>
      </c>
      <c r="SE263" s="25">
        <v>1</v>
      </c>
      <c r="SF263" s="25">
        <v>2</v>
      </c>
      <c r="SG263" s="25">
        <v>1</v>
      </c>
      <c r="SH263" s="25">
        <v>1</v>
      </c>
      <c r="SI263" s="25">
        <v>3</v>
      </c>
      <c r="SJ263" s="25">
        <v>4</v>
      </c>
      <c r="SK263" s="25">
        <v>0</v>
      </c>
      <c r="SL263" s="25">
        <v>1</v>
      </c>
      <c r="SM263" s="25">
        <v>2</v>
      </c>
      <c r="SN263" s="25">
        <v>0</v>
      </c>
      <c r="SO263" s="25">
        <v>0</v>
      </c>
      <c r="SP263" s="25">
        <v>0</v>
      </c>
      <c r="SQ263" s="25">
        <v>1</v>
      </c>
      <c r="SR263" s="25">
        <v>2</v>
      </c>
      <c r="SS263" s="25">
        <v>1</v>
      </c>
      <c r="ST263" s="25">
        <v>0</v>
      </c>
      <c r="SU263" s="25">
        <v>1</v>
      </c>
      <c r="SV263" s="25">
        <v>2</v>
      </c>
      <c r="SW263" s="44">
        <v>50</v>
      </c>
      <c r="SX263" s="44">
        <v>60</v>
      </c>
      <c r="SY263" s="44">
        <v>75</v>
      </c>
      <c r="SZ263" s="44">
        <v>75</v>
      </c>
      <c r="TA263" s="44">
        <v>999999999</v>
      </c>
      <c r="TB263" s="44">
        <v>100</v>
      </c>
      <c r="TC263" s="44">
        <v>40</v>
      </c>
      <c r="TD263" s="44">
        <v>100</v>
      </c>
      <c r="TE263" s="44">
        <v>66.666666666666657</v>
      </c>
      <c r="TF263" s="44">
        <v>50</v>
      </c>
      <c r="TG263" s="44">
        <v>25</v>
      </c>
      <c r="TH263" s="44">
        <v>50</v>
      </c>
      <c r="TI263" s="44">
        <v>50</v>
      </c>
      <c r="TJ263" s="44">
        <v>60</v>
      </c>
      <c r="TK263" s="44">
        <v>50</v>
      </c>
      <c r="TL263" s="44">
        <v>25</v>
      </c>
      <c r="TM263" s="44">
        <v>999999999</v>
      </c>
      <c r="TN263" s="44">
        <v>0</v>
      </c>
      <c r="TO263" s="44">
        <v>20</v>
      </c>
      <c r="TP263" s="44">
        <v>66.666666666666657</v>
      </c>
      <c r="TQ263" s="44">
        <v>33.333333333333329</v>
      </c>
      <c r="TR263" s="44">
        <v>50</v>
      </c>
      <c r="TS263" s="44">
        <v>75</v>
      </c>
      <c r="TT263" s="44">
        <v>100</v>
      </c>
      <c r="TU263" s="44">
        <v>0</v>
      </c>
      <c r="TV263" s="44">
        <v>20</v>
      </c>
      <c r="TW263" s="44">
        <v>50</v>
      </c>
      <c r="TX263" s="44">
        <v>0</v>
      </c>
      <c r="TY263" s="44">
        <v>999999999</v>
      </c>
      <c r="TZ263" s="44">
        <v>0</v>
      </c>
      <c r="UA263" s="44">
        <v>20</v>
      </c>
      <c r="UB263" s="44">
        <v>66.666666666666657</v>
      </c>
      <c r="UC263" s="44">
        <v>33.333333333333329</v>
      </c>
      <c r="UD263" s="44">
        <v>0</v>
      </c>
      <c r="UE263" s="44">
        <v>25</v>
      </c>
      <c r="UF263" s="44">
        <v>50</v>
      </c>
    </row>
    <row r="264" spans="1:552" x14ac:dyDescent="0.25">
      <c r="A264" s="2" t="str">
        <f t="shared" si="4"/>
        <v xml:space="preserve">420200 Balneário Camboriú                                                                                                                           </v>
      </c>
      <c r="B264" s="58">
        <v>420200</v>
      </c>
      <c r="C264" s="2" t="s">
        <v>308</v>
      </c>
      <c r="D264" s="56">
        <v>24</v>
      </c>
      <c r="E264" s="56">
        <v>15</v>
      </c>
      <c r="F264" s="56">
        <v>19</v>
      </c>
      <c r="G264" s="56">
        <v>12</v>
      </c>
      <c r="H264" s="56">
        <v>14</v>
      </c>
      <c r="I264" s="56">
        <v>28</v>
      </c>
      <c r="J264" s="56">
        <v>15</v>
      </c>
      <c r="K264" s="56">
        <v>19</v>
      </c>
      <c r="L264" s="56">
        <v>18</v>
      </c>
      <c r="M264" s="56">
        <v>22</v>
      </c>
      <c r="N264" s="56">
        <v>14</v>
      </c>
      <c r="O264" s="56">
        <v>23</v>
      </c>
      <c r="P264" s="59">
        <v>11</v>
      </c>
      <c r="Q264" s="59">
        <v>5</v>
      </c>
      <c r="R264" s="59">
        <v>8</v>
      </c>
      <c r="S264" s="59">
        <v>6</v>
      </c>
      <c r="T264" s="59">
        <v>5</v>
      </c>
      <c r="U264" s="59">
        <v>17</v>
      </c>
      <c r="V264" s="59">
        <v>11</v>
      </c>
      <c r="W264" s="59">
        <v>13</v>
      </c>
      <c r="X264" s="59">
        <v>14</v>
      </c>
      <c r="Y264" s="59">
        <v>16</v>
      </c>
      <c r="Z264" s="59">
        <v>10</v>
      </c>
      <c r="AA264" s="59">
        <v>21</v>
      </c>
      <c r="AB264" s="62">
        <v>45.833333333333329</v>
      </c>
      <c r="AC264" s="62">
        <v>33.333333333333329</v>
      </c>
      <c r="AD264" s="62">
        <v>42.105263157894733</v>
      </c>
      <c r="AE264" s="62">
        <v>50</v>
      </c>
      <c r="AF264" s="62">
        <v>35.714285714285715</v>
      </c>
      <c r="AG264" s="62">
        <v>60.714285714285708</v>
      </c>
      <c r="AH264" s="62">
        <v>73.333333333333329</v>
      </c>
      <c r="AI264" s="62">
        <v>68.421052631578945</v>
      </c>
      <c r="AJ264" s="62">
        <v>77.777777777777786</v>
      </c>
      <c r="AK264" s="62">
        <v>72.727272727272734</v>
      </c>
      <c r="AL264" s="62">
        <v>71.428571428571431</v>
      </c>
      <c r="AM264" s="62">
        <v>91.304347826086953</v>
      </c>
      <c r="AN264" s="61">
        <v>12</v>
      </c>
      <c r="AO264" s="25">
        <v>10</v>
      </c>
      <c r="AP264" s="25">
        <v>11</v>
      </c>
      <c r="AQ264" s="25">
        <v>6</v>
      </c>
      <c r="AR264" s="25">
        <v>9</v>
      </c>
      <c r="AS264" s="25">
        <v>11</v>
      </c>
      <c r="AT264" s="25">
        <v>3</v>
      </c>
      <c r="AU264" s="25">
        <v>6</v>
      </c>
      <c r="AV264" s="25">
        <v>4</v>
      </c>
      <c r="AW264" s="25">
        <v>5</v>
      </c>
      <c r="AX264" s="25">
        <v>4</v>
      </c>
      <c r="AY264" s="25">
        <v>2</v>
      </c>
      <c r="AZ264" s="39">
        <v>50</v>
      </c>
      <c r="BA264" s="39">
        <v>66.666666666666657</v>
      </c>
      <c r="BB264" s="39">
        <v>57.894736842105267</v>
      </c>
      <c r="BC264" s="39">
        <v>50</v>
      </c>
      <c r="BD264" s="39">
        <v>64.285714285714292</v>
      </c>
      <c r="BE264" s="39">
        <v>39.285714285714285</v>
      </c>
      <c r="BF264" s="39">
        <v>20</v>
      </c>
      <c r="BG264" s="39">
        <v>31.578947368421051</v>
      </c>
      <c r="BH264" s="39">
        <v>22.222222222222221</v>
      </c>
      <c r="BI264" s="39">
        <v>22.727272727272727</v>
      </c>
      <c r="BJ264" s="39">
        <v>28.571428571428569</v>
      </c>
      <c r="BK264" s="39">
        <v>8.695652173913043</v>
      </c>
      <c r="BL264" s="25">
        <v>1</v>
      </c>
      <c r="BM264" s="25">
        <v>0</v>
      </c>
      <c r="BN264" s="25">
        <v>0</v>
      </c>
      <c r="BO264" s="25">
        <v>0</v>
      </c>
      <c r="BP264" s="25">
        <v>0</v>
      </c>
      <c r="BQ264" s="25">
        <v>0</v>
      </c>
      <c r="BR264" s="25">
        <v>1</v>
      </c>
      <c r="BS264" s="25">
        <v>0</v>
      </c>
      <c r="BT264" s="25">
        <v>0</v>
      </c>
      <c r="BU264" s="25">
        <v>1</v>
      </c>
      <c r="BV264" s="25">
        <v>0</v>
      </c>
      <c r="BW264" s="25">
        <v>0</v>
      </c>
      <c r="BX264" s="39">
        <v>4.1666666666666661</v>
      </c>
      <c r="BY264" s="39">
        <v>0</v>
      </c>
      <c r="BZ264" s="39">
        <v>0</v>
      </c>
      <c r="CA264" s="39">
        <v>0</v>
      </c>
      <c r="CB264" s="39">
        <v>0</v>
      </c>
      <c r="CC264" s="39">
        <v>0</v>
      </c>
      <c r="CD264" s="39">
        <v>6.666666666666667</v>
      </c>
      <c r="CE264" s="39">
        <v>0</v>
      </c>
      <c r="CF264" s="39">
        <v>0</v>
      </c>
      <c r="CG264" s="39">
        <v>4.5454545454545459</v>
      </c>
      <c r="CH264" s="39">
        <v>0</v>
      </c>
      <c r="CI264" s="39">
        <v>0</v>
      </c>
      <c r="CJ264" s="63">
        <v>5</v>
      </c>
      <c r="CK264" s="63">
        <v>2</v>
      </c>
      <c r="CL264" s="63">
        <v>3</v>
      </c>
      <c r="CM264" s="63">
        <v>2</v>
      </c>
      <c r="CN264" s="63">
        <v>2</v>
      </c>
      <c r="CO264" s="63">
        <v>6</v>
      </c>
      <c r="CP264" s="63">
        <v>8</v>
      </c>
      <c r="CQ264" s="63">
        <v>6</v>
      </c>
      <c r="CR264" s="63">
        <v>5</v>
      </c>
      <c r="CS264" s="63">
        <v>5</v>
      </c>
      <c r="CT264" s="63">
        <v>4</v>
      </c>
      <c r="CU264" s="63">
        <v>8</v>
      </c>
      <c r="CV264" s="63">
        <v>2</v>
      </c>
      <c r="CW264" s="63">
        <v>0</v>
      </c>
      <c r="CX264" s="63">
        <v>2</v>
      </c>
      <c r="CY264" s="63">
        <v>0</v>
      </c>
      <c r="CZ264" s="63">
        <v>0</v>
      </c>
      <c r="DA264" s="63">
        <v>4</v>
      </c>
      <c r="DB264" s="63">
        <v>0</v>
      </c>
      <c r="DC264" s="63">
        <v>0</v>
      </c>
      <c r="DD264" s="63">
        <v>0</v>
      </c>
      <c r="DE264" s="63">
        <v>0</v>
      </c>
      <c r="DF264" s="63">
        <v>0</v>
      </c>
      <c r="DG264" s="63">
        <v>0</v>
      </c>
      <c r="DH264" s="25">
        <v>0</v>
      </c>
      <c r="DI264" s="25">
        <v>1</v>
      </c>
      <c r="DJ264" s="25">
        <v>0</v>
      </c>
      <c r="DK264" s="25">
        <v>2</v>
      </c>
      <c r="DL264" s="25">
        <v>2</v>
      </c>
      <c r="DM264" s="25">
        <v>1</v>
      </c>
      <c r="DN264" s="25">
        <v>2</v>
      </c>
      <c r="DO264" s="25">
        <v>1</v>
      </c>
      <c r="DP264" s="25">
        <v>0</v>
      </c>
      <c r="DQ264" s="25">
        <v>3</v>
      </c>
      <c r="DR264" s="25">
        <v>1</v>
      </c>
      <c r="DS264" s="25">
        <v>1</v>
      </c>
      <c r="DT264" s="34">
        <v>7</v>
      </c>
      <c r="DU264" s="34">
        <v>3</v>
      </c>
      <c r="DV264" s="34">
        <v>5</v>
      </c>
      <c r="DW264" s="34">
        <v>4</v>
      </c>
      <c r="DX264" s="34">
        <v>4</v>
      </c>
      <c r="DY264" s="34">
        <v>11</v>
      </c>
      <c r="DZ264" s="34">
        <v>10</v>
      </c>
      <c r="EA264" s="2">
        <v>7</v>
      </c>
      <c r="EB264" s="2">
        <v>5</v>
      </c>
      <c r="EC264" s="2">
        <v>8</v>
      </c>
      <c r="ED264" s="2">
        <v>5</v>
      </c>
      <c r="EE264" s="2">
        <v>9</v>
      </c>
      <c r="EF264" s="34">
        <v>71.428571428571431</v>
      </c>
      <c r="EG264" s="34">
        <v>66.666666666666657</v>
      </c>
      <c r="EH264" s="34">
        <v>60</v>
      </c>
      <c r="EI264" s="34">
        <v>50</v>
      </c>
      <c r="EJ264" s="34">
        <v>50</v>
      </c>
      <c r="EK264" s="34">
        <v>54.54545454545454</v>
      </c>
      <c r="EL264" s="34">
        <v>80</v>
      </c>
      <c r="EM264" s="34">
        <v>85.714285714285708</v>
      </c>
      <c r="EN264" s="34">
        <v>100</v>
      </c>
      <c r="EO264" s="34">
        <v>62.5</v>
      </c>
      <c r="EP264" s="34">
        <v>80</v>
      </c>
      <c r="EQ264" s="34">
        <v>88.888888888888886</v>
      </c>
      <c r="ER264" s="34">
        <v>28.571428571428569</v>
      </c>
      <c r="ES264" s="34">
        <v>0</v>
      </c>
      <c r="ET264" s="34">
        <v>40</v>
      </c>
      <c r="EU264" s="34">
        <v>0</v>
      </c>
      <c r="EV264" s="34">
        <v>0</v>
      </c>
      <c r="EW264" s="34">
        <v>36.363636363636367</v>
      </c>
      <c r="EX264" s="34">
        <v>0</v>
      </c>
      <c r="EY264" s="34">
        <v>0</v>
      </c>
      <c r="EZ264" s="34">
        <v>0</v>
      </c>
      <c r="FA264" s="34">
        <v>0</v>
      </c>
      <c r="FB264" s="34">
        <v>0</v>
      </c>
      <c r="FC264" s="34">
        <v>0</v>
      </c>
      <c r="FD264" s="42">
        <v>0</v>
      </c>
      <c r="FE264" s="42">
        <v>33.333333333333329</v>
      </c>
      <c r="FF264" s="42">
        <v>0</v>
      </c>
      <c r="FG264" s="42">
        <v>50</v>
      </c>
      <c r="FH264" s="42">
        <v>50</v>
      </c>
      <c r="FI264" s="42">
        <v>9.0909090909090917</v>
      </c>
      <c r="FJ264" s="42">
        <v>20</v>
      </c>
      <c r="FK264" s="42">
        <v>14.285714285714285</v>
      </c>
      <c r="FL264" s="42">
        <v>0</v>
      </c>
      <c r="FM264" s="42">
        <v>37.5</v>
      </c>
      <c r="FN264" s="42">
        <v>20</v>
      </c>
      <c r="FO264" s="42">
        <v>11.111111111111111</v>
      </c>
      <c r="FP264" s="42">
        <v>8</v>
      </c>
      <c r="FQ264" s="2">
        <v>3</v>
      </c>
      <c r="FR264" s="2">
        <v>4</v>
      </c>
      <c r="FS264" s="2">
        <v>4</v>
      </c>
      <c r="FT264" s="2">
        <v>2</v>
      </c>
      <c r="FU264" s="2">
        <v>13</v>
      </c>
      <c r="FV264" s="2">
        <v>7</v>
      </c>
      <c r="FW264" s="2">
        <v>9</v>
      </c>
      <c r="FX264" s="2">
        <v>11</v>
      </c>
      <c r="FY264" s="2">
        <v>13</v>
      </c>
      <c r="FZ264" s="2">
        <v>7</v>
      </c>
      <c r="GA264" s="2">
        <v>14</v>
      </c>
      <c r="GB264" s="25">
        <v>1</v>
      </c>
      <c r="GC264" s="25">
        <v>0</v>
      </c>
      <c r="GD264" s="25">
        <v>2</v>
      </c>
      <c r="GE264" s="25">
        <v>0</v>
      </c>
      <c r="GF264" s="25">
        <v>2</v>
      </c>
      <c r="GG264" s="25">
        <v>1</v>
      </c>
      <c r="GH264" s="25">
        <v>1</v>
      </c>
      <c r="GI264" s="25">
        <v>1</v>
      </c>
      <c r="GJ264" s="25">
        <v>1</v>
      </c>
      <c r="GK264" s="25">
        <v>0</v>
      </c>
      <c r="GL264" s="25">
        <v>1</v>
      </c>
      <c r="GM264" s="25">
        <v>0</v>
      </c>
      <c r="GN264" s="2">
        <v>1</v>
      </c>
      <c r="GO264" s="2">
        <v>2</v>
      </c>
      <c r="GP264" s="2">
        <v>2</v>
      </c>
      <c r="GQ264" s="2">
        <v>2</v>
      </c>
      <c r="GR264" s="2">
        <v>0</v>
      </c>
      <c r="GS264" s="2">
        <v>1</v>
      </c>
      <c r="GT264" s="2">
        <v>1</v>
      </c>
      <c r="GU264" s="2">
        <v>0</v>
      </c>
      <c r="GV264" s="2">
        <v>0</v>
      </c>
      <c r="GW264" s="2">
        <v>0</v>
      </c>
      <c r="GX264" s="2">
        <v>1</v>
      </c>
      <c r="GY264" s="2">
        <v>1</v>
      </c>
      <c r="GZ264" s="2">
        <v>10</v>
      </c>
      <c r="HA264" s="2">
        <v>5</v>
      </c>
      <c r="HB264" s="2">
        <v>8</v>
      </c>
      <c r="HC264" s="2">
        <v>6</v>
      </c>
      <c r="HD264" s="2">
        <v>4</v>
      </c>
      <c r="HE264" s="2">
        <v>15</v>
      </c>
      <c r="HF264" s="2">
        <v>9</v>
      </c>
      <c r="HG264" s="2">
        <v>10</v>
      </c>
      <c r="HH264" s="2">
        <v>12</v>
      </c>
      <c r="HI264" s="2">
        <v>13</v>
      </c>
      <c r="HJ264" s="2">
        <v>9</v>
      </c>
      <c r="HK264" s="2">
        <v>15</v>
      </c>
      <c r="HL264" s="34">
        <v>80</v>
      </c>
      <c r="HM264" s="34">
        <v>60</v>
      </c>
      <c r="HN264" s="34">
        <v>50</v>
      </c>
      <c r="HO264" s="34">
        <v>66.666666666666657</v>
      </c>
      <c r="HP264" s="34">
        <v>50</v>
      </c>
      <c r="HQ264" s="34">
        <v>86.666666666666671</v>
      </c>
      <c r="HR264" s="34">
        <v>77.777777777777786</v>
      </c>
      <c r="HS264" s="34">
        <v>90</v>
      </c>
      <c r="HT264" s="34">
        <v>91.666666666666657</v>
      </c>
      <c r="HU264" s="34">
        <v>100</v>
      </c>
      <c r="HV264" s="34">
        <v>77.777777777777786</v>
      </c>
      <c r="HW264" s="34">
        <v>93.333333333333329</v>
      </c>
      <c r="HX264" s="39">
        <v>10</v>
      </c>
      <c r="HY264" s="39">
        <v>0</v>
      </c>
      <c r="HZ264" s="39">
        <v>25</v>
      </c>
      <c r="IA264" s="39">
        <v>0</v>
      </c>
      <c r="IB264" s="39">
        <v>50</v>
      </c>
      <c r="IC264" s="39">
        <v>6.666666666666667</v>
      </c>
      <c r="ID264" s="39">
        <v>11.111111111111111</v>
      </c>
      <c r="IE264" s="39">
        <v>10</v>
      </c>
      <c r="IF264" s="39">
        <v>8.3333333333333321</v>
      </c>
      <c r="IG264" s="39">
        <v>0</v>
      </c>
      <c r="IH264" s="39">
        <v>11.111111111111111</v>
      </c>
      <c r="II264" s="39">
        <v>0</v>
      </c>
      <c r="IJ264" s="39">
        <v>10</v>
      </c>
      <c r="IK264" s="39">
        <v>40</v>
      </c>
      <c r="IL264" s="39">
        <v>25</v>
      </c>
      <c r="IM264" s="39">
        <v>33.333333333333329</v>
      </c>
      <c r="IN264" s="39">
        <v>0</v>
      </c>
      <c r="IO264" s="39">
        <v>6.666666666666667</v>
      </c>
      <c r="IP264" s="39">
        <v>11.111111111111111</v>
      </c>
      <c r="IQ264" s="39">
        <v>0</v>
      </c>
      <c r="IR264" s="39">
        <v>0</v>
      </c>
      <c r="IS264" s="39">
        <v>0</v>
      </c>
      <c r="IT264" s="39">
        <v>11.111111111111111</v>
      </c>
      <c r="IU264" s="39">
        <v>6.666666666666667</v>
      </c>
      <c r="IV264" s="39">
        <v>6</v>
      </c>
      <c r="IW264" s="39">
        <v>5</v>
      </c>
      <c r="IX264" s="39">
        <v>4</v>
      </c>
      <c r="IY264" s="39">
        <v>4</v>
      </c>
      <c r="IZ264" s="39">
        <v>7</v>
      </c>
      <c r="JA264" s="39">
        <v>7</v>
      </c>
      <c r="JB264" s="39">
        <v>2</v>
      </c>
      <c r="JC264" s="39">
        <v>3</v>
      </c>
      <c r="JD264" s="2">
        <v>3</v>
      </c>
      <c r="JE264" s="2">
        <v>3</v>
      </c>
      <c r="JF264" s="2">
        <v>3</v>
      </c>
      <c r="JG264" s="2">
        <v>2</v>
      </c>
      <c r="JH264" s="2">
        <v>1</v>
      </c>
      <c r="JI264" s="2">
        <v>1</v>
      </c>
      <c r="JJ264" s="2">
        <v>3</v>
      </c>
      <c r="JK264" s="2">
        <v>1</v>
      </c>
      <c r="JL264" s="2">
        <v>0</v>
      </c>
      <c r="JM264" s="44">
        <v>1</v>
      </c>
      <c r="JN264" s="44">
        <v>0</v>
      </c>
      <c r="JO264" s="44">
        <v>2</v>
      </c>
      <c r="JP264" s="2">
        <v>1</v>
      </c>
      <c r="JQ264" s="2">
        <v>1</v>
      </c>
      <c r="JR264" s="2">
        <v>1</v>
      </c>
      <c r="JS264" s="2">
        <v>0</v>
      </c>
      <c r="JT264" s="2">
        <v>4</v>
      </c>
      <c r="JU264" s="2">
        <v>3</v>
      </c>
      <c r="JV264" s="2">
        <v>4</v>
      </c>
      <c r="JW264" s="2">
        <v>1</v>
      </c>
      <c r="JX264" s="2">
        <v>1</v>
      </c>
      <c r="JY264" s="2">
        <v>2</v>
      </c>
      <c r="JZ264" s="2">
        <v>0</v>
      </c>
      <c r="KA264" s="2">
        <v>0</v>
      </c>
      <c r="KB264" s="25">
        <v>0</v>
      </c>
      <c r="KC264" s="25">
        <v>0</v>
      </c>
      <c r="KD264" s="25">
        <v>0</v>
      </c>
      <c r="KE264" s="25">
        <v>0</v>
      </c>
      <c r="KF264" s="25">
        <v>11</v>
      </c>
      <c r="KG264" s="25">
        <v>9</v>
      </c>
      <c r="KH264" s="25">
        <v>11</v>
      </c>
      <c r="KI264" s="25">
        <v>6</v>
      </c>
      <c r="KJ264" s="25">
        <v>8</v>
      </c>
      <c r="KK264" s="25">
        <v>10</v>
      </c>
      <c r="KL264" s="25">
        <v>2</v>
      </c>
      <c r="KM264" s="25">
        <v>5</v>
      </c>
      <c r="KN264" s="25">
        <v>4</v>
      </c>
      <c r="KO264" s="25">
        <v>4</v>
      </c>
      <c r="KP264" s="25">
        <v>4</v>
      </c>
      <c r="KQ264" s="25">
        <v>2</v>
      </c>
      <c r="KR264" s="44">
        <v>54.54545454545454</v>
      </c>
      <c r="KS264" s="44">
        <v>55.555555555555557</v>
      </c>
      <c r="KT264" s="44">
        <v>36.363636363636367</v>
      </c>
      <c r="KU264" s="44">
        <v>66.666666666666657</v>
      </c>
      <c r="KV264" s="44">
        <v>87.5</v>
      </c>
      <c r="KW264" s="44">
        <v>70</v>
      </c>
      <c r="KX264" s="44">
        <v>100</v>
      </c>
      <c r="KY264" s="44">
        <v>60</v>
      </c>
      <c r="KZ264" s="44">
        <v>75</v>
      </c>
      <c r="LA264" s="44">
        <v>75</v>
      </c>
      <c r="LB264" s="44">
        <v>75</v>
      </c>
      <c r="LC264" s="44">
        <v>100</v>
      </c>
      <c r="LD264" s="44">
        <v>9.0909090909090917</v>
      </c>
      <c r="LE264" s="44">
        <v>11.111111111111111</v>
      </c>
      <c r="LF264" s="44">
        <v>27.27272727272727</v>
      </c>
      <c r="LG264" s="44">
        <v>16.666666666666664</v>
      </c>
      <c r="LH264" s="44">
        <v>0</v>
      </c>
      <c r="LI264" s="44">
        <v>10</v>
      </c>
      <c r="LJ264" s="44">
        <v>0</v>
      </c>
      <c r="LK264" s="44">
        <v>40</v>
      </c>
      <c r="LL264" s="44">
        <v>25</v>
      </c>
      <c r="LM264" s="44">
        <v>25</v>
      </c>
      <c r="LN264" s="44">
        <v>25</v>
      </c>
      <c r="LO264" s="44">
        <v>0</v>
      </c>
      <c r="LP264" s="44">
        <v>36.363636363636367</v>
      </c>
      <c r="LQ264" s="44">
        <v>33.333333333333329</v>
      </c>
      <c r="LR264" s="44">
        <v>36.363636363636367</v>
      </c>
      <c r="LS264" s="44">
        <v>16.666666666666664</v>
      </c>
      <c r="LT264" s="44">
        <v>12.5</v>
      </c>
      <c r="LU264" s="44">
        <v>20</v>
      </c>
      <c r="LV264" s="44">
        <v>0</v>
      </c>
      <c r="LW264" s="44">
        <v>0</v>
      </c>
      <c r="LX264" s="44">
        <v>0</v>
      </c>
      <c r="LY264" s="44">
        <v>0</v>
      </c>
      <c r="LZ264" s="44">
        <v>0</v>
      </c>
      <c r="MA264" s="44">
        <v>0</v>
      </c>
      <c r="MB264" s="25">
        <v>1</v>
      </c>
      <c r="MC264" s="25">
        <v>1</v>
      </c>
      <c r="MD264" s="25">
        <v>2</v>
      </c>
      <c r="ME264" s="25">
        <v>1</v>
      </c>
      <c r="MF264" s="25">
        <v>0</v>
      </c>
      <c r="MG264" s="25">
        <v>3</v>
      </c>
      <c r="MH264" s="25">
        <v>1</v>
      </c>
      <c r="MI264" s="25">
        <v>0</v>
      </c>
      <c r="MJ264" s="25">
        <v>0</v>
      </c>
      <c r="MK264" s="25">
        <v>0</v>
      </c>
      <c r="ML264" s="25">
        <v>0</v>
      </c>
      <c r="MM264" s="25">
        <v>0</v>
      </c>
      <c r="MN264" s="25">
        <v>7</v>
      </c>
      <c r="MO264" s="25">
        <v>3</v>
      </c>
      <c r="MP264" s="25">
        <v>5</v>
      </c>
      <c r="MQ264" s="25">
        <v>4</v>
      </c>
      <c r="MR264" s="25">
        <v>4</v>
      </c>
      <c r="MS264" s="25">
        <v>11</v>
      </c>
      <c r="MT264" s="25">
        <v>8</v>
      </c>
      <c r="MU264" s="25">
        <v>2</v>
      </c>
      <c r="MV264" s="25">
        <v>3</v>
      </c>
      <c r="MW264" s="44">
        <v>6</v>
      </c>
      <c r="MX264" s="44">
        <v>4</v>
      </c>
      <c r="MY264" s="44">
        <v>4</v>
      </c>
      <c r="MZ264" s="44">
        <v>14.285714285714285</v>
      </c>
      <c r="NA264" s="44">
        <v>33.333333333333329</v>
      </c>
      <c r="NB264" s="44">
        <v>40</v>
      </c>
      <c r="NC264" s="44">
        <v>25</v>
      </c>
      <c r="ND264" s="44">
        <v>0</v>
      </c>
      <c r="NE264" s="44">
        <v>27.27272727272727</v>
      </c>
      <c r="NF264" s="44">
        <v>12.5</v>
      </c>
      <c r="NG264" s="44">
        <v>0</v>
      </c>
      <c r="NH264" s="44">
        <v>0</v>
      </c>
      <c r="NI264" s="44">
        <v>0</v>
      </c>
      <c r="NJ264" s="44">
        <v>0</v>
      </c>
      <c r="NK264" s="44">
        <v>0</v>
      </c>
      <c r="NL264" s="25">
        <v>0</v>
      </c>
      <c r="NM264" s="25">
        <v>1</v>
      </c>
      <c r="NN264" s="25">
        <v>0</v>
      </c>
      <c r="NO264" s="25">
        <v>0</v>
      </c>
      <c r="NP264" s="25">
        <v>0</v>
      </c>
      <c r="NQ264" s="25">
        <v>0</v>
      </c>
      <c r="NR264" s="25">
        <v>0</v>
      </c>
      <c r="NS264" s="25">
        <v>0</v>
      </c>
      <c r="NT264" s="25">
        <v>0</v>
      </c>
      <c r="NU264" s="25">
        <v>0</v>
      </c>
      <c r="NV264" s="25">
        <v>0</v>
      </c>
      <c r="NW264" s="25">
        <v>1</v>
      </c>
      <c r="NX264" s="25">
        <v>1</v>
      </c>
      <c r="NY264" s="25">
        <v>1</v>
      </c>
      <c r="NZ264" s="25">
        <v>4</v>
      </c>
      <c r="OA264" s="25">
        <v>2</v>
      </c>
      <c r="OB264" s="25">
        <v>1</v>
      </c>
      <c r="OC264" s="25">
        <v>2</v>
      </c>
      <c r="OD264" s="44">
        <v>0</v>
      </c>
      <c r="OE264" s="44">
        <v>0</v>
      </c>
      <c r="OF264" s="44">
        <v>1</v>
      </c>
      <c r="OG264" s="44">
        <v>1</v>
      </c>
      <c r="OH264" s="44">
        <v>0</v>
      </c>
      <c r="OI264" s="44">
        <v>1</v>
      </c>
      <c r="OJ264" s="44">
        <v>0</v>
      </c>
      <c r="OK264" s="44">
        <v>100</v>
      </c>
      <c r="OL264" s="44">
        <v>0</v>
      </c>
      <c r="OM264" s="44">
        <v>0</v>
      </c>
      <c r="ON264" s="44">
        <v>0</v>
      </c>
      <c r="OO264" s="44">
        <v>0</v>
      </c>
      <c r="OP264" s="44">
        <v>999999999</v>
      </c>
      <c r="OQ264" s="44">
        <v>999999999</v>
      </c>
      <c r="OR264" s="44">
        <v>0</v>
      </c>
      <c r="OS264" s="44">
        <v>0</v>
      </c>
      <c r="OT264" s="44">
        <v>999999999</v>
      </c>
      <c r="OU264" s="44">
        <v>100</v>
      </c>
      <c r="OV264" s="25">
        <v>17</v>
      </c>
      <c r="OW264" s="25">
        <v>10</v>
      </c>
      <c r="OX264" s="25">
        <v>14</v>
      </c>
      <c r="OY264" s="25">
        <v>12</v>
      </c>
      <c r="OZ264" s="25">
        <v>16</v>
      </c>
      <c r="PA264" s="25">
        <v>24</v>
      </c>
      <c r="PB264" s="25">
        <v>20</v>
      </c>
      <c r="PC264" s="25">
        <v>19</v>
      </c>
      <c r="PD264" s="25">
        <v>23</v>
      </c>
      <c r="PE264" s="25">
        <v>26</v>
      </c>
      <c r="PF264" s="25">
        <v>17</v>
      </c>
      <c r="PG264" s="25">
        <v>15</v>
      </c>
      <c r="PH264" s="25">
        <v>30</v>
      </c>
      <c r="PI264" s="25">
        <v>23</v>
      </c>
      <c r="PJ264" s="25">
        <v>24</v>
      </c>
      <c r="PK264" s="25">
        <v>17</v>
      </c>
      <c r="PL264" s="25">
        <v>20</v>
      </c>
      <c r="PM264" s="25">
        <v>31</v>
      </c>
      <c r="PN264" s="25">
        <v>25</v>
      </c>
      <c r="PO264" s="25">
        <v>24</v>
      </c>
      <c r="PP264" s="25">
        <v>26</v>
      </c>
      <c r="PQ264" s="25">
        <v>27</v>
      </c>
      <c r="PR264" s="25">
        <v>20</v>
      </c>
      <c r="PS264" s="25">
        <v>29</v>
      </c>
      <c r="PT264" s="44">
        <v>56.666666666666664</v>
      </c>
      <c r="PU264" s="44">
        <v>43.478260869565219</v>
      </c>
      <c r="PV264" s="44">
        <v>58.333333333333336</v>
      </c>
      <c r="PW264" s="44">
        <v>70.588235294117652</v>
      </c>
      <c r="PX264" s="44">
        <v>80</v>
      </c>
      <c r="PY264" s="44">
        <v>77.41935483870968</v>
      </c>
      <c r="PZ264" s="44">
        <v>80</v>
      </c>
      <c r="QA264" s="44">
        <v>79.166666666666657</v>
      </c>
      <c r="QB264" s="44">
        <v>88.461538461538453</v>
      </c>
      <c r="QC264" s="44">
        <v>96.296296296296291</v>
      </c>
      <c r="QD264" s="44">
        <v>85</v>
      </c>
      <c r="QE264" s="44">
        <v>51.724137931034484</v>
      </c>
      <c r="QF264" s="25">
        <v>17</v>
      </c>
      <c r="QG264" s="25">
        <v>10</v>
      </c>
      <c r="QH264" s="25">
        <v>12</v>
      </c>
      <c r="QI264" s="25">
        <v>12</v>
      </c>
      <c r="QJ264" s="25">
        <v>16</v>
      </c>
      <c r="QK264" s="25">
        <v>24</v>
      </c>
      <c r="QL264" s="25">
        <v>20</v>
      </c>
      <c r="QM264" s="25">
        <v>23</v>
      </c>
      <c r="QN264" s="25">
        <v>22</v>
      </c>
      <c r="QO264" s="25">
        <v>24</v>
      </c>
      <c r="QP264" s="25">
        <v>10</v>
      </c>
      <c r="QQ264" s="25">
        <v>30</v>
      </c>
      <c r="QR264" s="25">
        <v>23</v>
      </c>
      <c r="QS264" s="25">
        <v>24</v>
      </c>
      <c r="QT264" s="25">
        <v>17</v>
      </c>
      <c r="QU264" s="25">
        <v>20</v>
      </c>
      <c r="QV264" s="25">
        <v>31</v>
      </c>
      <c r="QW264" s="25">
        <v>25</v>
      </c>
      <c r="QX264" s="25">
        <v>24</v>
      </c>
      <c r="QY264" s="25">
        <v>26</v>
      </c>
      <c r="QZ264" s="25">
        <v>27</v>
      </c>
      <c r="RA264" s="25">
        <v>20</v>
      </c>
      <c r="RB264" s="44">
        <v>56.666666666666664</v>
      </c>
      <c r="RC264" s="44">
        <v>43.478260869565219</v>
      </c>
      <c r="RD264" s="44">
        <v>50</v>
      </c>
      <c r="RE264" s="44">
        <v>70.588235294117652</v>
      </c>
      <c r="RF264" s="44">
        <v>80</v>
      </c>
      <c r="RG264" s="44">
        <v>77.41935483870968</v>
      </c>
      <c r="RH264" s="44">
        <v>80</v>
      </c>
      <c r="RI264" s="44">
        <v>95.833333333333343</v>
      </c>
      <c r="RJ264" s="44">
        <v>84.615384615384613</v>
      </c>
      <c r="RK264" s="44">
        <v>88.888888888888886</v>
      </c>
      <c r="RL264" s="44">
        <v>50</v>
      </c>
      <c r="RM264" s="25">
        <v>16</v>
      </c>
      <c r="RN264" s="25">
        <v>10</v>
      </c>
      <c r="RO264" s="25">
        <v>17</v>
      </c>
      <c r="RP264" s="25">
        <v>10</v>
      </c>
      <c r="RQ264" s="25">
        <v>11</v>
      </c>
      <c r="RR264" s="25">
        <v>19</v>
      </c>
      <c r="RS264" s="25">
        <v>8</v>
      </c>
      <c r="RT264" s="25">
        <v>10</v>
      </c>
      <c r="RU264" s="25">
        <v>12</v>
      </c>
      <c r="RV264" s="25">
        <v>14</v>
      </c>
      <c r="RW264" s="25">
        <v>9</v>
      </c>
      <c r="RX264" s="25">
        <v>11</v>
      </c>
      <c r="RY264" s="25">
        <v>9</v>
      </c>
      <c r="RZ264" s="25">
        <v>7</v>
      </c>
      <c r="SA264" s="25">
        <v>12</v>
      </c>
      <c r="SB264" s="25">
        <v>8</v>
      </c>
      <c r="SC264" s="25">
        <v>10</v>
      </c>
      <c r="SD264" s="25">
        <v>17</v>
      </c>
      <c r="SE264" s="25">
        <v>9</v>
      </c>
      <c r="SF264" s="25">
        <v>12</v>
      </c>
      <c r="SG264" s="25">
        <v>13</v>
      </c>
      <c r="SH264" s="25">
        <v>9</v>
      </c>
      <c r="SI264" s="25">
        <v>8</v>
      </c>
      <c r="SJ264" s="25">
        <v>12</v>
      </c>
      <c r="SK264" s="25">
        <v>9</v>
      </c>
      <c r="SL264" s="25">
        <v>6</v>
      </c>
      <c r="SM264" s="25">
        <v>11</v>
      </c>
      <c r="SN264" s="25">
        <v>8</v>
      </c>
      <c r="SO264" s="25">
        <v>9</v>
      </c>
      <c r="SP264" s="25">
        <v>13</v>
      </c>
      <c r="SQ264" s="25">
        <v>6</v>
      </c>
      <c r="SR264" s="25">
        <v>9</v>
      </c>
      <c r="SS264" s="25">
        <v>9</v>
      </c>
      <c r="ST264" s="25">
        <v>8</v>
      </c>
      <c r="SU264" s="25">
        <v>5</v>
      </c>
      <c r="SV264" s="25">
        <v>8</v>
      </c>
      <c r="SW264" s="44">
        <v>66.666666666666657</v>
      </c>
      <c r="SX264" s="44">
        <v>66.666666666666657</v>
      </c>
      <c r="SY264" s="44">
        <v>89.473684210526315</v>
      </c>
      <c r="SZ264" s="44">
        <v>83.333333333333343</v>
      </c>
      <c r="TA264" s="44">
        <v>78.571428571428569</v>
      </c>
      <c r="TB264" s="44">
        <v>67.857142857142861</v>
      </c>
      <c r="TC264" s="44">
        <v>53.333333333333336</v>
      </c>
      <c r="TD264" s="44">
        <v>52.631578947368418</v>
      </c>
      <c r="TE264" s="44">
        <v>66.666666666666657</v>
      </c>
      <c r="TF264" s="44">
        <v>63.636363636363633</v>
      </c>
      <c r="TG264" s="44">
        <v>64.285714285714292</v>
      </c>
      <c r="TH264" s="44">
        <v>47.826086956521742</v>
      </c>
      <c r="TI264" s="44">
        <v>37.5</v>
      </c>
      <c r="TJ264" s="44">
        <v>46.666666666666664</v>
      </c>
      <c r="TK264" s="44">
        <v>63.157894736842103</v>
      </c>
      <c r="TL264" s="44">
        <v>66.666666666666657</v>
      </c>
      <c r="TM264" s="44">
        <v>71.428571428571431</v>
      </c>
      <c r="TN264" s="44">
        <v>60.714285714285708</v>
      </c>
      <c r="TO264" s="44">
        <v>60</v>
      </c>
      <c r="TP264" s="44">
        <v>63.157894736842103</v>
      </c>
      <c r="TQ264" s="44">
        <v>72.222222222222214</v>
      </c>
      <c r="TR264" s="44">
        <v>40.909090909090914</v>
      </c>
      <c r="TS264" s="44">
        <v>57.142857142857139</v>
      </c>
      <c r="TT264" s="44">
        <v>52.173913043478258</v>
      </c>
      <c r="TU264" s="44">
        <v>37.5</v>
      </c>
      <c r="TV264" s="44">
        <v>40</v>
      </c>
      <c r="TW264" s="44">
        <v>57.894736842105267</v>
      </c>
      <c r="TX264" s="44">
        <v>66.666666666666657</v>
      </c>
      <c r="TY264" s="44">
        <v>64.285714285714292</v>
      </c>
      <c r="TZ264" s="44">
        <v>46.428571428571431</v>
      </c>
      <c r="UA264" s="44">
        <v>40</v>
      </c>
      <c r="UB264" s="44">
        <v>47.368421052631575</v>
      </c>
      <c r="UC264" s="44">
        <v>50</v>
      </c>
      <c r="UD264" s="44">
        <v>36.363636363636367</v>
      </c>
      <c r="UE264" s="44">
        <v>35.714285714285715</v>
      </c>
      <c r="UF264" s="44">
        <v>34.782608695652172</v>
      </c>
    </row>
    <row r="265" spans="1:552" x14ac:dyDescent="0.25">
      <c r="A265" s="2" t="str">
        <f t="shared" si="4"/>
        <v xml:space="preserve">420240 Blumenau                                                                                                                                     </v>
      </c>
      <c r="B265" s="58">
        <v>420240</v>
      </c>
      <c r="C265" s="2" t="s">
        <v>309</v>
      </c>
      <c r="D265" s="56">
        <v>43</v>
      </c>
      <c r="E265" s="56">
        <v>41</v>
      </c>
      <c r="F265" s="56">
        <v>31</v>
      </c>
      <c r="G265" s="56">
        <v>31</v>
      </c>
      <c r="H265" s="56">
        <v>20</v>
      </c>
      <c r="I265" s="56">
        <v>29</v>
      </c>
      <c r="J265" s="56">
        <v>31</v>
      </c>
      <c r="K265" s="56">
        <v>39</v>
      </c>
      <c r="L265" s="56">
        <v>41</v>
      </c>
      <c r="M265" s="56">
        <v>45</v>
      </c>
      <c r="N265" s="56">
        <v>22</v>
      </c>
      <c r="O265" s="56">
        <v>35</v>
      </c>
      <c r="P265" s="59">
        <v>21</v>
      </c>
      <c r="Q265" s="59">
        <v>25</v>
      </c>
      <c r="R265" s="59">
        <v>16</v>
      </c>
      <c r="S265" s="59">
        <v>18</v>
      </c>
      <c r="T265" s="59">
        <v>10</v>
      </c>
      <c r="U265" s="59">
        <v>18</v>
      </c>
      <c r="V265" s="59">
        <v>18</v>
      </c>
      <c r="W265" s="59">
        <v>24</v>
      </c>
      <c r="X265" s="59">
        <v>20</v>
      </c>
      <c r="Y265" s="59">
        <v>30</v>
      </c>
      <c r="Z265" s="59">
        <v>15</v>
      </c>
      <c r="AA265" s="59">
        <v>27</v>
      </c>
      <c r="AB265" s="62">
        <v>48.837209302325576</v>
      </c>
      <c r="AC265" s="62">
        <v>60.975609756097562</v>
      </c>
      <c r="AD265" s="62">
        <v>51.612903225806448</v>
      </c>
      <c r="AE265" s="62">
        <v>58.064516129032263</v>
      </c>
      <c r="AF265" s="62">
        <v>50</v>
      </c>
      <c r="AG265" s="62">
        <v>62.068965517241381</v>
      </c>
      <c r="AH265" s="62">
        <v>58.064516129032263</v>
      </c>
      <c r="AI265" s="62">
        <v>61.53846153846154</v>
      </c>
      <c r="AJ265" s="62">
        <v>48.780487804878049</v>
      </c>
      <c r="AK265" s="62">
        <v>66.666666666666657</v>
      </c>
      <c r="AL265" s="62">
        <v>68.181818181818173</v>
      </c>
      <c r="AM265" s="62">
        <v>77.142857142857153</v>
      </c>
      <c r="AN265" s="61">
        <v>22</v>
      </c>
      <c r="AO265" s="25">
        <v>15</v>
      </c>
      <c r="AP265" s="25">
        <v>15</v>
      </c>
      <c r="AQ265" s="25">
        <v>12</v>
      </c>
      <c r="AR265" s="25">
        <v>10</v>
      </c>
      <c r="AS265" s="25">
        <v>11</v>
      </c>
      <c r="AT265" s="25">
        <v>13</v>
      </c>
      <c r="AU265" s="25">
        <v>15</v>
      </c>
      <c r="AV265" s="25">
        <v>20</v>
      </c>
      <c r="AW265" s="25">
        <v>15</v>
      </c>
      <c r="AX265" s="25">
        <v>7</v>
      </c>
      <c r="AY265" s="25">
        <v>7</v>
      </c>
      <c r="AZ265" s="39">
        <v>51.162790697674424</v>
      </c>
      <c r="BA265" s="39">
        <v>36.585365853658537</v>
      </c>
      <c r="BB265" s="39">
        <v>48.387096774193552</v>
      </c>
      <c r="BC265" s="39">
        <v>38.70967741935484</v>
      </c>
      <c r="BD265" s="39">
        <v>50</v>
      </c>
      <c r="BE265" s="39">
        <v>37.931034482758619</v>
      </c>
      <c r="BF265" s="39">
        <v>41.935483870967744</v>
      </c>
      <c r="BG265" s="39">
        <v>38.461538461538467</v>
      </c>
      <c r="BH265" s="39">
        <v>48.780487804878049</v>
      </c>
      <c r="BI265" s="39">
        <v>33.333333333333329</v>
      </c>
      <c r="BJ265" s="39">
        <v>31.818181818181817</v>
      </c>
      <c r="BK265" s="39">
        <v>20</v>
      </c>
      <c r="BL265" s="25">
        <v>0</v>
      </c>
      <c r="BM265" s="25">
        <v>1</v>
      </c>
      <c r="BN265" s="25">
        <v>0</v>
      </c>
      <c r="BO265" s="25">
        <v>1</v>
      </c>
      <c r="BP265" s="25">
        <v>0</v>
      </c>
      <c r="BQ265" s="25">
        <v>0</v>
      </c>
      <c r="BR265" s="25">
        <v>0</v>
      </c>
      <c r="BS265" s="25">
        <v>0</v>
      </c>
      <c r="BT265" s="25">
        <v>1</v>
      </c>
      <c r="BU265" s="25">
        <v>0</v>
      </c>
      <c r="BV265" s="25">
        <v>0</v>
      </c>
      <c r="BW265" s="25">
        <v>1</v>
      </c>
      <c r="BX265" s="39">
        <v>0</v>
      </c>
      <c r="BY265" s="39">
        <v>2.4390243902439024</v>
      </c>
      <c r="BZ265" s="39">
        <v>0</v>
      </c>
      <c r="CA265" s="39">
        <v>3.225806451612903</v>
      </c>
      <c r="CB265" s="39">
        <v>0</v>
      </c>
      <c r="CC265" s="39">
        <v>0</v>
      </c>
      <c r="CD265" s="39">
        <v>0</v>
      </c>
      <c r="CE265" s="39">
        <v>0</v>
      </c>
      <c r="CF265" s="39">
        <v>2.4390243902439024</v>
      </c>
      <c r="CG265" s="39">
        <v>0</v>
      </c>
      <c r="CH265" s="39">
        <v>0</v>
      </c>
      <c r="CI265" s="39">
        <v>2.8571428571428572</v>
      </c>
      <c r="CJ265" s="63">
        <v>7</v>
      </c>
      <c r="CK265" s="63">
        <v>9</v>
      </c>
      <c r="CL265" s="63">
        <v>3</v>
      </c>
      <c r="CM265" s="63">
        <v>8</v>
      </c>
      <c r="CN265" s="63">
        <v>3</v>
      </c>
      <c r="CO265" s="63">
        <v>6</v>
      </c>
      <c r="CP265" s="63">
        <v>6</v>
      </c>
      <c r="CQ265" s="63">
        <v>12</v>
      </c>
      <c r="CR265" s="63">
        <v>10</v>
      </c>
      <c r="CS265" s="63">
        <v>20</v>
      </c>
      <c r="CT265" s="63">
        <v>7</v>
      </c>
      <c r="CU265" s="63">
        <v>14</v>
      </c>
      <c r="CV265" s="63">
        <v>2</v>
      </c>
      <c r="CW265" s="63">
        <v>1</v>
      </c>
      <c r="CX265" s="63">
        <v>4</v>
      </c>
      <c r="CY265" s="63">
        <v>1</v>
      </c>
      <c r="CZ265" s="63">
        <v>1</v>
      </c>
      <c r="DA265" s="63">
        <v>2</v>
      </c>
      <c r="DB265" s="63">
        <v>3</v>
      </c>
      <c r="DC265" s="63">
        <v>3</v>
      </c>
      <c r="DD265" s="63">
        <v>0</v>
      </c>
      <c r="DE265" s="63">
        <v>1</v>
      </c>
      <c r="DF265" s="63">
        <v>1</v>
      </c>
      <c r="DG265" s="63">
        <v>2</v>
      </c>
      <c r="DH265" s="25">
        <v>3</v>
      </c>
      <c r="DI265" s="25">
        <v>6</v>
      </c>
      <c r="DJ265" s="25">
        <v>4</v>
      </c>
      <c r="DK265" s="25">
        <v>4</v>
      </c>
      <c r="DL265" s="25">
        <v>2</v>
      </c>
      <c r="DM265" s="25">
        <v>6</v>
      </c>
      <c r="DN265" s="25">
        <v>3</v>
      </c>
      <c r="DO265" s="25">
        <v>1</v>
      </c>
      <c r="DP265" s="25">
        <v>2</v>
      </c>
      <c r="DQ265" s="25">
        <v>1</v>
      </c>
      <c r="DR265" s="25">
        <v>1</v>
      </c>
      <c r="DS265" s="25">
        <v>2</v>
      </c>
      <c r="DT265" s="34">
        <v>12</v>
      </c>
      <c r="DU265" s="34">
        <v>16</v>
      </c>
      <c r="DV265" s="34">
        <v>11</v>
      </c>
      <c r="DW265" s="34">
        <v>13</v>
      </c>
      <c r="DX265" s="34">
        <v>6</v>
      </c>
      <c r="DY265" s="34">
        <v>14</v>
      </c>
      <c r="DZ265" s="34">
        <v>12</v>
      </c>
      <c r="EA265" s="2">
        <v>16</v>
      </c>
      <c r="EB265" s="2">
        <v>12</v>
      </c>
      <c r="EC265" s="2">
        <v>22</v>
      </c>
      <c r="ED265" s="2">
        <v>9</v>
      </c>
      <c r="EE265" s="2">
        <v>18</v>
      </c>
      <c r="EF265" s="34">
        <v>58.333333333333336</v>
      </c>
      <c r="EG265" s="34">
        <v>56.25</v>
      </c>
      <c r="EH265" s="34">
        <v>27.27272727272727</v>
      </c>
      <c r="EI265" s="34">
        <v>61.53846153846154</v>
      </c>
      <c r="EJ265" s="34">
        <v>50</v>
      </c>
      <c r="EK265" s="34">
        <v>42.857142857142854</v>
      </c>
      <c r="EL265" s="34">
        <v>50</v>
      </c>
      <c r="EM265" s="34">
        <v>75</v>
      </c>
      <c r="EN265" s="34">
        <v>83.333333333333343</v>
      </c>
      <c r="EO265" s="34">
        <v>90.909090909090907</v>
      </c>
      <c r="EP265" s="34">
        <v>77.777777777777786</v>
      </c>
      <c r="EQ265" s="34">
        <v>77.777777777777786</v>
      </c>
      <c r="ER265" s="34">
        <v>16.666666666666664</v>
      </c>
      <c r="ES265" s="34">
        <v>6.25</v>
      </c>
      <c r="ET265" s="34">
        <v>36.363636363636367</v>
      </c>
      <c r="EU265" s="34">
        <v>7.6923076923076925</v>
      </c>
      <c r="EV265" s="34">
        <v>16.666666666666664</v>
      </c>
      <c r="EW265" s="34">
        <v>14.285714285714285</v>
      </c>
      <c r="EX265" s="34">
        <v>25</v>
      </c>
      <c r="EY265" s="34">
        <v>18.75</v>
      </c>
      <c r="EZ265" s="34">
        <v>0</v>
      </c>
      <c r="FA265" s="34">
        <v>4.5454545454545459</v>
      </c>
      <c r="FB265" s="34">
        <v>11.111111111111111</v>
      </c>
      <c r="FC265" s="34">
        <v>11.111111111111111</v>
      </c>
      <c r="FD265" s="42">
        <v>25</v>
      </c>
      <c r="FE265" s="42">
        <v>37.5</v>
      </c>
      <c r="FF265" s="42">
        <v>36.363636363636367</v>
      </c>
      <c r="FG265" s="42">
        <v>30.76923076923077</v>
      </c>
      <c r="FH265" s="42">
        <v>33.333333333333329</v>
      </c>
      <c r="FI265" s="42">
        <v>42.857142857142854</v>
      </c>
      <c r="FJ265" s="42">
        <v>25</v>
      </c>
      <c r="FK265" s="42">
        <v>6.25</v>
      </c>
      <c r="FL265" s="42">
        <v>16.666666666666664</v>
      </c>
      <c r="FM265" s="42">
        <v>4.5454545454545459</v>
      </c>
      <c r="FN265" s="42">
        <v>11.111111111111111</v>
      </c>
      <c r="FO265" s="42">
        <v>11.111111111111111</v>
      </c>
      <c r="FP265" s="42">
        <v>12</v>
      </c>
      <c r="FQ265" s="2">
        <v>23</v>
      </c>
      <c r="FR265" s="2">
        <v>9</v>
      </c>
      <c r="FS265" s="2">
        <v>7</v>
      </c>
      <c r="FT265" s="2">
        <v>9</v>
      </c>
      <c r="FU265" s="2">
        <v>12</v>
      </c>
      <c r="FV265" s="2">
        <v>13</v>
      </c>
      <c r="FW265" s="2">
        <v>19</v>
      </c>
      <c r="FX265" s="2">
        <v>15</v>
      </c>
      <c r="FY265" s="2">
        <v>23</v>
      </c>
      <c r="FZ265" s="2">
        <v>13</v>
      </c>
      <c r="GA265" s="2">
        <v>26</v>
      </c>
      <c r="GB265" s="25">
        <v>5</v>
      </c>
      <c r="GC265" s="25">
        <v>0</v>
      </c>
      <c r="GD265" s="25">
        <v>2</v>
      </c>
      <c r="GE265" s="25">
        <v>6</v>
      </c>
      <c r="GF265" s="25">
        <v>0</v>
      </c>
      <c r="GG265" s="25">
        <v>2</v>
      </c>
      <c r="GH265" s="25">
        <v>1</v>
      </c>
      <c r="GI265" s="25">
        <v>1</v>
      </c>
      <c r="GJ265" s="25">
        <v>2</v>
      </c>
      <c r="GK265" s="25">
        <v>4</v>
      </c>
      <c r="GL265" s="25">
        <v>1</v>
      </c>
      <c r="GM265" s="25">
        <v>0</v>
      </c>
      <c r="GN265" s="2">
        <v>3</v>
      </c>
      <c r="GO265" s="2">
        <v>1</v>
      </c>
      <c r="GP265" s="2">
        <v>2</v>
      </c>
      <c r="GQ265" s="2">
        <v>4</v>
      </c>
      <c r="GR265" s="2">
        <v>1</v>
      </c>
      <c r="GS265" s="2">
        <v>2</v>
      </c>
      <c r="GT265" s="2">
        <v>3</v>
      </c>
      <c r="GU265" s="2">
        <v>1</v>
      </c>
      <c r="GV265" s="2">
        <v>3</v>
      </c>
      <c r="GW265" s="2">
        <v>2</v>
      </c>
      <c r="GX265" s="2">
        <v>0</v>
      </c>
      <c r="GY265" s="2">
        <v>1</v>
      </c>
      <c r="GZ265" s="2">
        <v>20</v>
      </c>
      <c r="HA265" s="2">
        <v>24</v>
      </c>
      <c r="HB265" s="2">
        <v>13</v>
      </c>
      <c r="HC265" s="2">
        <v>17</v>
      </c>
      <c r="HD265" s="2">
        <v>10</v>
      </c>
      <c r="HE265" s="2">
        <v>16</v>
      </c>
      <c r="HF265" s="2">
        <v>17</v>
      </c>
      <c r="HG265" s="2">
        <v>21</v>
      </c>
      <c r="HH265" s="2">
        <v>20</v>
      </c>
      <c r="HI265" s="2">
        <v>29</v>
      </c>
      <c r="HJ265" s="2">
        <v>14</v>
      </c>
      <c r="HK265" s="2">
        <v>27</v>
      </c>
      <c r="HL265" s="34">
        <v>60</v>
      </c>
      <c r="HM265" s="34">
        <v>95.833333333333343</v>
      </c>
      <c r="HN265" s="34">
        <v>69.230769230769226</v>
      </c>
      <c r="HO265" s="34">
        <v>41.17647058823529</v>
      </c>
      <c r="HP265" s="34">
        <v>90</v>
      </c>
      <c r="HQ265" s="34">
        <v>75</v>
      </c>
      <c r="HR265" s="34">
        <v>76.470588235294116</v>
      </c>
      <c r="HS265" s="34">
        <v>90.476190476190482</v>
      </c>
      <c r="HT265" s="34">
        <v>75</v>
      </c>
      <c r="HU265" s="34">
        <v>79.310344827586206</v>
      </c>
      <c r="HV265" s="34">
        <v>92.857142857142861</v>
      </c>
      <c r="HW265" s="34">
        <v>96.296296296296291</v>
      </c>
      <c r="HX265" s="39">
        <v>25</v>
      </c>
      <c r="HY265" s="39">
        <v>0</v>
      </c>
      <c r="HZ265" s="39">
        <v>15.384615384615385</v>
      </c>
      <c r="IA265" s="39">
        <v>35.294117647058826</v>
      </c>
      <c r="IB265" s="39">
        <v>0</v>
      </c>
      <c r="IC265" s="39">
        <v>12.5</v>
      </c>
      <c r="ID265" s="39">
        <v>5.8823529411764701</v>
      </c>
      <c r="IE265" s="39">
        <v>4.7619047619047619</v>
      </c>
      <c r="IF265" s="39">
        <v>10</v>
      </c>
      <c r="IG265" s="39">
        <v>13.793103448275861</v>
      </c>
      <c r="IH265" s="39">
        <v>7.1428571428571423</v>
      </c>
      <c r="II265" s="39">
        <v>0</v>
      </c>
      <c r="IJ265" s="39">
        <v>15</v>
      </c>
      <c r="IK265" s="39">
        <v>4.1666666666666661</v>
      </c>
      <c r="IL265" s="39">
        <v>15.384615384615385</v>
      </c>
      <c r="IM265" s="39">
        <v>23.52941176470588</v>
      </c>
      <c r="IN265" s="39">
        <v>10</v>
      </c>
      <c r="IO265" s="39">
        <v>12.5</v>
      </c>
      <c r="IP265" s="39">
        <v>17.647058823529413</v>
      </c>
      <c r="IQ265" s="39">
        <v>4.7619047619047619</v>
      </c>
      <c r="IR265" s="39">
        <v>15</v>
      </c>
      <c r="IS265" s="39">
        <v>6.8965517241379306</v>
      </c>
      <c r="IT265" s="39">
        <v>0</v>
      </c>
      <c r="IU265" s="39">
        <v>3.7037037037037033</v>
      </c>
      <c r="IV265" s="39">
        <v>10</v>
      </c>
      <c r="IW265" s="39">
        <v>7</v>
      </c>
      <c r="IX265" s="39">
        <v>11</v>
      </c>
      <c r="IY265" s="39">
        <v>5</v>
      </c>
      <c r="IZ265" s="39">
        <v>7</v>
      </c>
      <c r="JA265" s="39">
        <v>6</v>
      </c>
      <c r="JB265" s="39">
        <v>8</v>
      </c>
      <c r="JC265" s="39">
        <v>12</v>
      </c>
      <c r="JD265" s="2">
        <v>16</v>
      </c>
      <c r="JE265" s="2">
        <v>13</v>
      </c>
      <c r="JF265" s="2">
        <v>6</v>
      </c>
      <c r="JG265" s="2">
        <v>7</v>
      </c>
      <c r="JH265" s="2">
        <v>3</v>
      </c>
      <c r="JI265" s="2">
        <v>4</v>
      </c>
      <c r="JJ265" s="2">
        <v>2</v>
      </c>
      <c r="JK265" s="2">
        <v>1</v>
      </c>
      <c r="JL265" s="2">
        <v>2</v>
      </c>
      <c r="JM265" s="44">
        <v>4</v>
      </c>
      <c r="JN265" s="44">
        <v>2</v>
      </c>
      <c r="JO265" s="44">
        <v>3</v>
      </c>
      <c r="JP265" s="2">
        <v>1</v>
      </c>
      <c r="JQ265" s="2">
        <v>1</v>
      </c>
      <c r="JR265" s="2">
        <v>0</v>
      </c>
      <c r="JS265" s="2">
        <v>0</v>
      </c>
      <c r="JT265" s="2">
        <v>7</v>
      </c>
      <c r="JU265" s="2">
        <v>3</v>
      </c>
      <c r="JV265" s="2">
        <v>2</v>
      </c>
      <c r="JW265" s="2">
        <v>3</v>
      </c>
      <c r="JX265" s="2">
        <v>0</v>
      </c>
      <c r="JY265" s="2">
        <v>0</v>
      </c>
      <c r="JZ265" s="2">
        <v>1</v>
      </c>
      <c r="KA265" s="2">
        <v>0</v>
      </c>
      <c r="KB265" s="25">
        <v>2</v>
      </c>
      <c r="KC265" s="25">
        <v>0</v>
      </c>
      <c r="KD265" s="25">
        <v>1</v>
      </c>
      <c r="KE265" s="25">
        <v>0</v>
      </c>
      <c r="KF265" s="25">
        <v>20</v>
      </c>
      <c r="KG265" s="25">
        <v>14</v>
      </c>
      <c r="KH265" s="25">
        <v>15</v>
      </c>
      <c r="KI265" s="25">
        <v>9</v>
      </c>
      <c r="KJ265" s="25">
        <v>9</v>
      </c>
      <c r="KK265" s="25">
        <v>10</v>
      </c>
      <c r="KL265" s="25">
        <v>11</v>
      </c>
      <c r="KM265" s="25">
        <v>15</v>
      </c>
      <c r="KN265" s="25">
        <v>19</v>
      </c>
      <c r="KO265" s="25">
        <v>14</v>
      </c>
      <c r="KP265" s="25">
        <v>7</v>
      </c>
      <c r="KQ265" s="25">
        <v>7</v>
      </c>
      <c r="KR265" s="44">
        <v>50</v>
      </c>
      <c r="KS265" s="44">
        <v>50</v>
      </c>
      <c r="KT265" s="44">
        <v>73.333333333333329</v>
      </c>
      <c r="KU265" s="44">
        <v>55.555555555555557</v>
      </c>
      <c r="KV265" s="44">
        <v>77.777777777777786</v>
      </c>
      <c r="KW265" s="44">
        <v>60</v>
      </c>
      <c r="KX265" s="44">
        <v>72.727272727272734</v>
      </c>
      <c r="KY265" s="44">
        <v>80</v>
      </c>
      <c r="KZ265" s="44">
        <v>84.210526315789465</v>
      </c>
      <c r="LA265" s="44">
        <v>92.857142857142861</v>
      </c>
      <c r="LB265" s="44">
        <v>85.714285714285708</v>
      </c>
      <c r="LC265" s="44">
        <v>100</v>
      </c>
      <c r="LD265" s="44">
        <v>15</v>
      </c>
      <c r="LE265" s="44">
        <v>28.571428571428569</v>
      </c>
      <c r="LF265" s="44">
        <v>13.333333333333334</v>
      </c>
      <c r="LG265" s="44">
        <v>11.111111111111111</v>
      </c>
      <c r="LH265" s="44">
        <v>22.222222222222221</v>
      </c>
      <c r="LI265" s="44">
        <v>40</v>
      </c>
      <c r="LJ265" s="44">
        <v>18.181818181818183</v>
      </c>
      <c r="LK265" s="44">
        <v>20</v>
      </c>
      <c r="LL265" s="44">
        <v>5.2631578947368416</v>
      </c>
      <c r="LM265" s="44">
        <v>7.1428571428571423</v>
      </c>
      <c r="LN265" s="44">
        <v>0</v>
      </c>
      <c r="LO265" s="44">
        <v>0</v>
      </c>
      <c r="LP265" s="44">
        <v>35</v>
      </c>
      <c r="LQ265" s="44">
        <v>21.428571428571427</v>
      </c>
      <c r="LR265" s="44">
        <v>13.333333333333334</v>
      </c>
      <c r="LS265" s="44">
        <v>33.333333333333329</v>
      </c>
      <c r="LT265" s="44">
        <v>0</v>
      </c>
      <c r="LU265" s="44">
        <v>0</v>
      </c>
      <c r="LV265" s="44">
        <v>9.0909090909090917</v>
      </c>
      <c r="LW265" s="44">
        <v>0</v>
      </c>
      <c r="LX265" s="44">
        <v>10.526315789473683</v>
      </c>
      <c r="LY265" s="44">
        <v>0</v>
      </c>
      <c r="LZ265" s="44">
        <v>14.285714285714285</v>
      </c>
      <c r="MA265" s="44">
        <v>0</v>
      </c>
      <c r="MB265" s="25">
        <v>1</v>
      </c>
      <c r="MC265" s="25">
        <v>3</v>
      </c>
      <c r="MD265" s="25">
        <v>4</v>
      </c>
      <c r="ME265" s="25">
        <v>0</v>
      </c>
      <c r="MF265" s="25">
        <v>0</v>
      </c>
      <c r="MG265" s="25">
        <v>4</v>
      </c>
      <c r="MH265" s="25">
        <v>3</v>
      </c>
      <c r="MI265" s="25">
        <v>3</v>
      </c>
      <c r="MJ265" s="25">
        <v>1</v>
      </c>
      <c r="MK265" s="25">
        <v>0</v>
      </c>
      <c r="ML265" s="25">
        <v>2</v>
      </c>
      <c r="MM265" s="25">
        <v>2</v>
      </c>
      <c r="MN265" s="25">
        <v>12</v>
      </c>
      <c r="MO265" s="25">
        <v>16</v>
      </c>
      <c r="MP265" s="25">
        <v>11</v>
      </c>
      <c r="MQ265" s="25">
        <v>13</v>
      </c>
      <c r="MR265" s="25">
        <v>6</v>
      </c>
      <c r="MS265" s="25">
        <v>14</v>
      </c>
      <c r="MT265" s="25">
        <v>10</v>
      </c>
      <c r="MU265" s="25">
        <v>11</v>
      </c>
      <c r="MV265" s="25">
        <v>9</v>
      </c>
      <c r="MW265" s="44">
        <v>10</v>
      </c>
      <c r="MX265" s="44">
        <v>4</v>
      </c>
      <c r="MY265" s="44">
        <v>9</v>
      </c>
      <c r="MZ265" s="44">
        <v>8.3333333333333321</v>
      </c>
      <c r="NA265" s="44">
        <v>18.75</v>
      </c>
      <c r="NB265" s="44">
        <v>36.363636363636367</v>
      </c>
      <c r="NC265" s="44">
        <v>0</v>
      </c>
      <c r="ND265" s="44">
        <v>0</v>
      </c>
      <c r="NE265" s="44">
        <v>28.571428571428569</v>
      </c>
      <c r="NF265" s="44">
        <v>30</v>
      </c>
      <c r="NG265" s="44">
        <v>27.27272727272727</v>
      </c>
      <c r="NH265" s="44">
        <v>11.111111111111111</v>
      </c>
      <c r="NI265" s="44">
        <v>0</v>
      </c>
      <c r="NJ265" s="44">
        <v>50</v>
      </c>
      <c r="NK265" s="44">
        <v>22.222222222222221</v>
      </c>
      <c r="NL265" s="25">
        <v>0</v>
      </c>
      <c r="NM265" s="25">
        <v>1</v>
      </c>
      <c r="NN265" s="25">
        <v>0</v>
      </c>
      <c r="NO265" s="25">
        <v>0</v>
      </c>
      <c r="NP265" s="25">
        <v>0</v>
      </c>
      <c r="NQ265" s="25">
        <v>1</v>
      </c>
      <c r="NR265" s="25">
        <v>0</v>
      </c>
      <c r="NS265" s="25">
        <v>0</v>
      </c>
      <c r="NT265" s="25">
        <v>0</v>
      </c>
      <c r="NU265" s="25">
        <v>0</v>
      </c>
      <c r="NV265" s="25">
        <v>0</v>
      </c>
      <c r="NW265" s="25">
        <v>0</v>
      </c>
      <c r="NX265" s="25">
        <v>4</v>
      </c>
      <c r="NY265" s="25">
        <v>3</v>
      </c>
      <c r="NZ265" s="25">
        <v>2</v>
      </c>
      <c r="OA265" s="25">
        <v>3</v>
      </c>
      <c r="OB265" s="25">
        <v>0</v>
      </c>
      <c r="OC265" s="25">
        <v>1</v>
      </c>
      <c r="OD265" s="44">
        <v>1</v>
      </c>
      <c r="OE265" s="44">
        <v>0</v>
      </c>
      <c r="OF265" s="44">
        <v>3</v>
      </c>
      <c r="OG265" s="44">
        <v>1</v>
      </c>
      <c r="OH265" s="44">
        <v>1</v>
      </c>
      <c r="OI265" s="44">
        <v>0</v>
      </c>
      <c r="OJ265" s="44">
        <v>0</v>
      </c>
      <c r="OK265" s="44">
        <v>33.333333333333329</v>
      </c>
      <c r="OL265" s="44">
        <v>0</v>
      </c>
      <c r="OM265" s="44">
        <v>0</v>
      </c>
      <c r="ON265" s="44">
        <v>999999999</v>
      </c>
      <c r="OO265" s="44">
        <v>100</v>
      </c>
      <c r="OP265" s="44">
        <v>0</v>
      </c>
      <c r="OQ265" s="44">
        <v>999999999</v>
      </c>
      <c r="OR265" s="44">
        <v>0</v>
      </c>
      <c r="OS265" s="44">
        <v>0</v>
      </c>
      <c r="OT265" s="44">
        <v>0</v>
      </c>
      <c r="OU265" s="44">
        <v>999999999</v>
      </c>
      <c r="OV265" s="25">
        <v>35</v>
      </c>
      <c r="OW265" s="25">
        <v>36</v>
      </c>
      <c r="OX265" s="25">
        <v>27</v>
      </c>
      <c r="OY265" s="25">
        <v>25</v>
      </c>
      <c r="OZ265" s="25">
        <v>20</v>
      </c>
      <c r="PA265" s="25">
        <v>23</v>
      </c>
      <c r="PB265" s="25">
        <v>28</v>
      </c>
      <c r="PC265" s="25">
        <v>38</v>
      </c>
      <c r="PD265" s="25">
        <v>46</v>
      </c>
      <c r="PE265" s="25">
        <v>48</v>
      </c>
      <c r="PF265" s="25">
        <v>39</v>
      </c>
      <c r="PG265" s="25">
        <v>15</v>
      </c>
      <c r="PH265" s="25">
        <v>54</v>
      </c>
      <c r="PI265" s="25">
        <v>53</v>
      </c>
      <c r="PJ265" s="25">
        <v>45</v>
      </c>
      <c r="PK265" s="25">
        <v>42</v>
      </c>
      <c r="PL265" s="25">
        <v>26</v>
      </c>
      <c r="PM265" s="25">
        <v>34</v>
      </c>
      <c r="PN265" s="25">
        <v>37</v>
      </c>
      <c r="PO265" s="25">
        <v>45</v>
      </c>
      <c r="PP265" s="25">
        <v>54</v>
      </c>
      <c r="PQ265" s="25">
        <v>53</v>
      </c>
      <c r="PR265" s="25">
        <v>42</v>
      </c>
      <c r="PS265" s="25">
        <v>42</v>
      </c>
      <c r="PT265" s="44">
        <v>64.81481481481481</v>
      </c>
      <c r="PU265" s="44">
        <v>67.924528301886795</v>
      </c>
      <c r="PV265" s="44">
        <v>60</v>
      </c>
      <c r="PW265" s="44">
        <v>59.523809523809526</v>
      </c>
      <c r="PX265" s="44">
        <v>76.923076923076934</v>
      </c>
      <c r="PY265" s="44">
        <v>67.64705882352942</v>
      </c>
      <c r="PZ265" s="44">
        <v>75.675675675675677</v>
      </c>
      <c r="QA265" s="44">
        <v>84.444444444444443</v>
      </c>
      <c r="QB265" s="44">
        <v>85.18518518518519</v>
      </c>
      <c r="QC265" s="44">
        <v>90.566037735849065</v>
      </c>
      <c r="QD265" s="44">
        <v>92.857142857142861</v>
      </c>
      <c r="QE265" s="44">
        <v>35.714285714285715</v>
      </c>
      <c r="QF265" s="25">
        <v>35</v>
      </c>
      <c r="QG265" s="25">
        <v>34</v>
      </c>
      <c r="QH265" s="25">
        <v>26</v>
      </c>
      <c r="QI265" s="25">
        <v>23</v>
      </c>
      <c r="QJ265" s="25">
        <v>20</v>
      </c>
      <c r="QK265" s="25">
        <v>26</v>
      </c>
      <c r="QL265" s="25">
        <v>29</v>
      </c>
      <c r="QM265" s="25">
        <v>39</v>
      </c>
      <c r="QN265" s="25">
        <v>44</v>
      </c>
      <c r="QO265" s="25">
        <v>48</v>
      </c>
      <c r="QP265" s="25">
        <v>26</v>
      </c>
      <c r="QQ265" s="25">
        <v>54</v>
      </c>
      <c r="QR265" s="25">
        <v>53</v>
      </c>
      <c r="QS265" s="25">
        <v>45</v>
      </c>
      <c r="QT265" s="25">
        <v>42</v>
      </c>
      <c r="QU265" s="25">
        <v>26</v>
      </c>
      <c r="QV265" s="25">
        <v>34</v>
      </c>
      <c r="QW265" s="25">
        <v>37</v>
      </c>
      <c r="QX265" s="25">
        <v>45</v>
      </c>
      <c r="QY265" s="25">
        <v>54</v>
      </c>
      <c r="QZ265" s="25">
        <v>53</v>
      </c>
      <c r="RA265" s="25">
        <v>42</v>
      </c>
      <c r="RB265" s="44">
        <v>64.81481481481481</v>
      </c>
      <c r="RC265" s="44">
        <v>64.15094339622641</v>
      </c>
      <c r="RD265" s="44">
        <v>57.777777777777771</v>
      </c>
      <c r="RE265" s="44">
        <v>54.761904761904766</v>
      </c>
      <c r="RF265" s="44">
        <v>76.923076923076934</v>
      </c>
      <c r="RG265" s="44">
        <v>76.470588235294116</v>
      </c>
      <c r="RH265" s="44">
        <v>78.378378378378372</v>
      </c>
      <c r="RI265" s="44">
        <v>86.666666666666671</v>
      </c>
      <c r="RJ265" s="44">
        <v>81.481481481481481</v>
      </c>
      <c r="RK265" s="44">
        <v>90.566037735849065</v>
      </c>
      <c r="RL265" s="44">
        <v>61.904761904761905</v>
      </c>
      <c r="RM265" s="25">
        <v>31</v>
      </c>
      <c r="RN265" s="25">
        <v>33</v>
      </c>
      <c r="RO265" s="25">
        <v>25</v>
      </c>
      <c r="RP265" s="25">
        <v>25</v>
      </c>
      <c r="RQ265" s="25">
        <v>19</v>
      </c>
      <c r="RR265" s="25">
        <v>24</v>
      </c>
      <c r="RS265" s="25">
        <v>26</v>
      </c>
      <c r="RT265" s="25">
        <v>30</v>
      </c>
      <c r="RU265" s="25">
        <v>37</v>
      </c>
      <c r="RV265" s="25">
        <v>33</v>
      </c>
      <c r="RW265" s="25">
        <v>14</v>
      </c>
      <c r="RX265" s="25">
        <v>24</v>
      </c>
      <c r="RY265" s="25">
        <v>26</v>
      </c>
      <c r="RZ265" s="25">
        <v>29</v>
      </c>
      <c r="SA265" s="25">
        <v>22</v>
      </c>
      <c r="SB265" s="25">
        <v>22</v>
      </c>
      <c r="SC265" s="25">
        <v>16</v>
      </c>
      <c r="SD265" s="25">
        <v>21</v>
      </c>
      <c r="SE265" s="25">
        <v>26</v>
      </c>
      <c r="SF265" s="25">
        <v>29</v>
      </c>
      <c r="SG265" s="25">
        <v>31</v>
      </c>
      <c r="SH265" s="25">
        <v>36</v>
      </c>
      <c r="SI265" s="25">
        <v>14</v>
      </c>
      <c r="SJ265" s="25">
        <v>31</v>
      </c>
      <c r="SK265" s="25">
        <v>23</v>
      </c>
      <c r="SL265" s="25">
        <v>25</v>
      </c>
      <c r="SM265" s="25">
        <v>22</v>
      </c>
      <c r="SN265" s="25">
        <v>22</v>
      </c>
      <c r="SO265" s="25">
        <v>16</v>
      </c>
      <c r="SP265" s="25">
        <v>20</v>
      </c>
      <c r="SQ265" s="25">
        <v>24</v>
      </c>
      <c r="SR265" s="25">
        <v>22</v>
      </c>
      <c r="SS265" s="25">
        <v>30</v>
      </c>
      <c r="ST265" s="25">
        <v>28</v>
      </c>
      <c r="SU265" s="25">
        <v>10</v>
      </c>
      <c r="SV265" s="25">
        <v>22</v>
      </c>
      <c r="SW265" s="44">
        <v>72.093023255813947</v>
      </c>
      <c r="SX265" s="44">
        <v>80.487804878048792</v>
      </c>
      <c r="SY265" s="44">
        <v>80.645161290322577</v>
      </c>
      <c r="SZ265" s="44">
        <v>80.645161290322577</v>
      </c>
      <c r="TA265" s="44">
        <v>95</v>
      </c>
      <c r="TB265" s="44">
        <v>82.758620689655174</v>
      </c>
      <c r="TC265" s="44">
        <v>83.870967741935488</v>
      </c>
      <c r="TD265" s="44">
        <v>76.923076923076934</v>
      </c>
      <c r="TE265" s="44">
        <v>90.243902439024396</v>
      </c>
      <c r="TF265" s="44">
        <v>73.333333333333329</v>
      </c>
      <c r="TG265" s="44">
        <v>63.636363636363633</v>
      </c>
      <c r="TH265" s="44">
        <v>68.571428571428569</v>
      </c>
      <c r="TI265" s="44">
        <v>60.465116279069761</v>
      </c>
      <c r="TJ265" s="44">
        <v>70.731707317073173</v>
      </c>
      <c r="TK265" s="44">
        <v>70.967741935483872</v>
      </c>
      <c r="TL265" s="44">
        <v>70.967741935483872</v>
      </c>
      <c r="TM265" s="44">
        <v>80</v>
      </c>
      <c r="TN265" s="44">
        <v>72.41379310344827</v>
      </c>
      <c r="TO265" s="44">
        <v>83.870967741935488</v>
      </c>
      <c r="TP265" s="44">
        <v>74.358974358974365</v>
      </c>
      <c r="TQ265" s="44">
        <v>75.609756097560975</v>
      </c>
      <c r="TR265" s="44">
        <v>80</v>
      </c>
      <c r="TS265" s="44">
        <v>63.636363636363633</v>
      </c>
      <c r="TT265" s="44">
        <v>88.571428571428569</v>
      </c>
      <c r="TU265" s="44">
        <v>53.488372093023251</v>
      </c>
      <c r="TV265" s="44">
        <v>60.975609756097562</v>
      </c>
      <c r="TW265" s="44">
        <v>70.967741935483872</v>
      </c>
      <c r="TX265" s="44">
        <v>70.967741935483872</v>
      </c>
      <c r="TY265" s="44">
        <v>80</v>
      </c>
      <c r="TZ265" s="44">
        <v>68.965517241379317</v>
      </c>
      <c r="UA265" s="44">
        <v>77.41935483870968</v>
      </c>
      <c r="UB265" s="44">
        <v>56.410256410256409</v>
      </c>
      <c r="UC265" s="44">
        <v>73.170731707317074</v>
      </c>
      <c r="UD265" s="44">
        <v>62.222222222222221</v>
      </c>
      <c r="UE265" s="44">
        <v>45.454545454545453</v>
      </c>
      <c r="UF265" s="44">
        <v>62.857142857142854</v>
      </c>
    </row>
    <row r="266" spans="1:552" x14ac:dyDescent="0.25">
      <c r="A266" s="2" t="str">
        <f t="shared" si="4"/>
        <v xml:space="preserve">420290 Brusque                                                                                                                                      </v>
      </c>
      <c r="B266" s="58">
        <v>420290</v>
      </c>
      <c r="C266" s="2" t="s">
        <v>310</v>
      </c>
      <c r="D266" s="56">
        <v>12</v>
      </c>
      <c r="E266" s="56">
        <v>6</v>
      </c>
      <c r="F266" s="56">
        <v>14</v>
      </c>
      <c r="G266" s="56">
        <v>7</v>
      </c>
      <c r="H266" s="56">
        <v>11</v>
      </c>
      <c r="I266" s="56">
        <v>12</v>
      </c>
      <c r="J266" s="56">
        <v>11</v>
      </c>
      <c r="K266" s="56">
        <v>11</v>
      </c>
      <c r="L266" s="56">
        <v>8</v>
      </c>
      <c r="M266" s="56">
        <v>10</v>
      </c>
      <c r="N266" s="56">
        <v>10</v>
      </c>
      <c r="O266" s="56">
        <v>2</v>
      </c>
      <c r="P266" s="59">
        <v>4</v>
      </c>
      <c r="Q266" s="59">
        <v>2</v>
      </c>
      <c r="R266" s="59">
        <v>8</v>
      </c>
      <c r="S266" s="59">
        <v>3</v>
      </c>
      <c r="T266" s="59">
        <v>3</v>
      </c>
      <c r="U266" s="59">
        <v>6</v>
      </c>
      <c r="V266" s="59">
        <v>9</v>
      </c>
      <c r="W266" s="59">
        <v>9</v>
      </c>
      <c r="X266" s="59">
        <v>5</v>
      </c>
      <c r="Y266" s="59">
        <v>6</v>
      </c>
      <c r="Z266" s="59">
        <v>7</v>
      </c>
      <c r="AA266" s="59">
        <v>2</v>
      </c>
      <c r="AB266" s="62">
        <v>33.333333333333329</v>
      </c>
      <c r="AC266" s="62">
        <v>33.333333333333329</v>
      </c>
      <c r="AD266" s="62">
        <v>57.142857142857139</v>
      </c>
      <c r="AE266" s="62">
        <v>42.857142857142854</v>
      </c>
      <c r="AF266" s="62">
        <v>27.27272727272727</v>
      </c>
      <c r="AG266" s="62">
        <v>50</v>
      </c>
      <c r="AH266" s="62">
        <v>81.818181818181827</v>
      </c>
      <c r="AI266" s="62">
        <v>81.818181818181827</v>
      </c>
      <c r="AJ266" s="62">
        <v>62.5</v>
      </c>
      <c r="AK266" s="62">
        <v>60</v>
      </c>
      <c r="AL266" s="62">
        <v>70</v>
      </c>
      <c r="AM266" s="62">
        <v>100</v>
      </c>
      <c r="AN266" s="61">
        <v>7</v>
      </c>
      <c r="AO266" s="25">
        <v>3</v>
      </c>
      <c r="AP266" s="25">
        <v>5</v>
      </c>
      <c r="AQ266" s="25">
        <v>3</v>
      </c>
      <c r="AR266" s="25">
        <v>8</v>
      </c>
      <c r="AS266" s="25">
        <v>5</v>
      </c>
      <c r="AT266" s="25">
        <v>2</v>
      </c>
      <c r="AU266" s="25">
        <v>2</v>
      </c>
      <c r="AV266" s="25">
        <v>2</v>
      </c>
      <c r="AW266" s="25">
        <v>4</v>
      </c>
      <c r="AX266" s="25">
        <v>3</v>
      </c>
      <c r="AY266" s="25">
        <v>0</v>
      </c>
      <c r="AZ266" s="39">
        <v>58.333333333333336</v>
      </c>
      <c r="BA266" s="39">
        <v>50</v>
      </c>
      <c r="BB266" s="39">
        <v>35.714285714285715</v>
      </c>
      <c r="BC266" s="39">
        <v>42.857142857142854</v>
      </c>
      <c r="BD266" s="39">
        <v>72.727272727272734</v>
      </c>
      <c r="BE266" s="39">
        <v>41.666666666666671</v>
      </c>
      <c r="BF266" s="39">
        <v>18.181818181818183</v>
      </c>
      <c r="BG266" s="39">
        <v>18.181818181818183</v>
      </c>
      <c r="BH266" s="39">
        <v>25</v>
      </c>
      <c r="BI266" s="39">
        <v>40</v>
      </c>
      <c r="BJ266" s="39">
        <v>30</v>
      </c>
      <c r="BK266" s="39">
        <v>0</v>
      </c>
      <c r="BL266" s="25">
        <v>1</v>
      </c>
      <c r="BM266" s="25">
        <v>1</v>
      </c>
      <c r="BN266" s="25">
        <v>1</v>
      </c>
      <c r="BO266" s="25">
        <v>1</v>
      </c>
      <c r="BP266" s="25">
        <v>0</v>
      </c>
      <c r="BQ266" s="25">
        <v>1</v>
      </c>
      <c r="BR266" s="25">
        <v>0</v>
      </c>
      <c r="BS266" s="25">
        <v>0</v>
      </c>
      <c r="BT266" s="25">
        <v>1</v>
      </c>
      <c r="BU266" s="25">
        <v>0</v>
      </c>
      <c r="BV266" s="25">
        <v>0</v>
      </c>
      <c r="BW266" s="25">
        <v>0</v>
      </c>
      <c r="BX266" s="39">
        <v>8.3333333333333321</v>
      </c>
      <c r="BY266" s="39">
        <v>16.666666666666664</v>
      </c>
      <c r="BZ266" s="39">
        <v>7.1428571428571423</v>
      </c>
      <c r="CA266" s="39">
        <v>14.285714285714285</v>
      </c>
      <c r="CB266" s="39">
        <v>0</v>
      </c>
      <c r="CC266" s="39">
        <v>8.3333333333333321</v>
      </c>
      <c r="CD266" s="39">
        <v>0</v>
      </c>
      <c r="CE266" s="39">
        <v>0</v>
      </c>
      <c r="CF266" s="39">
        <v>12.5</v>
      </c>
      <c r="CG266" s="39">
        <v>0</v>
      </c>
      <c r="CH266" s="39">
        <v>0</v>
      </c>
      <c r="CI266" s="39">
        <v>0</v>
      </c>
      <c r="CJ266" s="63">
        <v>1</v>
      </c>
      <c r="CK266" s="63">
        <v>1</v>
      </c>
      <c r="CL266" s="63">
        <v>4</v>
      </c>
      <c r="CM266" s="63">
        <v>1</v>
      </c>
      <c r="CN266" s="63">
        <v>0</v>
      </c>
      <c r="CO266" s="63">
        <v>3</v>
      </c>
      <c r="CP266" s="63">
        <v>5</v>
      </c>
      <c r="CQ266" s="63">
        <v>6</v>
      </c>
      <c r="CR266" s="63">
        <v>4</v>
      </c>
      <c r="CS266" s="63">
        <v>3</v>
      </c>
      <c r="CT266" s="63">
        <v>3</v>
      </c>
      <c r="CU266" s="63">
        <v>0</v>
      </c>
      <c r="CV266" s="63">
        <v>1</v>
      </c>
      <c r="CW266" s="63">
        <v>0</v>
      </c>
      <c r="CX266" s="63">
        <v>1</v>
      </c>
      <c r="CY266" s="63">
        <v>0</v>
      </c>
      <c r="CZ266" s="63">
        <v>0</v>
      </c>
      <c r="DA266" s="63">
        <v>1</v>
      </c>
      <c r="DB266" s="63">
        <v>1</v>
      </c>
      <c r="DC266" s="63">
        <v>0</v>
      </c>
      <c r="DD266" s="63">
        <v>0</v>
      </c>
      <c r="DE266" s="63">
        <v>2</v>
      </c>
      <c r="DF266" s="63">
        <v>0</v>
      </c>
      <c r="DG266" s="63">
        <v>1</v>
      </c>
      <c r="DH266" s="25">
        <v>2</v>
      </c>
      <c r="DI266" s="25">
        <v>0</v>
      </c>
      <c r="DJ266" s="25">
        <v>1</v>
      </c>
      <c r="DK266" s="25">
        <v>0</v>
      </c>
      <c r="DL266" s="25">
        <v>2</v>
      </c>
      <c r="DM266" s="25">
        <v>0</v>
      </c>
      <c r="DN266" s="25">
        <v>1</v>
      </c>
      <c r="DO266" s="25">
        <v>1</v>
      </c>
      <c r="DP266" s="25">
        <v>1</v>
      </c>
      <c r="DQ266" s="25">
        <v>0</v>
      </c>
      <c r="DR266" s="25">
        <v>2</v>
      </c>
      <c r="DS266" s="25">
        <v>0</v>
      </c>
      <c r="DT266" s="34">
        <v>4</v>
      </c>
      <c r="DU266" s="34">
        <v>1</v>
      </c>
      <c r="DV266" s="34">
        <v>6</v>
      </c>
      <c r="DW266" s="34">
        <v>1</v>
      </c>
      <c r="DX266" s="34">
        <v>2</v>
      </c>
      <c r="DY266" s="34">
        <v>4</v>
      </c>
      <c r="DZ266" s="34">
        <v>7</v>
      </c>
      <c r="EA266" s="2">
        <v>7</v>
      </c>
      <c r="EB266" s="2">
        <v>5</v>
      </c>
      <c r="EC266" s="2">
        <v>5</v>
      </c>
      <c r="ED266" s="2">
        <v>5</v>
      </c>
      <c r="EE266" s="2">
        <v>1</v>
      </c>
      <c r="EF266" s="34">
        <v>25</v>
      </c>
      <c r="EG266" s="34">
        <v>100</v>
      </c>
      <c r="EH266" s="34">
        <v>66.666666666666657</v>
      </c>
      <c r="EI266" s="34">
        <v>100</v>
      </c>
      <c r="EJ266" s="34">
        <v>0</v>
      </c>
      <c r="EK266" s="34">
        <v>75</v>
      </c>
      <c r="EL266" s="34">
        <v>71.428571428571431</v>
      </c>
      <c r="EM266" s="34">
        <v>85.714285714285708</v>
      </c>
      <c r="EN266" s="34">
        <v>80</v>
      </c>
      <c r="EO266" s="34">
        <v>60</v>
      </c>
      <c r="EP266" s="34">
        <v>60</v>
      </c>
      <c r="EQ266" s="34">
        <v>0</v>
      </c>
      <c r="ER266" s="34">
        <v>25</v>
      </c>
      <c r="ES266" s="34">
        <v>0</v>
      </c>
      <c r="ET266" s="34">
        <v>16.666666666666664</v>
      </c>
      <c r="EU266" s="34">
        <v>0</v>
      </c>
      <c r="EV266" s="34">
        <v>0</v>
      </c>
      <c r="EW266" s="34">
        <v>25</v>
      </c>
      <c r="EX266" s="34">
        <v>14.285714285714285</v>
      </c>
      <c r="EY266" s="34">
        <v>0</v>
      </c>
      <c r="EZ266" s="34">
        <v>0</v>
      </c>
      <c r="FA266" s="34">
        <v>40</v>
      </c>
      <c r="FB266" s="34">
        <v>0</v>
      </c>
      <c r="FC266" s="34">
        <v>100</v>
      </c>
      <c r="FD266" s="42">
        <v>50</v>
      </c>
      <c r="FE266" s="42">
        <v>0</v>
      </c>
      <c r="FF266" s="42">
        <v>16.666666666666664</v>
      </c>
      <c r="FG266" s="42">
        <v>0</v>
      </c>
      <c r="FH266" s="42">
        <v>100</v>
      </c>
      <c r="FI266" s="42">
        <v>0</v>
      </c>
      <c r="FJ266" s="42">
        <v>14.285714285714285</v>
      </c>
      <c r="FK266" s="42">
        <v>14.285714285714285</v>
      </c>
      <c r="FL266" s="42">
        <v>20</v>
      </c>
      <c r="FM266" s="42">
        <v>0</v>
      </c>
      <c r="FN266" s="42">
        <v>40</v>
      </c>
      <c r="FO266" s="42">
        <v>0</v>
      </c>
      <c r="FP266" s="42">
        <v>1</v>
      </c>
      <c r="FQ266" s="2">
        <v>1</v>
      </c>
      <c r="FR266" s="2">
        <v>7</v>
      </c>
      <c r="FS266" s="2">
        <v>2</v>
      </c>
      <c r="FT266" s="2">
        <v>0</v>
      </c>
      <c r="FU266" s="2">
        <v>3</v>
      </c>
      <c r="FV266" s="2">
        <v>7</v>
      </c>
      <c r="FW266" s="2">
        <v>7</v>
      </c>
      <c r="FX266" s="2">
        <v>3</v>
      </c>
      <c r="FY266" s="2">
        <v>5</v>
      </c>
      <c r="FZ266" s="2">
        <v>5</v>
      </c>
      <c r="GA266" s="2">
        <v>1</v>
      </c>
      <c r="GB266" s="25">
        <v>0</v>
      </c>
      <c r="GC266" s="25">
        <v>1</v>
      </c>
      <c r="GD266" s="25">
        <v>1</v>
      </c>
      <c r="GE266" s="25">
        <v>0</v>
      </c>
      <c r="GF266" s="25">
        <v>1</v>
      </c>
      <c r="GG266" s="25">
        <v>0</v>
      </c>
      <c r="GH266" s="25">
        <v>1</v>
      </c>
      <c r="GI266" s="25">
        <v>1</v>
      </c>
      <c r="GJ266" s="25">
        <v>1</v>
      </c>
      <c r="GK266" s="25">
        <v>0</v>
      </c>
      <c r="GL266" s="25">
        <v>2</v>
      </c>
      <c r="GM266" s="25">
        <v>0</v>
      </c>
      <c r="GN266" s="2">
        <v>3</v>
      </c>
      <c r="GO266" s="2">
        <v>0</v>
      </c>
      <c r="GP266" s="2">
        <v>0</v>
      </c>
      <c r="GQ266" s="2">
        <v>0</v>
      </c>
      <c r="GR266" s="2">
        <v>1</v>
      </c>
      <c r="GS266" s="2">
        <v>2</v>
      </c>
      <c r="GT266" s="2">
        <v>1</v>
      </c>
      <c r="GU266" s="2">
        <v>1</v>
      </c>
      <c r="GV266" s="2">
        <v>0</v>
      </c>
      <c r="GW266" s="2">
        <v>0</v>
      </c>
      <c r="GX266" s="2">
        <v>0</v>
      </c>
      <c r="GY266" s="2">
        <v>0</v>
      </c>
      <c r="GZ266" s="2">
        <v>4</v>
      </c>
      <c r="HA266" s="2">
        <v>2</v>
      </c>
      <c r="HB266" s="2">
        <v>8</v>
      </c>
      <c r="HC266" s="2">
        <v>2</v>
      </c>
      <c r="HD266" s="2">
        <v>2</v>
      </c>
      <c r="HE266" s="2">
        <v>5</v>
      </c>
      <c r="HF266" s="2">
        <v>9</v>
      </c>
      <c r="HG266" s="2">
        <v>9</v>
      </c>
      <c r="HH266" s="2">
        <v>4</v>
      </c>
      <c r="HI266" s="2">
        <v>5</v>
      </c>
      <c r="HJ266" s="2">
        <v>7</v>
      </c>
      <c r="HK266" s="2">
        <v>1</v>
      </c>
      <c r="HL266" s="34">
        <v>25</v>
      </c>
      <c r="HM266" s="34">
        <v>50</v>
      </c>
      <c r="HN266" s="34">
        <v>87.5</v>
      </c>
      <c r="HO266" s="34">
        <v>100</v>
      </c>
      <c r="HP266" s="34">
        <v>0</v>
      </c>
      <c r="HQ266" s="34">
        <v>60</v>
      </c>
      <c r="HR266" s="34">
        <v>77.777777777777786</v>
      </c>
      <c r="HS266" s="34">
        <v>77.777777777777786</v>
      </c>
      <c r="HT266" s="34">
        <v>75</v>
      </c>
      <c r="HU266" s="34">
        <v>100</v>
      </c>
      <c r="HV266" s="34">
        <v>71.428571428571431</v>
      </c>
      <c r="HW266" s="34">
        <v>100</v>
      </c>
      <c r="HX266" s="39">
        <v>0</v>
      </c>
      <c r="HY266" s="39">
        <v>50</v>
      </c>
      <c r="HZ266" s="39">
        <v>12.5</v>
      </c>
      <c r="IA266" s="39">
        <v>0</v>
      </c>
      <c r="IB266" s="39">
        <v>50</v>
      </c>
      <c r="IC266" s="39">
        <v>0</v>
      </c>
      <c r="ID266" s="39">
        <v>11.111111111111111</v>
      </c>
      <c r="IE266" s="39">
        <v>11.111111111111111</v>
      </c>
      <c r="IF266" s="39">
        <v>25</v>
      </c>
      <c r="IG266" s="39">
        <v>0</v>
      </c>
      <c r="IH266" s="39">
        <v>28.571428571428569</v>
      </c>
      <c r="II266" s="39">
        <v>0</v>
      </c>
      <c r="IJ266" s="39">
        <v>75</v>
      </c>
      <c r="IK266" s="39">
        <v>0</v>
      </c>
      <c r="IL266" s="39">
        <v>0</v>
      </c>
      <c r="IM266" s="39">
        <v>0</v>
      </c>
      <c r="IN266" s="39">
        <v>50</v>
      </c>
      <c r="IO266" s="39">
        <v>40</v>
      </c>
      <c r="IP266" s="39">
        <v>11.111111111111111</v>
      </c>
      <c r="IQ266" s="39">
        <v>11.111111111111111</v>
      </c>
      <c r="IR266" s="39">
        <v>0</v>
      </c>
      <c r="IS266" s="39">
        <v>0</v>
      </c>
      <c r="IT266" s="39">
        <v>0</v>
      </c>
      <c r="IU266" s="39">
        <v>0</v>
      </c>
      <c r="IV266" s="39">
        <v>4</v>
      </c>
      <c r="IW266" s="39">
        <v>2</v>
      </c>
      <c r="IX266" s="39">
        <v>2</v>
      </c>
      <c r="IY266" s="39">
        <v>3</v>
      </c>
      <c r="IZ266" s="39">
        <v>6</v>
      </c>
      <c r="JA266" s="39">
        <v>3</v>
      </c>
      <c r="JB266" s="39">
        <v>1</v>
      </c>
      <c r="JC266" s="39">
        <v>2</v>
      </c>
      <c r="JD266" s="2">
        <v>2</v>
      </c>
      <c r="JE266" s="2">
        <v>2</v>
      </c>
      <c r="JF266" s="2">
        <v>3</v>
      </c>
      <c r="JG266" s="2">
        <v>0</v>
      </c>
      <c r="JH266" s="2">
        <v>1</v>
      </c>
      <c r="JI266" s="2">
        <v>0</v>
      </c>
      <c r="JJ266" s="2">
        <v>1</v>
      </c>
      <c r="JK266" s="2">
        <v>0</v>
      </c>
      <c r="JL266" s="2">
        <v>2</v>
      </c>
      <c r="JM266" s="44">
        <v>0</v>
      </c>
      <c r="JN266" s="44">
        <v>0</v>
      </c>
      <c r="JO266" s="44">
        <v>0</v>
      </c>
      <c r="JP266" s="2">
        <v>0</v>
      </c>
      <c r="JQ266" s="2">
        <v>0</v>
      </c>
      <c r="JR266" s="2">
        <v>0</v>
      </c>
      <c r="JS266" s="2">
        <v>0</v>
      </c>
      <c r="JT266" s="2">
        <v>1</v>
      </c>
      <c r="JU266" s="2">
        <v>0</v>
      </c>
      <c r="JV266" s="2">
        <v>1</v>
      </c>
      <c r="JW266" s="2">
        <v>0</v>
      </c>
      <c r="JX266" s="2">
        <v>0</v>
      </c>
      <c r="JY266" s="2">
        <v>0</v>
      </c>
      <c r="JZ266" s="2">
        <v>1</v>
      </c>
      <c r="KA266" s="2">
        <v>0</v>
      </c>
      <c r="KB266" s="25">
        <v>0</v>
      </c>
      <c r="KC266" s="25">
        <v>2</v>
      </c>
      <c r="KD266" s="25">
        <v>0</v>
      </c>
      <c r="KE266" s="25">
        <v>0</v>
      </c>
      <c r="KF266" s="25">
        <v>6</v>
      </c>
      <c r="KG266" s="25">
        <v>2</v>
      </c>
      <c r="KH266" s="25">
        <v>4</v>
      </c>
      <c r="KI266" s="25">
        <v>3</v>
      </c>
      <c r="KJ266" s="25">
        <v>8</v>
      </c>
      <c r="KK266" s="25">
        <v>3</v>
      </c>
      <c r="KL266" s="25">
        <v>2</v>
      </c>
      <c r="KM266" s="25">
        <v>2</v>
      </c>
      <c r="KN266" s="25">
        <v>2</v>
      </c>
      <c r="KO266" s="25">
        <v>4</v>
      </c>
      <c r="KP266" s="25">
        <v>3</v>
      </c>
      <c r="KQ266" s="25">
        <v>0</v>
      </c>
      <c r="KR266" s="44">
        <v>66.666666666666657</v>
      </c>
      <c r="KS266" s="44">
        <v>100</v>
      </c>
      <c r="KT266" s="44">
        <v>50</v>
      </c>
      <c r="KU266" s="44">
        <v>100</v>
      </c>
      <c r="KV266" s="44">
        <v>75</v>
      </c>
      <c r="KW266" s="44">
        <v>100</v>
      </c>
      <c r="KX266" s="44">
        <v>50</v>
      </c>
      <c r="KY266" s="44">
        <v>100</v>
      </c>
      <c r="KZ266" s="44">
        <v>100</v>
      </c>
      <c r="LA266" s="44">
        <v>50</v>
      </c>
      <c r="LB266" s="44">
        <v>100</v>
      </c>
      <c r="LC266" s="44">
        <v>999999999</v>
      </c>
      <c r="LD266" s="44">
        <v>16.666666666666664</v>
      </c>
      <c r="LE266" s="44">
        <v>0</v>
      </c>
      <c r="LF266" s="44">
        <v>25</v>
      </c>
      <c r="LG266" s="44">
        <v>0</v>
      </c>
      <c r="LH266" s="44">
        <v>25</v>
      </c>
      <c r="LI266" s="44">
        <v>0</v>
      </c>
      <c r="LJ266" s="44">
        <v>0</v>
      </c>
      <c r="LK266" s="44">
        <v>0</v>
      </c>
      <c r="LL266" s="44">
        <v>0</v>
      </c>
      <c r="LM266" s="44">
        <v>0</v>
      </c>
      <c r="LN266" s="44">
        <v>0</v>
      </c>
      <c r="LO266" s="44">
        <v>999999999</v>
      </c>
      <c r="LP266" s="44">
        <v>16.666666666666664</v>
      </c>
      <c r="LQ266" s="44">
        <v>0</v>
      </c>
      <c r="LR266" s="44">
        <v>25</v>
      </c>
      <c r="LS266" s="44">
        <v>0</v>
      </c>
      <c r="LT266" s="44">
        <v>0</v>
      </c>
      <c r="LU266" s="44">
        <v>0</v>
      </c>
      <c r="LV266" s="44">
        <v>50</v>
      </c>
      <c r="LW266" s="44">
        <v>0</v>
      </c>
      <c r="LX266" s="44">
        <v>0</v>
      </c>
      <c r="LY266" s="44">
        <v>50</v>
      </c>
      <c r="LZ266" s="44">
        <v>0</v>
      </c>
      <c r="MA266" s="44">
        <v>999999999</v>
      </c>
      <c r="MB266" s="25">
        <v>2</v>
      </c>
      <c r="MC266" s="25">
        <v>0</v>
      </c>
      <c r="MD266" s="25">
        <v>2</v>
      </c>
      <c r="ME266" s="25">
        <v>1</v>
      </c>
      <c r="MF266" s="25">
        <v>2</v>
      </c>
      <c r="MG266" s="25">
        <v>2</v>
      </c>
      <c r="MH266" s="25">
        <v>1</v>
      </c>
      <c r="MI266" s="25">
        <v>2</v>
      </c>
      <c r="MJ266" s="25">
        <v>1</v>
      </c>
      <c r="MK266" s="25">
        <v>2</v>
      </c>
      <c r="ML266" s="25">
        <v>1</v>
      </c>
      <c r="MM266" s="25">
        <v>0</v>
      </c>
      <c r="MN266" s="25">
        <v>4</v>
      </c>
      <c r="MO266" s="25">
        <v>1</v>
      </c>
      <c r="MP266" s="25">
        <v>6</v>
      </c>
      <c r="MQ266" s="25">
        <v>1</v>
      </c>
      <c r="MR266" s="25">
        <v>2</v>
      </c>
      <c r="MS266" s="25">
        <v>4</v>
      </c>
      <c r="MT266" s="25">
        <v>3</v>
      </c>
      <c r="MU266" s="25">
        <v>5</v>
      </c>
      <c r="MV266" s="25">
        <v>1</v>
      </c>
      <c r="MW266" s="44">
        <v>4</v>
      </c>
      <c r="MX266" s="44">
        <v>3</v>
      </c>
      <c r="MY266" s="44">
        <v>1</v>
      </c>
      <c r="MZ266" s="44">
        <v>50</v>
      </c>
      <c r="NA266" s="44">
        <v>0</v>
      </c>
      <c r="NB266" s="44">
        <v>33.333333333333329</v>
      </c>
      <c r="NC266" s="44">
        <v>100</v>
      </c>
      <c r="ND266" s="44">
        <v>100</v>
      </c>
      <c r="NE266" s="44">
        <v>50</v>
      </c>
      <c r="NF266" s="44">
        <v>33.333333333333329</v>
      </c>
      <c r="NG266" s="44">
        <v>40</v>
      </c>
      <c r="NH266" s="44">
        <v>100</v>
      </c>
      <c r="NI266" s="44">
        <v>50</v>
      </c>
      <c r="NJ266" s="44">
        <v>33.333333333333329</v>
      </c>
      <c r="NK266" s="44">
        <v>0</v>
      </c>
      <c r="NL266" s="25">
        <v>0</v>
      </c>
      <c r="NM266" s="25">
        <v>0</v>
      </c>
      <c r="NN266" s="25">
        <v>0</v>
      </c>
      <c r="NO266" s="25">
        <v>0</v>
      </c>
      <c r="NP266" s="25">
        <v>0</v>
      </c>
      <c r="NQ266" s="25">
        <v>0</v>
      </c>
      <c r="NR266" s="25">
        <v>0</v>
      </c>
      <c r="NS266" s="25">
        <v>0</v>
      </c>
      <c r="NT266" s="25">
        <v>0</v>
      </c>
      <c r="NU266" s="25">
        <v>0</v>
      </c>
      <c r="NV266" s="25">
        <v>0</v>
      </c>
      <c r="NW266" s="25">
        <v>0</v>
      </c>
      <c r="NX266" s="25">
        <v>0</v>
      </c>
      <c r="NY266" s="25">
        <v>1</v>
      </c>
      <c r="NZ266" s="25">
        <v>1</v>
      </c>
      <c r="OA266" s="25">
        <v>0</v>
      </c>
      <c r="OB266" s="25">
        <v>1</v>
      </c>
      <c r="OC266" s="25">
        <v>1</v>
      </c>
      <c r="OD266" s="44">
        <v>0</v>
      </c>
      <c r="OE266" s="44">
        <v>0</v>
      </c>
      <c r="OF266" s="44">
        <v>0</v>
      </c>
      <c r="OG266" s="44">
        <v>0</v>
      </c>
      <c r="OH266" s="44">
        <v>0</v>
      </c>
      <c r="OI266" s="44">
        <v>0</v>
      </c>
      <c r="OJ266" s="44">
        <v>999999999</v>
      </c>
      <c r="OK266" s="44">
        <v>0</v>
      </c>
      <c r="OL266" s="44">
        <v>0</v>
      </c>
      <c r="OM266" s="44">
        <v>999999999</v>
      </c>
      <c r="ON266" s="44">
        <v>0</v>
      </c>
      <c r="OO266" s="44">
        <v>0</v>
      </c>
      <c r="OP266" s="44">
        <v>999999999</v>
      </c>
      <c r="OQ266" s="44">
        <v>999999999</v>
      </c>
      <c r="OR266" s="44">
        <v>999999999</v>
      </c>
      <c r="OS266" s="44">
        <v>999999999</v>
      </c>
      <c r="OT266" s="44">
        <v>999999999</v>
      </c>
      <c r="OU266" s="44">
        <v>999999999</v>
      </c>
      <c r="OV266" s="25">
        <v>4</v>
      </c>
      <c r="OW266" s="25">
        <v>4</v>
      </c>
      <c r="OX266" s="25">
        <v>9</v>
      </c>
      <c r="OY266" s="25">
        <v>6</v>
      </c>
      <c r="OZ266" s="25">
        <v>12</v>
      </c>
      <c r="PA266" s="25">
        <v>13</v>
      </c>
      <c r="PB266" s="25">
        <v>10</v>
      </c>
      <c r="PC266" s="25">
        <v>12</v>
      </c>
      <c r="PD266" s="25">
        <v>10</v>
      </c>
      <c r="PE266" s="25">
        <v>10</v>
      </c>
      <c r="PF266" s="25">
        <v>9</v>
      </c>
      <c r="PG266" s="25">
        <v>5</v>
      </c>
      <c r="PH266" s="25">
        <v>14</v>
      </c>
      <c r="PI266" s="25">
        <v>7</v>
      </c>
      <c r="PJ266" s="25">
        <v>13</v>
      </c>
      <c r="PK266" s="25">
        <v>10</v>
      </c>
      <c r="PL266" s="25">
        <v>14</v>
      </c>
      <c r="PM266" s="25">
        <v>15</v>
      </c>
      <c r="PN266" s="25">
        <v>15</v>
      </c>
      <c r="PO266" s="25">
        <v>18</v>
      </c>
      <c r="PP266" s="25">
        <v>12</v>
      </c>
      <c r="PQ266" s="25">
        <v>13</v>
      </c>
      <c r="PR266" s="25">
        <v>12</v>
      </c>
      <c r="PS266" s="25">
        <v>6</v>
      </c>
      <c r="PT266" s="44">
        <v>28.571428571428569</v>
      </c>
      <c r="PU266" s="44">
        <v>57.142857142857139</v>
      </c>
      <c r="PV266" s="44">
        <v>69.230769230769226</v>
      </c>
      <c r="PW266" s="44">
        <v>60</v>
      </c>
      <c r="PX266" s="44">
        <v>85.714285714285708</v>
      </c>
      <c r="PY266" s="44">
        <v>86.666666666666671</v>
      </c>
      <c r="PZ266" s="44">
        <v>66.666666666666657</v>
      </c>
      <c r="QA266" s="44">
        <v>66.666666666666657</v>
      </c>
      <c r="QB266" s="44">
        <v>83.333333333333343</v>
      </c>
      <c r="QC266" s="44">
        <v>76.923076923076934</v>
      </c>
      <c r="QD266" s="44">
        <v>75</v>
      </c>
      <c r="QE266" s="44">
        <v>83.333333333333343</v>
      </c>
      <c r="QF266" s="25">
        <v>7</v>
      </c>
      <c r="QG266" s="25">
        <v>4</v>
      </c>
      <c r="QH266" s="25">
        <v>9</v>
      </c>
      <c r="QI266" s="25">
        <v>4</v>
      </c>
      <c r="QJ266" s="25">
        <v>10</v>
      </c>
      <c r="QK266" s="25">
        <v>11</v>
      </c>
      <c r="QL266" s="25">
        <v>9</v>
      </c>
      <c r="QM266" s="25">
        <v>12</v>
      </c>
      <c r="QN266" s="25">
        <v>10</v>
      </c>
      <c r="QO266" s="25">
        <v>10</v>
      </c>
      <c r="QP266" s="25">
        <v>5</v>
      </c>
      <c r="QQ266" s="25">
        <v>14</v>
      </c>
      <c r="QR266" s="25">
        <v>7</v>
      </c>
      <c r="QS266" s="25">
        <v>13</v>
      </c>
      <c r="QT266" s="25">
        <v>10</v>
      </c>
      <c r="QU266" s="25">
        <v>14</v>
      </c>
      <c r="QV266" s="25">
        <v>15</v>
      </c>
      <c r="QW266" s="25">
        <v>15</v>
      </c>
      <c r="QX266" s="25">
        <v>18</v>
      </c>
      <c r="QY266" s="25">
        <v>12</v>
      </c>
      <c r="QZ266" s="25">
        <v>13</v>
      </c>
      <c r="RA266" s="25">
        <v>12</v>
      </c>
      <c r="RB266" s="44">
        <v>50</v>
      </c>
      <c r="RC266" s="44">
        <v>57.142857142857139</v>
      </c>
      <c r="RD266" s="44">
        <v>69.230769230769226</v>
      </c>
      <c r="RE266" s="44">
        <v>40</v>
      </c>
      <c r="RF266" s="44">
        <v>71.428571428571431</v>
      </c>
      <c r="RG266" s="44">
        <v>73.333333333333329</v>
      </c>
      <c r="RH266" s="44">
        <v>60</v>
      </c>
      <c r="RI266" s="44">
        <v>66.666666666666657</v>
      </c>
      <c r="RJ266" s="44">
        <v>83.333333333333343</v>
      </c>
      <c r="RK266" s="44">
        <v>76.923076923076934</v>
      </c>
      <c r="RL266" s="44">
        <v>41.666666666666671</v>
      </c>
      <c r="RM266" s="25">
        <v>8</v>
      </c>
      <c r="RN266" s="25">
        <v>4</v>
      </c>
      <c r="RO266" s="25">
        <v>8</v>
      </c>
      <c r="RP266" s="25">
        <v>5</v>
      </c>
      <c r="RQ266" s="25">
        <v>9</v>
      </c>
      <c r="RR266" s="25">
        <v>9</v>
      </c>
      <c r="RS266" s="25">
        <v>10</v>
      </c>
      <c r="RT266" s="25">
        <v>5</v>
      </c>
      <c r="RU266" s="25">
        <v>3</v>
      </c>
      <c r="RV266" s="25">
        <v>7</v>
      </c>
      <c r="RW266" s="25">
        <v>9</v>
      </c>
      <c r="RX266" s="25">
        <v>1</v>
      </c>
      <c r="RY266" s="25">
        <v>7</v>
      </c>
      <c r="RZ266" s="25">
        <v>1</v>
      </c>
      <c r="SA266" s="25">
        <v>6</v>
      </c>
      <c r="SB266" s="25">
        <v>4</v>
      </c>
      <c r="SC266" s="25">
        <v>9</v>
      </c>
      <c r="SD266" s="25">
        <v>5</v>
      </c>
      <c r="SE266" s="25">
        <v>3</v>
      </c>
      <c r="SF266" s="25">
        <v>9</v>
      </c>
      <c r="SG266" s="25">
        <v>3</v>
      </c>
      <c r="SH266" s="25">
        <v>6</v>
      </c>
      <c r="SI266" s="25">
        <v>8</v>
      </c>
      <c r="SJ266" s="25">
        <v>1</v>
      </c>
      <c r="SK266" s="25">
        <v>5</v>
      </c>
      <c r="SL266" s="25">
        <v>1</v>
      </c>
      <c r="SM266" s="25">
        <v>6</v>
      </c>
      <c r="SN266" s="25">
        <v>4</v>
      </c>
      <c r="SO266" s="25">
        <v>8</v>
      </c>
      <c r="SP266" s="25">
        <v>5</v>
      </c>
      <c r="SQ266" s="25">
        <v>2</v>
      </c>
      <c r="SR266" s="25">
        <v>5</v>
      </c>
      <c r="SS266" s="25">
        <v>1</v>
      </c>
      <c r="ST266" s="25">
        <v>4</v>
      </c>
      <c r="SU266" s="25">
        <v>8</v>
      </c>
      <c r="SV266" s="25">
        <v>0</v>
      </c>
      <c r="SW266" s="44">
        <v>66.666666666666657</v>
      </c>
      <c r="SX266" s="44">
        <v>66.666666666666657</v>
      </c>
      <c r="SY266" s="44">
        <v>57.142857142857139</v>
      </c>
      <c r="SZ266" s="44">
        <v>71.428571428571431</v>
      </c>
      <c r="TA266" s="44">
        <v>81.818181818181827</v>
      </c>
      <c r="TB266" s="44">
        <v>75</v>
      </c>
      <c r="TC266" s="44">
        <v>90.909090909090907</v>
      </c>
      <c r="TD266" s="44">
        <v>45.454545454545453</v>
      </c>
      <c r="TE266" s="44">
        <v>37.5</v>
      </c>
      <c r="TF266" s="44">
        <v>70</v>
      </c>
      <c r="TG266" s="44">
        <v>90</v>
      </c>
      <c r="TH266" s="44">
        <v>50</v>
      </c>
      <c r="TI266" s="44">
        <v>58.333333333333336</v>
      </c>
      <c r="TJ266" s="44">
        <v>16.666666666666664</v>
      </c>
      <c r="TK266" s="44">
        <v>42.857142857142854</v>
      </c>
      <c r="TL266" s="44">
        <v>57.142857142857139</v>
      </c>
      <c r="TM266" s="44">
        <v>81.818181818181827</v>
      </c>
      <c r="TN266" s="44">
        <v>41.666666666666671</v>
      </c>
      <c r="TO266" s="44">
        <v>27.27272727272727</v>
      </c>
      <c r="TP266" s="44">
        <v>81.818181818181827</v>
      </c>
      <c r="TQ266" s="44">
        <v>37.5</v>
      </c>
      <c r="TR266" s="44">
        <v>60</v>
      </c>
      <c r="TS266" s="44">
        <v>80</v>
      </c>
      <c r="TT266" s="44">
        <v>50</v>
      </c>
      <c r="TU266" s="44">
        <v>41.666666666666671</v>
      </c>
      <c r="TV266" s="44">
        <v>16.666666666666664</v>
      </c>
      <c r="TW266" s="44">
        <v>42.857142857142854</v>
      </c>
      <c r="TX266" s="44">
        <v>57.142857142857139</v>
      </c>
      <c r="TY266" s="44">
        <v>72.727272727272734</v>
      </c>
      <c r="TZ266" s="44">
        <v>41.666666666666671</v>
      </c>
      <c r="UA266" s="44">
        <v>18.181818181818183</v>
      </c>
      <c r="UB266" s="44">
        <v>45.454545454545453</v>
      </c>
      <c r="UC266" s="44">
        <v>12.5</v>
      </c>
      <c r="UD266" s="44">
        <v>40</v>
      </c>
      <c r="UE266" s="44">
        <v>80</v>
      </c>
      <c r="UF266" s="44">
        <v>0</v>
      </c>
    </row>
    <row r="267" spans="1:552" x14ac:dyDescent="0.25">
      <c r="A267" s="2" t="str">
        <f t="shared" si="4"/>
        <v xml:space="preserve">420420 Chapecó                                                                                                                                      </v>
      </c>
      <c r="B267" s="58">
        <v>420420</v>
      </c>
      <c r="C267" s="2" t="s">
        <v>311</v>
      </c>
      <c r="D267" s="56">
        <v>14</v>
      </c>
      <c r="E267" s="56">
        <v>13</v>
      </c>
      <c r="F267" s="56">
        <v>19</v>
      </c>
      <c r="G267" s="56">
        <v>17</v>
      </c>
      <c r="H267" s="56">
        <v>25</v>
      </c>
      <c r="I267" s="56">
        <v>9</v>
      </c>
      <c r="J267" s="56">
        <v>13</v>
      </c>
      <c r="K267" s="56">
        <v>17</v>
      </c>
      <c r="L267" s="56">
        <v>20</v>
      </c>
      <c r="M267" s="56">
        <v>29</v>
      </c>
      <c r="N267" s="56">
        <v>16</v>
      </c>
      <c r="O267" s="56">
        <v>29</v>
      </c>
      <c r="P267" s="59">
        <v>4</v>
      </c>
      <c r="Q267" s="59">
        <v>6</v>
      </c>
      <c r="R267" s="59">
        <v>12</v>
      </c>
      <c r="S267" s="59">
        <v>13</v>
      </c>
      <c r="T267" s="59">
        <v>16</v>
      </c>
      <c r="U267" s="59">
        <v>3</v>
      </c>
      <c r="V267" s="59">
        <v>10</v>
      </c>
      <c r="W267" s="59">
        <v>15</v>
      </c>
      <c r="X267" s="59">
        <v>17</v>
      </c>
      <c r="Y267" s="59">
        <v>20</v>
      </c>
      <c r="Z267" s="59">
        <v>13</v>
      </c>
      <c r="AA267" s="59">
        <v>20</v>
      </c>
      <c r="AB267" s="62">
        <v>28.571428571428569</v>
      </c>
      <c r="AC267" s="62">
        <v>46.153846153846153</v>
      </c>
      <c r="AD267" s="62">
        <v>63.157894736842103</v>
      </c>
      <c r="AE267" s="62">
        <v>76.470588235294116</v>
      </c>
      <c r="AF267" s="62">
        <v>64</v>
      </c>
      <c r="AG267" s="62">
        <v>33.333333333333329</v>
      </c>
      <c r="AH267" s="62">
        <v>76.923076923076934</v>
      </c>
      <c r="AI267" s="62">
        <v>88.235294117647058</v>
      </c>
      <c r="AJ267" s="62">
        <v>85</v>
      </c>
      <c r="AK267" s="62">
        <v>68.965517241379317</v>
      </c>
      <c r="AL267" s="62">
        <v>81.25</v>
      </c>
      <c r="AM267" s="62">
        <v>68.965517241379317</v>
      </c>
      <c r="AN267" s="61">
        <v>10</v>
      </c>
      <c r="AO267" s="25">
        <v>6</v>
      </c>
      <c r="AP267" s="25">
        <v>5</v>
      </c>
      <c r="AQ267" s="25">
        <v>4</v>
      </c>
      <c r="AR267" s="25">
        <v>9</v>
      </c>
      <c r="AS267" s="25">
        <v>6</v>
      </c>
      <c r="AT267" s="25">
        <v>3</v>
      </c>
      <c r="AU267" s="25">
        <v>1</v>
      </c>
      <c r="AV267" s="25">
        <v>2</v>
      </c>
      <c r="AW267" s="25">
        <v>9</v>
      </c>
      <c r="AX267" s="25">
        <v>3</v>
      </c>
      <c r="AY267" s="25">
        <v>9</v>
      </c>
      <c r="AZ267" s="39">
        <v>71.428571428571431</v>
      </c>
      <c r="BA267" s="39">
        <v>46.153846153846153</v>
      </c>
      <c r="BB267" s="39">
        <v>26.315789473684209</v>
      </c>
      <c r="BC267" s="39">
        <v>23.52941176470588</v>
      </c>
      <c r="BD267" s="39">
        <v>36</v>
      </c>
      <c r="BE267" s="39">
        <v>66.666666666666657</v>
      </c>
      <c r="BF267" s="39">
        <v>23.076923076923077</v>
      </c>
      <c r="BG267" s="39">
        <v>5.8823529411764701</v>
      </c>
      <c r="BH267" s="39">
        <v>10</v>
      </c>
      <c r="BI267" s="39">
        <v>31.03448275862069</v>
      </c>
      <c r="BJ267" s="39">
        <v>18.75</v>
      </c>
      <c r="BK267" s="39">
        <v>31.03448275862069</v>
      </c>
      <c r="BL267" s="25">
        <v>0</v>
      </c>
      <c r="BM267" s="25">
        <v>1</v>
      </c>
      <c r="BN267" s="25">
        <v>2</v>
      </c>
      <c r="BO267" s="25">
        <v>0</v>
      </c>
      <c r="BP267" s="25">
        <v>0</v>
      </c>
      <c r="BQ267" s="25">
        <v>0</v>
      </c>
      <c r="BR267" s="25">
        <v>0</v>
      </c>
      <c r="BS267" s="25">
        <v>1</v>
      </c>
      <c r="BT267" s="25">
        <v>1</v>
      </c>
      <c r="BU267" s="25">
        <v>0</v>
      </c>
      <c r="BV267" s="25">
        <v>0</v>
      </c>
      <c r="BW267" s="25">
        <v>0</v>
      </c>
      <c r="BX267" s="39">
        <v>0</v>
      </c>
      <c r="BY267" s="39">
        <v>7.6923076923076925</v>
      </c>
      <c r="BZ267" s="39">
        <v>10.526315789473683</v>
      </c>
      <c r="CA267" s="39">
        <v>0</v>
      </c>
      <c r="CB267" s="39">
        <v>0</v>
      </c>
      <c r="CC267" s="39">
        <v>0</v>
      </c>
      <c r="CD267" s="39">
        <v>0</v>
      </c>
      <c r="CE267" s="39">
        <v>5.8823529411764701</v>
      </c>
      <c r="CF267" s="39">
        <v>5</v>
      </c>
      <c r="CG267" s="39">
        <v>0</v>
      </c>
      <c r="CH267" s="39">
        <v>0</v>
      </c>
      <c r="CI267" s="39">
        <v>0</v>
      </c>
      <c r="CJ267" s="63">
        <v>3</v>
      </c>
      <c r="CK267" s="63">
        <v>4</v>
      </c>
      <c r="CL267" s="63">
        <v>4</v>
      </c>
      <c r="CM267" s="63">
        <v>5</v>
      </c>
      <c r="CN267" s="63">
        <v>8</v>
      </c>
      <c r="CO267" s="63">
        <v>3</v>
      </c>
      <c r="CP267" s="63">
        <v>6</v>
      </c>
      <c r="CQ267" s="63">
        <v>6</v>
      </c>
      <c r="CR267" s="63">
        <v>7</v>
      </c>
      <c r="CS267" s="63">
        <v>13</v>
      </c>
      <c r="CT267" s="63">
        <v>8</v>
      </c>
      <c r="CU267" s="63">
        <v>9</v>
      </c>
      <c r="CV267" s="63">
        <v>0</v>
      </c>
      <c r="CW267" s="63">
        <v>0</v>
      </c>
      <c r="CX267" s="63">
        <v>2</v>
      </c>
      <c r="CY267" s="63">
        <v>2</v>
      </c>
      <c r="CZ267" s="63">
        <v>3</v>
      </c>
      <c r="DA267" s="63">
        <v>0</v>
      </c>
      <c r="DB267" s="63">
        <v>3</v>
      </c>
      <c r="DC267" s="63">
        <v>2</v>
      </c>
      <c r="DD267" s="63">
        <v>2</v>
      </c>
      <c r="DE267" s="63">
        <v>1</v>
      </c>
      <c r="DF267" s="63">
        <v>0</v>
      </c>
      <c r="DG267" s="63">
        <v>0</v>
      </c>
      <c r="DH267" s="25">
        <v>0</v>
      </c>
      <c r="DI267" s="25">
        <v>2</v>
      </c>
      <c r="DJ267" s="25">
        <v>2</v>
      </c>
      <c r="DK267" s="25">
        <v>4</v>
      </c>
      <c r="DL267" s="25">
        <v>3</v>
      </c>
      <c r="DM267" s="25">
        <v>0</v>
      </c>
      <c r="DN267" s="25">
        <v>0</v>
      </c>
      <c r="DO267" s="25">
        <v>3</v>
      </c>
      <c r="DP267" s="25">
        <v>2</v>
      </c>
      <c r="DQ267" s="25">
        <v>1</v>
      </c>
      <c r="DR267" s="25">
        <v>0</v>
      </c>
      <c r="DS267" s="25">
        <v>3</v>
      </c>
      <c r="DT267" s="34">
        <v>3</v>
      </c>
      <c r="DU267" s="34">
        <v>6</v>
      </c>
      <c r="DV267" s="34">
        <v>8</v>
      </c>
      <c r="DW267" s="34">
        <v>11</v>
      </c>
      <c r="DX267" s="34">
        <v>14</v>
      </c>
      <c r="DY267" s="34">
        <v>3</v>
      </c>
      <c r="DZ267" s="34">
        <v>9</v>
      </c>
      <c r="EA267" s="2">
        <v>11</v>
      </c>
      <c r="EB267" s="2">
        <v>11</v>
      </c>
      <c r="EC267" s="2">
        <v>15</v>
      </c>
      <c r="ED267" s="2">
        <v>8</v>
      </c>
      <c r="EE267" s="2">
        <v>12</v>
      </c>
      <c r="EF267" s="34">
        <v>100</v>
      </c>
      <c r="EG267" s="34">
        <v>66.666666666666657</v>
      </c>
      <c r="EH267" s="34">
        <v>50</v>
      </c>
      <c r="EI267" s="34">
        <v>45.454545454545453</v>
      </c>
      <c r="EJ267" s="34">
        <v>57.142857142857139</v>
      </c>
      <c r="EK267" s="34">
        <v>100</v>
      </c>
      <c r="EL267" s="34">
        <v>66.666666666666657</v>
      </c>
      <c r="EM267" s="34">
        <v>54.54545454545454</v>
      </c>
      <c r="EN267" s="34">
        <v>63.636363636363633</v>
      </c>
      <c r="EO267" s="34">
        <v>86.666666666666671</v>
      </c>
      <c r="EP267" s="34">
        <v>100</v>
      </c>
      <c r="EQ267" s="34">
        <v>75</v>
      </c>
      <c r="ER267" s="34">
        <v>0</v>
      </c>
      <c r="ES267" s="34">
        <v>0</v>
      </c>
      <c r="ET267" s="34">
        <v>25</v>
      </c>
      <c r="EU267" s="34">
        <v>18.181818181818183</v>
      </c>
      <c r="EV267" s="34">
        <v>21.428571428571427</v>
      </c>
      <c r="EW267" s="34">
        <v>0</v>
      </c>
      <c r="EX267" s="34">
        <v>33.333333333333329</v>
      </c>
      <c r="EY267" s="34">
        <v>18.181818181818183</v>
      </c>
      <c r="EZ267" s="34">
        <v>18.181818181818183</v>
      </c>
      <c r="FA267" s="34">
        <v>6.666666666666667</v>
      </c>
      <c r="FB267" s="34">
        <v>0</v>
      </c>
      <c r="FC267" s="34">
        <v>0</v>
      </c>
      <c r="FD267" s="42">
        <v>0</v>
      </c>
      <c r="FE267" s="42">
        <v>33.333333333333329</v>
      </c>
      <c r="FF267" s="42">
        <v>25</v>
      </c>
      <c r="FG267" s="42">
        <v>36.363636363636367</v>
      </c>
      <c r="FH267" s="42">
        <v>21.428571428571427</v>
      </c>
      <c r="FI267" s="42">
        <v>0</v>
      </c>
      <c r="FJ267" s="42">
        <v>0</v>
      </c>
      <c r="FK267" s="42">
        <v>27.27272727272727</v>
      </c>
      <c r="FL267" s="42">
        <v>18.181818181818183</v>
      </c>
      <c r="FM267" s="42">
        <v>6.666666666666667</v>
      </c>
      <c r="FN267" s="42">
        <v>0</v>
      </c>
      <c r="FO267" s="42">
        <v>25</v>
      </c>
      <c r="FP267" s="42">
        <v>3</v>
      </c>
      <c r="FQ267" s="2">
        <v>3</v>
      </c>
      <c r="FR267" s="2">
        <v>7</v>
      </c>
      <c r="FS267" s="2">
        <v>7</v>
      </c>
      <c r="FT267" s="2">
        <v>11</v>
      </c>
      <c r="FU267" s="2">
        <v>2</v>
      </c>
      <c r="FV267" s="2">
        <v>7</v>
      </c>
      <c r="FW267" s="2">
        <v>13</v>
      </c>
      <c r="FX267" s="2">
        <v>12</v>
      </c>
      <c r="FY267" s="2">
        <v>16</v>
      </c>
      <c r="FZ267" s="2">
        <v>11</v>
      </c>
      <c r="GA267" s="2">
        <v>16</v>
      </c>
      <c r="GB267" s="25">
        <v>0</v>
      </c>
      <c r="GC267" s="25">
        <v>1</v>
      </c>
      <c r="GD267" s="25">
        <v>2</v>
      </c>
      <c r="GE267" s="25">
        <v>1</v>
      </c>
      <c r="GF267" s="25">
        <v>1</v>
      </c>
      <c r="GG267" s="25">
        <v>0</v>
      </c>
      <c r="GH267" s="25">
        <v>1</v>
      </c>
      <c r="GI267" s="25">
        <v>1</v>
      </c>
      <c r="GJ267" s="25">
        <v>0</v>
      </c>
      <c r="GK267" s="25">
        <v>3</v>
      </c>
      <c r="GL267" s="25">
        <v>2</v>
      </c>
      <c r="GM267" s="25">
        <v>1</v>
      </c>
      <c r="GN267" s="2">
        <v>0</v>
      </c>
      <c r="GO267" s="2">
        <v>2</v>
      </c>
      <c r="GP267" s="2">
        <v>3</v>
      </c>
      <c r="GQ267" s="2">
        <v>5</v>
      </c>
      <c r="GR267" s="2">
        <v>3</v>
      </c>
      <c r="GS267" s="2">
        <v>1</v>
      </c>
      <c r="GT267" s="2">
        <v>2</v>
      </c>
      <c r="GU267" s="2">
        <v>0</v>
      </c>
      <c r="GV267" s="2">
        <v>1</v>
      </c>
      <c r="GW267" s="2">
        <v>1</v>
      </c>
      <c r="GX267" s="2">
        <v>0</v>
      </c>
      <c r="GY267" s="2">
        <v>1</v>
      </c>
      <c r="GZ267" s="2">
        <v>3</v>
      </c>
      <c r="HA267" s="2">
        <v>6</v>
      </c>
      <c r="HB267" s="2">
        <v>12</v>
      </c>
      <c r="HC267" s="2">
        <v>13</v>
      </c>
      <c r="HD267" s="2">
        <v>15</v>
      </c>
      <c r="HE267" s="2">
        <v>3</v>
      </c>
      <c r="HF267" s="2">
        <v>10</v>
      </c>
      <c r="HG267" s="2">
        <v>14</v>
      </c>
      <c r="HH267" s="2">
        <v>13</v>
      </c>
      <c r="HI267" s="2">
        <v>20</v>
      </c>
      <c r="HJ267" s="2">
        <v>13</v>
      </c>
      <c r="HK267" s="2">
        <v>18</v>
      </c>
      <c r="HL267" s="34">
        <v>100</v>
      </c>
      <c r="HM267" s="34">
        <v>50</v>
      </c>
      <c r="HN267" s="34">
        <v>58.333333333333336</v>
      </c>
      <c r="HO267" s="34">
        <v>53.846153846153847</v>
      </c>
      <c r="HP267" s="34">
        <v>73.333333333333329</v>
      </c>
      <c r="HQ267" s="34">
        <v>66.666666666666657</v>
      </c>
      <c r="HR267" s="34">
        <v>70</v>
      </c>
      <c r="HS267" s="34">
        <v>92.857142857142861</v>
      </c>
      <c r="HT267" s="34">
        <v>92.307692307692307</v>
      </c>
      <c r="HU267" s="34">
        <v>80</v>
      </c>
      <c r="HV267" s="34">
        <v>84.615384615384613</v>
      </c>
      <c r="HW267" s="34">
        <v>88.888888888888886</v>
      </c>
      <c r="HX267" s="39">
        <v>0</v>
      </c>
      <c r="HY267" s="39">
        <v>16.666666666666664</v>
      </c>
      <c r="HZ267" s="39">
        <v>16.666666666666664</v>
      </c>
      <c r="IA267" s="39">
        <v>7.6923076923076925</v>
      </c>
      <c r="IB267" s="39">
        <v>6.666666666666667</v>
      </c>
      <c r="IC267" s="39">
        <v>0</v>
      </c>
      <c r="ID267" s="39">
        <v>10</v>
      </c>
      <c r="IE267" s="39">
        <v>7.1428571428571423</v>
      </c>
      <c r="IF267" s="39">
        <v>0</v>
      </c>
      <c r="IG267" s="39">
        <v>15</v>
      </c>
      <c r="IH267" s="39">
        <v>15.384615384615385</v>
      </c>
      <c r="II267" s="39">
        <v>5.5555555555555554</v>
      </c>
      <c r="IJ267" s="39">
        <v>0</v>
      </c>
      <c r="IK267" s="39">
        <v>33.333333333333329</v>
      </c>
      <c r="IL267" s="39">
        <v>25</v>
      </c>
      <c r="IM267" s="39">
        <v>38.461538461538467</v>
      </c>
      <c r="IN267" s="39">
        <v>20</v>
      </c>
      <c r="IO267" s="39">
        <v>33.333333333333329</v>
      </c>
      <c r="IP267" s="39">
        <v>20</v>
      </c>
      <c r="IQ267" s="39">
        <v>0</v>
      </c>
      <c r="IR267" s="39">
        <v>7.6923076923076925</v>
      </c>
      <c r="IS267" s="39">
        <v>5</v>
      </c>
      <c r="IT267" s="39">
        <v>0</v>
      </c>
      <c r="IU267" s="39">
        <v>5.5555555555555554</v>
      </c>
      <c r="IV267" s="39">
        <v>6</v>
      </c>
      <c r="IW267" s="39">
        <v>4</v>
      </c>
      <c r="IX267" s="39">
        <v>1</v>
      </c>
      <c r="IY267" s="39">
        <v>2</v>
      </c>
      <c r="IZ267" s="39">
        <v>4</v>
      </c>
      <c r="JA267" s="39">
        <v>3</v>
      </c>
      <c r="JB267" s="39">
        <v>1</v>
      </c>
      <c r="JC267" s="39">
        <v>1</v>
      </c>
      <c r="JD267" s="2">
        <v>1</v>
      </c>
      <c r="JE267" s="2">
        <v>7</v>
      </c>
      <c r="JF267" s="2">
        <v>3</v>
      </c>
      <c r="JG267" s="2">
        <v>8</v>
      </c>
      <c r="JH267" s="2">
        <v>2</v>
      </c>
      <c r="JI267" s="2">
        <v>1</v>
      </c>
      <c r="JJ267" s="2">
        <v>1</v>
      </c>
      <c r="JK267" s="2">
        <v>2</v>
      </c>
      <c r="JL267" s="2">
        <v>4</v>
      </c>
      <c r="JM267" s="44">
        <v>0</v>
      </c>
      <c r="JN267" s="44">
        <v>0</v>
      </c>
      <c r="JO267" s="44">
        <v>0</v>
      </c>
      <c r="JP267" s="2">
        <v>1</v>
      </c>
      <c r="JQ267" s="2">
        <v>1</v>
      </c>
      <c r="JR267" s="2">
        <v>0</v>
      </c>
      <c r="JS267" s="2">
        <v>1</v>
      </c>
      <c r="JT267" s="2">
        <v>1</v>
      </c>
      <c r="JU267" s="2">
        <v>0</v>
      </c>
      <c r="JV267" s="2">
        <v>2</v>
      </c>
      <c r="JW267" s="2">
        <v>0</v>
      </c>
      <c r="JX267" s="2">
        <v>1</v>
      </c>
      <c r="JY267" s="2">
        <v>3</v>
      </c>
      <c r="JZ267" s="2">
        <v>1</v>
      </c>
      <c r="KA267" s="2">
        <v>0</v>
      </c>
      <c r="KB267" s="25">
        <v>0</v>
      </c>
      <c r="KC267" s="25">
        <v>1</v>
      </c>
      <c r="KD267" s="25">
        <v>0</v>
      </c>
      <c r="KE267" s="25">
        <v>0</v>
      </c>
      <c r="KF267" s="25">
        <v>9</v>
      </c>
      <c r="KG267" s="25">
        <v>5</v>
      </c>
      <c r="KH267" s="25">
        <v>4</v>
      </c>
      <c r="KI267" s="25">
        <v>4</v>
      </c>
      <c r="KJ267" s="25">
        <v>9</v>
      </c>
      <c r="KK267" s="25">
        <v>6</v>
      </c>
      <c r="KL267" s="25">
        <v>2</v>
      </c>
      <c r="KM267" s="25">
        <v>1</v>
      </c>
      <c r="KN267" s="25">
        <v>2</v>
      </c>
      <c r="KO267" s="25">
        <v>9</v>
      </c>
      <c r="KP267" s="25">
        <v>3</v>
      </c>
      <c r="KQ267" s="25">
        <v>9</v>
      </c>
      <c r="KR267" s="44">
        <v>66.666666666666657</v>
      </c>
      <c r="KS267" s="44">
        <v>80</v>
      </c>
      <c r="KT267" s="44">
        <v>25</v>
      </c>
      <c r="KU267" s="44">
        <v>50</v>
      </c>
      <c r="KV267" s="44">
        <v>44.444444444444443</v>
      </c>
      <c r="KW267" s="44">
        <v>50</v>
      </c>
      <c r="KX267" s="44">
        <v>50</v>
      </c>
      <c r="KY267" s="44">
        <v>100</v>
      </c>
      <c r="KZ267" s="44">
        <v>50</v>
      </c>
      <c r="LA267" s="44">
        <v>77.777777777777786</v>
      </c>
      <c r="LB267" s="44">
        <v>100</v>
      </c>
      <c r="LC267" s="44">
        <v>88.888888888888886</v>
      </c>
      <c r="LD267" s="44">
        <v>22.222222222222221</v>
      </c>
      <c r="LE267" s="44">
        <v>20</v>
      </c>
      <c r="LF267" s="44">
        <v>25</v>
      </c>
      <c r="LG267" s="44">
        <v>50</v>
      </c>
      <c r="LH267" s="44">
        <v>44.444444444444443</v>
      </c>
      <c r="LI267" s="44">
        <v>0</v>
      </c>
      <c r="LJ267" s="44">
        <v>0</v>
      </c>
      <c r="LK267" s="44">
        <v>0</v>
      </c>
      <c r="LL267" s="44">
        <v>50</v>
      </c>
      <c r="LM267" s="44">
        <v>11.111111111111111</v>
      </c>
      <c r="LN267" s="44">
        <v>0</v>
      </c>
      <c r="LO267" s="44">
        <v>11.111111111111111</v>
      </c>
      <c r="LP267" s="44">
        <v>11.111111111111111</v>
      </c>
      <c r="LQ267" s="44">
        <v>0</v>
      </c>
      <c r="LR267" s="44">
        <v>50</v>
      </c>
      <c r="LS267" s="44">
        <v>0</v>
      </c>
      <c r="LT267" s="44">
        <v>11.111111111111111</v>
      </c>
      <c r="LU267" s="44">
        <v>50</v>
      </c>
      <c r="LV267" s="44">
        <v>50</v>
      </c>
      <c r="LW267" s="44">
        <v>0</v>
      </c>
      <c r="LX267" s="44">
        <v>0</v>
      </c>
      <c r="LY267" s="44">
        <v>11.111111111111111</v>
      </c>
      <c r="LZ267" s="44">
        <v>0</v>
      </c>
      <c r="MA267" s="44">
        <v>0</v>
      </c>
      <c r="MB267" s="25">
        <v>0</v>
      </c>
      <c r="MC267" s="25">
        <v>2</v>
      </c>
      <c r="MD267" s="25">
        <v>0</v>
      </c>
      <c r="ME267" s="25">
        <v>1</v>
      </c>
      <c r="MF267" s="25">
        <v>2</v>
      </c>
      <c r="MG267" s="25">
        <v>1</v>
      </c>
      <c r="MH267" s="25">
        <v>1</v>
      </c>
      <c r="MI267" s="25">
        <v>2</v>
      </c>
      <c r="MJ267" s="25">
        <v>1</v>
      </c>
      <c r="MK267" s="25">
        <v>1</v>
      </c>
      <c r="ML267" s="25">
        <v>1</v>
      </c>
      <c r="MM267" s="25">
        <v>1</v>
      </c>
      <c r="MN267" s="25">
        <v>3</v>
      </c>
      <c r="MO267" s="25">
        <v>6</v>
      </c>
      <c r="MP267" s="25">
        <v>8</v>
      </c>
      <c r="MQ267" s="25">
        <v>11</v>
      </c>
      <c r="MR267" s="25">
        <v>14</v>
      </c>
      <c r="MS267" s="25">
        <v>3</v>
      </c>
      <c r="MT267" s="25">
        <v>6</v>
      </c>
      <c r="MU267" s="25">
        <v>8</v>
      </c>
      <c r="MV267" s="25">
        <v>7</v>
      </c>
      <c r="MW267" s="44">
        <v>7</v>
      </c>
      <c r="MX267" s="44">
        <v>4</v>
      </c>
      <c r="MY267" s="44">
        <v>8</v>
      </c>
      <c r="MZ267" s="44">
        <v>0</v>
      </c>
      <c r="NA267" s="44">
        <v>33.333333333333329</v>
      </c>
      <c r="NB267" s="44">
        <v>0</v>
      </c>
      <c r="NC267" s="44">
        <v>9.0909090909090917</v>
      </c>
      <c r="ND267" s="44">
        <v>14.285714285714285</v>
      </c>
      <c r="NE267" s="44">
        <v>33.333333333333329</v>
      </c>
      <c r="NF267" s="44">
        <v>16.666666666666664</v>
      </c>
      <c r="NG267" s="44">
        <v>25</v>
      </c>
      <c r="NH267" s="44">
        <v>14.285714285714285</v>
      </c>
      <c r="NI267" s="44">
        <v>14.285714285714285</v>
      </c>
      <c r="NJ267" s="44">
        <v>25</v>
      </c>
      <c r="NK267" s="44">
        <v>12.5</v>
      </c>
      <c r="NL267" s="25">
        <v>0</v>
      </c>
      <c r="NM267" s="25">
        <v>0</v>
      </c>
      <c r="NN267" s="25">
        <v>0</v>
      </c>
      <c r="NO267" s="25">
        <v>0</v>
      </c>
      <c r="NP267" s="25">
        <v>0</v>
      </c>
      <c r="NQ267" s="25">
        <v>0</v>
      </c>
      <c r="NR267" s="25">
        <v>0</v>
      </c>
      <c r="NS267" s="25">
        <v>0</v>
      </c>
      <c r="NT267" s="25">
        <v>0</v>
      </c>
      <c r="NU267" s="25">
        <v>0</v>
      </c>
      <c r="NV267" s="25">
        <v>0</v>
      </c>
      <c r="NW267" s="25">
        <v>0</v>
      </c>
      <c r="NX267" s="25">
        <v>1</v>
      </c>
      <c r="NY267" s="25">
        <v>1</v>
      </c>
      <c r="NZ267" s="25">
        <v>1</v>
      </c>
      <c r="OA267" s="25">
        <v>0</v>
      </c>
      <c r="OB267" s="25">
        <v>3</v>
      </c>
      <c r="OC267" s="25">
        <v>0</v>
      </c>
      <c r="OD267" s="44">
        <v>0</v>
      </c>
      <c r="OE267" s="44">
        <v>0</v>
      </c>
      <c r="OF267" s="44">
        <v>0</v>
      </c>
      <c r="OG267" s="44">
        <v>0</v>
      </c>
      <c r="OH267" s="44">
        <v>0</v>
      </c>
      <c r="OI267" s="44">
        <v>0</v>
      </c>
      <c r="OJ267" s="44">
        <v>0</v>
      </c>
      <c r="OK267" s="44">
        <v>0</v>
      </c>
      <c r="OL267" s="44">
        <v>0</v>
      </c>
      <c r="OM267" s="44">
        <v>999999999</v>
      </c>
      <c r="ON267" s="44">
        <v>0</v>
      </c>
      <c r="OO267" s="44">
        <v>999999999</v>
      </c>
      <c r="OP267" s="44">
        <v>999999999</v>
      </c>
      <c r="OQ267" s="44">
        <v>999999999</v>
      </c>
      <c r="OR267" s="44">
        <v>999999999</v>
      </c>
      <c r="OS267" s="44">
        <v>999999999</v>
      </c>
      <c r="OT267" s="44">
        <v>999999999</v>
      </c>
      <c r="OU267" s="44">
        <v>999999999</v>
      </c>
      <c r="OV267" s="25">
        <v>6</v>
      </c>
      <c r="OW267" s="25">
        <v>5</v>
      </c>
      <c r="OX267" s="25">
        <v>6</v>
      </c>
      <c r="OY267" s="25">
        <v>14</v>
      </c>
      <c r="OZ267" s="25">
        <v>27</v>
      </c>
      <c r="PA267" s="25">
        <v>17</v>
      </c>
      <c r="PB267" s="25">
        <v>15</v>
      </c>
      <c r="PC267" s="25">
        <v>19</v>
      </c>
      <c r="PD267" s="25">
        <v>23</v>
      </c>
      <c r="PE267" s="25">
        <v>36</v>
      </c>
      <c r="PF267" s="25">
        <v>26</v>
      </c>
      <c r="PG267" s="25">
        <v>25</v>
      </c>
      <c r="PH267" s="25">
        <v>16</v>
      </c>
      <c r="PI267" s="25">
        <v>15</v>
      </c>
      <c r="PJ267" s="25">
        <v>20</v>
      </c>
      <c r="PK267" s="25">
        <v>23</v>
      </c>
      <c r="PL267" s="25">
        <v>32</v>
      </c>
      <c r="PM267" s="25">
        <v>20</v>
      </c>
      <c r="PN267" s="25">
        <v>16</v>
      </c>
      <c r="PO267" s="25">
        <v>21</v>
      </c>
      <c r="PP267" s="25">
        <v>24</v>
      </c>
      <c r="PQ267" s="25">
        <v>38</v>
      </c>
      <c r="PR267" s="25">
        <v>27</v>
      </c>
      <c r="PS267" s="25">
        <v>38</v>
      </c>
      <c r="PT267" s="44">
        <v>37.5</v>
      </c>
      <c r="PU267" s="44">
        <v>33.333333333333329</v>
      </c>
      <c r="PV267" s="44">
        <v>30</v>
      </c>
      <c r="PW267" s="44">
        <v>60.869565217391312</v>
      </c>
      <c r="PX267" s="44">
        <v>84.375</v>
      </c>
      <c r="PY267" s="44">
        <v>85</v>
      </c>
      <c r="PZ267" s="44">
        <v>93.75</v>
      </c>
      <c r="QA267" s="44">
        <v>90.476190476190482</v>
      </c>
      <c r="QB267" s="44">
        <v>95.833333333333343</v>
      </c>
      <c r="QC267" s="44">
        <v>94.73684210526315</v>
      </c>
      <c r="QD267" s="44">
        <v>96.296296296296291</v>
      </c>
      <c r="QE267" s="44">
        <v>65.789473684210535</v>
      </c>
      <c r="QF267" s="25">
        <v>9</v>
      </c>
      <c r="QG267" s="25">
        <v>6</v>
      </c>
      <c r="QH267" s="25">
        <v>11</v>
      </c>
      <c r="QI267" s="25">
        <v>16</v>
      </c>
      <c r="QJ267" s="25">
        <v>27</v>
      </c>
      <c r="QK267" s="25">
        <v>16</v>
      </c>
      <c r="QL267" s="25">
        <v>15</v>
      </c>
      <c r="QM267" s="25">
        <v>19</v>
      </c>
      <c r="QN267" s="25">
        <v>22</v>
      </c>
      <c r="QO267" s="25">
        <v>31</v>
      </c>
      <c r="QP267" s="25">
        <v>13</v>
      </c>
      <c r="QQ267" s="25">
        <v>16</v>
      </c>
      <c r="QR267" s="25">
        <v>15</v>
      </c>
      <c r="QS267" s="25">
        <v>20</v>
      </c>
      <c r="QT267" s="25">
        <v>23</v>
      </c>
      <c r="QU267" s="25">
        <v>32</v>
      </c>
      <c r="QV267" s="25">
        <v>20</v>
      </c>
      <c r="QW267" s="25">
        <v>16</v>
      </c>
      <c r="QX267" s="25">
        <v>21</v>
      </c>
      <c r="QY267" s="25">
        <v>24</v>
      </c>
      <c r="QZ267" s="25">
        <v>38</v>
      </c>
      <c r="RA267" s="25">
        <v>27</v>
      </c>
      <c r="RB267" s="44">
        <v>56.25</v>
      </c>
      <c r="RC267" s="44">
        <v>40</v>
      </c>
      <c r="RD267" s="44">
        <v>55.000000000000007</v>
      </c>
      <c r="RE267" s="44">
        <v>69.565217391304344</v>
      </c>
      <c r="RF267" s="44">
        <v>84.375</v>
      </c>
      <c r="RG267" s="44">
        <v>80</v>
      </c>
      <c r="RH267" s="44">
        <v>93.75</v>
      </c>
      <c r="RI267" s="44">
        <v>90.476190476190482</v>
      </c>
      <c r="RJ267" s="44">
        <v>91.666666666666657</v>
      </c>
      <c r="RK267" s="44">
        <v>81.578947368421055</v>
      </c>
      <c r="RL267" s="44">
        <v>48.148148148148145</v>
      </c>
      <c r="RM267" s="25">
        <v>11</v>
      </c>
      <c r="RN267" s="25">
        <v>9</v>
      </c>
      <c r="RO267" s="25">
        <v>11</v>
      </c>
      <c r="RP267" s="25">
        <v>12</v>
      </c>
      <c r="RQ267" s="25">
        <v>21</v>
      </c>
      <c r="RR267" s="25">
        <v>8</v>
      </c>
      <c r="RS267" s="25">
        <v>9</v>
      </c>
      <c r="RT267" s="25">
        <v>11</v>
      </c>
      <c r="RU267" s="25">
        <v>11</v>
      </c>
      <c r="RV267" s="25">
        <v>19</v>
      </c>
      <c r="RW267" s="25">
        <v>13</v>
      </c>
      <c r="RX267" s="25">
        <v>19</v>
      </c>
      <c r="RY267" s="25">
        <v>11</v>
      </c>
      <c r="RZ267" s="25">
        <v>7</v>
      </c>
      <c r="SA267" s="25">
        <v>13</v>
      </c>
      <c r="SB267" s="25">
        <v>11</v>
      </c>
      <c r="SC267" s="25">
        <v>18</v>
      </c>
      <c r="SD267" s="25">
        <v>7</v>
      </c>
      <c r="SE267" s="25">
        <v>11</v>
      </c>
      <c r="SF267" s="25">
        <v>11</v>
      </c>
      <c r="SG267" s="25">
        <v>12</v>
      </c>
      <c r="SH267" s="25">
        <v>21</v>
      </c>
      <c r="SI267" s="25">
        <v>14</v>
      </c>
      <c r="SJ267" s="25">
        <v>25</v>
      </c>
      <c r="SK267" s="25">
        <v>10</v>
      </c>
      <c r="SL267" s="25">
        <v>7</v>
      </c>
      <c r="SM267" s="25">
        <v>11</v>
      </c>
      <c r="SN267" s="25">
        <v>9</v>
      </c>
      <c r="SO267" s="25">
        <v>17</v>
      </c>
      <c r="SP267" s="25">
        <v>7</v>
      </c>
      <c r="SQ267" s="25">
        <v>8</v>
      </c>
      <c r="SR267" s="25">
        <v>9</v>
      </c>
      <c r="SS267" s="25">
        <v>8</v>
      </c>
      <c r="ST267" s="25">
        <v>16</v>
      </c>
      <c r="SU267" s="25">
        <v>13</v>
      </c>
      <c r="SV267" s="25">
        <v>17</v>
      </c>
      <c r="SW267" s="44">
        <v>78.571428571428569</v>
      </c>
      <c r="SX267" s="44">
        <v>69.230769230769226</v>
      </c>
      <c r="SY267" s="44">
        <v>57.894736842105267</v>
      </c>
      <c r="SZ267" s="44">
        <v>70.588235294117652</v>
      </c>
      <c r="TA267" s="44">
        <v>84</v>
      </c>
      <c r="TB267" s="44">
        <v>88.888888888888886</v>
      </c>
      <c r="TC267" s="44">
        <v>69.230769230769226</v>
      </c>
      <c r="TD267" s="44">
        <v>64.705882352941174</v>
      </c>
      <c r="TE267" s="44">
        <v>55.000000000000007</v>
      </c>
      <c r="TF267" s="44">
        <v>65.517241379310349</v>
      </c>
      <c r="TG267" s="44">
        <v>81.25</v>
      </c>
      <c r="TH267" s="44">
        <v>65.517241379310349</v>
      </c>
      <c r="TI267" s="44">
        <v>78.571428571428569</v>
      </c>
      <c r="TJ267" s="44">
        <v>53.846153846153847</v>
      </c>
      <c r="TK267" s="44">
        <v>68.421052631578945</v>
      </c>
      <c r="TL267" s="44">
        <v>64.705882352941174</v>
      </c>
      <c r="TM267" s="44">
        <v>72</v>
      </c>
      <c r="TN267" s="44">
        <v>77.777777777777786</v>
      </c>
      <c r="TO267" s="44">
        <v>84.615384615384613</v>
      </c>
      <c r="TP267" s="44">
        <v>64.705882352941174</v>
      </c>
      <c r="TQ267" s="44">
        <v>60</v>
      </c>
      <c r="TR267" s="44">
        <v>72.41379310344827</v>
      </c>
      <c r="TS267" s="44">
        <v>87.5</v>
      </c>
      <c r="TT267" s="44">
        <v>86.206896551724128</v>
      </c>
      <c r="TU267" s="44">
        <v>71.428571428571431</v>
      </c>
      <c r="TV267" s="44">
        <v>53.846153846153847</v>
      </c>
      <c r="TW267" s="44">
        <v>57.894736842105267</v>
      </c>
      <c r="TX267" s="44">
        <v>52.941176470588239</v>
      </c>
      <c r="TY267" s="44">
        <v>68</v>
      </c>
      <c r="TZ267" s="44">
        <v>77.777777777777786</v>
      </c>
      <c r="UA267" s="44">
        <v>61.53846153846154</v>
      </c>
      <c r="UB267" s="44">
        <v>52.941176470588239</v>
      </c>
      <c r="UC267" s="44">
        <v>40</v>
      </c>
      <c r="UD267" s="44">
        <v>55.172413793103445</v>
      </c>
      <c r="UE267" s="44">
        <v>81.25</v>
      </c>
      <c r="UF267" s="44">
        <v>58.620689655172406</v>
      </c>
    </row>
    <row r="268" spans="1:552" x14ac:dyDescent="0.25">
      <c r="A268" s="2" t="str">
        <f t="shared" si="4"/>
        <v xml:space="preserve">420460 Criciúma                                                                                                                                     </v>
      </c>
      <c r="B268" s="58">
        <v>420460</v>
      </c>
      <c r="C268" s="2" t="s">
        <v>312</v>
      </c>
      <c r="D268" s="56">
        <v>23</v>
      </c>
      <c r="E268" s="56">
        <v>33</v>
      </c>
      <c r="F268" s="56">
        <v>25</v>
      </c>
      <c r="G268" s="56">
        <v>26</v>
      </c>
      <c r="H268" s="56">
        <v>30</v>
      </c>
      <c r="I268" s="56">
        <v>38</v>
      </c>
      <c r="J268" s="56">
        <v>39</v>
      </c>
      <c r="K268" s="56">
        <v>28</v>
      </c>
      <c r="L268" s="56">
        <v>40</v>
      </c>
      <c r="M268" s="56">
        <v>22</v>
      </c>
      <c r="N268" s="56">
        <v>31</v>
      </c>
      <c r="O268" s="56">
        <v>28</v>
      </c>
      <c r="P268" s="59">
        <v>9</v>
      </c>
      <c r="Q268" s="59">
        <v>10</v>
      </c>
      <c r="R268" s="59">
        <v>12</v>
      </c>
      <c r="S268" s="59">
        <v>17</v>
      </c>
      <c r="T268" s="59">
        <v>17</v>
      </c>
      <c r="U268" s="59">
        <v>25</v>
      </c>
      <c r="V268" s="59">
        <v>28</v>
      </c>
      <c r="W268" s="59">
        <v>25</v>
      </c>
      <c r="X268" s="59">
        <v>32</v>
      </c>
      <c r="Y268" s="59">
        <v>19</v>
      </c>
      <c r="Z268" s="59">
        <v>25</v>
      </c>
      <c r="AA268" s="59">
        <v>21</v>
      </c>
      <c r="AB268" s="62">
        <v>39.130434782608695</v>
      </c>
      <c r="AC268" s="62">
        <v>30.303030303030305</v>
      </c>
      <c r="AD268" s="62">
        <v>48</v>
      </c>
      <c r="AE268" s="62">
        <v>65.384615384615387</v>
      </c>
      <c r="AF268" s="62">
        <v>56.666666666666664</v>
      </c>
      <c r="AG268" s="62">
        <v>65.789473684210535</v>
      </c>
      <c r="AH268" s="62">
        <v>71.794871794871796</v>
      </c>
      <c r="AI268" s="62">
        <v>89.285714285714292</v>
      </c>
      <c r="AJ268" s="62">
        <v>80</v>
      </c>
      <c r="AK268" s="62">
        <v>86.36363636363636</v>
      </c>
      <c r="AL268" s="62">
        <v>80.645161290322577</v>
      </c>
      <c r="AM268" s="62">
        <v>75</v>
      </c>
      <c r="AN268" s="61">
        <v>14</v>
      </c>
      <c r="AO268" s="25">
        <v>23</v>
      </c>
      <c r="AP268" s="25">
        <v>13</v>
      </c>
      <c r="AQ268" s="25">
        <v>8</v>
      </c>
      <c r="AR268" s="25">
        <v>13</v>
      </c>
      <c r="AS268" s="25">
        <v>12</v>
      </c>
      <c r="AT268" s="25">
        <v>10</v>
      </c>
      <c r="AU268" s="25">
        <v>3</v>
      </c>
      <c r="AV268" s="25">
        <v>8</v>
      </c>
      <c r="AW268" s="25">
        <v>3</v>
      </c>
      <c r="AX268" s="25">
        <v>5</v>
      </c>
      <c r="AY268" s="25">
        <v>7</v>
      </c>
      <c r="AZ268" s="39">
        <v>60.869565217391312</v>
      </c>
      <c r="BA268" s="39">
        <v>69.696969696969703</v>
      </c>
      <c r="BB268" s="39">
        <v>52</v>
      </c>
      <c r="BC268" s="39">
        <v>30.76923076923077</v>
      </c>
      <c r="BD268" s="39">
        <v>43.333333333333336</v>
      </c>
      <c r="BE268" s="39">
        <v>31.578947368421051</v>
      </c>
      <c r="BF268" s="39">
        <v>25.641025641025639</v>
      </c>
      <c r="BG268" s="39">
        <v>10.714285714285714</v>
      </c>
      <c r="BH268" s="39">
        <v>20</v>
      </c>
      <c r="BI268" s="39">
        <v>13.636363636363635</v>
      </c>
      <c r="BJ268" s="39">
        <v>16.129032258064516</v>
      </c>
      <c r="BK268" s="39">
        <v>25</v>
      </c>
      <c r="BL268" s="25">
        <v>0</v>
      </c>
      <c r="BM268" s="25">
        <v>0</v>
      </c>
      <c r="BN268" s="25">
        <v>0</v>
      </c>
      <c r="BO268" s="25">
        <v>1</v>
      </c>
      <c r="BP268" s="25">
        <v>0</v>
      </c>
      <c r="BQ268" s="25">
        <v>1</v>
      </c>
      <c r="BR268" s="25">
        <v>1</v>
      </c>
      <c r="BS268" s="25">
        <v>0</v>
      </c>
      <c r="BT268" s="25">
        <v>0</v>
      </c>
      <c r="BU268" s="25">
        <v>0</v>
      </c>
      <c r="BV268" s="25">
        <v>1</v>
      </c>
      <c r="BW268" s="25">
        <v>0</v>
      </c>
      <c r="BX268" s="39">
        <v>0</v>
      </c>
      <c r="BY268" s="39">
        <v>0</v>
      </c>
      <c r="BZ268" s="39">
        <v>0</v>
      </c>
      <c r="CA268" s="39">
        <v>3.8461538461538463</v>
      </c>
      <c r="CB268" s="39">
        <v>0</v>
      </c>
      <c r="CC268" s="39">
        <v>2.6315789473684208</v>
      </c>
      <c r="CD268" s="39">
        <v>2.5641025641025639</v>
      </c>
      <c r="CE268" s="39">
        <v>0</v>
      </c>
      <c r="CF268" s="39">
        <v>0</v>
      </c>
      <c r="CG268" s="39">
        <v>0</v>
      </c>
      <c r="CH268" s="39">
        <v>3.225806451612903</v>
      </c>
      <c r="CI268" s="39">
        <v>0</v>
      </c>
      <c r="CJ268" s="63">
        <v>3</v>
      </c>
      <c r="CK268" s="63">
        <v>5</v>
      </c>
      <c r="CL268" s="63">
        <v>4</v>
      </c>
      <c r="CM268" s="63">
        <v>5</v>
      </c>
      <c r="CN268" s="63">
        <v>5</v>
      </c>
      <c r="CO268" s="63">
        <v>12</v>
      </c>
      <c r="CP268" s="63">
        <v>9</v>
      </c>
      <c r="CQ268" s="63">
        <v>8</v>
      </c>
      <c r="CR268" s="63">
        <v>14</v>
      </c>
      <c r="CS268" s="63">
        <v>12</v>
      </c>
      <c r="CT268" s="63">
        <v>11</v>
      </c>
      <c r="CU268" s="63">
        <v>12</v>
      </c>
      <c r="CV268" s="63">
        <v>0</v>
      </c>
      <c r="CW268" s="63">
        <v>2</v>
      </c>
      <c r="CX268" s="63">
        <v>1</v>
      </c>
      <c r="CY268" s="63">
        <v>3</v>
      </c>
      <c r="CZ268" s="63">
        <v>1</v>
      </c>
      <c r="DA268" s="63">
        <v>0</v>
      </c>
      <c r="DB268" s="63">
        <v>2</v>
      </c>
      <c r="DC268" s="63">
        <v>2</v>
      </c>
      <c r="DD268" s="63">
        <v>5</v>
      </c>
      <c r="DE268" s="63">
        <v>1</v>
      </c>
      <c r="DF268" s="63">
        <v>2</v>
      </c>
      <c r="DG268" s="63">
        <v>1</v>
      </c>
      <c r="DH268" s="25">
        <v>2</v>
      </c>
      <c r="DI268" s="25">
        <v>3</v>
      </c>
      <c r="DJ268" s="25">
        <v>1</v>
      </c>
      <c r="DK268" s="25">
        <v>1</v>
      </c>
      <c r="DL268" s="25">
        <v>3</v>
      </c>
      <c r="DM268" s="25">
        <v>6</v>
      </c>
      <c r="DN268" s="25">
        <v>6</v>
      </c>
      <c r="DO268" s="25">
        <v>3</v>
      </c>
      <c r="DP268" s="25">
        <v>6</v>
      </c>
      <c r="DQ268" s="25">
        <v>0</v>
      </c>
      <c r="DR268" s="25">
        <v>1</v>
      </c>
      <c r="DS268" s="25">
        <v>1</v>
      </c>
      <c r="DT268" s="34">
        <v>5</v>
      </c>
      <c r="DU268" s="34">
        <v>10</v>
      </c>
      <c r="DV268" s="34">
        <v>6</v>
      </c>
      <c r="DW268" s="34">
        <v>9</v>
      </c>
      <c r="DX268" s="34">
        <v>9</v>
      </c>
      <c r="DY268" s="34">
        <v>18</v>
      </c>
      <c r="DZ268" s="34">
        <v>17</v>
      </c>
      <c r="EA268" s="2">
        <v>13</v>
      </c>
      <c r="EB268" s="2">
        <v>25</v>
      </c>
      <c r="EC268" s="2">
        <v>13</v>
      </c>
      <c r="ED268" s="2">
        <v>14</v>
      </c>
      <c r="EE268" s="2">
        <v>14</v>
      </c>
      <c r="EF268" s="34">
        <v>60</v>
      </c>
      <c r="EG268" s="34">
        <v>50</v>
      </c>
      <c r="EH268" s="34">
        <v>66.666666666666657</v>
      </c>
      <c r="EI268" s="34">
        <v>55.555555555555557</v>
      </c>
      <c r="EJ268" s="34">
        <v>55.555555555555557</v>
      </c>
      <c r="EK268" s="34">
        <v>66.666666666666657</v>
      </c>
      <c r="EL268" s="34">
        <v>52.941176470588239</v>
      </c>
      <c r="EM268" s="34">
        <v>61.53846153846154</v>
      </c>
      <c r="EN268" s="34">
        <v>56.000000000000007</v>
      </c>
      <c r="EO268" s="34">
        <v>92.307692307692307</v>
      </c>
      <c r="EP268" s="34">
        <v>78.571428571428569</v>
      </c>
      <c r="EQ268" s="34">
        <v>85.714285714285708</v>
      </c>
      <c r="ER268" s="34">
        <v>0</v>
      </c>
      <c r="ES268" s="34">
        <v>20</v>
      </c>
      <c r="ET268" s="34">
        <v>16.666666666666664</v>
      </c>
      <c r="EU268" s="34">
        <v>33.333333333333329</v>
      </c>
      <c r="EV268" s="34">
        <v>11.111111111111111</v>
      </c>
      <c r="EW268" s="34">
        <v>0</v>
      </c>
      <c r="EX268" s="34">
        <v>11.76470588235294</v>
      </c>
      <c r="EY268" s="34">
        <v>15.384615384615385</v>
      </c>
      <c r="EZ268" s="34">
        <v>20</v>
      </c>
      <c r="FA268" s="34">
        <v>7.6923076923076925</v>
      </c>
      <c r="FB268" s="34">
        <v>14.285714285714285</v>
      </c>
      <c r="FC268" s="34">
        <v>7.1428571428571423</v>
      </c>
      <c r="FD268" s="42">
        <v>40</v>
      </c>
      <c r="FE268" s="42">
        <v>30</v>
      </c>
      <c r="FF268" s="42">
        <v>16.666666666666664</v>
      </c>
      <c r="FG268" s="42">
        <v>11.111111111111111</v>
      </c>
      <c r="FH268" s="42">
        <v>33.333333333333329</v>
      </c>
      <c r="FI268" s="42">
        <v>33.333333333333329</v>
      </c>
      <c r="FJ268" s="42">
        <v>35.294117647058826</v>
      </c>
      <c r="FK268" s="42">
        <v>23.076923076923077</v>
      </c>
      <c r="FL268" s="42">
        <v>24</v>
      </c>
      <c r="FM268" s="42">
        <v>0</v>
      </c>
      <c r="FN268" s="42">
        <v>7.1428571428571423</v>
      </c>
      <c r="FO268" s="42">
        <v>7.1428571428571423</v>
      </c>
      <c r="FP268" s="42">
        <v>4</v>
      </c>
      <c r="FQ268" s="2">
        <v>8</v>
      </c>
      <c r="FR268" s="2">
        <v>8</v>
      </c>
      <c r="FS268" s="2">
        <v>7</v>
      </c>
      <c r="FT268" s="2">
        <v>7</v>
      </c>
      <c r="FU268" s="2">
        <v>15</v>
      </c>
      <c r="FV268" s="2">
        <v>22</v>
      </c>
      <c r="FW268" s="2">
        <v>19</v>
      </c>
      <c r="FX268" s="2">
        <v>22</v>
      </c>
      <c r="FY268" s="2">
        <v>13</v>
      </c>
      <c r="FZ268" s="2">
        <v>19</v>
      </c>
      <c r="GA268" s="2">
        <v>16</v>
      </c>
      <c r="GB268" s="25">
        <v>4</v>
      </c>
      <c r="GC268" s="25">
        <v>1</v>
      </c>
      <c r="GD268" s="25">
        <v>2</v>
      </c>
      <c r="GE268" s="25">
        <v>4</v>
      </c>
      <c r="GF268" s="25">
        <v>4</v>
      </c>
      <c r="GG268" s="25">
        <v>4</v>
      </c>
      <c r="GH268" s="25">
        <v>5</v>
      </c>
      <c r="GI268" s="25">
        <v>4</v>
      </c>
      <c r="GJ268" s="25">
        <v>5</v>
      </c>
      <c r="GK268" s="25">
        <v>3</v>
      </c>
      <c r="GL268" s="25">
        <v>3</v>
      </c>
      <c r="GM268" s="25">
        <v>3</v>
      </c>
      <c r="GN268" s="2">
        <v>1</v>
      </c>
      <c r="GO268" s="2">
        <v>1</v>
      </c>
      <c r="GP268" s="2">
        <v>1</v>
      </c>
      <c r="GQ268" s="2">
        <v>6</v>
      </c>
      <c r="GR268" s="2">
        <v>4</v>
      </c>
      <c r="GS268" s="2">
        <v>5</v>
      </c>
      <c r="GT268" s="2">
        <v>1</v>
      </c>
      <c r="GU268" s="2">
        <v>1</v>
      </c>
      <c r="GV268" s="2">
        <v>2</v>
      </c>
      <c r="GW268" s="2">
        <v>2</v>
      </c>
      <c r="GX268" s="2">
        <v>2</v>
      </c>
      <c r="GY268" s="2">
        <v>1</v>
      </c>
      <c r="GZ268" s="2">
        <v>9</v>
      </c>
      <c r="HA268" s="2">
        <v>10</v>
      </c>
      <c r="HB268" s="2">
        <v>11</v>
      </c>
      <c r="HC268" s="2">
        <v>17</v>
      </c>
      <c r="HD268" s="2">
        <v>15</v>
      </c>
      <c r="HE268" s="2">
        <v>24</v>
      </c>
      <c r="HF268" s="2">
        <v>28</v>
      </c>
      <c r="HG268" s="2">
        <v>24</v>
      </c>
      <c r="HH268" s="2">
        <v>29</v>
      </c>
      <c r="HI268" s="2">
        <v>18</v>
      </c>
      <c r="HJ268" s="2">
        <v>24</v>
      </c>
      <c r="HK268" s="2">
        <v>20</v>
      </c>
      <c r="HL268" s="34">
        <v>44.444444444444443</v>
      </c>
      <c r="HM268" s="34">
        <v>80</v>
      </c>
      <c r="HN268" s="34">
        <v>72.727272727272734</v>
      </c>
      <c r="HO268" s="34">
        <v>41.17647058823529</v>
      </c>
      <c r="HP268" s="34">
        <v>46.666666666666664</v>
      </c>
      <c r="HQ268" s="34">
        <v>62.5</v>
      </c>
      <c r="HR268" s="34">
        <v>78.571428571428569</v>
      </c>
      <c r="HS268" s="34">
        <v>79.166666666666657</v>
      </c>
      <c r="HT268" s="34">
        <v>75.862068965517238</v>
      </c>
      <c r="HU268" s="34">
        <v>72.222222222222214</v>
      </c>
      <c r="HV268" s="34">
        <v>79.166666666666657</v>
      </c>
      <c r="HW268" s="34">
        <v>80</v>
      </c>
      <c r="HX268" s="39">
        <v>44.444444444444443</v>
      </c>
      <c r="HY268" s="39">
        <v>10</v>
      </c>
      <c r="HZ268" s="39">
        <v>18.181818181818183</v>
      </c>
      <c r="IA268" s="39">
        <v>23.52941176470588</v>
      </c>
      <c r="IB268" s="39">
        <v>26.666666666666668</v>
      </c>
      <c r="IC268" s="39">
        <v>16.666666666666664</v>
      </c>
      <c r="ID268" s="39">
        <v>17.857142857142858</v>
      </c>
      <c r="IE268" s="39">
        <v>16.666666666666664</v>
      </c>
      <c r="IF268" s="39">
        <v>17.241379310344829</v>
      </c>
      <c r="IG268" s="39">
        <v>16.666666666666664</v>
      </c>
      <c r="IH268" s="39">
        <v>12.5</v>
      </c>
      <c r="II268" s="39">
        <v>15</v>
      </c>
      <c r="IJ268" s="39">
        <v>11.111111111111111</v>
      </c>
      <c r="IK268" s="39">
        <v>10</v>
      </c>
      <c r="IL268" s="39">
        <v>9.0909090909090917</v>
      </c>
      <c r="IM268" s="39">
        <v>35.294117647058826</v>
      </c>
      <c r="IN268" s="39">
        <v>26.666666666666668</v>
      </c>
      <c r="IO268" s="39">
        <v>20.833333333333336</v>
      </c>
      <c r="IP268" s="39">
        <v>3.5714285714285712</v>
      </c>
      <c r="IQ268" s="39">
        <v>4.1666666666666661</v>
      </c>
      <c r="IR268" s="39">
        <v>6.8965517241379306</v>
      </c>
      <c r="IS268" s="39">
        <v>11.111111111111111</v>
      </c>
      <c r="IT268" s="39">
        <v>8.3333333333333321</v>
      </c>
      <c r="IU268" s="39">
        <v>5</v>
      </c>
      <c r="IV268" s="39">
        <v>3</v>
      </c>
      <c r="IW268" s="39">
        <v>12</v>
      </c>
      <c r="IX268" s="39">
        <v>8</v>
      </c>
      <c r="IY268" s="39">
        <v>3</v>
      </c>
      <c r="IZ268" s="39">
        <v>6</v>
      </c>
      <c r="JA268" s="39">
        <v>5</v>
      </c>
      <c r="JB268" s="39">
        <v>5</v>
      </c>
      <c r="JC268" s="39">
        <v>1</v>
      </c>
      <c r="JD268" s="2">
        <v>7</v>
      </c>
      <c r="JE268" s="2">
        <v>1</v>
      </c>
      <c r="JF268" s="2">
        <v>4</v>
      </c>
      <c r="JG268" s="2">
        <v>5</v>
      </c>
      <c r="JH268" s="2">
        <v>7</v>
      </c>
      <c r="JI268" s="2">
        <v>5</v>
      </c>
      <c r="JJ268" s="2">
        <v>2</v>
      </c>
      <c r="JK268" s="2">
        <v>3</v>
      </c>
      <c r="JL268" s="2">
        <v>4</v>
      </c>
      <c r="JM268" s="44">
        <v>4</v>
      </c>
      <c r="JN268" s="44">
        <v>4</v>
      </c>
      <c r="JO268" s="44">
        <v>0</v>
      </c>
      <c r="JP268" s="2">
        <v>0</v>
      </c>
      <c r="JQ268" s="2">
        <v>2</v>
      </c>
      <c r="JR268" s="2">
        <v>0</v>
      </c>
      <c r="JS268" s="2">
        <v>0</v>
      </c>
      <c r="JT268" s="2">
        <v>3</v>
      </c>
      <c r="JU268" s="2">
        <v>6</v>
      </c>
      <c r="JV268" s="2">
        <v>3</v>
      </c>
      <c r="JW268" s="2">
        <v>2</v>
      </c>
      <c r="JX268" s="2">
        <v>3</v>
      </c>
      <c r="JY268" s="2">
        <v>2</v>
      </c>
      <c r="JZ268" s="2">
        <v>1</v>
      </c>
      <c r="KA268" s="2">
        <v>2</v>
      </c>
      <c r="KB268" s="25">
        <v>1</v>
      </c>
      <c r="KC268" s="25">
        <v>0</v>
      </c>
      <c r="KD268" s="25">
        <v>0</v>
      </c>
      <c r="KE268" s="25">
        <v>2</v>
      </c>
      <c r="KF268" s="25">
        <v>13</v>
      </c>
      <c r="KG268" s="25">
        <v>23</v>
      </c>
      <c r="KH268" s="25">
        <v>13</v>
      </c>
      <c r="KI268" s="25">
        <v>8</v>
      </c>
      <c r="KJ268" s="25">
        <v>13</v>
      </c>
      <c r="KK268" s="25">
        <v>11</v>
      </c>
      <c r="KL268" s="25">
        <v>10</v>
      </c>
      <c r="KM268" s="25">
        <v>3</v>
      </c>
      <c r="KN268" s="25">
        <v>8</v>
      </c>
      <c r="KO268" s="25">
        <v>3</v>
      </c>
      <c r="KP268" s="25">
        <v>4</v>
      </c>
      <c r="KQ268" s="25">
        <v>7</v>
      </c>
      <c r="KR268" s="44">
        <v>23.076923076923077</v>
      </c>
      <c r="KS268" s="44">
        <v>52.173913043478258</v>
      </c>
      <c r="KT268" s="44">
        <v>61.53846153846154</v>
      </c>
      <c r="KU268" s="44">
        <v>37.5</v>
      </c>
      <c r="KV268" s="44">
        <v>46.153846153846153</v>
      </c>
      <c r="KW268" s="44">
        <v>45.454545454545453</v>
      </c>
      <c r="KX268" s="44">
        <v>50</v>
      </c>
      <c r="KY268" s="44">
        <v>33.333333333333329</v>
      </c>
      <c r="KZ268" s="44">
        <v>87.5</v>
      </c>
      <c r="LA268" s="44">
        <v>33.333333333333329</v>
      </c>
      <c r="LB268" s="44">
        <v>100</v>
      </c>
      <c r="LC268" s="44">
        <v>71.428571428571431</v>
      </c>
      <c r="LD268" s="44">
        <v>53.846153846153847</v>
      </c>
      <c r="LE268" s="44">
        <v>21.739130434782609</v>
      </c>
      <c r="LF268" s="44">
        <v>15.384615384615385</v>
      </c>
      <c r="LG268" s="44">
        <v>37.5</v>
      </c>
      <c r="LH268" s="44">
        <v>30.76923076923077</v>
      </c>
      <c r="LI268" s="44">
        <v>36.363636363636367</v>
      </c>
      <c r="LJ268" s="44">
        <v>40</v>
      </c>
      <c r="LK268" s="44">
        <v>0</v>
      </c>
      <c r="LL268" s="44">
        <v>0</v>
      </c>
      <c r="LM268" s="44">
        <v>66.666666666666657</v>
      </c>
      <c r="LN268" s="44">
        <v>0</v>
      </c>
      <c r="LO268" s="44">
        <v>0</v>
      </c>
      <c r="LP268" s="44">
        <v>23.076923076923077</v>
      </c>
      <c r="LQ268" s="44">
        <v>26.086956521739129</v>
      </c>
      <c r="LR268" s="44">
        <v>23.076923076923077</v>
      </c>
      <c r="LS268" s="44">
        <v>25</v>
      </c>
      <c r="LT268" s="44">
        <v>23.076923076923077</v>
      </c>
      <c r="LU268" s="44">
        <v>18.181818181818183</v>
      </c>
      <c r="LV268" s="44">
        <v>10</v>
      </c>
      <c r="LW268" s="44">
        <v>66.666666666666657</v>
      </c>
      <c r="LX268" s="44">
        <v>12.5</v>
      </c>
      <c r="LY268" s="44">
        <v>0</v>
      </c>
      <c r="LZ268" s="44">
        <v>0</v>
      </c>
      <c r="MA268" s="44">
        <v>28.571428571428569</v>
      </c>
      <c r="MB268" s="25">
        <v>0</v>
      </c>
      <c r="MC268" s="25">
        <v>4</v>
      </c>
      <c r="MD268" s="25">
        <v>1</v>
      </c>
      <c r="ME268" s="25">
        <v>3</v>
      </c>
      <c r="MF268" s="25">
        <v>3</v>
      </c>
      <c r="MG268" s="25">
        <v>1</v>
      </c>
      <c r="MH268" s="25">
        <v>1</v>
      </c>
      <c r="MI268" s="25">
        <v>4</v>
      </c>
      <c r="MJ268" s="25">
        <v>2</v>
      </c>
      <c r="MK268" s="25">
        <v>1</v>
      </c>
      <c r="ML268" s="25">
        <v>2</v>
      </c>
      <c r="MM268" s="25">
        <v>1</v>
      </c>
      <c r="MN268" s="25">
        <v>5</v>
      </c>
      <c r="MO268" s="25">
        <v>10</v>
      </c>
      <c r="MP268" s="25">
        <v>6</v>
      </c>
      <c r="MQ268" s="25">
        <v>11</v>
      </c>
      <c r="MR268" s="25">
        <v>9</v>
      </c>
      <c r="MS268" s="25">
        <v>18</v>
      </c>
      <c r="MT268" s="25">
        <v>14</v>
      </c>
      <c r="MU268" s="25">
        <v>7</v>
      </c>
      <c r="MV268" s="25">
        <v>12</v>
      </c>
      <c r="MW268" s="44">
        <v>5</v>
      </c>
      <c r="MX268" s="44">
        <v>8</v>
      </c>
      <c r="MY268" s="44">
        <v>7</v>
      </c>
      <c r="MZ268" s="44">
        <v>0</v>
      </c>
      <c r="NA268" s="44">
        <v>40</v>
      </c>
      <c r="NB268" s="44">
        <v>16.666666666666664</v>
      </c>
      <c r="NC268" s="44">
        <v>27.27272727272727</v>
      </c>
      <c r="ND268" s="44">
        <v>33.333333333333329</v>
      </c>
      <c r="NE268" s="44">
        <v>5.5555555555555554</v>
      </c>
      <c r="NF268" s="44">
        <v>7.1428571428571423</v>
      </c>
      <c r="NG268" s="44">
        <v>57.142857142857139</v>
      </c>
      <c r="NH268" s="44">
        <v>16.666666666666664</v>
      </c>
      <c r="NI268" s="44">
        <v>20</v>
      </c>
      <c r="NJ268" s="44">
        <v>25</v>
      </c>
      <c r="NK268" s="44">
        <v>14.285714285714285</v>
      </c>
      <c r="NL268" s="25">
        <v>0</v>
      </c>
      <c r="NM268" s="25">
        <v>1</v>
      </c>
      <c r="NN268" s="25">
        <v>0</v>
      </c>
      <c r="NO268" s="25">
        <v>0</v>
      </c>
      <c r="NP268" s="25">
        <v>0</v>
      </c>
      <c r="NQ268" s="25">
        <v>0</v>
      </c>
      <c r="NR268" s="25">
        <v>0</v>
      </c>
      <c r="NS268" s="25">
        <v>0</v>
      </c>
      <c r="NT268" s="25">
        <v>0</v>
      </c>
      <c r="NU268" s="25">
        <v>0</v>
      </c>
      <c r="NV268" s="25">
        <v>0</v>
      </c>
      <c r="NW268" s="25">
        <v>0</v>
      </c>
      <c r="NX268" s="25">
        <v>2</v>
      </c>
      <c r="NY268" s="25">
        <v>3</v>
      </c>
      <c r="NZ268" s="25">
        <v>2</v>
      </c>
      <c r="OA268" s="25">
        <v>0</v>
      </c>
      <c r="OB268" s="25">
        <v>1</v>
      </c>
      <c r="OC268" s="25">
        <v>1</v>
      </c>
      <c r="OD268" s="44">
        <v>0</v>
      </c>
      <c r="OE268" s="44">
        <v>0</v>
      </c>
      <c r="OF268" s="44">
        <v>1</v>
      </c>
      <c r="OG268" s="44">
        <v>0</v>
      </c>
      <c r="OH268" s="44">
        <v>0</v>
      </c>
      <c r="OI268" s="44">
        <v>0</v>
      </c>
      <c r="OJ268" s="44">
        <v>0</v>
      </c>
      <c r="OK268" s="44">
        <v>33.333333333333329</v>
      </c>
      <c r="OL268" s="44">
        <v>0</v>
      </c>
      <c r="OM268" s="44">
        <v>999999999</v>
      </c>
      <c r="ON268" s="44">
        <v>0</v>
      </c>
      <c r="OO268" s="44">
        <v>0</v>
      </c>
      <c r="OP268" s="44">
        <v>999999999</v>
      </c>
      <c r="OQ268" s="44">
        <v>999999999</v>
      </c>
      <c r="OR268" s="44">
        <v>0</v>
      </c>
      <c r="OS268" s="44">
        <v>999999999</v>
      </c>
      <c r="OT268" s="44">
        <v>999999999</v>
      </c>
      <c r="OU268" s="44">
        <v>999999999</v>
      </c>
      <c r="OV268" s="25">
        <v>16</v>
      </c>
      <c r="OW268" s="25">
        <v>20</v>
      </c>
      <c r="OX268" s="25">
        <v>14</v>
      </c>
      <c r="OY268" s="25">
        <v>22</v>
      </c>
      <c r="OZ268" s="25">
        <v>23</v>
      </c>
      <c r="PA268" s="25">
        <v>30</v>
      </c>
      <c r="PB268" s="25">
        <v>37</v>
      </c>
      <c r="PC268" s="25">
        <v>28</v>
      </c>
      <c r="PD268" s="25">
        <v>39</v>
      </c>
      <c r="PE268" s="25">
        <v>28</v>
      </c>
      <c r="PF268" s="25">
        <v>24</v>
      </c>
      <c r="PG268" s="25">
        <v>20</v>
      </c>
      <c r="PH268" s="25">
        <v>30</v>
      </c>
      <c r="PI268" s="25">
        <v>43</v>
      </c>
      <c r="PJ268" s="25">
        <v>33</v>
      </c>
      <c r="PK268" s="25">
        <v>32</v>
      </c>
      <c r="PL268" s="25">
        <v>34</v>
      </c>
      <c r="PM268" s="25">
        <v>43</v>
      </c>
      <c r="PN268" s="25">
        <v>55</v>
      </c>
      <c r="PO268" s="25">
        <v>39</v>
      </c>
      <c r="PP268" s="25">
        <v>50</v>
      </c>
      <c r="PQ268" s="25">
        <v>35</v>
      </c>
      <c r="PR268" s="25">
        <v>36</v>
      </c>
      <c r="PS268" s="25">
        <v>40</v>
      </c>
      <c r="PT268" s="44">
        <v>53.333333333333336</v>
      </c>
      <c r="PU268" s="44">
        <v>46.511627906976742</v>
      </c>
      <c r="PV268" s="44">
        <v>42.424242424242422</v>
      </c>
      <c r="PW268" s="44">
        <v>68.75</v>
      </c>
      <c r="PX268" s="44">
        <v>67.64705882352942</v>
      </c>
      <c r="PY268" s="44">
        <v>69.767441860465112</v>
      </c>
      <c r="PZ268" s="44">
        <v>67.272727272727266</v>
      </c>
      <c r="QA268" s="44">
        <v>71.794871794871796</v>
      </c>
      <c r="QB268" s="44">
        <v>78</v>
      </c>
      <c r="QC268" s="44">
        <v>80</v>
      </c>
      <c r="QD268" s="44">
        <v>66.666666666666657</v>
      </c>
      <c r="QE268" s="44">
        <v>50</v>
      </c>
      <c r="QF268" s="25">
        <v>13</v>
      </c>
      <c r="QG268" s="25">
        <v>19</v>
      </c>
      <c r="QH268" s="25">
        <v>20</v>
      </c>
      <c r="QI268" s="25">
        <v>23</v>
      </c>
      <c r="QJ268" s="25">
        <v>26</v>
      </c>
      <c r="QK268" s="25">
        <v>29</v>
      </c>
      <c r="QL268" s="25">
        <v>40</v>
      </c>
      <c r="QM268" s="25">
        <v>34</v>
      </c>
      <c r="QN268" s="25">
        <v>37</v>
      </c>
      <c r="QO268" s="25">
        <v>26</v>
      </c>
      <c r="QP268" s="25">
        <v>15</v>
      </c>
      <c r="QQ268" s="25">
        <v>30</v>
      </c>
      <c r="QR268" s="25">
        <v>43</v>
      </c>
      <c r="QS268" s="25">
        <v>33</v>
      </c>
      <c r="QT268" s="25">
        <v>32</v>
      </c>
      <c r="QU268" s="25">
        <v>34</v>
      </c>
      <c r="QV268" s="25">
        <v>43</v>
      </c>
      <c r="QW268" s="25">
        <v>55</v>
      </c>
      <c r="QX268" s="25">
        <v>39</v>
      </c>
      <c r="QY268" s="25">
        <v>50</v>
      </c>
      <c r="QZ268" s="25">
        <v>35</v>
      </c>
      <c r="RA268" s="25">
        <v>36</v>
      </c>
      <c r="RB268" s="44">
        <v>43.333333333333336</v>
      </c>
      <c r="RC268" s="44">
        <v>44.186046511627907</v>
      </c>
      <c r="RD268" s="44">
        <v>60.606060606060609</v>
      </c>
      <c r="RE268" s="44">
        <v>71.875</v>
      </c>
      <c r="RF268" s="44">
        <v>76.470588235294116</v>
      </c>
      <c r="RG268" s="44">
        <v>67.441860465116278</v>
      </c>
      <c r="RH268" s="44">
        <v>72.727272727272734</v>
      </c>
      <c r="RI268" s="44">
        <v>87.179487179487182</v>
      </c>
      <c r="RJ268" s="44">
        <v>74</v>
      </c>
      <c r="RK268" s="44">
        <v>74.285714285714292</v>
      </c>
      <c r="RL268" s="44">
        <v>41.666666666666671</v>
      </c>
      <c r="RM268" s="25">
        <v>21</v>
      </c>
      <c r="RN268" s="25">
        <v>30</v>
      </c>
      <c r="RO268" s="25">
        <v>24</v>
      </c>
      <c r="RP268" s="25">
        <v>25</v>
      </c>
      <c r="RQ268" s="25">
        <v>26</v>
      </c>
      <c r="RR268" s="25">
        <v>34</v>
      </c>
      <c r="RS268" s="25">
        <v>30</v>
      </c>
      <c r="RT268" s="25">
        <v>21</v>
      </c>
      <c r="RU268" s="25">
        <v>32</v>
      </c>
      <c r="RV268" s="25">
        <v>15</v>
      </c>
      <c r="RW268" s="25">
        <v>27</v>
      </c>
      <c r="RX268" s="25">
        <v>23</v>
      </c>
      <c r="RY268" s="25">
        <v>14</v>
      </c>
      <c r="RZ268" s="25">
        <v>24</v>
      </c>
      <c r="SA268" s="25">
        <v>20</v>
      </c>
      <c r="SB268" s="25">
        <v>21</v>
      </c>
      <c r="SC268" s="25">
        <v>17</v>
      </c>
      <c r="SD268" s="25">
        <v>22</v>
      </c>
      <c r="SE268" s="25">
        <v>28</v>
      </c>
      <c r="SF268" s="25">
        <v>18</v>
      </c>
      <c r="SG268" s="25">
        <v>26</v>
      </c>
      <c r="SH268" s="25">
        <v>12</v>
      </c>
      <c r="SI268" s="25">
        <v>17</v>
      </c>
      <c r="SJ268" s="25">
        <v>20</v>
      </c>
      <c r="SK268" s="25">
        <v>14</v>
      </c>
      <c r="SL268" s="25">
        <v>24</v>
      </c>
      <c r="SM268" s="25">
        <v>20</v>
      </c>
      <c r="SN268" s="25">
        <v>21</v>
      </c>
      <c r="SO268" s="25">
        <v>17</v>
      </c>
      <c r="SP268" s="25">
        <v>21</v>
      </c>
      <c r="SQ268" s="25">
        <v>24</v>
      </c>
      <c r="SR268" s="25">
        <v>13</v>
      </c>
      <c r="SS268" s="25">
        <v>25</v>
      </c>
      <c r="ST268" s="25">
        <v>10</v>
      </c>
      <c r="SU268" s="25">
        <v>17</v>
      </c>
      <c r="SV268" s="25">
        <v>19</v>
      </c>
      <c r="SW268" s="44">
        <v>91.304347826086953</v>
      </c>
      <c r="SX268" s="44">
        <v>90.909090909090907</v>
      </c>
      <c r="SY268" s="44">
        <v>96</v>
      </c>
      <c r="SZ268" s="44">
        <v>96.15384615384616</v>
      </c>
      <c r="TA268" s="44">
        <v>86.666666666666671</v>
      </c>
      <c r="TB268" s="44">
        <v>89.473684210526315</v>
      </c>
      <c r="TC268" s="44">
        <v>76.923076923076934</v>
      </c>
      <c r="TD268" s="44">
        <v>75</v>
      </c>
      <c r="TE268" s="44">
        <v>80</v>
      </c>
      <c r="TF268" s="44">
        <v>68.181818181818173</v>
      </c>
      <c r="TG268" s="44">
        <v>87.096774193548384</v>
      </c>
      <c r="TH268" s="44">
        <v>82.142857142857139</v>
      </c>
      <c r="TI268" s="44">
        <v>60.869565217391312</v>
      </c>
      <c r="TJ268" s="44">
        <v>72.727272727272734</v>
      </c>
      <c r="TK268" s="44">
        <v>80</v>
      </c>
      <c r="TL268" s="44">
        <v>80.769230769230774</v>
      </c>
      <c r="TM268" s="44">
        <v>56.666666666666664</v>
      </c>
      <c r="TN268" s="44">
        <v>57.894736842105267</v>
      </c>
      <c r="TO268" s="44">
        <v>71.794871794871796</v>
      </c>
      <c r="TP268" s="44">
        <v>64.285714285714292</v>
      </c>
      <c r="TQ268" s="44">
        <v>65</v>
      </c>
      <c r="TR268" s="44">
        <v>54.54545454545454</v>
      </c>
      <c r="TS268" s="44">
        <v>54.838709677419352</v>
      </c>
      <c r="TT268" s="44">
        <v>71.428571428571431</v>
      </c>
      <c r="TU268" s="44">
        <v>60.869565217391312</v>
      </c>
      <c r="TV268" s="44">
        <v>72.727272727272734</v>
      </c>
      <c r="TW268" s="44">
        <v>80</v>
      </c>
      <c r="TX268" s="44">
        <v>80.769230769230774</v>
      </c>
      <c r="TY268" s="44">
        <v>56.666666666666664</v>
      </c>
      <c r="TZ268" s="44">
        <v>55.26315789473685</v>
      </c>
      <c r="UA268" s="44">
        <v>61.53846153846154</v>
      </c>
      <c r="UB268" s="44">
        <v>46.428571428571431</v>
      </c>
      <c r="UC268" s="44">
        <v>62.5</v>
      </c>
      <c r="UD268" s="44">
        <v>45.454545454545453</v>
      </c>
      <c r="UE268" s="44">
        <v>54.838709677419352</v>
      </c>
      <c r="UF268" s="44">
        <v>67.857142857142861</v>
      </c>
    </row>
    <row r="269" spans="1:552" x14ac:dyDescent="0.25">
      <c r="A269" s="2" t="str">
        <f t="shared" si="4"/>
        <v xml:space="preserve">420540 Florianópolis                                                                                                                                </v>
      </c>
      <c r="B269" s="58">
        <v>420540</v>
      </c>
      <c r="C269" s="2" t="s">
        <v>313</v>
      </c>
      <c r="D269" s="56">
        <v>56</v>
      </c>
      <c r="E269" s="56">
        <v>50</v>
      </c>
      <c r="F269" s="56">
        <v>50</v>
      </c>
      <c r="G269" s="56">
        <v>65</v>
      </c>
      <c r="H269" s="56">
        <v>77</v>
      </c>
      <c r="I269" s="56">
        <v>52</v>
      </c>
      <c r="J269" s="56">
        <v>59</v>
      </c>
      <c r="K269" s="56">
        <v>61</v>
      </c>
      <c r="L269" s="56">
        <v>68</v>
      </c>
      <c r="M269" s="56">
        <v>654</v>
      </c>
      <c r="N269" s="56">
        <v>206</v>
      </c>
      <c r="O269" s="56">
        <v>111</v>
      </c>
      <c r="P269" s="59">
        <v>23</v>
      </c>
      <c r="Q269" s="59">
        <v>20</v>
      </c>
      <c r="R269" s="59">
        <v>21</v>
      </c>
      <c r="S269" s="59">
        <v>42</v>
      </c>
      <c r="T269" s="59">
        <v>36</v>
      </c>
      <c r="U269" s="59">
        <v>37</v>
      </c>
      <c r="V269" s="59">
        <v>40</v>
      </c>
      <c r="W269" s="59">
        <v>39</v>
      </c>
      <c r="X269" s="59">
        <v>44</v>
      </c>
      <c r="Y269" s="59">
        <v>563</v>
      </c>
      <c r="Z269" s="59">
        <v>171</v>
      </c>
      <c r="AA269" s="59">
        <v>90</v>
      </c>
      <c r="AB269" s="62">
        <v>41.071428571428569</v>
      </c>
      <c r="AC269" s="62">
        <v>40</v>
      </c>
      <c r="AD269" s="62">
        <v>42</v>
      </c>
      <c r="AE269" s="62">
        <v>64.615384615384613</v>
      </c>
      <c r="AF269" s="62">
        <v>46.753246753246749</v>
      </c>
      <c r="AG269" s="62">
        <v>71.15384615384616</v>
      </c>
      <c r="AH269" s="62">
        <v>67.796610169491515</v>
      </c>
      <c r="AI269" s="62">
        <v>63.934426229508205</v>
      </c>
      <c r="AJ269" s="62">
        <v>64.705882352941174</v>
      </c>
      <c r="AK269" s="62">
        <v>86.085626911314989</v>
      </c>
      <c r="AL269" s="62">
        <v>83.009708737864074</v>
      </c>
      <c r="AM269" s="62">
        <v>81.081081081081081</v>
      </c>
      <c r="AN269" s="61">
        <v>32</v>
      </c>
      <c r="AO269" s="25">
        <v>28</v>
      </c>
      <c r="AP269" s="25">
        <v>27</v>
      </c>
      <c r="AQ269" s="25">
        <v>21</v>
      </c>
      <c r="AR269" s="25">
        <v>36</v>
      </c>
      <c r="AS269" s="25">
        <v>13</v>
      </c>
      <c r="AT269" s="25">
        <v>19</v>
      </c>
      <c r="AU269" s="25">
        <v>16</v>
      </c>
      <c r="AV269" s="25">
        <v>22</v>
      </c>
      <c r="AW269" s="25">
        <v>81</v>
      </c>
      <c r="AX269" s="25">
        <v>32</v>
      </c>
      <c r="AY269" s="25">
        <v>20</v>
      </c>
      <c r="AZ269" s="39">
        <v>57.142857142857139</v>
      </c>
      <c r="BA269" s="39">
        <v>56.000000000000007</v>
      </c>
      <c r="BB269" s="39">
        <v>54</v>
      </c>
      <c r="BC269" s="39">
        <v>32.307692307692307</v>
      </c>
      <c r="BD269" s="39">
        <v>46.753246753246749</v>
      </c>
      <c r="BE269" s="39">
        <v>25</v>
      </c>
      <c r="BF269" s="39">
        <v>32.20338983050847</v>
      </c>
      <c r="BG269" s="39">
        <v>26.229508196721312</v>
      </c>
      <c r="BH269" s="39">
        <v>32.352941176470587</v>
      </c>
      <c r="BI269" s="39">
        <v>12.385321100917432</v>
      </c>
      <c r="BJ269" s="39">
        <v>15.53398058252427</v>
      </c>
      <c r="BK269" s="39">
        <v>18.018018018018019</v>
      </c>
      <c r="BL269" s="25">
        <v>1</v>
      </c>
      <c r="BM269" s="25">
        <v>2</v>
      </c>
      <c r="BN269" s="25">
        <v>2</v>
      </c>
      <c r="BO269" s="25">
        <v>2</v>
      </c>
      <c r="BP269" s="25">
        <v>5</v>
      </c>
      <c r="BQ269" s="25">
        <v>2</v>
      </c>
      <c r="BR269" s="25">
        <v>0</v>
      </c>
      <c r="BS269" s="25">
        <v>6</v>
      </c>
      <c r="BT269" s="25">
        <v>2</v>
      </c>
      <c r="BU269" s="25">
        <v>10</v>
      </c>
      <c r="BV269" s="25">
        <v>3</v>
      </c>
      <c r="BW269" s="25">
        <v>1</v>
      </c>
      <c r="BX269" s="39">
        <v>1.7857142857142856</v>
      </c>
      <c r="BY269" s="39">
        <v>4</v>
      </c>
      <c r="BZ269" s="39">
        <v>4</v>
      </c>
      <c r="CA269" s="39">
        <v>3.0769230769230771</v>
      </c>
      <c r="CB269" s="39">
        <v>6.4935064935064926</v>
      </c>
      <c r="CC269" s="39">
        <v>3.8461538461538463</v>
      </c>
      <c r="CD269" s="39">
        <v>0</v>
      </c>
      <c r="CE269" s="39">
        <v>9.8360655737704921</v>
      </c>
      <c r="CF269" s="39">
        <v>2.9411764705882351</v>
      </c>
      <c r="CG269" s="39">
        <v>1.5290519877675841</v>
      </c>
      <c r="CH269" s="39">
        <v>1.4563106796116505</v>
      </c>
      <c r="CI269" s="39">
        <v>0.90090090090090091</v>
      </c>
      <c r="CJ269" s="63">
        <v>6</v>
      </c>
      <c r="CK269" s="63">
        <v>6</v>
      </c>
      <c r="CL269" s="63">
        <v>2</v>
      </c>
      <c r="CM269" s="63">
        <v>12</v>
      </c>
      <c r="CN269" s="63">
        <v>17</v>
      </c>
      <c r="CO269" s="63">
        <v>12</v>
      </c>
      <c r="CP269" s="63">
        <v>9</v>
      </c>
      <c r="CQ269" s="63">
        <v>20</v>
      </c>
      <c r="CR269" s="63">
        <v>20</v>
      </c>
      <c r="CS269" s="63">
        <v>362</v>
      </c>
      <c r="CT269" s="63">
        <v>69</v>
      </c>
      <c r="CU269" s="63">
        <v>40</v>
      </c>
      <c r="CV269" s="63">
        <v>2</v>
      </c>
      <c r="CW269" s="63">
        <v>3</v>
      </c>
      <c r="CX269" s="63">
        <v>0</v>
      </c>
      <c r="CY269" s="63">
        <v>2</v>
      </c>
      <c r="CZ269" s="63">
        <v>3</v>
      </c>
      <c r="DA269" s="63">
        <v>5</v>
      </c>
      <c r="DB269" s="63">
        <v>6</v>
      </c>
      <c r="DC269" s="63">
        <v>3</v>
      </c>
      <c r="DD269" s="63">
        <v>3</v>
      </c>
      <c r="DE269" s="63">
        <v>26</v>
      </c>
      <c r="DF269" s="63">
        <v>15</v>
      </c>
      <c r="DG269" s="63">
        <v>5</v>
      </c>
      <c r="DH269" s="25">
        <v>1</v>
      </c>
      <c r="DI269" s="25">
        <v>3</v>
      </c>
      <c r="DJ269" s="25">
        <v>6</v>
      </c>
      <c r="DK269" s="25">
        <v>9</v>
      </c>
      <c r="DL269" s="25">
        <v>3</v>
      </c>
      <c r="DM269" s="25">
        <v>4</v>
      </c>
      <c r="DN269" s="25">
        <v>7</v>
      </c>
      <c r="DO269" s="25">
        <v>2</v>
      </c>
      <c r="DP269" s="25">
        <v>6</v>
      </c>
      <c r="DQ269" s="25">
        <v>33</v>
      </c>
      <c r="DR269" s="25">
        <v>11</v>
      </c>
      <c r="DS269" s="25">
        <v>1</v>
      </c>
      <c r="DT269" s="34">
        <v>9</v>
      </c>
      <c r="DU269" s="34">
        <v>12</v>
      </c>
      <c r="DV269" s="34">
        <v>8</v>
      </c>
      <c r="DW269" s="34">
        <v>23</v>
      </c>
      <c r="DX269" s="34">
        <v>23</v>
      </c>
      <c r="DY269" s="34">
        <v>21</v>
      </c>
      <c r="DZ269" s="34">
        <v>22</v>
      </c>
      <c r="EA269" s="2">
        <v>25</v>
      </c>
      <c r="EB269" s="2">
        <v>29</v>
      </c>
      <c r="EC269" s="2">
        <v>421</v>
      </c>
      <c r="ED269" s="2">
        <v>95</v>
      </c>
      <c r="EE269" s="2">
        <v>46</v>
      </c>
      <c r="EF269" s="34">
        <v>66.666666666666657</v>
      </c>
      <c r="EG269" s="34">
        <v>50</v>
      </c>
      <c r="EH269" s="34">
        <v>25</v>
      </c>
      <c r="EI269" s="34">
        <v>52.173913043478258</v>
      </c>
      <c r="EJ269" s="34">
        <v>73.91304347826086</v>
      </c>
      <c r="EK269" s="34">
        <v>57.142857142857139</v>
      </c>
      <c r="EL269" s="34">
        <v>40.909090909090914</v>
      </c>
      <c r="EM269" s="34">
        <v>80</v>
      </c>
      <c r="EN269" s="34">
        <v>68.965517241379317</v>
      </c>
      <c r="EO269" s="34">
        <v>85.98574821852732</v>
      </c>
      <c r="EP269" s="34">
        <v>72.631578947368425</v>
      </c>
      <c r="EQ269" s="34">
        <v>86.956521739130437</v>
      </c>
      <c r="ER269" s="34">
        <v>22.222222222222221</v>
      </c>
      <c r="ES269" s="34">
        <v>25</v>
      </c>
      <c r="ET269" s="34">
        <v>0</v>
      </c>
      <c r="EU269" s="34">
        <v>8.695652173913043</v>
      </c>
      <c r="EV269" s="34">
        <v>13.043478260869565</v>
      </c>
      <c r="EW269" s="34">
        <v>23.809523809523807</v>
      </c>
      <c r="EX269" s="34">
        <v>27.27272727272727</v>
      </c>
      <c r="EY269" s="34">
        <v>12</v>
      </c>
      <c r="EZ269" s="34">
        <v>10.344827586206897</v>
      </c>
      <c r="FA269" s="34">
        <v>6.1757719714964372</v>
      </c>
      <c r="FB269" s="34">
        <v>15.789473684210526</v>
      </c>
      <c r="FC269" s="34">
        <v>10.869565217391305</v>
      </c>
      <c r="FD269" s="42">
        <v>11.111111111111111</v>
      </c>
      <c r="FE269" s="42">
        <v>25</v>
      </c>
      <c r="FF269" s="42">
        <v>75</v>
      </c>
      <c r="FG269" s="42">
        <v>39.130434782608695</v>
      </c>
      <c r="FH269" s="42">
        <v>13.043478260869565</v>
      </c>
      <c r="FI269" s="42">
        <v>19.047619047619047</v>
      </c>
      <c r="FJ269" s="42">
        <v>31.818181818181817</v>
      </c>
      <c r="FK269" s="42">
        <v>8</v>
      </c>
      <c r="FL269" s="42">
        <v>20.689655172413794</v>
      </c>
      <c r="FM269" s="42">
        <v>7.8384798099762465</v>
      </c>
      <c r="FN269" s="42">
        <v>11.578947368421053</v>
      </c>
      <c r="FO269" s="42">
        <v>2.1739130434782608</v>
      </c>
      <c r="FP269" s="42">
        <v>12</v>
      </c>
      <c r="FQ269" s="2">
        <v>8</v>
      </c>
      <c r="FR269" s="2">
        <v>11</v>
      </c>
      <c r="FS269" s="2">
        <v>19</v>
      </c>
      <c r="FT269" s="2">
        <v>23</v>
      </c>
      <c r="FU269" s="2">
        <v>19</v>
      </c>
      <c r="FV269" s="2">
        <v>20</v>
      </c>
      <c r="FW269" s="2">
        <v>26</v>
      </c>
      <c r="FX269" s="2">
        <v>30</v>
      </c>
      <c r="FY269" s="2">
        <v>468</v>
      </c>
      <c r="FZ269" s="2">
        <v>135</v>
      </c>
      <c r="GA269" s="2">
        <v>74</v>
      </c>
      <c r="GB269" s="25">
        <v>4</v>
      </c>
      <c r="GC269" s="25">
        <v>5</v>
      </c>
      <c r="GD269" s="25">
        <v>2</v>
      </c>
      <c r="GE269" s="25">
        <v>8</v>
      </c>
      <c r="GF269" s="25">
        <v>4</v>
      </c>
      <c r="GG269" s="25">
        <v>3</v>
      </c>
      <c r="GH269" s="25">
        <v>6</v>
      </c>
      <c r="GI269" s="25">
        <v>1</v>
      </c>
      <c r="GJ269" s="25">
        <v>2</v>
      </c>
      <c r="GK269" s="25">
        <v>40</v>
      </c>
      <c r="GL269" s="25">
        <v>17</v>
      </c>
      <c r="GM269" s="25">
        <v>5</v>
      </c>
      <c r="GN269" s="2">
        <v>3</v>
      </c>
      <c r="GO269" s="2">
        <v>2</v>
      </c>
      <c r="GP269" s="2">
        <v>1</v>
      </c>
      <c r="GQ269" s="2">
        <v>9</v>
      </c>
      <c r="GR269" s="2">
        <v>3</v>
      </c>
      <c r="GS269" s="2">
        <v>7</v>
      </c>
      <c r="GT269" s="2">
        <v>2</v>
      </c>
      <c r="GU269" s="2">
        <v>2</v>
      </c>
      <c r="GV269" s="2">
        <v>4</v>
      </c>
      <c r="GW269" s="2">
        <v>48</v>
      </c>
      <c r="GX269" s="2">
        <v>14</v>
      </c>
      <c r="GY269" s="2">
        <v>8</v>
      </c>
      <c r="GZ269" s="2">
        <v>19</v>
      </c>
      <c r="HA269" s="2">
        <v>15</v>
      </c>
      <c r="HB269" s="2">
        <v>14</v>
      </c>
      <c r="HC269" s="2">
        <v>36</v>
      </c>
      <c r="HD269" s="2">
        <v>30</v>
      </c>
      <c r="HE269" s="2">
        <v>29</v>
      </c>
      <c r="HF269" s="2">
        <v>28</v>
      </c>
      <c r="HG269" s="2">
        <v>29</v>
      </c>
      <c r="HH269" s="2">
        <v>36</v>
      </c>
      <c r="HI269" s="2">
        <v>556</v>
      </c>
      <c r="HJ269" s="2">
        <v>166</v>
      </c>
      <c r="HK269" s="2">
        <v>87</v>
      </c>
      <c r="HL269" s="34">
        <v>63.157894736842103</v>
      </c>
      <c r="HM269" s="34">
        <v>53.333333333333336</v>
      </c>
      <c r="HN269" s="34">
        <v>78.571428571428569</v>
      </c>
      <c r="HO269" s="34">
        <v>52.777777777777779</v>
      </c>
      <c r="HP269" s="34">
        <v>76.666666666666671</v>
      </c>
      <c r="HQ269" s="34">
        <v>65.517241379310349</v>
      </c>
      <c r="HR269" s="34">
        <v>71.428571428571431</v>
      </c>
      <c r="HS269" s="34">
        <v>89.65517241379311</v>
      </c>
      <c r="HT269" s="34">
        <v>83.333333333333343</v>
      </c>
      <c r="HU269" s="34">
        <v>84.172661870503589</v>
      </c>
      <c r="HV269" s="34">
        <v>81.325301204819283</v>
      </c>
      <c r="HW269" s="34">
        <v>85.057471264367805</v>
      </c>
      <c r="HX269" s="39">
        <v>21.052631578947366</v>
      </c>
      <c r="HY269" s="39">
        <v>33.333333333333329</v>
      </c>
      <c r="HZ269" s="39">
        <v>14.285714285714285</v>
      </c>
      <c r="IA269" s="39">
        <v>22.222222222222221</v>
      </c>
      <c r="IB269" s="39">
        <v>13.333333333333334</v>
      </c>
      <c r="IC269" s="39">
        <v>10.344827586206897</v>
      </c>
      <c r="ID269" s="39">
        <v>21.428571428571427</v>
      </c>
      <c r="IE269" s="39">
        <v>3.4482758620689653</v>
      </c>
      <c r="IF269" s="39">
        <v>5.5555555555555554</v>
      </c>
      <c r="IG269" s="39">
        <v>7.1942446043165464</v>
      </c>
      <c r="IH269" s="39">
        <v>10.240963855421686</v>
      </c>
      <c r="II269" s="39">
        <v>5.7471264367816088</v>
      </c>
      <c r="IJ269" s="39">
        <v>15.789473684210526</v>
      </c>
      <c r="IK269" s="39">
        <v>13.333333333333334</v>
      </c>
      <c r="IL269" s="39">
        <v>7.1428571428571423</v>
      </c>
      <c r="IM269" s="39">
        <v>25</v>
      </c>
      <c r="IN269" s="39">
        <v>10</v>
      </c>
      <c r="IO269" s="39">
        <v>24.137931034482758</v>
      </c>
      <c r="IP269" s="39">
        <v>7.1428571428571423</v>
      </c>
      <c r="IQ269" s="39">
        <v>6.8965517241379306</v>
      </c>
      <c r="IR269" s="39">
        <v>11.111111111111111</v>
      </c>
      <c r="IS269" s="39">
        <v>8.6330935251798557</v>
      </c>
      <c r="IT269" s="39">
        <v>8.4337349397590362</v>
      </c>
      <c r="IU269" s="39">
        <v>9.1954022988505741</v>
      </c>
      <c r="IV269" s="39">
        <v>19</v>
      </c>
      <c r="IW269" s="39">
        <v>11</v>
      </c>
      <c r="IX269" s="39">
        <v>13</v>
      </c>
      <c r="IY269" s="39">
        <v>12</v>
      </c>
      <c r="IZ269" s="39">
        <v>16</v>
      </c>
      <c r="JA269" s="39">
        <v>10</v>
      </c>
      <c r="JB269" s="39">
        <v>9</v>
      </c>
      <c r="JC269" s="39">
        <v>8</v>
      </c>
      <c r="JD269" s="2">
        <v>13</v>
      </c>
      <c r="JE269" s="2">
        <v>55</v>
      </c>
      <c r="JF269" s="2">
        <v>24</v>
      </c>
      <c r="JG269" s="2">
        <v>16</v>
      </c>
      <c r="JH269" s="2">
        <v>2</v>
      </c>
      <c r="JI269" s="2">
        <v>7</v>
      </c>
      <c r="JJ269" s="2">
        <v>6</v>
      </c>
      <c r="JK269" s="2">
        <v>6</v>
      </c>
      <c r="JL269" s="2">
        <v>6</v>
      </c>
      <c r="JM269" s="44">
        <v>1</v>
      </c>
      <c r="JN269" s="44">
        <v>4</v>
      </c>
      <c r="JO269" s="44">
        <v>1</v>
      </c>
      <c r="JP269" s="2">
        <v>5</v>
      </c>
      <c r="JQ269" s="2">
        <v>6</v>
      </c>
      <c r="JR269" s="2">
        <v>3</v>
      </c>
      <c r="JS269" s="2">
        <v>2</v>
      </c>
      <c r="JT269" s="2">
        <v>8</v>
      </c>
      <c r="JU269" s="2">
        <v>7</v>
      </c>
      <c r="JV269" s="2">
        <v>3</v>
      </c>
      <c r="JW269" s="2">
        <v>2</v>
      </c>
      <c r="JX269" s="2">
        <v>4</v>
      </c>
      <c r="JY269" s="2">
        <v>0</v>
      </c>
      <c r="JZ269" s="2">
        <v>3</v>
      </c>
      <c r="KA269" s="2">
        <v>6</v>
      </c>
      <c r="KB269" s="25">
        <v>2</v>
      </c>
      <c r="KC269" s="25">
        <v>19</v>
      </c>
      <c r="KD269" s="25">
        <v>5</v>
      </c>
      <c r="KE269" s="25">
        <v>2</v>
      </c>
      <c r="KF269" s="25">
        <v>29</v>
      </c>
      <c r="KG269" s="25">
        <v>25</v>
      </c>
      <c r="KH269" s="25">
        <v>22</v>
      </c>
      <c r="KI269" s="25">
        <v>20</v>
      </c>
      <c r="KJ269" s="25">
        <v>26</v>
      </c>
      <c r="KK269" s="25">
        <v>11</v>
      </c>
      <c r="KL269" s="25">
        <v>16</v>
      </c>
      <c r="KM269" s="25">
        <v>15</v>
      </c>
      <c r="KN269" s="25">
        <v>20</v>
      </c>
      <c r="KO269" s="25">
        <v>80</v>
      </c>
      <c r="KP269" s="25">
        <v>32</v>
      </c>
      <c r="KQ269" s="25">
        <v>20</v>
      </c>
      <c r="KR269" s="44">
        <v>65.517241379310349</v>
      </c>
      <c r="KS269" s="44">
        <v>44</v>
      </c>
      <c r="KT269" s="44">
        <v>59.090909090909093</v>
      </c>
      <c r="KU269" s="44">
        <v>60</v>
      </c>
      <c r="KV269" s="44">
        <v>61.53846153846154</v>
      </c>
      <c r="KW269" s="44">
        <v>90.909090909090907</v>
      </c>
      <c r="KX269" s="44">
        <v>56.25</v>
      </c>
      <c r="KY269" s="44">
        <v>53.333333333333336</v>
      </c>
      <c r="KZ269" s="44">
        <v>65</v>
      </c>
      <c r="LA269" s="44">
        <v>68.75</v>
      </c>
      <c r="LB269" s="44">
        <v>75</v>
      </c>
      <c r="LC269" s="44">
        <v>80</v>
      </c>
      <c r="LD269" s="44">
        <v>6.8965517241379306</v>
      </c>
      <c r="LE269" s="44">
        <v>28.000000000000004</v>
      </c>
      <c r="LF269" s="44">
        <v>27.27272727272727</v>
      </c>
      <c r="LG269" s="44">
        <v>30</v>
      </c>
      <c r="LH269" s="44">
        <v>23.076923076923077</v>
      </c>
      <c r="LI269" s="44">
        <v>9.0909090909090917</v>
      </c>
      <c r="LJ269" s="44">
        <v>25</v>
      </c>
      <c r="LK269" s="44">
        <v>6.666666666666667</v>
      </c>
      <c r="LL269" s="44">
        <v>25</v>
      </c>
      <c r="LM269" s="44">
        <v>7.5</v>
      </c>
      <c r="LN269" s="44">
        <v>9.375</v>
      </c>
      <c r="LO269" s="44">
        <v>10</v>
      </c>
      <c r="LP269" s="44">
        <v>27.586206896551722</v>
      </c>
      <c r="LQ269" s="44">
        <v>28.000000000000004</v>
      </c>
      <c r="LR269" s="44">
        <v>13.636363636363635</v>
      </c>
      <c r="LS269" s="44">
        <v>10</v>
      </c>
      <c r="LT269" s="44">
        <v>15.384615384615385</v>
      </c>
      <c r="LU269" s="44">
        <v>0</v>
      </c>
      <c r="LV269" s="44">
        <v>18.75</v>
      </c>
      <c r="LW269" s="44">
        <v>40</v>
      </c>
      <c r="LX269" s="44">
        <v>10</v>
      </c>
      <c r="LY269" s="44">
        <v>23.75</v>
      </c>
      <c r="LZ269" s="44">
        <v>15.625</v>
      </c>
      <c r="MA269" s="44">
        <v>10</v>
      </c>
      <c r="MB269" s="25">
        <v>0</v>
      </c>
      <c r="MC269" s="25">
        <v>4</v>
      </c>
      <c r="MD269" s="25">
        <v>1</v>
      </c>
      <c r="ME269" s="25">
        <v>6</v>
      </c>
      <c r="MF269" s="25">
        <v>3</v>
      </c>
      <c r="MG269" s="25">
        <v>4</v>
      </c>
      <c r="MH269" s="25">
        <v>4</v>
      </c>
      <c r="MI269" s="25">
        <v>2</v>
      </c>
      <c r="MJ269" s="25">
        <v>7</v>
      </c>
      <c r="MK269" s="25">
        <v>81</v>
      </c>
      <c r="ML269" s="25">
        <v>24</v>
      </c>
      <c r="MM269" s="25">
        <v>11</v>
      </c>
      <c r="MN269" s="25">
        <v>10</v>
      </c>
      <c r="MO269" s="25">
        <v>12</v>
      </c>
      <c r="MP269" s="25">
        <v>8</v>
      </c>
      <c r="MQ269" s="25">
        <v>25</v>
      </c>
      <c r="MR269" s="25">
        <v>23</v>
      </c>
      <c r="MS269" s="25">
        <v>21</v>
      </c>
      <c r="MT269" s="25">
        <v>21</v>
      </c>
      <c r="MU269" s="25">
        <v>19</v>
      </c>
      <c r="MV269" s="25">
        <v>27</v>
      </c>
      <c r="MW269" s="44">
        <v>341</v>
      </c>
      <c r="MX269" s="44">
        <v>59</v>
      </c>
      <c r="MY269" s="44">
        <v>27</v>
      </c>
      <c r="MZ269" s="44">
        <v>0</v>
      </c>
      <c r="NA269" s="44">
        <v>33.333333333333329</v>
      </c>
      <c r="NB269" s="44">
        <v>12.5</v>
      </c>
      <c r="NC269" s="44">
        <v>24</v>
      </c>
      <c r="ND269" s="44">
        <v>13.043478260869565</v>
      </c>
      <c r="NE269" s="44">
        <v>19.047619047619047</v>
      </c>
      <c r="NF269" s="44">
        <v>19.047619047619047</v>
      </c>
      <c r="NG269" s="44">
        <v>10.526315789473683</v>
      </c>
      <c r="NH269" s="44">
        <v>25.925925925925924</v>
      </c>
      <c r="NI269" s="44">
        <v>23.75366568914956</v>
      </c>
      <c r="NJ269" s="44">
        <v>40.677966101694921</v>
      </c>
      <c r="NK269" s="44">
        <v>40.74074074074074</v>
      </c>
      <c r="NL269" s="25">
        <v>1</v>
      </c>
      <c r="NM269" s="25">
        <v>0</v>
      </c>
      <c r="NN269" s="25">
        <v>1</v>
      </c>
      <c r="NO269" s="25">
        <v>1</v>
      </c>
      <c r="NP269" s="25">
        <v>0</v>
      </c>
      <c r="NQ269" s="25">
        <v>1</v>
      </c>
      <c r="NR269" s="25">
        <v>0</v>
      </c>
      <c r="NS269" s="25">
        <v>0</v>
      </c>
      <c r="NT269" s="25">
        <v>0</v>
      </c>
      <c r="NU269" s="25">
        <v>10</v>
      </c>
      <c r="NV269" s="25">
        <v>2</v>
      </c>
      <c r="NW269" s="25">
        <v>2</v>
      </c>
      <c r="NX269" s="25">
        <v>2</v>
      </c>
      <c r="NY269" s="25">
        <v>6</v>
      </c>
      <c r="NZ269" s="25">
        <v>7</v>
      </c>
      <c r="OA269" s="25">
        <v>2</v>
      </c>
      <c r="OB269" s="25">
        <v>1</v>
      </c>
      <c r="OC269" s="25">
        <v>2</v>
      </c>
      <c r="OD269" s="44">
        <v>1</v>
      </c>
      <c r="OE269" s="44">
        <v>0</v>
      </c>
      <c r="OF269" s="44">
        <v>3</v>
      </c>
      <c r="OG269" s="44">
        <v>18</v>
      </c>
      <c r="OH269" s="44">
        <v>3</v>
      </c>
      <c r="OI269" s="44">
        <v>2</v>
      </c>
      <c r="OJ269" s="44">
        <v>50</v>
      </c>
      <c r="OK269" s="44">
        <v>0</v>
      </c>
      <c r="OL269" s="44">
        <v>14.285714285714285</v>
      </c>
      <c r="OM269" s="44">
        <v>50</v>
      </c>
      <c r="ON269" s="44">
        <v>0</v>
      </c>
      <c r="OO269" s="44">
        <v>50</v>
      </c>
      <c r="OP269" s="44">
        <v>0</v>
      </c>
      <c r="OQ269" s="44">
        <v>999999999</v>
      </c>
      <c r="OR269" s="44">
        <v>0</v>
      </c>
      <c r="OS269" s="44">
        <v>55.555555555555557</v>
      </c>
      <c r="OT269" s="44">
        <v>66.666666666666657</v>
      </c>
      <c r="OU269" s="44">
        <v>100</v>
      </c>
      <c r="OV269" s="25">
        <v>35</v>
      </c>
      <c r="OW269" s="25">
        <v>29</v>
      </c>
      <c r="OX269" s="25">
        <v>28</v>
      </c>
      <c r="OY269" s="25">
        <v>46</v>
      </c>
      <c r="OZ269" s="25">
        <v>65</v>
      </c>
      <c r="PA269" s="25">
        <v>56</v>
      </c>
      <c r="PB269" s="25">
        <v>59</v>
      </c>
      <c r="PC269" s="25">
        <v>52</v>
      </c>
      <c r="PD269" s="25">
        <v>64</v>
      </c>
      <c r="PE269" s="25">
        <v>571</v>
      </c>
      <c r="PF269" s="25">
        <v>267</v>
      </c>
      <c r="PG269" s="25">
        <v>93</v>
      </c>
      <c r="PH269" s="25">
        <v>80</v>
      </c>
      <c r="PI269" s="25">
        <v>68</v>
      </c>
      <c r="PJ269" s="25">
        <v>66</v>
      </c>
      <c r="PK269" s="25">
        <v>79</v>
      </c>
      <c r="PL269" s="25">
        <v>93</v>
      </c>
      <c r="PM269" s="25">
        <v>70</v>
      </c>
      <c r="PN269" s="25">
        <v>76</v>
      </c>
      <c r="PO269" s="25">
        <v>70</v>
      </c>
      <c r="PP269" s="25">
        <v>84</v>
      </c>
      <c r="PQ269" s="25">
        <v>664</v>
      </c>
      <c r="PR269" s="25">
        <v>326</v>
      </c>
      <c r="PS269" s="25">
        <v>164</v>
      </c>
      <c r="PT269" s="44">
        <v>43.75</v>
      </c>
      <c r="PU269" s="44">
        <v>42.647058823529413</v>
      </c>
      <c r="PV269" s="44">
        <v>42.424242424242422</v>
      </c>
      <c r="PW269" s="44">
        <v>58.22784810126582</v>
      </c>
      <c r="PX269" s="44">
        <v>69.892473118279568</v>
      </c>
      <c r="PY269" s="44">
        <v>80</v>
      </c>
      <c r="PZ269" s="44">
        <v>77.631578947368425</v>
      </c>
      <c r="QA269" s="44">
        <v>74.285714285714292</v>
      </c>
      <c r="QB269" s="44">
        <v>76.19047619047619</v>
      </c>
      <c r="QC269" s="44">
        <v>85.993975903614455</v>
      </c>
      <c r="QD269" s="44">
        <v>81.901840490797554</v>
      </c>
      <c r="QE269" s="44">
        <v>56.707317073170728</v>
      </c>
      <c r="QF269" s="25">
        <v>40</v>
      </c>
      <c r="QG269" s="25">
        <v>30</v>
      </c>
      <c r="QH269" s="25">
        <v>40</v>
      </c>
      <c r="QI269" s="25">
        <v>50</v>
      </c>
      <c r="QJ269" s="25">
        <v>64</v>
      </c>
      <c r="QK269" s="25">
        <v>56</v>
      </c>
      <c r="QL269" s="25">
        <v>59</v>
      </c>
      <c r="QM269" s="25">
        <v>59</v>
      </c>
      <c r="QN269" s="25">
        <v>61</v>
      </c>
      <c r="QO269" s="25">
        <v>557</v>
      </c>
      <c r="QP269" s="25">
        <v>174</v>
      </c>
      <c r="QQ269" s="25">
        <v>80</v>
      </c>
      <c r="QR269" s="25">
        <v>68</v>
      </c>
      <c r="QS269" s="25">
        <v>66</v>
      </c>
      <c r="QT269" s="25">
        <v>79</v>
      </c>
      <c r="QU269" s="25">
        <v>93</v>
      </c>
      <c r="QV269" s="25">
        <v>70</v>
      </c>
      <c r="QW269" s="25">
        <v>76</v>
      </c>
      <c r="QX269" s="25">
        <v>70</v>
      </c>
      <c r="QY269" s="25">
        <v>84</v>
      </c>
      <c r="QZ269" s="25">
        <v>664</v>
      </c>
      <c r="RA269" s="25">
        <v>326</v>
      </c>
      <c r="RB269" s="44">
        <v>50</v>
      </c>
      <c r="RC269" s="44">
        <v>44.117647058823529</v>
      </c>
      <c r="RD269" s="44">
        <v>60.606060606060609</v>
      </c>
      <c r="RE269" s="44">
        <v>63.291139240506332</v>
      </c>
      <c r="RF269" s="44">
        <v>68.817204301075279</v>
      </c>
      <c r="RG269" s="44">
        <v>80</v>
      </c>
      <c r="RH269" s="44">
        <v>77.631578947368425</v>
      </c>
      <c r="RI269" s="44">
        <v>84.285714285714292</v>
      </c>
      <c r="RJ269" s="44">
        <v>72.61904761904762</v>
      </c>
      <c r="RK269" s="44">
        <v>83.885542168674704</v>
      </c>
      <c r="RL269" s="44">
        <v>53.374233128834362</v>
      </c>
      <c r="RM269" s="25">
        <v>38</v>
      </c>
      <c r="RN269" s="25">
        <v>36</v>
      </c>
      <c r="RO269" s="25">
        <v>32</v>
      </c>
      <c r="RP269" s="25">
        <v>49</v>
      </c>
      <c r="RQ269" s="25">
        <v>57</v>
      </c>
      <c r="RR269" s="25">
        <v>39</v>
      </c>
      <c r="RS269" s="25">
        <v>38</v>
      </c>
      <c r="RT269" s="25">
        <v>40</v>
      </c>
      <c r="RU269" s="25">
        <v>46</v>
      </c>
      <c r="RV269" s="25">
        <v>442</v>
      </c>
      <c r="RW269" s="25">
        <v>166</v>
      </c>
      <c r="RX269" s="25">
        <v>95</v>
      </c>
      <c r="RY269" s="25">
        <v>33</v>
      </c>
      <c r="RZ269" s="25">
        <v>24</v>
      </c>
      <c r="SA269" s="25">
        <v>24</v>
      </c>
      <c r="SB269" s="25">
        <v>33</v>
      </c>
      <c r="SC269" s="25">
        <v>42</v>
      </c>
      <c r="SD269" s="25">
        <v>30</v>
      </c>
      <c r="SE269" s="25">
        <v>31</v>
      </c>
      <c r="SF269" s="25">
        <v>30</v>
      </c>
      <c r="SG269" s="25">
        <v>35</v>
      </c>
      <c r="SH269" s="25">
        <v>148</v>
      </c>
      <c r="SI269" s="25">
        <v>54</v>
      </c>
      <c r="SJ269" s="25">
        <v>48</v>
      </c>
      <c r="SK269" s="25">
        <v>27</v>
      </c>
      <c r="SL269" s="25">
        <v>22</v>
      </c>
      <c r="SM269" s="25">
        <v>24</v>
      </c>
      <c r="SN269" s="25">
        <v>29</v>
      </c>
      <c r="SO269" s="25">
        <v>40</v>
      </c>
      <c r="SP269" s="25">
        <v>29</v>
      </c>
      <c r="SQ269" s="25">
        <v>27</v>
      </c>
      <c r="SR269" s="25">
        <v>26</v>
      </c>
      <c r="SS269" s="25">
        <v>27</v>
      </c>
      <c r="ST269" s="25">
        <v>117</v>
      </c>
      <c r="SU269" s="25">
        <v>46</v>
      </c>
      <c r="SV269" s="25">
        <v>41</v>
      </c>
      <c r="SW269" s="44">
        <v>67.857142857142861</v>
      </c>
      <c r="SX269" s="44">
        <v>72</v>
      </c>
      <c r="SY269" s="44">
        <v>64</v>
      </c>
      <c r="SZ269" s="44">
        <v>75.384615384615387</v>
      </c>
      <c r="TA269" s="44">
        <v>74.025974025974023</v>
      </c>
      <c r="TB269" s="44">
        <v>75</v>
      </c>
      <c r="TC269" s="44">
        <v>64.406779661016941</v>
      </c>
      <c r="TD269" s="44">
        <v>65.573770491803273</v>
      </c>
      <c r="TE269" s="44">
        <v>67.64705882352942</v>
      </c>
      <c r="TF269" s="44">
        <v>67.584097859327215</v>
      </c>
      <c r="TG269" s="44">
        <v>80.582524271844662</v>
      </c>
      <c r="TH269" s="44">
        <v>85.585585585585591</v>
      </c>
      <c r="TI269" s="44">
        <v>58.928571428571431</v>
      </c>
      <c r="TJ269" s="44">
        <v>48</v>
      </c>
      <c r="TK269" s="44">
        <v>48</v>
      </c>
      <c r="TL269" s="44">
        <v>50.769230769230766</v>
      </c>
      <c r="TM269" s="44">
        <v>54.54545454545454</v>
      </c>
      <c r="TN269" s="44">
        <v>57.692307692307686</v>
      </c>
      <c r="TO269" s="44">
        <v>52.542372881355938</v>
      </c>
      <c r="TP269" s="44">
        <v>49.180327868852459</v>
      </c>
      <c r="TQ269" s="44">
        <v>51.470588235294116</v>
      </c>
      <c r="TR269" s="44">
        <v>22.629969418960243</v>
      </c>
      <c r="TS269" s="44">
        <v>26.21359223300971</v>
      </c>
      <c r="TT269" s="44">
        <v>43.243243243243242</v>
      </c>
      <c r="TU269" s="44">
        <v>48.214285714285715</v>
      </c>
      <c r="TV269" s="44">
        <v>44</v>
      </c>
      <c r="TW269" s="44">
        <v>48</v>
      </c>
      <c r="TX269" s="44">
        <v>44.61538461538462</v>
      </c>
      <c r="TY269" s="44">
        <v>51.94805194805194</v>
      </c>
      <c r="TZ269" s="44">
        <v>55.769230769230774</v>
      </c>
      <c r="UA269" s="44">
        <v>45.762711864406782</v>
      </c>
      <c r="UB269" s="44">
        <v>42.622950819672127</v>
      </c>
      <c r="UC269" s="44">
        <v>39.705882352941174</v>
      </c>
      <c r="UD269" s="44">
        <v>17.889908256880734</v>
      </c>
      <c r="UE269" s="44">
        <v>22.330097087378643</v>
      </c>
      <c r="UF269" s="44">
        <v>36.936936936936938</v>
      </c>
    </row>
    <row r="270" spans="1:552" x14ac:dyDescent="0.25">
      <c r="A270" s="2" t="str">
        <f t="shared" si="4"/>
        <v xml:space="preserve">420820 Itajaí                                                                                                                                       </v>
      </c>
      <c r="B270" s="58">
        <v>420820</v>
      </c>
      <c r="C270" s="2" t="s">
        <v>314</v>
      </c>
      <c r="D270" s="56">
        <v>67</v>
      </c>
      <c r="E270" s="56">
        <v>47</v>
      </c>
      <c r="F270" s="56">
        <v>53</v>
      </c>
      <c r="G270" s="56">
        <v>45</v>
      </c>
      <c r="H270" s="56">
        <v>47</v>
      </c>
      <c r="I270" s="56">
        <v>56</v>
      </c>
      <c r="J270" s="56">
        <v>30</v>
      </c>
      <c r="K270" s="56">
        <v>71</v>
      </c>
      <c r="L270" s="56">
        <v>45</v>
      </c>
      <c r="M270" s="56">
        <v>54</v>
      </c>
      <c r="N270" s="56">
        <v>53</v>
      </c>
      <c r="O270" s="56">
        <v>44</v>
      </c>
      <c r="P270" s="59">
        <v>24</v>
      </c>
      <c r="Q270" s="59">
        <v>21</v>
      </c>
      <c r="R270" s="59">
        <v>28</v>
      </c>
      <c r="S270" s="59">
        <v>34</v>
      </c>
      <c r="T270" s="59">
        <v>25</v>
      </c>
      <c r="U270" s="59">
        <v>35</v>
      </c>
      <c r="V270" s="59">
        <v>16</v>
      </c>
      <c r="W270" s="59">
        <v>47</v>
      </c>
      <c r="X270" s="59">
        <v>32</v>
      </c>
      <c r="Y270" s="59">
        <v>45</v>
      </c>
      <c r="Z270" s="59">
        <v>41</v>
      </c>
      <c r="AA270" s="59">
        <v>35</v>
      </c>
      <c r="AB270" s="62">
        <v>35.820895522388057</v>
      </c>
      <c r="AC270" s="62">
        <v>44.680851063829785</v>
      </c>
      <c r="AD270" s="62">
        <v>52.830188679245282</v>
      </c>
      <c r="AE270" s="62">
        <v>75.555555555555557</v>
      </c>
      <c r="AF270" s="62">
        <v>53.191489361702125</v>
      </c>
      <c r="AG270" s="62">
        <v>62.5</v>
      </c>
      <c r="AH270" s="62">
        <v>53.333333333333336</v>
      </c>
      <c r="AI270" s="62">
        <v>66.197183098591552</v>
      </c>
      <c r="AJ270" s="62">
        <v>71.111111111111114</v>
      </c>
      <c r="AK270" s="62">
        <v>83.333333333333343</v>
      </c>
      <c r="AL270" s="62">
        <v>77.358490566037744</v>
      </c>
      <c r="AM270" s="62">
        <v>79.545454545454547</v>
      </c>
      <c r="AN270" s="61">
        <v>43</v>
      </c>
      <c r="AO270" s="25">
        <v>26</v>
      </c>
      <c r="AP270" s="25">
        <v>22</v>
      </c>
      <c r="AQ270" s="25">
        <v>9</v>
      </c>
      <c r="AR270" s="25">
        <v>21</v>
      </c>
      <c r="AS270" s="25">
        <v>19</v>
      </c>
      <c r="AT270" s="25">
        <v>13</v>
      </c>
      <c r="AU270" s="25">
        <v>21</v>
      </c>
      <c r="AV270" s="25">
        <v>12</v>
      </c>
      <c r="AW270" s="25">
        <v>7</v>
      </c>
      <c r="AX270" s="25">
        <v>12</v>
      </c>
      <c r="AY270" s="25">
        <v>8</v>
      </c>
      <c r="AZ270" s="39">
        <v>64.179104477611943</v>
      </c>
      <c r="BA270" s="39">
        <v>55.319148936170215</v>
      </c>
      <c r="BB270" s="39">
        <v>41.509433962264154</v>
      </c>
      <c r="BC270" s="39">
        <v>20</v>
      </c>
      <c r="BD270" s="39">
        <v>44.680851063829785</v>
      </c>
      <c r="BE270" s="39">
        <v>33.928571428571431</v>
      </c>
      <c r="BF270" s="39">
        <v>43.333333333333336</v>
      </c>
      <c r="BG270" s="39">
        <v>29.577464788732392</v>
      </c>
      <c r="BH270" s="39">
        <v>26.666666666666668</v>
      </c>
      <c r="BI270" s="39">
        <v>12.962962962962962</v>
      </c>
      <c r="BJ270" s="39">
        <v>22.641509433962266</v>
      </c>
      <c r="BK270" s="39">
        <v>18.181818181818183</v>
      </c>
      <c r="BL270" s="25">
        <v>0</v>
      </c>
      <c r="BM270" s="25">
        <v>0</v>
      </c>
      <c r="BN270" s="25">
        <v>3</v>
      </c>
      <c r="BO270" s="25">
        <v>2</v>
      </c>
      <c r="BP270" s="25">
        <v>1</v>
      </c>
      <c r="BQ270" s="25">
        <v>2</v>
      </c>
      <c r="BR270" s="25">
        <v>1</v>
      </c>
      <c r="BS270" s="25">
        <v>3</v>
      </c>
      <c r="BT270" s="25">
        <v>1</v>
      </c>
      <c r="BU270" s="25">
        <v>2</v>
      </c>
      <c r="BV270" s="25">
        <v>0</v>
      </c>
      <c r="BW270" s="25">
        <v>1</v>
      </c>
      <c r="BX270" s="39">
        <v>0</v>
      </c>
      <c r="BY270" s="39">
        <v>0</v>
      </c>
      <c r="BZ270" s="39">
        <v>5.6603773584905666</v>
      </c>
      <c r="CA270" s="39">
        <v>4.4444444444444446</v>
      </c>
      <c r="CB270" s="39">
        <v>2.1276595744680851</v>
      </c>
      <c r="CC270" s="39">
        <v>3.5714285714285712</v>
      </c>
      <c r="CD270" s="39">
        <v>3.3333333333333335</v>
      </c>
      <c r="CE270" s="39">
        <v>4.225352112676056</v>
      </c>
      <c r="CF270" s="39">
        <v>2.2222222222222223</v>
      </c>
      <c r="CG270" s="39">
        <v>3.7037037037037033</v>
      </c>
      <c r="CH270" s="39">
        <v>0</v>
      </c>
      <c r="CI270" s="39">
        <v>2.2727272727272729</v>
      </c>
      <c r="CJ270" s="63">
        <v>4</v>
      </c>
      <c r="CK270" s="63">
        <v>5</v>
      </c>
      <c r="CL270" s="63">
        <v>8</v>
      </c>
      <c r="CM270" s="63">
        <v>12</v>
      </c>
      <c r="CN270" s="63">
        <v>7</v>
      </c>
      <c r="CO270" s="63">
        <v>15</v>
      </c>
      <c r="CP270" s="63">
        <v>5</v>
      </c>
      <c r="CQ270" s="63">
        <v>18</v>
      </c>
      <c r="CR270" s="63">
        <v>13</v>
      </c>
      <c r="CS270" s="63">
        <v>21</v>
      </c>
      <c r="CT270" s="63">
        <v>25</v>
      </c>
      <c r="CU270" s="63">
        <v>14</v>
      </c>
      <c r="CV270" s="63">
        <v>5</v>
      </c>
      <c r="CW270" s="63">
        <v>3</v>
      </c>
      <c r="CX270" s="63">
        <v>2</v>
      </c>
      <c r="CY270" s="63">
        <v>2</v>
      </c>
      <c r="CZ270" s="63">
        <v>1</v>
      </c>
      <c r="DA270" s="63">
        <v>2</v>
      </c>
      <c r="DB270" s="63">
        <v>1</v>
      </c>
      <c r="DC270" s="63">
        <v>5</v>
      </c>
      <c r="DD270" s="63">
        <v>2</v>
      </c>
      <c r="DE270" s="63">
        <v>3</v>
      </c>
      <c r="DF270" s="63">
        <v>2</v>
      </c>
      <c r="DG270" s="63">
        <v>1</v>
      </c>
      <c r="DH270" s="25">
        <v>8</v>
      </c>
      <c r="DI270" s="25">
        <v>3</v>
      </c>
      <c r="DJ270" s="25">
        <v>6</v>
      </c>
      <c r="DK270" s="25">
        <v>4</v>
      </c>
      <c r="DL270" s="25">
        <v>5</v>
      </c>
      <c r="DM270" s="25">
        <v>7</v>
      </c>
      <c r="DN270" s="25">
        <v>5</v>
      </c>
      <c r="DO270" s="25">
        <v>6</v>
      </c>
      <c r="DP270" s="25">
        <v>2</v>
      </c>
      <c r="DQ270" s="25">
        <v>4</v>
      </c>
      <c r="DR270" s="25">
        <v>4</v>
      </c>
      <c r="DS270" s="25">
        <v>5</v>
      </c>
      <c r="DT270" s="34">
        <v>17</v>
      </c>
      <c r="DU270" s="34">
        <v>11</v>
      </c>
      <c r="DV270" s="34">
        <v>16</v>
      </c>
      <c r="DW270" s="34">
        <v>18</v>
      </c>
      <c r="DX270" s="34">
        <v>13</v>
      </c>
      <c r="DY270" s="34">
        <v>24</v>
      </c>
      <c r="DZ270" s="34">
        <v>11</v>
      </c>
      <c r="EA270" s="2">
        <v>29</v>
      </c>
      <c r="EB270" s="2">
        <v>17</v>
      </c>
      <c r="EC270" s="2">
        <v>28</v>
      </c>
      <c r="ED270" s="2">
        <v>31</v>
      </c>
      <c r="EE270" s="2">
        <v>20</v>
      </c>
      <c r="EF270" s="34">
        <v>23.52941176470588</v>
      </c>
      <c r="EG270" s="34">
        <v>45.454545454545453</v>
      </c>
      <c r="EH270" s="34">
        <v>50</v>
      </c>
      <c r="EI270" s="34">
        <v>66.666666666666657</v>
      </c>
      <c r="EJ270" s="34">
        <v>53.846153846153847</v>
      </c>
      <c r="EK270" s="34">
        <v>62.5</v>
      </c>
      <c r="EL270" s="34">
        <v>45.454545454545453</v>
      </c>
      <c r="EM270" s="34">
        <v>62.068965517241381</v>
      </c>
      <c r="EN270" s="34">
        <v>76.470588235294116</v>
      </c>
      <c r="EO270" s="34">
        <v>75</v>
      </c>
      <c r="EP270" s="34">
        <v>80.645161290322577</v>
      </c>
      <c r="EQ270" s="34">
        <v>70</v>
      </c>
      <c r="ER270" s="34">
        <v>29.411764705882355</v>
      </c>
      <c r="ES270" s="34">
        <v>27.27272727272727</v>
      </c>
      <c r="ET270" s="34">
        <v>12.5</v>
      </c>
      <c r="EU270" s="34">
        <v>11.111111111111111</v>
      </c>
      <c r="EV270" s="34">
        <v>7.6923076923076925</v>
      </c>
      <c r="EW270" s="34">
        <v>8.3333333333333321</v>
      </c>
      <c r="EX270" s="34">
        <v>9.0909090909090917</v>
      </c>
      <c r="EY270" s="34">
        <v>17.241379310344829</v>
      </c>
      <c r="EZ270" s="34">
        <v>11.76470588235294</v>
      </c>
      <c r="FA270" s="34">
        <v>10.714285714285714</v>
      </c>
      <c r="FB270" s="34">
        <v>6.4516129032258061</v>
      </c>
      <c r="FC270" s="34">
        <v>5</v>
      </c>
      <c r="FD270" s="42">
        <v>47.058823529411761</v>
      </c>
      <c r="FE270" s="42">
        <v>27.27272727272727</v>
      </c>
      <c r="FF270" s="42">
        <v>37.5</v>
      </c>
      <c r="FG270" s="42">
        <v>22.222222222222221</v>
      </c>
      <c r="FH270" s="42">
        <v>38.461538461538467</v>
      </c>
      <c r="FI270" s="42">
        <v>29.166666666666668</v>
      </c>
      <c r="FJ270" s="42">
        <v>45.454545454545453</v>
      </c>
      <c r="FK270" s="42">
        <v>20.689655172413794</v>
      </c>
      <c r="FL270" s="42">
        <v>11.76470588235294</v>
      </c>
      <c r="FM270" s="42">
        <v>14.285714285714285</v>
      </c>
      <c r="FN270" s="42">
        <v>12.903225806451612</v>
      </c>
      <c r="FO270" s="42">
        <v>25</v>
      </c>
      <c r="FP270" s="42">
        <v>13</v>
      </c>
      <c r="FQ270" s="2">
        <v>10</v>
      </c>
      <c r="FR270" s="2">
        <v>16</v>
      </c>
      <c r="FS270" s="2">
        <v>20</v>
      </c>
      <c r="FT270" s="2">
        <v>10</v>
      </c>
      <c r="FU270" s="2">
        <v>17</v>
      </c>
      <c r="FV270" s="2">
        <v>10</v>
      </c>
      <c r="FW270" s="2">
        <v>33</v>
      </c>
      <c r="FX270" s="2">
        <v>21</v>
      </c>
      <c r="FY270" s="2">
        <v>35</v>
      </c>
      <c r="FZ270" s="2">
        <v>32</v>
      </c>
      <c r="GA270" s="2">
        <v>26</v>
      </c>
      <c r="GB270" s="25">
        <v>5</v>
      </c>
      <c r="GC270" s="25">
        <v>3</v>
      </c>
      <c r="GD270" s="25">
        <v>3</v>
      </c>
      <c r="GE270" s="25">
        <v>4</v>
      </c>
      <c r="GF270" s="25">
        <v>7</v>
      </c>
      <c r="GG270" s="25">
        <v>7</v>
      </c>
      <c r="GH270" s="25">
        <v>1</v>
      </c>
      <c r="GI270" s="25">
        <v>6</v>
      </c>
      <c r="GJ270" s="25">
        <v>2</v>
      </c>
      <c r="GK270" s="25">
        <v>4</v>
      </c>
      <c r="GL270" s="25">
        <v>5</v>
      </c>
      <c r="GM270" s="25">
        <v>4</v>
      </c>
      <c r="GN270" s="2">
        <v>6</v>
      </c>
      <c r="GO270" s="2">
        <v>4</v>
      </c>
      <c r="GP270" s="2">
        <v>7</v>
      </c>
      <c r="GQ270" s="2">
        <v>8</v>
      </c>
      <c r="GR270" s="2">
        <v>5</v>
      </c>
      <c r="GS270" s="2">
        <v>7</v>
      </c>
      <c r="GT270" s="2">
        <v>5</v>
      </c>
      <c r="GU270" s="2">
        <v>4</v>
      </c>
      <c r="GV270" s="2">
        <v>4</v>
      </c>
      <c r="GW270" s="2">
        <v>4</v>
      </c>
      <c r="GX270" s="2">
        <v>2</v>
      </c>
      <c r="GY270" s="2">
        <v>1</v>
      </c>
      <c r="GZ270" s="2">
        <v>24</v>
      </c>
      <c r="HA270" s="2">
        <v>17</v>
      </c>
      <c r="HB270" s="2">
        <v>26</v>
      </c>
      <c r="HC270" s="2">
        <v>32</v>
      </c>
      <c r="HD270" s="2">
        <v>22</v>
      </c>
      <c r="HE270" s="2">
        <v>31</v>
      </c>
      <c r="HF270" s="2">
        <v>16</v>
      </c>
      <c r="HG270" s="2">
        <v>43</v>
      </c>
      <c r="HH270" s="2">
        <v>27</v>
      </c>
      <c r="HI270" s="2">
        <v>43</v>
      </c>
      <c r="HJ270" s="2">
        <v>39</v>
      </c>
      <c r="HK270" s="2">
        <v>31</v>
      </c>
      <c r="HL270" s="34">
        <v>54.166666666666664</v>
      </c>
      <c r="HM270" s="34">
        <v>58.82352941176471</v>
      </c>
      <c r="HN270" s="34">
        <v>61.53846153846154</v>
      </c>
      <c r="HO270" s="34">
        <v>62.5</v>
      </c>
      <c r="HP270" s="34">
        <v>45.454545454545453</v>
      </c>
      <c r="HQ270" s="34">
        <v>54.838709677419352</v>
      </c>
      <c r="HR270" s="34">
        <v>62.5</v>
      </c>
      <c r="HS270" s="34">
        <v>76.744186046511629</v>
      </c>
      <c r="HT270" s="34">
        <v>77.777777777777786</v>
      </c>
      <c r="HU270" s="34">
        <v>81.395348837209298</v>
      </c>
      <c r="HV270" s="34">
        <v>82.051282051282044</v>
      </c>
      <c r="HW270" s="34">
        <v>83.870967741935488</v>
      </c>
      <c r="HX270" s="39">
        <v>20.833333333333336</v>
      </c>
      <c r="HY270" s="39">
        <v>17.647058823529413</v>
      </c>
      <c r="HZ270" s="39">
        <v>11.538461538461538</v>
      </c>
      <c r="IA270" s="39">
        <v>12.5</v>
      </c>
      <c r="IB270" s="39">
        <v>31.818181818181817</v>
      </c>
      <c r="IC270" s="39">
        <v>22.58064516129032</v>
      </c>
      <c r="ID270" s="39">
        <v>6.25</v>
      </c>
      <c r="IE270" s="39">
        <v>13.953488372093023</v>
      </c>
      <c r="IF270" s="39">
        <v>7.4074074074074066</v>
      </c>
      <c r="IG270" s="39">
        <v>9.3023255813953494</v>
      </c>
      <c r="IH270" s="39">
        <v>12.820512820512819</v>
      </c>
      <c r="II270" s="39">
        <v>12.903225806451612</v>
      </c>
      <c r="IJ270" s="39">
        <v>25</v>
      </c>
      <c r="IK270" s="39">
        <v>23.52941176470588</v>
      </c>
      <c r="IL270" s="39">
        <v>26.923076923076923</v>
      </c>
      <c r="IM270" s="39">
        <v>25</v>
      </c>
      <c r="IN270" s="39">
        <v>22.727272727272727</v>
      </c>
      <c r="IO270" s="39">
        <v>22.58064516129032</v>
      </c>
      <c r="IP270" s="39">
        <v>31.25</v>
      </c>
      <c r="IQ270" s="39">
        <v>9.3023255813953494</v>
      </c>
      <c r="IR270" s="39">
        <v>14.814814814814813</v>
      </c>
      <c r="IS270" s="39">
        <v>9.3023255813953494</v>
      </c>
      <c r="IT270" s="39">
        <v>5.1282051282051277</v>
      </c>
      <c r="IU270" s="39">
        <v>3.225806451612903</v>
      </c>
      <c r="IV270" s="39">
        <v>24</v>
      </c>
      <c r="IW270" s="39">
        <v>16</v>
      </c>
      <c r="IX270" s="39">
        <v>11</v>
      </c>
      <c r="IY270" s="39">
        <v>7</v>
      </c>
      <c r="IZ270" s="39">
        <v>14</v>
      </c>
      <c r="JA270" s="39">
        <v>11</v>
      </c>
      <c r="JB270" s="39">
        <v>8</v>
      </c>
      <c r="JC270" s="39">
        <v>11</v>
      </c>
      <c r="JD270" s="2">
        <v>7</v>
      </c>
      <c r="JE270" s="2">
        <v>2</v>
      </c>
      <c r="JF270" s="2">
        <v>9</v>
      </c>
      <c r="JG270" s="2">
        <v>7</v>
      </c>
      <c r="JH270" s="2">
        <v>8</v>
      </c>
      <c r="JI270" s="2">
        <v>5</v>
      </c>
      <c r="JJ270" s="2">
        <v>4</v>
      </c>
      <c r="JK270" s="2">
        <v>2</v>
      </c>
      <c r="JL270" s="2">
        <v>3</v>
      </c>
      <c r="JM270" s="44">
        <v>4</v>
      </c>
      <c r="JN270" s="44">
        <v>1</v>
      </c>
      <c r="JO270" s="44">
        <v>8</v>
      </c>
      <c r="JP270" s="2">
        <v>2</v>
      </c>
      <c r="JQ270" s="2">
        <v>2</v>
      </c>
      <c r="JR270" s="2">
        <v>1</v>
      </c>
      <c r="JS270" s="2">
        <v>1</v>
      </c>
      <c r="JT270" s="2">
        <v>9</v>
      </c>
      <c r="JU270" s="2">
        <v>3</v>
      </c>
      <c r="JV270" s="2">
        <v>5</v>
      </c>
      <c r="JW270" s="2">
        <v>0</v>
      </c>
      <c r="JX270" s="2">
        <v>1</v>
      </c>
      <c r="JY270" s="2">
        <v>1</v>
      </c>
      <c r="JZ270" s="2">
        <v>4</v>
      </c>
      <c r="KA270" s="2">
        <v>1</v>
      </c>
      <c r="KB270" s="25">
        <v>1</v>
      </c>
      <c r="KC270" s="25">
        <v>2</v>
      </c>
      <c r="KD270" s="25">
        <v>1</v>
      </c>
      <c r="KE270" s="25">
        <v>0</v>
      </c>
      <c r="KF270" s="25">
        <v>41</v>
      </c>
      <c r="KG270" s="25">
        <v>24</v>
      </c>
      <c r="KH270" s="25">
        <v>20</v>
      </c>
      <c r="KI270" s="25">
        <v>9</v>
      </c>
      <c r="KJ270" s="25">
        <v>18</v>
      </c>
      <c r="KK270" s="25">
        <v>16</v>
      </c>
      <c r="KL270" s="25">
        <v>13</v>
      </c>
      <c r="KM270" s="25">
        <v>20</v>
      </c>
      <c r="KN270" s="25">
        <v>10</v>
      </c>
      <c r="KO270" s="25">
        <v>6</v>
      </c>
      <c r="KP270" s="25">
        <v>11</v>
      </c>
      <c r="KQ270" s="25">
        <v>8</v>
      </c>
      <c r="KR270" s="44">
        <v>58.536585365853654</v>
      </c>
      <c r="KS270" s="44">
        <v>66.666666666666657</v>
      </c>
      <c r="KT270" s="44">
        <v>55.000000000000007</v>
      </c>
      <c r="KU270" s="44">
        <v>77.777777777777786</v>
      </c>
      <c r="KV270" s="44">
        <v>77.777777777777786</v>
      </c>
      <c r="KW270" s="44">
        <v>68.75</v>
      </c>
      <c r="KX270" s="44">
        <v>61.53846153846154</v>
      </c>
      <c r="KY270" s="44">
        <v>55.000000000000007</v>
      </c>
      <c r="KZ270" s="44">
        <v>70</v>
      </c>
      <c r="LA270" s="44">
        <v>33.333333333333329</v>
      </c>
      <c r="LB270" s="44">
        <v>81.818181818181827</v>
      </c>
      <c r="LC270" s="44">
        <v>87.5</v>
      </c>
      <c r="LD270" s="44">
        <v>19.512195121951219</v>
      </c>
      <c r="LE270" s="44">
        <v>20.833333333333336</v>
      </c>
      <c r="LF270" s="44">
        <v>20</v>
      </c>
      <c r="LG270" s="44">
        <v>22.222222222222221</v>
      </c>
      <c r="LH270" s="44">
        <v>16.666666666666664</v>
      </c>
      <c r="LI270" s="44">
        <v>25</v>
      </c>
      <c r="LJ270" s="44">
        <v>7.6923076923076925</v>
      </c>
      <c r="LK270" s="44">
        <v>40</v>
      </c>
      <c r="LL270" s="44">
        <v>20</v>
      </c>
      <c r="LM270" s="44">
        <v>33.333333333333329</v>
      </c>
      <c r="LN270" s="44">
        <v>9.0909090909090917</v>
      </c>
      <c r="LO270" s="44">
        <v>12.5</v>
      </c>
      <c r="LP270" s="44">
        <v>21.951219512195124</v>
      </c>
      <c r="LQ270" s="44">
        <v>12.5</v>
      </c>
      <c r="LR270" s="44">
        <v>25</v>
      </c>
      <c r="LS270" s="44">
        <v>0</v>
      </c>
      <c r="LT270" s="44">
        <v>5.5555555555555554</v>
      </c>
      <c r="LU270" s="44">
        <v>6.25</v>
      </c>
      <c r="LV270" s="44">
        <v>30.76923076923077</v>
      </c>
      <c r="LW270" s="44">
        <v>5</v>
      </c>
      <c r="LX270" s="44">
        <v>10</v>
      </c>
      <c r="LY270" s="44">
        <v>33.333333333333329</v>
      </c>
      <c r="LZ270" s="44">
        <v>9.0909090909090917</v>
      </c>
      <c r="MA270" s="44">
        <v>0</v>
      </c>
      <c r="MB270" s="25">
        <v>4</v>
      </c>
      <c r="MC270" s="25">
        <v>2</v>
      </c>
      <c r="MD270" s="25">
        <v>3</v>
      </c>
      <c r="ME270" s="25">
        <v>4</v>
      </c>
      <c r="MF270" s="25">
        <v>4</v>
      </c>
      <c r="MG270" s="25">
        <v>6</v>
      </c>
      <c r="MH270" s="25">
        <v>1</v>
      </c>
      <c r="MI270" s="25">
        <v>6</v>
      </c>
      <c r="MJ270" s="25">
        <v>0</v>
      </c>
      <c r="MK270" s="25">
        <v>3</v>
      </c>
      <c r="ML270" s="25">
        <v>1</v>
      </c>
      <c r="MM270" s="25">
        <v>4</v>
      </c>
      <c r="MN270" s="25">
        <v>17</v>
      </c>
      <c r="MO270" s="25">
        <v>10</v>
      </c>
      <c r="MP270" s="25">
        <v>16</v>
      </c>
      <c r="MQ270" s="25">
        <v>18</v>
      </c>
      <c r="MR270" s="25">
        <v>13</v>
      </c>
      <c r="MS270" s="25">
        <v>24</v>
      </c>
      <c r="MT270" s="25">
        <v>10</v>
      </c>
      <c r="MU270" s="25">
        <v>20</v>
      </c>
      <c r="MV270" s="25">
        <v>15</v>
      </c>
      <c r="MW270" s="44">
        <v>20</v>
      </c>
      <c r="MX270" s="44">
        <v>8</v>
      </c>
      <c r="MY270" s="44">
        <v>14</v>
      </c>
      <c r="MZ270" s="44">
        <v>23.52941176470588</v>
      </c>
      <c r="NA270" s="44">
        <v>20</v>
      </c>
      <c r="NB270" s="44">
        <v>18.75</v>
      </c>
      <c r="NC270" s="44">
        <v>22.222222222222221</v>
      </c>
      <c r="ND270" s="44">
        <v>30.76923076923077</v>
      </c>
      <c r="NE270" s="44">
        <v>25</v>
      </c>
      <c r="NF270" s="44">
        <v>10</v>
      </c>
      <c r="NG270" s="44">
        <v>30</v>
      </c>
      <c r="NH270" s="44">
        <v>0</v>
      </c>
      <c r="NI270" s="44">
        <v>15</v>
      </c>
      <c r="NJ270" s="44">
        <v>12.5</v>
      </c>
      <c r="NK270" s="44">
        <v>28.571428571428569</v>
      </c>
      <c r="NL270" s="25">
        <v>1</v>
      </c>
      <c r="NM270" s="25">
        <v>0</v>
      </c>
      <c r="NN270" s="25">
        <v>0</v>
      </c>
      <c r="NO270" s="25">
        <v>0</v>
      </c>
      <c r="NP270" s="25">
        <v>0</v>
      </c>
      <c r="NQ270" s="25">
        <v>2</v>
      </c>
      <c r="NR270" s="25">
        <v>0</v>
      </c>
      <c r="NS270" s="25">
        <v>0</v>
      </c>
      <c r="NT270" s="25">
        <v>0</v>
      </c>
      <c r="NU270" s="25">
        <v>0</v>
      </c>
      <c r="NV270" s="25">
        <v>0</v>
      </c>
      <c r="NW270" s="25">
        <v>0</v>
      </c>
      <c r="NX270" s="25">
        <v>6</v>
      </c>
      <c r="NY270" s="25">
        <v>4</v>
      </c>
      <c r="NZ270" s="25">
        <v>4</v>
      </c>
      <c r="OA270" s="25">
        <v>0</v>
      </c>
      <c r="OB270" s="25">
        <v>3</v>
      </c>
      <c r="OC270" s="25">
        <v>2</v>
      </c>
      <c r="OD270" s="44">
        <v>0</v>
      </c>
      <c r="OE270" s="44">
        <v>2</v>
      </c>
      <c r="OF270" s="44">
        <v>0</v>
      </c>
      <c r="OG270" s="44">
        <v>1</v>
      </c>
      <c r="OH270" s="44">
        <v>0</v>
      </c>
      <c r="OI270" s="44">
        <v>0</v>
      </c>
      <c r="OJ270" s="44">
        <v>16.666666666666664</v>
      </c>
      <c r="OK270" s="44">
        <v>0</v>
      </c>
      <c r="OL270" s="44">
        <v>0</v>
      </c>
      <c r="OM270" s="44">
        <v>999999999</v>
      </c>
      <c r="ON270" s="44">
        <v>0</v>
      </c>
      <c r="OO270" s="44">
        <v>100</v>
      </c>
      <c r="OP270" s="44">
        <v>999999999</v>
      </c>
      <c r="OQ270" s="44">
        <v>0</v>
      </c>
      <c r="OR270" s="44">
        <v>999999999</v>
      </c>
      <c r="OS270" s="44">
        <v>0</v>
      </c>
      <c r="OT270" s="44">
        <v>999999999</v>
      </c>
      <c r="OU270" s="44">
        <v>999999999</v>
      </c>
      <c r="OV270" s="25">
        <v>38</v>
      </c>
      <c r="OW270" s="25">
        <v>32</v>
      </c>
      <c r="OX270" s="25">
        <v>36</v>
      </c>
      <c r="OY270" s="25">
        <v>43</v>
      </c>
      <c r="OZ270" s="25">
        <v>47</v>
      </c>
      <c r="PA270" s="25">
        <v>55</v>
      </c>
      <c r="PB270" s="25">
        <v>35</v>
      </c>
      <c r="PC270" s="25">
        <v>65</v>
      </c>
      <c r="PD270" s="25">
        <v>60</v>
      </c>
      <c r="PE270" s="25">
        <v>57</v>
      </c>
      <c r="PF270" s="25">
        <v>62</v>
      </c>
      <c r="PG270" s="25">
        <v>32</v>
      </c>
      <c r="PH270" s="25">
        <v>91</v>
      </c>
      <c r="PI270" s="25">
        <v>65</v>
      </c>
      <c r="PJ270" s="25">
        <v>66</v>
      </c>
      <c r="PK270" s="25">
        <v>61</v>
      </c>
      <c r="PL270" s="25">
        <v>62</v>
      </c>
      <c r="PM270" s="25">
        <v>69</v>
      </c>
      <c r="PN270" s="25">
        <v>46</v>
      </c>
      <c r="PO270" s="25">
        <v>74</v>
      </c>
      <c r="PP270" s="25">
        <v>75</v>
      </c>
      <c r="PQ270" s="25">
        <v>64</v>
      </c>
      <c r="PR270" s="25">
        <v>70</v>
      </c>
      <c r="PS270" s="25">
        <v>65</v>
      </c>
      <c r="PT270" s="44">
        <v>41.758241758241759</v>
      </c>
      <c r="PU270" s="44">
        <v>49.230769230769234</v>
      </c>
      <c r="PV270" s="44">
        <v>54.54545454545454</v>
      </c>
      <c r="PW270" s="44">
        <v>70.491803278688522</v>
      </c>
      <c r="PX270" s="44">
        <v>75.806451612903231</v>
      </c>
      <c r="PY270" s="44">
        <v>79.710144927536234</v>
      </c>
      <c r="PZ270" s="44">
        <v>76.08695652173914</v>
      </c>
      <c r="QA270" s="44">
        <v>87.837837837837839</v>
      </c>
      <c r="QB270" s="44">
        <v>80</v>
      </c>
      <c r="QC270" s="44">
        <v>89.0625</v>
      </c>
      <c r="QD270" s="44">
        <v>88.571428571428569</v>
      </c>
      <c r="QE270" s="44">
        <v>49.230769230769234</v>
      </c>
      <c r="QF270" s="25">
        <v>47</v>
      </c>
      <c r="QG270" s="25">
        <v>37</v>
      </c>
      <c r="QH270" s="25">
        <v>37</v>
      </c>
      <c r="QI270" s="25">
        <v>45</v>
      </c>
      <c r="QJ270" s="25">
        <v>45</v>
      </c>
      <c r="QK270" s="25">
        <v>48</v>
      </c>
      <c r="QL270" s="25">
        <v>27</v>
      </c>
      <c r="QM270" s="25">
        <v>63</v>
      </c>
      <c r="QN270" s="25">
        <v>57</v>
      </c>
      <c r="QO270" s="25">
        <v>54</v>
      </c>
      <c r="QP270" s="25">
        <v>29</v>
      </c>
      <c r="QQ270" s="25">
        <v>91</v>
      </c>
      <c r="QR270" s="25">
        <v>65</v>
      </c>
      <c r="QS270" s="25">
        <v>66</v>
      </c>
      <c r="QT270" s="25">
        <v>61</v>
      </c>
      <c r="QU270" s="25">
        <v>62</v>
      </c>
      <c r="QV270" s="25">
        <v>69</v>
      </c>
      <c r="QW270" s="25">
        <v>46</v>
      </c>
      <c r="QX270" s="25">
        <v>74</v>
      </c>
      <c r="QY270" s="25">
        <v>75</v>
      </c>
      <c r="QZ270" s="25">
        <v>64</v>
      </c>
      <c r="RA270" s="25">
        <v>70</v>
      </c>
      <c r="RB270" s="44">
        <v>51.648351648351657</v>
      </c>
      <c r="RC270" s="44">
        <v>56.92307692307692</v>
      </c>
      <c r="RD270" s="44">
        <v>56.060606060606055</v>
      </c>
      <c r="RE270" s="44">
        <v>73.770491803278688</v>
      </c>
      <c r="RF270" s="44">
        <v>72.58064516129032</v>
      </c>
      <c r="RG270" s="44">
        <v>69.565217391304344</v>
      </c>
      <c r="RH270" s="44">
        <v>58.695652173913047</v>
      </c>
      <c r="RI270" s="44">
        <v>85.13513513513513</v>
      </c>
      <c r="RJ270" s="44">
        <v>76</v>
      </c>
      <c r="RK270" s="44">
        <v>84.375</v>
      </c>
      <c r="RL270" s="44">
        <v>41.428571428571431</v>
      </c>
      <c r="RM270" s="25">
        <v>54</v>
      </c>
      <c r="RN270" s="25">
        <v>35</v>
      </c>
      <c r="RO270" s="25">
        <v>38</v>
      </c>
      <c r="RP270" s="25">
        <v>36</v>
      </c>
      <c r="RQ270" s="25">
        <v>36</v>
      </c>
      <c r="RR270" s="25">
        <v>45</v>
      </c>
      <c r="RS270" s="25">
        <v>28</v>
      </c>
      <c r="RT270" s="25">
        <v>48</v>
      </c>
      <c r="RU270" s="25">
        <v>31</v>
      </c>
      <c r="RV270" s="25">
        <v>31</v>
      </c>
      <c r="RW270" s="25">
        <v>26</v>
      </c>
      <c r="RX270" s="25">
        <v>25</v>
      </c>
      <c r="RY270" s="25">
        <v>44</v>
      </c>
      <c r="RZ270" s="25">
        <v>24</v>
      </c>
      <c r="SA270" s="25">
        <v>32</v>
      </c>
      <c r="SB270" s="25">
        <v>26</v>
      </c>
      <c r="SC270" s="25">
        <v>30</v>
      </c>
      <c r="SD270" s="25">
        <v>32</v>
      </c>
      <c r="SE270" s="25">
        <v>22</v>
      </c>
      <c r="SF270" s="25">
        <v>49</v>
      </c>
      <c r="SG270" s="25">
        <v>32</v>
      </c>
      <c r="SH270" s="25">
        <v>35</v>
      </c>
      <c r="SI270" s="25">
        <v>44</v>
      </c>
      <c r="SJ270" s="25">
        <v>31</v>
      </c>
      <c r="SK270" s="25">
        <v>41</v>
      </c>
      <c r="SL270" s="25">
        <v>21</v>
      </c>
      <c r="SM270" s="25">
        <v>29</v>
      </c>
      <c r="SN270" s="25">
        <v>24</v>
      </c>
      <c r="SO270" s="25">
        <v>29</v>
      </c>
      <c r="SP270" s="25">
        <v>32</v>
      </c>
      <c r="SQ270" s="25">
        <v>21</v>
      </c>
      <c r="SR270" s="25">
        <v>37</v>
      </c>
      <c r="SS270" s="25">
        <v>29</v>
      </c>
      <c r="ST270" s="25">
        <v>23</v>
      </c>
      <c r="SU270" s="25">
        <v>23</v>
      </c>
      <c r="SV270" s="25">
        <v>19</v>
      </c>
      <c r="SW270" s="44">
        <v>80.597014925373131</v>
      </c>
      <c r="SX270" s="44">
        <v>74.468085106382972</v>
      </c>
      <c r="SY270" s="44">
        <v>71.698113207547166</v>
      </c>
      <c r="SZ270" s="44">
        <v>80</v>
      </c>
      <c r="TA270" s="44">
        <v>76.59574468085107</v>
      </c>
      <c r="TB270" s="44">
        <v>80.357142857142861</v>
      </c>
      <c r="TC270" s="44">
        <v>93.333333333333329</v>
      </c>
      <c r="TD270" s="44">
        <v>67.605633802816897</v>
      </c>
      <c r="TE270" s="44">
        <v>68.888888888888886</v>
      </c>
      <c r="TF270" s="44">
        <v>57.407407407407405</v>
      </c>
      <c r="TG270" s="44">
        <v>49.056603773584904</v>
      </c>
      <c r="TH270" s="44">
        <v>56.81818181818182</v>
      </c>
      <c r="TI270" s="44">
        <v>65.671641791044777</v>
      </c>
      <c r="TJ270" s="44">
        <v>51.063829787234042</v>
      </c>
      <c r="TK270" s="44">
        <v>60.377358490566039</v>
      </c>
      <c r="TL270" s="44">
        <v>57.777777777777771</v>
      </c>
      <c r="TM270" s="44">
        <v>63.829787234042556</v>
      </c>
      <c r="TN270" s="44">
        <v>57.142857142857139</v>
      </c>
      <c r="TO270" s="44">
        <v>73.333333333333329</v>
      </c>
      <c r="TP270" s="44">
        <v>69.014084507042256</v>
      </c>
      <c r="TQ270" s="44">
        <v>71.111111111111114</v>
      </c>
      <c r="TR270" s="44">
        <v>64.81481481481481</v>
      </c>
      <c r="TS270" s="44">
        <v>83.018867924528308</v>
      </c>
      <c r="TT270" s="44">
        <v>70.454545454545453</v>
      </c>
      <c r="TU270" s="44">
        <v>61.194029850746269</v>
      </c>
      <c r="TV270" s="44">
        <v>44.680851063829785</v>
      </c>
      <c r="TW270" s="44">
        <v>54.716981132075468</v>
      </c>
      <c r="TX270" s="44">
        <v>53.333333333333336</v>
      </c>
      <c r="TY270" s="44">
        <v>61.702127659574465</v>
      </c>
      <c r="TZ270" s="44">
        <v>57.142857142857139</v>
      </c>
      <c r="UA270" s="44">
        <v>70</v>
      </c>
      <c r="UB270" s="44">
        <v>52.112676056338024</v>
      </c>
      <c r="UC270" s="44">
        <v>64.444444444444443</v>
      </c>
      <c r="UD270" s="44">
        <v>42.592592592592595</v>
      </c>
      <c r="UE270" s="44">
        <v>43.39622641509434</v>
      </c>
      <c r="UF270" s="44">
        <v>43.18181818181818</v>
      </c>
    </row>
    <row r="271" spans="1:552" x14ac:dyDescent="0.25">
      <c r="A271" s="2" t="str">
        <f t="shared" si="4"/>
        <v xml:space="preserve">420890 Jaraguá do Sul                                                                                                                               </v>
      </c>
      <c r="B271" s="58">
        <v>420890</v>
      </c>
      <c r="C271" s="2" t="s">
        <v>315</v>
      </c>
      <c r="D271" s="56">
        <v>6</v>
      </c>
      <c r="E271" s="56">
        <v>6</v>
      </c>
      <c r="F271" s="56">
        <v>9</v>
      </c>
      <c r="G271" s="56">
        <v>9</v>
      </c>
      <c r="H271" s="56">
        <v>9</v>
      </c>
      <c r="I271" s="56">
        <v>6</v>
      </c>
      <c r="J271" s="56">
        <v>7</v>
      </c>
      <c r="K271" s="56">
        <v>9</v>
      </c>
      <c r="L271" s="56">
        <v>10</v>
      </c>
      <c r="M271" s="56">
        <v>6</v>
      </c>
      <c r="N271" s="56">
        <v>14</v>
      </c>
      <c r="O271" s="56">
        <v>4</v>
      </c>
      <c r="P271" s="59">
        <v>4</v>
      </c>
      <c r="Q271" s="59">
        <v>0</v>
      </c>
      <c r="R271" s="59">
        <v>6</v>
      </c>
      <c r="S271" s="59">
        <v>4</v>
      </c>
      <c r="T271" s="59">
        <v>6</v>
      </c>
      <c r="U271" s="59">
        <v>4</v>
      </c>
      <c r="V271" s="59">
        <v>4</v>
      </c>
      <c r="W271" s="59">
        <v>7</v>
      </c>
      <c r="X271" s="59">
        <v>7</v>
      </c>
      <c r="Y271" s="59">
        <v>5</v>
      </c>
      <c r="Z271" s="59">
        <v>7</v>
      </c>
      <c r="AA271" s="59">
        <v>3</v>
      </c>
      <c r="AB271" s="62">
        <v>66.666666666666657</v>
      </c>
      <c r="AC271" s="62">
        <v>0</v>
      </c>
      <c r="AD271" s="62">
        <v>66.666666666666657</v>
      </c>
      <c r="AE271" s="62">
        <v>44.444444444444443</v>
      </c>
      <c r="AF271" s="62">
        <v>66.666666666666657</v>
      </c>
      <c r="AG271" s="62">
        <v>66.666666666666657</v>
      </c>
      <c r="AH271" s="62">
        <v>57.142857142857139</v>
      </c>
      <c r="AI271" s="62">
        <v>77.777777777777786</v>
      </c>
      <c r="AJ271" s="62">
        <v>70</v>
      </c>
      <c r="AK271" s="62">
        <v>83.333333333333343</v>
      </c>
      <c r="AL271" s="62">
        <v>50</v>
      </c>
      <c r="AM271" s="62">
        <v>75</v>
      </c>
      <c r="AN271" s="61">
        <v>2</v>
      </c>
      <c r="AO271" s="25">
        <v>6</v>
      </c>
      <c r="AP271" s="25">
        <v>3</v>
      </c>
      <c r="AQ271" s="25">
        <v>5</v>
      </c>
      <c r="AR271" s="25">
        <v>3</v>
      </c>
      <c r="AS271" s="25">
        <v>2</v>
      </c>
      <c r="AT271" s="25">
        <v>3</v>
      </c>
      <c r="AU271" s="25">
        <v>2</v>
      </c>
      <c r="AV271" s="25">
        <v>3</v>
      </c>
      <c r="AW271" s="25">
        <v>1</v>
      </c>
      <c r="AX271" s="25">
        <v>6</v>
      </c>
      <c r="AY271" s="25">
        <v>1</v>
      </c>
      <c r="AZ271" s="39">
        <v>33.333333333333329</v>
      </c>
      <c r="BA271" s="39">
        <v>100</v>
      </c>
      <c r="BB271" s="39">
        <v>33.333333333333329</v>
      </c>
      <c r="BC271" s="39">
        <v>55.555555555555557</v>
      </c>
      <c r="BD271" s="39">
        <v>33.333333333333329</v>
      </c>
      <c r="BE271" s="39">
        <v>33.333333333333329</v>
      </c>
      <c r="BF271" s="39">
        <v>42.857142857142854</v>
      </c>
      <c r="BG271" s="39">
        <v>22.222222222222221</v>
      </c>
      <c r="BH271" s="39">
        <v>30</v>
      </c>
      <c r="BI271" s="39">
        <v>16.666666666666664</v>
      </c>
      <c r="BJ271" s="39">
        <v>42.857142857142854</v>
      </c>
      <c r="BK271" s="39">
        <v>25</v>
      </c>
      <c r="BL271" s="25">
        <v>0</v>
      </c>
      <c r="BM271" s="25">
        <v>0</v>
      </c>
      <c r="BN271" s="25">
        <v>0</v>
      </c>
      <c r="BO271" s="25">
        <v>0</v>
      </c>
      <c r="BP271" s="25">
        <v>0</v>
      </c>
      <c r="BQ271" s="25">
        <v>0</v>
      </c>
      <c r="BR271" s="25">
        <v>0</v>
      </c>
      <c r="BS271" s="25">
        <v>0</v>
      </c>
      <c r="BT271" s="25">
        <v>0</v>
      </c>
      <c r="BU271" s="25">
        <v>0</v>
      </c>
      <c r="BV271" s="25">
        <v>1</v>
      </c>
      <c r="BW271" s="25">
        <v>0</v>
      </c>
      <c r="BX271" s="39">
        <v>0</v>
      </c>
      <c r="BY271" s="39">
        <v>0</v>
      </c>
      <c r="BZ271" s="39">
        <v>0</v>
      </c>
      <c r="CA271" s="39">
        <v>0</v>
      </c>
      <c r="CB271" s="39">
        <v>0</v>
      </c>
      <c r="CC271" s="39">
        <v>0</v>
      </c>
      <c r="CD271" s="39">
        <v>0</v>
      </c>
      <c r="CE271" s="39">
        <v>0</v>
      </c>
      <c r="CF271" s="39">
        <v>0</v>
      </c>
      <c r="CG271" s="39">
        <v>0</v>
      </c>
      <c r="CH271" s="39">
        <v>7.1428571428571423</v>
      </c>
      <c r="CI271" s="39">
        <v>0</v>
      </c>
      <c r="CJ271" s="63">
        <v>2</v>
      </c>
      <c r="CK271" s="63">
        <v>0</v>
      </c>
      <c r="CL271" s="63">
        <v>6</v>
      </c>
      <c r="CM271" s="63">
        <v>0</v>
      </c>
      <c r="CN271" s="63">
        <v>4</v>
      </c>
      <c r="CO271" s="63">
        <v>1</v>
      </c>
      <c r="CP271" s="63">
        <v>2</v>
      </c>
      <c r="CQ271" s="63">
        <v>2</v>
      </c>
      <c r="CR271" s="63">
        <v>3</v>
      </c>
      <c r="CS271" s="63">
        <v>5</v>
      </c>
      <c r="CT271" s="63">
        <v>6</v>
      </c>
      <c r="CU271" s="63">
        <v>2</v>
      </c>
      <c r="CV271" s="63">
        <v>2</v>
      </c>
      <c r="CW271" s="63">
        <v>0</v>
      </c>
      <c r="CX271" s="63">
        <v>0</v>
      </c>
      <c r="CY271" s="63">
        <v>1</v>
      </c>
      <c r="CZ271" s="63">
        <v>0</v>
      </c>
      <c r="DA271" s="63">
        <v>0</v>
      </c>
      <c r="DB271" s="63">
        <v>1</v>
      </c>
      <c r="DC271" s="63">
        <v>0</v>
      </c>
      <c r="DD271" s="63">
        <v>0</v>
      </c>
      <c r="DE271" s="63">
        <v>0</v>
      </c>
      <c r="DF271" s="63">
        <v>0</v>
      </c>
      <c r="DG271" s="63">
        <v>0</v>
      </c>
      <c r="DH271" s="25">
        <v>0</v>
      </c>
      <c r="DI271" s="25">
        <v>0</v>
      </c>
      <c r="DJ271" s="25">
        <v>0</v>
      </c>
      <c r="DK271" s="25">
        <v>0</v>
      </c>
      <c r="DL271" s="25">
        <v>0</v>
      </c>
      <c r="DM271" s="25">
        <v>1</v>
      </c>
      <c r="DN271" s="25">
        <v>0</v>
      </c>
      <c r="DO271" s="25">
        <v>0</v>
      </c>
      <c r="DP271" s="25">
        <v>2</v>
      </c>
      <c r="DQ271" s="25">
        <v>0</v>
      </c>
      <c r="DR271" s="25">
        <v>0</v>
      </c>
      <c r="DS271" s="25">
        <v>0</v>
      </c>
      <c r="DT271" s="34">
        <v>4</v>
      </c>
      <c r="DU271" s="34">
        <v>0</v>
      </c>
      <c r="DV271" s="34">
        <v>6</v>
      </c>
      <c r="DW271" s="34">
        <v>1</v>
      </c>
      <c r="DX271" s="34">
        <v>4</v>
      </c>
      <c r="DY271" s="34">
        <v>2</v>
      </c>
      <c r="DZ271" s="34">
        <v>3</v>
      </c>
      <c r="EA271" s="2">
        <v>2</v>
      </c>
      <c r="EB271" s="2">
        <v>5</v>
      </c>
      <c r="EC271" s="2">
        <v>5</v>
      </c>
      <c r="ED271" s="2">
        <v>6</v>
      </c>
      <c r="EE271" s="2">
        <v>2</v>
      </c>
      <c r="EF271" s="34">
        <v>50</v>
      </c>
      <c r="EG271" s="34">
        <v>999999999</v>
      </c>
      <c r="EH271" s="34">
        <v>100</v>
      </c>
      <c r="EI271" s="34">
        <v>0</v>
      </c>
      <c r="EJ271" s="34">
        <v>100</v>
      </c>
      <c r="EK271" s="34">
        <v>50</v>
      </c>
      <c r="EL271" s="34">
        <v>66.666666666666657</v>
      </c>
      <c r="EM271" s="34">
        <v>100</v>
      </c>
      <c r="EN271" s="34">
        <v>60</v>
      </c>
      <c r="EO271" s="34">
        <v>100</v>
      </c>
      <c r="EP271" s="34">
        <v>100</v>
      </c>
      <c r="EQ271" s="34">
        <v>100</v>
      </c>
      <c r="ER271" s="34">
        <v>50</v>
      </c>
      <c r="ES271" s="34">
        <v>999999999</v>
      </c>
      <c r="ET271" s="34">
        <v>0</v>
      </c>
      <c r="EU271" s="34">
        <v>100</v>
      </c>
      <c r="EV271" s="34">
        <v>0</v>
      </c>
      <c r="EW271" s="34">
        <v>0</v>
      </c>
      <c r="EX271" s="34">
        <v>33.333333333333329</v>
      </c>
      <c r="EY271" s="34">
        <v>0</v>
      </c>
      <c r="EZ271" s="34">
        <v>0</v>
      </c>
      <c r="FA271" s="34">
        <v>0</v>
      </c>
      <c r="FB271" s="34">
        <v>0</v>
      </c>
      <c r="FC271" s="34">
        <v>0</v>
      </c>
      <c r="FD271" s="42">
        <v>0</v>
      </c>
      <c r="FE271" s="42">
        <v>999999999</v>
      </c>
      <c r="FF271" s="42">
        <v>0</v>
      </c>
      <c r="FG271" s="42">
        <v>0</v>
      </c>
      <c r="FH271" s="42">
        <v>0</v>
      </c>
      <c r="FI271" s="42">
        <v>50</v>
      </c>
      <c r="FJ271" s="42">
        <v>0</v>
      </c>
      <c r="FK271" s="42">
        <v>0</v>
      </c>
      <c r="FL271" s="42">
        <v>40</v>
      </c>
      <c r="FM271" s="42">
        <v>0</v>
      </c>
      <c r="FN271" s="42">
        <v>0</v>
      </c>
      <c r="FO271" s="42">
        <v>0</v>
      </c>
      <c r="FP271" s="42">
        <v>4</v>
      </c>
      <c r="FQ271" s="2">
        <v>0</v>
      </c>
      <c r="FR271" s="2">
        <v>6</v>
      </c>
      <c r="FS271" s="2">
        <v>1</v>
      </c>
      <c r="FT271" s="2">
        <v>4</v>
      </c>
      <c r="FU271" s="2">
        <v>3</v>
      </c>
      <c r="FV271" s="2">
        <v>4</v>
      </c>
      <c r="FW271" s="2">
        <v>4</v>
      </c>
      <c r="FX271" s="2">
        <v>4</v>
      </c>
      <c r="FY271" s="2">
        <v>4</v>
      </c>
      <c r="FZ271" s="2">
        <v>6</v>
      </c>
      <c r="GA271" s="2">
        <v>3</v>
      </c>
      <c r="GB271" s="25">
        <v>0</v>
      </c>
      <c r="GC271" s="25">
        <v>0</v>
      </c>
      <c r="GD271" s="25">
        <v>0</v>
      </c>
      <c r="GE271" s="25">
        <v>1</v>
      </c>
      <c r="GF271" s="25">
        <v>1</v>
      </c>
      <c r="GG271" s="25">
        <v>1</v>
      </c>
      <c r="GH271" s="25">
        <v>0</v>
      </c>
      <c r="GI271" s="25">
        <v>2</v>
      </c>
      <c r="GJ271" s="25">
        <v>0</v>
      </c>
      <c r="GK271" s="25">
        <v>1</v>
      </c>
      <c r="GL271" s="25">
        <v>0</v>
      </c>
      <c r="GM271" s="25">
        <v>0</v>
      </c>
      <c r="GN271" s="2">
        <v>0</v>
      </c>
      <c r="GO271" s="2">
        <v>0</v>
      </c>
      <c r="GP271" s="2">
        <v>0</v>
      </c>
      <c r="GQ271" s="2">
        <v>0</v>
      </c>
      <c r="GR271" s="2">
        <v>1</v>
      </c>
      <c r="GS271" s="2">
        <v>0</v>
      </c>
      <c r="GT271" s="2">
        <v>0</v>
      </c>
      <c r="GU271" s="2">
        <v>1</v>
      </c>
      <c r="GV271" s="2">
        <v>0</v>
      </c>
      <c r="GW271" s="2">
        <v>0</v>
      </c>
      <c r="GX271" s="2">
        <v>0</v>
      </c>
      <c r="GY271" s="2">
        <v>0</v>
      </c>
      <c r="GZ271" s="2">
        <v>4</v>
      </c>
      <c r="HA271" s="2">
        <v>0</v>
      </c>
      <c r="HB271" s="2">
        <v>6</v>
      </c>
      <c r="HC271" s="2">
        <v>2</v>
      </c>
      <c r="HD271" s="2">
        <v>6</v>
      </c>
      <c r="HE271" s="2">
        <v>4</v>
      </c>
      <c r="HF271" s="2">
        <v>4</v>
      </c>
      <c r="HG271" s="2">
        <v>7</v>
      </c>
      <c r="HH271" s="2">
        <v>4</v>
      </c>
      <c r="HI271" s="2">
        <v>5</v>
      </c>
      <c r="HJ271" s="2">
        <v>6</v>
      </c>
      <c r="HK271" s="2">
        <v>3</v>
      </c>
      <c r="HL271" s="34">
        <v>100</v>
      </c>
      <c r="HM271" s="34">
        <v>999999999</v>
      </c>
      <c r="HN271" s="34">
        <v>100</v>
      </c>
      <c r="HO271" s="34">
        <v>50</v>
      </c>
      <c r="HP271" s="34">
        <v>66.666666666666657</v>
      </c>
      <c r="HQ271" s="34">
        <v>75</v>
      </c>
      <c r="HR271" s="34">
        <v>100</v>
      </c>
      <c r="HS271" s="34">
        <v>57.142857142857139</v>
      </c>
      <c r="HT271" s="34">
        <v>100</v>
      </c>
      <c r="HU271" s="34">
        <v>80</v>
      </c>
      <c r="HV271" s="34">
        <v>100</v>
      </c>
      <c r="HW271" s="34">
        <v>100</v>
      </c>
      <c r="HX271" s="39">
        <v>0</v>
      </c>
      <c r="HY271" s="39">
        <v>999999999</v>
      </c>
      <c r="HZ271" s="39">
        <v>0</v>
      </c>
      <c r="IA271" s="39">
        <v>50</v>
      </c>
      <c r="IB271" s="39">
        <v>16.666666666666664</v>
      </c>
      <c r="IC271" s="39">
        <v>25</v>
      </c>
      <c r="ID271" s="39">
        <v>0</v>
      </c>
      <c r="IE271" s="39">
        <v>28.571428571428569</v>
      </c>
      <c r="IF271" s="39">
        <v>0</v>
      </c>
      <c r="IG271" s="39">
        <v>20</v>
      </c>
      <c r="IH271" s="39">
        <v>0</v>
      </c>
      <c r="II271" s="39">
        <v>0</v>
      </c>
      <c r="IJ271" s="39">
        <v>0</v>
      </c>
      <c r="IK271" s="39">
        <v>999999999</v>
      </c>
      <c r="IL271" s="39">
        <v>0</v>
      </c>
      <c r="IM271" s="39">
        <v>0</v>
      </c>
      <c r="IN271" s="39">
        <v>16.666666666666664</v>
      </c>
      <c r="IO271" s="39">
        <v>0</v>
      </c>
      <c r="IP271" s="39">
        <v>0</v>
      </c>
      <c r="IQ271" s="39">
        <v>14.285714285714285</v>
      </c>
      <c r="IR271" s="39">
        <v>0</v>
      </c>
      <c r="IS271" s="39">
        <v>0</v>
      </c>
      <c r="IT271" s="39">
        <v>0</v>
      </c>
      <c r="IU271" s="39">
        <v>0</v>
      </c>
      <c r="IV271" s="39">
        <v>2</v>
      </c>
      <c r="IW271" s="39">
        <v>5</v>
      </c>
      <c r="IX271" s="39">
        <v>1</v>
      </c>
      <c r="IY271" s="39">
        <v>5</v>
      </c>
      <c r="IZ271" s="39">
        <v>1</v>
      </c>
      <c r="JA271" s="39">
        <v>2</v>
      </c>
      <c r="JB271" s="39">
        <v>3</v>
      </c>
      <c r="JC271" s="39">
        <v>2</v>
      </c>
      <c r="JD271" s="2">
        <v>2</v>
      </c>
      <c r="JE271" s="2">
        <v>1</v>
      </c>
      <c r="JF271" s="2">
        <v>5</v>
      </c>
      <c r="JG271" s="2">
        <v>1</v>
      </c>
      <c r="JH271" s="2">
        <v>0</v>
      </c>
      <c r="JI271" s="2">
        <v>0</v>
      </c>
      <c r="JJ271" s="2">
        <v>2</v>
      </c>
      <c r="JK271" s="2">
        <v>0</v>
      </c>
      <c r="JL271" s="2">
        <v>1</v>
      </c>
      <c r="JM271" s="44">
        <v>0</v>
      </c>
      <c r="JN271" s="44">
        <v>0</v>
      </c>
      <c r="JO271" s="44">
        <v>0</v>
      </c>
      <c r="JP271" s="2">
        <v>1</v>
      </c>
      <c r="JQ271" s="2">
        <v>0</v>
      </c>
      <c r="JR271" s="2">
        <v>1</v>
      </c>
      <c r="JS271" s="2">
        <v>0</v>
      </c>
      <c r="JT271" s="2">
        <v>0</v>
      </c>
      <c r="JU271" s="2">
        <v>1</v>
      </c>
      <c r="JV271" s="2">
        <v>0</v>
      </c>
      <c r="JW271" s="2">
        <v>0</v>
      </c>
      <c r="JX271" s="2">
        <v>0</v>
      </c>
      <c r="JY271" s="2">
        <v>0</v>
      </c>
      <c r="JZ271" s="2">
        <v>0</v>
      </c>
      <c r="KA271" s="2">
        <v>0</v>
      </c>
      <c r="KB271" s="25">
        <v>0</v>
      </c>
      <c r="KC271" s="25">
        <v>0</v>
      </c>
      <c r="KD271" s="25">
        <v>0</v>
      </c>
      <c r="KE271" s="25">
        <v>0</v>
      </c>
      <c r="KF271" s="25">
        <v>2</v>
      </c>
      <c r="KG271" s="25">
        <v>6</v>
      </c>
      <c r="KH271" s="25">
        <v>3</v>
      </c>
      <c r="KI271" s="25">
        <v>5</v>
      </c>
      <c r="KJ271" s="25">
        <v>2</v>
      </c>
      <c r="KK271" s="25">
        <v>2</v>
      </c>
      <c r="KL271" s="25">
        <v>3</v>
      </c>
      <c r="KM271" s="25">
        <v>2</v>
      </c>
      <c r="KN271" s="25">
        <v>3</v>
      </c>
      <c r="KO271" s="25">
        <v>1</v>
      </c>
      <c r="KP271" s="25">
        <v>6</v>
      </c>
      <c r="KQ271" s="25">
        <v>1</v>
      </c>
      <c r="KR271" s="44">
        <v>100</v>
      </c>
      <c r="KS271" s="44">
        <v>83.333333333333343</v>
      </c>
      <c r="KT271" s="44">
        <v>33.333333333333329</v>
      </c>
      <c r="KU271" s="44">
        <v>100</v>
      </c>
      <c r="KV271" s="44">
        <v>50</v>
      </c>
      <c r="KW271" s="44">
        <v>100</v>
      </c>
      <c r="KX271" s="44">
        <v>100</v>
      </c>
      <c r="KY271" s="44">
        <v>100</v>
      </c>
      <c r="KZ271" s="44">
        <v>66.666666666666657</v>
      </c>
      <c r="LA271" s="44">
        <v>100</v>
      </c>
      <c r="LB271" s="44">
        <v>83.333333333333343</v>
      </c>
      <c r="LC271" s="44">
        <v>100</v>
      </c>
      <c r="LD271" s="44">
        <v>0</v>
      </c>
      <c r="LE271" s="44">
        <v>0</v>
      </c>
      <c r="LF271" s="44">
        <v>66.666666666666657</v>
      </c>
      <c r="LG271" s="44">
        <v>0</v>
      </c>
      <c r="LH271" s="44">
        <v>50</v>
      </c>
      <c r="LI271" s="44">
        <v>0</v>
      </c>
      <c r="LJ271" s="44">
        <v>0</v>
      </c>
      <c r="LK271" s="44">
        <v>0</v>
      </c>
      <c r="LL271" s="44">
        <v>33.333333333333329</v>
      </c>
      <c r="LM271" s="44">
        <v>0</v>
      </c>
      <c r="LN271" s="44">
        <v>16.666666666666664</v>
      </c>
      <c r="LO271" s="44">
        <v>0</v>
      </c>
      <c r="LP271" s="44">
        <v>0</v>
      </c>
      <c r="LQ271" s="44">
        <v>16.666666666666664</v>
      </c>
      <c r="LR271" s="44">
        <v>0</v>
      </c>
      <c r="LS271" s="44">
        <v>0</v>
      </c>
      <c r="LT271" s="44">
        <v>0</v>
      </c>
      <c r="LU271" s="44">
        <v>0</v>
      </c>
      <c r="LV271" s="44">
        <v>0</v>
      </c>
      <c r="LW271" s="44">
        <v>0</v>
      </c>
      <c r="LX271" s="44">
        <v>0</v>
      </c>
      <c r="LY271" s="44">
        <v>0</v>
      </c>
      <c r="LZ271" s="44">
        <v>0</v>
      </c>
      <c r="MA271" s="44">
        <v>0</v>
      </c>
      <c r="MB271" s="25">
        <v>1</v>
      </c>
      <c r="MC271" s="25">
        <v>0</v>
      </c>
      <c r="MD271" s="25">
        <v>0</v>
      </c>
      <c r="ME271" s="25">
        <v>0</v>
      </c>
      <c r="MF271" s="25">
        <v>0</v>
      </c>
      <c r="MG271" s="25">
        <v>1</v>
      </c>
      <c r="MH271" s="25">
        <v>1</v>
      </c>
      <c r="MI271" s="25">
        <v>2</v>
      </c>
      <c r="MJ271" s="25">
        <v>0</v>
      </c>
      <c r="MK271" s="25">
        <v>0</v>
      </c>
      <c r="ML271" s="25">
        <v>0</v>
      </c>
      <c r="MM271" s="25">
        <v>0</v>
      </c>
      <c r="MN271" s="25">
        <v>4</v>
      </c>
      <c r="MO271" s="25">
        <v>0</v>
      </c>
      <c r="MP271" s="25">
        <v>6</v>
      </c>
      <c r="MQ271" s="25">
        <v>1</v>
      </c>
      <c r="MR271" s="25">
        <v>4</v>
      </c>
      <c r="MS271" s="25">
        <v>2</v>
      </c>
      <c r="MT271" s="25">
        <v>1</v>
      </c>
      <c r="MU271" s="25">
        <v>2</v>
      </c>
      <c r="MV271" s="25">
        <v>2</v>
      </c>
      <c r="MW271" s="44">
        <v>0</v>
      </c>
      <c r="MX271" s="44">
        <v>0</v>
      </c>
      <c r="MY271" s="44">
        <v>0</v>
      </c>
      <c r="MZ271" s="44">
        <v>25</v>
      </c>
      <c r="NA271" s="44">
        <v>999999999</v>
      </c>
      <c r="NB271" s="44">
        <v>0</v>
      </c>
      <c r="NC271" s="44">
        <v>0</v>
      </c>
      <c r="ND271" s="44">
        <v>0</v>
      </c>
      <c r="NE271" s="44">
        <v>50</v>
      </c>
      <c r="NF271" s="44">
        <v>100</v>
      </c>
      <c r="NG271" s="44">
        <v>100</v>
      </c>
      <c r="NH271" s="44">
        <v>0</v>
      </c>
      <c r="NI271" s="44">
        <v>999999999</v>
      </c>
      <c r="NJ271" s="44">
        <v>999999999</v>
      </c>
      <c r="NK271" s="44">
        <v>999999999</v>
      </c>
      <c r="NL271" s="25">
        <v>0</v>
      </c>
      <c r="NM271" s="25">
        <v>0</v>
      </c>
      <c r="NN271" s="25">
        <v>0</v>
      </c>
      <c r="NO271" s="25">
        <v>0</v>
      </c>
      <c r="NP271" s="25">
        <v>0</v>
      </c>
      <c r="NQ271" s="25">
        <v>0</v>
      </c>
      <c r="NR271" s="25">
        <v>0</v>
      </c>
      <c r="NS271" s="25">
        <v>0</v>
      </c>
      <c r="NT271" s="25">
        <v>0</v>
      </c>
      <c r="NU271" s="25">
        <v>0</v>
      </c>
      <c r="NV271" s="25">
        <v>0</v>
      </c>
      <c r="NW271" s="25">
        <v>0</v>
      </c>
      <c r="NX271" s="25">
        <v>0</v>
      </c>
      <c r="NY271" s="25">
        <v>4</v>
      </c>
      <c r="NZ271" s="25">
        <v>0</v>
      </c>
      <c r="OA271" s="25">
        <v>0</v>
      </c>
      <c r="OB271" s="25">
        <v>0</v>
      </c>
      <c r="OC271" s="25">
        <v>1</v>
      </c>
      <c r="OD271" s="44">
        <v>0</v>
      </c>
      <c r="OE271" s="44">
        <v>0</v>
      </c>
      <c r="OF271" s="44">
        <v>0</v>
      </c>
      <c r="OG271" s="44">
        <v>0</v>
      </c>
      <c r="OH271" s="44">
        <v>0</v>
      </c>
      <c r="OI271" s="44">
        <v>0</v>
      </c>
      <c r="OJ271" s="44">
        <v>999999999</v>
      </c>
      <c r="OK271" s="44">
        <v>0</v>
      </c>
      <c r="OL271" s="44">
        <v>999999999</v>
      </c>
      <c r="OM271" s="44">
        <v>999999999</v>
      </c>
      <c r="ON271" s="44">
        <v>999999999</v>
      </c>
      <c r="OO271" s="44">
        <v>0</v>
      </c>
      <c r="OP271" s="44">
        <v>999999999</v>
      </c>
      <c r="OQ271" s="44">
        <v>999999999</v>
      </c>
      <c r="OR271" s="44">
        <v>999999999</v>
      </c>
      <c r="OS271" s="44">
        <v>999999999</v>
      </c>
      <c r="OT271" s="44">
        <v>999999999</v>
      </c>
      <c r="OU271" s="44">
        <v>999999999</v>
      </c>
      <c r="OV271" s="25">
        <v>5</v>
      </c>
      <c r="OW271" s="25">
        <v>3</v>
      </c>
      <c r="OX271" s="25">
        <v>7</v>
      </c>
      <c r="OY271" s="25">
        <v>12</v>
      </c>
      <c r="OZ271" s="25">
        <v>10</v>
      </c>
      <c r="PA271" s="25">
        <v>10</v>
      </c>
      <c r="PB271" s="25">
        <v>10</v>
      </c>
      <c r="PC271" s="25">
        <v>12</v>
      </c>
      <c r="PD271" s="25">
        <v>11</v>
      </c>
      <c r="PE271" s="25">
        <v>8</v>
      </c>
      <c r="PF271" s="25">
        <v>13</v>
      </c>
      <c r="PG271" s="25">
        <v>1</v>
      </c>
      <c r="PH271" s="25">
        <v>8</v>
      </c>
      <c r="PI271" s="25">
        <v>8</v>
      </c>
      <c r="PJ271" s="25">
        <v>10</v>
      </c>
      <c r="PK271" s="25">
        <v>13</v>
      </c>
      <c r="PL271" s="25">
        <v>11</v>
      </c>
      <c r="PM271" s="25">
        <v>11</v>
      </c>
      <c r="PN271" s="25">
        <v>10</v>
      </c>
      <c r="PO271" s="25">
        <v>12</v>
      </c>
      <c r="PP271" s="25">
        <v>12</v>
      </c>
      <c r="PQ271" s="25">
        <v>9</v>
      </c>
      <c r="PR271" s="25">
        <v>15</v>
      </c>
      <c r="PS271" s="25">
        <v>6</v>
      </c>
      <c r="PT271" s="44">
        <v>62.5</v>
      </c>
      <c r="PU271" s="44">
        <v>37.5</v>
      </c>
      <c r="PV271" s="44">
        <v>70</v>
      </c>
      <c r="PW271" s="44">
        <v>92.307692307692307</v>
      </c>
      <c r="PX271" s="44">
        <v>90.909090909090907</v>
      </c>
      <c r="PY271" s="44">
        <v>90.909090909090907</v>
      </c>
      <c r="PZ271" s="44">
        <v>100</v>
      </c>
      <c r="QA271" s="44">
        <v>100</v>
      </c>
      <c r="QB271" s="44">
        <v>91.666666666666657</v>
      </c>
      <c r="QC271" s="44">
        <v>88.888888888888886</v>
      </c>
      <c r="QD271" s="44">
        <v>86.666666666666671</v>
      </c>
      <c r="QE271" s="44">
        <v>16.666666666666664</v>
      </c>
      <c r="QF271" s="25">
        <v>4</v>
      </c>
      <c r="QG271" s="25">
        <v>5</v>
      </c>
      <c r="QH271" s="25">
        <v>10</v>
      </c>
      <c r="QI271" s="25">
        <v>12</v>
      </c>
      <c r="QJ271" s="25">
        <v>9</v>
      </c>
      <c r="QK271" s="25">
        <v>9</v>
      </c>
      <c r="QL271" s="25">
        <v>10</v>
      </c>
      <c r="QM271" s="25">
        <v>8</v>
      </c>
      <c r="QN271" s="25">
        <v>10</v>
      </c>
      <c r="QO271" s="25">
        <v>8</v>
      </c>
      <c r="QP271" s="25">
        <v>7</v>
      </c>
      <c r="QQ271" s="25">
        <v>8</v>
      </c>
      <c r="QR271" s="25">
        <v>8</v>
      </c>
      <c r="QS271" s="25">
        <v>10</v>
      </c>
      <c r="QT271" s="25">
        <v>13</v>
      </c>
      <c r="QU271" s="25">
        <v>11</v>
      </c>
      <c r="QV271" s="25">
        <v>11</v>
      </c>
      <c r="QW271" s="25">
        <v>10</v>
      </c>
      <c r="QX271" s="25">
        <v>12</v>
      </c>
      <c r="QY271" s="25">
        <v>12</v>
      </c>
      <c r="QZ271" s="25">
        <v>9</v>
      </c>
      <c r="RA271" s="25">
        <v>15</v>
      </c>
      <c r="RB271" s="44">
        <v>50</v>
      </c>
      <c r="RC271" s="44">
        <v>62.5</v>
      </c>
      <c r="RD271" s="44">
        <v>100</v>
      </c>
      <c r="RE271" s="44">
        <v>92.307692307692307</v>
      </c>
      <c r="RF271" s="44">
        <v>81.818181818181827</v>
      </c>
      <c r="RG271" s="44">
        <v>81.818181818181827</v>
      </c>
      <c r="RH271" s="44">
        <v>100</v>
      </c>
      <c r="RI271" s="44">
        <v>66.666666666666657</v>
      </c>
      <c r="RJ271" s="44">
        <v>83.333333333333343</v>
      </c>
      <c r="RK271" s="44">
        <v>88.888888888888886</v>
      </c>
      <c r="RL271" s="44">
        <v>46.666666666666664</v>
      </c>
      <c r="RM271" s="25">
        <v>6</v>
      </c>
      <c r="RN271" s="25">
        <v>5</v>
      </c>
      <c r="RO271" s="25">
        <v>9</v>
      </c>
      <c r="RP271" s="25">
        <v>6</v>
      </c>
      <c r="RQ271" s="25">
        <v>8</v>
      </c>
      <c r="RR271" s="25">
        <v>6</v>
      </c>
      <c r="RS271" s="25">
        <v>7</v>
      </c>
      <c r="RT271" s="25">
        <v>6</v>
      </c>
      <c r="RU271" s="25">
        <v>5</v>
      </c>
      <c r="RV271" s="25">
        <v>3</v>
      </c>
      <c r="RW271" s="25">
        <v>12</v>
      </c>
      <c r="RX271" s="25">
        <v>3</v>
      </c>
      <c r="RY271" s="25">
        <v>6</v>
      </c>
      <c r="RZ271" s="25">
        <v>4</v>
      </c>
      <c r="SA271" s="25">
        <v>7</v>
      </c>
      <c r="SB271" s="25">
        <v>5</v>
      </c>
      <c r="SC271" s="25">
        <v>7</v>
      </c>
      <c r="SD271" s="25">
        <v>5</v>
      </c>
      <c r="SE271" s="25">
        <v>5</v>
      </c>
      <c r="SF271" s="25">
        <v>7</v>
      </c>
      <c r="SG271" s="25">
        <v>5</v>
      </c>
      <c r="SH271" s="25">
        <v>4</v>
      </c>
      <c r="SI271" s="25">
        <v>10</v>
      </c>
      <c r="SJ271" s="25">
        <v>4</v>
      </c>
      <c r="SK271" s="25">
        <v>6</v>
      </c>
      <c r="SL271" s="25">
        <v>4</v>
      </c>
      <c r="SM271" s="25">
        <v>7</v>
      </c>
      <c r="SN271" s="25">
        <v>5</v>
      </c>
      <c r="SO271" s="25">
        <v>7</v>
      </c>
      <c r="SP271" s="25">
        <v>5</v>
      </c>
      <c r="SQ271" s="25">
        <v>5</v>
      </c>
      <c r="SR271" s="25">
        <v>5</v>
      </c>
      <c r="SS271" s="25">
        <v>4</v>
      </c>
      <c r="ST271" s="25">
        <v>2</v>
      </c>
      <c r="SU271" s="25">
        <v>9</v>
      </c>
      <c r="SV271" s="25">
        <v>3</v>
      </c>
      <c r="SW271" s="44">
        <v>100</v>
      </c>
      <c r="SX271" s="44">
        <v>83.333333333333343</v>
      </c>
      <c r="SY271" s="44">
        <v>100</v>
      </c>
      <c r="SZ271" s="44">
        <v>66.666666666666657</v>
      </c>
      <c r="TA271" s="44">
        <v>88.888888888888886</v>
      </c>
      <c r="TB271" s="44">
        <v>100</v>
      </c>
      <c r="TC271" s="44">
        <v>100</v>
      </c>
      <c r="TD271" s="44">
        <v>66.666666666666657</v>
      </c>
      <c r="TE271" s="44">
        <v>50</v>
      </c>
      <c r="TF271" s="44">
        <v>50</v>
      </c>
      <c r="TG271" s="44">
        <v>85.714285714285708</v>
      </c>
      <c r="TH271" s="44">
        <v>75</v>
      </c>
      <c r="TI271" s="44">
        <v>100</v>
      </c>
      <c r="TJ271" s="44">
        <v>66.666666666666657</v>
      </c>
      <c r="TK271" s="44">
        <v>77.777777777777786</v>
      </c>
      <c r="TL271" s="44">
        <v>55.555555555555557</v>
      </c>
      <c r="TM271" s="44">
        <v>77.777777777777786</v>
      </c>
      <c r="TN271" s="44">
        <v>83.333333333333343</v>
      </c>
      <c r="TO271" s="44">
        <v>71.428571428571431</v>
      </c>
      <c r="TP271" s="44">
        <v>77.777777777777786</v>
      </c>
      <c r="TQ271" s="44">
        <v>50</v>
      </c>
      <c r="TR271" s="44">
        <v>66.666666666666657</v>
      </c>
      <c r="TS271" s="44">
        <v>71.428571428571431</v>
      </c>
      <c r="TT271" s="44">
        <v>100</v>
      </c>
      <c r="TU271" s="44">
        <v>100</v>
      </c>
      <c r="TV271" s="44">
        <v>66.666666666666657</v>
      </c>
      <c r="TW271" s="44">
        <v>77.777777777777786</v>
      </c>
      <c r="TX271" s="44">
        <v>55.555555555555557</v>
      </c>
      <c r="TY271" s="44">
        <v>77.777777777777786</v>
      </c>
      <c r="TZ271" s="44">
        <v>83.333333333333343</v>
      </c>
      <c r="UA271" s="44">
        <v>71.428571428571431</v>
      </c>
      <c r="UB271" s="44">
        <v>55.555555555555557</v>
      </c>
      <c r="UC271" s="44">
        <v>40</v>
      </c>
      <c r="UD271" s="44">
        <v>33.333333333333329</v>
      </c>
      <c r="UE271" s="44">
        <v>64.285714285714292</v>
      </c>
      <c r="UF271" s="44">
        <v>75</v>
      </c>
    </row>
    <row r="272" spans="1:552" x14ac:dyDescent="0.25">
      <c r="A272" s="2" t="str">
        <f t="shared" si="4"/>
        <v xml:space="preserve">420910 Joinville                                                                                                                                    </v>
      </c>
      <c r="B272" s="58">
        <v>420910</v>
      </c>
      <c r="C272" s="2" t="s">
        <v>316</v>
      </c>
      <c r="D272" s="56">
        <v>52</v>
      </c>
      <c r="E272" s="56">
        <v>49</v>
      </c>
      <c r="F272" s="56">
        <v>66</v>
      </c>
      <c r="G272" s="56">
        <v>49</v>
      </c>
      <c r="H272" s="56">
        <v>55</v>
      </c>
      <c r="I272" s="56">
        <v>79</v>
      </c>
      <c r="J272" s="56">
        <v>62</v>
      </c>
      <c r="K272" s="56">
        <v>70</v>
      </c>
      <c r="L272" s="56">
        <v>62</v>
      </c>
      <c r="M272" s="56">
        <v>54</v>
      </c>
      <c r="N272" s="56">
        <v>62</v>
      </c>
      <c r="O272" s="56">
        <v>52</v>
      </c>
      <c r="P272" s="59">
        <v>26</v>
      </c>
      <c r="Q272" s="59">
        <v>19</v>
      </c>
      <c r="R272" s="59">
        <v>36</v>
      </c>
      <c r="S272" s="59">
        <v>26</v>
      </c>
      <c r="T272" s="59">
        <v>28</v>
      </c>
      <c r="U272" s="59">
        <v>55</v>
      </c>
      <c r="V272" s="59">
        <v>46</v>
      </c>
      <c r="W272" s="59">
        <v>54</v>
      </c>
      <c r="X272" s="59">
        <v>50</v>
      </c>
      <c r="Y272" s="59">
        <v>43</v>
      </c>
      <c r="Z272" s="59">
        <v>56</v>
      </c>
      <c r="AA272" s="59">
        <v>45</v>
      </c>
      <c r="AB272" s="62">
        <v>50</v>
      </c>
      <c r="AC272" s="62">
        <v>38.775510204081634</v>
      </c>
      <c r="AD272" s="62">
        <v>54.54545454545454</v>
      </c>
      <c r="AE272" s="62">
        <v>53.061224489795919</v>
      </c>
      <c r="AF272" s="62">
        <v>50.909090909090907</v>
      </c>
      <c r="AG272" s="62">
        <v>69.620253164556971</v>
      </c>
      <c r="AH272" s="62">
        <v>74.193548387096769</v>
      </c>
      <c r="AI272" s="62">
        <v>77.142857142857153</v>
      </c>
      <c r="AJ272" s="62">
        <v>80.645161290322577</v>
      </c>
      <c r="AK272" s="62">
        <v>79.629629629629633</v>
      </c>
      <c r="AL272" s="62">
        <v>90.322580645161281</v>
      </c>
      <c r="AM272" s="62">
        <v>86.538461538461547</v>
      </c>
      <c r="AN272" s="61">
        <v>26</v>
      </c>
      <c r="AO272" s="25">
        <v>30</v>
      </c>
      <c r="AP272" s="25">
        <v>28</v>
      </c>
      <c r="AQ272" s="25">
        <v>23</v>
      </c>
      <c r="AR272" s="25">
        <v>27</v>
      </c>
      <c r="AS272" s="25">
        <v>22</v>
      </c>
      <c r="AT272" s="25">
        <v>15</v>
      </c>
      <c r="AU272" s="25">
        <v>14</v>
      </c>
      <c r="AV272" s="25">
        <v>12</v>
      </c>
      <c r="AW272" s="25">
        <v>11</v>
      </c>
      <c r="AX272" s="25">
        <v>5</v>
      </c>
      <c r="AY272" s="25">
        <v>7</v>
      </c>
      <c r="AZ272" s="39">
        <v>50</v>
      </c>
      <c r="BA272" s="39">
        <v>61.224489795918366</v>
      </c>
      <c r="BB272" s="39">
        <v>42.424242424242422</v>
      </c>
      <c r="BC272" s="39">
        <v>46.938775510204081</v>
      </c>
      <c r="BD272" s="39">
        <v>49.090909090909093</v>
      </c>
      <c r="BE272" s="39">
        <v>27.848101265822784</v>
      </c>
      <c r="BF272" s="39">
        <v>24.193548387096776</v>
      </c>
      <c r="BG272" s="39">
        <v>20</v>
      </c>
      <c r="BH272" s="39">
        <v>19.35483870967742</v>
      </c>
      <c r="BI272" s="39">
        <v>20.37037037037037</v>
      </c>
      <c r="BJ272" s="39">
        <v>8.064516129032258</v>
      </c>
      <c r="BK272" s="39">
        <v>13.461538461538462</v>
      </c>
      <c r="BL272" s="25">
        <v>0</v>
      </c>
      <c r="BM272" s="25">
        <v>0</v>
      </c>
      <c r="BN272" s="25">
        <v>2</v>
      </c>
      <c r="BO272" s="25">
        <v>0</v>
      </c>
      <c r="BP272" s="25">
        <v>0</v>
      </c>
      <c r="BQ272" s="25">
        <v>2</v>
      </c>
      <c r="BR272" s="25">
        <v>1</v>
      </c>
      <c r="BS272" s="25">
        <v>2</v>
      </c>
      <c r="BT272" s="25">
        <v>0</v>
      </c>
      <c r="BU272" s="25">
        <v>0</v>
      </c>
      <c r="BV272" s="25">
        <v>1</v>
      </c>
      <c r="BW272" s="25">
        <v>0</v>
      </c>
      <c r="BX272" s="39">
        <v>0</v>
      </c>
      <c r="BY272" s="39">
        <v>0</v>
      </c>
      <c r="BZ272" s="39">
        <v>3.0303030303030303</v>
      </c>
      <c r="CA272" s="39">
        <v>0</v>
      </c>
      <c r="CB272" s="39">
        <v>0</v>
      </c>
      <c r="CC272" s="39">
        <v>2.5316455696202533</v>
      </c>
      <c r="CD272" s="39">
        <v>1.6129032258064515</v>
      </c>
      <c r="CE272" s="39">
        <v>2.8571428571428572</v>
      </c>
      <c r="CF272" s="39">
        <v>0</v>
      </c>
      <c r="CG272" s="39">
        <v>0</v>
      </c>
      <c r="CH272" s="39">
        <v>1.6129032258064515</v>
      </c>
      <c r="CI272" s="39">
        <v>0</v>
      </c>
      <c r="CJ272" s="63">
        <v>11</v>
      </c>
      <c r="CK272" s="63">
        <v>10</v>
      </c>
      <c r="CL272" s="63">
        <v>13</v>
      </c>
      <c r="CM272" s="63">
        <v>9</v>
      </c>
      <c r="CN272" s="63">
        <v>7</v>
      </c>
      <c r="CO272" s="63">
        <v>21</v>
      </c>
      <c r="CP272" s="63">
        <v>18</v>
      </c>
      <c r="CQ272" s="63">
        <v>29</v>
      </c>
      <c r="CR272" s="63">
        <v>24</v>
      </c>
      <c r="CS272" s="63">
        <v>24</v>
      </c>
      <c r="CT272" s="63">
        <v>22</v>
      </c>
      <c r="CU272" s="63">
        <v>17</v>
      </c>
      <c r="CV272" s="63">
        <v>2</v>
      </c>
      <c r="CW272" s="63">
        <v>1</v>
      </c>
      <c r="CX272" s="63">
        <v>3</v>
      </c>
      <c r="CY272" s="63">
        <v>2</v>
      </c>
      <c r="CZ272" s="63">
        <v>4</v>
      </c>
      <c r="DA272" s="63">
        <v>4</v>
      </c>
      <c r="DB272" s="63">
        <v>6</v>
      </c>
      <c r="DC272" s="63">
        <v>5</v>
      </c>
      <c r="DD272" s="63">
        <v>1</v>
      </c>
      <c r="DE272" s="63">
        <v>1</v>
      </c>
      <c r="DF272" s="63">
        <v>3</v>
      </c>
      <c r="DG272" s="63">
        <v>3</v>
      </c>
      <c r="DH272" s="25">
        <v>4</v>
      </c>
      <c r="DI272" s="25">
        <v>2</v>
      </c>
      <c r="DJ272" s="25">
        <v>8</v>
      </c>
      <c r="DK272" s="25">
        <v>3</v>
      </c>
      <c r="DL272" s="25">
        <v>6</v>
      </c>
      <c r="DM272" s="25">
        <v>12</v>
      </c>
      <c r="DN272" s="25">
        <v>10</v>
      </c>
      <c r="DO272" s="25">
        <v>5</v>
      </c>
      <c r="DP272" s="25">
        <v>6</v>
      </c>
      <c r="DQ272" s="25">
        <v>3</v>
      </c>
      <c r="DR272" s="25">
        <v>9</v>
      </c>
      <c r="DS272" s="25">
        <v>8</v>
      </c>
      <c r="DT272" s="34">
        <v>17</v>
      </c>
      <c r="DU272" s="34">
        <v>13</v>
      </c>
      <c r="DV272" s="34">
        <v>24</v>
      </c>
      <c r="DW272" s="34">
        <v>14</v>
      </c>
      <c r="DX272" s="34">
        <v>17</v>
      </c>
      <c r="DY272" s="34">
        <v>37</v>
      </c>
      <c r="DZ272" s="34">
        <v>34</v>
      </c>
      <c r="EA272" s="2">
        <v>39</v>
      </c>
      <c r="EB272" s="2">
        <v>31</v>
      </c>
      <c r="EC272" s="2">
        <v>28</v>
      </c>
      <c r="ED272" s="2">
        <v>34</v>
      </c>
      <c r="EE272" s="2">
        <v>28</v>
      </c>
      <c r="EF272" s="34">
        <v>64.705882352941174</v>
      </c>
      <c r="EG272" s="34">
        <v>76.923076923076934</v>
      </c>
      <c r="EH272" s="34">
        <v>54.166666666666664</v>
      </c>
      <c r="EI272" s="34">
        <v>64.285714285714292</v>
      </c>
      <c r="EJ272" s="34">
        <v>41.17647058823529</v>
      </c>
      <c r="EK272" s="34">
        <v>56.756756756756758</v>
      </c>
      <c r="EL272" s="34">
        <v>52.941176470588239</v>
      </c>
      <c r="EM272" s="34">
        <v>74.358974358974365</v>
      </c>
      <c r="EN272" s="34">
        <v>77.41935483870968</v>
      </c>
      <c r="EO272" s="34">
        <v>85.714285714285708</v>
      </c>
      <c r="EP272" s="34">
        <v>64.705882352941174</v>
      </c>
      <c r="EQ272" s="34">
        <v>60.714285714285708</v>
      </c>
      <c r="ER272" s="34">
        <v>11.76470588235294</v>
      </c>
      <c r="ES272" s="34">
        <v>7.6923076923076925</v>
      </c>
      <c r="ET272" s="34">
        <v>12.5</v>
      </c>
      <c r="EU272" s="34">
        <v>14.285714285714285</v>
      </c>
      <c r="EV272" s="34">
        <v>23.52941176470588</v>
      </c>
      <c r="EW272" s="34">
        <v>10.810810810810811</v>
      </c>
      <c r="EX272" s="34">
        <v>17.647058823529413</v>
      </c>
      <c r="EY272" s="34">
        <v>12.820512820512819</v>
      </c>
      <c r="EZ272" s="34">
        <v>3.225806451612903</v>
      </c>
      <c r="FA272" s="34">
        <v>3.5714285714285712</v>
      </c>
      <c r="FB272" s="34">
        <v>8.8235294117647065</v>
      </c>
      <c r="FC272" s="34">
        <v>10.714285714285714</v>
      </c>
      <c r="FD272" s="42">
        <v>23.52941176470588</v>
      </c>
      <c r="FE272" s="42">
        <v>15.384615384615385</v>
      </c>
      <c r="FF272" s="42">
        <v>33.333333333333329</v>
      </c>
      <c r="FG272" s="42">
        <v>21.428571428571427</v>
      </c>
      <c r="FH272" s="42">
        <v>35.294117647058826</v>
      </c>
      <c r="FI272" s="42">
        <v>32.432432432432435</v>
      </c>
      <c r="FJ272" s="42">
        <v>29.411764705882355</v>
      </c>
      <c r="FK272" s="42">
        <v>12.820512820512819</v>
      </c>
      <c r="FL272" s="42">
        <v>19.35483870967742</v>
      </c>
      <c r="FM272" s="42">
        <v>10.714285714285714</v>
      </c>
      <c r="FN272" s="42">
        <v>26.47058823529412</v>
      </c>
      <c r="FO272" s="42">
        <v>28.571428571428569</v>
      </c>
      <c r="FP272" s="42">
        <v>17</v>
      </c>
      <c r="FQ272" s="2">
        <v>13</v>
      </c>
      <c r="FR272" s="2">
        <v>17</v>
      </c>
      <c r="FS272" s="2">
        <v>17</v>
      </c>
      <c r="FT272" s="2">
        <v>17</v>
      </c>
      <c r="FU272" s="2">
        <v>36</v>
      </c>
      <c r="FV272" s="2">
        <v>22</v>
      </c>
      <c r="FW272" s="2">
        <v>38</v>
      </c>
      <c r="FX272" s="2">
        <v>32</v>
      </c>
      <c r="FY272" s="2">
        <v>33</v>
      </c>
      <c r="FZ272" s="2">
        <v>36</v>
      </c>
      <c r="GA272" s="2">
        <v>32</v>
      </c>
      <c r="GB272" s="25">
        <v>1</v>
      </c>
      <c r="GC272" s="25">
        <v>1</v>
      </c>
      <c r="GD272" s="25">
        <v>7</v>
      </c>
      <c r="GE272" s="25">
        <v>2</v>
      </c>
      <c r="GF272" s="25">
        <v>4</v>
      </c>
      <c r="GG272" s="25">
        <v>8</v>
      </c>
      <c r="GH272" s="25">
        <v>7</v>
      </c>
      <c r="GI272" s="25">
        <v>5</v>
      </c>
      <c r="GJ272" s="25">
        <v>10</v>
      </c>
      <c r="GK272" s="25">
        <v>2</v>
      </c>
      <c r="GL272" s="25">
        <v>6</v>
      </c>
      <c r="GM272" s="25">
        <v>6</v>
      </c>
      <c r="GN272" s="2">
        <v>6</v>
      </c>
      <c r="GO272" s="2">
        <v>3</v>
      </c>
      <c r="GP272" s="2">
        <v>8</v>
      </c>
      <c r="GQ272" s="2">
        <v>3</v>
      </c>
      <c r="GR272" s="2">
        <v>4</v>
      </c>
      <c r="GS272" s="2">
        <v>7</v>
      </c>
      <c r="GT272" s="2">
        <v>8</v>
      </c>
      <c r="GU272" s="2">
        <v>10</v>
      </c>
      <c r="GV272" s="2">
        <v>5</v>
      </c>
      <c r="GW272" s="2">
        <v>5</v>
      </c>
      <c r="GX272" s="2">
        <v>10</v>
      </c>
      <c r="GY272" s="2">
        <v>6</v>
      </c>
      <c r="GZ272" s="2">
        <v>24</v>
      </c>
      <c r="HA272" s="2">
        <v>17</v>
      </c>
      <c r="HB272" s="2">
        <v>32</v>
      </c>
      <c r="HC272" s="2">
        <v>22</v>
      </c>
      <c r="HD272" s="2">
        <v>25</v>
      </c>
      <c r="HE272" s="2">
        <v>51</v>
      </c>
      <c r="HF272" s="2">
        <v>37</v>
      </c>
      <c r="HG272" s="2">
        <v>53</v>
      </c>
      <c r="HH272" s="2">
        <v>47</v>
      </c>
      <c r="HI272" s="2">
        <v>40</v>
      </c>
      <c r="HJ272" s="2">
        <v>52</v>
      </c>
      <c r="HK272" s="2">
        <v>44</v>
      </c>
      <c r="HL272" s="34">
        <v>70.833333333333343</v>
      </c>
      <c r="HM272" s="34">
        <v>76.470588235294116</v>
      </c>
      <c r="HN272" s="34">
        <v>53.125</v>
      </c>
      <c r="HO272" s="34">
        <v>77.272727272727266</v>
      </c>
      <c r="HP272" s="34">
        <v>68</v>
      </c>
      <c r="HQ272" s="34">
        <v>70.588235294117652</v>
      </c>
      <c r="HR272" s="34">
        <v>59.45945945945946</v>
      </c>
      <c r="HS272" s="34">
        <v>71.698113207547166</v>
      </c>
      <c r="HT272" s="34">
        <v>68.085106382978722</v>
      </c>
      <c r="HU272" s="34">
        <v>82.5</v>
      </c>
      <c r="HV272" s="34">
        <v>69.230769230769226</v>
      </c>
      <c r="HW272" s="34">
        <v>72.727272727272734</v>
      </c>
      <c r="HX272" s="39">
        <v>4.1666666666666661</v>
      </c>
      <c r="HY272" s="39">
        <v>5.8823529411764701</v>
      </c>
      <c r="HZ272" s="39">
        <v>21.875</v>
      </c>
      <c r="IA272" s="39">
        <v>9.0909090909090917</v>
      </c>
      <c r="IB272" s="39">
        <v>16</v>
      </c>
      <c r="IC272" s="39">
        <v>15.686274509803921</v>
      </c>
      <c r="ID272" s="39">
        <v>18.918918918918919</v>
      </c>
      <c r="IE272" s="39">
        <v>9.433962264150944</v>
      </c>
      <c r="IF272" s="39">
        <v>21.276595744680851</v>
      </c>
      <c r="IG272" s="39">
        <v>5</v>
      </c>
      <c r="IH272" s="39">
        <v>11.538461538461538</v>
      </c>
      <c r="II272" s="39">
        <v>13.636363636363635</v>
      </c>
      <c r="IJ272" s="39">
        <v>25</v>
      </c>
      <c r="IK272" s="39">
        <v>17.647058823529413</v>
      </c>
      <c r="IL272" s="39">
        <v>25</v>
      </c>
      <c r="IM272" s="39">
        <v>13.636363636363635</v>
      </c>
      <c r="IN272" s="39">
        <v>16</v>
      </c>
      <c r="IO272" s="39">
        <v>13.725490196078432</v>
      </c>
      <c r="IP272" s="39">
        <v>21.621621621621621</v>
      </c>
      <c r="IQ272" s="39">
        <v>18.867924528301888</v>
      </c>
      <c r="IR272" s="39">
        <v>10.638297872340425</v>
      </c>
      <c r="IS272" s="39">
        <v>12.5</v>
      </c>
      <c r="IT272" s="39">
        <v>19.230769230769234</v>
      </c>
      <c r="IU272" s="39">
        <v>13.636363636363635</v>
      </c>
      <c r="IV272" s="39">
        <v>15</v>
      </c>
      <c r="IW272" s="39">
        <v>20</v>
      </c>
      <c r="IX272" s="39">
        <v>17</v>
      </c>
      <c r="IY272" s="39">
        <v>11</v>
      </c>
      <c r="IZ272" s="39">
        <v>11</v>
      </c>
      <c r="JA272" s="39">
        <v>15</v>
      </c>
      <c r="JB272" s="39">
        <v>12</v>
      </c>
      <c r="JC272" s="39">
        <v>10</v>
      </c>
      <c r="JD272" s="2">
        <v>7</v>
      </c>
      <c r="JE272" s="2">
        <v>8</v>
      </c>
      <c r="JF272" s="2">
        <v>3</v>
      </c>
      <c r="JG272" s="2">
        <v>7</v>
      </c>
      <c r="JH272" s="2">
        <v>7</v>
      </c>
      <c r="JI272" s="2">
        <v>2</v>
      </c>
      <c r="JJ272" s="2">
        <v>4</v>
      </c>
      <c r="JK272" s="2">
        <v>2</v>
      </c>
      <c r="JL272" s="2">
        <v>11</v>
      </c>
      <c r="JM272" s="44">
        <v>4</v>
      </c>
      <c r="JN272" s="44">
        <v>2</v>
      </c>
      <c r="JO272" s="44">
        <v>3</v>
      </c>
      <c r="JP272" s="2">
        <v>3</v>
      </c>
      <c r="JQ272" s="2">
        <v>2</v>
      </c>
      <c r="JR272" s="2">
        <v>1</v>
      </c>
      <c r="JS272" s="2">
        <v>0</v>
      </c>
      <c r="JT272" s="2">
        <v>4</v>
      </c>
      <c r="JU272" s="2">
        <v>6</v>
      </c>
      <c r="JV272" s="2">
        <v>4</v>
      </c>
      <c r="JW272" s="2">
        <v>5</v>
      </c>
      <c r="JX272" s="2">
        <v>2</v>
      </c>
      <c r="JY272" s="2">
        <v>3</v>
      </c>
      <c r="JZ272" s="2">
        <v>0</v>
      </c>
      <c r="KA272" s="2">
        <v>1</v>
      </c>
      <c r="KB272" s="25">
        <v>1</v>
      </c>
      <c r="KC272" s="25">
        <v>1</v>
      </c>
      <c r="KD272" s="25">
        <v>1</v>
      </c>
      <c r="KE272" s="25">
        <v>0</v>
      </c>
      <c r="KF272" s="25">
        <v>26</v>
      </c>
      <c r="KG272" s="25">
        <v>28</v>
      </c>
      <c r="KH272" s="25">
        <v>25</v>
      </c>
      <c r="KI272" s="25">
        <v>18</v>
      </c>
      <c r="KJ272" s="25">
        <v>24</v>
      </c>
      <c r="KK272" s="25">
        <v>22</v>
      </c>
      <c r="KL272" s="25">
        <v>14</v>
      </c>
      <c r="KM272" s="25">
        <v>14</v>
      </c>
      <c r="KN272" s="25">
        <v>11</v>
      </c>
      <c r="KO272" s="25">
        <v>11</v>
      </c>
      <c r="KP272" s="25">
        <v>5</v>
      </c>
      <c r="KQ272" s="25">
        <v>7</v>
      </c>
      <c r="KR272" s="44">
        <v>57.692307692307686</v>
      </c>
      <c r="KS272" s="44">
        <v>71.428571428571431</v>
      </c>
      <c r="KT272" s="44">
        <v>68</v>
      </c>
      <c r="KU272" s="44">
        <v>61.111111111111114</v>
      </c>
      <c r="KV272" s="44">
        <v>45.833333333333329</v>
      </c>
      <c r="KW272" s="44">
        <v>68.181818181818173</v>
      </c>
      <c r="KX272" s="44">
        <v>85.714285714285708</v>
      </c>
      <c r="KY272" s="44">
        <v>71.428571428571431</v>
      </c>
      <c r="KZ272" s="44">
        <v>63.636363636363633</v>
      </c>
      <c r="LA272" s="44">
        <v>72.727272727272734</v>
      </c>
      <c r="LB272" s="44">
        <v>60</v>
      </c>
      <c r="LC272" s="44">
        <v>100</v>
      </c>
      <c r="LD272" s="44">
        <v>26.923076923076923</v>
      </c>
      <c r="LE272" s="44">
        <v>7.1428571428571423</v>
      </c>
      <c r="LF272" s="44">
        <v>16</v>
      </c>
      <c r="LG272" s="44">
        <v>11.111111111111111</v>
      </c>
      <c r="LH272" s="44">
        <v>45.833333333333329</v>
      </c>
      <c r="LI272" s="44">
        <v>18.181818181818183</v>
      </c>
      <c r="LJ272" s="44">
        <v>14.285714285714285</v>
      </c>
      <c r="LK272" s="44">
        <v>21.428571428571427</v>
      </c>
      <c r="LL272" s="44">
        <v>27.27272727272727</v>
      </c>
      <c r="LM272" s="44">
        <v>18.181818181818183</v>
      </c>
      <c r="LN272" s="44">
        <v>20</v>
      </c>
      <c r="LO272" s="44">
        <v>0</v>
      </c>
      <c r="LP272" s="44">
        <v>15.384615384615385</v>
      </c>
      <c r="LQ272" s="44">
        <v>21.428571428571427</v>
      </c>
      <c r="LR272" s="44">
        <v>16</v>
      </c>
      <c r="LS272" s="44">
        <v>27.777777777777779</v>
      </c>
      <c r="LT272" s="44">
        <v>8.3333333333333321</v>
      </c>
      <c r="LU272" s="44">
        <v>13.636363636363635</v>
      </c>
      <c r="LV272" s="44">
        <v>0</v>
      </c>
      <c r="LW272" s="44">
        <v>7.1428571428571423</v>
      </c>
      <c r="LX272" s="44">
        <v>9.0909090909090917</v>
      </c>
      <c r="LY272" s="44">
        <v>9.0909090909090917</v>
      </c>
      <c r="LZ272" s="44">
        <v>20</v>
      </c>
      <c r="MA272" s="44">
        <v>0</v>
      </c>
      <c r="MB272" s="25">
        <v>5</v>
      </c>
      <c r="MC272" s="25">
        <v>6</v>
      </c>
      <c r="MD272" s="25">
        <v>6</v>
      </c>
      <c r="ME272" s="25">
        <v>2</v>
      </c>
      <c r="MF272" s="25">
        <v>2</v>
      </c>
      <c r="MG272" s="25">
        <v>9</v>
      </c>
      <c r="MH272" s="25">
        <v>9</v>
      </c>
      <c r="MI272" s="25">
        <v>5</v>
      </c>
      <c r="MJ272" s="25">
        <v>3</v>
      </c>
      <c r="MK272" s="25">
        <v>2</v>
      </c>
      <c r="ML272" s="25">
        <v>8</v>
      </c>
      <c r="MM272" s="25">
        <v>3</v>
      </c>
      <c r="MN272" s="25">
        <v>18</v>
      </c>
      <c r="MO272" s="25">
        <v>13</v>
      </c>
      <c r="MP272" s="25">
        <v>24</v>
      </c>
      <c r="MQ272" s="25">
        <v>14</v>
      </c>
      <c r="MR272" s="25">
        <v>17</v>
      </c>
      <c r="MS272" s="25">
        <v>37</v>
      </c>
      <c r="MT272" s="25">
        <v>20</v>
      </c>
      <c r="MU272" s="25">
        <v>15</v>
      </c>
      <c r="MV272" s="25">
        <v>17</v>
      </c>
      <c r="MW272" s="44">
        <v>9</v>
      </c>
      <c r="MX272" s="44">
        <v>20</v>
      </c>
      <c r="MY272" s="44">
        <v>17</v>
      </c>
      <c r="MZ272" s="44">
        <v>27.777777777777779</v>
      </c>
      <c r="NA272" s="44">
        <v>46.153846153846153</v>
      </c>
      <c r="NB272" s="44">
        <v>25</v>
      </c>
      <c r="NC272" s="44">
        <v>14.285714285714285</v>
      </c>
      <c r="ND272" s="44">
        <v>11.76470588235294</v>
      </c>
      <c r="NE272" s="44">
        <v>24.324324324324326</v>
      </c>
      <c r="NF272" s="44">
        <v>45</v>
      </c>
      <c r="NG272" s="44">
        <v>33.333333333333329</v>
      </c>
      <c r="NH272" s="44">
        <v>17.647058823529413</v>
      </c>
      <c r="NI272" s="44">
        <v>22.222222222222221</v>
      </c>
      <c r="NJ272" s="44">
        <v>40</v>
      </c>
      <c r="NK272" s="44">
        <v>17.647058823529413</v>
      </c>
      <c r="NL272" s="25">
        <v>1</v>
      </c>
      <c r="NM272" s="25">
        <v>0</v>
      </c>
      <c r="NN272" s="25">
        <v>0</v>
      </c>
      <c r="NO272" s="25">
        <v>0</v>
      </c>
      <c r="NP272" s="25">
        <v>2</v>
      </c>
      <c r="NQ272" s="25">
        <v>0</v>
      </c>
      <c r="NR272" s="25">
        <v>0</v>
      </c>
      <c r="NS272" s="25">
        <v>0</v>
      </c>
      <c r="NT272" s="25">
        <v>0</v>
      </c>
      <c r="NU272" s="25">
        <v>0</v>
      </c>
      <c r="NV272" s="25">
        <v>0</v>
      </c>
      <c r="NW272" s="25">
        <v>0</v>
      </c>
      <c r="NX272" s="25">
        <v>6</v>
      </c>
      <c r="NY272" s="25">
        <v>5</v>
      </c>
      <c r="NZ272" s="25">
        <v>6</v>
      </c>
      <c r="OA272" s="25">
        <v>4</v>
      </c>
      <c r="OB272" s="25">
        <v>3</v>
      </c>
      <c r="OC272" s="25">
        <v>0</v>
      </c>
      <c r="OD272" s="44">
        <v>2</v>
      </c>
      <c r="OE272" s="44">
        <v>1</v>
      </c>
      <c r="OF272" s="44">
        <v>0</v>
      </c>
      <c r="OG272" s="44">
        <v>0</v>
      </c>
      <c r="OH272" s="44">
        <v>0</v>
      </c>
      <c r="OI272" s="44">
        <v>0</v>
      </c>
      <c r="OJ272" s="44">
        <v>16.666666666666664</v>
      </c>
      <c r="OK272" s="44">
        <v>0</v>
      </c>
      <c r="OL272" s="44">
        <v>0</v>
      </c>
      <c r="OM272" s="44">
        <v>0</v>
      </c>
      <c r="ON272" s="44">
        <v>66.666666666666657</v>
      </c>
      <c r="OO272" s="44">
        <v>999999999</v>
      </c>
      <c r="OP272" s="44">
        <v>0</v>
      </c>
      <c r="OQ272" s="44">
        <v>0</v>
      </c>
      <c r="OR272" s="44">
        <v>999999999</v>
      </c>
      <c r="OS272" s="44">
        <v>999999999</v>
      </c>
      <c r="OT272" s="44">
        <v>999999999</v>
      </c>
      <c r="OU272" s="44">
        <v>999999999</v>
      </c>
      <c r="OV272" s="25">
        <v>26</v>
      </c>
      <c r="OW272" s="25">
        <v>25</v>
      </c>
      <c r="OX272" s="25">
        <v>41</v>
      </c>
      <c r="OY272" s="25">
        <v>44</v>
      </c>
      <c r="OZ272" s="25">
        <v>56</v>
      </c>
      <c r="PA272" s="25">
        <v>73</v>
      </c>
      <c r="PB272" s="25">
        <v>76</v>
      </c>
      <c r="PC272" s="25">
        <v>76</v>
      </c>
      <c r="PD272" s="25">
        <v>66</v>
      </c>
      <c r="PE272" s="25">
        <v>62</v>
      </c>
      <c r="PF272" s="25">
        <v>52</v>
      </c>
      <c r="PG272" s="25">
        <v>20</v>
      </c>
      <c r="PH272" s="25">
        <v>65</v>
      </c>
      <c r="PI272" s="25">
        <v>69</v>
      </c>
      <c r="PJ272" s="25">
        <v>77</v>
      </c>
      <c r="PK272" s="25">
        <v>73</v>
      </c>
      <c r="PL272" s="25">
        <v>73</v>
      </c>
      <c r="PM272" s="25">
        <v>91</v>
      </c>
      <c r="PN272" s="25">
        <v>94</v>
      </c>
      <c r="PO272" s="25">
        <v>92</v>
      </c>
      <c r="PP272" s="25">
        <v>86</v>
      </c>
      <c r="PQ272" s="25">
        <v>81</v>
      </c>
      <c r="PR272" s="25">
        <v>76</v>
      </c>
      <c r="PS272" s="25">
        <v>67</v>
      </c>
      <c r="PT272" s="44">
        <v>40</v>
      </c>
      <c r="PU272" s="44">
        <v>36.231884057971016</v>
      </c>
      <c r="PV272" s="44">
        <v>53.246753246753244</v>
      </c>
      <c r="PW272" s="44">
        <v>60.273972602739725</v>
      </c>
      <c r="PX272" s="44">
        <v>76.712328767123282</v>
      </c>
      <c r="PY272" s="44">
        <v>80.219780219780219</v>
      </c>
      <c r="PZ272" s="44">
        <v>80.851063829787222</v>
      </c>
      <c r="QA272" s="44">
        <v>82.608695652173907</v>
      </c>
      <c r="QB272" s="44">
        <v>76.744186046511629</v>
      </c>
      <c r="QC272" s="44">
        <v>76.543209876543202</v>
      </c>
      <c r="QD272" s="44">
        <v>68.421052631578945</v>
      </c>
      <c r="QE272" s="44">
        <v>29.850746268656714</v>
      </c>
      <c r="QF272" s="25">
        <v>31</v>
      </c>
      <c r="QG272" s="25">
        <v>31</v>
      </c>
      <c r="QH272" s="25">
        <v>47</v>
      </c>
      <c r="QI272" s="25">
        <v>51</v>
      </c>
      <c r="QJ272" s="25">
        <v>51</v>
      </c>
      <c r="QK272" s="25">
        <v>65</v>
      </c>
      <c r="QL272" s="25">
        <v>65</v>
      </c>
      <c r="QM272" s="25">
        <v>70</v>
      </c>
      <c r="QN272" s="25">
        <v>57</v>
      </c>
      <c r="QO272" s="25">
        <v>54</v>
      </c>
      <c r="QP272" s="25">
        <v>29</v>
      </c>
      <c r="QQ272" s="25">
        <v>65</v>
      </c>
      <c r="QR272" s="25">
        <v>69</v>
      </c>
      <c r="QS272" s="25">
        <v>77</v>
      </c>
      <c r="QT272" s="25">
        <v>73</v>
      </c>
      <c r="QU272" s="25">
        <v>73</v>
      </c>
      <c r="QV272" s="25">
        <v>91</v>
      </c>
      <c r="QW272" s="25">
        <v>94</v>
      </c>
      <c r="QX272" s="25">
        <v>92</v>
      </c>
      <c r="QY272" s="25">
        <v>86</v>
      </c>
      <c r="QZ272" s="25">
        <v>81</v>
      </c>
      <c r="RA272" s="25">
        <v>76</v>
      </c>
      <c r="RB272" s="44">
        <v>47.692307692307693</v>
      </c>
      <c r="RC272" s="44">
        <v>44.927536231884055</v>
      </c>
      <c r="RD272" s="44">
        <v>61.038961038961034</v>
      </c>
      <c r="RE272" s="44">
        <v>69.863013698630141</v>
      </c>
      <c r="RF272" s="44">
        <v>69.863013698630141</v>
      </c>
      <c r="RG272" s="44">
        <v>71.428571428571431</v>
      </c>
      <c r="RH272" s="44">
        <v>69.148936170212778</v>
      </c>
      <c r="RI272" s="44">
        <v>76.08695652173914</v>
      </c>
      <c r="RJ272" s="44">
        <v>66.279069767441854</v>
      </c>
      <c r="RK272" s="44">
        <v>66.666666666666657</v>
      </c>
      <c r="RL272" s="44">
        <v>38.15789473684211</v>
      </c>
      <c r="RM272" s="25">
        <v>41</v>
      </c>
      <c r="RN272" s="25">
        <v>42</v>
      </c>
      <c r="RO272" s="25">
        <v>55</v>
      </c>
      <c r="RP272" s="25">
        <v>38</v>
      </c>
      <c r="RQ272" s="25">
        <v>47</v>
      </c>
      <c r="RR272" s="25">
        <v>68</v>
      </c>
      <c r="RS272" s="25">
        <v>40</v>
      </c>
      <c r="RT272" s="25">
        <v>47</v>
      </c>
      <c r="RU272" s="25">
        <v>45</v>
      </c>
      <c r="RV272" s="25">
        <v>44</v>
      </c>
      <c r="RW272" s="25">
        <v>47</v>
      </c>
      <c r="RX272" s="25">
        <v>41</v>
      </c>
      <c r="RY272" s="25">
        <v>41</v>
      </c>
      <c r="RZ272" s="25">
        <v>37</v>
      </c>
      <c r="SA272" s="25">
        <v>48</v>
      </c>
      <c r="SB272" s="25">
        <v>30</v>
      </c>
      <c r="SC272" s="25">
        <v>45</v>
      </c>
      <c r="SD272" s="25">
        <v>60</v>
      </c>
      <c r="SE272" s="25">
        <v>31</v>
      </c>
      <c r="SF272" s="25">
        <v>50</v>
      </c>
      <c r="SG272" s="25">
        <v>38</v>
      </c>
      <c r="SH272" s="25">
        <v>35</v>
      </c>
      <c r="SI272" s="25">
        <v>38</v>
      </c>
      <c r="SJ272" s="25">
        <v>29</v>
      </c>
      <c r="SK272" s="25">
        <v>35</v>
      </c>
      <c r="SL272" s="25">
        <v>36</v>
      </c>
      <c r="SM272" s="25">
        <v>47</v>
      </c>
      <c r="SN272" s="25">
        <v>29</v>
      </c>
      <c r="SO272" s="25">
        <v>44</v>
      </c>
      <c r="SP272" s="25">
        <v>55</v>
      </c>
      <c r="SQ272" s="25">
        <v>24</v>
      </c>
      <c r="SR272" s="25">
        <v>37</v>
      </c>
      <c r="SS272" s="25">
        <v>33</v>
      </c>
      <c r="ST272" s="25">
        <v>34</v>
      </c>
      <c r="SU272" s="25">
        <v>32</v>
      </c>
      <c r="SV272" s="25">
        <v>26</v>
      </c>
      <c r="SW272" s="44">
        <v>78.84615384615384</v>
      </c>
      <c r="SX272" s="44">
        <v>85.714285714285708</v>
      </c>
      <c r="SY272" s="44">
        <v>83.333333333333343</v>
      </c>
      <c r="SZ272" s="44">
        <v>77.551020408163268</v>
      </c>
      <c r="TA272" s="44">
        <v>85.454545454545453</v>
      </c>
      <c r="TB272" s="44">
        <v>86.075949367088612</v>
      </c>
      <c r="TC272" s="44">
        <v>64.516129032258064</v>
      </c>
      <c r="TD272" s="44">
        <v>67.142857142857139</v>
      </c>
      <c r="TE272" s="44">
        <v>72.58064516129032</v>
      </c>
      <c r="TF272" s="44">
        <v>81.481481481481481</v>
      </c>
      <c r="TG272" s="44">
        <v>75.806451612903231</v>
      </c>
      <c r="TH272" s="44">
        <v>78.84615384615384</v>
      </c>
      <c r="TI272" s="44">
        <v>78.84615384615384</v>
      </c>
      <c r="TJ272" s="44">
        <v>75.510204081632651</v>
      </c>
      <c r="TK272" s="44">
        <v>72.727272727272734</v>
      </c>
      <c r="TL272" s="44">
        <v>61.224489795918366</v>
      </c>
      <c r="TM272" s="44">
        <v>81.818181818181827</v>
      </c>
      <c r="TN272" s="44">
        <v>75.949367088607602</v>
      </c>
      <c r="TO272" s="44">
        <v>50</v>
      </c>
      <c r="TP272" s="44">
        <v>71.428571428571431</v>
      </c>
      <c r="TQ272" s="44">
        <v>61.29032258064516</v>
      </c>
      <c r="TR272" s="44">
        <v>64.81481481481481</v>
      </c>
      <c r="TS272" s="44">
        <v>61.29032258064516</v>
      </c>
      <c r="TT272" s="44">
        <v>55.769230769230774</v>
      </c>
      <c r="TU272" s="44">
        <v>67.307692307692307</v>
      </c>
      <c r="TV272" s="44">
        <v>73.469387755102048</v>
      </c>
      <c r="TW272" s="44">
        <v>71.212121212121218</v>
      </c>
      <c r="TX272" s="44">
        <v>59.183673469387756</v>
      </c>
      <c r="TY272" s="44">
        <v>80</v>
      </c>
      <c r="TZ272" s="44">
        <v>69.620253164556971</v>
      </c>
      <c r="UA272" s="44">
        <v>38.70967741935484</v>
      </c>
      <c r="UB272" s="44">
        <v>52.857142857142861</v>
      </c>
      <c r="UC272" s="44">
        <v>53.225806451612897</v>
      </c>
      <c r="UD272" s="44">
        <v>62.962962962962962</v>
      </c>
      <c r="UE272" s="44">
        <v>51.612903225806448</v>
      </c>
      <c r="UF272" s="44">
        <v>50</v>
      </c>
    </row>
    <row r="273" spans="1:552" x14ac:dyDescent="0.25">
      <c r="A273" s="2" t="str">
        <f t="shared" si="4"/>
        <v xml:space="preserve">420930 Lages                                                                                                                                        </v>
      </c>
      <c r="B273" s="58">
        <v>420930</v>
      </c>
      <c r="C273" s="2" t="s">
        <v>317</v>
      </c>
      <c r="D273" s="56">
        <v>11</v>
      </c>
      <c r="E273" s="56">
        <v>13</v>
      </c>
      <c r="F273" s="56">
        <v>9</v>
      </c>
      <c r="G273" s="56">
        <v>9</v>
      </c>
      <c r="H273" s="56">
        <v>20</v>
      </c>
      <c r="I273" s="56">
        <v>23</v>
      </c>
      <c r="J273" s="56">
        <v>23</v>
      </c>
      <c r="K273" s="56">
        <v>14</v>
      </c>
      <c r="L273" s="56">
        <v>8</v>
      </c>
      <c r="M273" s="56">
        <v>18</v>
      </c>
      <c r="N273" s="56">
        <v>17</v>
      </c>
      <c r="O273" s="56">
        <v>17</v>
      </c>
      <c r="P273" s="59">
        <v>3</v>
      </c>
      <c r="Q273" s="59">
        <v>4</v>
      </c>
      <c r="R273" s="59">
        <v>2</v>
      </c>
      <c r="S273" s="59">
        <v>2</v>
      </c>
      <c r="T273" s="59">
        <v>4</v>
      </c>
      <c r="U273" s="59">
        <v>8</v>
      </c>
      <c r="V273" s="59">
        <v>14</v>
      </c>
      <c r="W273" s="59">
        <v>9</v>
      </c>
      <c r="X273" s="59">
        <v>5</v>
      </c>
      <c r="Y273" s="59">
        <v>12</v>
      </c>
      <c r="Z273" s="59">
        <v>10</v>
      </c>
      <c r="AA273" s="59">
        <v>12</v>
      </c>
      <c r="AB273" s="62">
        <v>27.27272727272727</v>
      </c>
      <c r="AC273" s="62">
        <v>30.76923076923077</v>
      </c>
      <c r="AD273" s="62">
        <v>22.222222222222221</v>
      </c>
      <c r="AE273" s="62">
        <v>22.222222222222221</v>
      </c>
      <c r="AF273" s="62">
        <v>20</v>
      </c>
      <c r="AG273" s="62">
        <v>34.782608695652172</v>
      </c>
      <c r="AH273" s="62">
        <v>60.869565217391312</v>
      </c>
      <c r="AI273" s="62">
        <v>64.285714285714292</v>
      </c>
      <c r="AJ273" s="62">
        <v>62.5</v>
      </c>
      <c r="AK273" s="62">
        <v>66.666666666666657</v>
      </c>
      <c r="AL273" s="62">
        <v>58.82352941176471</v>
      </c>
      <c r="AM273" s="62">
        <v>70.588235294117652</v>
      </c>
      <c r="AN273" s="61">
        <v>8</v>
      </c>
      <c r="AO273" s="25">
        <v>9</v>
      </c>
      <c r="AP273" s="25">
        <v>7</v>
      </c>
      <c r="AQ273" s="25">
        <v>6</v>
      </c>
      <c r="AR273" s="25">
        <v>14</v>
      </c>
      <c r="AS273" s="25">
        <v>14</v>
      </c>
      <c r="AT273" s="25">
        <v>9</v>
      </c>
      <c r="AU273" s="25">
        <v>5</v>
      </c>
      <c r="AV273" s="25">
        <v>3</v>
      </c>
      <c r="AW273" s="25">
        <v>5</v>
      </c>
      <c r="AX273" s="25">
        <v>6</v>
      </c>
      <c r="AY273" s="25">
        <v>5</v>
      </c>
      <c r="AZ273" s="39">
        <v>72.727272727272734</v>
      </c>
      <c r="BA273" s="39">
        <v>69.230769230769226</v>
      </c>
      <c r="BB273" s="39">
        <v>77.777777777777786</v>
      </c>
      <c r="BC273" s="39">
        <v>66.666666666666657</v>
      </c>
      <c r="BD273" s="39">
        <v>70</v>
      </c>
      <c r="BE273" s="39">
        <v>60.869565217391312</v>
      </c>
      <c r="BF273" s="39">
        <v>39.130434782608695</v>
      </c>
      <c r="BG273" s="39">
        <v>35.714285714285715</v>
      </c>
      <c r="BH273" s="39">
        <v>37.5</v>
      </c>
      <c r="BI273" s="39">
        <v>27.777777777777779</v>
      </c>
      <c r="BJ273" s="39">
        <v>35.294117647058826</v>
      </c>
      <c r="BK273" s="39">
        <v>29.411764705882355</v>
      </c>
      <c r="BL273" s="25">
        <v>0</v>
      </c>
      <c r="BM273" s="25">
        <v>0</v>
      </c>
      <c r="BN273" s="25">
        <v>0</v>
      </c>
      <c r="BO273" s="25">
        <v>1</v>
      </c>
      <c r="BP273" s="25">
        <v>2</v>
      </c>
      <c r="BQ273" s="25">
        <v>1</v>
      </c>
      <c r="BR273" s="25">
        <v>0</v>
      </c>
      <c r="BS273" s="25">
        <v>0</v>
      </c>
      <c r="BT273" s="25">
        <v>0</v>
      </c>
      <c r="BU273" s="25">
        <v>1</v>
      </c>
      <c r="BV273" s="25">
        <v>1</v>
      </c>
      <c r="BW273" s="25">
        <v>0</v>
      </c>
      <c r="BX273" s="39">
        <v>0</v>
      </c>
      <c r="BY273" s="39">
        <v>0</v>
      </c>
      <c r="BZ273" s="39">
        <v>0</v>
      </c>
      <c r="CA273" s="39">
        <v>11.111111111111111</v>
      </c>
      <c r="CB273" s="39">
        <v>10</v>
      </c>
      <c r="CC273" s="39">
        <v>4.3478260869565215</v>
      </c>
      <c r="CD273" s="39">
        <v>0</v>
      </c>
      <c r="CE273" s="39">
        <v>0</v>
      </c>
      <c r="CF273" s="39">
        <v>0</v>
      </c>
      <c r="CG273" s="39">
        <v>5.5555555555555554</v>
      </c>
      <c r="CH273" s="39">
        <v>5.8823529411764701</v>
      </c>
      <c r="CI273" s="39">
        <v>0</v>
      </c>
      <c r="CJ273" s="63">
        <v>2</v>
      </c>
      <c r="CK273" s="63">
        <v>0</v>
      </c>
      <c r="CL273" s="63">
        <v>1</v>
      </c>
      <c r="CM273" s="63">
        <v>0</v>
      </c>
      <c r="CN273" s="63">
        <v>1</v>
      </c>
      <c r="CO273" s="63">
        <v>3</v>
      </c>
      <c r="CP273" s="63">
        <v>4</v>
      </c>
      <c r="CQ273" s="63">
        <v>2</v>
      </c>
      <c r="CR273" s="63">
        <v>2</v>
      </c>
      <c r="CS273" s="63">
        <v>6</v>
      </c>
      <c r="CT273" s="63">
        <v>6</v>
      </c>
      <c r="CU273" s="63">
        <v>4</v>
      </c>
      <c r="CV273" s="63">
        <v>0</v>
      </c>
      <c r="CW273" s="63">
        <v>0</v>
      </c>
      <c r="CX273" s="63">
        <v>0</v>
      </c>
      <c r="CY273" s="63">
        <v>0</v>
      </c>
      <c r="CZ273" s="63">
        <v>1</v>
      </c>
      <c r="DA273" s="63">
        <v>0</v>
      </c>
      <c r="DB273" s="63">
        <v>0</v>
      </c>
      <c r="DC273" s="63">
        <v>1</v>
      </c>
      <c r="DD273" s="63">
        <v>0</v>
      </c>
      <c r="DE273" s="63">
        <v>1</v>
      </c>
      <c r="DF273" s="63">
        <v>0</v>
      </c>
      <c r="DG273" s="63">
        <v>0</v>
      </c>
      <c r="DH273" s="25">
        <v>0</v>
      </c>
      <c r="DI273" s="25">
        <v>0</v>
      </c>
      <c r="DJ273" s="25">
        <v>0</v>
      </c>
      <c r="DK273" s="25">
        <v>1</v>
      </c>
      <c r="DL273" s="25">
        <v>0</v>
      </c>
      <c r="DM273" s="25">
        <v>4</v>
      </c>
      <c r="DN273" s="25">
        <v>2</v>
      </c>
      <c r="DO273" s="25">
        <v>1</v>
      </c>
      <c r="DP273" s="25">
        <v>1</v>
      </c>
      <c r="DQ273" s="25">
        <v>2</v>
      </c>
      <c r="DR273" s="25">
        <v>1</v>
      </c>
      <c r="DS273" s="25">
        <v>0</v>
      </c>
      <c r="DT273" s="34">
        <v>2</v>
      </c>
      <c r="DU273" s="34">
        <v>0</v>
      </c>
      <c r="DV273" s="34">
        <v>1</v>
      </c>
      <c r="DW273" s="34">
        <v>1</v>
      </c>
      <c r="DX273" s="34">
        <v>2</v>
      </c>
      <c r="DY273" s="34">
        <v>7</v>
      </c>
      <c r="DZ273" s="34">
        <v>6</v>
      </c>
      <c r="EA273" s="2">
        <v>4</v>
      </c>
      <c r="EB273" s="2">
        <v>3</v>
      </c>
      <c r="EC273" s="2">
        <v>9</v>
      </c>
      <c r="ED273" s="2">
        <v>7</v>
      </c>
      <c r="EE273" s="2">
        <v>4</v>
      </c>
      <c r="EF273" s="34">
        <v>100</v>
      </c>
      <c r="EG273" s="34">
        <v>999999999</v>
      </c>
      <c r="EH273" s="34">
        <v>100</v>
      </c>
      <c r="EI273" s="34">
        <v>0</v>
      </c>
      <c r="EJ273" s="34">
        <v>50</v>
      </c>
      <c r="EK273" s="34">
        <v>42.857142857142854</v>
      </c>
      <c r="EL273" s="34">
        <v>66.666666666666657</v>
      </c>
      <c r="EM273" s="34">
        <v>50</v>
      </c>
      <c r="EN273" s="34">
        <v>66.666666666666657</v>
      </c>
      <c r="EO273" s="34">
        <v>66.666666666666657</v>
      </c>
      <c r="EP273" s="34">
        <v>85.714285714285708</v>
      </c>
      <c r="EQ273" s="34">
        <v>100</v>
      </c>
      <c r="ER273" s="34">
        <v>0</v>
      </c>
      <c r="ES273" s="34">
        <v>999999999</v>
      </c>
      <c r="ET273" s="34">
        <v>0</v>
      </c>
      <c r="EU273" s="34">
        <v>0</v>
      </c>
      <c r="EV273" s="34">
        <v>50</v>
      </c>
      <c r="EW273" s="34">
        <v>0</v>
      </c>
      <c r="EX273" s="34">
        <v>0</v>
      </c>
      <c r="EY273" s="34">
        <v>25</v>
      </c>
      <c r="EZ273" s="34">
        <v>0</v>
      </c>
      <c r="FA273" s="34">
        <v>11.111111111111111</v>
      </c>
      <c r="FB273" s="34">
        <v>0</v>
      </c>
      <c r="FC273" s="34">
        <v>0</v>
      </c>
      <c r="FD273" s="42">
        <v>0</v>
      </c>
      <c r="FE273" s="42">
        <v>999999999</v>
      </c>
      <c r="FF273" s="42">
        <v>0</v>
      </c>
      <c r="FG273" s="42">
        <v>100</v>
      </c>
      <c r="FH273" s="42">
        <v>0</v>
      </c>
      <c r="FI273" s="42">
        <v>57.142857142857139</v>
      </c>
      <c r="FJ273" s="42">
        <v>33.333333333333329</v>
      </c>
      <c r="FK273" s="42">
        <v>25</v>
      </c>
      <c r="FL273" s="42">
        <v>33.333333333333329</v>
      </c>
      <c r="FM273" s="42">
        <v>22.222222222222221</v>
      </c>
      <c r="FN273" s="42">
        <v>14.285714285714285</v>
      </c>
      <c r="FO273" s="42">
        <v>0</v>
      </c>
      <c r="FP273" s="42">
        <v>2</v>
      </c>
      <c r="FQ273" s="2">
        <v>2</v>
      </c>
      <c r="FR273" s="2">
        <v>0</v>
      </c>
      <c r="FS273" s="2">
        <v>0</v>
      </c>
      <c r="FT273" s="2">
        <v>2</v>
      </c>
      <c r="FU273" s="2">
        <v>6</v>
      </c>
      <c r="FV273" s="2">
        <v>7</v>
      </c>
      <c r="FW273" s="2">
        <v>4</v>
      </c>
      <c r="FX273" s="2">
        <v>2</v>
      </c>
      <c r="FY273" s="2">
        <v>7</v>
      </c>
      <c r="FZ273" s="2">
        <v>9</v>
      </c>
      <c r="GA273" s="2">
        <v>9</v>
      </c>
      <c r="GB273" s="25">
        <v>0</v>
      </c>
      <c r="GC273" s="25">
        <v>0</v>
      </c>
      <c r="GD273" s="25">
        <v>1</v>
      </c>
      <c r="GE273" s="25">
        <v>0</v>
      </c>
      <c r="GF273" s="25">
        <v>1</v>
      </c>
      <c r="GG273" s="25">
        <v>1</v>
      </c>
      <c r="GH273" s="25">
        <v>4</v>
      </c>
      <c r="GI273" s="25">
        <v>0</v>
      </c>
      <c r="GJ273" s="25">
        <v>2</v>
      </c>
      <c r="GK273" s="25">
        <v>2</v>
      </c>
      <c r="GL273" s="25">
        <v>0</v>
      </c>
      <c r="GM273" s="25">
        <v>1</v>
      </c>
      <c r="GN273" s="2">
        <v>1</v>
      </c>
      <c r="GO273" s="2">
        <v>1</v>
      </c>
      <c r="GP273" s="2">
        <v>1</v>
      </c>
      <c r="GQ273" s="2">
        <v>1</v>
      </c>
      <c r="GR273" s="2">
        <v>0</v>
      </c>
      <c r="GS273" s="2">
        <v>1</v>
      </c>
      <c r="GT273" s="2">
        <v>1</v>
      </c>
      <c r="GU273" s="2">
        <v>2</v>
      </c>
      <c r="GV273" s="2">
        <v>1</v>
      </c>
      <c r="GW273" s="2">
        <v>2</v>
      </c>
      <c r="GX273" s="2">
        <v>0</v>
      </c>
      <c r="GY273" s="2">
        <v>1</v>
      </c>
      <c r="GZ273" s="2">
        <v>3</v>
      </c>
      <c r="HA273" s="2">
        <v>3</v>
      </c>
      <c r="HB273" s="2">
        <v>2</v>
      </c>
      <c r="HC273" s="2">
        <v>1</v>
      </c>
      <c r="HD273" s="2">
        <v>3</v>
      </c>
      <c r="HE273" s="2">
        <v>8</v>
      </c>
      <c r="HF273" s="2">
        <v>12</v>
      </c>
      <c r="HG273" s="2">
        <v>6</v>
      </c>
      <c r="HH273" s="2">
        <v>5</v>
      </c>
      <c r="HI273" s="2">
        <v>11</v>
      </c>
      <c r="HJ273" s="2">
        <v>9</v>
      </c>
      <c r="HK273" s="2">
        <v>11</v>
      </c>
      <c r="HL273" s="34">
        <v>66.666666666666657</v>
      </c>
      <c r="HM273" s="34">
        <v>66.666666666666657</v>
      </c>
      <c r="HN273" s="34">
        <v>0</v>
      </c>
      <c r="HO273" s="34">
        <v>0</v>
      </c>
      <c r="HP273" s="34">
        <v>66.666666666666657</v>
      </c>
      <c r="HQ273" s="34">
        <v>75</v>
      </c>
      <c r="HR273" s="34">
        <v>58.333333333333336</v>
      </c>
      <c r="HS273" s="34">
        <v>66.666666666666657</v>
      </c>
      <c r="HT273" s="34">
        <v>40</v>
      </c>
      <c r="HU273" s="34">
        <v>63.636363636363633</v>
      </c>
      <c r="HV273" s="34">
        <v>100</v>
      </c>
      <c r="HW273" s="34">
        <v>81.818181818181827</v>
      </c>
      <c r="HX273" s="39">
        <v>0</v>
      </c>
      <c r="HY273" s="39">
        <v>0</v>
      </c>
      <c r="HZ273" s="39">
        <v>50</v>
      </c>
      <c r="IA273" s="39">
        <v>0</v>
      </c>
      <c r="IB273" s="39">
        <v>33.333333333333329</v>
      </c>
      <c r="IC273" s="39">
        <v>12.5</v>
      </c>
      <c r="ID273" s="39">
        <v>33.333333333333329</v>
      </c>
      <c r="IE273" s="39">
        <v>0</v>
      </c>
      <c r="IF273" s="39">
        <v>40</v>
      </c>
      <c r="IG273" s="39">
        <v>18.181818181818183</v>
      </c>
      <c r="IH273" s="39">
        <v>0</v>
      </c>
      <c r="II273" s="39">
        <v>9.0909090909090917</v>
      </c>
      <c r="IJ273" s="39">
        <v>33.333333333333329</v>
      </c>
      <c r="IK273" s="39">
        <v>33.333333333333329</v>
      </c>
      <c r="IL273" s="39">
        <v>50</v>
      </c>
      <c r="IM273" s="39">
        <v>100</v>
      </c>
      <c r="IN273" s="39">
        <v>0</v>
      </c>
      <c r="IO273" s="39">
        <v>12.5</v>
      </c>
      <c r="IP273" s="39">
        <v>8.3333333333333321</v>
      </c>
      <c r="IQ273" s="39">
        <v>33.333333333333329</v>
      </c>
      <c r="IR273" s="39">
        <v>20</v>
      </c>
      <c r="IS273" s="39">
        <v>18.181818181818183</v>
      </c>
      <c r="IT273" s="39">
        <v>0</v>
      </c>
      <c r="IU273" s="39">
        <v>9.0909090909090917</v>
      </c>
      <c r="IV273" s="39">
        <v>3</v>
      </c>
      <c r="IW273" s="39">
        <v>0</v>
      </c>
      <c r="IX273" s="39">
        <v>1</v>
      </c>
      <c r="IY273" s="39">
        <v>2</v>
      </c>
      <c r="IZ273" s="39">
        <v>8</v>
      </c>
      <c r="JA273" s="39">
        <v>4</v>
      </c>
      <c r="JB273" s="39">
        <v>5</v>
      </c>
      <c r="JC273" s="39">
        <v>3</v>
      </c>
      <c r="JD273" s="2">
        <v>1</v>
      </c>
      <c r="JE273" s="2">
        <v>3</v>
      </c>
      <c r="JF273" s="2">
        <v>1</v>
      </c>
      <c r="JG273" s="2">
        <v>5</v>
      </c>
      <c r="JH273" s="2">
        <v>2</v>
      </c>
      <c r="JI273" s="2">
        <v>2</v>
      </c>
      <c r="JJ273" s="2">
        <v>0</v>
      </c>
      <c r="JK273" s="2">
        <v>0</v>
      </c>
      <c r="JL273" s="2">
        <v>3</v>
      </c>
      <c r="JM273" s="44">
        <v>1</v>
      </c>
      <c r="JN273" s="44">
        <v>1</v>
      </c>
      <c r="JO273" s="44">
        <v>2</v>
      </c>
      <c r="JP273" s="2">
        <v>1</v>
      </c>
      <c r="JQ273" s="2">
        <v>0</v>
      </c>
      <c r="JR273" s="2">
        <v>1</v>
      </c>
      <c r="JS273" s="2">
        <v>0</v>
      </c>
      <c r="JT273" s="2">
        <v>3</v>
      </c>
      <c r="JU273" s="2">
        <v>5</v>
      </c>
      <c r="JV273" s="2">
        <v>4</v>
      </c>
      <c r="JW273" s="2">
        <v>2</v>
      </c>
      <c r="JX273" s="2">
        <v>1</v>
      </c>
      <c r="JY273" s="2">
        <v>2</v>
      </c>
      <c r="JZ273" s="2">
        <v>0</v>
      </c>
      <c r="KA273" s="2">
        <v>0</v>
      </c>
      <c r="KB273" s="25">
        <v>0</v>
      </c>
      <c r="KC273" s="25">
        <v>0</v>
      </c>
      <c r="KD273" s="25">
        <v>0</v>
      </c>
      <c r="KE273" s="25">
        <v>0</v>
      </c>
      <c r="KF273" s="25">
        <v>8</v>
      </c>
      <c r="KG273" s="25">
        <v>7</v>
      </c>
      <c r="KH273" s="25">
        <v>5</v>
      </c>
      <c r="KI273" s="25">
        <v>4</v>
      </c>
      <c r="KJ273" s="25">
        <v>12</v>
      </c>
      <c r="KK273" s="25">
        <v>7</v>
      </c>
      <c r="KL273" s="25">
        <v>6</v>
      </c>
      <c r="KM273" s="25">
        <v>5</v>
      </c>
      <c r="KN273" s="25">
        <v>2</v>
      </c>
      <c r="KO273" s="25">
        <v>3</v>
      </c>
      <c r="KP273" s="25">
        <v>2</v>
      </c>
      <c r="KQ273" s="25">
        <v>5</v>
      </c>
      <c r="KR273" s="44">
        <v>37.5</v>
      </c>
      <c r="KS273" s="44">
        <v>0</v>
      </c>
      <c r="KT273" s="44">
        <v>20</v>
      </c>
      <c r="KU273" s="44">
        <v>50</v>
      </c>
      <c r="KV273" s="44">
        <v>66.666666666666657</v>
      </c>
      <c r="KW273" s="44">
        <v>57.142857142857139</v>
      </c>
      <c r="KX273" s="44">
        <v>83.333333333333343</v>
      </c>
      <c r="KY273" s="44">
        <v>60</v>
      </c>
      <c r="KZ273" s="44">
        <v>50</v>
      </c>
      <c r="LA273" s="44">
        <v>100</v>
      </c>
      <c r="LB273" s="44">
        <v>50</v>
      </c>
      <c r="LC273" s="44">
        <v>100</v>
      </c>
      <c r="LD273" s="44">
        <v>25</v>
      </c>
      <c r="LE273" s="44">
        <v>28.571428571428569</v>
      </c>
      <c r="LF273" s="44">
        <v>0</v>
      </c>
      <c r="LG273" s="44">
        <v>0</v>
      </c>
      <c r="LH273" s="44">
        <v>25</v>
      </c>
      <c r="LI273" s="44">
        <v>14.285714285714285</v>
      </c>
      <c r="LJ273" s="44">
        <v>16.666666666666664</v>
      </c>
      <c r="LK273" s="44">
        <v>40</v>
      </c>
      <c r="LL273" s="44">
        <v>50</v>
      </c>
      <c r="LM273" s="44">
        <v>0</v>
      </c>
      <c r="LN273" s="44">
        <v>50</v>
      </c>
      <c r="LO273" s="44">
        <v>0</v>
      </c>
      <c r="LP273" s="44">
        <v>37.5</v>
      </c>
      <c r="LQ273" s="44">
        <v>71.428571428571431</v>
      </c>
      <c r="LR273" s="44">
        <v>80</v>
      </c>
      <c r="LS273" s="44">
        <v>50</v>
      </c>
      <c r="LT273" s="44">
        <v>8.3333333333333321</v>
      </c>
      <c r="LU273" s="44">
        <v>28.571428571428569</v>
      </c>
      <c r="LV273" s="44">
        <v>0</v>
      </c>
      <c r="LW273" s="44">
        <v>0</v>
      </c>
      <c r="LX273" s="44">
        <v>0</v>
      </c>
      <c r="LY273" s="44">
        <v>0</v>
      </c>
      <c r="LZ273" s="44">
        <v>0</v>
      </c>
      <c r="MA273" s="44">
        <v>0</v>
      </c>
      <c r="MB273" s="25">
        <v>1</v>
      </c>
      <c r="MC273" s="25">
        <v>0</v>
      </c>
      <c r="MD273" s="25">
        <v>0</v>
      </c>
      <c r="ME273" s="25">
        <v>0</v>
      </c>
      <c r="MF273" s="25">
        <v>0</v>
      </c>
      <c r="MG273" s="25">
        <v>2</v>
      </c>
      <c r="MH273" s="25">
        <v>2</v>
      </c>
      <c r="MI273" s="25">
        <v>2</v>
      </c>
      <c r="MJ273" s="25">
        <v>1</v>
      </c>
      <c r="MK273" s="25">
        <v>3</v>
      </c>
      <c r="ML273" s="25">
        <v>4</v>
      </c>
      <c r="MM273" s="25">
        <v>1</v>
      </c>
      <c r="MN273" s="25">
        <v>2</v>
      </c>
      <c r="MO273" s="25">
        <v>0</v>
      </c>
      <c r="MP273" s="25">
        <v>1</v>
      </c>
      <c r="MQ273" s="25">
        <v>1</v>
      </c>
      <c r="MR273" s="25">
        <v>2</v>
      </c>
      <c r="MS273" s="25">
        <v>7</v>
      </c>
      <c r="MT273" s="25">
        <v>6</v>
      </c>
      <c r="MU273" s="25">
        <v>4</v>
      </c>
      <c r="MV273" s="25">
        <v>3</v>
      </c>
      <c r="MW273" s="44">
        <v>8</v>
      </c>
      <c r="MX273" s="44">
        <v>6</v>
      </c>
      <c r="MY273" s="44">
        <v>3</v>
      </c>
      <c r="MZ273" s="44">
        <v>50</v>
      </c>
      <c r="NA273" s="44">
        <v>999999999</v>
      </c>
      <c r="NB273" s="44">
        <v>0</v>
      </c>
      <c r="NC273" s="44">
        <v>0</v>
      </c>
      <c r="ND273" s="44">
        <v>0</v>
      </c>
      <c r="NE273" s="44">
        <v>28.571428571428569</v>
      </c>
      <c r="NF273" s="44">
        <v>33.333333333333329</v>
      </c>
      <c r="NG273" s="44">
        <v>50</v>
      </c>
      <c r="NH273" s="44">
        <v>33.333333333333329</v>
      </c>
      <c r="NI273" s="44">
        <v>37.5</v>
      </c>
      <c r="NJ273" s="44">
        <v>66.666666666666657</v>
      </c>
      <c r="NK273" s="44">
        <v>33.333333333333329</v>
      </c>
      <c r="NL273" s="25">
        <v>1</v>
      </c>
      <c r="NM273" s="25">
        <v>0</v>
      </c>
      <c r="NN273" s="25">
        <v>0</v>
      </c>
      <c r="NO273" s="25">
        <v>0</v>
      </c>
      <c r="NP273" s="25">
        <v>0</v>
      </c>
      <c r="NQ273" s="25">
        <v>0</v>
      </c>
      <c r="NR273" s="25">
        <v>0</v>
      </c>
      <c r="NS273" s="25">
        <v>0</v>
      </c>
      <c r="NT273" s="25">
        <v>0</v>
      </c>
      <c r="NU273" s="25">
        <v>0</v>
      </c>
      <c r="NV273" s="25">
        <v>0</v>
      </c>
      <c r="NW273" s="25">
        <v>0</v>
      </c>
      <c r="NX273" s="25">
        <v>2</v>
      </c>
      <c r="NY273" s="25">
        <v>0</v>
      </c>
      <c r="NZ273" s="25">
        <v>1</v>
      </c>
      <c r="OA273" s="25">
        <v>0</v>
      </c>
      <c r="OB273" s="25">
        <v>2</v>
      </c>
      <c r="OC273" s="25">
        <v>0</v>
      </c>
      <c r="OD273" s="44">
        <v>0</v>
      </c>
      <c r="OE273" s="44">
        <v>0</v>
      </c>
      <c r="OF273" s="44">
        <v>0</v>
      </c>
      <c r="OG273" s="44">
        <v>0</v>
      </c>
      <c r="OH273" s="44">
        <v>0</v>
      </c>
      <c r="OI273" s="44">
        <v>0</v>
      </c>
      <c r="OJ273" s="44">
        <v>50</v>
      </c>
      <c r="OK273" s="44">
        <v>999999999</v>
      </c>
      <c r="OL273" s="44">
        <v>0</v>
      </c>
      <c r="OM273" s="44">
        <v>999999999</v>
      </c>
      <c r="ON273" s="44">
        <v>0</v>
      </c>
      <c r="OO273" s="44">
        <v>999999999</v>
      </c>
      <c r="OP273" s="44">
        <v>999999999</v>
      </c>
      <c r="OQ273" s="44">
        <v>999999999</v>
      </c>
      <c r="OR273" s="44">
        <v>999999999</v>
      </c>
      <c r="OS273" s="44">
        <v>999999999</v>
      </c>
      <c r="OT273" s="44">
        <v>999999999</v>
      </c>
      <c r="OU273" s="44">
        <v>999999999</v>
      </c>
      <c r="OV273" s="25">
        <v>7</v>
      </c>
      <c r="OW273" s="25">
        <v>7</v>
      </c>
      <c r="OX273" s="25">
        <v>7</v>
      </c>
      <c r="OY273" s="25">
        <v>9</v>
      </c>
      <c r="OZ273" s="25">
        <v>11</v>
      </c>
      <c r="PA273" s="25">
        <v>16</v>
      </c>
      <c r="PB273" s="25">
        <v>20</v>
      </c>
      <c r="PC273" s="25">
        <v>16</v>
      </c>
      <c r="PD273" s="25">
        <v>8</v>
      </c>
      <c r="PE273" s="25">
        <v>14</v>
      </c>
      <c r="PF273" s="25">
        <v>14</v>
      </c>
      <c r="PG273" s="25">
        <v>11</v>
      </c>
      <c r="PH273" s="25">
        <v>17</v>
      </c>
      <c r="PI273" s="25">
        <v>17</v>
      </c>
      <c r="PJ273" s="25">
        <v>14</v>
      </c>
      <c r="PK273" s="25">
        <v>12</v>
      </c>
      <c r="PL273" s="25">
        <v>19</v>
      </c>
      <c r="PM273" s="25">
        <v>29</v>
      </c>
      <c r="PN273" s="25">
        <v>31</v>
      </c>
      <c r="PO273" s="25">
        <v>21</v>
      </c>
      <c r="PP273" s="25">
        <v>12</v>
      </c>
      <c r="PQ273" s="25">
        <v>21</v>
      </c>
      <c r="PR273" s="25">
        <v>23</v>
      </c>
      <c r="PS273" s="25">
        <v>23</v>
      </c>
      <c r="PT273" s="44">
        <v>41.17647058823529</v>
      </c>
      <c r="PU273" s="44">
        <v>41.17647058823529</v>
      </c>
      <c r="PV273" s="44">
        <v>50</v>
      </c>
      <c r="PW273" s="44">
        <v>75</v>
      </c>
      <c r="PX273" s="44">
        <v>57.894736842105267</v>
      </c>
      <c r="PY273" s="44">
        <v>55.172413793103445</v>
      </c>
      <c r="PZ273" s="44">
        <v>64.516129032258064</v>
      </c>
      <c r="QA273" s="44">
        <v>76.19047619047619</v>
      </c>
      <c r="QB273" s="44">
        <v>66.666666666666657</v>
      </c>
      <c r="QC273" s="44">
        <v>66.666666666666657</v>
      </c>
      <c r="QD273" s="44">
        <v>60.869565217391312</v>
      </c>
      <c r="QE273" s="44">
        <v>47.826086956521742</v>
      </c>
      <c r="QF273" s="25">
        <v>4</v>
      </c>
      <c r="QG273" s="25">
        <v>6</v>
      </c>
      <c r="QH273" s="25">
        <v>5</v>
      </c>
      <c r="QI273" s="25">
        <v>8</v>
      </c>
      <c r="QJ273" s="25">
        <v>11</v>
      </c>
      <c r="QK273" s="25">
        <v>17</v>
      </c>
      <c r="QL273" s="25">
        <v>22</v>
      </c>
      <c r="QM273" s="25">
        <v>15</v>
      </c>
      <c r="QN273" s="25">
        <v>5</v>
      </c>
      <c r="QO273" s="25">
        <v>15</v>
      </c>
      <c r="QP273" s="25">
        <v>8</v>
      </c>
      <c r="QQ273" s="25">
        <v>17</v>
      </c>
      <c r="QR273" s="25">
        <v>17</v>
      </c>
      <c r="QS273" s="25">
        <v>14</v>
      </c>
      <c r="QT273" s="25">
        <v>12</v>
      </c>
      <c r="QU273" s="25">
        <v>19</v>
      </c>
      <c r="QV273" s="25">
        <v>29</v>
      </c>
      <c r="QW273" s="25">
        <v>31</v>
      </c>
      <c r="QX273" s="25">
        <v>21</v>
      </c>
      <c r="QY273" s="25">
        <v>12</v>
      </c>
      <c r="QZ273" s="25">
        <v>21</v>
      </c>
      <c r="RA273" s="25">
        <v>23</v>
      </c>
      <c r="RB273" s="44">
        <v>23.52941176470588</v>
      </c>
      <c r="RC273" s="44">
        <v>35.294117647058826</v>
      </c>
      <c r="RD273" s="44">
        <v>35.714285714285715</v>
      </c>
      <c r="RE273" s="44">
        <v>66.666666666666657</v>
      </c>
      <c r="RF273" s="44">
        <v>57.894736842105267</v>
      </c>
      <c r="RG273" s="44">
        <v>58.620689655172406</v>
      </c>
      <c r="RH273" s="44">
        <v>70.967741935483872</v>
      </c>
      <c r="RI273" s="44">
        <v>71.428571428571431</v>
      </c>
      <c r="RJ273" s="44">
        <v>41.666666666666671</v>
      </c>
      <c r="RK273" s="44">
        <v>71.428571428571431</v>
      </c>
      <c r="RL273" s="44">
        <v>34.782608695652172</v>
      </c>
      <c r="RM273" s="25">
        <v>7</v>
      </c>
      <c r="RN273" s="25">
        <v>9</v>
      </c>
      <c r="RO273" s="25">
        <v>4</v>
      </c>
      <c r="RP273" s="25">
        <v>5</v>
      </c>
      <c r="RQ273" s="25">
        <v>13</v>
      </c>
      <c r="RR273" s="25">
        <v>17</v>
      </c>
      <c r="RS273" s="25">
        <v>17</v>
      </c>
      <c r="RT273" s="25">
        <v>8</v>
      </c>
      <c r="RU273" s="25">
        <v>6</v>
      </c>
      <c r="RV273" s="25">
        <v>11</v>
      </c>
      <c r="RW273" s="25">
        <v>11</v>
      </c>
      <c r="RX273" s="25">
        <v>16</v>
      </c>
      <c r="RY273" s="25">
        <v>5</v>
      </c>
      <c r="RZ273" s="25">
        <v>4</v>
      </c>
      <c r="SA273" s="25">
        <v>4</v>
      </c>
      <c r="SB273" s="25">
        <v>3</v>
      </c>
      <c r="SC273" s="25">
        <v>11</v>
      </c>
      <c r="SD273" s="25">
        <v>11</v>
      </c>
      <c r="SE273" s="25">
        <v>15</v>
      </c>
      <c r="SF273" s="25">
        <v>11</v>
      </c>
      <c r="SG273" s="25">
        <v>6</v>
      </c>
      <c r="SH273" s="25">
        <v>7</v>
      </c>
      <c r="SI273" s="25">
        <v>4</v>
      </c>
      <c r="SJ273" s="25">
        <v>10</v>
      </c>
      <c r="SK273" s="25">
        <v>4</v>
      </c>
      <c r="SL273" s="25">
        <v>3</v>
      </c>
      <c r="SM273" s="25">
        <v>3</v>
      </c>
      <c r="SN273" s="25">
        <v>3</v>
      </c>
      <c r="SO273" s="25">
        <v>8</v>
      </c>
      <c r="SP273" s="25">
        <v>11</v>
      </c>
      <c r="SQ273" s="25">
        <v>13</v>
      </c>
      <c r="SR273" s="25">
        <v>8</v>
      </c>
      <c r="SS273" s="25">
        <v>5</v>
      </c>
      <c r="ST273" s="25">
        <v>5</v>
      </c>
      <c r="SU273" s="25">
        <v>3</v>
      </c>
      <c r="SV273" s="25">
        <v>9</v>
      </c>
      <c r="SW273" s="44">
        <v>63.636363636363633</v>
      </c>
      <c r="SX273" s="44">
        <v>69.230769230769226</v>
      </c>
      <c r="SY273" s="44">
        <v>44.444444444444443</v>
      </c>
      <c r="SZ273" s="44">
        <v>55.555555555555557</v>
      </c>
      <c r="TA273" s="44">
        <v>65</v>
      </c>
      <c r="TB273" s="44">
        <v>73.91304347826086</v>
      </c>
      <c r="TC273" s="44">
        <v>73.91304347826086</v>
      </c>
      <c r="TD273" s="44">
        <v>57.142857142857139</v>
      </c>
      <c r="TE273" s="44">
        <v>75</v>
      </c>
      <c r="TF273" s="44">
        <v>61.111111111111114</v>
      </c>
      <c r="TG273" s="44">
        <v>64.705882352941174</v>
      </c>
      <c r="TH273" s="44">
        <v>94.117647058823522</v>
      </c>
      <c r="TI273" s="44">
        <v>45.454545454545453</v>
      </c>
      <c r="TJ273" s="44">
        <v>30.76923076923077</v>
      </c>
      <c r="TK273" s="44">
        <v>44.444444444444443</v>
      </c>
      <c r="TL273" s="44">
        <v>33.333333333333329</v>
      </c>
      <c r="TM273" s="44">
        <v>55.000000000000007</v>
      </c>
      <c r="TN273" s="44">
        <v>47.826086956521742</v>
      </c>
      <c r="TO273" s="44">
        <v>65.217391304347828</v>
      </c>
      <c r="TP273" s="44">
        <v>78.571428571428569</v>
      </c>
      <c r="TQ273" s="44">
        <v>75</v>
      </c>
      <c r="TR273" s="44">
        <v>38.888888888888893</v>
      </c>
      <c r="TS273" s="44">
        <v>23.52941176470588</v>
      </c>
      <c r="TT273" s="44">
        <v>58.82352941176471</v>
      </c>
      <c r="TU273" s="44">
        <v>36.363636363636367</v>
      </c>
      <c r="TV273" s="44">
        <v>23.076923076923077</v>
      </c>
      <c r="TW273" s="44">
        <v>33.333333333333329</v>
      </c>
      <c r="TX273" s="44">
        <v>33.333333333333329</v>
      </c>
      <c r="TY273" s="44">
        <v>40</v>
      </c>
      <c r="TZ273" s="44">
        <v>47.826086956521742</v>
      </c>
      <c r="UA273" s="44">
        <v>56.521739130434781</v>
      </c>
      <c r="UB273" s="44">
        <v>57.142857142857139</v>
      </c>
      <c r="UC273" s="44">
        <v>62.5</v>
      </c>
      <c r="UD273" s="44">
        <v>27.777777777777779</v>
      </c>
      <c r="UE273" s="44">
        <v>17.647058823529413</v>
      </c>
      <c r="UF273" s="44">
        <v>52.941176470588239</v>
      </c>
    </row>
    <row r="274" spans="1:552" x14ac:dyDescent="0.25">
      <c r="A274" s="2" t="str">
        <f t="shared" si="4"/>
        <v xml:space="preserve">421190 Palhoça                                                                                                                                      </v>
      </c>
      <c r="B274" s="58">
        <v>421190</v>
      </c>
      <c r="C274" s="2" t="s">
        <v>318</v>
      </c>
      <c r="D274" s="56">
        <v>33</v>
      </c>
      <c r="E274" s="56">
        <v>18</v>
      </c>
      <c r="F274" s="56">
        <v>16</v>
      </c>
      <c r="G274" s="56">
        <v>19</v>
      </c>
      <c r="H274" s="56">
        <v>21</v>
      </c>
      <c r="I274" s="56">
        <v>11</v>
      </c>
      <c r="J274" s="56">
        <v>16</v>
      </c>
      <c r="K274" s="56">
        <v>23</v>
      </c>
      <c r="L274" s="56">
        <v>24</v>
      </c>
      <c r="M274" s="56">
        <v>29</v>
      </c>
      <c r="N274" s="56">
        <v>39</v>
      </c>
      <c r="O274" s="56">
        <v>24</v>
      </c>
      <c r="P274" s="59">
        <v>8</v>
      </c>
      <c r="Q274" s="59">
        <v>6</v>
      </c>
      <c r="R274" s="59">
        <v>10</v>
      </c>
      <c r="S274" s="59">
        <v>9</v>
      </c>
      <c r="T274" s="59">
        <v>10</v>
      </c>
      <c r="U274" s="59">
        <v>9</v>
      </c>
      <c r="V274" s="59">
        <v>11</v>
      </c>
      <c r="W274" s="59">
        <v>17</v>
      </c>
      <c r="X274" s="59">
        <v>17</v>
      </c>
      <c r="Y274" s="59">
        <v>21</v>
      </c>
      <c r="Z274" s="59">
        <v>26</v>
      </c>
      <c r="AA274" s="59">
        <v>18</v>
      </c>
      <c r="AB274" s="62">
        <v>24.242424242424242</v>
      </c>
      <c r="AC274" s="62">
        <v>33.333333333333329</v>
      </c>
      <c r="AD274" s="62">
        <v>62.5</v>
      </c>
      <c r="AE274" s="62">
        <v>47.368421052631575</v>
      </c>
      <c r="AF274" s="62">
        <v>47.619047619047613</v>
      </c>
      <c r="AG274" s="62">
        <v>81.818181818181827</v>
      </c>
      <c r="AH274" s="62">
        <v>68.75</v>
      </c>
      <c r="AI274" s="62">
        <v>73.91304347826086</v>
      </c>
      <c r="AJ274" s="62">
        <v>70.833333333333343</v>
      </c>
      <c r="AK274" s="62">
        <v>72.41379310344827</v>
      </c>
      <c r="AL274" s="62">
        <v>66.666666666666657</v>
      </c>
      <c r="AM274" s="62">
        <v>75</v>
      </c>
      <c r="AN274" s="61">
        <v>19</v>
      </c>
      <c r="AO274" s="25">
        <v>9</v>
      </c>
      <c r="AP274" s="25">
        <v>6</v>
      </c>
      <c r="AQ274" s="25">
        <v>7</v>
      </c>
      <c r="AR274" s="25">
        <v>10</v>
      </c>
      <c r="AS274" s="25">
        <v>2</v>
      </c>
      <c r="AT274" s="25">
        <v>5</v>
      </c>
      <c r="AU274" s="25">
        <v>6</v>
      </c>
      <c r="AV274" s="25">
        <v>6</v>
      </c>
      <c r="AW274" s="25">
        <v>8</v>
      </c>
      <c r="AX274" s="25">
        <v>10</v>
      </c>
      <c r="AY274" s="25">
        <v>4</v>
      </c>
      <c r="AZ274" s="39">
        <v>57.575757575757578</v>
      </c>
      <c r="BA274" s="39">
        <v>50</v>
      </c>
      <c r="BB274" s="39">
        <v>37.5</v>
      </c>
      <c r="BC274" s="39">
        <v>36.84210526315789</v>
      </c>
      <c r="BD274" s="39">
        <v>47.619047619047613</v>
      </c>
      <c r="BE274" s="39">
        <v>18.181818181818183</v>
      </c>
      <c r="BF274" s="39">
        <v>31.25</v>
      </c>
      <c r="BG274" s="39">
        <v>26.086956521739129</v>
      </c>
      <c r="BH274" s="39">
        <v>25</v>
      </c>
      <c r="BI274" s="39">
        <v>27.586206896551722</v>
      </c>
      <c r="BJ274" s="39">
        <v>25.641025641025639</v>
      </c>
      <c r="BK274" s="39">
        <v>16.666666666666664</v>
      </c>
      <c r="BL274" s="25">
        <v>6</v>
      </c>
      <c r="BM274" s="25">
        <v>3</v>
      </c>
      <c r="BN274" s="25">
        <v>0</v>
      </c>
      <c r="BO274" s="25">
        <v>3</v>
      </c>
      <c r="BP274" s="25">
        <v>1</v>
      </c>
      <c r="BQ274" s="25">
        <v>0</v>
      </c>
      <c r="BR274" s="25">
        <v>0</v>
      </c>
      <c r="BS274" s="25">
        <v>0</v>
      </c>
      <c r="BT274" s="25">
        <v>1</v>
      </c>
      <c r="BU274" s="25">
        <v>0</v>
      </c>
      <c r="BV274" s="25">
        <v>3</v>
      </c>
      <c r="BW274" s="25">
        <v>2</v>
      </c>
      <c r="BX274" s="39">
        <v>18.181818181818183</v>
      </c>
      <c r="BY274" s="39">
        <v>16.666666666666664</v>
      </c>
      <c r="BZ274" s="39">
        <v>0</v>
      </c>
      <c r="CA274" s="39">
        <v>15.789473684210526</v>
      </c>
      <c r="CB274" s="39">
        <v>4.7619047619047619</v>
      </c>
      <c r="CC274" s="39">
        <v>0</v>
      </c>
      <c r="CD274" s="39">
        <v>0</v>
      </c>
      <c r="CE274" s="39">
        <v>0</v>
      </c>
      <c r="CF274" s="39">
        <v>4.1666666666666661</v>
      </c>
      <c r="CG274" s="39">
        <v>0</v>
      </c>
      <c r="CH274" s="39">
        <v>7.6923076923076925</v>
      </c>
      <c r="CI274" s="39">
        <v>8.3333333333333321</v>
      </c>
      <c r="CJ274" s="63">
        <v>3</v>
      </c>
      <c r="CK274" s="63">
        <v>1</v>
      </c>
      <c r="CL274" s="63">
        <v>1</v>
      </c>
      <c r="CM274" s="63">
        <v>1</v>
      </c>
      <c r="CN274" s="63">
        <v>5</v>
      </c>
      <c r="CO274" s="63">
        <v>2</v>
      </c>
      <c r="CP274" s="63">
        <v>5</v>
      </c>
      <c r="CQ274" s="63">
        <v>2</v>
      </c>
      <c r="CR274" s="63">
        <v>6</v>
      </c>
      <c r="CS274" s="63">
        <v>9</v>
      </c>
      <c r="CT274" s="63">
        <v>11</v>
      </c>
      <c r="CU274" s="63">
        <v>6</v>
      </c>
      <c r="CV274" s="63">
        <v>1</v>
      </c>
      <c r="CW274" s="63">
        <v>1</v>
      </c>
      <c r="CX274" s="63">
        <v>1</v>
      </c>
      <c r="CY274" s="63">
        <v>0</v>
      </c>
      <c r="CZ274" s="63">
        <v>0</v>
      </c>
      <c r="DA274" s="63">
        <v>1</v>
      </c>
      <c r="DB274" s="63">
        <v>1</v>
      </c>
      <c r="DC274" s="63">
        <v>2</v>
      </c>
      <c r="DD274" s="63">
        <v>1</v>
      </c>
      <c r="DE274" s="63">
        <v>1</v>
      </c>
      <c r="DF274" s="63">
        <v>0</v>
      </c>
      <c r="DG274" s="63">
        <v>2</v>
      </c>
      <c r="DH274" s="25">
        <v>1</v>
      </c>
      <c r="DI274" s="25">
        <v>1</v>
      </c>
      <c r="DJ274" s="25">
        <v>4</v>
      </c>
      <c r="DK274" s="25">
        <v>3</v>
      </c>
      <c r="DL274" s="25">
        <v>0</v>
      </c>
      <c r="DM274" s="25">
        <v>2</v>
      </c>
      <c r="DN274" s="25">
        <v>1</v>
      </c>
      <c r="DO274" s="25">
        <v>3</v>
      </c>
      <c r="DP274" s="25">
        <v>2</v>
      </c>
      <c r="DQ274" s="25">
        <v>3</v>
      </c>
      <c r="DR274" s="25">
        <v>3</v>
      </c>
      <c r="DS274" s="25">
        <v>2</v>
      </c>
      <c r="DT274" s="34">
        <v>5</v>
      </c>
      <c r="DU274" s="34">
        <v>3</v>
      </c>
      <c r="DV274" s="34">
        <v>6</v>
      </c>
      <c r="DW274" s="34">
        <v>4</v>
      </c>
      <c r="DX274" s="34">
        <v>5</v>
      </c>
      <c r="DY274" s="34">
        <v>5</v>
      </c>
      <c r="DZ274" s="34">
        <v>7</v>
      </c>
      <c r="EA274" s="2">
        <v>7</v>
      </c>
      <c r="EB274" s="2">
        <v>9</v>
      </c>
      <c r="EC274" s="2">
        <v>13</v>
      </c>
      <c r="ED274" s="2">
        <v>14</v>
      </c>
      <c r="EE274" s="2">
        <v>10</v>
      </c>
      <c r="EF274" s="34">
        <v>60</v>
      </c>
      <c r="EG274" s="34">
        <v>33.333333333333329</v>
      </c>
      <c r="EH274" s="34">
        <v>16.666666666666664</v>
      </c>
      <c r="EI274" s="34">
        <v>25</v>
      </c>
      <c r="EJ274" s="34">
        <v>100</v>
      </c>
      <c r="EK274" s="34">
        <v>40</v>
      </c>
      <c r="EL274" s="34">
        <v>71.428571428571431</v>
      </c>
      <c r="EM274" s="34">
        <v>28.571428571428569</v>
      </c>
      <c r="EN274" s="34">
        <v>66.666666666666657</v>
      </c>
      <c r="EO274" s="34">
        <v>69.230769230769226</v>
      </c>
      <c r="EP274" s="34">
        <v>78.571428571428569</v>
      </c>
      <c r="EQ274" s="34">
        <v>60</v>
      </c>
      <c r="ER274" s="34">
        <v>20</v>
      </c>
      <c r="ES274" s="34">
        <v>33.333333333333329</v>
      </c>
      <c r="ET274" s="34">
        <v>16.666666666666664</v>
      </c>
      <c r="EU274" s="34">
        <v>0</v>
      </c>
      <c r="EV274" s="34">
        <v>0</v>
      </c>
      <c r="EW274" s="34">
        <v>20</v>
      </c>
      <c r="EX274" s="34">
        <v>14.285714285714285</v>
      </c>
      <c r="EY274" s="34">
        <v>28.571428571428569</v>
      </c>
      <c r="EZ274" s="34">
        <v>11.111111111111111</v>
      </c>
      <c r="FA274" s="34">
        <v>7.6923076923076925</v>
      </c>
      <c r="FB274" s="34">
        <v>0</v>
      </c>
      <c r="FC274" s="34">
        <v>20</v>
      </c>
      <c r="FD274" s="42">
        <v>20</v>
      </c>
      <c r="FE274" s="42">
        <v>33.333333333333329</v>
      </c>
      <c r="FF274" s="42">
        <v>66.666666666666657</v>
      </c>
      <c r="FG274" s="42">
        <v>75</v>
      </c>
      <c r="FH274" s="42">
        <v>0</v>
      </c>
      <c r="FI274" s="42">
        <v>40</v>
      </c>
      <c r="FJ274" s="42">
        <v>14.285714285714285</v>
      </c>
      <c r="FK274" s="42">
        <v>42.857142857142854</v>
      </c>
      <c r="FL274" s="42">
        <v>22.222222222222221</v>
      </c>
      <c r="FM274" s="42">
        <v>23.076923076923077</v>
      </c>
      <c r="FN274" s="42">
        <v>21.428571428571427</v>
      </c>
      <c r="FO274" s="42">
        <v>20</v>
      </c>
      <c r="FP274" s="42">
        <v>3</v>
      </c>
      <c r="FQ274" s="2">
        <v>2</v>
      </c>
      <c r="FR274" s="2">
        <v>4</v>
      </c>
      <c r="FS274" s="2">
        <v>5</v>
      </c>
      <c r="FT274" s="2">
        <v>7</v>
      </c>
      <c r="FU274" s="2">
        <v>6</v>
      </c>
      <c r="FV274" s="2">
        <v>7</v>
      </c>
      <c r="FW274" s="2">
        <v>12</v>
      </c>
      <c r="FX274" s="2">
        <v>14</v>
      </c>
      <c r="FY274" s="2">
        <v>16</v>
      </c>
      <c r="FZ274" s="2">
        <v>21</v>
      </c>
      <c r="GA274" s="2">
        <v>14</v>
      </c>
      <c r="GB274" s="25">
        <v>2</v>
      </c>
      <c r="GC274" s="25">
        <v>2</v>
      </c>
      <c r="GD274" s="25">
        <v>2</v>
      </c>
      <c r="GE274" s="25">
        <v>2</v>
      </c>
      <c r="GF274" s="25">
        <v>0</v>
      </c>
      <c r="GG274" s="25">
        <v>0</v>
      </c>
      <c r="GH274" s="25">
        <v>1</v>
      </c>
      <c r="GI274" s="25">
        <v>1</v>
      </c>
      <c r="GJ274" s="25">
        <v>1</v>
      </c>
      <c r="GK274" s="25">
        <v>0</v>
      </c>
      <c r="GL274" s="25">
        <v>3</v>
      </c>
      <c r="GM274" s="25">
        <v>2</v>
      </c>
      <c r="GN274" s="2">
        <v>0</v>
      </c>
      <c r="GO274" s="2">
        <v>1</v>
      </c>
      <c r="GP274" s="2">
        <v>1</v>
      </c>
      <c r="GQ274" s="2">
        <v>0</v>
      </c>
      <c r="GR274" s="2">
        <v>3</v>
      </c>
      <c r="GS274" s="2">
        <v>1</v>
      </c>
      <c r="GT274" s="2">
        <v>2</v>
      </c>
      <c r="GU274" s="2">
        <v>2</v>
      </c>
      <c r="GV274" s="2">
        <v>2</v>
      </c>
      <c r="GW274" s="2">
        <v>3</v>
      </c>
      <c r="GX274" s="2">
        <v>1</v>
      </c>
      <c r="GY274" s="2">
        <v>1</v>
      </c>
      <c r="GZ274" s="2">
        <v>5</v>
      </c>
      <c r="HA274" s="2">
        <v>5</v>
      </c>
      <c r="HB274" s="2">
        <v>7</v>
      </c>
      <c r="HC274" s="2">
        <v>7</v>
      </c>
      <c r="HD274" s="2">
        <v>10</v>
      </c>
      <c r="HE274" s="2">
        <v>7</v>
      </c>
      <c r="HF274" s="2">
        <v>10</v>
      </c>
      <c r="HG274" s="2">
        <v>15</v>
      </c>
      <c r="HH274" s="2">
        <v>17</v>
      </c>
      <c r="HI274" s="2">
        <v>19</v>
      </c>
      <c r="HJ274" s="2">
        <v>25</v>
      </c>
      <c r="HK274" s="2">
        <v>17</v>
      </c>
      <c r="HL274" s="34">
        <v>60</v>
      </c>
      <c r="HM274" s="34">
        <v>40</v>
      </c>
      <c r="HN274" s="34">
        <v>57.142857142857139</v>
      </c>
      <c r="HO274" s="34">
        <v>71.428571428571431</v>
      </c>
      <c r="HP274" s="34">
        <v>70</v>
      </c>
      <c r="HQ274" s="34">
        <v>85.714285714285708</v>
      </c>
      <c r="HR274" s="34">
        <v>70</v>
      </c>
      <c r="HS274" s="34">
        <v>80</v>
      </c>
      <c r="HT274" s="34">
        <v>82.35294117647058</v>
      </c>
      <c r="HU274" s="34">
        <v>84.210526315789465</v>
      </c>
      <c r="HV274" s="34">
        <v>84</v>
      </c>
      <c r="HW274" s="34">
        <v>82.35294117647058</v>
      </c>
      <c r="HX274" s="39">
        <v>40</v>
      </c>
      <c r="HY274" s="39">
        <v>40</v>
      </c>
      <c r="HZ274" s="39">
        <v>28.571428571428569</v>
      </c>
      <c r="IA274" s="39">
        <v>28.571428571428569</v>
      </c>
      <c r="IB274" s="39">
        <v>0</v>
      </c>
      <c r="IC274" s="39">
        <v>0</v>
      </c>
      <c r="ID274" s="39">
        <v>10</v>
      </c>
      <c r="IE274" s="39">
        <v>6.666666666666667</v>
      </c>
      <c r="IF274" s="39">
        <v>5.8823529411764701</v>
      </c>
      <c r="IG274" s="39">
        <v>0</v>
      </c>
      <c r="IH274" s="39">
        <v>12</v>
      </c>
      <c r="II274" s="39">
        <v>11.76470588235294</v>
      </c>
      <c r="IJ274" s="39">
        <v>0</v>
      </c>
      <c r="IK274" s="39">
        <v>20</v>
      </c>
      <c r="IL274" s="39">
        <v>14.285714285714285</v>
      </c>
      <c r="IM274" s="39">
        <v>0</v>
      </c>
      <c r="IN274" s="39">
        <v>30</v>
      </c>
      <c r="IO274" s="39">
        <v>14.285714285714285</v>
      </c>
      <c r="IP274" s="39">
        <v>20</v>
      </c>
      <c r="IQ274" s="39">
        <v>13.333333333333334</v>
      </c>
      <c r="IR274" s="39">
        <v>11.76470588235294</v>
      </c>
      <c r="IS274" s="39">
        <v>15.789473684210526</v>
      </c>
      <c r="IT274" s="39">
        <v>4</v>
      </c>
      <c r="IU274" s="39">
        <v>5.8823529411764701</v>
      </c>
      <c r="IV274" s="39">
        <v>13</v>
      </c>
      <c r="IW274" s="39">
        <v>5</v>
      </c>
      <c r="IX274" s="39">
        <v>5</v>
      </c>
      <c r="IY274" s="39">
        <v>2</v>
      </c>
      <c r="IZ274" s="39">
        <v>4</v>
      </c>
      <c r="JA274" s="39">
        <v>2</v>
      </c>
      <c r="JB274" s="39">
        <v>2</v>
      </c>
      <c r="JC274" s="39">
        <v>3</v>
      </c>
      <c r="JD274" s="2">
        <v>4</v>
      </c>
      <c r="JE274" s="2">
        <v>6</v>
      </c>
      <c r="JF274" s="2">
        <v>6</v>
      </c>
      <c r="JG274" s="2">
        <v>2</v>
      </c>
      <c r="JH274" s="2">
        <v>2</v>
      </c>
      <c r="JI274" s="2">
        <v>2</v>
      </c>
      <c r="JJ274" s="2">
        <v>0</v>
      </c>
      <c r="JK274" s="2">
        <v>2</v>
      </c>
      <c r="JL274" s="2">
        <v>3</v>
      </c>
      <c r="JM274" s="44">
        <v>0</v>
      </c>
      <c r="JN274" s="44">
        <v>3</v>
      </c>
      <c r="JO274" s="44">
        <v>3</v>
      </c>
      <c r="JP274" s="2">
        <v>2</v>
      </c>
      <c r="JQ274" s="2">
        <v>0</v>
      </c>
      <c r="JR274" s="2">
        <v>1</v>
      </c>
      <c r="JS274" s="2">
        <v>0</v>
      </c>
      <c r="JT274" s="2">
        <v>3</v>
      </c>
      <c r="JU274" s="2">
        <v>1</v>
      </c>
      <c r="JV274" s="2">
        <v>1</v>
      </c>
      <c r="JW274" s="2">
        <v>1</v>
      </c>
      <c r="JX274" s="2">
        <v>2</v>
      </c>
      <c r="JY274" s="2">
        <v>0</v>
      </c>
      <c r="JZ274" s="2">
        <v>0</v>
      </c>
      <c r="KA274" s="2">
        <v>0</v>
      </c>
      <c r="KB274" s="25">
        <v>0</v>
      </c>
      <c r="KC274" s="25">
        <v>1</v>
      </c>
      <c r="KD274" s="25">
        <v>2</v>
      </c>
      <c r="KE274" s="25">
        <v>2</v>
      </c>
      <c r="KF274" s="25">
        <v>18</v>
      </c>
      <c r="KG274" s="25">
        <v>8</v>
      </c>
      <c r="KH274" s="25">
        <v>6</v>
      </c>
      <c r="KI274" s="25">
        <v>5</v>
      </c>
      <c r="KJ274" s="25">
        <v>9</v>
      </c>
      <c r="KK274" s="25">
        <v>2</v>
      </c>
      <c r="KL274" s="25">
        <v>5</v>
      </c>
      <c r="KM274" s="25">
        <v>6</v>
      </c>
      <c r="KN274" s="25">
        <v>6</v>
      </c>
      <c r="KO274" s="25">
        <v>7</v>
      </c>
      <c r="KP274" s="25">
        <v>9</v>
      </c>
      <c r="KQ274" s="25">
        <v>4</v>
      </c>
      <c r="KR274" s="44">
        <v>72.222222222222214</v>
      </c>
      <c r="KS274" s="44">
        <v>62.5</v>
      </c>
      <c r="KT274" s="44">
        <v>83.333333333333343</v>
      </c>
      <c r="KU274" s="44">
        <v>40</v>
      </c>
      <c r="KV274" s="44">
        <v>44.444444444444443</v>
      </c>
      <c r="KW274" s="44">
        <v>100</v>
      </c>
      <c r="KX274" s="44">
        <v>40</v>
      </c>
      <c r="KY274" s="44">
        <v>50</v>
      </c>
      <c r="KZ274" s="44">
        <v>66.666666666666657</v>
      </c>
      <c r="LA274" s="44">
        <v>85.714285714285708</v>
      </c>
      <c r="LB274" s="44">
        <v>66.666666666666657</v>
      </c>
      <c r="LC274" s="44">
        <v>50</v>
      </c>
      <c r="LD274" s="44">
        <v>11.111111111111111</v>
      </c>
      <c r="LE274" s="44">
        <v>25</v>
      </c>
      <c r="LF274" s="44">
        <v>0</v>
      </c>
      <c r="LG274" s="44">
        <v>40</v>
      </c>
      <c r="LH274" s="44">
        <v>33.333333333333329</v>
      </c>
      <c r="LI274" s="44">
        <v>0</v>
      </c>
      <c r="LJ274" s="44">
        <v>60</v>
      </c>
      <c r="LK274" s="44">
        <v>50</v>
      </c>
      <c r="LL274" s="44">
        <v>33.333333333333329</v>
      </c>
      <c r="LM274" s="44">
        <v>0</v>
      </c>
      <c r="LN274" s="44">
        <v>11.111111111111111</v>
      </c>
      <c r="LO274" s="44">
        <v>0</v>
      </c>
      <c r="LP274" s="44">
        <v>16.666666666666664</v>
      </c>
      <c r="LQ274" s="44">
        <v>12.5</v>
      </c>
      <c r="LR274" s="44">
        <v>16.666666666666664</v>
      </c>
      <c r="LS274" s="44">
        <v>20</v>
      </c>
      <c r="LT274" s="44">
        <v>22.222222222222221</v>
      </c>
      <c r="LU274" s="44">
        <v>0</v>
      </c>
      <c r="LV274" s="44">
        <v>0</v>
      </c>
      <c r="LW274" s="44">
        <v>0</v>
      </c>
      <c r="LX274" s="44">
        <v>0</v>
      </c>
      <c r="LY274" s="44">
        <v>14.285714285714285</v>
      </c>
      <c r="LZ274" s="44">
        <v>22.222222222222221</v>
      </c>
      <c r="MA274" s="44">
        <v>50</v>
      </c>
      <c r="MB274" s="25">
        <v>2</v>
      </c>
      <c r="MC274" s="25">
        <v>0</v>
      </c>
      <c r="MD274" s="25">
        <v>2</v>
      </c>
      <c r="ME274" s="25">
        <v>0</v>
      </c>
      <c r="MF274" s="25">
        <v>1</v>
      </c>
      <c r="MG274" s="25">
        <v>0</v>
      </c>
      <c r="MH274" s="25">
        <v>0</v>
      </c>
      <c r="MI274" s="25">
        <v>2</v>
      </c>
      <c r="MJ274" s="25">
        <v>3</v>
      </c>
      <c r="MK274" s="25">
        <v>1</v>
      </c>
      <c r="ML274" s="25">
        <v>2</v>
      </c>
      <c r="MM274" s="25">
        <v>1</v>
      </c>
      <c r="MN274" s="25">
        <v>5</v>
      </c>
      <c r="MO274" s="25">
        <v>3</v>
      </c>
      <c r="MP274" s="25">
        <v>6</v>
      </c>
      <c r="MQ274" s="25">
        <v>4</v>
      </c>
      <c r="MR274" s="25">
        <v>5</v>
      </c>
      <c r="MS274" s="25">
        <v>5</v>
      </c>
      <c r="MT274" s="25">
        <v>5</v>
      </c>
      <c r="MU274" s="25">
        <v>5</v>
      </c>
      <c r="MV274" s="25">
        <v>7</v>
      </c>
      <c r="MW274" s="44">
        <v>10</v>
      </c>
      <c r="MX274" s="44">
        <v>11</v>
      </c>
      <c r="MY274" s="44">
        <v>2</v>
      </c>
      <c r="MZ274" s="44">
        <v>40</v>
      </c>
      <c r="NA274" s="44">
        <v>0</v>
      </c>
      <c r="NB274" s="44">
        <v>33.333333333333329</v>
      </c>
      <c r="NC274" s="44">
        <v>0</v>
      </c>
      <c r="ND274" s="44">
        <v>20</v>
      </c>
      <c r="NE274" s="44">
        <v>0</v>
      </c>
      <c r="NF274" s="44">
        <v>0</v>
      </c>
      <c r="NG274" s="44">
        <v>40</v>
      </c>
      <c r="NH274" s="44">
        <v>42.857142857142854</v>
      </c>
      <c r="NI274" s="44">
        <v>10</v>
      </c>
      <c r="NJ274" s="44">
        <v>18.181818181818183</v>
      </c>
      <c r="NK274" s="44">
        <v>50</v>
      </c>
      <c r="NL274" s="25">
        <v>0</v>
      </c>
      <c r="NM274" s="25">
        <v>0</v>
      </c>
      <c r="NN274" s="25">
        <v>0</v>
      </c>
      <c r="NO274" s="25">
        <v>0</v>
      </c>
      <c r="NP274" s="25">
        <v>0</v>
      </c>
      <c r="NQ274" s="25">
        <v>0</v>
      </c>
      <c r="NR274" s="25">
        <v>0</v>
      </c>
      <c r="NS274" s="25">
        <v>0</v>
      </c>
      <c r="NT274" s="25">
        <v>0</v>
      </c>
      <c r="NU274" s="25">
        <v>0</v>
      </c>
      <c r="NV274" s="25">
        <v>0</v>
      </c>
      <c r="NW274" s="25">
        <v>0</v>
      </c>
      <c r="NX274" s="25">
        <v>1</v>
      </c>
      <c r="NY274" s="25">
        <v>1</v>
      </c>
      <c r="NZ274" s="25">
        <v>2</v>
      </c>
      <c r="OA274" s="25">
        <v>2</v>
      </c>
      <c r="OB274" s="25">
        <v>0</v>
      </c>
      <c r="OC274" s="25">
        <v>0</v>
      </c>
      <c r="OD274" s="44">
        <v>0</v>
      </c>
      <c r="OE274" s="44">
        <v>1</v>
      </c>
      <c r="OF274" s="44">
        <v>0</v>
      </c>
      <c r="OG274" s="44">
        <v>0</v>
      </c>
      <c r="OH274" s="44">
        <v>1</v>
      </c>
      <c r="OI274" s="44">
        <v>1</v>
      </c>
      <c r="OJ274" s="44">
        <v>0</v>
      </c>
      <c r="OK274" s="44">
        <v>0</v>
      </c>
      <c r="OL274" s="44">
        <v>0</v>
      </c>
      <c r="OM274" s="44">
        <v>0</v>
      </c>
      <c r="ON274" s="44">
        <v>999999999</v>
      </c>
      <c r="OO274" s="44">
        <v>999999999</v>
      </c>
      <c r="OP274" s="44">
        <v>999999999</v>
      </c>
      <c r="OQ274" s="44">
        <v>0</v>
      </c>
      <c r="OR274" s="44">
        <v>999999999</v>
      </c>
      <c r="OS274" s="44">
        <v>999999999</v>
      </c>
      <c r="OT274" s="44">
        <v>0</v>
      </c>
      <c r="OU274" s="44">
        <v>0</v>
      </c>
      <c r="OV274" s="25">
        <v>13</v>
      </c>
      <c r="OW274" s="25">
        <v>12</v>
      </c>
      <c r="OX274" s="25">
        <v>11</v>
      </c>
      <c r="OY274" s="25">
        <v>14</v>
      </c>
      <c r="OZ274" s="25">
        <v>19</v>
      </c>
      <c r="PA274" s="25">
        <v>12</v>
      </c>
      <c r="PB274" s="25">
        <v>16</v>
      </c>
      <c r="PC274" s="25">
        <v>21</v>
      </c>
      <c r="PD274" s="25">
        <v>23</v>
      </c>
      <c r="PE274" s="25">
        <v>32</v>
      </c>
      <c r="PF274" s="25">
        <v>33</v>
      </c>
      <c r="PG274" s="25">
        <v>15</v>
      </c>
      <c r="PH274" s="25">
        <v>33</v>
      </c>
      <c r="PI274" s="25">
        <v>23</v>
      </c>
      <c r="PJ274" s="25">
        <v>19</v>
      </c>
      <c r="PK274" s="25">
        <v>21</v>
      </c>
      <c r="PL274" s="25">
        <v>27</v>
      </c>
      <c r="PM274" s="25">
        <v>14</v>
      </c>
      <c r="PN274" s="25">
        <v>19</v>
      </c>
      <c r="PO274" s="25">
        <v>27</v>
      </c>
      <c r="PP274" s="25">
        <v>30</v>
      </c>
      <c r="PQ274" s="25">
        <v>40</v>
      </c>
      <c r="PR274" s="25">
        <v>45</v>
      </c>
      <c r="PS274" s="25">
        <v>30</v>
      </c>
      <c r="PT274" s="44">
        <v>39.393939393939391</v>
      </c>
      <c r="PU274" s="44">
        <v>52.173913043478258</v>
      </c>
      <c r="PV274" s="44">
        <v>57.894736842105267</v>
      </c>
      <c r="PW274" s="44">
        <v>66.666666666666657</v>
      </c>
      <c r="PX274" s="44">
        <v>70.370370370370367</v>
      </c>
      <c r="PY274" s="44">
        <v>85.714285714285708</v>
      </c>
      <c r="PZ274" s="44">
        <v>84.210526315789465</v>
      </c>
      <c r="QA274" s="44">
        <v>77.777777777777786</v>
      </c>
      <c r="QB274" s="44">
        <v>76.666666666666671</v>
      </c>
      <c r="QC274" s="44">
        <v>80</v>
      </c>
      <c r="QD274" s="44">
        <v>73.333333333333329</v>
      </c>
      <c r="QE274" s="44">
        <v>50</v>
      </c>
      <c r="QF274" s="25">
        <v>15</v>
      </c>
      <c r="QG274" s="25">
        <v>8</v>
      </c>
      <c r="QH274" s="25">
        <v>6</v>
      </c>
      <c r="QI274" s="25">
        <v>10</v>
      </c>
      <c r="QJ274" s="25">
        <v>20</v>
      </c>
      <c r="QK274" s="25">
        <v>9</v>
      </c>
      <c r="QL274" s="25">
        <v>14</v>
      </c>
      <c r="QM274" s="25">
        <v>19</v>
      </c>
      <c r="QN274" s="25">
        <v>25</v>
      </c>
      <c r="QO274" s="25">
        <v>31</v>
      </c>
      <c r="QP274" s="25">
        <v>21</v>
      </c>
      <c r="QQ274" s="25">
        <v>33</v>
      </c>
      <c r="QR274" s="25">
        <v>23</v>
      </c>
      <c r="QS274" s="25">
        <v>19</v>
      </c>
      <c r="QT274" s="25">
        <v>21</v>
      </c>
      <c r="QU274" s="25">
        <v>27</v>
      </c>
      <c r="QV274" s="25">
        <v>14</v>
      </c>
      <c r="QW274" s="25">
        <v>19</v>
      </c>
      <c r="QX274" s="25">
        <v>27</v>
      </c>
      <c r="QY274" s="25">
        <v>30</v>
      </c>
      <c r="QZ274" s="25">
        <v>40</v>
      </c>
      <c r="RA274" s="25">
        <v>45</v>
      </c>
      <c r="RB274" s="44">
        <v>45.454545454545453</v>
      </c>
      <c r="RC274" s="44">
        <v>34.782608695652172</v>
      </c>
      <c r="RD274" s="44">
        <v>31.578947368421051</v>
      </c>
      <c r="RE274" s="44">
        <v>47.619047619047613</v>
      </c>
      <c r="RF274" s="44">
        <v>74.074074074074076</v>
      </c>
      <c r="RG274" s="44">
        <v>64.285714285714292</v>
      </c>
      <c r="RH274" s="44">
        <v>73.68421052631578</v>
      </c>
      <c r="RI274" s="44">
        <v>70.370370370370367</v>
      </c>
      <c r="RJ274" s="44">
        <v>83.333333333333343</v>
      </c>
      <c r="RK274" s="44">
        <v>77.5</v>
      </c>
      <c r="RL274" s="44">
        <v>46.666666666666664</v>
      </c>
      <c r="RM274" s="25">
        <v>18</v>
      </c>
      <c r="RN274" s="25">
        <v>11</v>
      </c>
      <c r="RO274" s="25">
        <v>13</v>
      </c>
      <c r="RP274" s="25">
        <v>13</v>
      </c>
      <c r="RQ274" s="25">
        <v>17</v>
      </c>
      <c r="RR274" s="25">
        <v>10</v>
      </c>
      <c r="RS274" s="25">
        <v>14</v>
      </c>
      <c r="RT274" s="25">
        <v>17</v>
      </c>
      <c r="RU274" s="25">
        <v>18</v>
      </c>
      <c r="RV274" s="25">
        <v>19</v>
      </c>
      <c r="RW274" s="25">
        <v>23</v>
      </c>
      <c r="RX274" s="25">
        <v>17</v>
      </c>
      <c r="RY274" s="25">
        <v>17</v>
      </c>
      <c r="RZ274" s="25">
        <v>8</v>
      </c>
      <c r="SA274" s="25">
        <v>13</v>
      </c>
      <c r="SB274" s="25">
        <v>10</v>
      </c>
      <c r="SC274" s="25">
        <v>13</v>
      </c>
      <c r="SD274" s="25">
        <v>8</v>
      </c>
      <c r="SE274" s="25">
        <v>10</v>
      </c>
      <c r="SF274" s="25">
        <v>11</v>
      </c>
      <c r="SG274" s="25">
        <v>16</v>
      </c>
      <c r="SH274" s="25">
        <v>13</v>
      </c>
      <c r="SI274" s="25">
        <v>20</v>
      </c>
      <c r="SJ274" s="25">
        <v>13</v>
      </c>
      <c r="SK274" s="25">
        <v>16</v>
      </c>
      <c r="SL274" s="25">
        <v>8</v>
      </c>
      <c r="SM274" s="25">
        <v>12</v>
      </c>
      <c r="SN274" s="25">
        <v>9</v>
      </c>
      <c r="SO274" s="25">
        <v>12</v>
      </c>
      <c r="SP274" s="25">
        <v>8</v>
      </c>
      <c r="SQ274" s="25">
        <v>10</v>
      </c>
      <c r="SR274" s="25">
        <v>11</v>
      </c>
      <c r="SS274" s="25">
        <v>12</v>
      </c>
      <c r="ST274" s="25">
        <v>8</v>
      </c>
      <c r="SU274" s="25">
        <v>15</v>
      </c>
      <c r="SV274" s="25">
        <v>11</v>
      </c>
      <c r="SW274" s="44">
        <v>54.54545454545454</v>
      </c>
      <c r="SX274" s="44">
        <v>61.111111111111114</v>
      </c>
      <c r="SY274" s="44">
        <v>81.25</v>
      </c>
      <c r="SZ274" s="44">
        <v>68.421052631578945</v>
      </c>
      <c r="TA274" s="44">
        <v>80.952380952380949</v>
      </c>
      <c r="TB274" s="44">
        <v>90.909090909090907</v>
      </c>
      <c r="TC274" s="44">
        <v>87.5</v>
      </c>
      <c r="TD274" s="44">
        <v>73.91304347826086</v>
      </c>
      <c r="TE274" s="44">
        <v>75</v>
      </c>
      <c r="TF274" s="44">
        <v>65.517241379310349</v>
      </c>
      <c r="TG274" s="44">
        <v>58.974358974358978</v>
      </c>
      <c r="TH274" s="44">
        <v>70.833333333333343</v>
      </c>
      <c r="TI274" s="44">
        <v>51.515151515151516</v>
      </c>
      <c r="TJ274" s="44">
        <v>44.444444444444443</v>
      </c>
      <c r="TK274" s="44">
        <v>81.25</v>
      </c>
      <c r="TL274" s="44">
        <v>52.631578947368418</v>
      </c>
      <c r="TM274" s="44">
        <v>61.904761904761905</v>
      </c>
      <c r="TN274" s="44">
        <v>72.727272727272734</v>
      </c>
      <c r="TO274" s="44">
        <v>62.5</v>
      </c>
      <c r="TP274" s="44">
        <v>47.826086956521742</v>
      </c>
      <c r="TQ274" s="44">
        <v>66.666666666666657</v>
      </c>
      <c r="TR274" s="44">
        <v>44.827586206896555</v>
      </c>
      <c r="TS274" s="44">
        <v>51.282051282051277</v>
      </c>
      <c r="TT274" s="44">
        <v>54.166666666666664</v>
      </c>
      <c r="TU274" s="44">
        <v>48.484848484848484</v>
      </c>
      <c r="TV274" s="44">
        <v>44.444444444444443</v>
      </c>
      <c r="TW274" s="44">
        <v>75</v>
      </c>
      <c r="TX274" s="44">
        <v>47.368421052631575</v>
      </c>
      <c r="TY274" s="44">
        <v>57.142857142857139</v>
      </c>
      <c r="TZ274" s="44">
        <v>72.727272727272734</v>
      </c>
      <c r="UA274" s="44">
        <v>62.5</v>
      </c>
      <c r="UB274" s="44">
        <v>47.826086956521742</v>
      </c>
      <c r="UC274" s="44">
        <v>50</v>
      </c>
      <c r="UD274" s="44">
        <v>27.586206896551722</v>
      </c>
      <c r="UE274" s="44">
        <v>38.461538461538467</v>
      </c>
      <c r="UF274" s="44">
        <v>45.833333333333329</v>
      </c>
    </row>
    <row r="275" spans="1:552" x14ac:dyDescent="0.25">
      <c r="A275" s="2" t="str">
        <f t="shared" si="4"/>
        <v xml:space="preserve">421660 São José                                                                                                                                     </v>
      </c>
      <c r="B275" s="58">
        <v>421660</v>
      </c>
      <c r="C275" s="2" t="s">
        <v>319</v>
      </c>
      <c r="D275" s="56">
        <v>40</v>
      </c>
      <c r="E275" s="56">
        <v>18</v>
      </c>
      <c r="F275" s="56">
        <v>24</v>
      </c>
      <c r="G275" s="56">
        <v>33</v>
      </c>
      <c r="H275" s="56">
        <v>24</v>
      </c>
      <c r="I275" s="56">
        <v>27</v>
      </c>
      <c r="J275" s="56">
        <v>39</v>
      </c>
      <c r="K275" s="56">
        <v>36</v>
      </c>
      <c r="L275" s="56">
        <v>32</v>
      </c>
      <c r="M275" s="56">
        <v>57</v>
      </c>
      <c r="N275" s="56">
        <v>43</v>
      </c>
      <c r="O275" s="56">
        <v>34</v>
      </c>
      <c r="P275" s="59">
        <v>18</v>
      </c>
      <c r="Q275" s="59">
        <v>9</v>
      </c>
      <c r="R275" s="59">
        <v>11</v>
      </c>
      <c r="S275" s="59">
        <v>15</v>
      </c>
      <c r="T275" s="59">
        <v>15</v>
      </c>
      <c r="U275" s="59">
        <v>16</v>
      </c>
      <c r="V275" s="59">
        <v>25</v>
      </c>
      <c r="W275" s="59">
        <v>22</v>
      </c>
      <c r="X275" s="59">
        <v>20</v>
      </c>
      <c r="Y275" s="59">
        <v>41</v>
      </c>
      <c r="Z275" s="59">
        <v>28</v>
      </c>
      <c r="AA275" s="59">
        <v>26</v>
      </c>
      <c r="AB275" s="62">
        <v>45</v>
      </c>
      <c r="AC275" s="62">
        <v>50</v>
      </c>
      <c r="AD275" s="62">
        <v>45.833333333333329</v>
      </c>
      <c r="AE275" s="62">
        <v>45.454545454545453</v>
      </c>
      <c r="AF275" s="62">
        <v>62.5</v>
      </c>
      <c r="AG275" s="62">
        <v>59.259259259259252</v>
      </c>
      <c r="AH275" s="62">
        <v>64.102564102564102</v>
      </c>
      <c r="AI275" s="62">
        <v>61.111111111111114</v>
      </c>
      <c r="AJ275" s="62">
        <v>62.5</v>
      </c>
      <c r="AK275" s="62">
        <v>71.929824561403507</v>
      </c>
      <c r="AL275" s="62">
        <v>65.116279069767444</v>
      </c>
      <c r="AM275" s="62">
        <v>76.470588235294116</v>
      </c>
      <c r="AN275" s="61">
        <v>20</v>
      </c>
      <c r="AO275" s="25">
        <v>9</v>
      </c>
      <c r="AP275" s="25">
        <v>12</v>
      </c>
      <c r="AQ275" s="25">
        <v>14</v>
      </c>
      <c r="AR275" s="25">
        <v>9</v>
      </c>
      <c r="AS275" s="25">
        <v>9</v>
      </c>
      <c r="AT275" s="25">
        <v>13</v>
      </c>
      <c r="AU275" s="25">
        <v>13</v>
      </c>
      <c r="AV275" s="25">
        <v>9</v>
      </c>
      <c r="AW275" s="25">
        <v>15</v>
      </c>
      <c r="AX275" s="25">
        <v>14</v>
      </c>
      <c r="AY275" s="25">
        <v>8</v>
      </c>
      <c r="AZ275" s="39">
        <v>50</v>
      </c>
      <c r="BA275" s="39">
        <v>50</v>
      </c>
      <c r="BB275" s="39">
        <v>50</v>
      </c>
      <c r="BC275" s="39">
        <v>42.424242424242422</v>
      </c>
      <c r="BD275" s="39">
        <v>37.5</v>
      </c>
      <c r="BE275" s="39">
        <v>33.333333333333329</v>
      </c>
      <c r="BF275" s="39">
        <v>33.333333333333329</v>
      </c>
      <c r="BG275" s="39">
        <v>36.111111111111107</v>
      </c>
      <c r="BH275" s="39">
        <v>28.125</v>
      </c>
      <c r="BI275" s="39">
        <v>26.315789473684209</v>
      </c>
      <c r="BJ275" s="39">
        <v>32.558139534883722</v>
      </c>
      <c r="BK275" s="39">
        <v>23.52941176470588</v>
      </c>
      <c r="BL275" s="25">
        <v>2</v>
      </c>
      <c r="BM275" s="25">
        <v>0</v>
      </c>
      <c r="BN275" s="25">
        <v>1</v>
      </c>
      <c r="BO275" s="25">
        <v>4</v>
      </c>
      <c r="BP275" s="25">
        <v>0</v>
      </c>
      <c r="BQ275" s="25">
        <v>2</v>
      </c>
      <c r="BR275" s="25">
        <v>1</v>
      </c>
      <c r="BS275" s="25">
        <v>1</v>
      </c>
      <c r="BT275" s="25">
        <v>3</v>
      </c>
      <c r="BU275" s="25">
        <v>1</v>
      </c>
      <c r="BV275" s="25">
        <v>1</v>
      </c>
      <c r="BW275" s="25">
        <v>0</v>
      </c>
      <c r="BX275" s="39">
        <v>5</v>
      </c>
      <c r="BY275" s="39">
        <v>0</v>
      </c>
      <c r="BZ275" s="39">
        <v>4.1666666666666661</v>
      </c>
      <c r="CA275" s="39">
        <v>12.121212121212121</v>
      </c>
      <c r="CB275" s="39">
        <v>0</v>
      </c>
      <c r="CC275" s="39">
        <v>7.4074074074074066</v>
      </c>
      <c r="CD275" s="39">
        <v>2.5641025641025639</v>
      </c>
      <c r="CE275" s="39">
        <v>2.7777777777777777</v>
      </c>
      <c r="CF275" s="39">
        <v>9.375</v>
      </c>
      <c r="CG275" s="39">
        <v>1.7543859649122806</v>
      </c>
      <c r="CH275" s="39">
        <v>2.3255813953488373</v>
      </c>
      <c r="CI275" s="39">
        <v>0</v>
      </c>
      <c r="CJ275" s="63">
        <v>4</v>
      </c>
      <c r="CK275" s="63">
        <v>3</v>
      </c>
      <c r="CL275" s="63">
        <v>5</v>
      </c>
      <c r="CM275" s="63">
        <v>1</v>
      </c>
      <c r="CN275" s="63">
        <v>5</v>
      </c>
      <c r="CO275" s="63">
        <v>5</v>
      </c>
      <c r="CP275" s="63">
        <v>12</v>
      </c>
      <c r="CQ275" s="63">
        <v>13</v>
      </c>
      <c r="CR275" s="63">
        <v>11</v>
      </c>
      <c r="CS275" s="63">
        <v>23</v>
      </c>
      <c r="CT275" s="63">
        <v>12</v>
      </c>
      <c r="CU275" s="63">
        <v>14</v>
      </c>
      <c r="CV275" s="63">
        <v>0</v>
      </c>
      <c r="CW275" s="63">
        <v>0</v>
      </c>
      <c r="CX275" s="63">
        <v>1</v>
      </c>
      <c r="CY275" s="63">
        <v>0</v>
      </c>
      <c r="CZ275" s="63">
        <v>0</v>
      </c>
      <c r="DA275" s="63">
        <v>2</v>
      </c>
      <c r="DB275" s="63">
        <v>1</v>
      </c>
      <c r="DC275" s="63">
        <v>0</v>
      </c>
      <c r="DD275" s="63">
        <v>1</v>
      </c>
      <c r="DE275" s="63">
        <v>3</v>
      </c>
      <c r="DF275" s="63">
        <v>1</v>
      </c>
      <c r="DG275" s="63">
        <v>0</v>
      </c>
      <c r="DH275" s="25">
        <v>3</v>
      </c>
      <c r="DI275" s="25">
        <v>2</v>
      </c>
      <c r="DJ275" s="25">
        <v>0</v>
      </c>
      <c r="DK275" s="25">
        <v>3</v>
      </c>
      <c r="DL275" s="25">
        <v>3</v>
      </c>
      <c r="DM275" s="25">
        <v>0</v>
      </c>
      <c r="DN275" s="25">
        <v>1</v>
      </c>
      <c r="DO275" s="25">
        <v>2</v>
      </c>
      <c r="DP275" s="25">
        <v>0</v>
      </c>
      <c r="DQ275" s="25">
        <v>0</v>
      </c>
      <c r="DR275" s="25">
        <v>1</v>
      </c>
      <c r="DS275" s="25">
        <v>3</v>
      </c>
      <c r="DT275" s="34">
        <v>7</v>
      </c>
      <c r="DU275" s="34">
        <v>5</v>
      </c>
      <c r="DV275" s="34">
        <v>6</v>
      </c>
      <c r="DW275" s="34">
        <v>4</v>
      </c>
      <c r="DX275" s="34">
        <v>8</v>
      </c>
      <c r="DY275" s="34">
        <v>7</v>
      </c>
      <c r="DZ275" s="34">
        <v>14</v>
      </c>
      <c r="EA275" s="2">
        <v>15</v>
      </c>
      <c r="EB275" s="2">
        <v>12</v>
      </c>
      <c r="EC275" s="2">
        <v>26</v>
      </c>
      <c r="ED275" s="2">
        <v>14</v>
      </c>
      <c r="EE275" s="2">
        <v>17</v>
      </c>
      <c r="EF275" s="34">
        <v>57.142857142857139</v>
      </c>
      <c r="EG275" s="34">
        <v>60</v>
      </c>
      <c r="EH275" s="34">
        <v>83.333333333333343</v>
      </c>
      <c r="EI275" s="34">
        <v>25</v>
      </c>
      <c r="EJ275" s="34">
        <v>62.5</v>
      </c>
      <c r="EK275" s="34">
        <v>71.428571428571431</v>
      </c>
      <c r="EL275" s="34">
        <v>85.714285714285708</v>
      </c>
      <c r="EM275" s="34">
        <v>86.666666666666671</v>
      </c>
      <c r="EN275" s="34">
        <v>91.666666666666657</v>
      </c>
      <c r="EO275" s="34">
        <v>88.461538461538453</v>
      </c>
      <c r="EP275" s="34">
        <v>85.714285714285708</v>
      </c>
      <c r="EQ275" s="34">
        <v>82.35294117647058</v>
      </c>
      <c r="ER275" s="34">
        <v>0</v>
      </c>
      <c r="ES275" s="34">
        <v>0</v>
      </c>
      <c r="ET275" s="34">
        <v>16.666666666666664</v>
      </c>
      <c r="EU275" s="34">
        <v>0</v>
      </c>
      <c r="EV275" s="34">
        <v>0</v>
      </c>
      <c r="EW275" s="34">
        <v>28.571428571428569</v>
      </c>
      <c r="EX275" s="34">
        <v>7.1428571428571423</v>
      </c>
      <c r="EY275" s="34">
        <v>0</v>
      </c>
      <c r="EZ275" s="34">
        <v>8.3333333333333321</v>
      </c>
      <c r="FA275" s="34">
        <v>11.538461538461538</v>
      </c>
      <c r="FB275" s="34">
        <v>7.1428571428571423</v>
      </c>
      <c r="FC275" s="34">
        <v>0</v>
      </c>
      <c r="FD275" s="42">
        <v>42.857142857142854</v>
      </c>
      <c r="FE275" s="42">
        <v>40</v>
      </c>
      <c r="FF275" s="42">
        <v>0</v>
      </c>
      <c r="FG275" s="42">
        <v>75</v>
      </c>
      <c r="FH275" s="42">
        <v>37.5</v>
      </c>
      <c r="FI275" s="42">
        <v>0</v>
      </c>
      <c r="FJ275" s="42">
        <v>7.1428571428571423</v>
      </c>
      <c r="FK275" s="42">
        <v>13.333333333333334</v>
      </c>
      <c r="FL275" s="42">
        <v>0</v>
      </c>
      <c r="FM275" s="42">
        <v>0</v>
      </c>
      <c r="FN275" s="42">
        <v>7.1428571428571423</v>
      </c>
      <c r="FO275" s="42">
        <v>17.647058823529413</v>
      </c>
      <c r="FP275" s="42">
        <v>9</v>
      </c>
      <c r="FQ275" s="2">
        <v>5</v>
      </c>
      <c r="FR275" s="2">
        <v>6</v>
      </c>
      <c r="FS275" s="2">
        <v>4</v>
      </c>
      <c r="FT275" s="2">
        <v>10</v>
      </c>
      <c r="FU275" s="2">
        <v>10</v>
      </c>
      <c r="FV275" s="2">
        <v>16</v>
      </c>
      <c r="FW275" s="2">
        <v>16</v>
      </c>
      <c r="FX275" s="2">
        <v>17</v>
      </c>
      <c r="FY275" s="2">
        <v>31</v>
      </c>
      <c r="FZ275" s="2">
        <v>25</v>
      </c>
      <c r="GA275" s="2">
        <v>20</v>
      </c>
      <c r="GB275" s="25">
        <v>2</v>
      </c>
      <c r="GC275" s="25">
        <v>1</v>
      </c>
      <c r="GD275" s="25">
        <v>1</v>
      </c>
      <c r="GE275" s="25">
        <v>5</v>
      </c>
      <c r="GF275" s="25">
        <v>1</v>
      </c>
      <c r="GG275" s="25">
        <v>1</v>
      </c>
      <c r="GH275" s="25">
        <v>3</v>
      </c>
      <c r="GI275" s="25">
        <v>0</v>
      </c>
      <c r="GJ275" s="25">
        <v>1</v>
      </c>
      <c r="GK275" s="25">
        <v>6</v>
      </c>
      <c r="GL275" s="25">
        <v>0</v>
      </c>
      <c r="GM275" s="25">
        <v>2</v>
      </c>
      <c r="GN275" s="2">
        <v>4</v>
      </c>
      <c r="GO275" s="2">
        <v>2</v>
      </c>
      <c r="GP275" s="2">
        <v>2</v>
      </c>
      <c r="GQ275" s="2">
        <v>2</v>
      </c>
      <c r="GR275" s="2">
        <v>3</v>
      </c>
      <c r="GS275" s="2">
        <v>3</v>
      </c>
      <c r="GT275" s="2">
        <v>1</v>
      </c>
      <c r="GU275" s="2">
        <v>1</v>
      </c>
      <c r="GV275" s="2">
        <v>0</v>
      </c>
      <c r="GW275" s="2">
        <v>2</v>
      </c>
      <c r="GX275" s="2">
        <v>2</v>
      </c>
      <c r="GY275" s="2">
        <v>0</v>
      </c>
      <c r="GZ275" s="2">
        <v>15</v>
      </c>
      <c r="HA275" s="2">
        <v>8</v>
      </c>
      <c r="HB275" s="2">
        <v>9</v>
      </c>
      <c r="HC275" s="2">
        <v>11</v>
      </c>
      <c r="HD275" s="2">
        <v>14</v>
      </c>
      <c r="HE275" s="2">
        <v>14</v>
      </c>
      <c r="HF275" s="2">
        <v>20</v>
      </c>
      <c r="HG275" s="2">
        <v>17</v>
      </c>
      <c r="HH275" s="2">
        <v>18</v>
      </c>
      <c r="HI275" s="2">
        <v>39</v>
      </c>
      <c r="HJ275" s="2">
        <v>27</v>
      </c>
      <c r="HK275" s="2">
        <v>22</v>
      </c>
      <c r="HL275" s="34">
        <v>60</v>
      </c>
      <c r="HM275" s="34">
        <v>62.5</v>
      </c>
      <c r="HN275" s="34">
        <v>66.666666666666657</v>
      </c>
      <c r="HO275" s="34">
        <v>36.363636363636367</v>
      </c>
      <c r="HP275" s="34">
        <v>71.428571428571431</v>
      </c>
      <c r="HQ275" s="34">
        <v>71.428571428571431</v>
      </c>
      <c r="HR275" s="34">
        <v>80</v>
      </c>
      <c r="HS275" s="34">
        <v>94.117647058823522</v>
      </c>
      <c r="HT275" s="34">
        <v>94.444444444444443</v>
      </c>
      <c r="HU275" s="34">
        <v>79.487179487179489</v>
      </c>
      <c r="HV275" s="34">
        <v>92.592592592592595</v>
      </c>
      <c r="HW275" s="34">
        <v>90.909090909090907</v>
      </c>
      <c r="HX275" s="39">
        <v>13.333333333333334</v>
      </c>
      <c r="HY275" s="39">
        <v>12.5</v>
      </c>
      <c r="HZ275" s="39">
        <v>11.111111111111111</v>
      </c>
      <c r="IA275" s="39">
        <v>45.454545454545453</v>
      </c>
      <c r="IB275" s="39">
        <v>7.1428571428571423</v>
      </c>
      <c r="IC275" s="39">
        <v>7.1428571428571423</v>
      </c>
      <c r="ID275" s="39">
        <v>15</v>
      </c>
      <c r="IE275" s="39">
        <v>0</v>
      </c>
      <c r="IF275" s="39">
        <v>5.5555555555555554</v>
      </c>
      <c r="IG275" s="39">
        <v>15.384615384615385</v>
      </c>
      <c r="IH275" s="39">
        <v>0</v>
      </c>
      <c r="II275" s="39">
        <v>9.0909090909090917</v>
      </c>
      <c r="IJ275" s="39">
        <v>26.666666666666668</v>
      </c>
      <c r="IK275" s="39">
        <v>25</v>
      </c>
      <c r="IL275" s="39">
        <v>22.222222222222221</v>
      </c>
      <c r="IM275" s="39">
        <v>18.181818181818183</v>
      </c>
      <c r="IN275" s="39">
        <v>21.428571428571427</v>
      </c>
      <c r="IO275" s="39">
        <v>21.428571428571427</v>
      </c>
      <c r="IP275" s="39">
        <v>5</v>
      </c>
      <c r="IQ275" s="39">
        <v>5.8823529411764701</v>
      </c>
      <c r="IR275" s="39">
        <v>0</v>
      </c>
      <c r="IS275" s="39">
        <v>5.1282051282051277</v>
      </c>
      <c r="IT275" s="39">
        <v>7.4074074074074066</v>
      </c>
      <c r="IU275" s="39">
        <v>0</v>
      </c>
      <c r="IV275" s="39">
        <v>8</v>
      </c>
      <c r="IW275" s="39">
        <v>6</v>
      </c>
      <c r="IX275" s="39">
        <v>4</v>
      </c>
      <c r="IY275" s="39">
        <v>6</v>
      </c>
      <c r="IZ275" s="39">
        <v>4</v>
      </c>
      <c r="JA275" s="39">
        <v>3</v>
      </c>
      <c r="JB275" s="39">
        <v>9</v>
      </c>
      <c r="JC275" s="39">
        <v>10</v>
      </c>
      <c r="JD275" s="2">
        <v>8</v>
      </c>
      <c r="JE275" s="2">
        <v>13</v>
      </c>
      <c r="JF275" s="2">
        <v>10</v>
      </c>
      <c r="JG275" s="2">
        <v>7</v>
      </c>
      <c r="JH275" s="2">
        <v>1</v>
      </c>
      <c r="JI275" s="2">
        <v>2</v>
      </c>
      <c r="JJ275" s="2">
        <v>2</v>
      </c>
      <c r="JK275" s="2">
        <v>5</v>
      </c>
      <c r="JL275" s="2">
        <v>2</v>
      </c>
      <c r="JM275" s="44">
        <v>2</v>
      </c>
      <c r="JN275" s="44">
        <v>1</v>
      </c>
      <c r="JO275" s="44">
        <v>1</v>
      </c>
      <c r="JP275" s="2">
        <v>0</v>
      </c>
      <c r="JQ275" s="2">
        <v>1</v>
      </c>
      <c r="JR275" s="2">
        <v>4</v>
      </c>
      <c r="JS275" s="2">
        <v>0</v>
      </c>
      <c r="JT275" s="2">
        <v>6</v>
      </c>
      <c r="JU275" s="2">
        <v>0</v>
      </c>
      <c r="JV275" s="2">
        <v>5</v>
      </c>
      <c r="JW275" s="2">
        <v>1</v>
      </c>
      <c r="JX275" s="2">
        <v>1</v>
      </c>
      <c r="JY275" s="2">
        <v>1</v>
      </c>
      <c r="JZ275" s="2">
        <v>2</v>
      </c>
      <c r="KA275" s="2">
        <v>1</v>
      </c>
      <c r="KB275" s="25">
        <v>0</v>
      </c>
      <c r="KC275" s="25">
        <v>1</v>
      </c>
      <c r="KD275" s="25">
        <v>0</v>
      </c>
      <c r="KE275" s="25">
        <v>0</v>
      </c>
      <c r="KF275" s="25">
        <v>15</v>
      </c>
      <c r="KG275" s="25">
        <v>8</v>
      </c>
      <c r="KH275" s="25">
        <v>11</v>
      </c>
      <c r="KI275" s="25">
        <v>12</v>
      </c>
      <c r="KJ275" s="25">
        <v>7</v>
      </c>
      <c r="KK275" s="25">
        <v>6</v>
      </c>
      <c r="KL275" s="25">
        <v>12</v>
      </c>
      <c r="KM275" s="25">
        <v>12</v>
      </c>
      <c r="KN275" s="25">
        <v>8</v>
      </c>
      <c r="KO275" s="25">
        <v>15</v>
      </c>
      <c r="KP275" s="25">
        <v>14</v>
      </c>
      <c r="KQ275" s="25">
        <v>7</v>
      </c>
      <c r="KR275" s="44">
        <v>53.333333333333336</v>
      </c>
      <c r="KS275" s="44">
        <v>75</v>
      </c>
      <c r="KT275" s="44">
        <v>36.363636363636367</v>
      </c>
      <c r="KU275" s="44">
        <v>50</v>
      </c>
      <c r="KV275" s="44">
        <v>57.142857142857139</v>
      </c>
      <c r="KW275" s="44">
        <v>50</v>
      </c>
      <c r="KX275" s="44">
        <v>75</v>
      </c>
      <c r="KY275" s="44">
        <v>83.333333333333343</v>
      </c>
      <c r="KZ275" s="44">
        <v>100</v>
      </c>
      <c r="LA275" s="44">
        <v>86.666666666666671</v>
      </c>
      <c r="LB275" s="44">
        <v>71.428571428571431</v>
      </c>
      <c r="LC275" s="44">
        <v>100</v>
      </c>
      <c r="LD275" s="44">
        <v>6.666666666666667</v>
      </c>
      <c r="LE275" s="44">
        <v>25</v>
      </c>
      <c r="LF275" s="44">
        <v>18.181818181818183</v>
      </c>
      <c r="LG275" s="44">
        <v>41.666666666666671</v>
      </c>
      <c r="LH275" s="44">
        <v>28.571428571428569</v>
      </c>
      <c r="LI275" s="44">
        <v>33.333333333333329</v>
      </c>
      <c r="LJ275" s="44">
        <v>8.3333333333333321</v>
      </c>
      <c r="LK275" s="44">
        <v>8.3333333333333321</v>
      </c>
      <c r="LL275" s="44">
        <v>0</v>
      </c>
      <c r="LM275" s="44">
        <v>6.666666666666667</v>
      </c>
      <c r="LN275" s="44">
        <v>28.571428571428569</v>
      </c>
      <c r="LO275" s="44">
        <v>0</v>
      </c>
      <c r="LP275" s="44">
        <v>40</v>
      </c>
      <c r="LQ275" s="44">
        <v>0</v>
      </c>
      <c r="LR275" s="44">
        <v>45.454545454545453</v>
      </c>
      <c r="LS275" s="44">
        <v>8.3333333333333321</v>
      </c>
      <c r="LT275" s="44">
        <v>14.285714285714285</v>
      </c>
      <c r="LU275" s="44">
        <v>16.666666666666664</v>
      </c>
      <c r="LV275" s="44">
        <v>16.666666666666664</v>
      </c>
      <c r="LW275" s="44">
        <v>8.3333333333333321</v>
      </c>
      <c r="LX275" s="44">
        <v>0</v>
      </c>
      <c r="LY275" s="44">
        <v>6.666666666666667</v>
      </c>
      <c r="LZ275" s="44">
        <v>0</v>
      </c>
      <c r="MA275" s="44">
        <v>0</v>
      </c>
      <c r="MB275" s="25">
        <v>2</v>
      </c>
      <c r="MC275" s="25">
        <v>1</v>
      </c>
      <c r="MD275" s="25">
        <v>2</v>
      </c>
      <c r="ME275" s="25">
        <v>1</v>
      </c>
      <c r="MF275" s="25">
        <v>1</v>
      </c>
      <c r="MG275" s="25">
        <v>2</v>
      </c>
      <c r="MH275" s="25">
        <v>1</v>
      </c>
      <c r="MI275" s="25">
        <v>0</v>
      </c>
      <c r="MJ275" s="25">
        <v>1</v>
      </c>
      <c r="MK275" s="25">
        <v>4</v>
      </c>
      <c r="ML275" s="25">
        <v>0</v>
      </c>
      <c r="MM275" s="25">
        <v>3</v>
      </c>
      <c r="MN275" s="25">
        <v>8</v>
      </c>
      <c r="MO275" s="25">
        <v>5</v>
      </c>
      <c r="MP275" s="25">
        <v>6</v>
      </c>
      <c r="MQ275" s="25">
        <v>4</v>
      </c>
      <c r="MR275" s="25">
        <v>8</v>
      </c>
      <c r="MS275" s="25">
        <v>7</v>
      </c>
      <c r="MT275" s="25">
        <v>14</v>
      </c>
      <c r="MU275" s="25">
        <v>13</v>
      </c>
      <c r="MV275" s="25">
        <v>11</v>
      </c>
      <c r="MW275" s="44">
        <v>20</v>
      </c>
      <c r="MX275" s="44">
        <v>8</v>
      </c>
      <c r="MY275" s="44">
        <v>12</v>
      </c>
      <c r="MZ275" s="44">
        <v>25</v>
      </c>
      <c r="NA275" s="44">
        <v>20</v>
      </c>
      <c r="NB275" s="44">
        <v>33.333333333333329</v>
      </c>
      <c r="NC275" s="44">
        <v>25</v>
      </c>
      <c r="ND275" s="44">
        <v>12.5</v>
      </c>
      <c r="NE275" s="44">
        <v>28.571428571428569</v>
      </c>
      <c r="NF275" s="44">
        <v>7.1428571428571423</v>
      </c>
      <c r="NG275" s="44">
        <v>0</v>
      </c>
      <c r="NH275" s="44">
        <v>9.0909090909090917</v>
      </c>
      <c r="NI275" s="44">
        <v>20</v>
      </c>
      <c r="NJ275" s="44">
        <v>0</v>
      </c>
      <c r="NK275" s="44">
        <v>25</v>
      </c>
      <c r="NL275" s="25">
        <v>1</v>
      </c>
      <c r="NM275" s="25">
        <v>0</v>
      </c>
      <c r="NN275" s="25">
        <v>0</v>
      </c>
      <c r="NO275" s="25">
        <v>1</v>
      </c>
      <c r="NP275" s="25">
        <v>0</v>
      </c>
      <c r="NQ275" s="25">
        <v>0</v>
      </c>
      <c r="NR275" s="25">
        <v>0</v>
      </c>
      <c r="NS275" s="25">
        <v>0</v>
      </c>
      <c r="NT275" s="25">
        <v>0</v>
      </c>
      <c r="NU275" s="25">
        <v>0</v>
      </c>
      <c r="NV275" s="25">
        <v>0</v>
      </c>
      <c r="NW275" s="25">
        <v>0</v>
      </c>
      <c r="NX275" s="25">
        <v>2</v>
      </c>
      <c r="NY275" s="25">
        <v>1</v>
      </c>
      <c r="NZ275" s="25">
        <v>2</v>
      </c>
      <c r="OA275" s="25">
        <v>3</v>
      </c>
      <c r="OB275" s="25">
        <v>1</v>
      </c>
      <c r="OC275" s="25">
        <v>1</v>
      </c>
      <c r="OD275" s="44">
        <v>1</v>
      </c>
      <c r="OE275" s="44">
        <v>1</v>
      </c>
      <c r="OF275" s="44">
        <v>0</v>
      </c>
      <c r="OG275" s="44">
        <v>2</v>
      </c>
      <c r="OH275" s="44">
        <v>1</v>
      </c>
      <c r="OI275" s="44">
        <v>0</v>
      </c>
      <c r="OJ275" s="44">
        <v>50</v>
      </c>
      <c r="OK275" s="44">
        <v>0</v>
      </c>
      <c r="OL275" s="44">
        <v>0</v>
      </c>
      <c r="OM275" s="44">
        <v>33.333333333333329</v>
      </c>
      <c r="ON275" s="44">
        <v>0</v>
      </c>
      <c r="OO275" s="44">
        <v>0</v>
      </c>
      <c r="OP275" s="44">
        <v>0</v>
      </c>
      <c r="OQ275" s="44">
        <v>0</v>
      </c>
      <c r="OR275" s="44">
        <v>999999999</v>
      </c>
      <c r="OS275" s="44">
        <v>0</v>
      </c>
      <c r="OT275" s="44">
        <v>0</v>
      </c>
      <c r="OU275" s="44">
        <v>999999999</v>
      </c>
      <c r="OV275" s="25">
        <v>18</v>
      </c>
      <c r="OW275" s="25">
        <v>15</v>
      </c>
      <c r="OX275" s="25">
        <v>16</v>
      </c>
      <c r="OY275" s="25">
        <v>18</v>
      </c>
      <c r="OZ275" s="25">
        <v>22</v>
      </c>
      <c r="PA275" s="25">
        <v>28</v>
      </c>
      <c r="PB275" s="25">
        <v>33</v>
      </c>
      <c r="PC275" s="25">
        <v>38</v>
      </c>
      <c r="PD275" s="25">
        <v>34</v>
      </c>
      <c r="PE275" s="25">
        <v>51</v>
      </c>
      <c r="PF275" s="25">
        <v>43</v>
      </c>
      <c r="PG275" s="25">
        <v>21</v>
      </c>
      <c r="PH275" s="25">
        <v>46</v>
      </c>
      <c r="PI275" s="25">
        <v>31</v>
      </c>
      <c r="PJ275" s="25">
        <v>30</v>
      </c>
      <c r="PK275" s="25">
        <v>42</v>
      </c>
      <c r="PL275" s="25">
        <v>36</v>
      </c>
      <c r="PM275" s="25">
        <v>33</v>
      </c>
      <c r="PN275" s="25">
        <v>44</v>
      </c>
      <c r="PO275" s="25">
        <v>49</v>
      </c>
      <c r="PP275" s="25">
        <v>41</v>
      </c>
      <c r="PQ275" s="25">
        <v>65</v>
      </c>
      <c r="PR275" s="25">
        <v>57</v>
      </c>
      <c r="PS275" s="25">
        <v>45</v>
      </c>
      <c r="PT275" s="44">
        <v>39.130434782608695</v>
      </c>
      <c r="PU275" s="44">
        <v>48.387096774193552</v>
      </c>
      <c r="PV275" s="44">
        <v>53.333333333333336</v>
      </c>
      <c r="PW275" s="44">
        <v>42.857142857142854</v>
      </c>
      <c r="PX275" s="44">
        <v>61.111111111111114</v>
      </c>
      <c r="PY275" s="44">
        <v>84.848484848484844</v>
      </c>
      <c r="PZ275" s="44">
        <v>75</v>
      </c>
      <c r="QA275" s="44">
        <v>77.551020408163268</v>
      </c>
      <c r="QB275" s="44">
        <v>82.926829268292678</v>
      </c>
      <c r="QC275" s="44">
        <v>78.461538461538467</v>
      </c>
      <c r="QD275" s="44">
        <v>75.438596491228068</v>
      </c>
      <c r="QE275" s="44">
        <v>46.666666666666664</v>
      </c>
      <c r="QF275" s="25">
        <v>19</v>
      </c>
      <c r="QG275" s="25">
        <v>15</v>
      </c>
      <c r="QH275" s="25">
        <v>14</v>
      </c>
      <c r="QI275" s="25">
        <v>19</v>
      </c>
      <c r="QJ275" s="25">
        <v>21</v>
      </c>
      <c r="QK275" s="25">
        <v>23</v>
      </c>
      <c r="QL275" s="25">
        <v>28</v>
      </c>
      <c r="QM275" s="25">
        <v>32</v>
      </c>
      <c r="QN275" s="25">
        <v>32</v>
      </c>
      <c r="QO275" s="25">
        <v>54</v>
      </c>
      <c r="QP275" s="25">
        <v>28</v>
      </c>
      <c r="QQ275" s="25">
        <v>46</v>
      </c>
      <c r="QR275" s="25">
        <v>31</v>
      </c>
      <c r="QS275" s="25">
        <v>30</v>
      </c>
      <c r="QT275" s="25">
        <v>42</v>
      </c>
      <c r="QU275" s="25">
        <v>36</v>
      </c>
      <c r="QV275" s="25">
        <v>33</v>
      </c>
      <c r="QW275" s="25">
        <v>44</v>
      </c>
      <c r="QX275" s="25">
        <v>49</v>
      </c>
      <c r="QY275" s="25">
        <v>41</v>
      </c>
      <c r="QZ275" s="25">
        <v>65</v>
      </c>
      <c r="RA275" s="25">
        <v>57</v>
      </c>
      <c r="RB275" s="44">
        <v>41.304347826086953</v>
      </c>
      <c r="RC275" s="44">
        <v>48.387096774193552</v>
      </c>
      <c r="RD275" s="44">
        <v>46.666666666666664</v>
      </c>
      <c r="RE275" s="44">
        <v>45.238095238095241</v>
      </c>
      <c r="RF275" s="44">
        <v>58.333333333333336</v>
      </c>
      <c r="RG275" s="44">
        <v>69.696969696969703</v>
      </c>
      <c r="RH275" s="44">
        <v>63.636363636363633</v>
      </c>
      <c r="RI275" s="44">
        <v>65.306122448979593</v>
      </c>
      <c r="RJ275" s="44">
        <v>78.048780487804876</v>
      </c>
      <c r="RK275" s="44">
        <v>83.07692307692308</v>
      </c>
      <c r="RL275" s="44">
        <v>49.122807017543856</v>
      </c>
      <c r="RM275" s="25">
        <v>24</v>
      </c>
      <c r="RN275" s="25">
        <v>17</v>
      </c>
      <c r="RO275" s="25">
        <v>16</v>
      </c>
      <c r="RP275" s="25">
        <v>15</v>
      </c>
      <c r="RQ275" s="25">
        <v>17</v>
      </c>
      <c r="RR275" s="25">
        <v>15</v>
      </c>
      <c r="RS275" s="25">
        <v>30</v>
      </c>
      <c r="RT275" s="25">
        <v>21</v>
      </c>
      <c r="RU275" s="25">
        <v>20</v>
      </c>
      <c r="RV275" s="25">
        <v>41</v>
      </c>
      <c r="RW275" s="25">
        <v>33</v>
      </c>
      <c r="RX275" s="25">
        <v>20</v>
      </c>
      <c r="RY275" s="25">
        <v>18</v>
      </c>
      <c r="RZ275" s="25">
        <v>13</v>
      </c>
      <c r="SA275" s="25">
        <v>11</v>
      </c>
      <c r="SB275" s="25">
        <v>11</v>
      </c>
      <c r="SC275" s="25">
        <v>12</v>
      </c>
      <c r="SD275" s="25">
        <v>11</v>
      </c>
      <c r="SE275" s="25">
        <v>17</v>
      </c>
      <c r="SF275" s="25">
        <v>18</v>
      </c>
      <c r="SG275" s="25">
        <v>16</v>
      </c>
      <c r="SH275" s="25">
        <v>31</v>
      </c>
      <c r="SI275" s="25">
        <v>20</v>
      </c>
      <c r="SJ275" s="25">
        <v>18</v>
      </c>
      <c r="SK275" s="25">
        <v>13</v>
      </c>
      <c r="SL275" s="25">
        <v>13</v>
      </c>
      <c r="SM275" s="25">
        <v>10</v>
      </c>
      <c r="SN275" s="25">
        <v>11</v>
      </c>
      <c r="SO275" s="25">
        <v>11</v>
      </c>
      <c r="SP275" s="25">
        <v>10</v>
      </c>
      <c r="SQ275" s="25">
        <v>16</v>
      </c>
      <c r="SR275" s="25">
        <v>16</v>
      </c>
      <c r="SS275" s="25">
        <v>14</v>
      </c>
      <c r="ST275" s="25">
        <v>26</v>
      </c>
      <c r="SU275" s="25">
        <v>19</v>
      </c>
      <c r="SV275" s="25">
        <v>12</v>
      </c>
      <c r="SW275" s="44">
        <v>60</v>
      </c>
      <c r="SX275" s="44">
        <v>94.444444444444443</v>
      </c>
      <c r="SY275" s="44">
        <v>66.666666666666657</v>
      </c>
      <c r="SZ275" s="44">
        <v>45.454545454545453</v>
      </c>
      <c r="TA275" s="44">
        <v>70.833333333333343</v>
      </c>
      <c r="TB275" s="44">
        <v>55.555555555555557</v>
      </c>
      <c r="TC275" s="44">
        <v>76.923076923076934</v>
      </c>
      <c r="TD275" s="44">
        <v>58.333333333333336</v>
      </c>
      <c r="TE275" s="44">
        <v>62.5</v>
      </c>
      <c r="TF275" s="44">
        <v>71.929824561403507</v>
      </c>
      <c r="TG275" s="44">
        <v>76.744186046511629</v>
      </c>
      <c r="TH275" s="44">
        <v>58.82352941176471</v>
      </c>
      <c r="TI275" s="44">
        <v>45</v>
      </c>
      <c r="TJ275" s="44">
        <v>72.222222222222214</v>
      </c>
      <c r="TK275" s="44">
        <v>45.833333333333329</v>
      </c>
      <c r="TL275" s="44">
        <v>33.333333333333329</v>
      </c>
      <c r="TM275" s="44">
        <v>50</v>
      </c>
      <c r="TN275" s="44">
        <v>40.74074074074074</v>
      </c>
      <c r="TO275" s="44">
        <v>43.589743589743591</v>
      </c>
      <c r="TP275" s="44">
        <v>50</v>
      </c>
      <c r="TQ275" s="44">
        <v>50</v>
      </c>
      <c r="TR275" s="44">
        <v>54.385964912280706</v>
      </c>
      <c r="TS275" s="44">
        <v>46.511627906976742</v>
      </c>
      <c r="TT275" s="44">
        <v>52.941176470588239</v>
      </c>
      <c r="TU275" s="44">
        <v>32.5</v>
      </c>
      <c r="TV275" s="44">
        <v>72.222222222222214</v>
      </c>
      <c r="TW275" s="44">
        <v>41.666666666666671</v>
      </c>
      <c r="TX275" s="44">
        <v>33.333333333333329</v>
      </c>
      <c r="TY275" s="44">
        <v>45.833333333333329</v>
      </c>
      <c r="TZ275" s="44">
        <v>37.037037037037038</v>
      </c>
      <c r="UA275" s="44">
        <v>41.025641025641022</v>
      </c>
      <c r="UB275" s="44">
        <v>44.444444444444443</v>
      </c>
      <c r="UC275" s="44">
        <v>43.75</v>
      </c>
      <c r="UD275" s="44">
        <v>45.614035087719294</v>
      </c>
      <c r="UE275" s="44">
        <v>44.186046511627907</v>
      </c>
      <c r="UF275" s="44">
        <v>35.294117647058826</v>
      </c>
    </row>
    <row r="276" spans="1:552" x14ac:dyDescent="0.25">
      <c r="A276" s="2" t="str">
        <f t="shared" si="4"/>
        <v xml:space="preserve">421870 Tubarão                                                                                                                                      </v>
      </c>
      <c r="B276" s="58">
        <v>421870</v>
      </c>
      <c r="C276" s="2" t="s">
        <v>320</v>
      </c>
      <c r="D276" s="56">
        <v>4</v>
      </c>
      <c r="E276" s="56">
        <v>6</v>
      </c>
      <c r="F276" s="56">
        <v>5</v>
      </c>
      <c r="G276" s="56">
        <v>7</v>
      </c>
      <c r="H276" s="56">
        <v>6</v>
      </c>
      <c r="I276" s="56">
        <v>5</v>
      </c>
      <c r="J276" s="56">
        <v>7</v>
      </c>
      <c r="K276" s="56">
        <v>11</v>
      </c>
      <c r="L276" s="56">
        <v>11</v>
      </c>
      <c r="M276" s="56">
        <v>9</v>
      </c>
      <c r="N276" s="56">
        <v>6</v>
      </c>
      <c r="O276" s="56">
        <v>11</v>
      </c>
      <c r="P276" s="59">
        <v>2</v>
      </c>
      <c r="Q276" s="59">
        <v>1</v>
      </c>
      <c r="R276" s="59">
        <v>4</v>
      </c>
      <c r="S276" s="59">
        <v>2</v>
      </c>
      <c r="T276" s="59">
        <v>3</v>
      </c>
      <c r="U276" s="59">
        <v>5</v>
      </c>
      <c r="V276" s="59">
        <v>5</v>
      </c>
      <c r="W276" s="59">
        <v>7</v>
      </c>
      <c r="X276" s="59">
        <v>7</v>
      </c>
      <c r="Y276" s="59">
        <v>6</v>
      </c>
      <c r="Z276" s="59">
        <v>2</v>
      </c>
      <c r="AA276" s="59">
        <v>9</v>
      </c>
      <c r="AB276" s="62">
        <v>50</v>
      </c>
      <c r="AC276" s="62">
        <v>16.666666666666664</v>
      </c>
      <c r="AD276" s="62">
        <v>80</v>
      </c>
      <c r="AE276" s="62">
        <v>28.571428571428569</v>
      </c>
      <c r="AF276" s="62">
        <v>50</v>
      </c>
      <c r="AG276" s="62">
        <v>100</v>
      </c>
      <c r="AH276" s="62">
        <v>71.428571428571431</v>
      </c>
      <c r="AI276" s="62">
        <v>63.636363636363633</v>
      </c>
      <c r="AJ276" s="62">
        <v>63.636363636363633</v>
      </c>
      <c r="AK276" s="62">
        <v>66.666666666666657</v>
      </c>
      <c r="AL276" s="62">
        <v>33.333333333333329</v>
      </c>
      <c r="AM276" s="62">
        <v>81.818181818181827</v>
      </c>
      <c r="AN276" s="61">
        <v>2</v>
      </c>
      <c r="AO276" s="25">
        <v>5</v>
      </c>
      <c r="AP276" s="25">
        <v>1</v>
      </c>
      <c r="AQ276" s="25">
        <v>4</v>
      </c>
      <c r="AR276" s="25">
        <v>3</v>
      </c>
      <c r="AS276" s="25">
        <v>0</v>
      </c>
      <c r="AT276" s="25">
        <v>1</v>
      </c>
      <c r="AU276" s="25">
        <v>3</v>
      </c>
      <c r="AV276" s="25">
        <v>4</v>
      </c>
      <c r="AW276" s="25">
        <v>2</v>
      </c>
      <c r="AX276" s="25">
        <v>4</v>
      </c>
      <c r="AY276" s="25">
        <v>2</v>
      </c>
      <c r="AZ276" s="39">
        <v>50</v>
      </c>
      <c r="BA276" s="39">
        <v>83.333333333333343</v>
      </c>
      <c r="BB276" s="39">
        <v>20</v>
      </c>
      <c r="BC276" s="39">
        <v>57.142857142857139</v>
      </c>
      <c r="BD276" s="39">
        <v>50</v>
      </c>
      <c r="BE276" s="39">
        <v>0</v>
      </c>
      <c r="BF276" s="39">
        <v>14.285714285714285</v>
      </c>
      <c r="BG276" s="39">
        <v>27.27272727272727</v>
      </c>
      <c r="BH276" s="39">
        <v>36.363636363636367</v>
      </c>
      <c r="BI276" s="39">
        <v>22.222222222222221</v>
      </c>
      <c r="BJ276" s="39">
        <v>66.666666666666657</v>
      </c>
      <c r="BK276" s="39">
        <v>18.181818181818183</v>
      </c>
      <c r="BL276" s="25">
        <v>0</v>
      </c>
      <c r="BM276" s="25">
        <v>0</v>
      </c>
      <c r="BN276" s="25">
        <v>0</v>
      </c>
      <c r="BO276" s="25">
        <v>1</v>
      </c>
      <c r="BP276" s="25">
        <v>0</v>
      </c>
      <c r="BQ276" s="25">
        <v>0</v>
      </c>
      <c r="BR276" s="25">
        <v>1</v>
      </c>
      <c r="BS276" s="25">
        <v>1</v>
      </c>
      <c r="BT276" s="25">
        <v>0</v>
      </c>
      <c r="BU276" s="25">
        <v>1</v>
      </c>
      <c r="BV276" s="25">
        <v>0</v>
      </c>
      <c r="BW276" s="25">
        <v>0</v>
      </c>
      <c r="BX276" s="39">
        <v>0</v>
      </c>
      <c r="BY276" s="39">
        <v>0</v>
      </c>
      <c r="BZ276" s="39">
        <v>0</v>
      </c>
      <c r="CA276" s="39">
        <v>14.285714285714285</v>
      </c>
      <c r="CB276" s="39">
        <v>0</v>
      </c>
      <c r="CC276" s="39">
        <v>0</v>
      </c>
      <c r="CD276" s="39">
        <v>14.285714285714285</v>
      </c>
      <c r="CE276" s="39">
        <v>9.0909090909090917</v>
      </c>
      <c r="CF276" s="39">
        <v>0</v>
      </c>
      <c r="CG276" s="39">
        <v>11.111111111111111</v>
      </c>
      <c r="CH276" s="39">
        <v>0</v>
      </c>
      <c r="CI276" s="39">
        <v>0</v>
      </c>
      <c r="CJ276" s="63">
        <v>1</v>
      </c>
      <c r="CK276" s="63">
        <v>0</v>
      </c>
      <c r="CL276" s="63">
        <v>2</v>
      </c>
      <c r="CM276" s="63">
        <v>0</v>
      </c>
      <c r="CN276" s="63">
        <v>1</v>
      </c>
      <c r="CO276" s="63">
        <v>1</v>
      </c>
      <c r="CP276" s="63">
        <v>2</v>
      </c>
      <c r="CQ276" s="63">
        <v>3</v>
      </c>
      <c r="CR276" s="63">
        <v>4</v>
      </c>
      <c r="CS276" s="63">
        <v>5</v>
      </c>
      <c r="CT276" s="63">
        <v>2</v>
      </c>
      <c r="CU276" s="63">
        <v>4</v>
      </c>
      <c r="CV276" s="63">
        <v>0</v>
      </c>
      <c r="CW276" s="63">
        <v>0</v>
      </c>
      <c r="CX276" s="63">
        <v>1</v>
      </c>
      <c r="CY276" s="63">
        <v>1</v>
      </c>
      <c r="CZ276" s="63">
        <v>1</v>
      </c>
      <c r="DA276" s="63">
        <v>1</v>
      </c>
      <c r="DB276" s="63">
        <v>0</v>
      </c>
      <c r="DC276" s="63">
        <v>0</v>
      </c>
      <c r="DD276" s="63">
        <v>0</v>
      </c>
      <c r="DE276" s="63">
        <v>0</v>
      </c>
      <c r="DF276" s="63">
        <v>0</v>
      </c>
      <c r="DG276" s="63">
        <v>0</v>
      </c>
      <c r="DH276" s="25">
        <v>1</v>
      </c>
      <c r="DI276" s="25">
        <v>0</v>
      </c>
      <c r="DJ276" s="25">
        <v>1</v>
      </c>
      <c r="DK276" s="25">
        <v>0</v>
      </c>
      <c r="DL276" s="25">
        <v>0</v>
      </c>
      <c r="DM276" s="25">
        <v>0</v>
      </c>
      <c r="DN276" s="25">
        <v>0</v>
      </c>
      <c r="DO276" s="25">
        <v>2</v>
      </c>
      <c r="DP276" s="25">
        <v>0</v>
      </c>
      <c r="DQ276" s="25">
        <v>0</v>
      </c>
      <c r="DR276" s="25">
        <v>0</v>
      </c>
      <c r="DS276" s="25">
        <v>0</v>
      </c>
      <c r="DT276" s="34">
        <v>2</v>
      </c>
      <c r="DU276" s="34">
        <v>0</v>
      </c>
      <c r="DV276" s="34">
        <v>4</v>
      </c>
      <c r="DW276" s="34">
        <v>1</v>
      </c>
      <c r="DX276" s="34">
        <v>2</v>
      </c>
      <c r="DY276" s="34">
        <v>2</v>
      </c>
      <c r="DZ276" s="34">
        <v>2</v>
      </c>
      <c r="EA276" s="2">
        <v>5</v>
      </c>
      <c r="EB276" s="2">
        <v>4</v>
      </c>
      <c r="EC276" s="2">
        <v>5</v>
      </c>
      <c r="ED276" s="2">
        <v>2</v>
      </c>
      <c r="EE276" s="2">
        <v>4</v>
      </c>
      <c r="EF276" s="34">
        <v>50</v>
      </c>
      <c r="EG276" s="34">
        <v>999999999</v>
      </c>
      <c r="EH276" s="34">
        <v>50</v>
      </c>
      <c r="EI276" s="34">
        <v>0</v>
      </c>
      <c r="EJ276" s="34">
        <v>50</v>
      </c>
      <c r="EK276" s="34">
        <v>50</v>
      </c>
      <c r="EL276" s="34">
        <v>100</v>
      </c>
      <c r="EM276" s="34">
        <v>60</v>
      </c>
      <c r="EN276" s="34">
        <v>100</v>
      </c>
      <c r="EO276" s="34">
        <v>100</v>
      </c>
      <c r="EP276" s="34">
        <v>100</v>
      </c>
      <c r="EQ276" s="34">
        <v>100</v>
      </c>
      <c r="ER276" s="34">
        <v>0</v>
      </c>
      <c r="ES276" s="34">
        <v>999999999</v>
      </c>
      <c r="ET276" s="34">
        <v>25</v>
      </c>
      <c r="EU276" s="34">
        <v>100</v>
      </c>
      <c r="EV276" s="34">
        <v>50</v>
      </c>
      <c r="EW276" s="34">
        <v>50</v>
      </c>
      <c r="EX276" s="34">
        <v>0</v>
      </c>
      <c r="EY276" s="34">
        <v>0</v>
      </c>
      <c r="EZ276" s="34">
        <v>0</v>
      </c>
      <c r="FA276" s="34">
        <v>0</v>
      </c>
      <c r="FB276" s="34">
        <v>0</v>
      </c>
      <c r="FC276" s="34">
        <v>0</v>
      </c>
      <c r="FD276" s="42">
        <v>50</v>
      </c>
      <c r="FE276" s="42">
        <v>999999999</v>
      </c>
      <c r="FF276" s="42">
        <v>25</v>
      </c>
      <c r="FG276" s="42">
        <v>0</v>
      </c>
      <c r="FH276" s="42">
        <v>0</v>
      </c>
      <c r="FI276" s="42">
        <v>0</v>
      </c>
      <c r="FJ276" s="42">
        <v>0</v>
      </c>
      <c r="FK276" s="42">
        <v>40</v>
      </c>
      <c r="FL276" s="42">
        <v>0</v>
      </c>
      <c r="FM276" s="42">
        <v>0</v>
      </c>
      <c r="FN276" s="42">
        <v>0</v>
      </c>
      <c r="FO276" s="42">
        <v>0</v>
      </c>
      <c r="FP276" s="42">
        <v>1</v>
      </c>
      <c r="FQ276" s="2">
        <v>1</v>
      </c>
      <c r="FR276" s="2">
        <v>2</v>
      </c>
      <c r="FS276" s="2">
        <v>0</v>
      </c>
      <c r="FT276" s="2">
        <v>2</v>
      </c>
      <c r="FU276" s="2">
        <v>2</v>
      </c>
      <c r="FV276" s="2">
        <v>3</v>
      </c>
      <c r="FW276" s="2">
        <v>5</v>
      </c>
      <c r="FX276" s="2">
        <v>6</v>
      </c>
      <c r="FY276" s="2">
        <v>4</v>
      </c>
      <c r="FZ276" s="2">
        <v>2</v>
      </c>
      <c r="GA276" s="2">
        <v>7</v>
      </c>
      <c r="GB276" s="25">
        <v>1</v>
      </c>
      <c r="GC276" s="25">
        <v>0</v>
      </c>
      <c r="GD276" s="25">
        <v>1</v>
      </c>
      <c r="GE276" s="25">
        <v>1</v>
      </c>
      <c r="GF276" s="25">
        <v>1</v>
      </c>
      <c r="GG276" s="25">
        <v>2</v>
      </c>
      <c r="GH276" s="25">
        <v>0</v>
      </c>
      <c r="GI276" s="25">
        <v>2</v>
      </c>
      <c r="GJ276" s="25">
        <v>1</v>
      </c>
      <c r="GK276" s="25">
        <v>0</v>
      </c>
      <c r="GL276" s="25">
        <v>0</v>
      </c>
      <c r="GM276" s="25">
        <v>0</v>
      </c>
      <c r="GN276" s="2">
        <v>0</v>
      </c>
      <c r="GO276" s="2">
        <v>0</v>
      </c>
      <c r="GP276" s="2">
        <v>1</v>
      </c>
      <c r="GQ276" s="2">
        <v>0</v>
      </c>
      <c r="GR276" s="2">
        <v>0</v>
      </c>
      <c r="GS276" s="2">
        <v>1</v>
      </c>
      <c r="GT276" s="2">
        <v>0</v>
      </c>
      <c r="GU276" s="2">
        <v>0</v>
      </c>
      <c r="GV276" s="2">
        <v>0</v>
      </c>
      <c r="GW276" s="2">
        <v>0</v>
      </c>
      <c r="GX276" s="2">
        <v>0</v>
      </c>
      <c r="GY276" s="2">
        <v>1</v>
      </c>
      <c r="GZ276" s="2">
        <v>2</v>
      </c>
      <c r="HA276" s="2">
        <v>1</v>
      </c>
      <c r="HB276" s="2">
        <v>4</v>
      </c>
      <c r="HC276" s="2">
        <v>1</v>
      </c>
      <c r="HD276" s="2">
        <v>3</v>
      </c>
      <c r="HE276" s="2">
        <v>5</v>
      </c>
      <c r="HF276" s="2">
        <v>3</v>
      </c>
      <c r="HG276" s="2">
        <v>7</v>
      </c>
      <c r="HH276" s="2">
        <v>7</v>
      </c>
      <c r="HI276" s="2">
        <v>4</v>
      </c>
      <c r="HJ276" s="2">
        <v>2</v>
      </c>
      <c r="HK276" s="2">
        <v>8</v>
      </c>
      <c r="HL276" s="34">
        <v>50</v>
      </c>
      <c r="HM276" s="34">
        <v>100</v>
      </c>
      <c r="HN276" s="34">
        <v>50</v>
      </c>
      <c r="HO276" s="34">
        <v>0</v>
      </c>
      <c r="HP276" s="34">
        <v>66.666666666666657</v>
      </c>
      <c r="HQ276" s="34">
        <v>40</v>
      </c>
      <c r="HR276" s="34">
        <v>100</v>
      </c>
      <c r="HS276" s="34">
        <v>71.428571428571431</v>
      </c>
      <c r="HT276" s="34">
        <v>85.714285714285708</v>
      </c>
      <c r="HU276" s="34">
        <v>100</v>
      </c>
      <c r="HV276" s="34">
        <v>100</v>
      </c>
      <c r="HW276" s="34">
        <v>87.5</v>
      </c>
      <c r="HX276" s="39">
        <v>50</v>
      </c>
      <c r="HY276" s="39">
        <v>0</v>
      </c>
      <c r="HZ276" s="39">
        <v>25</v>
      </c>
      <c r="IA276" s="39">
        <v>100</v>
      </c>
      <c r="IB276" s="39">
        <v>33.333333333333329</v>
      </c>
      <c r="IC276" s="39">
        <v>40</v>
      </c>
      <c r="ID276" s="39">
        <v>0</v>
      </c>
      <c r="IE276" s="39">
        <v>28.571428571428569</v>
      </c>
      <c r="IF276" s="39">
        <v>14.285714285714285</v>
      </c>
      <c r="IG276" s="39">
        <v>0</v>
      </c>
      <c r="IH276" s="39">
        <v>0</v>
      </c>
      <c r="II276" s="39">
        <v>0</v>
      </c>
      <c r="IJ276" s="39">
        <v>0</v>
      </c>
      <c r="IK276" s="39">
        <v>0</v>
      </c>
      <c r="IL276" s="39">
        <v>25</v>
      </c>
      <c r="IM276" s="39">
        <v>0</v>
      </c>
      <c r="IN276" s="39">
        <v>0</v>
      </c>
      <c r="IO276" s="39">
        <v>20</v>
      </c>
      <c r="IP276" s="39">
        <v>0</v>
      </c>
      <c r="IQ276" s="39">
        <v>0</v>
      </c>
      <c r="IR276" s="39">
        <v>0</v>
      </c>
      <c r="IS276" s="39">
        <v>0</v>
      </c>
      <c r="IT276" s="39">
        <v>0</v>
      </c>
      <c r="IU276" s="39">
        <v>12.5</v>
      </c>
      <c r="IV276" s="39">
        <v>0</v>
      </c>
      <c r="IW276" s="39">
        <v>3</v>
      </c>
      <c r="IX276" s="39">
        <v>1</v>
      </c>
      <c r="IY276" s="39">
        <v>1</v>
      </c>
      <c r="IZ276" s="39">
        <v>2</v>
      </c>
      <c r="JA276" s="39">
        <v>0</v>
      </c>
      <c r="JB276" s="39">
        <v>1</v>
      </c>
      <c r="JC276" s="39">
        <v>2</v>
      </c>
      <c r="JD276" s="2">
        <v>3</v>
      </c>
      <c r="JE276" s="2">
        <v>2</v>
      </c>
      <c r="JF276" s="2">
        <v>3</v>
      </c>
      <c r="JG276" s="2">
        <v>1</v>
      </c>
      <c r="JH276" s="2">
        <v>1</v>
      </c>
      <c r="JI276" s="2">
        <v>1</v>
      </c>
      <c r="JJ276" s="2">
        <v>0</v>
      </c>
      <c r="JK276" s="2">
        <v>1</v>
      </c>
      <c r="JL276" s="2">
        <v>0</v>
      </c>
      <c r="JM276" s="44">
        <v>0</v>
      </c>
      <c r="JN276" s="44">
        <v>0</v>
      </c>
      <c r="JO276" s="44">
        <v>0</v>
      </c>
      <c r="JP276" s="2">
        <v>0</v>
      </c>
      <c r="JQ276" s="2">
        <v>0</v>
      </c>
      <c r="JR276" s="2">
        <v>1</v>
      </c>
      <c r="JS276" s="2">
        <v>0</v>
      </c>
      <c r="JT276" s="2">
        <v>1</v>
      </c>
      <c r="JU276" s="2">
        <v>1</v>
      </c>
      <c r="JV276" s="2">
        <v>0</v>
      </c>
      <c r="JW276" s="2">
        <v>1</v>
      </c>
      <c r="JX276" s="2">
        <v>1</v>
      </c>
      <c r="JY276" s="2">
        <v>0</v>
      </c>
      <c r="JZ276" s="2">
        <v>0</v>
      </c>
      <c r="KA276" s="2">
        <v>0</v>
      </c>
      <c r="KB276" s="25">
        <v>1</v>
      </c>
      <c r="KC276" s="25">
        <v>0</v>
      </c>
      <c r="KD276" s="25">
        <v>0</v>
      </c>
      <c r="KE276" s="25">
        <v>1</v>
      </c>
      <c r="KF276" s="25">
        <v>2</v>
      </c>
      <c r="KG276" s="25">
        <v>5</v>
      </c>
      <c r="KH276" s="25">
        <v>1</v>
      </c>
      <c r="KI276" s="25">
        <v>3</v>
      </c>
      <c r="KJ276" s="25">
        <v>3</v>
      </c>
      <c r="KK276" s="25">
        <v>0</v>
      </c>
      <c r="KL276" s="25">
        <v>1</v>
      </c>
      <c r="KM276" s="25">
        <v>2</v>
      </c>
      <c r="KN276" s="25">
        <v>4</v>
      </c>
      <c r="KO276" s="25">
        <v>2</v>
      </c>
      <c r="KP276" s="25">
        <v>4</v>
      </c>
      <c r="KQ276" s="25">
        <v>2</v>
      </c>
      <c r="KR276" s="44">
        <v>0</v>
      </c>
      <c r="KS276" s="44">
        <v>60</v>
      </c>
      <c r="KT276" s="44">
        <v>100</v>
      </c>
      <c r="KU276" s="44">
        <v>33.333333333333329</v>
      </c>
      <c r="KV276" s="44">
        <v>66.666666666666657</v>
      </c>
      <c r="KW276" s="44">
        <v>999999999</v>
      </c>
      <c r="KX276" s="44">
        <v>100</v>
      </c>
      <c r="KY276" s="44">
        <v>100</v>
      </c>
      <c r="KZ276" s="44">
        <v>75</v>
      </c>
      <c r="LA276" s="44">
        <v>100</v>
      </c>
      <c r="LB276" s="44">
        <v>75</v>
      </c>
      <c r="LC276" s="44">
        <v>50</v>
      </c>
      <c r="LD276" s="44">
        <v>50</v>
      </c>
      <c r="LE276" s="44">
        <v>20</v>
      </c>
      <c r="LF276" s="44">
        <v>0</v>
      </c>
      <c r="LG276" s="44">
        <v>33.333333333333329</v>
      </c>
      <c r="LH276" s="44">
        <v>0</v>
      </c>
      <c r="LI276" s="44">
        <v>999999999</v>
      </c>
      <c r="LJ276" s="44">
        <v>0</v>
      </c>
      <c r="LK276" s="44">
        <v>0</v>
      </c>
      <c r="LL276" s="44">
        <v>0</v>
      </c>
      <c r="LM276" s="44">
        <v>0</v>
      </c>
      <c r="LN276" s="44">
        <v>25</v>
      </c>
      <c r="LO276" s="44">
        <v>0</v>
      </c>
      <c r="LP276" s="44">
        <v>50</v>
      </c>
      <c r="LQ276" s="44">
        <v>20</v>
      </c>
      <c r="LR276" s="44">
        <v>0</v>
      </c>
      <c r="LS276" s="44">
        <v>33.333333333333329</v>
      </c>
      <c r="LT276" s="44">
        <v>33.333333333333329</v>
      </c>
      <c r="LU276" s="44">
        <v>999999999</v>
      </c>
      <c r="LV276" s="44">
        <v>0</v>
      </c>
      <c r="LW276" s="44">
        <v>0</v>
      </c>
      <c r="LX276" s="44">
        <v>25</v>
      </c>
      <c r="LY276" s="44">
        <v>0</v>
      </c>
      <c r="LZ276" s="44">
        <v>0</v>
      </c>
      <c r="MA276" s="44">
        <v>50</v>
      </c>
      <c r="MB276" s="25">
        <v>0</v>
      </c>
      <c r="MC276" s="25">
        <v>0</v>
      </c>
      <c r="MD276" s="25">
        <v>2</v>
      </c>
      <c r="ME276" s="25">
        <v>0</v>
      </c>
      <c r="MF276" s="25">
        <v>0</v>
      </c>
      <c r="MG276" s="25">
        <v>0</v>
      </c>
      <c r="MH276" s="25">
        <v>0</v>
      </c>
      <c r="MI276" s="25">
        <v>0</v>
      </c>
      <c r="MJ276" s="25">
        <v>0</v>
      </c>
      <c r="MK276" s="25">
        <v>0</v>
      </c>
      <c r="ML276" s="25">
        <v>0</v>
      </c>
      <c r="MM276" s="25">
        <v>0</v>
      </c>
      <c r="MN276" s="25">
        <v>2</v>
      </c>
      <c r="MO276" s="25">
        <v>0</v>
      </c>
      <c r="MP276" s="25">
        <v>4</v>
      </c>
      <c r="MQ276" s="25">
        <v>1</v>
      </c>
      <c r="MR276" s="25">
        <v>2</v>
      </c>
      <c r="MS276" s="25">
        <v>2</v>
      </c>
      <c r="MT276" s="25">
        <v>2</v>
      </c>
      <c r="MU276" s="25">
        <v>2</v>
      </c>
      <c r="MV276" s="25">
        <v>1</v>
      </c>
      <c r="MW276" s="44">
        <v>1</v>
      </c>
      <c r="MX276" s="44">
        <v>0</v>
      </c>
      <c r="MY276" s="44">
        <v>2</v>
      </c>
      <c r="MZ276" s="44">
        <v>0</v>
      </c>
      <c r="NA276" s="44">
        <v>999999999</v>
      </c>
      <c r="NB276" s="44">
        <v>50</v>
      </c>
      <c r="NC276" s="44">
        <v>0</v>
      </c>
      <c r="ND276" s="44">
        <v>0</v>
      </c>
      <c r="NE276" s="44">
        <v>0</v>
      </c>
      <c r="NF276" s="44">
        <v>0</v>
      </c>
      <c r="NG276" s="44">
        <v>0</v>
      </c>
      <c r="NH276" s="44">
        <v>0</v>
      </c>
      <c r="NI276" s="44">
        <v>0</v>
      </c>
      <c r="NJ276" s="44">
        <v>999999999</v>
      </c>
      <c r="NK276" s="44">
        <v>0</v>
      </c>
      <c r="NL276" s="25">
        <v>0</v>
      </c>
      <c r="NM276" s="25">
        <v>0</v>
      </c>
      <c r="NN276" s="25">
        <v>0</v>
      </c>
      <c r="NO276" s="25">
        <v>0</v>
      </c>
      <c r="NP276" s="25">
        <v>0</v>
      </c>
      <c r="NQ276" s="25">
        <v>0</v>
      </c>
      <c r="NR276" s="25">
        <v>0</v>
      </c>
      <c r="NS276" s="25">
        <v>0</v>
      </c>
      <c r="NT276" s="25">
        <v>0</v>
      </c>
      <c r="NU276" s="25">
        <v>0</v>
      </c>
      <c r="NV276" s="25">
        <v>1</v>
      </c>
      <c r="NW276" s="25">
        <v>0</v>
      </c>
      <c r="NX276" s="25">
        <v>0</v>
      </c>
      <c r="NY276" s="25">
        <v>1</v>
      </c>
      <c r="NZ276" s="25">
        <v>1</v>
      </c>
      <c r="OA276" s="25">
        <v>0</v>
      </c>
      <c r="OB276" s="25">
        <v>0</v>
      </c>
      <c r="OC276" s="25">
        <v>0</v>
      </c>
      <c r="OD276" s="44">
        <v>0</v>
      </c>
      <c r="OE276" s="44">
        <v>0</v>
      </c>
      <c r="OF276" s="44">
        <v>1</v>
      </c>
      <c r="OG276" s="44">
        <v>0</v>
      </c>
      <c r="OH276" s="44">
        <v>1</v>
      </c>
      <c r="OI276" s="44">
        <v>0</v>
      </c>
      <c r="OJ276" s="44">
        <v>999999999</v>
      </c>
      <c r="OK276" s="44">
        <v>0</v>
      </c>
      <c r="OL276" s="44">
        <v>0</v>
      </c>
      <c r="OM276" s="44">
        <v>999999999</v>
      </c>
      <c r="ON276" s="44">
        <v>999999999</v>
      </c>
      <c r="OO276" s="44">
        <v>999999999</v>
      </c>
      <c r="OP276" s="44">
        <v>999999999</v>
      </c>
      <c r="OQ276" s="44">
        <v>999999999</v>
      </c>
      <c r="OR276" s="44">
        <v>0</v>
      </c>
      <c r="OS276" s="44">
        <v>999999999</v>
      </c>
      <c r="OT276" s="44">
        <v>100</v>
      </c>
      <c r="OU276" s="44">
        <v>999999999</v>
      </c>
      <c r="OV276" s="25">
        <v>3</v>
      </c>
      <c r="OW276" s="25">
        <v>3</v>
      </c>
      <c r="OX276" s="25">
        <v>6</v>
      </c>
      <c r="OY276" s="25">
        <v>5</v>
      </c>
      <c r="OZ276" s="25">
        <v>6</v>
      </c>
      <c r="PA276" s="25">
        <v>6</v>
      </c>
      <c r="PB276" s="25">
        <v>10</v>
      </c>
      <c r="PC276" s="25">
        <v>11</v>
      </c>
      <c r="PD276" s="25">
        <v>12</v>
      </c>
      <c r="PE276" s="25">
        <v>16</v>
      </c>
      <c r="PF276" s="25">
        <v>7</v>
      </c>
      <c r="PG276" s="25">
        <v>9</v>
      </c>
      <c r="PH276" s="25">
        <v>7</v>
      </c>
      <c r="PI276" s="25">
        <v>7</v>
      </c>
      <c r="PJ276" s="25">
        <v>9</v>
      </c>
      <c r="PK276" s="25">
        <v>8</v>
      </c>
      <c r="PL276" s="25">
        <v>8</v>
      </c>
      <c r="PM276" s="25">
        <v>7</v>
      </c>
      <c r="PN276" s="25">
        <v>10</v>
      </c>
      <c r="PO276" s="25">
        <v>13</v>
      </c>
      <c r="PP276" s="25">
        <v>15</v>
      </c>
      <c r="PQ276" s="25">
        <v>16</v>
      </c>
      <c r="PR276" s="25">
        <v>7</v>
      </c>
      <c r="PS276" s="25">
        <v>13</v>
      </c>
      <c r="PT276" s="44">
        <v>42.857142857142854</v>
      </c>
      <c r="PU276" s="44">
        <v>42.857142857142854</v>
      </c>
      <c r="PV276" s="44">
        <v>66.666666666666657</v>
      </c>
      <c r="PW276" s="44">
        <v>62.5</v>
      </c>
      <c r="PX276" s="44">
        <v>75</v>
      </c>
      <c r="PY276" s="44">
        <v>85.714285714285708</v>
      </c>
      <c r="PZ276" s="44">
        <v>100</v>
      </c>
      <c r="QA276" s="44">
        <v>84.615384615384613</v>
      </c>
      <c r="QB276" s="44">
        <v>80</v>
      </c>
      <c r="QC276" s="44">
        <v>100</v>
      </c>
      <c r="QD276" s="44">
        <v>100</v>
      </c>
      <c r="QE276" s="44">
        <v>69.230769230769226</v>
      </c>
      <c r="QF276" s="25">
        <v>5</v>
      </c>
      <c r="QG276" s="25">
        <v>2</v>
      </c>
      <c r="QH276" s="25">
        <v>4</v>
      </c>
      <c r="QI276" s="25">
        <v>4</v>
      </c>
      <c r="QJ276" s="25">
        <v>5</v>
      </c>
      <c r="QK276" s="25">
        <v>4</v>
      </c>
      <c r="QL276" s="25">
        <v>9</v>
      </c>
      <c r="QM276" s="25">
        <v>10</v>
      </c>
      <c r="QN276" s="25">
        <v>10</v>
      </c>
      <c r="QO276" s="25">
        <v>15</v>
      </c>
      <c r="QP276" s="25">
        <v>3</v>
      </c>
      <c r="QQ276" s="25">
        <v>7</v>
      </c>
      <c r="QR276" s="25">
        <v>7</v>
      </c>
      <c r="QS276" s="25">
        <v>9</v>
      </c>
      <c r="QT276" s="25">
        <v>8</v>
      </c>
      <c r="QU276" s="25">
        <v>8</v>
      </c>
      <c r="QV276" s="25">
        <v>7</v>
      </c>
      <c r="QW276" s="25">
        <v>10</v>
      </c>
      <c r="QX276" s="25">
        <v>13</v>
      </c>
      <c r="QY276" s="25">
        <v>15</v>
      </c>
      <c r="QZ276" s="25">
        <v>16</v>
      </c>
      <c r="RA276" s="25">
        <v>7</v>
      </c>
      <c r="RB276" s="44">
        <v>71.428571428571431</v>
      </c>
      <c r="RC276" s="44">
        <v>28.571428571428569</v>
      </c>
      <c r="RD276" s="44">
        <v>44.444444444444443</v>
      </c>
      <c r="RE276" s="44">
        <v>50</v>
      </c>
      <c r="RF276" s="44">
        <v>62.5</v>
      </c>
      <c r="RG276" s="44">
        <v>57.142857142857139</v>
      </c>
      <c r="RH276" s="44">
        <v>90</v>
      </c>
      <c r="RI276" s="44">
        <v>76.923076923076934</v>
      </c>
      <c r="RJ276" s="44">
        <v>66.666666666666657</v>
      </c>
      <c r="RK276" s="44">
        <v>93.75</v>
      </c>
      <c r="RL276" s="44">
        <v>42.857142857142854</v>
      </c>
      <c r="RM276" s="25">
        <v>3</v>
      </c>
      <c r="RN276" s="25">
        <v>6</v>
      </c>
      <c r="RO276" s="25">
        <v>4</v>
      </c>
      <c r="RP276" s="25">
        <v>3</v>
      </c>
      <c r="RQ276" s="25">
        <v>6</v>
      </c>
      <c r="RR276" s="25">
        <v>3</v>
      </c>
      <c r="RS276" s="25">
        <v>3</v>
      </c>
      <c r="RT276" s="25">
        <v>6</v>
      </c>
      <c r="RU276" s="25">
        <v>7</v>
      </c>
      <c r="RV276" s="25">
        <v>5</v>
      </c>
      <c r="RW276" s="25">
        <v>6</v>
      </c>
      <c r="RX276" s="25">
        <v>8</v>
      </c>
      <c r="RY276" s="25">
        <v>3</v>
      </c>
      <c r="RZ276" s="25">
        <v>6</v>
      </c>
      <c r="SA276" s="25">
        <v>5</v>
      </c>
      <c r="SB276" s="25">
        <v>4</v>
      </c>
      <c r="SC276" s="25">
        <v>4</v>
      </c>
      <c r="SD276" s="25">
        <v>3</v>
      </c>
      <c r="SE276" s="25">
        <v>3</v>
      </c>
      <c r="SF276" s="25">
        <v>5</v>
      </c>
      <c r="SG276" s="25">
        <v>6</v>
      </c>
      <c r="SH276" s="25">
        <v>3</v>
      </c>
      <c r="SI276" s="25">
        <v>5</v>
      </c>
      <c r="SJ276" s="25">
        <v>5</v>
      </c>
      <c r="SK276" s="25">
        <v>3</v>
      </c>
      <c r="SL276" s="25">
        <v>6</v>
      </c>
      <c r="SM276" s="25">
        <v>4</v>
      </c>
      <c r="SN276" s="25">
        <v>3</v>
      </c>
      <c r="SO276" s="25">
        <v>4</v>
      </c>
      <c r="SP276" s="25">
        <v>2</v>
      </c>
      <c r="SQ276" s="25">
        <v>3</v>
      </c>
      <c r="SR276" s="25">
        <v>4</v>
      </c>
      <c r="SS276" s="25">
        <v>4</v>
      </c>
      <c r="ST276" s="25">
        <v>3</v>
      </c>
      <c r="SU276" s="25">
        <v>5</v>
      </c>
      <c r="SV276" s="25">
        <v>3</v>
      </c>
      <c r="SW276" s="44">
        <v>75</v>
      </c>
      <c r="SX276" s="44">
        <v>100</v>
      </c>
      <c r="SY276" s="44">
        <v>80</v>
      </c>
      <c r="SZ276" s="44">
        <v>42.857142857142854</v>
      </c>
      <c r="TA276" s="44">
        <v>100</v>
      </c>
      <c r="TB276" s="44">
        <v>60</v>
      </c>
      <c r="TC276" s="44">
        <v>42.857142857142854</v>
      </c>
      <c r="TD276" s="44">
        <v>54.54545454545454</v>
      </c>
      <c r="TE276" s="44">
        <v>63.636363636363633</v>
      </c>
      <c r="TF276" s="44">
        <v>55.555555555555557</v>
      </c>
      <c r="TG276" s="44">
        <v>100</v>
      </c>
      <c r="TH276" s="44">
        <v>72.727272727272734</v>
      </c>
      <c r="TI276" s="44">
        <v>75</v>
      </c>
      <c r="TJ276" s="44">
        <v>100</v>
      </c>
      <c r="TK276" s="44">
        <v>100</v>
      </c>
      <c r="TL276" s="44">
        <v>57.142857142857139</v>
      </c>
      <c r="TM276" s="44">
        <v>66.666666666666657</v>
      </c>
      <c r="TN276" s="44">
        <v>60</v>
      </c>
      <c r="TO276" s="44">
        <v>42.857142857142854</v>
      </c>
      <c r="TP276" s="44">
        <v>45.454545454545453</v>
      </c>
      <c r="TQ276" s="44">
        <v>54.54545454545454</v>
      </c>
      <c r="TR276" s="44">
        <v>33.333333333333329</v>
      </c>
      <c r="TS276" s="44">
        <v>83.333333333333343</v>
      </c>
      <c r="TT276" s="44">
        <v>45.454545454545453</v>
      </c>
      <c r="TU276" s="44">
        <v>75</v>
      </c>
      <c r="TV276" s="44">
        <v>100</v>
      </c>
      <c r="TW276" s="44">
        <v>80</v>
      </c>
      <c r="TX276" s="44">
        <v>42.857142857142854</v>
      </c>
      <c r="TY276" s="44">
        <v>66.666666666666657</v>
      </c>
      <c r="TZ276" s="44">
        <v>40</v>
      </c>
      <c r="UA276" s="44">
        <v>42.857142857142854</v>
      </c>
      <c r="UB276" s="44">
        <v>36.363636363636367</v>
      </c>
      <c r="UC276" s="44">
        <v>36.363636363636367</v>
      </c>
      <c r="UD276" s="44">
        <v>33.333333333333329</v>
      </c>
      <c r="UE276" s="44">
        <v>83.333333333333343</v>
      </c>
      <c r="UF276" s="44">
        <v>27.27272727272727</v>
      </c>
    </row>
    <row r="277" spans="1:552" x14ac:dyDescent="0.25">
      <c r="A277" s="2" t="str">
        <f t="shared" si="4"/>
        <v xml:space="preserve">430060 Alvorada                                                                                                                                     </v>
      </c>
      <c r="B277" s="58">
        <v>430060</v>
      </c>
      <c r="C277" s="2" t="s">
        <v>321</v>
      </c>
      <c r="D277" s="56">
        <v>41</v>
      </c>
      <c r="E277" s="56">
        <v>51</v>
      </c>
      <c r="F277" s="56">
        <v>51</v>
      </c>
      <c r="G277" s="56">
        <v>46</v>
      </c>
      <c r="H277" s="56">
        <v>47</v>
      </c>
      <c r="I277" s="56">
        <v>54</v>
      </c>
      <c r="J277" s="56">
        <v>63</v>
      </c>
      <c r="K277" s="56">
        <v>44</v>
      </c>
      <c r="L277" s="56">
        <v>44</v>
      </c>
      <c r="M277" s="56">
        <v>57</v>
      </c>
      <c r="N277" s="56">
        <v>40</v>
      </c>
      <c r="O277" s="56">
        <v>36</v>
      </c>
      <c r="P277" s="59">
        <v>19</v>
      </c>
      <c r="Q277" s="59">
        <v>23</v>
      </c>
      <c r="R277" s="59">
        <v>30</v>
      </c>
      <c r="S277" s="59">
        <v>27</v>
      </c>
      <c r="T277" s="59">
        <v>22</v>
      </c>
      <c r="U277" s="59">
        <v>36</v>
      </c>
      <c r="V277" s="59">
        <v>49</v>
      </c>
      <c r="W277" s="59">
        <v>34</v>
      </c>
      <c r="X277" s="59">
        <v>33</v>
      </c>
      <c r="Y277" s="59">
        <v>45</v>
      </c>
      <c r="Z277" s="59">
        <v>28</v>
      </c>
      <c r="AA277" s="59">
        <v>29</v>
      </c>
      <c r="AB277" s="62">
        <v>46.341463414634148</v>
      </c>
      <c r="AC277" s="62">
        <v>45.098039215686278</v>
      </c>
      <c r="AD277" s="62">
        <v>58.82352941176471</v>
      </c>
      <c r="AE277" s="62">
        <v>58.695652173913047</v>
      </c>
      <c r="AF277" s="62">
        <v>46.808510638297875</v>
      </c>
      <c r="AG277" s="62">
        <v>66.666666666666657</v>
      </c>
      <c r="AH277" s="62">
        <v>77.777777777777786</v>
      </c>
      <c r="AI277" s="62">
        <v>77.272727272727266</v>
      </c>
      <c r="AJ277" s="62">
        <v>75</v>
      </c>
      <c r="AK277" s="62">
        <v>78.94736842105263</v>
      </c>
      <c r="AL277" s="62">
        <v>70</v>
      </c>
      <c r="AM277" s="62">
        <v>80.555555555555557</v>
      </c>
      <c r="AN277" s="61">
        <v>21</v>
      </c>
      <c r="AO277" s="25">
        <v>26</v>
      </c>
      <c r="AP277" s="25">
        <v>20</v>
      </c>
      <c r="AQ277" s="25">
        <v>19</v>
      </c>
      <c r="AR277" s="25">
        <v>23</v>
      </c>
      <c r="AS277" s="25">
        <v>15</v>
      </c>
      <c r="AT277" s="25">
        <v>14</v>
      </c>
      <c r="AU277" s="25">
        <v>9</v>
      </c>
      <c r="AV277" s="25">
        <v>10</v>
      </c>
      <c r="AW277" s="25">
        <v>6</v>
      </c>
      <c r="AX277" s="25">
        <v>11</v>
      </c>
      <c r="AY277" s="25">
        <v>4</v>
      </c>
      <c r="AZ277" s="39">
        <v>51.219512195121951</v>
      </c>
      <c r="BA277" s="39">
        <v>50.980392156862742</v>
      </c>
      <c r="BB277" s="39">
        <v>39.215686274509807</v>
      </c>
      <c r="BC277" s="39">
        <v>41.304347826086953</v>
      </c>
      <c r="BD277" s="39">
        <v>48.936170212765958</v>
      </c>
      <c r="BE277" s="39">
        <v>27.777777777777779</v>
      </c>
      <c r="BF277" s="39">
        <v>22.222222222222221</v>
      </c>
      <c r="BG277" s="39">
        <v>20.454545454545457</v>
      </c>
      <c r="BH277" s="39">
        <v>22.727272727272727</v>
      </c>
      <c r="BI277" s="39">
        <v>10.526315789473683</v>
      </c>
      <c r="BJ277" s="39">
        <v>27.500000000000004</v>
      </c>
      <c r="BK277" s="39">
        <v>11.111111111111111</v>
      </c>
      <c r="BL277" s="25">
        <v>1</v>
      </c>
      <c r="BM277" s="25">
        <v>2</v>
      </c>
      <c r="BN277" s="25">
        <v>1</v>
      </c>
      <c r="BO277" s="25">
        <v>0</v>
      </c>
      <c r="BP277" s="25">
        <v>2</v>
      </c>
      <c r="BQ277" s="25">
        <v>3</v>
      </c>
      <c r="BR277" s="25">
        <v>0</v>
      </c>
      <c r="BS277" s="25">
        <v>1</v>
      </c>
      <c r="BT277" s="25">
        <v>1</v>
      </c>
      <c r="BU277" s="25">
        <v>6</v>
      </c>
      <c r="BV277" s="25">
        <v>1</v>
      </c>
      <c r="BW277" s="25">
        <v>3</v>
      </c>
      <c r="BX277" s="39">
        <v>2.4390243902439024</v>
      </c>
      <c r="BY277" s="39">
        <v>3.9215686274509802</v>
      </c>
      <c r="BZ277" s="39">
        <v>1.9607843137254901</v>
      </c>
      <c r="CA277" s="39">
        <v>0</v>
      </c>
      <c r="CB277" s="39">
        <v>4.2553191489361701</v>
      </c>
      <c r="CC277" s="39">
        <v>5.5555555555555554</v>
      </c>
      <c r="CD277" s="39">
        <v>0</v>
      </c>
      <c r="CE277" s="39">
        <v>2.2727272727272729</v>
      </c>
      <c r="CF277" s="39">
        <v>2.2727272727272729</v>
      </c>
      <c r="CG277" s="39">
        <v>10.526315789473683</v>
      </c>
      <c r="CH277" s="39">
        <v>2.5</v>
      </c>
      <c r="CI277" s="39">
        <v>8.3333333333333321</v>
      </c>
      <c r="CJ277" s="63">
        <v>2</v>
      </c>
      <c r="CK277" s="63">
        <v>6</v>
      </c>
      <c r="CL277" s="63">
        <v>9</v>
      </c>
      <c r="CM277" s="63">
        <v>7</v>
      </c>
      <c r="CN277" s="63">
        <v>8</v>
      </c>
      <c r="CO277" s="63">
        <v>17</v>
      </c>
      <c r="CP277" s="63">
        <v>23</v>
      </c>
      <c r="CQ277" s="63">
        <v>24</v>
      </c>
      <c r="CR277" s="63">
        <v>16</v>
      </c>
      <c r="CS277" s="63">
        <v>26</v>
      </c>
      <c r="CT277" s="63">
        <v>8</v>
      </c>
      <c r="CU277" s="63">
        <v>16</v>
      </c>
      <c r="CV277" s="63">
        <v>1</v>
      </c>
      <c r="CW277" s="63">
        <v>1</v>
      </c>
      <c r="CX277" s="63">
        <v>3</v>
      </c>
      <c r="CY277" s="63">
        <v>2</v>
      </c>
      <c r="CZ277" s="63">
        <v>3</v>
      </c>
      <c r="DA277" s="63">
        <v>2</v>
      </c>
      <c r="DB277" s="63">
        <v>2</v>
      </c>
      <c r="DC277" s="63">
        <v>0</v>
      </c>
      <c r="DD277" s="63">
        <v>4</v>
      </c>
      <c r="DE277" s="63">
        <v>2</v>
      </c>
      <c r="DF277" s="63">
        <v>4</v>
      </c>
      <c r="DG277" s="63">
        <v>4</v>
      </c>
      <c r="DH277" s="25">
        <v>3</v>
      </c>
      <c r="DI277" s="25">
        <v>4</v>
      </c>
      <c r="DJ277" s="25">
        <v>5</v>
      </c>
      <c r="DK277" s="25">
        <v>2</v>
      </c>
      <c r="DL277" s="25">
        <v>4</v>
      </c>
      <c r="DM277" s="25">
        <v>4</v>
      </c>
      <c r="DN277" s="25">
        <v>4</v>
      </c>
      <c r="DO277" s="25">
        <v>2</v>
      </c>
      <c r="DP277" s="25">
        <v>2</v>
      </c>
      <c r="DQ277" s="25">
        <v>4</v>
      </c>
      <c r="DR277" s="25">
        <v>1</v>
      </c>
      <c r="DS277" s="25">
        <v>3</v>
      </c>
      <c r="DT277" s="34">
        <v>6</v>
      </c>
      <c r="DU277" s="34">
        <v>11</v>
      </c>
      <c r="DV277" s="34">
        <v>17</v>
      </c>
      <c r="DW277" s="34">
        <v>11</v>
      </c>
      <c r="DX277" s="34">
        <v>15</v>
      </c>
      <c r="DY277" s="34">
        <v>23</v>
      </c>
      <c r="DZ277" s="34">
        <v>29</v>
      </c>
      <c r="EA277" s="2">
        <v>26</v>
      </c>
      <c r="EB277" s="2">
        <v>22</v>
      </c>
      <c r="EC277" s="2">
        <v>32</v>
      </c>
      <c r="ED277" s="2">
        <v>13</v>
      </c>
      <c r="EE277" s="2">
        <v>23</v>
      </c>
      <c r="EF277" s="34">
        <v>33.333333333333329</v>
      </c>
      <c r="EG277" s="34">
        <v>54.54545454545454</v>
      </c>
      <c r="EH277" s="34">
        <v>52.941176470588239</v>
      </c>
      <c r="EI277" s="34">
        <v>63.636363636363633</v>
      </c>
      <c r="EJ277" s="34">
        <v>53.333333333333336</v>
      </c>
      <c r="EK277" s="34">
        <v>73.91304347826086</v>
      </c>
      <c r="EL277" s="34">
        <v>79.310344827586206</v>
      </c>
      <c r="EM277" s="34">
        <v>92.307692307692307</v>
      </c>
      <c r="EN277" s="34">
        <v>72.727272727272734</v>
      </c>
      <c r="EO277" s="34">
        <v>81.25</v>
      </c>
      <c r="EP277" s="34">
        <v>61.53846153846154</v>
      </c>
      <c r="EQ277" s="34">
        <v>69.565217391304344</v>
      </c>
      <c r="ER277" s="34">
        <v>16.666666666666664</v>
      </c>
      <c r="ES277" s="34">
        <v>9.0909090909090917</v>
      </c>
      <c r="ET277" s="34">
        <v>17.647058823529413</v>
      </c>
      <c r="EU277" s="34">
        <v>18.181818181818183</v>
      </c>
      <c r="EV277" s="34">
        <v>20</v>
      </c>
      <c r="EW277" s="34">
        <v>8.695652173913043</v>
      </c>
      <c r="EX277" s="34">
        <v>6.8965517241379306</v>
      </c>
      <c r="EY277" s="34">
        <v>0</v>
      </c>
      <c r="EZ277" s="34">
        <v>18.181818181818183</v>
      </c>
      <c r="FA277" s="34">
        <v>6.25</v>
      </c>
      <c r="FB277" s="34">
        <v>30.76923076923077</v>
      </c>
      <c r="FC277" s="34">
        <v>17.391304347826086</v>
      </c>
      <c r="FD277" s="42">
        <v>50</v>
      </c>
      <c r="FE277" s="42">
        <v>36.363636363636367</v>
      </c>
      <c r="FF277" s="42">
        <v>29.411764705882355</v>
      </c>
      <c r="FG277" s="42">
        <v>18.181818181818183</v>
      </c>
      <c r="FH277" s="42">
        <v>26.666666666666668</v>
      </c>
      <c r="FI277" s="42">
        <v>17.391304347826086</v>
      </c>
      <c r="FJ277" s="42">
        <v>13.793103448275861</v>
      </c>
      <c r="FK277" s="42">
        <v>7.6923076923076925</v>
      </c>
      <c r="FL277" s="42">
        <v>9.0909090909090917</v>
      </c>
      <c r="FM277" s="42">
        <v>12.5</v>
      </c>
      <c r="FN277" s="42">
        <v>7.6923076923076925</v>
      </c>
      <c r="FO277" s="42">
        <v>13.043478260869565</v>
      </c>
      <c r="FP277" s="42">
        <v>10</v>
      </c>
      <c r="FQ277" s="2">
        <v>13</v>
      </c>
      <c r="FR277" s="2">
        <v>17</v>
      </c>
      <c r="FS277" s="2">
        <v>16</v>
      </c>
      <c r="FT277" s="2">
        <v>12</v>
      </c>
      <c r="FU277" s="2">
        <v>27</v>
      </c>
      <c r="FV277" s="2">
        <v>28</v>
      </c>
      <c r="FW277" s="2">
        <v>24</v>
      </c>
      <c r="FX277" s="2">
        <v>23</v>
      </c>
      <c r="FY277" s="2">
        <v>36</v>
      </c>
      <c r="FZ277" s="2">
        <v>18</v>
      </c>
      <c r="GA277" s="2">
        <v>22</v>
      </c>
      <c r="GB277" s="25">
        <v>4</v>
      </c>
      <c r="GC277" s="25">
        <v>2</v>
      </c>
      <c r="GD277" s="25">
        <v>4</v>
      </c>
      <c r="GE277" s="25">
        <v>5</v>
      </c>
      <c r="GF277" s="25">
        <v>3</v>
      </c>
      <c r="GG277" s="25">
        <v>4</v>
      </c>
      <c r="GH277" s="25">
        <v>5</v>
      </c>
      <c r="GI277" s="25">
        <v>1</v>
      </c>
      <c r="GJ277" s="25">
        <v>1</v>
      </c>
      <c r="GK277" s="25">
        <v>0</v>
      </c>
      <c r="GL277" s="25">
        <v>3</v>
      </c>
      <c r="GM277" s="25">
        <v>4</v>
      </c>
      <c r="GN277" s="2">
        <v>3</v>
      </c>
      <c r="GO277" s="2">
        <v>5</v>
      </c>
      <c r="GP277" s="2">
        <v>4</v>
      </c>
      <c r="GQ277" s="2">
        <v>6</v>
      </c>
      <c r="GR277" s="2">
        <v>5</v>
      </c>
      <c r="GS277" s="2">
        <v>3</v>
      </c>
      <c r="GT277" s="2">
        <v>5</v>
      </c>
      <c r="GU277" s="2">
        <v>5</v>
      </c>
      <c r="GV277" s="2">
        <v>3</v>
      </c>
      <c r="GW277" s="2">
        <v>5</v>
      </c>
      <c r="GX277" s="2">
        <v>4</v>
      </c>
      <c r="GY277" s="2">
        <v>2</v>
      </c>
      <c r="GZ277" s="2">
        <v>17</v>
      </c>
      <c r="HA277" s="2">
        <v>20</v>
      </c>
      <c r="HB277" s="2">
        <v>25</v>
      </c>
      <c r="HC277" s="2">
        <v>27</v>
      </c>
      <c r="HD277" s="2">
        <v>20</v>
      </c>
      <c r="HE277" s="2">
        <v>34</v>
      </c>
      <c r="HF277" s="2">
        <v>38</v>
      </c>
      <c r="HG277" s="2">
        <v>30</v>
      </c>
      <c r="HH277" s="2">
        <v>27</v>
      </c>
      <c r="HI277" s="2">
        <v>41</v>
      </c>
      <c r="HJ277" s="2">
        <v>25</v>
      </c>
      <c r="HK277" s="2">
        <v>28</v>
      </c>
      <c r="HL277" s="34">
        <v>58.82352941176471</v>
      </c>
      <c r="HM277" s="34">
        <v>65</v>
      </c>
      <c r="HN277" s="34">
        <v>68</v>
      </c>
      <c r="HO277" s="34">
        <v>59.259259259259252</v>
      </c>
      <c r="HP277" s="34">
        <v>60</v>
      </c>
      <c r="HQ277" s="34">
        <v>79.411764705882348</v>
      </c>
      <c r="HR277" s="34">
        <v>73.68421052631578</v>
      </c>
      <c r="HS277" s="34">
        <v>80</v>
      </c>
      <c r="HT277" s="34">
        <v>85.18518518518519</v>
      </c>
      <c r="HU277" s="34">
        <v>87.804878048780495</v>
      </c>
      <c r="HV277" s="34">
        <v>72</v>
      </c>
      <c r="HW277" s="34">
        <v>78.571428571428569</v>
      </c>
      <c r="HX277" s="39">
        <v>23.52941176470588</v>
      </c>
      <c r="HY277" s="39">
        <v>10</v>
      </c>
      <c r="HZ277" s="39">
        <v>16</v>
      </c>
      <c r="IA277" s="39">
        <v>18.518518518518519</v>
      </c>
      <c r="IB277" s="39">
        <v>15</v>
      </c>
      <c r="IC277" s="39">
        <v>11.76470588235294</v>
      </c>
      <c r="ID277" s="39">
        <v>13.157894736842104</v>
      </c>
      <c r="IE277" s="39">
        <v>3.3333333333333335</v>
      </c>
      <c r="IF277" s="39">
        <v>3.7037037037037033</v>
      </c>
      <c r="IG277" s="39">
        <v>0</v>
      </c>
      <c r="IH277" s="39">
        <v>12</v>
      </c>
      <c r="II277" s="39">
        <v>14.285714285714285</v>
      </c>
      <c r="IJ277" s="39">
        <v>17.647058823529413</v>
      </c>
      <c r="IK277" s="39">
        <v>25</v>
      </c>
      <c r="IL277" s="39">
        <v>16</v>
      </c>
      <c r="IM277" s="39">
        <v>22.222222222222221</v>
      </c>
      <c r="IN277" s="39">
        <v>25</v>
      </c>
      <c r="IO277" s="39">
        <v>8.8235294117647065</v>
      </c>
      <c r="IP277" s="39">
        <v>13.157894736842104</v>
      </c>
      <c r="IQ277" s="39">
        <v>16.666666666666664</v>
      </c>
      <c r="IR277" s="39">
        <v>11.111111111111111</v>
      </c>
      <c r="IS277" s="39">
        <v>12.195121951219512</v>
      </c>
      <c r="IT277" s="39">
        <v>16</v>
      </c>
      <c r="IU277" s="39">
        <v>7.1428571428571423</v>
      </c>
      <c r="IV277" s="39">
        <v>9</v>
      </c>
      <c r="IW277" s="39">
        <v>13</v>
      </c>
      <c r="IX277" s="39">
        <v>12</v>
      </c>
      <c r="IY277" s="39">
        <v>8</v>
      </c>
      <c r="IZ277" s="39">
        <v>8</v>
      </c>
      <c r="JA277" s="39">
        <v>7</v>
      </c>
      <c r="JB277" s="39">
        <v>8</v>
      </c>
      <c r="JC277" s="39">
        <v>6</v>
      </c>
      <c r="JD277" s="2">
        <v>5</v>
      </c>
      <c r="JE277" s="2">
        <v>4</v>
      </c>
      <c r="JF277" s="2">
        <v>8</v>
      </c>
      <c r="JG277" s="2">
        <v>4</v>
      </c>
      <c r="JH277" s="2">
        <v>5</v>
      </c>
      <c r="JI277" s="2">
        <v>2</v>
      </c>
      <c r="JJ277" s="2">
        <v>5</v>
      </c>
      <c r="JK277" s="2">
        <v>7</v>
      </c>
      <c r="JL277" s="2">
        <v>6</v>
      </c>
      <c r="JM277" s="44">
        <v>3</v>
      </c>
      <c r="JN277" s="44">
        <v>2</v>
      </c>
      <c r="JO277" s="44">
        <v>1</v>
      </c>
      <c r="JP277" s="2">
        <v>2</v>
      </c>
      <c r="JQ277" s="2">
        <v>1</v>
      </c>
      <c r="JR277" s="2">
        <v>3</v>
      </c>
      <c r="JS277" s="2">
        <v>0</v>
      </c>
      <c r="JT277" s="2">
        <v>5</v>
      </c>
      <c r="JU277" s="2">
        <v>8</v>
      </c>
      <c r="JV277" s="2">
        <v>0</v>
      </c>
      <c r="JW277" s="2">
        <v>4</v>
      </c>
      <c r="JX277" s="2">
        <v>6</v>
      </c>
      <c r="JY277" s="2">
        <v>2</v>
      </c>
      <c r="JZ277" s="2">
        <v>4</v>
      </c>
      <c r="KA277" s="2">
        <v>2</v>
      </c>
      <c r="KB277" s="25">
        <v>2</v>
      </c>
      <c r="KC277" s="25">
        <v>0</v>
      </c>
      <c r="KD277" s="25">
        <v>0</v>
      </c>
      <c r="KE277" s="25">
        <v>0</v>
      </c>
      <c r="KF277" s="25">
        <v>19</v>
      </c>
      <c r="KG277" s="25">
        <v>23</v>
      </c>
      <c r="KH277" s="25">
        <v>17</v>
      </c>
      <c r="KI277" s="25">
        <v>19</v>
      </c>
      <c r="KJ277" s="25">
        <v>20</v>
      </c>
      <c r="KK277" s="25">
        <v>12</v>
      </c>
      <c r="KL277" s="25">
        <v>14</v>
      </c>
      <c r="KM277" s="25">
        <v>9</v>
      </c>
      <c r="KN277" s="25">
        <v>9</v>
      </c>
      <c r="KO277" s="25">
        <v>5</v>
      </c>
      <c r="KP277" s="25">
        <v>11</v>
      </c>
      <c r="KQ277" s="25">
        <v>4</v>
      </c>
      <c r="KR277" s="44">
        <v>47.368421052631575</v>
      </c>
      <c r="KS277" s="44">
        <v>56.521739130434781</v>
      </c>
      <c r="KT277" s="44">
        <v>70.588235294117652</v>
      </c>
      <c r="KU277" s="44">
        <v>42.105263157894733</v>
      </c>
      <c r="KV277" s="44">
        <v>40</v>
      </c>
      <c r="KW277" s="44">
        <v>58.333333333333336</v>
      </c>
      <c r="KX277" s="44">
        <v>57.142857142857139</v>
      </c>
      <c r="KY277" s="44">
        <v>66.666666666666657</v>
      </c>
      <c r="KZ277" s="44">
        <v>55.555555555555557</v>
      </c>
      <c r="LA277" s="44">
        <v>80</v>
      </c>
      <c r="LB277" s="44">
        <v>72.727272727272734</v>
      </c>
      <c r="LC277" s="44">
        <v>100</v>
      </c>
      <c r="LD277" s="44">
        <v>26.315789473684209</v>
      </c>
      <c r="LE277" s="44">
        <v>8.695652173913043</v>
      </c>
      <c r="LF277" s="44">
        <v>29.411764705882355</v>
      </c>
      <c r="LG277" s="44">
        <v>36.84210526315789</v>
      </c>
      <c r="LH277" s="44">
        <v>30</v>
      </c>
      <c r="LI277" s="44">
        <v>25</v>
      </c>
      <c r="LJ277" s="44">
        <v>14.285714285714285</v>
      </c>
      <c r="LK277" s="44">
        <v>11.111111111111111</v>
      </c>
      <c r="LL277" s="44">
        <v>22.222222222222221</v>
      </c>
      <c r="LM277" s="44">
        <v>20</v>
      </c>
      <c r="LN277" s="44">
        <v>27.27272727272727</v>
      </c>
      <c r="LO277" s="44">
        <v>0</v>
      </c>
      <c r="LP277" s="44">
        <v>26.315789473684209</v>
      </c>
      <c r="LQ277" s="44">
        <v>34.782608695652172</v>
      </c>
      <c r="LR277" s="44">
        <v>0</v>
      </c>
      <c r="LS277" s="44">
        <v>21.052631578947366</v>
      </c>
      <c r="LT277" s="44">
        <v>30</v>
      </c>
      <c r="LU277" s="44">
        <v>16.666666666666664</v>
      </c>
      <c r="LV277" s="44">
        <v>28.571428571428569</v>
      </c>
      <c r="LW277" s="44">
        <v>22.222222222222221</v>
      </c>
      <c r="LX277" s="44">
        <v>22.222222222222221</v>
      </c>
      <c r="LY277" s="44">
        <v>0</v>
      </c>
      <c r="LZ277" s="44">
        <v>0</v>
      </c>
      <c r="MA277" s="44">
        <v>0</v>
      </c>
      <c r="MB277" s="25">
        <v>3</v>
      </c>
      <c r="MC277" s="25">
        <v>4</v>
      </c>
      <c r="MD277" s="25">
        <v>3</v>
      </c>
      <c r="ME277" s="25">
        <v>3</v>
      </c>
      <c r="MF277" s="25">
        <v>2</v>
      </c>
      <c r="MG277" s="25">
        <v>3</v>
      </c>
      <c r="MH277" s="25">
        <v>4</v>
      </c>
      <c r="MI277" s="25">
        <v>2</v>
      </c>
      <c r="MJ277" s="25">
        <v>4</v>
      </c>
      <c r="MK277" s="25">
        <v>3</v>
      </c>
      <c r="ML277" s="25">
        <v>2</v>
      </c>
      <c r="MM277" s="25">
        <v>5</v>
      </c>
      <c r="MN277" s="25">
        <v>6</v>
      </c>
      <c r="MO277" s="25">
        <v>11</v>
      </c>
      <c r="MP277" s="25">
        <v>17</v>
      </c>
      <c r="MQ277" s="25">
        <v>11</v>
      </c>
      <c r="MR277" s="25">
        <v>15</v>
      </c>
      <c r="MS277" s="25">
        <v>22</v>
      </c>
      <c r="MT277" s="25">
        <v>27</v>
      </c>
      <c r="MU277" s="25">
        <v>12</v>
      </c>
      <c r="MV277" s="25">
        <v>10</v>
      </c>
      <c r="MW277" s="44">
        <v>17</v>
      </c>
      <c r="MX277" s="44">
        <v>8</v>
      </c>
      <c r="MY277" s="44">
        <v>18</v>
      </c>
      <c r="MZ277" s="44">
        <v>50</v>
      </c>
      <c r="NA277" s="44">
        <v>36.363636363636367</v>
      </c>
      <c r="NB277" s="44">
        <v>17.647058823529413</v>
      </c>
      <c r="NC277" s="44">
        <v>27.27272727272727</v>
      </c>
      <c r="ND277" s="44">
        <v>13.333333333333334</v>
      </c>
      <c r="NE277" s="44">
        <v>13.636363636363635</v>
      </c>
      <c r="NF277" s="44">
        <v>14.814814814814813</v>
      </c>
      <c r="NG277" s="44">
        <v>16.666666666666664</v>
      </c>
      <c r="NH277" s="44">
        <v>40</v>
      </c>
      <c r="NI277" s="44">
        <v>17.647058823529413</v>
      </c>
      <c r="NJ277" s="44">
        <v>25</v>
      </c>
      <c r="NK277" s="44">
        <v>27.777777777777779</v>
      </c>
      <c r="NL277" s="25">
        <v>1</v>
      </c>
      <c r="NM277" s="25">
        <v>0</v>
      </c>
      <c r="NN277" s="25">
        <v>0</v>
      </c>
      <c r="NO277" s="25">
        <v>0</v>
      </c>
      <c r="NP277" s="25">
        <v>0</v>
      </c>
      <c r="NQ277" s="25">
        <v>0</v>
      </c>
      <c r="NR277" s="25">
        <v>1</v>
      </c>
      <c r="NS277" s="25">
        <v>0</v>
      </c>
      <c r="NT277" s="25">
        <v>0</v>
      </c>
      <c r="NU277" s="25">
        <v>0</v>
      </c>
      <c r="NV277" s="25">
        <v>0</v>
      </c>
      <c r="NW277" s="25">
        <v>0</v>
      </c>
      <c r="NX277" s="25">
        <v>4</v>
      </c>
      <c r="NY277" s="25">
        <v>4</v>
      </c>
      <c r="NZ277" s="25">
        <v>2</v>
      </c>
      <c r="OA277" s="25">
        <v>0</v>
      </c>
      <c r="OB277" s="25">
        <v>2</v>
      </c>
      <c r="OC277" s="25">
        <v>2</v>
      </c>
      <c r="OD277" s="44">
        <v>2</v>
      </c>
      <c r="OE277" s="44">
        <v>0</v>
      </c>
      <c r="OF277" s="44">
        <v>0</v>
      </c>
      <c r="OG277" s="44">
        <v>0</v>
      </c>
      <c r="OH277" s="44">
        <v>0</v>
      </c>
      <c r="OI277" s="44">
        <v>0</v>
      </c>
      <c r="OJ277" s="44">
        <v>25</v>
      </c>
      <c r="OK277" s="44">
        <v>0</v>
      </c>
      <c r="OL277" s="44">
        <v>0</v>
      </c>
      <c r="OM277" s="44">
        <v>999999999</v>
      </c>
      <c r="ON277" s="44">
        <v>0</v>
      </c>
      <c r="OO277" s="44">
        <v>0</v>
      </c>
      <c r="OP277" s="44">
        <v>50</v>
      </c>
      <c r="OQ277" s="44">
        <v>999999999</v>
      </c>
      <c r="OR277" s="44">
        <v>999999999</v>
      </c>
      <c r="OS277" s="44">
        <v>999999999</v>
      </c>
      <c r="OT277" s="44">
        <v>999999999</v>
      </c>
      <c r="OU277" s="44">
        <v>999999999</v>
      </c>
      <c r="OV277" s="25">
        <v>18</v>
      </c>
      <c r="OW277" s="25">
        <v>25</v>
      </c>
      <c r="OX277" s="25">
        <v>41</v>
      </c>
      <c r="OY277" s="25">
        <v>40</v>
      </c>
      <c r="OZ277" s="25">
        <v>42</v>
      </c>
      <c r="PA277" s="25">
        <v>49</v>
      </c>
      <c r="PB277" s="25">
        <v>55</v>
      </c>
      <c r="PC277" s="25">
        <v>48</v>
      </c>
      <c r="PD277" s="25">
        <v>45</v>
      </c>
      <c r="PE277" s="25">
        <v>50</v>
      </c>
      <c r="PF277" s="25">
        <v>39</v>
      </c>
      <c r="PG277" s="25">
        <v>17</v>
      </c>
      <c r="PH277" s="25">
        <v>51</v>
      </c>
      <c r="PI277" s="25">
        <v>66</v>
      </c>
      <c r="PJ277" s="25">
        <v>63</v>
      </c>
      <c r="PK277" s="25">
        <v>63</v>
      </c>
      <c r="PL277" s="25">
        <v>62</v>
      </c>
      <c r="PM277" s="25">
        <v>66</v>
      </c>
      <c r="PN277" s="25">
        <v>77</v>
      </c>
      <c r="PO277" s="25">
        <v>64</v>
      </c>
      <c r="PP277" s="25">
        <v>55</v>
      </c>
      <c r="PQ277" s="25">
        <v>66</v>
      </c>
      <c r="PR277" s="25">
        <v>49</v>
      </c>
      <c r="PS277" s="25">
        <v>45</v>
      </c>
      <c r="PT277" s="44">
        <v>35.294117647058826</v>
      </c>
      <c r="PU277" s="44">
        <v>37.878787878787875</v>
      </c>
      <c r="PV277" s="44">
        <v>65.079365079365076</v>
      </c>
      <c r="PW277" s="44">
        <v>63.492063492063487</v>
      </c>
      <c r="PX277" s="44">
        <v>67.741935483870961</v>
      </c>
      <c r="PY277" s="44">
        <v>74.242424242424249</v>
      </c>
      <c r="PZ277" s="44">
        <v>71.428571428571431</v>
      </c>
      <c r="QA277" s="44">
        <v>75</v>
      </c>
      <c r="QB277" s="44">
        <v>81.818181818181827</v>
      </c>
      <c r="QC277" s="44">
        <v>75.757575757575751</v>
      </c>
      <c r="QD277" s="44">
        <v>79.591836734693871</v>
      </c>
      <c r="QE277" s="44">
        <v>37.777777777777779</v>
      </c>
      <c r="QF277" s="25">
        <v>17</v>
      </c>
      <c r="QG277" s="25">
        <v>28</v>
      </c>
      <c r="QH277" s="25">
        <v>39</v>
      </c>
      <c r="QI277" s="25">
        <v>38</v>
      </c>
      <c r="QJ277" s="25">
        <v>44</v>
      </c>
      <c r="QK277" s="25">
        <v>45</v>
      </c>
      <c r="QL277" s="25">
        <v>52</v>
      </c>
      <c r="QM277" s="25">
        <v>42</v>
      </c>
      <c r="QN277" s="25">
        <v>40</v>
      </c>
      <c r="QO277" s="25">
        <v>49</v>
      </c>
      <c r="QP277" s="25">
        <v>16</v>
      </c>
      <c r="QQ277" s="25">
        <v>51</v>
      </c>
      <c r="QR277" s="25">
        <v>66</v>
      </c>
      <c r="QS277" s="25">
        <v>63</v>
      </c>
      <c r="QT277" s="25">
        <v>63</v>
      </c>
      <c r="QU277" s="25">
        <v>62</v>
      </c>
      <c r="QV277" s="25">
        <v>66</v>
      </c>
      <c r="QW277" s="25">
        <v>77</v>
      </c>
      <c r="QX277" s="25">
        <v>64</v>
      </c>
      <c r="QY277" s="25">
        <v>55</v>
      </c>
      <c r="QZ277" s="25">
        <v>66</v>
      </c>
      <c r="RA277" s="25">
        <v>49</v>
      </c>
      <c r="RB277" s="44">
        <v>33.333333333333329</v>
      </c>
      <c r="RC277" s="44">
        <v>42.424242424242422</v>
      </c>
      <c r="RD277" s="44">
        <v>61.904761904761905</v>
      </c>
      <c r="RE277" s="44">
        <v>60.317460317460316</v>
      </c>
      <c r="RF277" s="44">
        <v>70.967741935483872</v>
      </c>
      <c r="RG277" s="44">
        <v>68.181818181818173</v>
      </c>
      <c r="RH277" s="44">
        <v>67.532467532467535</v>
      </c>
      <c r="RI277" s="44">
        <v>65.625</v>
      </c>
      <c r="RJ277" s="44">
        <v>72.727272727272734</v>
      </c>
      <c r="RK277" s="44">
        <v>74.242424242424249</v>
      </c>
      <c r="RL277" s="44">
        <v>32.653061224489797</v>
      </c>
      <c r="RM277" s="25">
        <v>34</v>
      </c>
      <c r="RN277" s="25">
        <v>37</v>
      </c>
      <c r="RO277" s="25">
        <v>38</v>
      </c>
      <c r="RP277" s="25">
        <v>39</v>
      </c>
      <c r="RQ277" s="25">
        <v>38</v>
      </c>
      <c r="RR277" s="25">
        <v>44</v>
      </c>
      <c r="RS277" s="25">
        <v>46</v>
      </c>
      <c r="RT277" s="25">
        <v>23</v>
      </c>
      <c r="RU277" s="25">
        <v>26</v>
      </c>
      <c r="RV277" s="25">
        <v>28</v>
      </c>
      <c r="RW277" s="25">
        <v>25</v>
      </c>
      <c r="RX277" s="25">
        <v>21</v>
      </c>
      <c r="RY277" s="25">
        <v>21</v>
      </c>
      <c r="RZ277" s="25">
        <v>26</v>
      </c>
      <c r="SA277" s="25">
        <v>26</v>
      </c>
      <c r="SB277" s="25">
        <v>30</v>
      </c>
      <c r="SC277" s="25">
        <v>26</v>
      </c>
      <c r="SD277" s="25">
        <v>33</v>
      </c>
      <c r="SE277" s="25">
        <v>31</v>
      </c>
      <c r="SF277" s="25">
        <v>26</v>
      </c>
      <c r="SG277" s="25">
        <v>29</v>
      </c>
      <c r="SH277" s="25">
        <v>24</v>
      </c>
      <c r="SI277" s="25">
        <v>25</v>
      </c>
      <c r="SJ277" s="25">
        <v>24</v>
      </c>
      <c r="SK277" s="25">
        <v>20</v>
      </c>
      <c r="SL277" s="25">
        <v>24</v>
      </c>
      <c r="SM277" s="25">
        <v>24</v>
      </c>
      <c r="SN277" s="25">
        <v>27</v>
      </c>
      <c r="SO277" s="25">
        <v>25</v>
      </c>
      <c r="SP277" s="25">
        <v>32</v>
      </c>
      <c r="SQ277" s="25">
        <v>27</v>
      </c>
      <c r="SR277" s="25">
        <v>17</v>
      </c>
      <c r="SS277" s="25">
        <v>21</v>
      </c>
      <c r="ST277" s="25">
        <v>15</v>
      </c>
      <c r="SU277" s="25">
        <v>19</v>
      </c>
      <c r="SV277" s="25">
        <v>18</v>
      </c>
      <c r="SW277" s="44">
        <v>82.926829268292678</v>
      </c>
      <c r="SX277" s="44">
        <v>72.549019607843135</v>
      </c>
      <c r="SY277" s="44">
        <v>74.509803921568633</v>
      </c>
      <c r="SZ277" s="44">
        <v>84.782608695652172</v>
      </c>
      <c r="TA277" s="44">
        <v>80.851063829787222</v>
      </c>
      <c r="TB277" s="44">
        <v>81.481481481481481</v>
      </c>
      <c r="TC277" s="44">
        <v>73.015873015873012</v>
      </c>
      <c r="TD277" s="44">
        <v>52.272727272727273</v>
      </c>
      <c r="TE277" s="44">
        <v>59.090909090909093</v>
      </c>
      <c r="TF277" s="44">
        <v>49.122807017543856</v>
      </c>
      <c r="TG277" s="44">
        <v>62.5</v>
      </c>
      <c r="TH277" s="44">
        <v>58.333333333333336</v>
      </c>
      <c r="TI277" s="44">
        <v>51.219512195121951</v>
      </c>
      <c r="TJ277" s="44">
        <v>50.980392156862742</v>
      </c>
      <c r="TK277" s="44">
        <v>50.980392156862742</v>
      </c>
      <c r="TL277" s="44">
        <v>65.217391304347828</v>
      </c>
      <c r="TM277" s="44">
        <v>55.319148936170215</v>
      </c>
      <c r="TN277" s="44">
        <v>61.111111111111114</v>
      </c>
      <c r="TO277" s="44">
        <v>49.206349206349202</v>
      </c>
      <c r="TP277" s="44">
        <v>59.090909090909093</v>
      </c>
      <c r="TQ277" s="44">
        <v>65.909090909090907</v>
      </c>
      <c r="TR277" s="44">
        <v>42.105263157894733</v>
      </c>
      <c r="TS277" s="44">
        <v>62.5</v>
      </c>
      <c r="TT277" s="44">
        <v>66.666666666666657</v>
      </c>
      <c r="TU277" s="44">
        <v>48.780487804878049</v>
      </c>
      <c r="TV277" s="44">
        <v>47.058823529411761</v>
      </c>
      <c r="TW277" s="44">
        <v>47.058823529411761</v>
      </c>
      <c r="TX277" s="44">
        <v>58.695652173913047</v>
      </c>
      <c r="TY277" s="44">
        <v>53.191489361702125</v>
      </c>
      <c r="TZ277" s="44">
        <v>59.259259259259252</v>
      </c>
      <c r="UA277" s="44">
        <v>42.857142857142854</v>
      </c>
      <c r="UB277" s="44">
        <v>38.636363636363633</v>
      </c>
      <c r="UC277" s="44">
        <v>47.727272727272727</v>
      </c>
      <c r="UD277" s="44">
        <v>26.315789473684209</v>
      </c>
      <c r="UE277" s="44">
        <v>47.5</v>
      </c>
      <c r="UF277" s="44">
        <v>50</v>
      </c>
    </row>
    <row r="278" spans="1:552" x14ac:dyDescent="0.25">
      <c r="A278" s="2" t="str">
        <f t="shared" si="4"/>
        <v xml:space="preserve">430160 Bagé                                                                                                                                         </v>
      </c>
      <c r="B278" s="58">
        <v>430160</v>
      </c>
      <c r="C278" s="2" t="s">
        <v>322</v>
      </c>
      <c r="D278" s="56">
        <v>2</v>
      </c>
      <c r="E278" s="56">
        <v>5</v>
      </c>
      <c r="F278" s="56">
        <v>11</v>
      </c>
      <c r="G278" s="56">
        <v>11</v>
      </c>
      <c r="H278" s="56">
        <v>3</v>
      </c>
      <c r="I278" s="56">
        <v>9</v>
      </c>
      <c r="J278" s="56">
        <v>12</v>
      </c>
      <c r="K278" s="56">
        <v>8</v>
      </c>
      <c r="L278" s="56">
        <v>11</v>
      </c>
      <c r="M278" s="56">
        <v>5</v>
      </c>
      <c r="N278" s="56">
        <v>13</v>
      </c>
      <c r="O278" s="56">
        <v>9</v>
      </c>
      <c r="P278" s="59">
        <v>2</v>
      </c>
      <c r="Q278" s="59">
        <v>1</v>
      </c>
      <c r="R278" s="59">
        <v>1</v>
      </c>
      <c r="S278" s="59">
        <v>3</v>
      </c>
      <c r="T278" s="59">
        <v>1</v>
      </c>
      <c r="U278" s="59">
        <v>2</v>
      </c>
      <c r="V278" s="59">
        <v>7</v>
      </c>
      <c r="W278" s="59">
        <v>5</v>
      </c>
      <c r="X278" s="59">
        <v>7</v>
      </c>
      <c r="Y278" s="59">
        <v>5</v>
      </c>
      <c r="Z278" s="59">
        <v>11</v>
      </c>
      <c r="AA278" s="59">
        <v>6</v>
      </c>
      <c r="AB278" s="62">
        <v>100</v>
      </c>
      <c r="AC278" s="62">
        <v>20</v>
      </c>
      <c r="AD278" s="62">
        <v>9.0909090909090917</v>
      </c>
      <c r="AE278" s="62">
        <v>27.27272727272727</v>
      </c>
      <c r="AF278" s="62">
        <v>33.333333333333329</v>
      </c>
      <c r="AG278" s="62">
        <v>22.222222222222221</v>
      </c>
      <c r="AH278" s="62">
        <v>58.333333333333336</v>
      </c>
      <c r="AI278" s="62">
        <v>62.5</v>
      </c>
      <c r="AJ278" s="62">
        <v>63.636363636363633</v>
      </c>
      <c r="AK278" s="62">
        <v>100</v>
      </c>
      <c r="AL278" s="62">
        <v>84.615384615384613</v>
      </c>
      <c r="AM278" s="62">
        <v>66.666666666666657</v>
      </c>
      <c r="AN278" s="61">
        <v>0</v>
      </c>
      <c r="AO278" s="25">
        <v>4</v>
      </c>
      <c r="AP278" s="25">
        <v>10</v>
      </c>
      <c r="AQ278" s="25">
        <v>7</v>
      </c>
      <c r="AR278" s="25">
        <v>2</v>
      </c>
      <c r="AS278" s="25">
        <v>7</v>
      </c>
      <c r="AT278" s="25">
        <v>5</v>
      </c>
      <c r="AU278" s="25">
        <v>3</v>
      </c>
      <c r="AV278" s="25">
        <v>4</v>
      </c>
      <c r="AW278" s="25">
        <v>0</v>
      </c>
      <c r="AX278" s="25">
        <v>2</v>
      </c>
      <c r="AY278" s="25">
        <v>3</v>
      </c>
      <c r="AZ278" s="39">
        <v>0</v>
      </c>
      <c r="BA278" s="39">
        <v>80</v>
      </c>
      <c r="BB278" s="39">
        <v>90.909090909090907</v>
      </c>
      <c r="BC278" s="39">
        <v>63.636363636363633</v>
      </c>
      <c r="BD278" s="39">
        <v>66.666666666666657</v>
      </c>
      <c r="BE278" s="39">
        <v>77.777777777777786</v>
      </c>
      <c r="BF278" s="39">
        <v>41.666666666666671</v>
      </c>
      <c r="BG278" s="39">
        <v>37.5</v>
      </c>
      <c r="BH278" s="39">
        <v>36.363636363636367</v>
      </c>
      <c r="BI278" s="39">
        <v>0</v>
      </c>
      <c r="BJ278" s="39">
        <v>15.384615384615385</v>
      </c>
      <c r="BK278" s="39">
        <v>33.333333333333329</v>
      </c>
      <c r="BL278" s="25">
        <v>0</v>
      </c>
      <c r="BM278" s="25">
        <v>0</v>
      </c>
      <c r="BN278" s="25">
        <v>0</v>
      </c>
      <c r="BO278" s="25">
        <v>1</v>
      </c>
      <c r="BP278" s="25">
        <v>0</v>
      </c>
      <c r="BQ278" s="25">
        <v>0</v>
      </c>
      <c r="BR278" s="25">
        <v>0</v>
      </c>
      <c r="BS278" s="25">
        <v>0</v>
      </c>
      <c r="BT278" s="25">
        <v>0</v>
      </c>
      <c r="BU278" s="25">
        <v>0</v>
      </c>
      <c r="BV278" s="25">
        <v>0</v>
      </c>
      <c r="BW278" s="25">
        <v>0</v>
      </c>
      <c r="BX278" s="39">
        <v>0</v>
      </c>
      <c r="BY278" s="39">
        <v>0</v>
      </c>
      <c r="BZ278" s="39">
        <v>0</v>
      </c>
      <c r="CA278" s="39">
        <v>9.0909090909090917</v>
      </c>
      <c r="CB278" s="39">
        <v>0</v>
      </c>
      <c r="CC278" s="39">
        <v>0</v>
      </c>
      <c r="CD278" s="39">
        <v>0</v>
      </c>
      <c r="CE278" s="39">
        <v>0</v>
      </c>
      <c r="CF278" s="39">
        <v>0</v>
      </c>
      <c r="CG278" s="39">
        <v>0</v>
      </c>
      <c r="CH278" s="39">
        <v>0</v>
      </c>
      <c r="CI278" s="39">
        <v>0</v>
      </c>
      <c r="CJ278" s="63">
        <v>1</v>
      </c>
      <c r="CK278" s="63">
        <v>1</v>
      </c>
      <c r="CL278" s="63">
        <v>1</v>
      </c>
      <c r="CM278" s="63">
        <v>1</v>
      </c>
      <c r="CN278" s="63">
        <v>0</v>
      </c>
      <c r="CO278" s="63">
        <v>0</v>
      </c>
      <c r="CP278" s="63">
        <v>3</v>
      </c>
      <c r="CQ278" s="63">
        <v>3</v>
      </c>
      <c r="CR278" s="63">
        <v>3</v>
      </c>
      <c r="CS278" s="63">
        <v>3</v>
      </c>
      <c r="CT278" s="63">
        <v>4</v>
      </c>
      <c r="CU278" s="63">
        <v>2</v>
      </c>
      <c r="CV278" s="63">
        <v>0</v>
      </c>
      <c r="CW278" s="63">
        <v>0</v>
      </c>
      <c r="CX278" s="63">
        <v>0</v>
      </c>
      <c r="CY278" s="63">
        <v>0</v>
      </c>
      <c r="CZ278" s="63">
        <v>0</v>
      </c>
      <c r="DA278" s="63">
        <v>0</v>
      </c>
      <c r="DB278" s="63">
        <v>1</v>
      </c>
      <c r="DC278" s="63">
        <v>0</v>
      </c>
      <c r="DD278" s="63">
        <v>1</v>
      </c>
      <c r="DE278" s="63">
        <v>0</v>
      </c>
      <c r="DF278" s="63">
        <v>1</v>
      </c>
      <c r="DG278" s="63">
        <v>0</v>
      </c>
      <c r="DH278" s="25">
        <v>1</v>
      </c>
      <c r="DI278" s="25">
        <v>0</v>
      </c>
      <c r="DJ278" s="25">
        <v>0</v>
      </c>
      <c r="DK278" s="25">
        <v>1</v>
      </c>
      <c r="DL278" s="25">
        <v>0</v>
      </c>
      <c r="DM278" s="25">
        <v>1</v>
      </c>
      <c r="DN278" s="25">
        <v>2</v>
      </c>
      <c r="DO278" s="25">
        <v>2</v>
      </c>
      <c r="DP278" s="25">
        <v>1</v>
      </c>
      <c r="DQ278" s="25">
        <v>0</v>
      </c>
      <c r="DR278" s="25">
        <v>0</v>
      </c>
      <c r="DS278" s="25">
        <v>0</v>
      </c>
      <c r="DT278" s="34">
        <v>2</v>
      </c>
      <c r="DU278" s="34">
        <v>1</v>
      </c>
      <c r="DV278" s="34">
        <v>1</v>
      </c>
      <c r="DW278" s="34">
        <v>2</v>
      </c>
      <c r="DX278" s="34">
        <v>0</v>
      </c>
      <c r="DY278" s="34">
        <v>1</v>
      </c>
      <c r="DZ278" s="34">
        <v>6</v>
      </c>
      <c r="EA278" s="2">
        <v>5</v>
      </c>
      <c r="EB278" s="2">
        <v>5</v>
      </c>
      <c r="EC278" s="2">
        <v>3</v>
      </c>
      <c r="ED278" s="2">
        <v>5</v>
      </c>
      <c r="EE278" s="2">
        <v>2</v>
      </c>
      <c r="EF278" s="34">
        <v>50</v>
      </c>
      <c r="EG278" s="34">
        <v>100</v>
      </c>
      <c r="EH278" s="34">
        <v>100</v>
      </c>
      <c r="EI278" s="34">
        <v>50</v>
      </c>
      <c r="EJ278" s="34">
        <v>999999999</v>
      </c>
      <c r="EK278" s="34">
        <v>0</v>
      </c>
      <c r="EL278" s="34">
        <v>50</v>
      </c>
      <c r="EM278" s="34">
        <v>60</v>
      </c>
      <c r="EN278" s="34">
        <v>60</v>
      </c>
      <c r="EO278" s="34">
        <v>100</v>
      </c>
      <c r="EP278" s="34">
        <v>80</v>
      </c>
      <c r="EQ278" s="34">
        <v>100</v>
      </c>
      <c r="ER278" s="34">
        <v>0</v>
      </c>
      <c r="ES278" s="34">
        <v>0</v>
      </c>
      <c r="ET278" s="34">
        <v>0</v>
      </c>
      <c r="EU278" s="34">
        <v>0</v>
      </c>
      <c r="EV278" s="34">
        <v>999999999</v>
      </c>
      <c r="EW278" s="34">
        <v>0</v>
      </c>
      <c r="EX278" s="34">
        <v>16.666666666666664</v>
      </c>
      <c r="EY278" s="34">
        <v>0</v>
      </c>
      <c r="EZ278" s="34">
        <v>20</v>
      </c>
      <c r="FA278" s="34">
        <v>0</v>
      </c>
      <c r="FB278" s="34">
        <v>20</v>
      </c>
      <c r="FC278" s="34">
        <v>0</v>
      </c>
      <c r="FD278" s="42">
        <v>50</v>
      </c>
      <c r="FE278" s="42">
        <v>0</v>
      </c>
      <c r="FF278" s="42">
        <v>0</v>
      </c>
      <c r="FG278" s="42">
        <v>50</v>
      </c>
      <c r="FH278" s="42">
        <v>999999999</v>
      </c>
      <c r="FI278" s="42">
        <v>100</v>
      </c>
      <c r="FJ278" s="42">
        <v>33.333333333333329</v>
      </c>
      <c r="FK278" s="42">
        <v>40</v>
      </c>
      <c r="FL278" s="42">
        <v>20</v>
      </c>
      <c r="FM278" s="42">
        <v>0</v>
      </c>
      <c r="FN278" s="42">
        <v>0</v>
      </c>
      <c r="FO278" s="42">
        <v>0</v>
      </c>
      <c r="FP278" s="42">
        <v>1</v>
      </c>
      <c r="FQ278" s="2">
        <v>1</v>
      </c>
      <c r="FR278" s="2">
        <v>1</v>
      </c>
      <c r="FS278" s="2">
        <v>2</v>
      </c>
      <c r="FT278" s="2">
        <v>0</v>
      </c>
      <c r="FU278" s="2">
        <v>0</v>
      </c>
      <c r="FV278" s="2">
        <v>5</v>
      </c>
      <c r="FW278" s="2">
        <v>5</v>
      </c>
      <c r="FX278" s="2">
        <v>4</v>
      </c>
      <c r="FY278" s="2">
        <v>3</v>
      </c>
      <c r="FZ278" s="2">
        <v>8</v>
      </c>
      <c r="GA278" s="2">
        <v>4</v>
      </c>
      <c r="GB278" s="25">
        <v>0</v>
      </c>
      <c r="GC278" s="25">
        <v>0</v>
      </c>
      <c r="GD278" s="25">
        <v>0</v>
      </c>
      <c r="GE278" s="25">
        <v>1</v>
      </c>
      <c r="GF278" s="25">
        <v>0</v>
      </c>
      <c r="GG278" s="25">
        <v>0</v>
      </c>
      <c r="GH278" s="25">
        <v>1</v>
      </c>
      <c r="GI278" s="25">
        <v>0</v>
      </c>
      <c r="GJ278" s="25">
        <v>1</v>
      </c>
      <c r="GK278" s="25">
        <v>1</v>
      </c>
      <c r="GL278" s="25">
        <v>1</v>
      </c>
      <c r="GM278" s="25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1</v>
      </c>
      <c r="GS278" s="2">
        <v>2</v>
      </c>
      <c r="GT278" s="2">
        <v>1</v>
      </c>
      <c r="GU278" s="2">
        <v>0</v>
      </c>
      <c r="GV278" s="2">
        <v>0</v>
      </c>
      <c r="GW278" s="2">
        <v>1</v>
      </c>
      <c r="GX278" s="2">
        <v>0</v>
      </c>
      <c r="GY278" s="2">
        <v>1</v>
      </c>
      <c r="GZ278" s="2">
        <v>1</v>
      </c>
      <c r="HA278" s="2">
        <v>1</v>
      </c>
      <c r="HB278" s="2">
        <v>1</v>
      </c>
      <c r="HC278" s="2">
        <v>3</v>
      </c>
      <c r="HD278" s="2">
        <v>1</v>
      </c>
      <c r="HE278" s="2">
        <v>2</v>
      </c>
      <c r="HF278" s="2">
        <v>7</v>
      </c>
      <c r="HG278" s="2">
        <v>5</v>
      </c>
      <c r="HH278" s="2">
        <v>5</v>
      </c>
      <c r="HI278" s="2">
        <v>5</v>
      </c>
      <c r="HJ278" s="2">
        <v>9</v>
      </c>
      <c r="HK278" s="2">
        <v>5</v>
      </c>
      <c r="HL278" s="34">
        <v>100</v>
      </c>
      <c r="HM278" s="34">
        <v>100</v>
      </c>
      <c r="HN278" s="34">
        <v>100</v>
      </c>
      <c r="HO278" s="34">
        <v>66.666666666666657</v>
      </c>
      <c r="HP278" s="34">
        <v>0</v>
      </c>
      <c r="HQ278" s="34">
        <v>0</v>
      </c>
      <c r="HR278" s="34">
        <v>71.428571428571431</v>
      </c>
      <c r="HS278" s="34">
        <v>100</v>
      </c>
      <c r="HT278" s="34">
        <v>80</v>
      </c>
      <c r="HU278" s="34">
        <v>60</v>
      </c>
      <c r="HV278" s="34">
        <v>88.888888888888886</v>
      </c>
      <c r="HW278" s="34">
        <v>80</v>
      </c>
      <c r="HX278" s="39">
        <v>0</v>
      </c>
      <c r="HY278" s="39">
        <v>0</v>
      </c>
      <c r="HZ278" s="39">
        <v>0</v>
      </c>
      <c r="IA278" s="39">
        <v>33.333333333333329</v>
      </c>
      <c r="IB278" s="39">
        <v>0</v>
      </c>
      <c r="IC278" s="39">
        <v>0</v>
      </c>
      <c r="ID278" s="39">
        <v>14.285714285714285</v>
      </c>
      <c r="IE278" s="39">
        <v>0</v>
      </c>
      <c r="IF278" s="39">
        <v>20</v>
      </c>
      <c r="IG278" s="39">
        <v>20</v>
      </c>
      <c r="IH278" s="39">
        <v>11.111111111111111</v>
      </c>
      <c r="II278" s="39">
        <v>0</v>
      </c>
      <c r="IJ278" s="39">
        <v>0</v>
      </c>
      <c r="IK278" s="39">
        <v>0</v>
      </c>
      <c r="IL278" s="39">
        <v>0</v>
      </c>
      <c r="IM278" s="39">
        <v>0</v>
      </c>
      <c r="IN278" s="39">
        <v>100</v>
      </c>
      <c r="IO278" s="39">
        <v>100</v>
      </c>
      <c r="IP278" s="39">
        <v>14.285714285714285</v>
      </c>
      <c r="IQ278" s="39">
        <v>0</v>
      </c>
      <c r="IR278" s="39">
        <v>0</v>
      </c>
      <c r="IS278" s="39">
        <v>20</v>
      </c>
      <c r="IT278" s="39">
        <v>0</v>
      </c>
      <c r="IU278" s="39">
        <v>20</v>
      </c>
      <c r="IV278" s="39">
        <v>0</v>
      </c>
      <c r="IW278" s="39">
        <v>3</v>
      </c>
      <c r="IX278" s="39">
        <v>2</v>
      </c>
      <c r="IY278" s="39">
        <v>4</v>
      </c>
      <c r="IZ278" s="39">
        <v>2</v>
      </c>
      <c r="JA278" s="39">
        <v>4</v>
      </c>
      <c r="JB278" s="39">
        <v>2</v>
      </c>
      <c r="JC278" s="39">
        <v>2</v>
      </c>
      <c r="JD278" s="2">
        <v>1</v>
      </c>
      <c r="JE278" s="2">
        <v>0</v>
      </c>
      <c r="JF278" s="2">
        <v>1</v>
      </c>
      <c r="JG278" s="2">
        <v>0</v>
      </c>
      <c r="JH278" s="2">
        <v>0</v>
      </c>
      <c r="JI278" s="2">
        <v>0</v>
      </c>
      <c r="JJ278" s="2">
        <v>2</v>
      </c>
      <c r="JK278" s="2">
        <v>1</v>
      </c>
      <c r="JL278" s="2">
        <v>0</v>
      </c>
      <c r="JM278" s="44">
        <v>2</v>
      </c>
      <c r="JN278" s="44">
        <v>0</v>
      </c>
      <c r="JO278" s="44">
        <v>0</v>
      </c>
      <c r="JP278" s="2">
        <v>1</v>
      </c>
      <c r="JQ278" s="2">
        <v>0</v>
      </c>
      <c r="JR278" s="2">
        <v>1</v>
      </c>
      <c r="JS278" s="2">
        <v>1</v>
      </c>
      <c r="JT278" s="2">
        <v>0</v>
      </c>
      <c r="JU278" s="2">
        <v>1</v>
      </c>
      <c r="JV278" s="2">
        <v>4</v>
      </c>
      <c r="JW278" s="2">
        <v>1</v>
      </c>
      <c r="JX278" s="2">
        <v>0</v>
      </c>
      <c r="JY278" s="2">
        <v>1</v>
      </c>
      <c r="JZ278" s="2">
        <v>2</v>
      </c>
      <c r="KA278" s="2">
        <v>1</v>
      </c>
      <c r="KB278" s="25">
        <v>1</v>
      </c>
      <c r="KC278" s="25">
        <v>0</v>
      </c>
      <c r="KD278" s="25">
        <v>0</v>
      </c>
      <c r="KE278" s="25">
        <v>1</v>
      </c>
      <c r="KF278" s="25">
        <v>0</v>
      </c>
      <c r="KG278" s="25">
        <v>4</v>
      </c>
      <c r="KH278" s="25">
        <v>8</v>
      </c>
      <c r="KI278" s="25">
        <v>6</v>
      </c>
      <c r="KJ278" s="25">
        <v>2</v>
      </c>
      <c r="KK278" s="25">
        <v>7</v>
      </c>
      <c r="KL278" s="25">
        <v>4</v>
      </c>
      <c r="KM278" s="25">
        <v>3</v>
      </c>
      <c r="KN278" s="25">
        <v>3</v>
      </c>
      <c r="KO278" s="25">
        <v>0</v>
      </c>
      <c r="KP278" s="25">
        <v>2</v>
      </c>
      <c r="KQ278" s="25">
        <v>2</v>
      </c>
      <c r="KR278" s="44">
        <v>999999999</v>
      </c>
      <c r="KS278" s="44">
        <v>75</v>
      </c>
      <c r="KT278" s="44">
        <v>25</v>
      </c>
      <c r="KU278" s="44">
        <v>66.666666666666657</v>
      </c>
      <c r="KV278" s="44">
        <v>100</v>
      </c>
      <c r="KW278" s="44">
        <v>57.142857142857139</v>
      </c>
      <c r="KX278" s="44">
        <v>50</v>
      </c>
      <c r="KY278" s="44">
        <v>66.666666666666657</v>
      </c>
      <c r="KZ278" s="44">
        <v>33.333333333333329</v>
      </c>
      <c r="LA278" s="44">
        <v>999999999</v>
      </c>
      <c r="LB278" s="44">
        <v>50</v>
      </c>
      <c r="LC278" s="44">
        <v>0</v>
      </c>
      <c r="LD278" s="44">
        <v>999999999</v>
      </c>
      <c r="LE278" s="44">
        <v>0</v>
      </c>
      <c r="LF278" s="44">
        <v>25</v>
      </c>
      <c r="LG278" s="44">
        <v>16.666666666666664</v>
      </c>
      <c r="LH278" s="44">
        <v>0</v>
      </c>
      <c r="LI278" s="44">
        <v>28.571428571428569</v>
      </c>
      <c r="LJ278" s="44">
        <v>0</v>
      </c>
      <c r="LK278" s="44">
        <v>0</v>
      </c>
      <c r="LL278" s="44">
        <v>33.333333333333329</v>
      </c>
      <c r="LM278" s="44">
        <v>999999999</v>
      </c>
      <c r="LN278" s="44">
        <v>50</v>
      </c>
      <c r="LO278" s="44">
        <v>50</v>
      </c>
      <c r="LP278" s="44">
        <v>999999999</v>
      </c>
      <c r="LQ278" s="44">
        <v>25</v>
      </c>
      <c r="LR278" s="44">
        <v>50</v>
      </c>
      <c r="LS278" s="44">
        <v>16.666666666666664</v>
      </c>
      <c r="LT278" s="44">
        <v>0</v>
      </c>
      <c r="LU278" s="44">
        <v>14.285714285714285</v>
      </c>
      <c r="LV278" s="44">
        <v>50</v>
      </c>
      <c r="LW278" s="44">
        <v>33.333333333333329</v>
      </c>
      <c r="LX278" s="44">
        <v>33.333333333333329</v>
      </c>
      <c r="LY278" s="44">
        <v>999999999</v>
      </c>
      <c r="LZ278" s="44">
        <v>0</v>
      </c>
      <c r="MA278" s="44">
        <v>50</v>
      </c>
      <c r="MB278" s="25">
        <v>0</v>
      </c>
      <c r="MC278" s="25">
        <v>0</v>
      </c>
      <c r="MD278" s="25">
        <v>0</v>
      </c>
      <c r="ME278" s="25">
        <v>0</v>
      </c>
      <c r="MF278" s="25">
        <v>0</v>
      </c>
      <c r="MG278" s="25">
        <v>1</v>
      </c>
      <c r="MH278" s="25">
        <v>1</v>
      </c>
      <c r="MI278" s="25">
        <v>1</v>
      </c>
      <c r="MJ278" s="25">
        <v>1</v>
      </c>
      <c r="MK278" s="25">
        <v>0</v>
      </c>
      <c r="ML278" s="25">
        <v>2</v>
      </c>
      <c r="MM278" s="25">
        <v>0</v>
      </c>
      <c r="MN278" s="25">
        <v>2</v>
      </c>
      <c r="MO278" s="25">
        <v>1</v>
      </c>
      <c r="MP278" s="25">
        <v>1</v>
      </c>
      <c r="MQ278" s="25">
        <v>2</v>
      </c>
      <c r="MR278" s="25">
        <v>0</v>
      </c>
      <c r="MS278" s="25">
        <v>1</v>
      </c>
      <c r="MT278" s="25">
        <v>4</v>
      </c>
      <c r="MU278" s="25">
        <v>1</v>
      </c>
      <c r="MV278" s="25">
        <v>1</v>
      </c>
      <c r="MW278" s="44">
        <v>1</v>
      </c>
      <c r="MX278" s="44">
        <v>2</v>
      </c>
      <c r="MY278" s="44">
        <v>0</v>
      </c>
      <c r="MZ278" s="44">
        <v>0</v>
      </c>
      <c r="NA278" s="44">
        <v>0</v>
      </c>
      <c r="NB278" s="44">
        <v>0</v>
      </c>
      <c r="NC278" s="44">
        <v>0</v>
      </c>
      <c r="ND278" s="44">
        <v>999999999</v>
      </c>
      <c r="NE278" s="44">
        <v>100</v>
      </c>
      <c r="NF278" s="44">
        <v>25</v>
      </c>
      <c r="NG278" s="44">
        <v>100</v>
      </c>
      <c r="NH278" s="44">
        <v>100</v>
      </c>
      <c r="NI278" s="44">
        <v>0</v>
      </c>
      <c r="NJ278" s="44">
        <v>100</v>
      </c>
      <c r="NK278" s="44">
        <v>999999999</v>
      </c>
      <c r="NL278" s="25">
        <v>0</v>
      </c>
      <c r="NM278" s="25">
        <v>0</v>
      </c>
      <c r="NN278" s="25">
        <v>0</v>
      </c>
      <c r="NO278" s="25">
        <v>0</v>
      </c>
      <c r="NP278" s="25">
        <v>0</v>
      </c>
      <c r="NQ278" s="25">
        <v>0</v>
      </c>
      <c r="NR278" s="25">
        <v>0</v>
      </c>
      <c r="NS278" s="25">
        <v>0</v>
      </c>
      <c r="NT278" s="25">
        <v>0</v>
      </c>
      <c r="NU278" s="25">
        <v>0</v>
      </c>
      <c r="NV278" s="25">
        <v>0</v>
      </c>
      <c r="NW278" s="25">
        <v>0</v>
      </c>
      <c r="NX278" s="25">
        <v>0</v>
      </c>
      <c r="NY278" s="25">
        <v>0</v>
      </c>
      <c r="NZ278" s="25">
        <v>1</v>
      </c>
      <c r="OA278" s="25">
        <v>1</v>
      </c>
      <c r="OB278" s="25">
        <v>0</v>
      </c>
      <c r="OC278" s="25">
        <v>1</v>
      </c>
      <c r="OD278" s="44">
        <v>0</v>
      </c>
      <c r="OE278" s="44">
        <v>2</v>
      </c>
      <c r="OF278" s="44">
        <v>0</v>
      </c>
      <c r="OG278" s="44">
        <v>0</v>
      </c>
      <c r="OH278" s="44">
        <v>0</v>
      </c>
      <c r="OI278" s="44">
        <v>0</v>
      </c>
      <c r="OJ278" s="44">
        <v>999999999</v>
      </c>
      <c r="OK278" s="44">
        <v>999999999</v>
      </c>
      <c r="OL278" s="44">
        <v>0</v>
      </c>
      <c r="OM278" s="44">
        <v>0</v>
      </c>
      <c r="ON278" s="44">
        <v>999999999</v>
      </c>
      <c r="OO278" s="44">
        <v>0</v>
      </c>
      <c r="OP278" s="44">
        <v>999999999</v>
      </c>
      <c r="OQ278" s="44">
        <v>0</v>
      </c>
      <c r="OR278" s="44">
        <v>999999999</v>
      </c>
      <c r="OS278" s="44">
        <v>999999999</v>
      </c>
      <c r="OT278" s="44">
        <v>999999999</v>
      </c>
      <c r="OU278" s="44">
        <v>999999999</v>
      </c>
      <c r="OV278" s="25">
        <v>3</v>
      </c>
      <c r="OW278" s="25">
        <v>2</v>
      </c>
      <c r="OX278" s="25">
        <v>6</v>
      </c>
      <c r="OY278" s="25">
        <v>8</v>
      </c>
      <c r="OZ278" s="25">
        <v>6</v>
      </c>
      <c r="PA278" s="25">
        <v>9</v>
      </c>
      <c r="PB278" s="25">
        <v>11</v>
      </c>
      <c r="PC278" s="25">
        <v>12</v>
      </c>
      <c r="PD278" s="25">
        <v>11</v>
      </c>
      <c r="PE278" s="25">
        <v>5</v>
      </c>
      <c r="PF278" s="25">
        <v>14</v>
      </c>
      <c r="PG278" s="25">
        <v>6</v>
      </c>
      <c r="PH278" s="25">
        <v>6</v>
      </c>
      <c r="PI278" s="25">
        <v>5</v>
      </c>
      <c r="PJ278" s="25">
        <v>13</v>
      </c>
      <c r="PK278" s="25">
        <v>12</v>
      </c>
      <c r="PL278" s="25">
        <v>6</v>
      </c>
      <c r="PM278" s="25">
        <v>10</v>
      </c>
      <c r="PN278" s="25">
        <v>13</v>
      </c>
      <c r="PO278" s="25">
        <v>13</v>
      </c>
      <c r="PP278" s="25">
        <v>15</v>
      </c>
      <c r="PQ278" s="25">
        <v>10</v>
      </c>
      <c r="PR278" s="25">
        <v>15</v>
      </c>
      <c r="PS278" s="25">
        <v>16</v>
      </c>
      <c r="PT278" s="44">
        <v>50</v>
      </c>
      <c r="PU278" s="44">
        <v>40</v>
      </c>
      <c r="PV278" s="44">
        <v>46.153846153846153</v>
      </c>
      <c r="PW278" s="44">
        <v>66.666666666666657</v>
      </c>
      <c r="PX278" s="44">
        <v>100</v>
      </c>
      <c r="PY278" s="44">
        <v>90</v>
      </c>
      <c r="PZ278" s="44">
        <v>84.615384615384613</v>
      </c>
      <c r="QA278" s="44">
        <v>92.307692307692307</v>
      </c>
      <c r="QB278" s="44">
        <v>73.333333333333329</v>
      </c>
      <c r="QC278" s="44">
        <v>50</v>
      </c>
      <c r="QD278" s="44">
        <v>93.333333333333329</v>
      </c>
      <c r="QE278" s="44">
        <v>37.5</v>
      </c>
      <c r="QF278" s="25">
        <v>4</v>
      </c>
      <c r="QG278" s="25">
        <v>4</v>
      </c>
      <c r="QH278" s="25">
        <v>7</v>
      </c>
      <c r="QI278" s="25">
        <v>5</v>
      </c>
      <c r="QJ278" s="25">
        <v>3</v>
      </c>
      <c r="QK278" s="25">
        <v>8</v>
      </c>
      <c r="QL278" s="25">
        <v>8</v>
      </c>
      <c r="QM278" s="25">
        <v>7</v>
      </c>
      <c r="QN278" s="25">
        <v>11</v>
      </c>
      <c r="QO278" s="25">
        <v>6</v>
      </c>
      <c r="QP278" s="25">
        <v>6</v>
      </c>
      <c r="QQ278" s="25">
        <v>6</v>
      </c>
      <c r="QR278" s="25">
        <v>5</v>
      </c>
      <c r="QS278" s="25">
        <v>13</v>
      </c>
      <c r="QT278" s="25">
        <v>12</v>
      </c>
      <c r="QU278" s="25">
        <v>6</v>
      </c>
      <c r="QV278" s="25">
        <v>10</v>
      </c>
      <c r="QW278" s="25">
        <v>13</v>
      </c>
      <c r="QX278" s="25">
        <v>13</v>
      </c>
      <c r="QY278" s="25">
        <v>15</v>
      </c>
      <c r="QZ278" s="25">
        <v>10</v>
      </c>
      <c r="RA278" s="25">
        <v>15</v>
      </c>
      <c r="RB278" s="44">
        <v>66.666666666666657</v>
      </c>
      <c r="RC278" s="44">
        <v>80</v>
      </c>
      <c r="RD278" s="44">
        <v>53.846153846153847</v>
      </c>
      <c r="RE278" s="44">
        <v>41.666666666666671</v>
      </c>
      <c r="RF278" s="44">
        <v>50</v>
      </c>
      <c r="RG278" s="44">
        <v>80</v>
      </c>
      <c r="RH278" s="44">
        <v>61.53846153846154</v>
      </c>
      <c r="RI278" s="44">
        <v>53.846153846153847</v>
      </c>
      <c r="RJ278" s="44">
        <v>73.333333333333329</v>
      </c>
      <c r="RK278" s="44">
        <v>60</v>
      </c>
      <c r="RL278" s="44">
        <v>40</v>
      </c>
      <c r="RM278" s="25">
        <v>1</v>
      </c>
      <c r="RN278" s="25">
        <v>4</v>
      </c>
      <c r="RO278" s="25">
        <v>10</v>
      </c>
      <c r="RP278" s="25">
        <v>8</v>
      </c>
      <c r="RQ278" s="25">
        <v>3</v>
      </c>
      <c r="RR278" s="25">
        <v>7</v>
      </c>
      <c r="RS278" s="25">
        <v>6</v>
      </c>
      <c r="RT278" s="25">
        <v>3</v>
      </c>
      <c r="RU278" s="25">
        <v>7</v>
      </c>
      <c r="RV278" s="25">
        <v>1</v>
      </c>
      <c r="RW278" s="25">
        <v>8</v>
      </c>
      <c r="RX278" s="25">
        <v>4</v>
      </c>
      <c r="RY278" s="25">
        <v>1</v>
      </c>
      <c r="RZ278" s="25">
        <v>3</v>
      </c>
      <c r="SA278" s="25">
        <v>6</v>
      </c>
      <c r="SB278" s="25">
        <v>5</v>
      </c>
      <c r="SC278" s="25">
        <v>3</v>
      </c>
      <c r="SD278" s="25">
        <v>7</v>
      </c>
      <c r="SE278" s="25">
        <v>4</v>
      </c>
      <c r="SF278" s="25">
        <v>5</v>
      </c>
      <c r="SG278" s="25">
        <v>3</v>
      </c>
      <c r="SH278" s="25">
        <v>1</v>
      </c>
      <c r="SI278" s="25">
        <v>6</v>
      </c>
      <c r="SJ278" s="25">
        <v>2</v>
      </c>
      <c r="SK278" s="25">
        <v>0</v>
      </c>
      <c r="SL278" s="25">
        <v>2</v>
      </c>
      <c r="SM278" s="25">
        <v>6</v>
      </c>
      <c r="SN278" s="25">
        <v>5</v>
      </c>
      <c r="SO278" s="25">
        <v>3</v>
      </c>
      <c r="SP278" s="25">
        <v>5</v>
      </c>
      <c r="SQ278" s="25">
        <v>2</v>
      </c>
      <c r="SR278" s="25">
        <v>1</v>
      </c>
      <c r="SS278" s="25">
        <v>1</v>
      </c>
      <c r="ST278" s="25">
        <v>0</v>
      </c>
      <c r="SU278" s="25">
        <v>5</v>
      </c>
      <c r="SV278" s="25">
        <v>0</v>
      </c>
      <c r="SW278" s="44">
        <v>50</v>
      </c>
      <c r="SX278" s="44">
        <v>80</v>
      </c>
      <c r="SY278" s="44">
        <v>90.909090909090907</v>
      </c>
      <c r="SZ278" s="44">
        <v>72.727272727272734</v>
      </c>
      <c r="TA278" s="44">
        <v>100</v>
      </c>
      <c r="TB278" s="44">
        <v>77.777777777777786</v>
      </c>
      <c r="TC278" s="44">
        <v>50</v>
      </c>
      <c r="TD278" s="44">
        <v>37.5</v>
      </c>
      <c r="TE278" s="44">
        <v>63.636363636363633</v>
      </c>
      <c r="TF278" s="44">
        <v>20</v>
      </c>
      <c r="TG278" s="44">
        <v>61.53846153846154</v>
      </c>
      <c r="TH278" s="44">
        <v>44.444444444444443</v>
      </c>
      <c r="TI278" s="44">
        <v>50</v>
      </c>
      <c r="TJ278" s="44">
        <v>60</v>
      </c>
      <c r="TK278" s="44">
        <v>54.54545454545454</v>
      </c>
      <c r="TL278" s="44">
        <v>45.454545454545453</v>
      </c>
      <c r="TM278" s="44">
        <v>100</v>
      </c>
      <c r="TN278" s="44">
        <v>77.777777777777786</v>
      </c>
      <c r="TO278" s="44">
        <v>33.333333333333329</v>
      </c>
      <c r="TP278" s="44">
        <v>62.5</v>
      </c>
      <c r="TQ278" s="44">
        <v>27.27272727272727</v>
      </c>
      <c r="TR278" s="44">
        <v>20</v>
      </c>
      <c r="TS278" s="44">
        <v>46.153846153846153</v>
      </c>
      <c r="TT278" s="44">
        <v>22.222222222222221</v>
      </c>
      <c r="TU278" s="44">
        <v>0</v>
      </c>
      <c r="TV278" s="44">
        <v>40</v>
      </c>
      <c r="TW278" s="44">
        <v>54.54545454545454</v>
      </c>
      <c r="TX278" s="44">
        <v>45.454545454545453</v>
      </c>
      <c r="TY278" s="44">
        <v>100</v>
      </c>
      <c r="TZ278" s="44">
        <v>55.555555555555557</v>
      </c>
      <c r="UA278" s="44">
        <v>16.666666666666664</v>
      </c>
      <c r="UB278" s="44">
        <v>12.5</v>
      </c>
      <c r="UC278" s="44">
        <v>9.0909090909090917</v>
      </c>
      <c r="UD278" s="44">
        <v>0</v>
      </c>
      <c r="UE278" s="44">
        <v>38.461538461538467</v>
      </c>
      <c r="UF278" s="44">
        <v>0</v>
      </c>
    </row>
    <row r="279" spans="1:552" x14ac:dyDescent="0.25">
      <c r="A279" s="2" t="str">
        <f t="shared" si="4"/>
        <v xml:space="preserve">430210 Bento Gonçalves                                                                                                                              </v>
      </c>
      <c r="B279" s="58">
        <v>430210</v>
      </c>
      <c r="C279" s="2" t="s">
        <v>323</v>
      </c>
      <c r="D279" s="56">
        <v>4</v>
      </c>
      <c r="E279" s="56">
        <v>8</v>
      </c>
      <c r="F279" s="56">
        <v>5</v>
      </c>
      <c r="G279" s="56">
        <v>8</v>
      </c>
      <c r="H279" s="56">
        <v>14</v>
      </c>
      <c r="I279" s="56">
        <v>9</v>
      </c>
      <c r="J279" s="56">
        <v>7</v>
      </c>
      <c r="K279" s="56">
        <v>15</v>
      </c>
      <c r="L279" s="56">
        <v>11</v>
      </c>
      <c r="M279" s="56">
        <v>11</v>
      </c>
      <c r="N279" s="56">
        <v>16</v>
      </c>
      <c r="O279" s="56">
        <v>7</v>
      </c>
      <c r="P279" s="59">
        <v>2</v>
      </c>
      <c r="Q279" s="59">
        <v>1</v>
      </c>
      <c r="R279" s="59">
        <v>2</v>
      </c>
      <c r="S279" s="59">
        <v>4</v>
      </c>
      <c r="T279" s="59">
        <v>10</v>
      </c>
      <c r="U279" s="59">
        <v>6</v>
      </c>
      <c r="V279" s="59">
        <v>5</v>
      </c>
      <c r="W279" s="59">
        <v>11</v>
      </c>
      <c r="X279" s="59">
        <v>10</v>
      </c>
      <c r="Y279" s="59">
        <v>9</v>
      </c>
      <c r="Z279" s="59">
        <v>11</v>
      </c>
      <c r="AA279" s="59">
        <v>6</v>
      </c>
      <c r="AB279" s="62">
        <v>50</v>
      </c>
      <c r="AC279" s="62">
        <v>12.5</v>
      </c>
      <c r="AD279" s="62">
        <v>40</v>
      </c>
      <c r="AE279" s="62">
        <v>50</v>
      </c>
      <c r="AF279" s="62">
        <v>71.428571428571431</v>
      </c>
      <c r="AG279" s="62">
        <v>66.666666666666657</v>
      </c>
      <c r="AH279" s="62">
        <v>71.428571428571431</v>
      </c>
      <c r="AI279" s="62">
        <v>73.333333333333329</v>
      </c>
      <c r="AJ279" s="62">
        <v>90.909090909090907</v>
      </c>
      <c r="AK279" s="62">
        <v>81.818181818181827</v>
      </c>
      <c r="AL279" s="62">
        <v>68.75</v>
      </c>
      <c r="AM279" s="62">
        <v>85.714285714285708</v>
      </c>
      <c r="AN279" s="61">
        <v>2</v>
      </c>
      <c r="AO279" s="25">
        <v>7</v>
      </c>
      <c r="AP279" s="25">
        <v>3</v>
      </c>
      <c r="AQ279" s="25">
        <v>4</v>
      </c>
      <c r="AR279" s="25">
        <v>4</v>
      </c>
      <c r="AS279" s="25">
        <v>3</v>
      </c>
      <c r="AT279" s="25">
        <v>2</v>
      </c>
      <c r="AU279" s="25">
        <v>4</v>
      </c>
      <c r="AV279" s="25">
        <v>1</v>
      </c>
      <c r="AW279" s="25">
        <v>2</v>
      </c>
      <c r="AX279" s="25">
        <v>5</v>
      </c>
      <c r="AY279" s="25">
        <v>0</v>
      </c>
      <c r="AZ279" s="39">
        <v>50</v>
      </c>
      <c r="BA279" s="39">
        <v>87.5</v>
      </c>
      <c r="BB279" s="39">
        <v>60</v>
      </c>
      <c r="BC279" s="39">
        <v>50</v>
      </c>
      <c r="BD279" s="39">
        <v>28.571428571428569</v>
      </c>
      <c r="BE279" s="39">
        <v>33.333333333333329</v>
      </c>
      <c r="BF279" s="39">
        <v>28.571428571428569</v>
      </c>
      <c r="BG279" s="39">
        <v>26.666666666666668</v>
      </c>
      <c r="BH279" s="39">
        <v>9.0909090909090917</v>
      </c>
      <c r="BI279" s="39">
        <v>18.181818181818183</v>
      </c>
      <c r="BJ279" s="39">
        <v>31.25</v>
      </c>
      <c r="BK279" s="39">
        <v>0</v>
      </c>
      <c r="BL279" s="25">
        <v>0</v>
      </c>
      <c r="BM279" s="25">
        <v>0</v>
      </c>
      <c r="BN279" s="25">
        <v>0</v>
      </c>
      <c r="BO279" s="25">
        <v>0</v>
      </c>
      <c r="BP279" s="25">
        <v>0</v>
      </c>
      <c r="BQ279" s="25">
        <v>0</v>
      </c>
      <c r="BR279" s="25">
        <v>0</v>
      </c>
      <c r="BS279" s="25">
        <v>0</v>
      </c>
      <c r="BT279" s="25">
        <v>0</v>
      </c>
      <c r="BU279" s="25">
        <v>0</v>
      </c>
      <c r="BV279" s="25">
        <v>0</v>
      </c>
      <c r="BW279" s="25">
        <v>1</v>
      </c>
      <c r="BX279" s="39">
        <v>0</v>
      </c>
      <c r="BY279" s="39">
        <v>0</v>
      </c>
      <c r="BZ279" s="39">
        <v>0</v>
      </c>
      <c r="CA279" s="39">
        <v>0</v>
      </c>
      <c r="CB279" s="39">
        <v>0</v>
      </c>
      <c r="CC279" s="39">
        <v>0</v>
      </c>
      <c r="CD279" s="39">
        <v>0</v>
      </c>
      <c r="CE279" s="39">
        <v>0</v>
      </c>
      <c r="CF279" s="39">
        <v>0</v>
      </c>
      <c r="CG279" s="39">
        <v>0</v>
      </c>
      <c r="CH279" s="39">
        <v>0</v>
      </c>
      <c r="CI279" s="39">
        <v>14.285714285714285</v>
      </c>
      <c r="CJ279" s="63">
        <v>1</v>
      </c>
      <c r="CK279" s="63">
        <v>0</v>
      </c>
      <c r="CL279" s="63">
        <v>2</v>
      </c>
      <c r="CM279" s="63">
        <v>1</v>
      </c>
      <c r="CN279" s="63">
        <v>2</v>
      </c>
      <c r="CO279" s="63">
        <v>3</v>
      </c>
      <c r="CP279" s="63">
        <v>2</v>
      </c>
      <c r="CQ279" s="63">
        <v>4</v>
      </c>
      <c r="CR279" s="63">
        <v>5</v>
      </c>
      <c r="CS279" s="63">
        <v>5</v>
      </c>
      <c r="CT279" s="63">
        <v>4</v>
      </c>
      <c r="CU279" s="63">
        <v>3</v>
      </c>
      <c r="CV279" s="63">
        <v>0</v>
      </c>
      <c r="CW279" s="63">
        <v>0</v>
      </c>
      <c r="CX279" s="63">
        <v>0</v>
      </c>
      <c r="CY279" s="63">
        <v>0</v>
      </c>
      <c r="CZ279" s="63">
        <v>2</v>
      </c>
      <c r="DA279" s="63">
        <v>1</v>
      </c>
      <c r="DB279" s="63">
        <v>1</v>
      </c>
      <c r="DC279" s="63">
        <v>2</v>
      </c>
      <c r="DD279" s="63">
        <v>1</v>
      </c>
      <c r="DE279" s="63">
        <v>1</v>
      </c>
      <c r="DF279" s="63">
        <v>1</v>
      </c>
      <c r="DG279" s="63">
        <v>0</v>
      </c>
      <c r="DH279" s="25">
        <v>0</v>
      </c>
      <c r="DI279" s="25">
        <v>1</v>
      </c>
      <c r="DJ279" s="25">
        <v>0</v>
      </c>
      <c r="DK279" s="25">
        <v>0</v>
      </c>
      <c r="DL279" s="25">
        <v>3</v>
      </c>
      <c r="DM279" s="25">
        <v>0</v>
      </c>
      <c r="DN279" s="25">
        <v>1</v>
      </c>
      <c r="DO279" s="25">
        <v>4</v>
      </c>
      <c r="DP279" s="25">
        <v>0</v>
      </c>
      <c r="DQ279" s="25">
        <v>1</v>
      </c>
      <c r="DR279" s="25">
        <v>2</v>
      </c>
      <c r="DS279" s="25">
        <v>0</v>
      </c>
      <c r="DT279" s="34">
        <v>1</v>
      </c>
      <c r="DU279" s="34">
        <v>1</v>
      </c>
      <c r="DV279" s="34">
        <v>2</v>
      </c>
      <c r="DW279" s="34">
        <v>1</v>
      </c>
      <c r="DX279" s="34">
        <v>7</v>
      </c>
      <c r="DY279" s="34">
        <v>4</v>
      </c>
      <c r="DZ279" s="34">
        <v>4</v>
      </c>
      <c r="EA279" s="2">
        <v>10</v>
      </c>
      <c r="EB279" s="2">
        <v>6</v>
      </c>
      <c r="EC279" s="2">
        <v>7</v>
      </c>
      <c r="ED279" s="2">
        <v>7</v>
      </c>
      <c r="EE279" s="2">
        <v>3</v>
      </c>
      <c r="EF279" s="34">
        <v>100</v>
      </c>
      <c r="EG279" s="34">
        <v>0</v>
      </c>
      <c r="EH279" s="34">
        <v>100</v>
      </c>
      <c r="EI279" s="34">
        <v>100</v>
      </c>
      <c r="EJ279" s="34">
        <v>28.571428571428569</v>
      </c>
      <c r="EK279" s="34">
        <v>75</v>
      </c>
      <c r="EL279" s="34">
        <v>50</v>
      </c>
      <c r="EM279" s="34">
        <v>40</v>
      </c>
      <c r="EN279" s="34">
        <v>83.333333333333343</v>
      </c>
      <c r="EO279" s="34">
        <v>71.428571428571431</v>
      </c>
      <c r="EP279" s="34">
        <v>57.142857142857139</v>
      </c>
      <c r="EQ279" s="34">
        <v>100</v>
      </c>
      <c r="ER279" s="34">
        <v>0</v>
      </c>
      <c r="ES279" s="34">
        <v>0</v>
      </c>
      <c r="ET279" s="34">
        <v>0</v>
      </c>
      <c r="EU279" s="34">
        <v>0</v>
      </c>
      <c r="EV279" s="34">
        <v>28.571428571428569</v>
      </c>
      <c r="EW279" s="34">
        <v>25</v>
      </c>
      <c r="EX279" s="34">
        <v>25</v>
      </c>
      <c r="EY279" s="34">
        <v>20</v>
      </c>
      <c r="EZ279" s="34">
        <v>16.666666666666664</v>
      </c>
      <c r="FA279" s="34">
        <v>14.285714285714285</v>
      </c>
      <c r="FB279" s="34">
        <v>14.285714285714285</v>
      </c>
      <c r="FC279" s="34">
        <v>0</v>
      </c>
      <c r="FD279" s="42">
        <v>0</v>
      </c>
      <c r="FE279" s="42">
        <v>100</v>
      </c>
      <c r="FF279" s="42">
        <v>0</v>
      </c>
      <c r="FG279" s="42">
        <v>0</v>
      </c>
      <c r="FH279" s="42">
        <v>42.857142857142854</v>
      </c>
      <c r="FI279" s="42">
        <v>0</v>
      </c>
      <c r="FJ279" s="42">
        <v>25</v>
      </c>
      <c r="FK279" s="42">
        <v>40</v>
      </c>
      <c r="FL279" s="42">
        <v>0</v>
      </c>
      <c r="FM279" s="42">
        <v>14.285714285714285</v>
      </c>
      <c r="FN279" s="42">
        <v>28.571428571428569</v>
      </c>
      <c r="FO279" s="42">
        <v>0</v>
      </c>
      <c r="FP279" s="42">
        <v>2</v>
      </c>
      <c r="FQ279" s="2">
        <v>1</v>
      </c>
      <c r="FR279" s="2">
        <v>1</v>
      </c>
      <c r="FS279" s="2">
        <v>2</v>
      </c>
      <c r="FT279" s="2">
        <v>4</v>
      </c>
      <c r="FU279" s="2">
        <v>4</v>
      </c>
      <c r="FV279" s="2">
        <v>4</v>
      </c>
      <c r="FW279" s="2">
        <v>8</v>
      </c>
      <c r="FX279" s="2">
        <v>5</v>
      </c>
      <c r="FY279" s="2">
        <v>7</v>
      </c>
      <c r="FZ279" s="2">
        <v>6</v>
      </c>
      <c r="GA279" s="2">
        <v>5</v>
      </c>
      <c r="GB279" s="25">
        <v>0</v>
      </c>
      <c r="GC279" s="25">
        <v>0</v>
      </c>
      <c r="GD279" s="25">
        <v>0</v>
      </c>
      <c r="GE279" s="25">
        <v>0</v>
      </c>
      <c r="GF279" s="25">
        <v>3</v>
      </c>
      <c r="GG279" s="25">
        <v>0</v>
      </c>
      <c r="GH279" s="25">
        <v>0</v>
      </c>
      <c r="GI279" s="25">
        <v>1</v>
      </c>
      <c r="GJ279" s="25">
        <v>3</v>
      </c>
      <c r="GK279" s="25">
        <v>1</v>
      </c>
      <c r="GL279" s="25">
        <v>3</v>
      </c>
      <c r="GM279" s="25">
        <v>0</v>
      </c>
      <c r="GN279" s="2">
        <v>0</v>
      </c>
      <c r="GO279" s="2">
        <v>0</v>
      </c>
      <c r="GP279" s="2">
        <v>0</v>
      </c>
      <c r="GQ279" s="2">
        <v>1</v>
      </c>
      <c r="GR279" s="2">
        <v>1</v>
      </c>
      <c r="GS279" s="2">
        <v>2</v>
      </c>
      <c r="GT279" s="2">
        <v>0</v>
      </c>
      <c r="GU279" s="2">
        <v>2</v>
      </c>
      <c r="GV279" s="2">
        <v>2</v>
      </c>
      <c r="GW279" s="2">
        <v>0</v>
      </c>
      <c r="GX279" s="2">
        <v>0</v>
      </c>
      <c r="GY279" s="2">
        <v>0</v>
      </c>
      <c r="GZ279" s="2">
        <v>2</v>
      </c>
      <c r="HA279" s="2">
        <v>1</v>
      </c>
      <c r="HB279" s="2">
        <v>1</v>
      </c>
      <c r="HC279" s="2">
        <v>3</v>
      </c>
      <c r="HD279" s="2">
        <v>8</v>
      </c>
      <c r="HE279" s="2">
        <v>6</v>
      </c>
      <c r="HF279" s="2">
        <v>4</v>
      </c>
      <c r="HG279" s="2">
        <v>11</v>
      </c>
      <c r="HH279" s="2">
        <v>10</v>
      </c>
      <c r="HI279" s="2">
        <v>8</v>
      </c>
      <c r="HJ279" s="2">
        <v>9</v>
      </c>
      <c r="HK279" s="2">
        <v>5</v>
      </c>
      <c r="HL279" s="34">
        <v>100</v>
      </c>
      <c r="HM279" s="34">
        <v>100</v>
      </c>
      <c r="HN279" s="34">
        <v>100</v>
      </c>
      <c r="HO279" s="34">
        <v>66.666666666666657</v>
      </c>
      <c r="HP279" s="34">
        <v>50</v>
      </c>
      <c r="HQ279" s="34">
        <v>66.666666666666657</v>
      </c>
      <c r="HR279" s="34">
        <v>100</v>
      </c>
      <c r="HS279" s="34">
        <v>72.727272727272734</v>
      </c>
      <c r="HT279" s="34">
        <v>50</v>
      </c>
      <c r="HU279" s="34">
        <v>87.5</v>
      </c>
      <c r="HV279" s="34">
        <v>66.666666666666657</v>
      </c>
      <c r="HW279" s="34">
        <v>100</v>
      </c>
      <c r="HX279" s="39">
        <v>0</v>
      </c>
      <c r="HY279" s="39">
        <v>0</v>
      </c>
      <c r="HZ279" s="39">
        <v>0</v>
      </c>
      <c r="IA279" s="39">
        <v>0</v>
      </c>
      <c r="IB279" s="39">
        <v>37.5</v>
      </c>
      <c r="IC279" s="39">
        <v>0</v>
      </c>
      <c r="ID279" s="39">
        <v>0</v>
      </c>
      <c r="IE279" s="39">
        <v>9.0909090909090917</v>
      </c>
      <c r="IF279" s="39">
        <v>30</v>
      </c>
      <c r="IG279" s="39">
        <v>12.5</v>
      </c>
      <c r="IH279" s="39">
        <v>33.333333333333329</v>
      </c>
      <c r="II279" s="39">
        <v>0</v>
      </c>
      <c r="IJ279" s="39">
        <v>0</v>
      </c>
      <c r="IK279" s="39">
        <v>0</v>
      </c>
      <c r="IL279" s="39">
        <v>0</v>
      </c>
      <c r="IM279" s="39">
        <v>33.333333333333329</v>
      </c>
      <c r="IN279" s="39">
        <v>12.5</v>
      </c>
      <c r="IO279" s="39">
        <v>33.333333333333329</v>
      </c>
      <c r="IP279" s="39">
        <v>0</v>
      </c>
      <c r="IQ279" s="39">
        <v>18.181818181818183</v>
      </c>
      <c r="IR279" s="39">
        <v>20</v>
      </c>
      <c r="IS279" s="39">
        <v>0</v>
      </c>
      <c r="IT279" s="39">
        <v>0</v>
      </c>
      <c r="IU279" s="39">
        <v>0</v>
      </c>
      <c r="IV279" s="39">
        <v>1</v>
      </c>
      <c r="IW279" s="39">
        <v>4</v>
      </c>
      <c r="IX279" s="39">
        <v>1</v>
      </c>
      <c r="IY279" s="39">
        <v>3</v>
      </c>
      <c r="IZ279" s="39">
        <v>4</v>
      </c>
      <c r="JA279" s="39">
        <v>1</v>
      </c>
      <c r="JB279" s="39">
        <v>1</v>
      </c>
      <c r="JC279" s="39">
        <v>4</v>
      </c>
      <c r="JD279" s="2">
        <v>1</v>
      </c>
      <c r="JE279" s="2">
        <v>1</v>
      </c>
      <c r="JF279" s="2">
        <v>4</v>
      </c>
      <c r="JG279" s="2">
        <v>0</v>
      </c>
      <c r="JH279" s="2">
        <v>0</v>
      </c>
      <c r="JI279" s="2">
        <v>2</v>
      </c>
      <c r="JJ279" s="2">
        <v>1</v>
      </c>
      <c r="JK279" s="2">
        <v>0</v>
      </c>
      <c r="JL279" s="2">
        <v>0</v>
      </c>
      <c r="JM279" s="44">
        <v>0</v>
      </c>
      <c r="JN279" s="44">
        <v>1</v>
      </c>
      <c r="JO279" s="44">
        <v>0</v>
      </c>
      <c r="JP279" s="2">
        <v>0</v>
      </c>
      <c r="JQ279" s="2">
        <v>1</v>
      </c>
      <c r="JR279" s="2">
        <v>1</v>
      </c>
      <c r="JS279" s="2">
        <v>0</v>
      </c>
      <c r="JT279" s="2">
        <v>1</v>
      </c>
      <c r="JU279" s="2">
        <v>1</v>
      </c>
      <c r="JV279" s="2">
        <v>1</v>
      </c>
      <c r="JW279" s="2">
        <v>1</v>
      </c>
      <c r="JX279" s="2">
        <v>0</v>
      </c>
      <c r="JY279" s="2">
        <v>1</v>
      </c>
      <c r="JZ279" s="2">
        <v>0</v>
      </c>
      <c r="KA279" s="2">
        <v>0</v>
      </c>
      <c r="KB279" s="25">
        <v>0</v>
      </c>
      <c r="KC279" s="25">
        <v>0</v>
      </c>
      <c r="KD279" s="25">
        <v>0</v>
      </c>
      <c r="KE279" s="25">
        <v>0</v>
      </c>
      <c r="KF279" s="25">
        <v>2</v>
      </c>
      <c r="KG279" s="25">
        <v>7</v>
      </c>
      <c r="KH279" s="25">
        <v>3</v>
      </c>
      <c r="KI279" s="25">
        <v>4</v>
      </c>
      <c r="KJ279" s="25">
        <v>4</v>
      </c>
      <c r="KK279" s="25">
        <v>2</v>
      </c>
      <c r="KL279" s="25">
        <v>2</v>
      </c>
      <c r="KM279" s="25">
        <v>4</v>
      </c>
      <c r="KN279" s="25">
        <v>1</v>
      </c>
      <c r="KO279" s="25">
        <v>2</v>
      </c>
      <c r="KP279" s="25">
        <v>5</v>
      </c>
      <c r="KQ279" s="25">
        <v>0</v>
      </c>
      <c r="KR279" s="44">
        <v>50</v>
      </c>
      <c r="KS279" s="44">
        <v>57.142857142857139</v>
      </c>
      <c r="KT279" s="44">
        <v>33.333333333333329</v>
      </c>
      <c r="KU279" s="44">
        <v>75</v>
      </c>
      <c r="KV279" s="44">
        <v>100</v>
      </c>
      <c r="KW279" s="44">
        <v>50</v>
      </c>
      <c r="KX279" s="44">
        <v>50</v>
      </c>
      <c r="KY279" s="44">
        <v>100</v>
      </c>
      <c r="KZ279" s="44">
        <v>100</v>
      </c>
      <c r="LA279" s="44">
        <v>50</v>
      </c>
      <c r="LB279" s="44">
        <v>80</v>
      </c>
      <c r="LC279" s="44">
        <v>999999999</v>
      </c>
      <c r="LD279" s="44">
        <v>0</v>
      </c>
      <c r="LE279" s="44">
        <v>28.571428571428569</v>
      </c>
      <c r="LF279" s="44">
        <v>33.333333333333329</v>
      </c>
      <c r="LG279" s="44">
        <v>0</v>
      </c>
      <c r="LH279" s="44">
        <v>0</v>
      </c>
      <c r="LI279" s="44">
        <v>0</v>
      </c>
      <c r="LJ279" s="44">
        <v>50</v>
      </c>
      <c r="LK279" s="44">
        <v>0</v>
      </c>
      <c r="LL279" s="44">
        <v>0</v>
      </c>
      <c r="LM279" s="44">
        <v>50</v>
      </c>
      <c r="LN279" s="44">
        <v>20</v>
      </c>
      <c r="LO279" s="44">
        <v>999999999</v>
      </c>
      <c r="LP279" s="44">
        <v>50</v>
      </c>
      <c r="LQ279" s="44">
        <v>14.285714285714285</v>
      </c>
      <c r="LR279" s="44">
        <v>33.333333333333329</v>
      </c>
      <c r="LS279" s="44">
        <v>25</v>
      </c>
      <c r="LT279" s="44">
        <v>0</v>
      </c>
      <c r="LU279" s="44">
        <v>50</v>
      </c>
      <c r="LV279" s="44">
        <v>0</v>
      </c>
      <c r="LW279" s="44">
        <v>0</v>
      </c>
      <c r="LX279" s="44">
        <v>0</v>
      </c>
      <c r="LY279" s="44">
        <v>0</v>
      </c>
      <c r="LZ279" s="44">
        <v>0</v>
      </c>
      <c r="MA279" s="44">
        <v>999999999</v>
      </c>
      <c r="MB279" s="25">
        <v>0</v>
      </c>
      <c r="MC279" s="25">
        <v>1</v>
      </c>
      <c r="MD279" s="25">
        <v>0</v>
      </c>
      <c r="ME279" s="25">
        <v>1</v>
      </c>
      <c r="MF279" s="25">
        <v>4</v>
      </c>
      <c r="MG279" s="25">
        <v>1</v>
      </c>
      <c r="MH279" s="25">
        <v>0</v>
      </c>
      <c r="MI279" s="25">
        <v>2</v>
      </c>
      <c r="MJ279" s="25">
        <v>0</v>
      </c>
      <c r="MK279" s="25">
        <v>2</v>
      </c>
      <c r="ML279" s="25">
        <v>1</v>
      </c>
      <c r="MM279" s="25">
        <v>0</v>
      </c>
      <c r="MN279" s="25">
        <v>1</v>
      </c>
      <c r="MO279" s="25">
        <v>1</v>
      </c>
      <c r="MP279" s="25">
        <v>2</v>
      </c>
      <c r="MQ279" s="25">
        <v>1</v>
      </c>
      <c r="MR279" s="25">
        <v>7</v>
      </c>
      <c r="MS279" s="25">
        <v>4</v>
      </c>
      <c r="MT279" s="25">
        <v>3</v>
      </c>
      <c r="MU279" s="25">
        <v>8</v>
      </c>
      <c r="MV279" s="25">
        <v>3</v>
      </c>
      <c r="MW279" s="44">
        <v>5</v>
      </c>
      <c r="MX279" s="44">
        <v>4</v>
      </c>
      <c r="MY279" s="44">
        <v>1</v>
      </c>
      <c r="MZ279" s="44">
        <v>0</v>
      </c>
      <c r="NA279" s="44">
        <v>100</v>
      </c>
      <c r="NB279" s="44">
        <v>0</v>
      </c>
      <c r="NC279" s="44">
        <v>100</v>
      </c>
      <c r="ND279" s="44">
        <v>57.142857142857139</v>
      </c>
      <c r="NE279" s="44">
        <v>25</v>
      </c>
      <c r="NF279" s="44">
        <v>0</v>
      </c>
      <c r="NG279" s="44">
        <v>25</v>
      </c>
      <c r="NH279" s="44">
        <v>0</v>
      </c>
      <c r="NI279" s="44">
        <v>40</v>
      </c>
      <c r="NJ279" s="44">
        <v>25</v>
      </c>
      <c r="NK279" s="44">
        <v>0</v>
      </c>
      <c r="NL279" s="25">
        <v>1</v>
      </c>
      <c r="NM279" s="25">
        <v>0</v>
      </c>
      <c r="NN279" s="25">
        <v>0</v>
      </c>
      <c r="NO279" s="25">
        <v>1</v>
      </c>
      <c r="NP279" s="25">
        <v>0</v>
      </c>
      <c r="NQ279" s="25">
        <v>0</v>
      </c>
      <c r="NR279" s="25">
        <v>1</v>
      </c>
      <c r="NS279" s="25">
        <v>0</v>
      </c>
      <c r="NT279" s="25">
        <v>0</v>
      </c>
      <c r="NU279" s="25">
        <v>0</v>
      </c>
      <c r="NV279" s="25">
        <v>0</v>
      </c>
      <c r="NW279" s="25">
        <v>0</v>
      </c>
      <c r="NX279" s="25">
        <v>1</v>
      </c>
      <c r="NY279" s="25">
        <v>0</v>
      </c>
      <c r="NZ279" s="25">
        <v>0</v>
      </c>
      <c r="OA279" s="25">
        <v>2</v>
      </c>
      <c r="OB279" s="25">
        <v>0</v>
      </c>
      <c r="OC279" s="25">
        <v>1</v>
      </c>
      <c r="OD279" s="44">
        <v>1</v>
      </c>
      <c r="OE279" s="44">
        <v>0</v>
      </c>
      <c r="OF279" s="44">
        <v>0</v>
      </c>
      <c r="OG279" s="44">
        <v>0</v>
      </c>
      <c r="OH279" s="44">
        <v>0</v>
      </c>
      <c r="OI279" s="44">
        <v>0</v>
      </c>
      <c r="OJ279" s="44">
        <v>100</v>
      </c>
      <c r="OK279" s="44">
        <v>999999999</v>
      </c>
      <c r="OL279" s="44">
        <v>999999999</v>
      </c>
      <c r="OM279" s="44">
        <v>50</v>
      </c>
      <c r="ON279" s="44">
        <v>999999999</v>
      </c>
      <c r="OO279" s="44">
        <v>0</v>
      </c>
      <c r="OP279" s="44">
        <v>100</v>
      </c>
      <c r="OQ279" s="44">
        <v>999999999</v>
      </c>
      <c r="OR279" s="44">
        <v>999999999</v>
      </c>
      <c r="OS279" s="44">
        <v>999999999</v>
      </c>
      <c r="OT279" s="44">
        <v>999999999</v>
      </c>
      <c r="OU279" s="44">
        <v>999999999</v>
      </c>
      <c r="OV279" s="25">
        <v>3</v>
      </c>
      <c r="OW279" s="25">
        <v>4</v>
      </c>
      <c r="OX279" s="25">
        <v>3</v>
      </c>
      <c r="OY279" s="25">
        <v>8</v>
      </c>
      <c r="OZ279" s="25">
        <v>12</v>
      </c>
      <c r="PA279" s="25">
        <v>9</v>
      </c>
      <c r="PB279" s="25">
        <v>9</v>
      </c>
      <c r="PC279" s="25">
        <v>18</v>
      </c>
      <c r="PD279" s="25">
        <v>10</v>
      </c>
      <c r="PE279" s="25">
        <v>16</v>
      </c>
      <c r="PF279" s="25">
        <v>13</v>
      </c>
      <c r="PG279" s="25">
        <v>6</v>
      </c>
      <c r="PH279" s="25">
        <v>5</v>
      </c>
      <c r="PI279" s="25">
        <v>9</v>
      </c>
      <c r="PJ279" s="25">
        <v>7</v>
      </c>
      <c r="PK279" s="25">
        <v>10</v>
      </c>
      <c r="PL279" s="25">
        <v>15</v>
      </c>
      <c r="PM279" s="25">
        <v>14</v>
      </c>
      <c r="PN279" s="25">
        <v>10</v>
      </c>
      <c r="PO279" s="25">
        <v>20</v>
      </c>
      <c r="PP279" s="25">
        <v>13</v>
      </c>
      <c r="PQ279" s="25">
        <v>19</v>
      </c>
      <c r="PR279" s="25">
        <v>18</v>
      </c>
      <c r="PS279" s="25">
        <v>10</v>
      </c>
      <c r="PT279" s="44">
        <v>60</v>
      </c>
      <c r="PU279" s="44">
        <v>44.444444444444443</v>
      </c>
      <c r="PV279" s="44">
        <v>42.857142857142854</v>
      </c>
      <c r="PW279" s="44">
        <v>80</v>
      </c>
      <c r="PX279" s="44">
        <v>80</v>
      </c>
      <c r="PY279" s="44">
        <v>64.285714285714292</v>
      </c>
      <c r="PZ279" s="44">
        <v>90</v>
      </c>
      <c r="QA279" s="44">
        <v>90</v>
      </c>
      <c r="QB279" s="44">
        <v>76.923076923076934</v>
      </c>
      <c r="QC279" s="44">
        <v>84.210526315789465</v>
      </c>
      <c r="QD279" s="44">
        <v>72.222222222222214</v>
      </c>
      <c r="QE279" s="44">
        <v>60</v>
      </c>
      <c r="QF279" s="25">
        <v>3</v>
      </c>
      <c r="QG279" s="25">
        <v>4</v>
      </c>
      <c r="QH279" s="25">
        <v>4</v>
      </c>
      <c r="QI279" s="25">
        <v>8</v>
      </c>
      <c r="QJ279" s="25">
        <v>13</v>
      </c>
      <c r="QK279" s="25">
        <v>8</v>
      </c>
      <c r="QL279" s="25">
        <v>8</v>
      </c>
      <c r="QM279" s="25">
        <v>17</v>
      </c>
      <c r="QN279" s="25">
        <v>8</v>
      </c>
      <c r="QO279" s="25">
        <v>13</v>
      </c>
      <c r="QP279" s="25">
        <v>8</v>
      </c>
      <c r="QQ279" s="25">
        <v>5</v>
      </c>
      <c r="QR279" s="25">
        <v>9</v>
      </c>
      <c r="QS279" s="25">
        <v>7</v>
      </c>
      <c r="QT279" s="25">
        <v>10</v>
      </c>
      <c r="QU279" s="25">
        <v>15</v>
      </c>
      <c r="QV279" s="25">
        <v>14</v>
      </c>
      <c r="QW279" s="25">
        <v>10</v>
      </c>
      <c r="QX279" s="25">
        <v>20</v>
      </c>
      <c r="QY279" s="25">
        <v>13</v>
      </c>
      <c r="QZ279" s="25">
        <v>19</v>
      </c>
      <c r="RA279" s="25">
        <v>18</v>
      </c>
      <c r="RB279" s="44">
        <v>60</v>
      </c>
      <c r="RC279" s="44">
        <v>44.444444444444443</v>
      </c>
      <c r="RD279" s="44">
        <v>57.142857142857139</v>
      </c>
      <c r="RE279" s="44">
        <v>80</v>
      </c>
      <c r="RF279" s="44">
        <v>86.666666666666671</v>
      </c>
      <c r="RG279" s="44">
        <v>57.142857142857139</v>
      </c>
      <c r="RH279" s="44">
        <v>80</v>
      </c>
      <c r="RI279" s="44">
        <v>85</v>
      </c>
      <c r="RJ279" s="44">
        <v>61.53846153846154</v>
      </c>
      <c r="RK279" s="44">
        <v>68.421052631578945</v>
      </c>
      <c r="RL279" s="44">
        <v>44.444444444444443</v>
      </c>
      <c r="RM279" s="25">
        <v>2</v>
      </c>
      <c r="RN279" s="25">
        <v>8</v>
      </c>
      <c r="RO279" s="25">
        <v>4</v>
      </c>
      <c r="RP279" s="25">
        <v>7</v>
      </c>
      <c r="RQ279" s="25">
        <v>12</v>
      </c>
      <c r="RR279" s="25">
        <v>6</v>
      </c>
      <c r="RS279" s="25">
        <v>3</v>
      </c>
      <c r="RT279" s="25">
        <v>13</v>
      </c>
      <c r="RU279" s="25">
        <v>7</v>
      </c>
      <c r="RV279" s="25">
        <v>7</v>
      </c>
      <c r="RW279" s="25">
        <v>9</v>
      </c>
      <c r="RX279" s="25">
        <v>1</v>
      </c>
      <c r="RY279" s="25">
        <v>2</v>
      </c>
      <c r="RZ279" s="25">
        <v>6</v>
      </c>
      <c r="SA279" s="25">
        <v>3</v>
      </c>
      <c r="SB279" s="25">
        <v>7</v>
      </c>
      <c r="SC279" s="25">
        <v>9</v>
      </c>
      <c r="SD279" s="25">
        <v>6</v>
      </c>
      <c r="SE279" s="25">
        <v>6</v>
      </c>
      <c r="SF279" s="25">
        <v>12</v>
      </c>
      <c r="SG279" s="25">
        <v>4</v>
      </c>
      <c r="SH279" s="25">
        <v>6</v>
      </c>
      <c r="SI279" s="25">
        <v>10</v>
      </c>
      <c r="SJ279" s="25">
        <v>4</v>
      </c>
      <c r="SK279" s="25">
        <v>2</v>
      </c>
      <c r="SL279" s="25">
        <v>6</v>
      </c>
      <c r="SM279" s="25">
        <v>2</v>
      </c>
      <c r="SN279" s="25">
        <v>7</v>
      </c>
      <c r="SO279" s="25">
        <v>9</v>
      </c>
      <c r="SP279" s="25">
        <v>5</v>
      </c>
      <c r="SQ279" s="25">
        <v>3</v>
      </c>
      <c r="SR279" s="25">
        <v>10</v>
      </c>
      <c r="SS279" s="25">
        <v>2</v>
      </c>
      <c r="ST279" s="25">
        <v>5</v>
      </c>
      <c r="SU279" s="25">
        <v>8</v>
      </c>
      <c r="SV279" s="25">
        <v>1</v>
      </c>
      <c r="SW279" s="44">
        <v>50</v>
      </c>
      <c r="SX279" s="44">
        <v>100</v>
      </c>
      <c r="SY279" s="44">
        <v>80</v>
      </c>
      <c r="SZ279" s="44">
        <v>87.5</v>
      </c>
      <c r="TA279" s="44">
        <v>85.714285714285708</v>
      </c>
      <c r="TB279" s="44">
        <v>66.666666666666657</v>
      </c>
      <c r="TC279" s="44">
        <v>42.857142857142854</v>
      </c>
      <c r="TD279" s="44">
        <v>86.666666666666671</v>
      </c>
      <c r="TE279" s="44">
        <v>63.636363636363633</v>
      </c>
      <c r="TF279" s="44">
        <v>63.636363636363633</v>
      </c>
      <c r="TG279" s="44">
        <v>56.25</v>
      </c>
      <c r="TH279" s="44">
        <v>14.285714285714285</v>
      </c>
      <c r="TI279" s="44">
        <v>50</v>
      </c>
      <c r="TJ279" s="44">
        <v>75</v>
      </c>
      <c r="TK279" s="44">
        <v>60</v>
      </c>
      <c r="TL279" s="44">
        <v>87.5</v>
      </c>
      <c r="TM279" s="44">
        <v>64.285714285714292</v>
      </c>
      <c r="TN279" s="44">
        <v>66.666666666666657</v>
      </c>
      <c r="TO279" s="44">
        <v>85.714285714285708</v>
      </c>
      <c r="TP279" s="44">
        <v>80</v>
      </c>
      <c r="TQ279" s="44">
        <v>36.363636363636367</v>
      </c>
      <c r="TR279" s="44">
        <v>54.54545454545454</v>
      </c>
      <c r="TS279" s="44">
        <v>62.5</v>
      </c>
      <c r="TT279" s="44">
        <v>57.142857142857139</v>
      </c>
      <c r="TU279" s="44">
        <v>50</v>
      </c>
      <c r="TV279" s="44">
        <v>75</v>
      </c>
      <c r="TW279" s="44">
        <v>40</v>
      </c>
      <c r="TX279" s="44">
        <v>87.5</v>
      </c>
      <c r="TY279" s="44">
        <v>64.285714285714292</v>
      </c>
      <c r="TZ279" s="44">
        <v>55.555555555555557</v>
      </c>
      <c r="UA279" s="44">
        <v>42.857142857142854</v>
      </c>
      <c r="UB279" s="44">
        <v>66.666666666666657</v>
      </c>
      <c r="UC279" s="44">
        <v>18.181818181818183</v>
      </c>
      <c r="UD279" s="44">
        <v>45.454545454545453</v>
      </c>
      <c r="UE279" s="44">
        <v>50</v>
      </c>
      <c r="UF279" s="44">
        <v>14.285714285714285</v>
      </c>
    </row>
    <row r="280" spans="1:552" x14ac:dyDescent="0.25">
      <c r="A280" s="2" t="str">
        <f t="shared" si="4"/>
        <v xml:space="preserve">430310 Cachoeirinha                                                                                                                                 </v>
      </c>
      <c r="B280" s="58">
        <v>430310</v>
      </c>
      <c r="C280" s="2" t="s">
        <v>324</v>
      </c>
      <c r="D280" s="56">
        <v>17</v>
      </c>
      <c r="E280" s="56">
        <v>13</v>
      </c>
      <c r="F280" s="56">
        <v>13</v>
      </c>
      <c r="G280" s="56">
        <v>20</v>
      </c>
      <c r="H280" s="56">
        <v>21</v>
      </c>
      <c r="I280" s="56">
        <v>27</v>
      </c>
      <c r="J280" s="56">
        <v>23</v>
      </c>
      <c r="K280" s="56">
        <v>20</v>
      </c>
      <c r="L280" s="56">
        <v>20</v>
      </c>
      <c r="M280" s="56">
        <v>17</v>
      </c>
      <c r="N280" s="56">
        <v>29</v>
      </c>
      <c r="O280" s="56">
        <v>17</v>
      </c>
      <c r="P280" s="59">
        <v>5</v>
      </c>
      <c r="Q280" s="59">
        <v>4</v>
      </c>
      <c r="R280" s="59">
        <v>9</v>
      </c>
      <c r="S280" s="59">
        <v>9</v>
      </c>
      <c r="T280" s="59">
        <v>14</v>
      </c>
      <c r="U280" s="59">
        <v>15</v>
      </c>
      <c r="V280" s="59">
        <v>16</v>
      </c>
      <c r="W280" s="59">
        <v>16</v>
      </c>
      <c r="X280" s="59">
        <v>13</v>
      </c>
      <c r="Y280" s="59">
        <v>9</v>
      </c>
      <c r="Z280" s="59">
        <v>21</v>
      </c>
      <c r="AA280" s="59">
        <v>8</v>
      </c>
      <c r="AB280" s="62">
        <v>29.411764705882355</v>
      </c>
      <c r="AC280" s="62">
        <v>30.76923076923077</v>
      </c>
      <c r="AD280" s="62">
        <v>69.230769230769226</v>
      </c>
      <c r="AE280" s="62">
        <v>45</v>
      </c>
      <c r="AF280" s="62">
        <v>66.666666666666657</v>
      </c>
      <c r="AG280" s="62">
        <v>55.555555555555557</v>
      </c>
      <c r="AH280" s="62">
        <v>69.565217391304344</v>
      </c>
      <c r="AI280" s="62">
        <v>80</v>
      </c>
      <c r="AJ280" s="62">
        <v>65</v>
      </c>
      <c r="AK280" s="62">
        <v>52.941176470588239</v>
      </c>
      <c r="AL280" s="62">
        <v>72.41379310344827</v>
      </c>
      <c r="AM280" s="62">
        <v>47.058823529411761</v>
      </c>
      <c r="AN280" s="61">
        <v>11</v>
      </c>
      <c r="AO280" s="25">
        <v>9</v>
      </c>
      <c r="AP280" s="25">
        <v>4</v>
      </c>
      <c r="AQ280" s="25">
        <v>11</v>
      </c>
      <c r="AR280" s="25">
        <v>7</v>
      </c>
      <c r="AS280" s="25">
        <v>11</v>
      </c>
      <c r="AT280" s="25">
        <v>7</v>
      </c>
      <c r="AU280" s="25">
        <v>3</v>
      </c>
      <c r="AV280" s="25">
        <v>7</v>
      </c>
      <c r="AW280" s="25">
        <v>8</v>
      </c>
      <c r="AX280" s="25">
        <v>8</v>
      </c>
      <c r="AY280" s="25">
        <v>6</v>
      </c>
      <c r="AZ280" s="39">
        <v>64.705882352941174</v>
      </c>
      <c r="BA280" s="39">
        <v>69.230769230769226</v>
      </c>
      <c r="BB280" s="39">
        <v>30.76923076923077</v>
      </c>
      <c r="BC280" s="39">
        <v>55.000000000000007</v>
      </c>
      <c r="BD280" s="39">
        <v>33.333333333333329</v>
      </c>
      <c r="BE280" s="39">
        <v>40.74074074074074</v>
      </c>
      <c r="BF280" s="39">
        <v>30.434782608695656</v>
      </c>
      <c r="BG280" s="39">
        <v>15</v>
      </c>
      <c r="BH280" s="39">
        <v>35</v>
      </c>
      <c r="BI280" s="39">
        <v>47.058823529411761</v>
      </c>
      <c r="BJ280" s="39">
        <v>27.586206896551722</v>
      </c>
      <c r="BK280" s="39">
        <v>35.294117647058826</v>
      </c>
      <c r="BL280" s="25">
        <v>1</v>
      </c>
      <c r="BM280" s="25">
        <v>0</v>
      </c>
      <c r="BN280" s="25">
        <v>0</v>
      </c>
      <c r="BO280" s="25">
        <v>0</v>
      </c>
      <c r="BP280" s="25">
        <v>0</v>
      </c>
      <c r="BQ280" s="25">
        <v>1</v>
      </c>
      <c r="BR280" s="25">
        <v>0</v>
      </c>
      <c r="BS280" s="25">
        <v>1</v>
      </c>
      <c r="BT280" s="25">
        <v>0</v>
      </c>
      <c r="BU280" s="25">
        <v>0</v>
      </c>
      <c r="BV280" s="25">
        <v>0</v>
      </c>
      <c r="BW280" s="25">
        <v>3</v>
      </c>
      <c r="BX280" s="39">
        <v>5.8823529411764701</v>
      </c>
      <c r="BY280" s="39">
        <v>0</v>
      </c>
      <c r="BZ280" s="39">
        <v>0</v>
      </c>
      <c r="CA280" s="39">
        <v>0</v>
      </c>
      <c r="CB280" s="39">
        <v>0</v>
      </c>
      <c r="CC280" s="39">
        <v>3.7037037037037033</v>
      </c>
      <c r="CD280" s="39">
        <v>0</v>
      </c>
      <c r="CE280" s="39">
        <v>5</v>
      </c>
      <c r="CF280" s="39">
        <v>0</v>
      </c>
      <c r="CG280" s="39">
        <v>0</v>
      </c>
      <c r="CH280" s="39">
        <v>0</v>
      </c>
      <c r="CI280" s="39">
        <v>17.647058823529413</v>
      </c>
      <c r="CJ280" s="63">
        <v>2</v>
      </c>
      <c r="CK280" s="63">
        <v>1</v>
      </c>
      <c r="CL280" s="63">
        <v>1</v>
      </c>
      <c r="CM280" s="63">
        <v>0</v>
      </c>
      <c r="CN280" s="63">
        <v>3</v>
      </c>
      <c r="CO280" s="63">
        <v>4</v>
      </c>
      <c r="CP280" s="63">
        <v>8</v>
      </c>
      <c r="CQ280" s="63">
        <v>7</v>
      </c>
      <c r="CR280" s="63">
        <v>7</v>
      </c>
      <c r="CS280" s="63">
        <v>5</v>
      </c>
      <c r="CT280" s="63">
        <v>10</v>
      </c>
      <c r="CU280" s="63">
        <v>1</v>
      </c>
      <c r="CV280" s="63">
        <v>0</v>
      </c>
      <c r="CW280" s="63">
        <v>1</v>
      </c>
      <c r="CX280" s="63">
        <v>0</v>
      </c>
      <c r="CY280" s="63">
        <v>0</v>
      </c>
      <c r="CZ280" s="63">
        <v>2</v>
      </c>
      <c r="DA280" s="63">
        <v>1</v>
      </c>
      <c r="DB280" s="63">
        <v>0</v>
      </c>
      <c r="DC280" s="63">
        <v>0</v>
      </c>
      <c r="DD280" s="63">
        <v>2</v>
      </c>
      <c r="DE280" s="63">
        <v>0</v>
      </c>
      <c r="DF280" s="63">
        <v>0</v>
      </c>
      <c r="DG280" s="63">
        <v>0</v>
      </c>
      <c r="DH280" s="25">
        <v>0</v>
      </c>
      <c r="DI280" s="25">
        <v>1</v>
      </c>
      <c r="DJ280" s="25">
        <v>1</v>
      </c>
      <c r="DK280" s="25">
        <v>2</v>
      </c>
      <c r="DL280" s="25">
        <v>0</v>
      </c>
      <c r="DM280" s="25">
        <v>1</v>
      </c>
      <c r="DN280" s="25">
        <v>2</v>
      </c>
      <c r="DO280" s="25">
        <v>0</v>
      </c>
      <c r="DP280" s="25">
        <v>1</v>
      </c>
      <c r="DQ280" s="25">
        <v>1</v>
      </c>
      <c r="DR280" s="25">
        <v>3</v>
      </c>
      <c r="DS280" s="25">
        <v>0</v>
      </c>
      <c r="DT280" s="34">
        <v>2</v>
      </c>
      <c r="DU280" s="34">
        <v>3</v>
      </c>
      <c r="DV280" s="34">
        <v>2</v>
      </c>
      <c r="DW280" s="34">
        <v>2</v>
      </c>
      <c r="DX280" s="34">
        <v>5</v>
      </c>
      <c r="DY280" s="34">
        <v>6</v>
      </c>
      <c r="DZ280" s="34">
        <v>10</v>
      </c>
      <c r="EA280" s="2">
        <v>7</v>
      </c>
      <c r="EB280" s="2">
        <v>10</v>
      </c>
      <c r="EC280" s="2">
        <v>6</v>
      </c>
      <c r="ED280" s="2">
        <v>13</v>
      </c>
      <c r="EE280" s="2">
        <v>1</v>
      </c>
      <c r="EF280" s="34">
        <v>100</v>
      </c>
      <c r="EG280" s="34">
        <v>33.333333333333329</v>
      </c>
      <c r="EH280" s="34">
        <v>50</v>
      </c>
      <c r="EI280" s="34">
        <v>0</v>
      </c>
      <c r="EJ280" s="34">
        <v>60</v>
      </c>
      <c r="EK280" s="34">
        <v>66.666666666666657</v>
      </c>
      <c r="EL280" s="34">
        <v>80</v>
      </c>
      <c r="EM280" s="34">
        <v>100</v>
      </c>
      <c r="EN280" s="34">
        <v>70</v>
      </c>
      <c r="EO280" s="34">
        <v>83.333333333333343</v>
      </c>
      <c r="EP280" s="34">
        <v>76.923076923076934</v>
      </c>
      <c r="EQ280" s="34">
        <v>100</v>
      </c>
      <c r="ER280" s="34">
        <v>0</v>
      </c>
      <c r="ES280" s="34">
        <v>33.333333333333329</v>
      </c>
      <c r="ET280" s="34">
        <v>0</v>
      </c>
      <c r="EU280" s="34">
        <v>0</v>
      </c>
      <c r="EV280" s="34">
        <v>40</v>
      </c>
      <c r="EW280" s="34">
        <v>16.666666666666664</v>
      </c>
      <c r="EX280" s="34">
        <v>0</v>
      </c>
      <c r="EY280" s="34">
        <v>0</v>
      </c>
      <c r="EZ280" s="34">
        <v>20</v>
      </c>
      <c r="FA280" s="34">
        <v>0</v>
      </c>
      <c r="FB280" s="34">
        <v>0</v>
      </c>
      <c r="FC280" s="34">
        <v>0</v>
      </c>
      <c r="FD280" s="42">
        <v>0</v>
      </c>
      <c r="FE280" s="42">
        <v>33.333333333333329</v>
      </c>
      <c r="FF280" s="42">
        <v>50</v>
      </c>
      <c r="FG280" s="42">
        <v>100</v>
      </c>
      <c r="FH280" s="42">
        <v>0</v>
      </c>
      <c r="FI280" s="42">
        <v>16.666666666666664</v>
      </c>
      <c r="FJ280" s="42">
        <v>20</v>
      </c>
      <c r="FK280" s="42">
        <v>0</v>
      </c>
      <c r="FL280" s="42">
        <v>10</v>
      </c>
      <c r="FM280" s="42">
        <v>16.666666666666664</v>
      </c>
      <c r="FN280" s="42">
        <v>23.076923076923077</v>
      </c>
      <c r="FO280" s="42">
        <v>0</v>
      </c>
      <c r="FP280" s="42">
        <v>3</v>
      </c>
      <c r="FQ280" s="2">
        <v>4</v>
      </c>
      <c r="FR280" s="2">
        <v>2</v>
      </c>
      <c r="FS280" s="2">
        <v>5</v>
      </c>
      <c r="FT280" s="2">
        <v>10</v>
      </c>
      <c r="FU280" s="2">
        <v>8</v>
      </c>
      <c r="FV280" s="2">
        <v>7</v>
      </c>
      <c r="FW280" s="2">
        <v>13</v>
      </c>
      <c r="FX280" s="2">
        <v>9</v>
      </c>
      <c r="FY280" s="2">
        <v>5</v>
      </c>
      <c r="FZ280" s="2">
        <v>19</v>
      </c>
      <c r="GA280" s="2">
        <v>4</v>
      </c>
      <c r="GB280" s="25">
        <v>0</v>
      </c>
      <c r="GC280" s="25">
        <v>0</v>
      </c>
      <c r="GD280" s="25">
        <v>1</v>
      </c>
      <c r="GE280" s="25">
        <v>1</v>
      </c>
      <c r="GF280" s="25">
        <v>1</v>
      </c>
      <c r="GG280" s="25">
        <v>2</v>
      </c>
      <c r="GH280" s="25">
        <v>5</v>
      </c>
      <c r="GI280" s="25">
        <v>0</v>
      </c>
      <c r="GJ280" s="25">
        <v>2</v>
      </c>
      <c r="GK280" s="25">
        <v>2</v>
      </c>
      <c r="GL280" s="25">
        <v>2</v>
      </c>
      <c r="GM280" s="25">
        <v>0</v>
      </c>
      <c r="GN280" s="2">
        <v>2</v>
      </c>
      <c r="GO280" s="2">
        <v>0</v>
      </c>
      <c r="GP280" s="2">
        <v>4</v>
      </c>
      <c r="GQ280" s="2">
        <v>1</v>
      </c>
      <c r="GR280" s="2">
        <v>0</v>
      </c>
      <c r="GS280" s="2">
        <v>1</v>
      </c>
      <c r="GT280" s="2">
        <v>4</v>
      </c>
      <c r="GU280" s="2">
        <v>3</v>
      </c>
      <c r="GV280" s="2">
        <v>1</v>
      </c>
      <c r="GW280" s="2">
        <v>1</v>
      </c>
      <c r="GX280" s="2">
        <v>0</v>
      </c>
      <c r="GY280" s="2">
        <v>3</v>
      </c>
      <c r="GZ280" s="2">
        <v>5</v>
      </c>
      <c r="HA280" s="2">
        <v>4</v>
      </c>
      <c r="HB280" s="2">
        <v>7</v>
      </c>
      <c r="HC280" s="2">
        <v>7</v>
      </c>
      <c r="HD280" s="2">
        <v>11</v>
      </c>
      <c r="HE280" s="2">
        <v>11</v>
      </c>
      <c r="HF280" s="2">
        <v>16</v>
      </c>
      <c r="HG280" s="2">
        <v>16</v>
      </c>
      <c r="HH280" s="2">
        <v>12</v>
      </c>
      <c r="HI280" s="2">
        <v>8</v>
      </c>
      <c r="HJ280" s="2">
        <v>21</v>
      </c>
      <c r="HK280" s="2">
        <v>7</v>
      </c>
      <c r="HL280" s="34">
        <v>60</v>
      </c>
      <c r="HM280" s="34">
        <v>100</v>
      </c>
      <c r="HN280" s="34">
        <v>28.571428571428569</v>
      </c>
      <c r="HO280" s="34">
        <v>71.428571428571431</v>
      </c>
      <c r="HP280" s="34">
        <v>90.909090909090907</v>
      </c>
      <c r="HQ280" s="34">
        <v>72.727272727272734</v>
      </c>
      <c r="HR280" s="34">
        <v>43.75</v>
      </c>
      <c r="HS280" s="34">
        <v>81.25</v>
      </c>
      <c r="HT280" s="34">
        <v>75</v>
      </c>
      <c r="HU280" s="34">
        <v>62.5</v>
      </c>
      <c r="HV280" s="34">
        <v>90.476190476190482</v>
      </c>
      <c r="HW280" s="34">
        <v>57.142857142857139</v>
      </c>
      <c r="HX280" s="39">
        <v>0</v>
      </c>
      <c r="HY280" s="39">
        <v>0</v>
      </c>
      <c r="HZ280" s="39">
        <v>14.285714285714285</v>
      </c>
      <c r="IA280" s="39">
        <v>14.285714285714285</v>
      </c>
      <c r="IB280" s="39">
        <v>9.0909090909090917</v>
      </c>
      <c r="IC280" s="39">
        <v>18.181818181818183</v>
      </c>
      <c r="ID280" s="39">
        <v>31.25</v>
      </c>
      <c r="IE280" s="39">
        <v>0</v>
      </c>
      <c r="IF280" s="39">
        <v>16.666666666666664</v>
      </c>
      <c r="IG280" s="39">
        <v>25</v>
      </c>
      <c r="IH280" s="39">
        <v>9.5238095238095237</v>
      </c>
      <c r="II280" s="39">
        <v>0</v>
      </c>
      <c r="IJ280" s="39">
        <v>40</v>
      </c>
      <c r="IK280" s="39">
        <v>0</v>
      </c>
      <c r="IL280" s="39">
        <v>57.142857142857139</v>
      </c>
      <c r="IM280" s="39">
        <v>14.285714285714285</v>
      </c>
      <c r="IN280" s="39">
        <v>0</v>
      </c>
      <c r="IO280" s="39">
        <v>9.0909090909090917</v>
      </c>
      <c r="IP280" s="39">
        <v>25</v>
      </c>
      <c r="IQ280" s="39">
        <v>18.75</v>
      </c>
      <c r="IR280" s="39">
        <v>8.3333333333333321</v>
      </c>
      <c r="IS280" s="39">
        <v>12.5</v>
      </c>
      <c r="IT280" s="39">
        <v>0</v>
      </c>
      <c r="IU280" s="39">
        <v>42.857142857142854</v>
      </c>
      <c r="IV280" s="39">
        <v>5</v>
      </c>
      <c r="IW280" s="39">
        <v>2</v>
      </c>
      <c r="IX280" s="39">
        <v>2</v>
      </c>
      <c r="IY280" s="39">
        <v>6</v>
      </c>
      <c r="IZ280" s="39">
        <v>1</v>
      </c>
      <c r="JA280" s="39">
        <v>3</v>
      </c>
      <c r="JB280" s="39">
        <v>5</v>
      </c>
      <c r="JC280" s="39">
        <v>3</v>
      </c>
      <c r="JD280" s="2">
        <v>3</v>
      </c>
      <c r="JE280" s="2">
        <v>4</v>
      </c>
      <c r="JF280" s="2">
        <v>8</v>
      </c>
      <c r="JG280" s="2">
        <v>4</v>
      </c>
      <c r="JH280" s="2">
        <v>2</v>
      </c>
      <c r="JI280" s="2">
        <v>1</v>
      </c>
      <c r="JJ280" s="2">
        <v>1</v>
      </c>
      <c r="JK280" s="2">
        <v>1</v>
      </c>
      <c r="JL280" s="2">
        <v>0</v>
      </c>
      <c r="JM280" s="44">
        <v>2</v>
      </c>
      <c r="JN280" s="44">
        <v>0</v>
      </c>
      <c r="JO280" s="44">
        <v>0</v>
      </c>
      <c r="JP280" s="2">
        <v>3</v>
      </c>
      <c r="JQ280" s="2">
        <v>1</v>
      </c>
      <c r="JR280" s="2">
        <v>0</v>
      </c>
      <c r="JS280" s="2">
        <v>1</v>
      </c>
      <c r="JT280" s="2">
        <v>1</v>
      </c>
      <c r="JU280" s="2">
        <v>6</v>
      </c>
      <c r="JV280" s="2">
        <v>0</v>
      </c>
      <c r="JW280" s="2">
        <v>3</v>
      </c>
      <c r="JX280" s="2">
        <v>4</v>
      </c>
      <c r="JY280" s="2">
        <v>1</v>
      </c>
      <c r="JZ280" s="2">
        <v>2</v>
      </c>
      <c r="KA280" s="2">
        <v>0</v>
      </c>
      <c r="KB280" s="25">
        <v>0</v>
      </c>
      <c r="KC280" s="25">
        <v>2</v>
      </c>
      <c r="KD280" s="25">
        <v>0</v>
      </c>
      <c r="KE280" s="25">
        <v>1</v>
      </c>
      <c r="KF280" s="25">
        <v>8</v>
      </c>
      <c r="KG280" s="25">
        <v>9</v>
      </c>
      <c r="KH280" s="25">
        <v>3</v>
      </c>
      <c r="KI280" s="25">
        <v>10</v>
      </c>
      <c r="KJ280" s="25">
        <v>5</v>
      </c>
      <c r="KK280" s="25">
        <v>6</v>
      </c>
      <c r="KL280" s="25">
        <v>7</v>
      </c>
      <c r="KM280" s="25">
        <v>3</v>
      </c>
      <c r="KN280" s="25">
        <v>6</v>
      </c>
      <c r="KO280" s="25">
        <v>7</v>
      </c>
      <c r="KP280" s="25">
        <v>8</v>
      </c>
      <c r="KQ280" s="25">
        <v>6</v>
      </c>
      <c r="KR280" s="44">
        <v>62.5</v>
      </c>
      <c r="KS280" s="44">
        <v>22.222222222222221</v>
      </c>
      <c r="KT280" s="44">
        <v>66.666666666666657</v>
      </c>
      <c r="KU280" s="44">
        <v>60</v>
      </c>
      <c r="KV280" s="44">
        <v>20</v>
      </c>
      <c r="KW280" s="44">
        <v>50</v>
      </c>
      <c r="KX280" s="44">
        <v>71.428571428571431</v>
      </c>
      <c r="KY280" s="44">
        <v>100</v>
      </c>
      <c r="KZ280" s="44">
        <v>50</v>
      </c>
      <c r="LA280" s="44">
        <v>57.142857142857139</v>
      </c>
      <c r="LB280" s="44">
        <v>100</v>
      </c>
      <c r="LC280" s="44">
        <v>66.666666666666657</v>
      </c>
      <c r="LD280" s="44">
        <v>25</v>
      </c>
      <c r="LE280" s="44">
        <v>11.111111111111111</v>
      </c>
      <c r="LF280" s="44">
        <v>33.333333333333329</v>
      </c>
      <c r="LG280" s="44">
        <v>10</v>
      </c>
      <c r="LH280" s="44">
        <v>0</v>
      </c>
      <c r="LI280" s="44">
        <v>33.333333333333329</v>
      </c>
      <c r="LJ280" s="44">
        <v>0</v>
      </c>
      <c r="LK280" s="44">
        <v>0</v>
      </c>
      <c r="LL280" s="44">
        <v>50</v>
      </c>
      <c r="LM280" s="44">
        <v>14.285714285714285</v>
      </c>
      <c r="LN280" s="44">
        <v>0</v>
      </c>
      <c r="LO280" s="44">
        <v>16.666666666666664</v>
      </c>
      <c r="LP280" s="44">
        <v>12.5</v>
      </c>
      <c r="LQ280" s="44">
        <v>66.666666666666657</v>
      </c>
      <c r="LR280" s="44">
        <v>0</v>
      </c>
      <c r="LS280" s="44">
        <v>30</v>
      </c>
      <c r="LT280" s="44">
        <v>80</v>
      </c>
      <c r="LU280" s="44">
        <v>16.666666666666664</v>
      </c>
      <c r="LV280" s="44">
        <v>28.571428571428569</v>
      </c>
      <c r="LW280" s="44">
        <v>0</v>
      </c>
      <c r="LX280" s="44">
        <v>0</v>
      </c>
      <c r="LY280" s="44">
        <v>28.571428571428569</v>
      </c>
      <c r="LZ280" s="44">
        <v>0</v>
      </c>
      <c r="MA280" s="44">
        <v>16.666666666666664</v>
      </c>
      <c r="MB280" s="25">
        <v>0</v>
      </c>
      <c r="MC280" s="25">
        <v>0</v>
      </c>
      <c r="MD280" s="25">
        <v>0</v>
      </c>
      <c r="ME280" s="25">
        <v>0</v>
      </c>
      <c r="MF280" s="25">
        <v>2</v>
      </c>
      <c r="MG280" s="25">
        <v>0</v>
      </c>
      <c r="MH280" s="25">
        <v>1</v>
      </c>
      <c r="MI280" s="25">
        <v>1</v>
      </c>
      <c r="MJ280" s="25">
        <v>2</v>
      </c>
      <c r="MK280" s="25">
        <v>1</v>
      </c>
      <c r="ML280" s="25">
        <v>0</v>
      </c>
      <c r="MM280" s="25">
        <v>0</v>
      </c>
      <c r="MN280" s="25">
        <v>2</v>
      </c>
      <c r="MO280" s="25">
        <v>3</v>
      </c>
      <c r="MP280" s="25">
        <v>2</v>
      </c>
      <c r="MQ280" s="25">
        <v>2</v>
      </c>
      <c r="MR280" s="25">
        <v>5</v>
      </c>
      <c r="MS280" s="25">
        <v>6</v>
      </c>
      <c r="MT280" s="25">
        <v>8</v>
      </c>
      <c r="MU280" s="25">
        <v>6</v>
      </c>
      <c r="MV280" s="25">
        <v>7</v>
      </c>
      <c r="MW280" s="44">
        <v>3</v>
      </c>
      <c r="MX280" s="44">
        <v>7</v>
      </c>
      <c r="MY280" s="44">
        <v>1</v>
      </c>
      <c r="MZ280" s="44">
        <v>0</v>
      </c>
      <c r="NA280" s="44">
        <v>0</v>
      </c>
      <c r="NB280" s="44">
        <v>0</v>
      </c>
      <c r="NC280" s="44">
        <v>0</v>
      </c>
      <c r="ND280" s="44">
        <v>40</v>
      </c>
      <c r="NE280" s="44">
        <v>0</v>
      </c>
      <c r="NF280" s="44">
        <v>12.5</v>
      </c>
      <c r="NG280" s="44">
        <v>16.666666666666664</v>
      </c>
      <c r="NH280" s="44">
        <v>28.571428571428569</v>
      </c>
      <c r="NI280" s="44">
        <v>33.333333333333329</v>
      </c>
      <c r="NJ280" s="44">
        <v>0</v>
      </c>
      <c r="NK280" s="44">
        <v>0</v>
      </c>
      <c r="NL280" s="25">
        <v>0</v>
      </c>
      <c r="NM280" s="25">
        <v>0</v>
      </c>
      <c r="NN280" s="25">
        <v>0</v>
      </c>
      <c r="NO280" s="25">
        <v>0</v>
      </c>
      <c r="NP280" s="25">
        <v>0</v>
      </c>
      <c r="NQ280" s="25">
        <v>0</v>
      </c>
      <c r="NR280" s="25">
        <v>0</v>
      </c>
      <c r="NS280" s="25">
        <v>0</v>
      </c>
      <c r="NT280" s="25">
        <v>0</v>
      </c>
      <c r="NU280" s="25">
        <v>1</v>
      </c>
      <c r="NV280" s="25">
        <v>0</v>
      </c>
      <c r="NW280" s="25">
        <v>0</v>
      </c>
      <c r="NX280" s="25">
        <v>0</v>
      </c>
      <c r="NY280" s="25">
        <v>2</v>
      </c>
      <c r="NZ280" s="25">
        <v>0</v>
      </c>
      <c r="OA280" s="25">
        <v>1</v>
      </c>
      <c r="OB280" s="25">
        <v>1</v>
      </c>
      <c r="OC280" s="25">
        <v>0</v>
      </c>
      <c r="OD280" s="44">
        <v>2</v>
      </c>
      <c r="OE280" s="44">
        <v>1</v>
      </c>
      <c r="OF280" s="44">
        <v>0</v>
      </c>
      <c r="OG280" s="44">
        <v>1</v>
      </c>
      <c r="OH280" s="44">
        <v>0</v>
      </c>
      <c r="OI280" s="44">
        <v>0</v>
      </c>
      <c r="OJ280" s="44">
        <v>999999999</v>
      </c>
      <c r="OK280" s="44">
        <v>0</v>
      </c>
      <c r="OL280" s="44">
        <v>999999999</v>
      </c>
      <c r="OM280" s="44">
        <v>0</v>
      </c>
      <c r="ON280" s="44">
        <v>0</v>
      </c>
      <c r="OO280" s="44">
        <v>999999999</v>
      </c>
      <c r="OP280" s="44">
        <v>0</v>
      </c>
      <c r="OQ280" s="44">
        <v>0</v>
      </c>
      <c r="OR280" s="44">
        <v>999999999</v>
      </c>
      <c r="OS280" s="44">
        <v>100</v>
      </c>
      <c r="OT280" s="44">
        <v>999999999</v>
      </c>
      <c r="OU280" s="44">
        <v>999999999</v>
      </c>
      <c r="OV280" s="25">
        <v>6</v>
      </c>
      <c r="OW280" s="25">
        <v>9</v>
      </c>
      <c r="OX280" s="25">
        <v>7</v>
      </c>
      <c r="OY280" s="25">
        <v>14</v>
      </c>
      <c r="OZ280" s="25">
        <v>21</v>
      </c>
      <c r="PA280" s="25">
        <v>22</v>
      </c>
      <c r="PB280" s="25">
        <v>20</v>
      </c>
      <c r="PC280" s="25">
        <v>20</v>
      </c>
      <c r="PD280" s="25">
        <v>20</v>
      </c>
      <c r="PE280" s="25">
        <v>20</v>
      </c>
      <c r="PF280" s="25">
        <v>28</v>
      </c>
      <c r="PG280" s="25">
        <v>10</v>
      </c>
      <c r="PH280" s="25">
        <v>18</v>
      </c>
      <c r="PI280" s="25">
        <v>20</v>
      </c>
      <c r="PJ280" s="25">
        <v>17</v>
      </c>
      <c r="PK280" s="25">
        <v>25</v>
      </c>
      <c r="PL280" s="25">
        <v>25</v>
      </c>
      <c r="PM280" s="25">
        <v>31</v>
      </c>
      <c r="PN280" s="25">
        <v>29</v>
      </c>
      <c r="PO280" s="25">
        <v>22</v>
      </c>
      <c r="PP280" s="25">
        <v>24</v>
      </c>
      <c r="PQ280" s="25">
        <v>25</v>
      </c>
      <c r="PR280" s="25">
        <v>34</v>
      </c>
      <c r="PS280" s="25">
        <v>20</v>
      </c>
      <c r="PT280" s="44">
        <v>33.333333333333329</v>
      </c>
      <c r="PU280" s="44">
        <v>45</v>
      </c>
      <c r="PV280" s="44">
        <v>41.17647058823529</v>
      </c>
      <c r="PW280" s="44">
        <v>56.000000000000007</v>
      </c>
      <c r="PX280" s="44">
        <v>84</v>
      </c>
      <c r="PY280" s="44">
        <v>70.967741935483872</v>
      </c>
      <c r="PZ280" s="44">
        <v>68.965517241379317</v>
      </c>
      <c r="QA280" s="44">
        <v>90.909090909090907</v>
      </c>
      <c r="QB280" s="44">
        <v>83.333333333333343</v>
      </c>
      <c r="QC280" s="44">
        <v>80</v>
      </c>
      <c r="QD280" s="44">
        <v>82.35294117647058</v>
      </c>
      <c r="QE280" s="44">
        <v>50</v>
      </c>
      <c r="QF280" s="25">
        <v>8</v>
      </c>
      <c r="QG280" s="25">
        <v>7</v>
      </c>
      <c r="QH280" s="25">
        <v>8</v>
      </c>
      <c r="QI280" s="25">
        <v>13</v>
      </c>
      <c r="QJ280" s="25">
        <v>17</v>
      </c>
      <c r="QK280" s="25">
        <v>21</v>
      </c>
      <c r="QL280" s="25">
        <v>19</v>
      </c>
      <c r="QM280" s="25">
        <v>17</v>
      </c>
      <c r="QN280" s="25">
        <v>19</v>
      </c>
      <c r="QO280" s="25">
        <v>19</v>
      </c>
      <c r="QP280" s="25">
        <v>17</v>
      </c>
      <c r="QQ280" s="25">
        <v>18</v>
      </c>
      <c r="QR280" s="25">
        <v>20</v>
      </c>
      <c r="QS280" s="25">
        <v>17</v>
      </c>
      <c r="QT280" s="25">
        <v>25</v>
      </c>
      <c r="QU280" s="25">
        <v>25</v>
      </c>
      <c r="QV280" s="25">
        <v>31</v>
      </c>
      <c r="QW280" s="25">
        <v>29</v>
      </c>
      <c r="QX280" s="25">
        <v>22</v>
      </c>
      <c r="QY280" s="25">
        <v>24</v>
      </c>
      <c r="QZ280" s="25">
        <v>25</v>
      </c>
      <c r="RA280" s="25">
        <v>34</v>
      </c>
      <c r="RB280" s="44">
        <v>44.444444444444443</v>
      </c>
      <c r="RC280" s="44">
        <v>35</v>
      </c>
      <c r="RD280" s="44">
        <v>47.058823529411761</v>
      </c>
      <c r="RE280" s="44">
        <v>52</v>
      </c>
      <c r="RF280" s="44">
        <v>68</v>
      </c>
      <c r="RG280" s="44">
        <v>67.741935483870961</v>
      </c>
      <c r="RH280" s="44">
        <v>65.517241379310349</v>
      </c>
      <c r="RI280" s="44">
        <v>77.272727272727266</v>
      </c>
      <c r="RJ280" s="44">
        <v>79.166666666666657</v>
      </c>
      <c r="RK280" s="44">
        <v>76</v>
      </c>
      <c r="RL280" s="44">
        <v>50</v>
      </c>
      <c r="RM280" s="25">
        <v>10</v>
      </c>
      <c r="RN280" s="25">
        <v>9</v>
      </c>
      <c r="RO280" s="25">
        <v>6</v>
      </c>
      <c r="RP280" s="25">
        <v>14</v>
      </c>
      <c r="RQ280" s="25">
        <v>13</v>
      </c>
      <c r="RR280" s="25">
        <v>17</v>
      </c>
      <c r="RS280" s="25">
        <v>20</v>
      </c>
      <c r="RT280" s="25">
        <v>15</v>
      </c>
      <c r="RU280" s="25">
        <v>12</v>
      </c>
      <c r="RV280" s="25">
        <v>12</v>
      </c>
      <c r="RW280" s="25">
        <v>23</v>
      </c>
      <c r="RX280" s="25">
        <v>12</v>
      </c>
      <c r="RY280" s="25">
        <v>8</v>
      </c>
      <c r="RZ280" s="25">
        <v>5</v>
      </c>
      <c r="SA280" s="25">
        <v>6</v>
      </c>
      <c r="SB280" s="25">
        <v>10</v>
      </c>
      <c r="SC280" s="25">
        <v>10</v>
      </c>
      <c r="SD280" s="25">
        <v>10</v>
      </c>
      <c r="SE280" s="25">
        <v>14</v>
      </c>
      <c r="SF280" s="25">
        <v>16</v>
      </c>
      <c r="SG280" s="25">
        <v>7</v>
      </c>
      <c r="SH280" s="25">
        <v>10</v>
      </c>
      <c r="SI280" s="25">
        <v>21</v>
      </c>
      <c r="SJ280" s="25">
        <v>10</v>
      </c>
      <c r="SK280" s="25">
        <v>7</v>
      </c>
      <c r="SL280" s="25">
        <v>4</v>
      </c>
      <c r="SM280" s="25">
        <v>4</v>
      </c>
      <c r="SN280" s="25">
        <v>9</v>
      </c>
      <c r="SO280" s="25">
        <v>9</v>
      </c>
      <c r="SP280" s="25">
        <v>9</v>
      </c>
      <c r="SQ280" s="25">
        <v>12</v>
      </c>
      <c r="SR280" s="25">
        <v>12</v>
      </c>
      <c r="SS280" s="25">
        <v>5</v>
      </c>
      <c r="ST280" s="25">
        <v>8</v>
      </c>
      <c r="SU280" s="25">
        <v>19</v>
      </c>
      <c r="SV280" s="25">
        <v>10</v>
      </c>
      <c r="SW280" s="44">
        <v>58.82352941176471</v>
      </c>
      <c r="SX280" s="44">
        <v>69.230769230769226</v>
      </c>
      <c r="SY280" s="44">
        <v>46.153846153846153</v>
      </c>
      <c r="SZ280" s="44">
        <v>70</v>
      </c>
      <c r="TA280" s="44">
        <v>61.904761904761905</v>
      </c>
      <c r="TB280" s="44">
        <v>62.962962962962962</v>
      </c>
      <c r="TC280" s="44">
        <v>86.956521739130437</v>
      </c>
      <c r="TD280" s="44">
        <v>75</v>
      </c>
      <c r="TE280" s="44">
        <v>60</v>
      </c>
      <c r="TF280" s="44">
        <v>70.588235294117652</v>
      </c>
      <c r="TG280" s="44">
        <v>79.310344827586206</v>
      </c>
      <c r="TH280" s="44">
        <v>70.588235294117652</v>
      </c>
      <c r="TI280" s="44">
        <v>47.058823529411761</v>
      </c>
      <c r="TJ280" s="44">
        <v>38.461538461538467</v>
      </c>
      <c r="TK280" s="44">
        <v>46.153846153846153</v>
      </c>
      <c r="TL280" s="44">
        <v>50</v>
      </c>
      <c r="TM280" s="44">
        <v>47.619047619047613</v>
      </c>
      <c r="TN280" s="44">
        <v>37.037037037037038</v>
      </c>
      <c r="TO280" s="44">
        <v>60.869565217391312</v>
      </c>
      <c r="TP280" s="44">
        <v>80</v>
      </c>
      <c r="TQ280" s="44">
        <v>35</v>
      </c>
      <c r="TR280" s="44">
        <v>58.82352941176471</v>
      </c>
      <c r="TS280" s="44">
        <v>72.41379310344827</v>
      </c>
      <c r="TT280" s="44">
        <v>58.82352941176471</v>
      </c>
      <c r="TU280" s="44">
        <v>41.17647058823529</v>
      </c>
      <c r="TV280" s="44">
        <v>30.76923076923077</v>
      </c>
      <c r="TW280" s="44">
        <v>30.76923076923077</v>
      </c>
      <c r="TX280" s="44">
        <v>45</v>
      </c>
      <c r="TY280" s="44">
        <v>42.857142857142854</v>
      </c>
      <c r="TZ280" s="44">
        <v>33.333333333333329</v>
      </c>
      <c r="UA280" s="44">
        <v>52.173913043478258</v>
      </c>
      <c r="UB280" s="44">
        <v>60</v>
      </c>
      <c r="UC280" s="44">
        <v>25</v>
      </c>
      <c r="UD280" s="44">
        <v>47.058823529411761</v>
      </c>
      <c r="UE280" s="44">
        <v>65.517241379310349</v>
      </c>
      <c r="UF280" s="44">
        <v>58.82352941176471</v>
      </c>
    </row>
    <row r="281" spans="1:552" x14ac:dyDescent="0.25">
      <c r="A281" s="2" t="str">
        <f t="shared" si="4"/>
        <v xml:space="preserve">430460 Canoas                                                                                                                                       </v>
      </c>
      <c r="B281" s="58">
        <v>430460</v>
      </c>
      <c r="C281" s="2" t="s">
        <v>325</v>
      </c>
      <c r="D281" s="56">
        <v>50</v>
      </c>
      <c r="E281" s="56">
        <v>53</v>
      </c>
      <c r="F281" s="56">
        <v>68</v>
      </c>
      <c r="G281" s="56">
        <v>57</v>
      </c>
      <c r="H281" s="56">
        <v>68</v>
      </c>
      <c r="I281" s="56">
        <v>63</v>
      </c>
      <c r="J281" s="56">
        <v>52</v>
      </c>
      <c r="K281" s="56">
        <v>81</v>
      </c>
      <c r="L281" s="56">
        <v>76</v>
      </c>
      <c r="M281" s="56">
        <v>55</v>
      </c>
      <c r="N281" s="56">
        <v>59</v>
      </c>
      <c r="O281" s="56">
        <v>45</v>
      </c>
      <c r="P281" s="59">
        <v>18</v>
      </c>
      <c r="Q281" s="59">
        <v>28</v>
      </c>
      <c r="R281" s="59">
        <v>28</v>
      </c>
      <c r="S281" s="59">
        <v>30</v>
      </c>
      <c r="T281" s="59">
        <v>34</v>
      </c>
      <c r="U281" s="59">
        <v>37</v>
      </c>
      <c r="V281" s="59">
        <v>39</v>
      </c>
      <c r="W281" s="59">
        <v>57</v>
      </c>
      <c r="X281" s="59">
        <v>59</v>
      </c>
      <c r="Y281" s="59">
        <v>44</v>
      </c>
      <c r="Z281" s="59">
        <v>44</v>
      </c>
      <c r="AA281" s="59">
        <v>35</v>
      </c>
      <c r="AB281" s="62">
        <v>36</v>
      </c>
      <c r="AC281" s="62">
        <v>52.830188679245282</v>
      </c>
      <c r="AD281" s="62">
        <v>41.17647058823529</v>
      </c>
      <c r="AE281" s="62">
        <v>52.631578947368418</v>
      </c>
      <c r="AF281" s="62">
        <v>50</v>
      </c>
      <c r="AG281" s="62">
        <v>58.730158730158735</v>
      </c>
      <c r="AH281" s="62">
        <v>75</v>
      </c>
      <c r="AI281" s="62">
        <v>70.370370370370367</v>
      </c>
      <c r="AJ281" s="62">
        <v>77.631578947368425</v>
      </c>
      <c r="AK281" s="62">
        <v>80</v>
      </c>
      <c r="AL281" s="62">
        <v>74.576271186440678</v>
      </c>
      <c r="AM281" s="62">
        <v>77.777777777777786</v>
      </c>
      <c r="AN281" s="61">
        <v>29</v>
      </c>
      <c r="AO281" s="25">
        <v>24</v>
      </c>
      <c r="AP281" s="25">
        <v>39</v>
      </c>
      <c r="AQ281" s="25">
        <v>26</v>
      </c>
      <c r="AR281" s="25">
        <v>33</v>
      </c>
      <c r="AS281" s="25">
        <v>26</v>
      </c>
      <c r="AT281" s="25">
        <v>13</v>
      </c>
      <c r="AU281" s="25">
        <v>22</v>
      </c>
      <c r="AV281" s="25">
        <v>16</v>
      </c>
      <c r="AW281" s="25">
        <v>10</v>
      </c>
      <c r="AX281" s="25">
        <v>13</v>
      </c>
      <c r="AY281" s="25">
        <v>10</v>
      </c>
      <c r="AZ281" s="39">
        <v>57.999999999999993</v>
      </c>
      <c r="BA281" s="39">
        <v>45.283018867924532</v>
      </c>
      <c r="BB281" s="39">
        <v>57.352941176470587</v>
      </c>
      <c r="BC281" s="39">
        <v>45.614035087719294</v>
      </c>
      <c r="BD281" s="39">
        <v>48.529411764705884</v>
      </c>
      <c r="BE281" s="39">
        <v>41.269841269841265</v>
      </c>
      <c r="BF281" s="39">
        <v>25</v>
      </c>
      <c r="BG281" s="39">
        <v>27.160493827160494</v>
      </c>
      <c r="BH281" s="39">
        <v>21.052631578947366</v>
      </c>
      <c r="BI281" s="39">
        <v>18.181818181818183</v>
      </c>
      <c r="BJ281" s="39">
        <v>22.033898305084744</v>
      </c>
      <c r="BK281" s="39">
        <v>22.222222222222221</v>
      </c>
      <c r="BL281" s="25">
        <v>3</v>
      </c>
      <c r="BM281" s="25">
        <v>1</v>
      </c>
      <c r="BN281" s="25">
        <v>1</v>
      </c>
      <c r="BO281" s="25">
        <v>1</v>
      </c>
      <c r="BP281" s="25">
        <v>1</v>
      </c>
      <c r="BQ281" s="25">
        <v>0</v>
      </c>
      <c r="BR281" s="25">
        <v>0</v>
      </c>
      <c r="BS281" s="25">
        <v>2</v>
      </c>
      <c r="BT281" s="25">
        <v>1</v>
      </c>
      <c r="BU281" s="25">
        <v>1</v>
      </c>
      <c r="BV281" s="25">
        <v>2</v>
      </c>
      <c r="BW281" s="25">
        <v>0</v>
      </c>
      <c r="BX281" s="39">
        <v>6</v>
      </c>
      <c r="BY281" s="39">
        <v>1.8867924528301887</v>
      </c>
      <c r="BZ281" s="39">
        <v>1.4705882352941175</v>
      </c>
      <c r="CA281" s="39">
        <v>1.7543859649122806</v>
      </c>
      <c r="CB281" s="39">
        <v>1.4705882352941175</v>
      </c>
      <c r="CC281" s="39">
        <v>0</v>
      </c>
      <c r="CD281" s="39">
        <v>0</v>
      </c>
      <c r="CE281" s="39">
        <v>2.4691358024691357</v>
      </c>
      <c r="CF281" s="39">
        <v>1.3157894736842104</v>
      </c>
      <c r="CG281" s="39">
        <v>1.8181818181818181</v>
      </c>
      <c r="CH281" s="39">
        <v>3.3898305084745761</v>
      </c>
      <c r="CI281" s="39">
        <v>0</v>
      </c>
      <c r="CJ281" s="63">
        <v>6</v>
      </c>
      <c r="CK281" s="63">
        <v>5</v>
      </c>
      <c r="CL281" s="63">
        <v>7</v>
      </c>
      <c r="CM281" s="63">
        <v>5</v>
      </c>
      <c r="CN281" s="63">
        <v>4</v>
      </c>
      <c r="CO281" s="63">
        <v>4</v>
      </c>
      <c r="CP281" s="63">
        <v>10</v>
      </c>
      <c r="CQ281" s="63">
        <v>12</v>
      </c>
      <c r="CR281" s="63">
        <v>26</v>
      </c>
      <c r="CS281" s="63">
        <v>23</v>
      </c>
      <c r="CT281" s="63">
        <v>13</v>
      </c>
      <c r="CU281" s="63">
        <v>9</v>
      </c>
      <c r="CV281" s="63">
        <v>0</v>
      </c>
      <c r="CW281" s="63">
        <v>2</v>
      </c>
      <c r="CX281" s="63">
        <v>2</v>
      </c>
      <c r="CY281" s="63">
        <v>0</v>
      </c>
      <c r="CZ281" s="63">
        <v>3</v>
      </c>
      <c r="DA281" s="63">
        <v>7</v>
      </c>
      <c r="DB281" s="63">
        <v>4</v>
      </c>
      <c r="DC281" s="63">
        <v>4</v>
      </c>
      <c r="DD281" s="63">
        <v>3</v>
      </c>
      <c r="DE281" s="63">
        <v>4</v>
      </c>
      <c r="DF281" s="63">
        <v>3</v>
      </c>
      <c r="DG281" s="63">
        <v>1</v>
      </c>
      <c r="DH281" s="25">
        <v>4</v>
      </c>
      <c r="DI281" s="25">
        <v>4</v>
      </c>
      <c r="DJ281" s="25">
        <v>3</v>
      </c>
      <c r="DK281" s="25">
        <v>4</v>
      </c>
      <c r="DL281" s="25">
        <v>3</v>
      </c>
      <c r="DM281" s="25">
        <v>11</v>
      </c>
      <c r="DN281" s="25">
        <v>5</v>
      </c>
      <c r="DO281" s="25">
        <v>7</v>
      </c>
      <c r="DP281" s="25">
        <v>2</v>
      </c>
      <c r="DQ281" s="25">
        <v>4</v>
      </c>
      <c r="DR281" s="25">
        <v>11</v>
      </c>
      <c r="DS281" s="25">
        <v>5</v>
      </c>
      <c r="DT281" s="34">
        <v>10</v>
      </c>
      <c r="DU281" s="34">
        <v>11</v>
      </c>
      <c r="DV281" s="34">
        <v>12</v>
      </c>
      <c r="DW281" s="34">
        <v>9</v>
      </c>
      <c r="DX281" s="34">
        <v>10</v>
      </c>
      <c r="DY281" s="34">
        <v>22</v>
      </c>
      <c r="DZ281" s="34">
        <v>19</v>
      </c>
      <c r="EA281" s="2">
        <v>23</v>
      </c>
      <c r="EB281" s="2">
        <v>31</v>
      </c>
      <c r="EC281" s="2">
        <v>31</v>
      </c>
      <c r="ED281" s="2">
        <v>27</v>
      </c>
      <c r="EE281" s="2">
        <v>15</v>
      </c>
      <c r="EF281" s="34">
        <v>60</v>
      </c>
      <c r="EG281" s="34">
        <v>45.454545454545453</v>
      </c>
      <c r="EH281" s="34">
        <v>58.333333333333336</v>
      </c>
      <c r="EI281" s="34">
        <v>55.555555555555557</v>
      </c>
      <c r="EJ281" s="34">
        <v>40</v>
      </c>
      <c r="EK281" s="34">
        <v>18.181818181818183</v>
      </c>
      <c r="EL281" s="34">
        <v>52.631578947368418</v>
      </c>
      <c r="EM281" s="34">
        <v>52.173913043478258</v>
      </c>
      <c r="EN281" s="34">
        <v>83.870967741935488</v>
      </c>
      <c r="EO281" s="34">
        <v>74.193548387096769</v>
      </c>
      <c r="EP281" s="34">
        <v>48.148148148148145</v>
      </c>
      <c r="EQ281" s="34">
        <v>60</v>
      </c>
      <c r="ER281" s="34">
        <v>0</v>
      </c>
      <c r="ES281" s="34">
        <v>18.181818181818183</v>
      </c>
      <c r="ET281" s="34">
        <v>16.666666666666664</v>
      </c>
      <c r="EU281" s="34">
        <v>0</v>
      </c>
      <c r="EV281" s="34">
        <v>30</v>
      </c>
      <c r="EW281" s="34">
        <v>31.818181818181817</v>
      </c>
      <c r="EX281" s="34">
        <v>21.052631578947366</v>
      </c>
      <c r="EY281" s="34">
        <v>17.391304347826086</v>
      </c>
      <c r="EZ281" s="34">
        <v>9.67741935483871</v>
      </c>
      <c r="FA281" s="34">
        <v>12.903225806451612</v>
      </c>
      <c r="FB281" s="34">
        <v>11.111111111111111</v>
      </c>
      <c r="FC281" s="34">
        <v>6.666666666666667</v>
      </c>
      <c r="FD281" s="42">
        <v>40</v>
      </c>
      <c r="FE281" s="42">
        <v>36.363636363636367</v>
      </c>
      <c r="FF281" s="42">
        <v>25</v>
      </c>
      <c r="FG281" s="42">
        <v>44.444444444444443</v>
      </c>
      <c r="FH281" s="42">
        <v>30</v>
      </c>
      <c r="FI281" s="42">
        <v>50</v>
      </c>
      <c r="FJ281" s="42">
        <v>26.315789473684209</v>
      </c>
      <c r="FK281" s="42">
        <v>30.434782608695656</v>
      </c>
      <c r="FL281" s="42">
        <v>6.4516129032258061</v>
      </c>
      <c r="FM281" s="42">
        <v>12.903225806451612</v>
      </c>
      <c r="FN281" s="42">
        <v>40.74074074074074</v>
      </c>
      <c r="FO281" s="42">
        <v>33.333333333333329</v>
      </c>
      <c r="FP281" s="42">
        <v>8</v>
      </c>
      <c r="FQ281" s="2">
        <v>17</v>
      </c>
      <c r="FR281" s="2">
        <v>19</v>
      </c>
      <c r="FS281" s="2">
        <v>10</v>
      </c>
      <c r="FT281" s="2">
        <v>15</v>
      </c>
      <c r="FU281" s="2">
        <v>21</v>
      </c>
      <c r="FV281" s="2">
        <v>22</v>
      </c>
      <c r="FW281" s="2">
        <v>24</v>
      </c>
      <c r="FX281" s="2">
        <v>37</v>
      </c>
      <c r="FY281" s="2">
        <v>27</v>
      </c>
      <c r="FZ281" s="2">
        <v>26</v>
      </c>
      <c r="GA281" s="2">
        <v>28</v>
      </c>
      <c r="GB281" s="25">
        <v>2</v>
      </c>
      <c r="GC281" s="25">
        <v>4</v>
      </c>
      <c r="GD281" s="25">
        <v>1</v>
      </c>
      <c r="GE281" s="25">
        <v>5</v>
      </c>
      <c r="GF281" s="25">
        <v>4</v>
      </c>
      <c r="GG281" s="25">
        <v>6</v>
      </c>
      <c r="GH281" s="25">
        <v>3</v>
      </c>
      <c r="GI281" s="25">
        <v>12</v>
      </c>
      <c r="GJ281" s="25">
        <v>4</v>
      </c>
      <c r="GK281" s="25">
        <v>6</v>
      </c>
      <c r="GL281" s="25">
        <v>6</v>
      </c>
      <c r="GM281" s="25">
        <v>2</v>
      </c>
      <c r="GN281" s="2">
        <v>6</v>
      </c>
      <c r="GO281" s="2">
        <v>1</v>
      </c>
      <c r="GP281" s="2">
        <v>3</v>
      </c>
      <c r="GQ281" s="2">
        <v>11</v>
      </c>
      <c r="GR281" s="2">
        <v>8</v>
      </c>
      <c r="GS281" s="2">
        <v>4</v>
      </c>
      <c r="GT281" s="2">
        <v>6</v>
      </c>
      <c r="GU281" s="2">
        <v>8</v>
      </c>
      <c r="GV281" s="2">
        <v>7</v>
      </c>
      <c r="GW281" s="2">
        <v>3</v>
      </c>
      <c r="GX281" s="2">
        <v>8</v>
      </c>
      <c r="GY281" s="2">
        <v>3</v>
      </c>
      <c r="GZ281" s="2">
        <v>16</v>
      </c>
      <c r="HA281" s="2">
        <v>22</v>
      </c>
      <c r="HB281" s="2">
        <v>23</v>
      </c>
      <c r="HC281" s="2">
        <v>26</v>
      </c>
      <c r="HD281" s="2">
        <v>27</v>
      </c>
      <c r="HE281" s="2">
        <v>31</v>
      </c>
      <c r="HF281" s="2">
        <v>31</v>
      </c>
      <c r="HG281" s="2">
        <v>44</v>
      </c>
      <c r="HH281" s="2">
        <v>48</v>
      </c>
      <c r="HI281" s="2">
        <v>36</v>
      </c>
      <c r="HJ281" s="2">
        <v>40</v>
      </c>
      <c r="HK281" s="2">
        <v>33</v>
      </c>
      <c r="HL281" s="34">
        <v>50</v>
      </c>
      <c r="HM281" s="34">
        <v>77.272727272727266</v>
      </c>
      <c r="HN281" s="34">
        <v>82.608695652173907</v>
      </c>
      <c r="HO281" s="34">
        <v>38.461538461538467</v>
      </c>
      <c r="HP281" s="34">
        <v>55.555555555555557</v>
      </c>
      <c r="HQ281" s="34">
        <v>67.741935483870961</v>
      </c>
      <c r="HR281" s="34">
        <v>70.967741935483872</v>
      </c>
      <c r="HS281" s="34">
        <v>54.54545454545454</v>
      </c>
      <c r="HT281" s="34">
        <v>77.083333333333343</v>
      </c>
      <c r="HU281" s="34">
        <v>75</v>
      </c>
      <c r="HV281" s="34">
        <v>65</v>
      </c>
      <c r="HW281" s="34">
        <v>84.848484848484844</v>
      </c>
      <c r="HX281" s="39">
        <v>12.5</v>
      </c>
      <c r="HY281" s="39">
        <v>18.181818181818183</v>
      </c>
      <c r="HZ281" s="39">
        <v>4.3478260869565215</v>
      </c>
      <c r="IA281" s="39">
        <v>19.230769230769234</v>
      </c>
      <c r="IB281" s="39">
        <v>14.814814814814813</v>
      </c>
      <c r="IC281" s="39">
        <v>19.35483870967742</v>
      </c>
      <c r="ID281" s="39">
        <v>9.67741935483871</v>
      </c>
      <c r="IE281" s="39">
        <v>27.27272727272727</v>
      </c>
      <c r="IF281" s="39">
        <v>8.3333333333333321</v>
      </c>
      <c r="IG281" s="39">
        <v>16.666666666666664</v>
      </c>
      <c r="IH281" s="39">
        <v>15</v>
      </c>
      <c r="II281" s="39">
        <v>6.0606060606060606</v>
      </c>
      <c r="IJ281" s="39">
        <v>37.5</v>
      </c>
      <c r="IK281" s="39">
        <v>4.5454545454545459</v>
      </c>
      <c r="IL281" s="39">
        <v>13.043478260869565</v>
      </c>
      <c r="IM281" s="39">
        <v>42.307692307692307</v>
      </c>
      <c r="IN281" s="39">
        <v>29.629629629629626</v>
      </c>
      <c r="IO281" s="39">
        <v>12.903225806451612</v>
      </c>
      <c r="IP281" s="39">
        <v>19.35483870967742</v>
      </c>
      <c r="IQ281" s="39">
        <v>18.181818181818183</v>
      </c>
      <c r="IR281" s="39">
        <v>14.583333333333334</v>
      </c>
      <c r="IS281" s="39">
        <v>8.3333333333333321</v>
      </c>
      <c r="IT281" s="39">
        <v>20</v>
      </c>
      <c r="IU281" s="39">
        <v>9.0909090909090917</v>
      </c>
      <c r="IV281" s="39">
        <v>13</v>
      </c>
      <c r="IW281" s="39">
        <v>11</v>
      </c>
      <c r="IX281" s="39">
        <v>18</v>
      </c>
      <c r="IY281" s="39">
        <v>5</v>
      </c>
      <c r="IZ281" s="39">
        <v>6</v>
      </c>
      <c r="JA281" s="39">
        <v>9</v>
      </c>
      <c r="JB281" s="39">
        <v>8</v>
      </c>
      <c r="JC281" s="39">
        <v>13</v>
      </c>
      <c r="JD281" s="2">
        <v>9</v>
      </c>
      <c r="JE281" s="2">
        <v>8</v>
      </c>
      <c r="JF281" s="2">
        <v>6</v>
      </c>
      <c r="JG281" s="2">
        <v>6</v>
      </c>
      <c r="JH281" s="2">
        <v>3</v>
      </c>
      <c r="JI281" s="2">
        <v>5</v>
      </c>
      <c r="JJ281" s="2">
        <v>9</v>
      </c>
      <c r="JK281" s="2">
        <v>9</v>
      </c>
      <c r="JL281" s="2">
        <v>12</v>
      </c>
      <c r="JM281" s="44">
        <v>7</v>
      </c>
      <c r="JN281" s="44">
        <v>0</v>
      </c>
      <c r="JO281" s="44">
        <v>3</v>
      </c>
      <c r="JP281" s="2">
        <v>2</v>
      </c>
      <c r="JQ281" s="2">
        <v>1</v>
      </c>
      <c r="JR281" s="2">
        <v>2</v>
      </c>
      <c r="JS281" s="2">
        <v>0</v>
      </c>
      <c r="JT281" s="2">
        <v>1</v>
      </c>
      <c r="JU281" s="2">
        <v>2</v>
      </c>
      <c r="JV281" s="2">
        <v>4</v>
      </c>
      <c r="JW281" s="2">
        <v>5</v>
      </c>
      <c r="JX281" s="2">
        <v>6</v>
      </c>
      <c r="JY281" s="2">
        <v>2</v>
      </c>
      <c r="JZ281" s="2">
        <v>1</v>
      </c>
      <c r="KA281" s="2">
        <v>2</v>
      </c>
      <c r="KB281" s="25">
        <v>4</v>
      </c>
      <c r="KC281" s="25">
        <v>0</v>
      </c>
      <c r="KD281" s="25">
        <v>5</v>
      </c>
      <c r="KE281" s="25">
        <v>3</v>
      </c>
      <c r="KF281" s="25">
        <v>17</v>
      </c>
      <c r="KG281" s="25">
        <v>18</v>
      </c>
      <c r="KH281" s="25">
        <v>31</v>
      </c>
      <c r="KI281" s="25">
        <v>19</v>
      </c>
      <c r="KJ281" s="25">
        <v>24</v>
      </c>
      <c r="KK281" s="25">
        <v>18</v>
      </c>
      <c r="KL281" s="25">
        <v>9</v>
      </c>
      <c r="KM281" s="25">
        <v>18</v>
      </c>
      <c r="KN281" s="25">
        <v>15</v>
      </c>
      <c r="KO281" s="25">
        <v>9</v>
      </c>
      <c r="KP281" s="25">
        <v>13</v>
      </c>
      <c r="KQ281" s="25">
        <v>9</v>
      </c>
      <c r="KR281" s="44">
        <v>76.470588235294116</v>
      </c>
      <c r="KS281" s="44">
        <v>61.111111111111114</v>
      </c>
      <c r="KT281" s="44">
        <v>58.064516129032263</v>
      </c>
      <c r="KU281" s="44">
        <v>26.315789473684209</v>
      </c>
      <c r="KV281" s="44">
        <v>25</v>
      </c>
      <c r="KW281" s="44">
        <v>50</v>
      </c>
      <c r="KX281" s="44">
        <v>88.888888888888886</v>
      </c>
      <c r="KY281" s="44">
        <v>72.222222222222214</v>
      </c>
      <c r="KZ281" s="44">
        <v>60</v>
      </c>
      <c r="LA281" s="44">
        <v>88.888888888888886</v>
      </c>
      <c r="LB281" s="44">
        <v>46.153846153846153</v>
      </c>
      <c r="LC281" s="44">
        <v>66.666666666666657</v>
      </c>
      <c r="LD281" s="44">
        <v>17.647058823529413</v>
      </c>
      <c r="LE281" s="44">
        <v>27.777777777777779</v>
      </c>
      <c r="LF281" s="44">
        <v>29.032258064516132</v>
      </c>
      <c r="LG281" s="44">
        <v>47.368421052631575</v>
      </c>
      <c r="LH281" s="44">
        <v>50</v>
      </c>
      <c r="LI281" s="44">
        <v>38.888888888888893</v>
      </c>
      <c r="LJ281" s="44">
        <v>0</v>
      </c>
      <c r="LK281" s="44">
        <v>16.666666666666664</v>
      </c>
      <c r="LL281" s="44">
        <v>13.333333333333334</v>
      </c>
      <c r="LM281" s="44">
        <v>11.111111111111111</v>
      </c>
      <c r="LN281" s="44">
        <v>15.384615384615385</v>
      </c>
      <c r="LO281" s="44">
        <v>0</v>
      </c>
      <c r="LP281" s="44">
        <v>5.8823529411764701</v>
      </c>
      <c r="LQ281" s="44">
        <v>11.111111111111111</v>
      </c>
      <c r="LR281" s="44">
        <v>12.903225806451612</v>
      </c>
      <c r="LS281" s="44">
        <v>26.315789473684209</v>
      </c>
      <c r="LT281" s="44">
        <v>25</v>
      </c>
      <c r="LU281" s="44">
        <v>11.111111111111111</v>
      </c>
      <c r="LV281" s="44">
        <v>11.111111111111111</v>
      </c>
      <c r="LW281" s="44">
        <v>11.111111111111111</v>
      </c>
      <c r="LX281" s="44">
        <v>26.666666666666668</v>
      </c>
      <c r="LY281" s="44">
        <v>0</v>
      </c>
      <c r="LZ281" s="44">
        <v>38.461538461538467</v>
      </c>
      <c r="MA281" s="44">
        <v>33.333333333333329</v>
      </c>
      <c r="MB281" s="25">
        <v>3</v>
      </c>
      <c r="MC281" s="25">
        <v>7</v>
      </c>
      <c r="MD281" s="25">
        <v>5</v>
      </c>
      <c r="ME281" s="25">
        <v>4</v>
      </c>
      <c r="MF281" s="25">
        <v>3</v>
      </c>
      <c r="MG281" s="25">
        <v>9</v>
      </c>
      <c r="MH281" s="25">
        <v>5</v>
      </c>
      <c r="MI281" s="25">
        <v>2</v>
      </c>
      <c r="MJ281" s="25">
        <v>7</v>
      </c>
      <c r="MK281" s="25">
        <v>5</v>
      </c>
      <c r="ML281" s="25">
        <v>5</v>
      </c>
      <c r="MM281" s="25">
        <v>2</v>
      </c>
      <c r="MN281" s="25">
        <v>10</v>
      </c>
      <c r="MO281" s="25">
        <v>12</v>
      </c>
      <c r="MP281" s="25">
        <v>12</v>
      </c>
      <c r="MQ281" s="25">
        <v>9</v>
      </c>
      <c r="MR281" s="25">
        <v>10</v>
      </c>
      <c r="MS281" s="25">
        <v>22</v>
      </c>
      <c r="MT281" s="25">
        <v>19</v>
      </c>
      <c r="MU281" s="25">
        <v>26</v>
      </c>
      <c r="MV281" s="25">
        <v>31</v>
      </c>
      <c r="MW281" s="44">
        <v>28</v>
      </c>
      <c r="MX281" s="44">
        <v>17</v>
      </c>
      <c r="MY281" s="44">
        <v>8</v>
      </c>
      <c r="MZ281" s="44">
        <v>30</v>
      </c>
      <c r="NA281" s="44">
        <v>58.333333333333336</v>
      </c>
      <c r="NB281" s="44">
        <v>41.666666666666671</v>
      </c>
      <c r="NC281" s="44">
        <v>44.444444444444443</v>
      </c>
      <c r="ND281" s="44">
        <v>30</v>
      </c>
      <c r="NE281" s="44">
        <v>40.909090909090914</v>
      </c>
      <c r="NF281" s="44">
        <v>26.315789473684209</v>
      </c>
      <c r="NG281" s="44">
        <v>7.6923076923076925</v>
      </c>
      <c r="NH281" s="44">
        <v>22.58064516129032</v>
      </c>
      <c r="NI281" s="44">
        <v>17.857142857142858</v>
      </c>
      <c r="NJ281" s="44">
        <v>29.411764705882355</v>
      </c>
      <c r="NK281" s="44">
        <v>25</v>
      </c>
      <c r="NL281" s="25">
        <v>0</v>
      </c>
      <c r="NM281" s="25">
        <v>0</v>
      </c>
      <c r="NN281" s="25">
        <v>0</v>
      </c>
      <c r="NO281" s="25">
        <v>1</v>
      </c>
      <c r="NP281" s="25">
        <v>0</v>
      </c>
      <c r="NQ281" s="25">
        <v>0</v>
      </c>
      <c r="NR281" s="25">
        <v>0</v>
      </c>
      <c r="NS281" s="25">
        <v>0</v>
      </c>
      <c r="NT281" s="25">
        <v>1</v>
      </c>
      <c r="NU281" s="25">
        <v>0</v>
      </c>
      <c r="NV281" s="25">
        <v>0</v>
      </c>
      <c r="NW281" s="25">
        <v>1</v>
      </c>
      <c r="NX281" s="25">
        <v>2</v>
      </c>
      <c r="NY281" s="25">
        <v>2</v>
      </c>
      <c r="NZ281" s="25">
        <v>7</v>
      </c>
      <c r="OA281" s="25">
        <v>5</v>
      </c>
      <c r="OB281" s="25">
        <v>2</v>
      </c>
      <c r="OC281" s="25">
        <v>4</v>
      </c>
      <c r="OD281" s="44">
        <v>0</v>
      </c>
      <c r="OE281" s="44">
        <v>1</v>
      </c>
      <c r="OF281" s="44">
        <v>1</v>
      </c>
      <c r="OG281" s="44">
        <v>2</v>
      </c>
      <c r="OH281" s="44">
        <v>0</v>
      </c>
      <c r="OI281" s="44">
        <v>1</v>
      </c>
      <c r="OJ281" s="44">
        <v>0</v>
      </c>
      <c r="OK281" s="44">
        <v>0</v>
      </c>
      <c r="OL281" s="44">
        <v>0</v>
      </c>
      <c r="OM281" s="44">
        <v>20</v>
      </c>
      <c r="ON281" s="44">
        <v>0</v>
      </c>
      <c r="OO281" s="44">
        <v>0</v>
      </c>
      <c r="OP281" s="44">
        <v>999999999</v>
      </c>
      <c r="OQ281" s="44">
        <v>0</v>
      </c>
      <c r="OR281" s="44">
        <v>100</v>
      </c>
      <c r="OS281" s="44">
        <v>0</v>
      </c>
      <c r="OT281" s="44">
        <v>999999999</v>
      </c>
      <c r="OU281" s="44">
        <v>100</v>
      </c>
      <c r="OV281" s="25">
        <v>18</v>
      </c>
      <c r="OW281" s="25">
        <v>18</v>
      </c>
      <c r="OX281" s="25">
        <v>31</v>
      </c>
      <c r="OY281" s="25">
        <v>34</v>
      </c>
      <c r="OZ281" s="25">
        <v>40</v>
      </c>
      <c r="PA281" s="25">
        <v>54</v>
      </c>
      <c r="PB281" s="25">
        <v>51</v>
      </c>
      <c r="PC281" s="25">
        <v>68</v>
      </c>
      <c r="PD281" s="25">
        <v>78</v>
      </c>
      <c r="PE281" s="25">
        <v>66</v>
      </c>
      <c r="PF281" s="25">
        <v>50</v>
      </c>
      <c r="PG281" s="25">
        <v>29</v>
      </c>
      <c r="PH281" s="25">
        <v>55</v>
      </c>
      <c r="PI281" s="25">
        <v>68</v>
      </c>
      <c r="PJ281" s="25">
        <v>85</v>
      </c>
      <c r="PK281" s="25">
        <v>75</v>
      </c>
      <c r="PL281" s="25">
        <v>81</v>
      </c>
      <c r="PM281" s="25">
        <v>86</v>
      </c>
      <c r="PN281" s="25">
        <v>66</v>
      </c>
      <c r="PO281" s="25">
        <v>97</v>
      </c>
      <c r="PP281" s="25">
        <v>95</v>
      </c>
      <c r="PQ281" s="25">
        <v>84</v>
      </c>
      <c r="PR281" s="25">
        <v>77</v>
      </c>
      <c r="PS281" s="25">
        <v>63</v>
      </c>
      <c r="PT281" s="44">
        <v>32.727272727272727</v>
      </c>
      <c r="PU281" s="44">
        <v>26.47058823529412</v>
      </c>
      <c r="PV281" s="44">
        <v>36.470588235294116</v>
      </c>
      <c r="PW281" s="44">
        <v>45.333333333333329</v>
      </c>
      <c r="PX281" s="44">
        <v>49.382716049382715</v>
      </c>
      <c r="PY281" s="44">
        <v>62.790697674418603</v>
      </c>
      <c r="PZ281" s="44">
        <v>77.272727272727266</v>
      </c>
      <c r="QA281" s="44">
        <v>70.103092783505147</v>
      </c>
      <c r="QB281" s="44">
        <v>82.10526315789474</v>
      </c>
      <c r="QC281" s="44">
        <v>78.571428571428569</v>
      </c>
      <c r="QD281" s="44">
        <v>64.935064935064929</v>
      </c>
      <c r="QE281" s="44">
        <v>46.031746031746032</v>
      </c>
      <c r="QF281" s="25">
        <v>19</v>
      </c>
      <c r="QG281" s="25">
        <v>19</v>
      </c>
      <c r="QH281" s="25">
        <v>38</v>
      </c>
      <c r="QI281" s="25">
        <v>37</v>
      </c>
      <c r="QJ281" s="25">
        <v>45</v>
      </c>
      <c r="QK281" s="25">
        <v>57</v>
      </c>
      <c r="QL281" s="25">
        <v>46</v>
      </c>
      <c r="QM281" s="25">
        <v>59</v>
      </c>
      <c r="QN281" s="25">
        <v>63</v>
      </c>
      <c r="QO281" s="25">
        <v>61</v>
      </c>
      <c r="QP281" s="25">
        <v>32</v>
      </c>
      <c r="QQ281" s="25">
        <v>55</v>
      </c>
      <c r="QR281" s="25">
        <v>68</v>
      </c>
      <c r="QS281" s="25">
        <v>85</v>
      </c>
      <c r="QT281" s="25">
        <v>75</v>
      </c>
      <c r="QU281" s="25">
        <v>81</v>
      </c>
      <c r="QV281" s="25">
        <v>86</v>
      </c>
      <c r="QW281" s="25">
        <v>66</v>
      </c>
      <c r="QX281" s="25">
        <v>97</v>
      </c>
      <c r="QY281" s="25">
        <v>95</v>
      </c>
      <c r="QZ281" s="25">
        <v>84</v>
      </c>
      <c r="RA281" s="25">
        <v>77</v>
      </c>
      <c r="RB281" s="44">
        <v>34.545454545454547</v>
      </c>
      <c r="RC281" s="44">
        <v>27.941176470588236</v>
      </c>
      <c r="RD281" s="44">
        <v>44.705882352941181</v>
      </c>
      <c r="RE281" s="44">
        <v>49.333333333333336</v>
      </c>
      <c r="RF281" s="44">
        <v>55.555555555555557</v>
      </c>
      <c r="RG281" s="44">
        <v>66.279069767441854</v>
      </c>
      <c r="RH281" s="44">
        <v>69.696969696969703</v>
      </c>
      <c r="RI281" s="44">
        <v>60.824742268041234</v>
      </c>
      <c r="RJ281" s="44">
        <v>66.315789473684205</v>
      </c>
      <c r="RK281" s="44">
        <v>72.61904761904762</v>
      </c>
      <c r="RL281" s="44">
        <v>41.558441558441558</v>
      </c>
      <c r="RM281" s="25">
        <v>24</v>
      </c>
      <c r="RN281" s="25">
        <v>34</v>
      </c>
      <c r="RO281" s="25">
        <v>46</v>
      </c>
      <c r="RP281" s="25">
        <v>31</v>
      </c>
      <c r="RQ281" s="25">
        <v>44</v>
      </c>
      <c r="RR281" s="25">
        <v>40</v>
      </c>
      <c r="RS281" s="25">
        <v>37</v>
      </c>
      <c r="RT281" s="25">
        <v>53</v>
      </c>
      <c r="RU281" s="25">
        <v>58</v>
      </c>
      <c r="RV281" s="25">
        <v>32</v>
      </c>
      <c r="RW281" s="25">
        <v>37</v>
      </c>
      <c r="RX281" s="25">
        <v>23</v>
      </c>
      <c r="RY281" s="25">
        <v>21</v>
      </c>
      <c r="RZ281" s="25">
        <v>27</v>
      </c>
      <c r="SA281" s="25">
        <v>38</v>
      </c>
      <c r="SB281" s="25">
        <v>27</v>
      </c>
      <c r="SC281" s="25">
        <v>25</v>
      </c>
      <c r="SD281" s="25">
        <v>29</v>
      </c>
      <c r="SE281" s="25">
        <v>23</v>
      </c>
      <c r="SF281" s="25">
        <v>35</v>
      </c>
      <c r="SG281" s="25">
        <v>34</v>
      </c>
      <c r="SH281" s="25">
        <v>30</v>
      </c>
      <c r="SI281" s="25">
        <v>29</v>
      </c>
      <c r="SJ281" s="25">
        <v>22</v>
      </c>
      <c r="SK281" s="25">
        <v>17</v>
      </c>
      <c r="SL281" s="25">
        <v>25</v>
      </c>
      <c r="SM281" s="25">
        <v>32</v>
      </c>
      <c r="SN281" s="25">
        <v>20</v>
      </c>
      <c r="SO281" s="25">
        <v>22</v>
      </c>
      <c r="SP281" s="25">
        <v>25</v>
      </c>
      <c r="SQ281" s="25">
        <v>20</v>
      </c>
      <c r="SR281" s="25">
        <v>28</v>
      </c>
      <c r="SS281" s="25">
        <v>26</v>
      </c>
      <c r="ST281" s="25">
        <v>19</v>
      </c>
      <c r="SU281" s="25">
        <v>22</v>
      </c>
      <c r="SV281" s="25">
        <v>15</v>
      </c>
      <c r="SW281" s="44">
        <v>48</v>
      </c>
      <c r="SX281" s="44">
        <v>64.15094339622641</v>
      </c>
      <c r="SY281" s="44">
        <v>67.64705882352942</v>
      </c>
      <c r="SZ281" s="44">
        <v>54.385964912280706</v>
      </c>
      <c r="TA281" s="44">
        <v>64.705882352941174</v>
      </c>
      <c r="TB281" s="44">
        <v>63.492063492063487</v>
      </c>
      <c r="TC281" s="44">
        <v>71.15384615384616</v>
      </c>
      <c r="TD281" s="44">
        <v>65.432098765432102</v>
      </c>
      <c r="TE281" s="44">
        <v>76.31578947368422</v>
      </c>
      <c r="TF281" s="44">
        <v>58.18181818181818</v>
      </c>
      <c r="TG281" s="44">
        <v>62.711864406779661</v>
      </c>
      <c r="TH281" s="44">
        <v>51.111111111111107</v>
      </c>
      <c r="TI281" s="44">
        <v>42</v>
      </c>
      <c r="TJ281" s="44">
        <v>50.943396226415096</v>
      </c>
      <c r="TK281" s="44">
        <v>55.882352941176471</v>
      </c>
      <c r="TL281" s="44">
        <v>47.368421052631575</v>
      </c>
      <c r="TM281" s="44">
        <v>36.764705882352942</v>
      </c>
      <c r="TN281" s="44">
        <v>46.031746031746032</v>
      </c>
      <c r="TO281" s="44">
        <v>44.230769230769226</v>
      </c>
      <c r="TP281" s="44">
        <v>43.209876543209873</v>
      </c>
      <c r="TQ281" s="44">
        <v>44.736842105263158</v>
      </c>
      <c r="TR281" s="44">
        <v>54.54545454545454</v>
      </c>
      <c r="TS281" s="44">
        <v>49.152542372881356</v>
      </c>
      <c r="TT281" s="44">
        <v>48.888888888888886</v>
      </c>
      <c r="TU281" s="44">
        <v>34</v>
      </c>
      <c r="TV281" s="44">
        <v>47.169811320754718</v>
      </c>
      <c r="TW281" s="44">
        <v>47.058823529411761</v>
      </c>
      <c r="TX281" s="44">
        <v>35.087719298245609</v>
      </c>
      <c r="TY281" s="44">
        <v>32.352941176470587</v>
      </c>
      <c r="TZ281" s="44">
        <v>39.682539682539684</v>
      </c>
      <c r="UA281" s="44">
        <v>38.461538461538467</v>
      </c>
      <c r="UB281" s="44">
        <v>34.567901234567898</v>
      </c>
      <c r="UC281" s="44">
        <v>34.210526315789473</v>
      </c>
      <c r="UD281" s="44">
        <v>34.545454545454547</v>
      </c>
      <c r="UE281" s="44">
        <v>37.288135593220339</v>
      </c>
      <c r="UF281" s="44">
        <v>33.333333333333329</v>
      </c>
    </row>
    <row r="282" spans="1:552" x14ac:dyDescent="0.25">
      <c r="A282" s="2" t="str">
        <f t="shared" si="4"/>
        <v xml:space="preserve">430510 Caxias do Sul                                                                                                                                </v>
      </c>
      <c r="B282" s="58">
        <v>430510</v>
      </c>
      <c r="C282" s="2" t="s">
        <v>326</v>
      </c>
      <c r="D282" s="56">
        <v>32</v>
      </c>
      <c r="E282" s="56">
        <v>26</v>
      </c>
      <c r="F282" s="56">
        <v>35</v>
      </c>
      <c r="G282" s="56">
        <v>27</v>
      </c>
      <c r="H282" s="56">
        <v>26</v>
      </c>
      <c r="I282" s="56">
        <v>30</v>
      </c>
      <c r="J282" s="56">
        <v>28</v>
      </c>
      <c r="K282" s="56">
        <v>40</v>
      </c>
      <c r="L282" s="56">
        <v>52</v>
      </c>
      <c r="M282" s="56">
        <v>43</v>
      </c>
      <c r="N282" s="56">
        <v>37</v>
      </c>
      <c r="O282" s="56">
        <v>33</v>
      </c>
      <c r="P282" s="59">
        <v>14</v>
      </c>
      <c r="Q282" s="59">
        <v>14</v>
      </c>
      <c r="R282" s="59">
        <v>21</v>
      </c>
      <c r="S282" s="59">
        <v>22</v>
      </c>
      <c r="T282" s="59">
        <v>16</v>
      </c>
      <c r="U282" s="59">
        <v>17</v>
      </c>
      <c r="V282" s="59">
        <v>17</v>
      </c>
      <c r="W282" s="59">
        <v>25</v>
      </c>
      <c r="X282" s="59">
        <v>33</v>
      </c>
      <c r="Y282" s="59">
        <v>28</v>
      </c>
      <c r="Z282" s="59">
        <v>22</v>
      </c>
      <c r="AA282" s="59">
        <v>21</v>
      </c>
      <c r="AB282" s="62">
        <v>43.75</v>
      </c>
      <c r="AC282" s="62">
        <v>53.846153846153847</v>
      </c>
      <c r="AD282" s="62">
        <v>60</v>
      </c>
      <c r="AE282" s="62">
        <v>81.481481481481481</v>
      </c>
      <c r="AF282" s="62">
        <v>61.53846153846154</v>
      </c>
      <c r="AG282" s="62">
        <v>56.666666666666664</v>
      </c>
      <c r="AH282" s="62">
        <v>60.714285714285708</v>
      </c>
      <c r="AI282" s="62">
        <v>62.5</v>
      </c>
      <c r="AJ282" s="62">
        <v>63.46153846153846</v>
      </c>
      <c r="AK282" s="62">
        <v>65.116279069767444</v>
      </c>
      <c r="AL282" s="62">
        <v>59.45945945945946</v>
      </c>
      <c r="AM282" s="62">
        <v>63.636363636363633</v>
      </c>
      <c r="AN282" s="61">
        <v>18</v>
      </c>
      <c r="AO282" s="25">
        <v>12</v>
      </c>
      <c r="AP282" s="25">
        <v>14</v>
      </c>
      <c r="AQ282" s="25">
        <v>5</v>
      </c>
      <c r="AR282" s="25">
        <v>10</v>
      </c>
      <c r="AS282" s="25">
        <v>13</v>
      </c>
      <c r="AT282" s="25">
        <v>10</v>
      </c>
      <c r="AU282" s="25">
        <v>14</v>
      </c>
      <c r="AV282" s="25">
        <v>18</v>
      </c>
      <c r="AW282" s="25">
        <v>15</v>
      </c>
      <c r="AX282" s="25">
        <v>12</v>
      </c>
      <c r="AY282" s="25">
        <v>9</v>
      </c>
      <c r="AZ282" s="39">
        <v>56.25</v>
      </c>
      <c r="BA282" s="39">
        <v>46.153846153846153</v>
      </c>
      <c r="BB282" s="39">
        <v>40</v>
      </c>
      <c r="BC282" s="39">
        <v>18.518518518518519</v>
      </c>
      <c r="BD282" s="39">
        <v>38.461538461538467</v>
      </c>
      <c r="BE282" s="39">
        <v>43.333333333333336</v>
      </c>
      <c r="BF282" s="39">
        <v>35.714285714285715</v>
      </c>
      <c r="BG282" s="39">
        <v>35</v>
      </c>
      <c r="BH282" s="39">
        <v>34.615384615384613</v>
      </c>
      <c r="BI282" s="39">
        <v>34.883720930232556</v>
      </c>
      <c r="BJ282" s="39">
        <v>32.432432432432435</v>
      </c>
      <c r="BK282" s="39">
        <v>27.27272727272727</v>
      </c>
      <c r="BL282" s="25">
        <v>0</v>
      </c>
      <c r="BM282" s="25">
        <v>0</v>
      </c>
      <c r="BN282" s="25">
        <v>0</v>
      </c>
      <c r="BO282" s="25">
        <v>0</v>
      </c>
      <c r="BP282" s="25">
        <v>0</v>
      </c>
      <c r="BQ282" s="25">
        <v>0</v>
      </c>
      <c r="BR282" s="25">
        <v>1</v>
      </c>
      <c r="BS282" s="25">
        <v>1</v>
      </c>
      <c r="BT282" s="25">
        <v>1</v>
      </c>
      <c r="BU282" s="25">
        <v>0</v>
      </c>
      <c r="BV282" s="25">
        <v>3</v>
      </c>
      <c r="BW282" s="25">
        <v>3</v>
      </c>
      <c r="BX282" s="39">
        <v>0</v>
      </c>
      <c r="BY282" s="39">
        <v>0</v>
      </c>
      <c r="BZ282" s="39">
        <v>0</v>
      </c>
      <c r="CA282" s="39">
        <v>0</v>
      </c>
      <c r="CB282" s="39">
        <v>0</v>
      </c>
      <c r="CC282" s="39">
        <v>0</v>
      </c>
      <c r="CD282" s="39">
        <v>3.5714285714285712</v>
      </c>
      <c r="CE282" s="39">
        <v>2.5</v>
      </c>
      <c r="CF282" s="39">
        <v>1.9230769230769231</v>
      </c>
      <c r="CG282" s="39">
        <v>0</v>
      </c>
      <c r="CH282" s="39">
        <v>8.1081081081081088</v>
      </c>
      <c r="CI282" s="39">
        <v>9.0909090909090917</v>
      </c>
      <c r="CJ282" s="63">
        <v>8</v>
      </c>
      <c r="CK282" s="63">
        <v>4</v>
      </c>
      <c r="CL282" s="63">
        <v>10</v>
      </c>
      <c r="CM282" s="63">
        <v>9</v>
      </c>
      <c r="CN282" s="63">
        <v>4</v>
      </c>
      <c r="CO282" s="63">
        <v>5</v>
      </c>
      <c r="CP282" s="63">
        <v>4</v>
      </c>
      <c r="CQ282" s="63">
        <v>12</v>
      </c>
      <c r="CR282" s="63">
        <v>22</v>
      </c>
      <c r="CS282" s="63">
        <v>14</v>
      </c>
      <c r="CT282" s="63">
        <v>8</v>
      </c>
      <c r="CU282" s="63">
        <v>10</v>
      </c>
      <c r="CV282" s="63">
        <v>0</v>
      </c>
      <c r="CW282" s="63">
        <v>1</v>
      </c>
      <c r="CX282" s="63">
        <v>2</v>
      </c>
      <c r="CY282" s="63">
        <v>3</v>
      </c>
      <c r="CZ282" s="63">
        <v>1</v>
      </c>
      <c r="DA282" s="63">
        <v>1</v>
      </c>
      <c r="DB282" s="63">
        <v>2</v>
      </c>
      <c r="DC282" s="63">
        <v>0</v>
      </c>
      <c r="DD282" s="63">
        <v>0</v>
      </c>
      <c r="DE282" s="63">
        <v>2</v>
      </c>
      <c r="DF282" s="63">
        <v>3</v>
      </c>
      <c r="DG282" s="63">
        <v>2</v>
      </c>
      <c r="DH282" s="25">
        <v>3</v>
      </c>
      <c r="DI282" s="25">
        <v>2</v>
      </c>
      <c r="DJ282" s="25">
        <v>5</v>
      </c>
      <c r="DK282" s="25">
        <v>3</v>
      </c>
      <c r="DL282" s="25">
        <v>5</v>
      </c>
      <c r="DM282" s="25">
        <v>5</v>
      </c>
      <c r="DN282" s="25">
        <v>3</v>
      </c>
      <c r="DO282" s="25">
        <v>4</v>
      </c>
      <c r="DP282" s="25">
        <v>1</v>
      </c>
      <c r="DQ282" s="25">
        <v>3</v>
      </c>
      <c r="DR282" s="25">
        <v>1</v>
      </c>
      <c r="DS282" s="25">
        <v>1</v>
      </c>
      <c r="DT282" s="34">
        <v>11</v>
      </c>
      <c r="DU282" s="34">
        <v>7</v>
      </c>
      <c r="DV282" s="34">
        <v>17</v>
      </c>
      <c r="DW282" s="34">
        <v>15</v>
      </c>
      <c r="DX282" s="34">
        <v>10</v>
      </c>
      <c r="DY282" s="34">
        <v>11</v>
      </c>
      <c r="DZ282" s="34">
        <v>9</v>
      </c>
      <c r="EA282" s="2">
        <v>16</v>
      </c>
      <c r="EB282" s="2">
        <v>23</v>
      </c>
      <c r="EC282" s="2">
        <v>19</v>
      </c>
      <c r="ED282" s="2">
        <v>12</v>
      </c>
      <c r="EE282" s="2">
        <v>13</v>
      </c>
      <c r="EF282" s="34">
        <v>72.727272727272734</v>
      </c>
      <c r="EG282" s="34">
        <v>57.142857142857139</v>
      </c>
      <c r="EH282" s="34">
        <v>58.82352941176471</v>
      </c>
      <c r="EI282" s="34">
        <v>60</v>
      </c>
      <c r="EJ282" s="34">
        <v>40</v>
      </c>
      <c r="EK282" s="34">
        <v>45.454545454545453</v>
      </c>
      <c r="EL282" s="34">
        <v>44.444444444444443</v>
      </c>
      <c r="EM282" s="34">
        <v>75</v>
      </c>
      <c r="EN282" s="34">
        <v>95.652173913043484</v>
      </c>
      <c r="EO282" s="34">
        <v>73.68421052631578</v>
      </c>
      <c r="EP282" s="34">
        <v>66.666666666666657</v>
      </c>
      <c r="EQ282" s="34">
        <v>76.923076923076934</v>
      </c>
      <c r="ER282" s="34">
        <v>0</v>
      </c>
      <c r="ES282" s="34">
        <v>14.285714285714285</v>
      </c>
      <c r="ET282" s="34">
        <v>11.76470588235294</v>
      </c>
      <c r="EU282" s="34">
        <v>20</v>
      </c>
      <c r="EV282" s="34">
        <v>10</v>
      </c>
      <c r="EW282" s="34">
        <v>9.0909090909090917</v>
      </c>
      <c r="EX282" s="34">
        <v>22.222222222222221</v>
      </c>
      <c r="EY282" s="34">
        <v>0</v>
      </c>
      <c r="EZ282" s="34">
        <v>0</v>
      </c>
      <c r="FA282" s="34">
        <v>10.526315789473683</v>
      </c>
      <c r="FB282" s="34">
        <v>25</v>
      </c>
      <c r="FC282" s="34">
        <v>15.384615384615385</v>
      </c>
      <c r="FD282" s="42">
        <v>27.27272727272727</v>
      </c>
      <c r="FE282" s="42">
        <v>28.571428571428569</v>
      </c>
      <c r="FF282" s="42">
        <v>29.411764705882355</v>
      </c>
      <c r="FG282" s="42">
        <v>20</v>
      </c>
      <c r="FH282" s="42">
        <v>50</v>
      </c>
      <c r="FI282" s="42">
        <v>45.454545454545453</v>
      </c>
      <c r="FJ282" s="42">
        <v>33.333333333333329</v>
      </c>
      <c r="FK282" s="42">
        <v>25</v>
      </c>
      <c r="FL282" s="42">
        <v>4.3478260869565215</v>
      </c>
      <c r="FM282" s="42">
        <v>15.789473684210526</v>
      </c>
      <c r="FN282" s="42">
        <v>8.3333333333333321</v>
      </c>
      <c r="FO282" s="42">
        <v>7.6923076923076925</v>
      </c>
      <c r="FP282" s="42">
        <v>8</v>
      </c>
      <c r="FQ282" s="2">
        <v>9</v>
      </c>
      <c r="FR282" s="2">
        <v>14</v>
      </c>
      <c r="FS282" s="2">
        <v>13</v>
      </c>
      <c r="FT282" s="2">
        <v>9</v>
      </c>
      <c r="FU282" s="2">
        <v>6</v>
      </c>
      <c r="FV282" s="2">
        <v>8</v>
      </c>
      <c r="FW282" s="2">
        <v>16</v>
      </c>
      <c r="FX282" s="2">
        <v>26</v>
      </c>
      <c r="FY282" s="2">
        <v>23</v>
      </c>
      <c r="FZ282" s="2">
        <v>15</v>
      </c>
      <c r="GA282" s="2">
        <v>17</v>
      </c>
      <c r="GB282" s="25">
        <v>2</v>
      </c>
      <c r="GC282" s="25">
        <v>1</v>
      </c>
      <c r="GD282" s="25">
        <v>2</v>
      </c>
      <c r="GE282" s="25">
        <v>3</v>
      </c>
      <c r="GF282" s="25">
        <v>1</v>
      </c>
      <c r="GG282" s="25">
        <v>3</v>
      </c>
      <c r="GH282" s="25">
        <v>3</v>
      </c>
      <c r="GI282" s="25">
        <v>5</v>
      </c>
      <c r="GJ282" s="25">
        <v>3</v>
      </c>
      <c r="GK282" s="25">
        <v>0</v>
      </c>
      <c r="GL282" s="25">
        <v>2</v>
      </c>
      <c r="GM282" s="25">
        <v>0</v>
      </c>
      <c r="GN282" s="2">
        <v>3</v>
      </c>
      <c r="GO282" s="2">
        <v>3</v>
      </c>
      <c r="GP282" s="2">
        <v>1</v>
      </c>
      <c r="GQ282" s="2">
        <v>5</v>
      </c>
      <c r="GR282" s="2">
        <v>5</v>
      </c>
      <c r="GS282" s="2">
        <v>1</v>
      </c>
      <c r="GT282" s="2">
        <v>3</v>
      </c>
      <c r="GU282" s="2">
        <v>3</v>
      </c>
      <c r="GV282" s="2">
        <v>1</v>
      </c>
      <c r="GW282" s="2">
        <v>1</v>
      </c>
      <c r="GX282" s="2">
        <v>2</v>
      </c>
      <c r="GY282" s="2">
        <v>2</v>
      </c>
      <c r="GZ282" s="2">
        <v>13</v>
      </c>
      <c r="HA282" s="2">
        <v>13</v>
      </c>
      <c r="HB282" s="2">
        <v>17</v>
      </c>
      <c r="HC282" s="2">
        <v>21</v>
      </c>
      <c r="HD282" s="2">
        <v>15</v>
      </c>
      <c r="HE282" s="2">
        <v>10</v>
      </c>
      <c r="HF282" s="2">
        <v>14</v>
      </c>
      <c r="HG282" s="2">
        <v>24</v>
      </c>
      <c r="HH282" s="2">
        <v>30</v>
      </c>
      <c r="HI282" s="2">
        <v>24</v>
      </c>
      <c r="HJ282" s="2">
        <v>19</v>
      </c>
      <c r="HK282" s="2">
        <v>19</v>
      </c>
      <c r="HL282" s="34">
        <v>61.53846153846154</v>
      </c>
      <c r="HM282" s="34">
        <v>69.230769230769226</v>
      </c>
      <c r="HN282" s="34">
        <v>82.35294117647058</v>
      </c>
      <c r="HO282" s="34">
        <v>61.904761904761905</v>
      </c>
      <c r="HP282" s="34">
        <v>60</v>
      </c>
      <c r="HQ282" s="34">
        <v>60</v>
      </c>
      <c r="HR282" s="34">
        <v>57.142857142857139</v>
      </c>
      <c r="HS282" s="34">
        <v>66.666666666666657</v>
      </c>
      <c r="HT282" s="34">
        <v>86.666666666666671</v>
      </c>
      <c r="HU282" s="34">
        <v>95.833333333333343</v>
      </c>
      <c r="HV282" s="34">
        <v>78.94736842105263</v>
      </c>
      <c r="HW282" s="34">
        <v>89.473684210526315</v>
      </c>
      <c r="HX282" s="39">
        <v>15.384615384615385</v>
      </c>
      <c r="HY282" s="39">
        <v>7.6923076923076925</v>
      </c>
      <c r="HZ282" s="39">
        <v>11.76470588235294</v>
      </c>
      <c r="IA282" s="39">
        <v>14.285714285714285</v>
      </c>
      <c r="IB282" s="39">
        <v>6.666666666666667</v>
      </c>
      <c r="IC282" s="39">
        <v>30</v>
      </c>
      <c r="ID282" s="39">
        <v>21.428571428571427</v>
      </c>
      <c r="IE282" s="39">
        <v>20.833333333333336</v>
      </c>
      <c r="IF282" s="39">
        <v>10</v>
      </c>
      <c r="IG282" s="39">
        <v>0</v>
      </c>
      <c r="IH282" s="39">
        <v>10.526315789473683</v>
      </c>
      <c r="II282" s="39">
        <v>0</v>
      </c>
      <c r="IJ282" s="39">
        <v>23.076923076923077</v>
      </c>
      <c r="IK282" s="39">
        <v>23.076923076923077</v>
      </c>
      <c r="IL282" s="39">
        <v>5.8823529411764701</v>
      </c>
      <c r="IM282" s="39">
        <v>23.809523809523807</v>
      </c>
      <c r="IN282" s="39">
        <v>33.333333333333329</v>
      </c>
      <c r="IO282" s="39">
        <v>10</v>
      </c>
      <c r="IP282" s="39">
        <v>21.428571428571427</v>
      </c>
      <c r="IQ282" s="39">
        <v>12.5</v>
      </c>
      <c r="IR282" s="39">
        <v>3.3333333333333335</v>
      </c>
      <c r="IS282" s="39">
        <v>4.1666666666666661</v>
      </c>
      <c r="IT282" s="39">
        <v>10.526315789473683</v>
      </c>
      <c r="IU282" s="39">
        <v>10.526315789473683</v>
      </c>
      <c r="IV282" s="39">
        <v>10</v>
      </c>
      <c r="IW282" s="39">
        <v>4</v>
      </c>
      <c r="IX282" s="39">
        <v>11</v>
      </c>
      <c r="IY282" s="39">
        <v>1</v>
      </c>
      <c r="IZ282" s="39">
        <v>3</v>
      </c>
      <c r="JA282" s="39">
        <v>9</v>
      </c>
      <c r="JB282" s="39">
        <v>4</v>
      </c>
      <c r="JC282" s="39">
        <v>10</v>
      </c>
      <c r="JD282" s="2">
        <v>16</v>
      </c>
      <c r="JE282" s="2">
        <v>11</v>
      </c>
      <c r="JF282" s="2">
        <v>11</v>
      </c>
      <c r="JG282" s="2">
        <v>8</v>
      </c>
      <c r="JH282" s="2">
        <v>3</v>
      </c>
      <c r="JI282" s="2">
        <v>2</v>
      </c>
      <c r="JJ282" s="2">
        <v>2</v>
      </c>
      <c r="JK282" s="2">
        <v>2</v>
      </c>
      <c r="JL282" s="2">
        <v>3</v>
      </c>
      <c r="JM282" s="44">
        <v>2</v>
      </c>
      <c r="JN282" s="44">
        <v>2</v>
      </c>
      <c r="JO282" s="44">
        <v>1</v>
      </c>
      <c r="JP282" s="2">
        <v>1</v>
      </c>
      <c r="JQ282" s="2">
        <v>0</v>
      </c>
      <c r="JR282" s="2">
        <v>0</v>
      </c>
      <c r="JS282" s="2">
        <v>1</v>
      </c>
      <c r="JT282" s="2">
        <v>4</v>
      </c>
      <c r="JU282" s="2">
        <v>2</v>
      </c>
      <c r="JV282" s="2">
        <v>0</v>
      </c>
      <c r="JW282" s="2">
        <v>0</v>
      </c>
      <c r="JX282" s="2">
        <v>1</v>
      </c>
      <c r="JY282" s="2">
        <v>1</v>
      </c>
      <c r="JZ282" s="2">
        <v>3</v>
      </c>
      <c r="KA282" s="2">
        <v>3</v>
      </c>
      <c r="KB282" s="25">
        <v>0</v>
      </c>
      <c r="KC282" s="25">
        <v>3</v>
      </c>
      <c r="KD282" s="25">
        <v>1</v>
      </c>
      <c r="KE282" s="25">
        <v>0</v>
      </c>
      <c r="KF282" s="25">
        <v>17</v>
      </c>
      <c r="KG282" s="25">
        <v>8</v>
      </c>
      <c r="KH282" s="25">
        <v>13</v>
      </c>
      <c r="KI282" s="25">
        <v>3</v>
      </c>
      <c r="KJ282" s="25">
        <v>7</v>
      </c>
      <c r="KK282" s="25">
        <v>12</v>
      </c>
      <c r="KL282" s="25">
        <v>9</v>
      </c>
      <c r="KM282" s="25">
        <v>14</v>
      </c>
      <c r="KN282" s="25">
        <v>17</v>
      </c>
      <c r="KO282" s="25">
        <v>14</v>
      </c>
      <c r="KP282" s="25">
        <v>12</v>
      </c>
      <c r="KQ282" s="25">
        <v>9</v>
      </c>
      <c r="KR282" s="44">
        <v>58.82352941176471</v>
      </c>
      <c r="KS282" s="44">
        <v>50</v>
      </c>
      <c r="KT282" s="44">
        <v>84.615384615384613</v>
      </c>
      <c r="KU282" s="44">
        <v>33.333333333333329</v>
      </c>
      <c r="KV282" s="44">
        <v>42.857142857142854</v>
      </c>
      <c r="KW282" s="44">
        <v>75</v>
      </c>
      <c r="KX282" s="44">
        <v>44.444444444444443</v>
      </c>
      <c r="KY282" s="44">
        <v>71.428571428571431</v>
      </c>
      <c r="KZ282" s="44">
        <v>94.117647058823522</v>
      </c>
      <c r="LA282" s="44">
        <v>78.571428571428569</v>
      </c>
      <c r="LB282" s="44">
        <v>91.666666666666657</v>
      </c>
      <c r="LC282" s="44">
        <v>88.888888888888886</v>
      </c>
      <c r="LD282" s="44">
        <v>17.647058823529413</v>
      </c>
      <c r="LE282" s="44">
        <v>25</v>
      </c>
      <c r="LF282" s="44">
        <v>15.384615384615385</v>
      </c>
      <c r="LG282" s="44">
        <v>66.666666666666657</v>
      </c>
      <c r="LH282" s="44">
        <v>42.857142857142854</v>
      </c>
      <c r="LI282" s="44">
        <v>16.666666666666664</v>
      </c>
      <c r="LJ282" s="44">
        <v>22.222222222222221</v>
      </c>
      <c r="LK282" s="44">
        <v>7.1428571428571423</v>
      </c>
      <c r="LL282" s="44">
        <v>5.8823529411764701</v>
      </c>
      <c r="LM282" s="44">
        <v>0</v>
      </c>
      <c r="LN282" s="44">
        <v>0</v>
      </c>
      <c r="LO282" s="44">
        <v>11.111111111111111</v>
      </c>
      <c r="LP282" s="44">
        <v>23.52941176470588</v>
      </c>
      <c r="LQ282" s="44">
        <v>25</v>
      </c>
      <c r="LR282" s="44">
        <v>0</v>
      </c>
      <c r="LS282" s="44">
        <v>0</v>
      </c>
      <c r="LT282" s="44">
        <v>14.285714285714285</v>
      </c>
      <c r="LU282" s="44">
        <v>8.3333333333333321</v>
      </c>
      <c r="LV282" s="44">
        <v>33.333333333333329</v>
      </c>
      <c r="LW282" s="44">
        <v>21.428571428571427</v>
      </c>
      <c r="LX282" s="44">
        <v>0</v>
      </c>
      <c r="LY282" s="44">
        <v>21.428571428571427</v>
      </c>
      <c r="LZ282" s="44">
        <v>8.3333333333333321</v>
      </c>
      <c r="MA282" s="44">
        <v>0</v>
      </c>
      <c r="MB282" s="25">
        <v>1</v>
      </c>
      <c r="MC282" s="25">
        <v>2</v>
      </c>
      <c r="MD282" s="25">
        <v>6</v>
      </c>
      <c r="ME282" s="25">
        <v>3</v>
      </c>
      <c r="MF282" s="25">
        <v>3</v>
      </c>
      <c r="MG282" s="25">
        <v>2</v>
      </c>
      <c r="MH282" s="25">
        <v>2</v>
      </c>
      <c r="MI282" s="25">
        <v>3</v>
      </c>
      <c r="MJ282" s="25">
        <v>1</v>
      </c>
      <c r="MK282" s="25">
        <v>3</v>
      </c>
      <c r="ML282" s="25">
        <v>0</v>
      </c>
      <c r="MM282" s="25">
        <v>0</v>
      </c>
      <c r="MN282" s="25">
        <v>11</v>
      </c>
      <c r="MO282" s="25">
        <v>6</v>
      </c>
      <c r="MP282" s="25">
        <v>17</v>
      </c>
      <c r="MQ282" s="25">
        <v>15</v>
      </c>
      <c r="MR282" s="25">
        <v>11</v>
      </c>
      <c r="MS282" s="25">
        <v>10</v>
      </c>
      <c r="MT282" s="25">
        <v>8</v>
      </c>
      <c r="MU282" s="25">
        <v>8</v>
      </c>
      <c r="MV282" s="25">
        <v>6</v>
      </c>
      <c r="MW282" s="44">
        <v>7</v>
      </c>
      <c r="MX282" s="44">
        <v>7</v>
      </c>
      <c r="MY282" s="44">
        <v>6</v>
      </c>
      <c r="MZ282" s="44">
        <v>9.0909090909090917</v>
      </c>
      <c r="NA282" s="44">
        <v>33.333333333333329</v>
      </c>
      <c r="NB282" s="44">
        <v>35.294117647058826</v>
      </c>
      <c r="NC282" s="44">
        <v>20</v>
      </c>
      <c r="ND282" s="44">
        <v>27.27272727272727</v>
      </c>
      <c r="NE282" s="44">
        <v>20</v>
      </c>
      <c r="NF282" s="44">
        <v>25</v>
      </c>
      <c r="NG282" s="44">
        <v>37.5</v>
      </c>
      <c r="NH282" s="44">
        <v>16.666666666666664</v>
      </c>
      <c r="NI282" s="44">
        <v>42.857142857142854</v>
      </c>
      <c r="NJ282" s="44">
        <v>0</v>
      </c>
      <c r="NK282" s="44">
        <v>0</v>
      </c>
      <c r="NL282" s="25">
        <v>0</v>
      </c>
      <c r="NM282" s="25">
        <v>1</v>
      </c>
      <c r="NN282" s="25">
        <v>0</v>
      </c>
      <c r="NO282" s="25">
        <v>0</v>
      </c>
      <c r="NP282" s="25">
        <v>0</v>
      </c>
      <c r="NQ282" s="25">
        <v>0</v>
      </c>
      <c r="NR282" s="25">
        <v>0</v>
      </c>
      <c r="NS282" s="25">
        <v>0</v>
      </c>
      <c r="NT282" s="25">
        <v>0</v>
      </c>
      <c r="NU282" s="25">
        <v>0</v>
      </c>
      <c r="NV282" s="25">
        <v>0</v>
      </c>
      <c r="NW282" s="25">
        <v>0</v>
      </c>
      <c r="NX282" s="25">
        <v>1</v>
      </c>
      <c r="NY282" s="25">
        <v>3</v>
      </c>
      <c r="NZ282" s="25">
        <v>1</v>
      </c>
      <c r="OA282" s="25">
        <v>1</v>
      </c>
      <c r="OB282" s="25">
        <v>1</v>
      </c>
      <c r="OC282" s="25">
        <v>0</v>
      </c>
      <c r="OD282" s="44">
        <v>0</v>
      </c>
      <c r="OE282" s="44">
        <v>1</v>
      </c>
      <c r="OF282" s="44">
        <v>2</v>
      </c>
      <c r="OG282" s="44">
        <v>0</v>
      </c>
      <c r="OH282" s="44">
        <v>2</v>
      </c>
      <c r="OI282" s="44">
        <v>0</v>
      </c>
      <c r="OJ282" s="44">
        <v>0</v>
      </c>
      <c r="OK282" s="44">
        <v>33.333333333333329</v>
      </c>
      <c r="OL282" s="44">
        <v>0</v>
      </c>
      <c r="OM282" s="44">
        <v>0</v>
      </c>
      <c r="ON282" s="44">
        <v>0</v>
      </c>
      <c r="OO282" s="44">
        <v>999999999</v>
      </c>
      <c r="OP282" s="44">
        <v>999999999</v>
      </c>
      <c r="OQ282" s="44">
        <v>0</v>
      </c>
      <c r="OR282" s="44">
        <v>0</v>
      </c>
      <c r="OS282" s="44">
        <v>999999999</v>
      </c>
      <c r="OT282" s="44">
        <v>0</v>
      </c>
      <c r="OU282" s="44">
        <v>999999999</v>
      </c>
      <c r="OV282" s="25">
        <v>19</v>
      </c>
      <c r="OW282" s="25">
        <v>16</v>
      </c>
      <c r="OX282" s="25">
        <v>22</v>
      </c>
      <c r="OY282" s="25">
        <v>26</v>
      </c>
      <c r="OZ282" s="25">
        <v>25</v>
      </c>
      <c r="PA282" s="25">
        <v>28</v>
      </c>
      <c r="PB282" s="25">
        <v>33</v>
      </c>
      <c r="PC282" s="25">
        <v>36</v>
      </c>
      <c r="PD282" s="25">
        <v>60</v>
      </c>
      <c r="PE282" s="25">
        <v>48</v>
      </c>
      <c r="PF282" s="25">
        <v>45</v>
      </c>
      <c r="PG282" s="25">
        <v>24</v>
      </c>
      <c r="PH282" s="25">
        <v>42</v>
      </c>
      <c r="PI282" s="25">
        <v>36</v>
      </c>
      <c r="PJ282" s="25">
        <v>42</v>
      </c>
      <c r="PK282" s="25">
        <v>37</v>
      </c>
      <c r="PL282" s="25">
        <v>33</v>
      </c>
      <c r="PM282" s="25">
        <v>38</v>
      </c>
      <c r="PN282" s="25">
        <v>42</v>
      </c>
      <c r="PO282" s="25">
        <v>46</v>
      </c>
      <c r="PP282" s="25">
        <v>71</v>
      </c>
      <c r="PQ282" s="25">
        <v>58</v>
      </c>
      <c r="PR282" s="25">
        <v>51</v>
      </c>
      <c r="PS282" s="25">
        <v>37</v>
      </c>
      <c r="PT282" s="44">
        <v>45.238095238095241</v>
      </c>
      <c r="PU282" s="44">
        <v>44.444444444444443</v>
      </c>
      <c r="PV282" s="44">
        <v>52.380952380952387</v>
      </c>
      <c r="PW282" s="44">
        <v>70.270270270270274</v>
      </c>
      <c r="PX282" s="44">
        <v>75.757575757575751</v>
      </c>
      <c r="PY282" s="44">
        <v>73.68421052631578</v>
      </c>
      <c r="PZ282" s="44">
        <v>78.571428571428569</v>
      </c>
      <c r="QA282" s="44">
        <v>78.260869565217391</v>
      </c>
      <c r="QB282" s="44">
        <v>84.507042253521121</v>
      </c>
      <c r="QC282" s="44">
        <v>82.758620689655174</v>
      </c>
      <c r="QD282" s="44">
        <v>88.235294117647058</v>
      </c>
      <c r="QE282" s="44">
        <v>64.86486486486487</v>
      </c>
      <c r="QF282" s="25">
        <v>16</v>
      </c>
      <c r="QG282" s="25">
        <v>16</v>
      </c>
      <c r="QH282" s="25">
        <v>21</v>
      </c>
      <c r="QI282" s="25">
        <v>26</v>
      </c>
      <c r="QJ282" s="25">
        <v>25</v>
      </c>
      <c r="QK282" s="25">
        <v>30</v>
      </c>
      <c r="QL282" s="25">
        <v>32</v>
      </c>
      <c r="QM282" s="25">
        <v>35</v>
      </c>
      <c r="QN282" s="25">
        <v>53</v>
      </c>
      <c r="QO282" s="25">
        <v>45</v>
      </c>
      <c r="QP282" s="25">
        <v>30</v>
      </c>
      <c r="QQ282" s="25">
        <v>42</v>
      </c>
      <c r="QR282" s="25">
        <v>36</v>
      </c>
      <c r="QS282" s="25">
        <v>42</v>
      </c>
      <c r="QT282" s="25">
        <v>37</v>
      </c>
      <c r="QU282" s="25">
        <v>33</v>
      </c>
      <c r="QV282" s="25">
        <v>38</v>
      </c>
      <c r="QW282" s="25">
        <v>42</v>
      </c>
      <c r="QX282" s="25">
        <v>46</v>
      </c>
      <c r="QY282" s="25">
        <v>71</v>
      </c>
      <c r="QZ282" s="25">
        <v>58</v>
      </c>
      <c r="RA282" s="25">
        <v>51</v>
      </c>
      <c r="RB282" s="44">
        <v>38.095238095238095</v>
      </c>
      <c r="RC282" s="44">
        <v>44.444444444444443</v>
      </c>
      <c r="RD282" s="44">
        <v>50</v>
      </c>
      <c r="RE282" s="44">
        <v>70.270270270270274</v>
      </c>
      <c r="RF282" s="44">
        <v>75.757575757575751</v>
      </c>
      <c r="RG282" s="44">
        <v>78.94736842105263</v>
      </c>
      <c r="RH282" s="44">
        <v>76.19047619047619</v>
      </c>
      <c r="RI282" s="44">
        <v>76.08695652173914</v>
      </c>
      <c r="RJ282" s="44">
        <v>74.647887323943664</v>
      </c>
      <c r="RK282" s="44">
        <v>77.58620689655173</v>
      </c>
      <c r="RL282" s="44">
        <v>58.82352941176471</v>
      </c>
      <c r="RM282" s="25">
        <v>27</v>
      </c>
      <c r="RN282" s="25">
        <v>23</v>
      </c>
      <c r="RO282" s="25">
        <v>35</v>
      </c>
      <c r="RP282" s="25">
        <v>21</v>
      </c>
      <c r="RQ282" s="25">
        <v>21</v>
      </c>
      <c r="RR282" s="25">
        <v>19</v>
      </c>
      <c r="RS282" s="25">
        <v>19</v>
      </c>
      <c r="RT282" s="25">
        <v>23</v>
      </c>
      <c r="RU282" s="25">
        <v>20</v>
      </c>
      <c r="RV282" s="25">
        <v>25</v>
      </c>
      <c r="RW282" s="25">
        <v>21</v>
      </c>
      <c r="RX282" s="25">
        <v>22</v>
      </c>
      <c r="RY282" s="25">
        <v>20</v>
      </c>
      <c r="RZ282" s="25">
        <v>15</v>
      </c>
      <c r="SA282" s="25">
        <v>21</v>
      </c>
      <c r="SB282" s="25">
        <v>14</v>
      </c>
      <c r="SC282" s="25">
        <v>14</v>
      </c>
      <c r="SD282" s="25">
        <v>15</v>
      </c>
      <c r="SE282" s="25">
        <v>16</v>
      </c>
      <c r="SF282" s="25">
        <v>20</v>
      </c>
      <c r="SG282" s="25">
        <v>27</v>
      </c>
      <c r="SH282" s="25">
        <v>21</v>
      </c>
      <c r="SI282" s="25">
        <v>17</v>
      </c>
      <c r="SJ282" s="25">
        <v>20</v>
      </c>
      <c r="SK282" s="25">
        <v>18</v>
      </c>
      <c r="SL282" s="25">
        <v>14</v>
      </c>
      <c r="SM282" s="25">
        <v>21</v>
      </c>
      <c r="SN282" s="25">
        <v>14</v>
      </c>
      <c r="SO282" s="25">
        <v>14</v>
      </c>
      <c r="SP282" s="25">
        <v>13</v>
      </c>
      <c r="SQ282" s="25">
        <v>13</v>
      </c>
      <c r="SR282" s="25">
        <v>13</v>
      </c>
      <c r="SS282" s="25">
        <v>17</v>
      </c>
      <c r="ST282" s="25">
        <v>18</v>
      </c>
      <c r="SU282" s="25">
        <v>16</v>
      </c>
      <c r="SV282" s="25">
        <v>19</v>
      </c>
      <c r="SW282" s="44">
        <v>84.375</v>
      </c>
      <c r="SX282" s="44">
        <v>88.461538461538453</v>
      </c>
      <c r="SY282" s="44">
        <v>100</v>
      </c>
      <c r="SZ282" s="44">
        <v>77.777777777777786</v>
      </c>
      <c r="TA282" s="44">
        <v>80.769230769230774</v>
      </c>
      <c r="TB282" s="44">
        <v>63.333333333333329</v>
      </c>
      <c r="TC282" s="44">
        <v>67.857142857142861</v>
      </c>
      <c r="TD282" s="44">
        <v>57.499999999999993</v>
      </c>
      <c r="TE282" s="44">
        <v>38.461538461538467</v>
      </c>
      <c r="TF282" s="44">
        <v>58.139534883720934</v>
      </c>
      <c r="TG282" s="44">
        <v>56.756756756756758</v>
      </c>
      <c r="TH282" s="44">
        <v>66.666666666666657</v>
      </c>
      <c r="TI282" s="44">
        <v>62.5</v>
      </c>
      <c r="TJ282" s="44">
        <v>57.692307692307686</v>
      </c>
      <c r="TK282" s="44">
        <v>60</v>
      </c>
      <c r="TL282" s="44">
        <v>51.851851851851848</v>
      </c>
      <c r="TM282" s="44">
        <v>53.846153846153847</v>
      </c>
      <c r="TN282" s="44">
        <v>50</v>
      </c>
      <c r="TO282" s="44">
        <v>57.142857142857139</v>
      </c>
      <c r="TP282" s="44">
        <v>50</v>
      </c>
      <c r="TQ282" s="44">
        <v>51.923076923076927</v>
      </c>
      <c r="TR282" s="44">
        <v>48.837209302325576</v>
      </c>
      <c r="TS282" s="44">
        <v>45.945945945945951</v>
      </c>
      <c r="TT282" s="44">
        <v>60.606060606060609</v>
      </c>
      <c r="TU282" s="44">
        <v>56.25</v>
      </c>
      <c r="TV282" s="44">
        <v>53.846153846153847</v>
      </c>
      <c r="TW282" s="44">
        <v>60</v>
      </c>
      <c r="TX282" s="44">
        <v>51.851851851851848</v>
      </c>
      <c r="TY282" s="44">
        <v>53.846153846153847</v>
      </c>
      <c r="TZ282" s="44">
        <v>43.333333333333336</v>
      </c>
      <c r="UA282" s="44">
        <v>46.428571428571431</v>
      </c>
      <c r="UB282" s="44">
        <v>32.5</v>
      </c>
      <c r="UC282" s="44">
        <v>32.692307692307693</v>
      </c>
      <c r="UD282" s="44">
        <v>41.860465116279073</v>
      </c>
      <c r="UE282" s="44">
        <v>43.243243243243242</v>
      </c>
      <c r="UF282" s="44">
        <v>57.575757575757578</v>
      </c>
    </row>
    <row r="283" spans="1:552" x14ac:dyDescent="0.25">
      <c r="A283" s="2" t="str">
        <f t="shared" si="4"/>
        <v xml:space="preserve">430700 Erechim                                                                                                                                      </v>
      </c>
      <c r="B283" s="58">
        <v>430700</v>
      </c>
      <c r="C283" s="2" t="s">
        <v>327</v>
      </c>
      <c r="D283" s="56">
        <v>5</v>
      </c>
      <c r="E283" s="56">
        <v>6</v>
      </c>
      <c r="F283" s="56">
        <v>2</v>
      </c>
      <c r="G283" s="56">
        <v>4</v>
      </c>
      <c r="H283" s="56">
        <v>10</v>
      </c>
      <c r="I283" s="56">
        <v>4</v>
      </c>
      <c r="J283" s="56">
        <v>5</v>
      </c>
      <c r="K283" s="56">
        <v>2</v>
      </c>
      <c r="L283" s="56">
        <v>8</v>
      </c>
      <c r="M283" s="56">
        <v>6</v>
      </c>
      <c r="N283" s="56">
        <v>6</v>
      </c>
      <c r="O283" s="56">
        <v>10</v>
      </c>
      <c r="P283" s="59">
        <v>2</v>
      </c>
      <c r="Q283" s="59">
        <v>3</v>
      </c>
      <c r="R283" s="59">
        <v>1</v>
      </c>
      <c r="S283" s="59">
        <v>2</v>
      </c>
      <c r="T283" s="59">
        <v>8</v>
      </c>
      <c r="U283" s="59">
        <v>2</v>
      </c>
      <c r="V283" s="59">
        <v>3</v>
      </c>
      <c r="W283" s="59">
        <v>2</v>
      </c>
      <c r="X283" s="59">
        <v>8</v>
      </c>
      <c r="Y283" s="59">
        <v>6</v>
      </c>
      <c r="Z283" s="59">
        <v>3</v>
      </c>
      <c r="AA283" s="59">
        <v>8</v>
      </c>
      <c r="AB283" s="62">
        <v>40</v>
      </c>
      <c r="AC283" s="62">
        <v>50</v>
      </c>
      <c r="AD283" s="62">
        <v>50</v>
      </c>
      <c r="AE283" s="62">
        <v>50</v>
      </c>
      <c r="AF283" s="62">
        <v>80</v>
      </c>
      <c r="AG283" s="62">
        <v>50</v>
      </c>
      <c r="AH283" s="62">
        <v>60</v>
      </c>
      <c r="AI283" s="62">
        <v>100</v>
      </c>
      <c r="AJ283" s="62">
        <v>100</v>
      </c>
      <c r="AK283" s="62">
        <v>100</v>
      </c>
      <c r="AL283" s="62">
        <v>50</v>
      </c>
      <c r="AM283" s="62">
        <v>80</v>
      </c>
      <c r="AN283" s="61">
        <v>3</v>
      </c>
      <c r="AO283" s="25">
        <v>3</v>
      </c>
      <c r="AP283" s="25">
        <v>1</v>
      </c>
      <c r="AQ283" s="25">
        <v>2</v>
      </c>
      <c r="AR283" s="25">
        <v>2</v>
      </c>
      <c r="AS283" s="25">
        <v>2</v>
      </c>
      <c r="AT283" s="25">
        <v>2</v>
      </c>
      <c r="AU283" s="25">
        <v>0</v>
      </c>
      <c r="AV283" s="25">
        <v>0</v>
      </c>
      <c r="AW283" s="25">
        <v>0</v>
      </c>
      <c r="AX283" s="25">
        <v>3</v>
      </c>
      <c r="AY283" s="25">
        <v>2</v>
      </c>
      <c r="AZ283" s="39">
        <v>60</v>
      </c>
      <c r="BA283" s="39">
        <v>50</v>
      </c>
      <c r="BB283" s="39">
        <v>50</v>
      </c>
      <c r="BC283" s="39">
        <v>50</v>
      </c>
      <c r="BD283" s="39">
        <v>20</v>
      </c>
      <c r="BE283" s="39">
        <v>50</v>
      </c>
      <c r="BF283" s="39">
        <v>40</v>
      </c>
      <c r="BG283" s="39">
        <v>0</v>
      </c>
      <c r="BH283" s="39">
        <v>0</v>
      </c>
      <c r="BI283" s="39">
        <v>0</v>
      </c>
      <c r="BJ283" s="39">
        <v>50</v>
      </c>
      <c r="BK283" s="39">
        <v>20</v>
      </c>
      <c r="BL283" s="25">
        <v>0</v>
      </c>
      <c r="BM283" s="25">
        <v>0</v>
      </c>
      <c r="BN283" s="25">
        <v>0</v>
      </c>
      <c r="BO283" s="25">
        <v>0</v>
      </c>
      <c r="BP283" s="25">
        <v>0</v>
      </c>
      <c r="BQ283" s="25">
        <v>0</v>
      </c>
      <c r="BR283" s="25">
        <v>0</v>
      </c>
      <c r="BS283" s="25">
        <v>0</v>
      </c>
      <c r="BT283" s="25">
        <v>0</v>
      </c>
      <c r="BU283" s="25">
        <v>0</v>
      </c>
      <c r="BV283" s="25">
        <v>0</v>
      </c>
      <c r="BW283" s="25">
        <v>0</v>
      </c>
      <c r="BX283" s="39">
        <v>0</v>
      </c>
      <c r="BY283" s="39">
        <v>0</v>
      </c>
      <c r="BZ283" s="39">
        <v>0</v>
      </c>
      <c r="CA283" s="39">
        <v>0</v>
      </c>
      <c r="CB283" s="39">
        <v>0</v>
      </c>
      <c r="CC283" s="39">
        <v>0</v>
      </c>
      <c r="CD283" s="39">
        <v>0</v>
      </c>
      <c r="CE283" s="39">
        <v>0</v>
      </c>
      <c r="CF283" s="39">
        <v>0</v>
      </c>
      <c r="CG283" s="39">
        <v>0</v>
      </c>
      <c r="CH283" s="39">
        <v>0</v>
      </c>
      <c r="CI283" s="39">
        <v>0</v>
      </c>
      <c r="CJ283" s="63">
        <v>1</v>
      </c>
      <c r="CK283" s="63">
        <v>2</v>
      </c>
      <c r="CL283" s="63">
        <v>1</v>
      </c>
      <c r="CM283" s="63">
        <v>1</v>
      </c>
      <c r="CN283" s="63">
        <v>5</v>
      </c>
      <c r="CO283" s="63">
        <v>0</v>
      </c>
      <c r="CP283" s="63">
        <v>2</v>
      </c>
      <c r="CQ283" s="63">
        <v>1</v>
      </c>
      <c r="CR283" s="63">
        <v>4</v>
      </c>
      <c r="CS283" s="63">
        <v>5</v>
      </c>
      <c r="CT283" s="63">
        <v>1</v>
      </c>
      <c r="CU283" s="63">
        <v>5</v>
      </c>
      <c r="CV283" s="63">
        <v>0</v>
      </c>
      <c r="CW283" s="63">
        <v>0</v>
      </c>
      <c r="CX283" s="63">
        <v>0</v>
      </c>
      <c r="CY283" s="63">
        <v>1</v>
      </c>
      <c r="CZ283" s="63">
        <v>0</v>
      </c>
      <c r="DA283" s="63">
        <v>0</v>
      </c>
      <c r="DB283" s="63">
        <v>0</v>
      </c>
      <c r="DC283" s="63">
        <v>0</v>
      </c>
      <c r="DD283" s="63">
        <v>1</v>
      </c>
      <c r="DE283" s="63">
        <v>1</v>
      </c>
      <c r="DF283" s="63">
        <v>0</v>
      </c>
      <c r="DG283" s="63">
        <v>0</v>
      </c>
      <c r="DH283" s="25">
        <v>1</v>
      </c>
      <c r="DI283" s="25">
        <v>0</v>
      </c>
      <c r="DJ283" s="25">
        <v>0</v>
      </c>
      <c r="DK283" s="25">
        <v>0</v>
      </c>
      <c r="DL283" s="25">
        <v>2</v>
      </c>
      <c r="DM283" s="25">
        <v>1</v>
      </c>
      <c r="DN283" s="25">
        <v>0</v>
      </c>
      <c r="DO283" s="25">
        <v>0</v>
      </c>
      <c r="DP283" s="25">
        <v>1</v>
      </c>
      <c r="DQ283" s="25">
        <v>0</v>
      </c>
      <c r="DR283" s="25">
        <v>1</v>
      </c>
      <c r="DS283" s="25">
        <v>1</v>
      </c>
      <c r="DT283" s="34">
        <v>2</v>
      </c>
      <c r="DU283" s="34">
        <v>2</v>
      </c>
      <c r="DV283" s="34">
        <v>1</v>
      </c>
      <c r="DW283" s="34">
        <v>2</v>
      </c>
      <c r="DX283" s="34">
        <v>7</v>
      </c>
      <c r="DY283" s="34">
        <v>1</v>
      </c>
      <c r="DZ283" s="34">
        <v>2</v>
      </c>
      <c r="EA283" s="2">
        <v>1</v>
      </c>
      <c r="EB283" s="2">
        <v>6</v>
      </c>
      <c r="EC283" s="2">
        <v>6</v>
      </c>
      <c r="ED283" s="2">
        <v>2</v>
      </c>
      <c r="EE283" s="2">
        <v>6</v>
      </c>
      <c r="EF283" s="34">
        <v>50</v>
      </c>
      <c r="EG283" s="34">
        <v>100</v>
      </c>
      <c r="EH283" s="34">
        <v>100</v>
      </c>
      <c r="EI283" s="34">
        <v>50</v>
      </c>
      <c r="EJ283" s="34">
        <v>71.428571428571431</v>
      </c>
      <c r="EK283" s="34">
        <v>0</v>
      </c>
      <c r="EL283" s="34">
        <v>100</v>
      </c>
      <c r="EM283" s="34">
        <v>100</v>
      </c>
      <c r="EN283" s="34">
        <v>66.666666666666657</v>
      </c>
      <c r="EO283" s="34">
        <v>83.333333333333343</v>
      </c>
      <c r="EP283" s="34">
        <v>50</v>
      </c>
      <c r="EQ283" s="34">
        <v>83.333333333333343</v>
      </c>
      <c r="ER283" s="34">
        <v>0</v>
      </c>
      <c r="ES283" s="34">
        <v>0</v>
      </c>
      <c r="ET283" s="34">
        <v>0</v>
      </c>
      <c r="EU283" s="34">
        <v>50</v>
      </c>
      <c r="EV283" s="34">
        <v>0</v>
      </c>
      <c r="EW283" s="34">
        <v>0</v>
      </c>
      <c r="EX283" s="34">
        <v>0</v>
      </c>
      <c r="EY283" s="34">
        <v>0</v>
      </c>
      <c r="EZ283" s="34">
        <v>16.666666666666664</v>
      </c>
      <c r="FA283" s="34">
        <v>16.666666666666664</v>
      </c>
      <c r="FB283" s="34">
        <v>0</v>
      </c>
      <c r="FC283" s="34">
        <v>0</v>
      </c>
      <c r="FD283" s="42">
        <v>50</v>
      </c>
      <c r="FE283" s="42">
        <v>0</v>
      </c>
      <c r="FF283" s="42">
        <v>0</v>
      </c>
      <c r="FG283" s="42">
        <v>0</v>
      </c>
      <c r="FH283" s="42">
        <v>28.571428571428569</v>
      </c>
      <c r="FI283" s="42">
        <v>100</v>
      </c>
      <c r="FJ283" s="42">
        <v>0</v>
      </c>
      <c r="FK283" s="42">
        <v>0</v>
      </c>
      <c r="FL283" s="42">
        <v>16.666666666666664</v>
      </c>
      <c r="FM283" s="42">
        <v>0</v>
      </c>
      <c r="FN283" s="42">
        <v>50</v>
      </c>
      <c r="FO283" s="42">
        <v>16.666666666666664</v>
      </c>
      <c r="FP283" s="42">
        <v>1</v>
      </c>
      <c r="FQ283" s="2">
        <v>2</v>
      </c>
      <c r="FR283" s="2">
        <v>1</v>
      </c>
      <c r="FS283" s="2">
        <v>0</v>
      </c>
      <c r="FT283" s="2">
        <v>5</v>
      </c>
      <c r="FU283" s="2">
        <v>2</v>
      </c>
      <c r="FV283" s="2">
        <v>3</v>
      </c>
      <c r="FW283" s="2">
        <v>2</v>
      </c>
      <c r="FX283" s="2">
        <v>8</v>
      </c>
      <c r="FY283" s="2">
        <v>6</v>
      </c>
      <c r="FZ283" s="2">
        <v>3</v>
      </c>
      <c r="GA283" s="2">
        <v>7</v>
      </c>
      <c r="GB283" s="25">
        <v>1</v>
      </c>
      <c r="GC283" s="25">
        <v>0</v>
      </c>
      <c r="GD283" s="25">
        <v>0</v>
      </c>
      <c r="GE283" s="25">
        <v>1</v>
      </c>
      <c r="GF283" s="25">
        <v>1</v>
      </c>
      <c r="GG283" s="25">
        <v>0</v>
      </c>
      <c r="GH283" s="25">
        <v>0</v>
      </c>
      <c r="GI283" s="25">
        <v>0</v>
      </c>
      <c r="GJ283" s="25">
        <v>0</v>
      </c>
      <c r="GK283" s="25">
        <v>0</v>
      </c>
      <c r="GL283" s="25">
        <v>0</v>
      </c>
      <c r="GM283" s="25">
        <v>0</v>
      </c>
      <c r="GN283" s="2">
        <v>0</v>
      </c>
      <c r="GO283" s="2">
        <v>0</v>
      </c>
      <c r="GP283" s="2">
        <v>0</v>
      </c>
      <c r="GQ283" s="2">
        <v>0</v>
      </c>
      <c r="GR283" s="2">
        <v>1</v>
      </c>
      <c r="GS283" s="2">
        <v>0</v>
      </c>
      <c r="GT283" s="2">
        <v>0</v>
      </c>
      <c r="GU283" s="2">
        <v>0</v>
      </c>
      <c r="GV283" s="2">
        <v>0</v>
      </c>
      <c r="GW283" s="2">
        <v>0</v>
      </c>
      <c r="GX283" s="2">
        <v>0</v>
      </c>
      <c r="GY283" s="2">
        <v>1</v>
      </c>
      <c r="GZ283" s="2">
        <v>2</v>
      </c>
      <c r="HA283" s="2">
        <v>2</v>
      </c>
      <c r="HB283" s="2">
        <v>1</v>
      </c>
      <c r="HC283" s="2">
        <v>1</v>
      </c>
      <c r="HD283" s="2">
        <v>7</v>
      </c>
      <c r="HE283" s="2">
        <v>2</v>
      </c>
      <c r="HF283" s="2">
        <v>3</v>
      </c>
      <c r="HG283" s="2">
        <v>2</v>
      </c>
      <c r="HH283" s="2">
        <v>8</v>
      </c>
      <c r="HI283" s="2">
        <v>6</v>
      </c>
      <c r="HJ283" s="2">
        <v>3</v>
      </c>
      <c r="HK283" s="2">
        <v>8</v>
      </c>
      <c r="HL283" s="34">
        <v>50</v>
      </c>
      <c r="HM283" s="34">
        <v>100</v>
      </c>
      <c r="HN283" s="34">
        <v>100</v>
      </c>
      <c r="HO283" s="34">
        <v>0</v>
      </c>
      <c r="HP283" s="34">
        <v>71.428571428571431</v>
      </c>
      <c r="HQ283" s="34">
        <v>100</v>
      </c>
      <c r="HR283" s="34">
        <v>100</v>
      </c>
      <c r="HS283" s="34">
        <v>100</v>
      </c>
      <c r="HT283" s="34">
        <v>100</v>
      </c>
      <c r="HU283" s="34">
        <v>100</v>
      </c>
      <c r="HV283" s="34">
        <v>100</v>
      </c>
      <c r="HW283" s="34">
        <v>87.5</v>
      </c>
      <c r="HX283" s="39">
        <v>50</v>
      </c>
      <c r="HY283" s="39">
        <v>0</v>
      </c>
      <c r="HZ283" s="39">
        <v>0</v>
      </c>
      <c r="IA283" s="39">
        <v>100</v>
      </c>
      <c r="IB283" s="39">
        <v>14.285714285714285</v>
      </c>
      <c r="IC283" s="39">
        <v>0</v>
      </c>
      <c r="ID283" s="39">
        <v>0</v>
      </c>
      <c r="IE283" s="39">
        <v>0</v>
      </c>
      <c r="IF283" s="39">
        <v>0</v>
      </c>
      <c r="IG283" s="39">
        <v>0</v>
      </c>
      <c r="IH283" s="39">
        <v>0</v>
      </c>
      <c r="II283" s="39">
        <v>0</v>
      </c>
      <c r="IJ283" s="39">
        <v>0</v>
      </c>
      <c r="IK283" s="39">
        <v>0</v>
      </c>
      <c r="IL283" s="39">
        <v>0</v>
      </c>
      <c r="IM283" s="39">
        <v>0</v>
      </c>
      <c r="IN283" s="39">
        <v>14.285714285714285</v>
      </c>
      <c r="IO283" s="39">
        <v>0</v>
      </c>
      <c r="IP283" s="39">
        <v>0</v>
      </c>
      <c r="IQ283" s="39">
        <v>0</v>
      </c>
      <c r="IR283" s="39">
        <v>0</v>
      </c>
      <c r="IS283" s="39">
        <v>0</v>
      </c>
      <c r="IT283" s="39">
        <v>0</v>
      </c>
      <c r="IU283" s="39">
        <v>12.5</v>
      </c>
      <c r="IV283" s="39">
        <v>3</v>
      </c>
      <c r="IW283" s="39">
        <v>0</v>
      </c>
      <c r="IX283" s="39">
        <v>0</v>
      </c>
      <c r="IY283" s="39">
        <v>1</v>
      </c>
      <c r="IZ283" s="39">
        <v>0</v>
      </c>
      <c r="JA283" s="39">
        <v>2</v>
      </c>
      <c r="JB283" s="39">
        <v>0</v>
      </c>
      <c r="JC283" s="39">
        <v>0</v>
      </c>
      <c r="JD283" s="2">
        <v>0</v>
      </c>
      <c r="JE283" s="2">
        <v>0</v>
      </c>
      <c r="JF283" s="2">
        <v>2</v>
      </c>
      <c r="JG283" s="2">
        <v>1</v>
      </c>
      <c r="JH283" s="2">
        <v>0</v>
      </c>
      <c r="JI283" s="2">
        <v>0</v>
      </c>
      <c r="JJ283" s="2">
        <v>0</v>
      </c>
      <c r="JK283" s="2">
        <v>0</v>
      </c>
      <c r="JL283" s="2">
        <v>1</v>
      </c>
      <c r="JM283" s="44">
        <v>0</v>
      </c>
      <c r="JN283" s="44">
        <v>2</v>
      </c>
      <c r="JO283" s="44">
        <v>0</v>
      </c>
      <c r="JP283" s="2">
        <v>0</v>
      </c>
      <c r="JQ283" s="2">
        <v>0</v>
      </c>
      <c r="JR283" s="2">
        <v>1</v>
      </c>
      <c r="JS283" s="2">
        <v>0</v>
      </c>
      <c r="JT283" s="2">
        <v>0</v>
      </c>
      <c r="JU283" s="2">
        <v>1</v>
      </c>
      <c r="JV283" s="2">
        <v>0</v>
      </c>
      <c r="JW283" s="2">
        <v>1</v>
      </c>
      <c r="JX283" s="2">
        <v>0</v>
      </c>
      <c r="JY283" s="2">
        <v>0</v>
      </c>
      <c r="JZ283" s="2">
        <v>0</v>
      </c>
      <c r="KA283" s="2">
        <v>0</v>
      </c>
      <c r="KB283" s="25">
        <v>0</v>
      </c>
      <c r="KC283" s="25">
        <v>0</v>
      </c>
      <c r="KD283" s="25">
        <v>0</v>
      </c>
      <c r="KE283" s="25">
        <v>1</v>
      </c>
      <c r="KF283" s="25">
        <v>3</v>
      </c>
      <c r="KG283" s="25">
        <v>1</v>
      </c>
      <c r="KH283" s="25">
        <v>0</v>
      </c>
      <c r="KI283" s="25">
        <v>2</v>
      </c>
      <c r="KJ283" s="25">
        <v>1</v>
      </c>
      <c r="KK283" s="25">
        <v>2</v>
      </c>
      <c r="KL283" s="25">
        <v>2</v>
      </c>
      <c r="KM283" s="25">
        <v>0</v>
      </c>
      <c r="KN283" s="25">
        <v>0</v>
      </c>
      <c r="KO283" s="25">
        <v>0</v>
      </c>
      <c r="KP283" s="25">
        <v>3</v>
      </c>
      <c r="KQ283" s="25">
        <v>2</v>
      </c>
      <c r="KR283" s="44">
        <v>100</v>
      </c>
      <c r="KS283" s="44">
        <v>0</v>
      </c>
      <c r="KT283" s="44">
        <v>999999999</v>
      </c>
      <c r="KU283" s="44">
        <v>50</v>
      </c>
      <c r="KV283" s="44">
        <v>0</v>
      </c>
      <c r="KW283" s="44">
        <v>100</v>
      </c>
      <c r="KX283" s="44">
        <v>0</v>
      </c>
      <c r="KY283" s="44">
        <v>999999999</v>
      </c>
      <c r="KZ283" s="44">
        <v>999999999</v>
      </c>
      <c r="LA283" s="44">
        <v>999999999</v>
      </c>
      <c r="LB283" s="44">
        <v>66.666666666666657</v>
      </c>
      <c r="LC283" s="44">
        <v>50</v>
      </c>
      <c r="LD283" s="44">
        <v>0</v>
      </c>
      <c r="LE283" s="44">
        <v>0</v>
      </c>
      <c r="LF283" s="44">
        <v>999999999</v>
      </c>
      <c r="LG283" s="44">
        <v>0</v>
      </c>
      <c r="LH283" s="44">
        <v>100</v>
      </c>
      <c r="LI283" s="44">
        <v>0</v>
      </c>
      <c r="LJ283" s="44">
        <v>100</v>
      </c>
      <c r="LK283" s="44">
        <v>999999999</v>
      </c>
      <c r="LL283" s="44">
        <v>999999999</v>
      </c>
      <c r="LM283" s="44">
        <v>999999999</v>
      </c>
      <c r="LN283" s="44">
        <v>33.333333333333329</v>
      </c>
      <c r="LO283" s="44">
        <v>0</v>
      </c>
      <c r="LP283" s="44">
        <v>0</v>
      </c>
      <c r="LQ283" s="44">
        <v>100</v>
      </c>
      <c r="LR283" s="44">
        <v>999999999</v>
      </c>
      <c r="LS283" s="44">
        <v>50</v>
      </c>
      <c r="LT283" s="44">
        <v>0</v>
      </c>
      <c r="LU283" s="44">
        <v>0</v>
      </c>
      <c r="LV283" s="44">
        <v>0</v>
      </c>
      <c r="LW283" s="44">
        <v>999999999</v>
      </c>
      <c r="LX283" s="44">
        <v>999999999</v>
      </c>
      <c r="LY283" s="44">
        <v>999999999</v>
      </c>
      <c r="LZ283" s="44">
        <v>0</v>
      </c>
      <c r="MA283" s="44">
        <v>50</v>
      </c>
      <c r="MB283" s="25">
        <v>1</v>
      </c>
      <c r="MC283" s="25">
        <v>0</v>
      </c>
      <c r="MD283" s="25">
        <v>0</v>
      </c>
      <c r="ME283" s="25">
        <v>1</v>
      </c>
      <c r="MF283" s="25">
        <v>1</v>
      </c>
      <c r="MG283" s="25">
        <v>0</v>
      </c>
      <c r="MH283" s="25">
        <v>0</v>
      </c>
      <c r="MI283" s="25">
        <v>0</v>
      </c>
      <c r="MJ283" s="25">
        <v>0</v>
      </c>
      <c r="MK283" s="25">
        <v>0</v>
      </c>
      <c r="ML283" s="25">
        <v>1</v>
      </c>
      <c r="MM283" s="25">
        <v>1</v>
      </c>
      <c r="MN283" s="25">
        <v>2</v>
      </c>
      <c r="MO283" s="25">
        <v>2</v>
      </c>
      <c r="MP283" s="25">
        <v>1</v>
      </c>
      <c r="MQ283" s="25">
        <v>2</v>
      </c>
      <c r="MR283" s="25">
        <v>7</v>
      </c>
      <c r="MS283" s="25">
        <v>1</v>
      </c>
      <c r="MT283" s="25">
        <v>1</v>
      </c>
      <c r="MU283" s="25">
        <v>0</v>
      </c>
      <c r="MV283" s="25">
        <v>4</v>
      </c>
      <c r="MW283" s="44">
        <v>4</v>
      </c>
      <c r="MX283" s="44">
        <v>1</v>
      </c>
      <c r="MY283" s="44">
        <v>3</v>
      </c>
      <c r="MZ283" s="44">
        <v>50</v>
      </c>
      <c r="NA283" s="44">
        <v>0</v>
      </c>
      <c r="NB283" s="44">
        <v>0</v>
      </c>
      <c r="NC283" s="44">
        <v>50</v>
      </c>
      <c r="ND283" s="44">
        <v>14.285714285714285</v>
      </c>
      <c r="NE283" s="44">
        <v>0</v>
      </c>
      <c r="NF283" s="44">
        <v>0</v>
      </c>
      <c r="NG283" s="44">
        <v>999999999</v>
      </c>
      <c r="NH283" s="44">
        <v>0</v>
      </c>
      <c r="NI283" s="44">
        <v>0</v>
      </c>
      <c r="NJ283" s="44">
        <v>100</v>
      </c>
      <c r="NK283" s="44">
        <v>33.333333333333329</v>
      </c>
      <c r="NL283" s="25">
        <v>1</v>
      </c>
      <c r="NM283" s="25">
        <v>0</v>
      </c>
      <c r="NN283" s="25">
        <v>0</v>
      </c>
      <c r="NO283" s="25">
        <v>0</v>
      </c>
      <c r="NP283" s="25">
        <v>0</v>
      </c>
      <c r="NQ283" s="25">
        <v>0</v>
      </c>
      <c r="NR283" s="25">
        <v>0</v>
      </c>
      <c r="NS283" s="25">
        <v>0</v>
      </c>
      <c r="NT283" s="25">
        <v>0</v>
      </c>
      <c r="NU283" s="25">
        <v>0</v>
      </c>
      <c r="NV283" s="25">
        <v>0</v>
      </c>
      <c r="NW283" s="25">
        <v>0</v>
      </c>
      <c r="NX283" s="25">
        <v>1</v>
      </c>
      <c r="NY283" s="25">
        <v>0</v>
      </c>
      <c r="NZ283" s="25">
        <v>0</v>
      </c>
      <c r="OA283" s="25">
        <v>0</v>
      </c>
      <c r="OB283" s="25">
        <v>0</v>
      </c>
      <c r="OC283" s="25">
        <v>1</v>
      </c>
      <c r="OD283" s="44">
        <v>0</v>
      </c>
      <c r="OE283" s="44">
        <v>0</v>
      </c>
      <c r="OF283" s="44">
        <v>0</v>
      </c>
      <c r="OG283" s="44">
        <v>0</v>
      </c>
      <c r="OH283" s="44">
        <v>0</v>
      </c>
      <c r="OI283" s="44">
        <v>0</v>
      </c>
      <c r="OJ283" s="44">
        <v>100</v>
      </c>
      <c r="OK283" s="44">
        <v>999999999</v>
      </c>
      <c r="OL283" s="44">
        <v>999999999</v>
      </c>
      <c r="OM283" s="44">
        <v>999999999</v>
      </c>
      <c r="ON283" s="44">
        <v>999999999</v>
      </c>
      <c r="OO283" s="44">
        <v>0</v>
      </c>
      <c r="OP283" s="44">
        <v>999999999</v>
      </c>
      <c r="OQ283" s="44">
        <v>999999999</v>
      </c>
      <c r="OR283" s="44">
        <v>999999999</v>
      </c>
      <c r="OS283" s="44">
        <v>999999999</v>
      </c>
      <c r="OT283" s="44">
        <v>999999999</v>
      </c>
      <c r="OU283" s="44">
        <v>999999999</v>
      </c>
      <c r="OV283" s="25">
        <v>2</v>
      </c>
      <c r="OW283" s="25">
        <v>4</v>
      </c>
      <c r="OX283" s="25">
        <v>3</v>
      </c>
      <c r="OY283" s="25">
        <v>4</v>
      </c>
      <c r="OZ283" s="25">
        <v>12</v>
      </c>
      <c r="PA283" s="25">
        <v>7</v>
      </c>
      <c r="PB283" s="25">
        <v>6</v>
      </c>
      <c r="PC283" s="25">
        <v>3</v>
      </c>
      <c r="PD283" s="25">
        <v>10</v>
      </c>
      <c r="PE283" s="25">
        <v>6</v>
      </c>
      <c r="PF283" s="25">
        <v>8</v>
      </c>
      <c r="PG283" s="25">
        <v>4</v>
      </c>
      <c r="PH283" s="25">
        <v>7</v>
      </c>
      <c r="PI283" s="25">
        <v>7</v>
      </c>
      <c r="PJ283" s="25">
        <v>3</v>
      </c>
      <c r="PK283" s="25">
        <v>4</v>
      </c>
      <c r="PL283" s="25">
        <v>13</v>
      </c>
      <c r="PM283" s="25">
        <v>7</v>
      </c>
      <c r="PN283" s="25">
        <v>6</v>
      </c>
      <c r="PO283" s="25">
        <v>3</v>
      </c>
      <c r="PP283" s="25">
        <v>10</v>
      </c>
      <c r="PQ283" s="25">
        <v>6</v>
      </c>
      <c r="PR283" s="25">
        <v>9</v>
      </c>
      <c r="PS283" s="25">
        <v>12</v>
      </c>
      <c r="PT283" s="44">
        <v>28.571428571428569</v>
      </c>
      <c r="PU283" s="44">
        <v>57.142857142857139</v>
      </c>
      <c r="PV283" s="44">
        <v>100</v>
      </c>
      <c r="PW283" s="44">
        <v>100</v>
      </c>
      <c r="PX283" s="44">
        <v>92.307692307692307</v>
      </c>
      <c r="PY283" s="44">
        <v>100</v>
      </c>
      <c r="PZ283" s="44">
        <v>100</v>
      </c>
      <c r="QA283" s="44">
        <v>100</v>
      </c>
      <c r="QB283" s="44">
        <v>100</v>
      </c>
      <c r="QC283" s="44">
        <v>100</v>
      </c>
      <c r="QD283" s="44">
        <v>88.888888888888886</v>
      </c>
      <c r="QE283" s="44">
        <v>33.333333333333329</v>
      </c>
      <c r="QF283" s="25">
        <v>2</v>
      </c>
      <c r="QG283" s="25">
        <v>3</v>
      </c>
      <c r="QH283" s="25">
        <v>3</v>
      </c>
      <c r="QI283" s="25">
        <v>4</v>
      </c>
      <c r="QJ283" s="25">
        <v>12</v>
      </c>
      <c r="QK283" s="25">
        <v>4</v>
      </c>
      <c r="QL283" s="25">
        <v>2</v>
      </c>
      <c r="QM283" s="25">
        <v>2</v>
      </c>
      <c r="QN283" s="25">
        <v>9</v>
      </c>
      <c r="QO283" s="25">
        <v>4</v>
      </c>
      <c r="QP283" s="25">
        <v>4</v>
      </c>
      <c r="QQ283" s="25">
        <v>7</v>
      </c>
      <c r="QR283" s="25">
        <v>7</v>
      </c>
      <c r="QS283" s="25">
        <v>3</v>
      </c>
      <c r="QT283" s="25">
        <v>4</v>
      </c>
      <c r="QU283" s="25">
        <v>13</v>
      </c>
      <c r="QV283" s="25">
        <v>7</v>
      </c>
      <c r="QW283" s="25">
        <v>6</v>
      </c>
      <c r="QX283" s="25">
        <v>3</v>
      </c>
      <c r="QY283" s="25">
        <v>10</v>
      </c>
      <c r="QZ283" s="25">
        <v>6</v>
      </c>
      <c r="RA283" s="25">
        <v>9</v>
      </c>
      <c r="RB283" s="44">
        <v>28.571428571428569</v>
      </c>
      <c r="RC283" s="44">
        <v>42.857142857142854</v>
      </c>
      <c r="RD283" s="44">
        <v>100</v>
      </c>
      <c r="RE283" s="44">
        <v>100</v>
      </c>
      <c r="RF283" s="44">
        <v>92.307692307692307</v>
      </c>
      <c r="RG283" s="44">
        <v>57.142857142857139</v>
      </c>
      <c r="RH283" s="44">
        <v>33.333333333333329</v>
      </c>
      <c r="RI283" s="44">
        <v>66.666666666666657</v>
      </c>
      <c r="RJ283" s="44">
        <v>90</v>
      </c>
      <c r="RK283" s="44">
        <v>66.666666666666657</v>
      </c>
      <c r="RL283" s="44">
        <v>44.444444444444443</v>
      </c>
      <c r="RM283" s="25">
        <v>5</v>
      </c>
      <c r="RN283" s="25">
        <v>2</v>
      </c>
      <c r="RO283" s="25">
        <v>1</v>
      </c>
      <c r="RP283" s="25">
        <v>4</v>
      </c>
      <c r="RQ283" s="25">
        <v>8</v>
      </c>
      <c r="RR283" s="25">
        <v>3</v>
      </c>
      <c r="RS283" s="25">
        <v>3</v>
      </c>
      <c r="RT283" s="25">
        <v>2</v>
      </c>
      <c r="RU283" s="25">
        <v>7</v>
      </c>
      <c r="RV283" s="25">
        <v>3</v>
      </c>
      <c r="RW283" s="25">
        <v>6</v>
      </c>
      <c r="RX283" s="25">
        <v>8</v>
      </c>
      <c r="RY283" s="25">
        <v>5</v>
      </c>
      <c r="RZ283" s="25">
        <v>2</v>
      </c>
      <c r="SA283" s="25">
        <v>1</v>
      </c>
      <c r="SB283" s="25">
        <v>2</v>
      </c>
      <c r="SC283" s="25">
        <v>7</v>
      </c>
      <c r="SD283" s="25">
        <v>4</v>
      </c>
      <c r="SE283" s="25">
        <v>2</v>
      </c>
      <c r="SF283" s="25">
        <v>1</v>
      </c>
      <c r="SG283" s="25">
        <v>7</v>
      </c>
      <c r="SH283" s="25">
        <v>4</v>
      </c>
      <c r="SI283" s="25">
        <v>3</v>
      </c>
      <c r="SJ283" s="25">
        <v>6</v>
      </c>
      <c r="SK283" s="25">
        <v>5</v>
      </c>
      <c r="SL283" s="25">
        <v>2</v>
      </c>
      <c r="SM283" s="25">
        <v>1</v>
      </c>
      <c r="SN283" s="25">
        <v>2</v>
      </c>
      <c r="SO283" s="25">
        <v>7</v>
      </c>
      <c r="SP283" s="25">
        <v>3</v>
      </c>
      <c r="SQ283" s="25">
        <v>2</v>
      </c>
      <c r="SR283" s="25">
        <v>1</v>
      </c>
      <c r="SS283" s="25">
        <v>6</v>
      </c>
      <c r="ST283" s="25">
        <v>2</v>
      </c>
      <c r="SU283" s="25">
        <v>3</v>
      </c>
      <c r="SV283" s="25">
        <v>5</v>
      </c>
      <c r="SW283" s="44">
        <v>100</v>
      </c>
      <c r="SX283" s="44">
        <v>33.333333333333329</v>
      </c>
      <c r="SY283" s="44">
        <v>50</v>
      </c>
      <c r="SZ283" s="44">
        <v>100</v>
      </c>
      <c r="TA283" s="44">
        <v>80</v>
      </c>
      <c r="TB283" s="44">
        <v>75</v>
      </c>
      <c r="TC283" s="44">
        <v>60</v>
      </c>
      <c r="TD283" s="44">
        <v>100</v>
      </c>
      <c r="TE283" s="44">
        <v>87.5</v>
      </c>
      <c r="TF283" s="44">
        <v>50</v>
      </c>
      <c r="TG283" s="44">
        <v>100</v>
      </c>
      <c r="TH283" s="44">
        <v>80</v>
      </c>
      <c r="TI283" s="44">
        <v>100</v>
      </c>
      <c r="TJ283" s="44">
        <v>33.333333333333329</v>
      </c>
      <c r="TK283" s="44">
        <v>50</v>
      </c>
      <c r="TL283" s="44">
        <v>50</v>
      </c>
      <c r="TM283" s="44">
        <v>70</v>
      </c>
      <c r="TN283" s="44">
        <v>100</v>
      </c>
      <c r="TO283" s="44">
        <v>40</v>
      </c>
      <c r="TP283" s="44">
        <v>50</v>
      </c>
      <c r="TQ283" s="44">
        <v>87.5</v>
      </c>
      <c r="TR283" s="44">
        <v>66.666666666666657</v>
      </c>
      <c r="TS283" s="44">
        <v>50</v>
      </c>
      <c r="TT283" s="44">
        <v>60</v>
      </c>
      <c r="TU283" s="44">
        <v>100</v>
      </c>
      <c r="TV283" s="44">
        <v>33.333333333333329</v>
      </c>
      <c r="TW283" s="44">
        <v>50</v>
      </c>
      <c r="TX283" s="44">
        <v>50</v>
      </c>
      <c r="TY283" s="44">
        <v>70</v>
      </c>
      <c r="TZ283" s="44">
        <v>75</v>
      </c>
      <c r="UA283" s="44">
        <v>40</v>
      </c>
      <c r="UB283" s="44">
        <v>50</v>
      </c>
      <c r="UC283" s="44">
        <v>75</v>
      </c>
      <c r="UD283" s="44">
        <v>33.333333333333329</v>
      </c>
      <c r="UE283" s="44">
        <v>50</v>
      </c>
      <c r="UF283" s="44">
        <v>50</v>
      </c>
    </row>
    <row r="284" spans="1:552" x14ac:dyDescent="0.25">
      <c r="A284" s="2" t="str">
        <f t="shared" si="4"/>
        <v xml:space="preserve">430920 Gravataí                                                                                                                                     </v>
      </c>
      <c r="B284" s="58">
        <v>430920</v>
      </c>
      <c r="C284" s="2" t="s">
        <v>328</v>
      </c>
      <c r="D284" s="56">
        <v>27</v>
      </c>
      <c r="E284" s="56">
        <v>22</v>
      </c>
      <c r="F284" s="56">
        <v>38</v>
      </c>
      <c r="G284" s="56">
        <v>29</v>
      </c>
      <c r="H284" s="56">
        <v>32</v>
      </c>
      <c r="I284" s="56">
        <v>40</v>
      </c>
      <c r="J284" s="56">
        <v>45</v>
      </c>
      <c r="K284" s="56">
        <v>51</v>
      </c>
      <c r="L284" s="56">
        <v>48</v>
      </c>
      <c r="M284" s="56">
        <v>46</v>
      </c>
      <c r="N284" s="56">
        <v>45</v>
      </c>
      <c r="O284" s="56">
        <v>28</v>
      </c>
      <c r="P284" s="59">
        <v>16</v>
      </c>
      <c r="Q284" s="59">
        <v>8</v>
      </c>
      <c r="R284" s="59">
        <v>12</v>
      </c>
      <c r="S284" s="59">
        <v>14</v>
      </c>
      <c r="T284" s="59">
        <v>19</v>
      </c>
      <c r="U284" s="59">
        <v>20</v>
      </c>
      <c r="V284" s="59">
        <v>28</v>
      </c>
      <c r="W284" s="59">
        <v>34</v>
      </c>
      <c r="X284" s="59">
        <v>30</v>
      </c>
      <c r="Y284" s="59">
        <v>32</v>
      </c>
      <c r="Z284" s="59">
        <v>30</v>
      </c>
      <c r="AA284" s="59">
        <v>22</v>
      </c>
      <c r="AB284" s="62">
        <v>59.259259259259252</v>
      </c>
      <c r="AC284" s="62">
        <v>36.363636363636367</v>
      </c>
      <c r="AD284" s="62">
        <v>31.578947368421051</v>
      </c>
      <c r="AE284" s="62">
        <v>48.275862068965516</v>
      </c>
      <c r="AF284" s="62">
        <v>59.375</v>
      </c>
      <c r="AG284" s="62">
        <v>50</v>
      </c>
      <c r="AH284" s="62">
        <v>62.222222222222221</v>
      </c>
      <c r="AI284" s="62">
        <v>66.666666666666657</v>
      </c>
      <c r="AJ284" s="62">
        <v>62.5</v>
      </c>
      <c r="AK284" s="62">
        <v>69.565217391304344</v>
      </c>
      <c r="AL284" s="62">
        <v>66.666666666666657</v>
      </c>
      <c r="AM284" s="62">
        <v>78.571428571428569</v>
      </c>
      <c r="AN284" s="61">
        <v>11</v>
      </c>
      <c r="AO284" s="25">
        <v>12</v>
      </c>
      <c r="AP284" s="25">
        <v>23</v>
      </c>
      <c r="AQ284" s="25">
        <v>15</v>
      </c>
      <c r="AR284" s="25">
        <v>11</v>
      </c>
      <c r="AS284" s="25">
        <v>18</v>
      </c>
      <c r="AT284" s="25">
        <v>17</v>
      </c>
      <c r="AU284" s="25">
        <v>16</v>
      </c>
      <c r="AV284" s="25">
        <v>15</v>
      </c>
      <c r="AW284" s="25">
        <v>12</v>
      </c>
      <c r="AX284" s="25">
        <v>13</v>
      </c>
      <c r="AY284" s="25">
        <v>6</v>
      </c>
      <c r="AZ284" s="39">
        <v>40.74074074074074</v>
      </c>
      <c r="BA284" s="39">
        <v>54.54545454545454</v>
      </c>
      <c r="BB284" s="39">
        <v>60.526315789473685</v>
      </c>
      <c r="BC284" s="39">
        <v>51.724137931034484</v>
      </c>
      <c r="BD284" s="39">
        <v>34.375</v>
      </c>
      <c r="BE284" s="39">
        <v>45</v>
      </c>
      <c r="BF284" s="39">
        <v>37.777777777777779</v>
      </c>
      <c r="BG284" s="39">
        <v>31.372549019607842</v>
      </c>
      <c r="BH284" s="39">
        <v>31.25</v>
      </c>
      <c r="BI284" s="39">
        <v>26.086956521739129</v>
      </c>
      <c r="BJ284" s="39">
        <v>28.888888888888886</v>
      </c>
      <c r="BK284" s="39">
        <v>21.428571428571427</v>
      </c>
      <c r="BL284" s="25">
        <v>0</v>
      </c>
      <c r="BM284" s="25">
        <v>2</v>
      </c>
      <c r="BN284" s="25">
        <v>3</v>
      </c>
      <c r="BO284" s="25">
        <v>0</v>
      </c>
      <c r="BP284" s="25">
        <v>2</v>
      </c>
      <c r="BQ284" s="25">
        <v>2</v>
      </c>
      <c r="BR284" s="25">
        <v>0</v>
      </c>
      <c r="BS284" s="25">
        <v>1</v>
      </c>
      <c r="BT284" s="25">
        <v>3</v>
      </c>
      <c r="BU284" s="25">
        <v>2</v>
      </c>
      <c r="BV284" s="25">
        <v>2</v>
      </c>
      <c r="BW284" s="25">
        <v>0</v>
      </c>
      <c r="BX284" s="39">
        <v>0</v>
      </c>
      <c r="BY284" s="39">
        <v>9.0909090909090917</v>
      </c>
      <c r="BZ284" s="39">
        <v>7.8947368421052628</v>
      </c>
      <c r="CA284" s="39">
        <v>0</v>
      </c>
      <c r="CB284" s="39">
        <v>6.25</v>
      </c>
      <c r="CC284" s="39">
        <v>5</v>
      </c>
      <c r="CD284" s="39">
        <v>0</v>
      </c>
      <c r="CE284" s="39">
        <v>1.9607843137254901</v>
      </c>
      <c r="CF284" s="39">
        <v>6.25</v>
      </c>
      <c r="CG284" s="39">
        <v>4.3478260869565215</v>
      </c>
      <c r="CH284" s="39">
        <v>4.4444444444444446</v>
      </c>
      <c r="CI284" s="39">
        <v>0</v>
      </c>
      <c r="CJ284" s="63">
        <v>4</v>
      </c>
      <c r="CK284" s="63">
        <v>0</v>
      </c>
      <c r="CL284" s="63">
        <v>1</v>
      </c>
      <c r="CM284" s="63">
        <v>2</v>
      </c>
      <c r="CN284" s="63">
        <v>6</v>
      </c>
      <c r="CO284" s="63">
        <v>5</v>
      </c>
      <c r="CP284" s="63">
        <v>10</v>
      </c>
      <c r="CQ284" s="63">
        <v>12</v>
      </c>
      <c r="CR284" s="63">
        <v>10</v>
      </c>
      <c r="CS284" s="63">
        <v>13</v>
      </c>
      <c r="CT284" s="63">
        <v>7</v>
      </c>
      <c r="CU284" s="63">
        <v>5</v>
      </c>
      <c r="CV284" s="63">
        <v>1</v>
      </c>
      <c r="CW284" s="63">
        <v>1</v>
      </c>
      <c r="CX284" s="63">
        <v>1</v>
      </c>
      <c r="CY284" s="63">
        <v>0</v>
      </c>
      <c r="CZ284" s="63">
        <v>1</v>
      </c>
      <c r="DA284" s="63">
        <v>2</v>
      </c>
      <c r="DB284" s="63">
        <v>2</v>
      </c>
      <c r="DC284" s="63">
        <v>6</v>
      </c>
      <c r="DD284" s="63">
        <v>1</v>
      </c>
      <c r="DE284" s="63">
        <v>0</v>
      </c>
      <c r="DF284" s="63">
        <v>1</v>
      </c>
      <c r="DG284" s="63">
        <v>2</v>
      </c>
      <c r="DH284" s="25">
        <v>0</v>
      </c>
      <c r="DI284" s="25">
        <v>1</v>
      </c>
      <c r="DJ284" s="25">
        <v>1</v>
      </c>
      <c r="DK284" s="25">
        <v>1</v>
      </c>
      <c r="DL284" s="25">
        <v>2</v>
      </c>
      <c r="DM284" s="25">
        <v>3</v>
      </c>
      <c r="DN284" s="25">
        <v>6</v>
      </c>
      <c r="DO284" s="25">
        <v>1</v>
      </c>
      <c r="DP284" s="25">
        <v>1</v>
      </c>
      <c r="DQ284" s="25">
        <v>2</v>
      </c>
      <c r="DR284" s="25">
        <v>2</v>
      </c>
      <c r="DS284" s="25">
        <v>3</v>
      </c>
      <c r="DT284" s="34">
        <v>5</v>
      </c>
      <c r="DU284" s="34">
        <v>2</v>
      </c>
      <c r="DV284" s="34">
        <v>3</v>
      </c>
      <c r="DW284" s="34">
        <v>3</v>
      </c>
      <c r="DX284" s="34">
        <v>9</v>
      </c>
      <c r="DY284" s="34">
        <v>10</v>
      </c>
      <c r="DZ284" s="34">
        <v>18</v>
      </c>
      <c r="EA284" s="2">
        <v>19</v>
      </c>
      <c r="EB284" s="2">
        <v>12</v>
      </c>
      <c r="EC284" s="2">
        <v>15</v>
      </c>
      <c r="ED284" s="2">
        <v>10</v>
      </c>
      <c r="EE284" s="2">
        <v>10</v>
      </c>
      <c r="EF284" s="34">
        <v>80</v>
      </c>
      <c r="EG284" s="34">
        <v>0</v>
      </c>
      <c r="EH284" s="34">
        <v>33.333333333333329</v>
      </c>
      <c r="EI284" s="34">
        <v>66.666666666666657</v>
      </c>
      <c r="EJ284" s="34">
        <v>66.666666666666657</v>
      </c>
      <c r="EK284" s="34">
        <v>50</v>
      </c>
      <c r="EL284" s="34">
        <v>55.555555555555557</v>
      </c>
      <c r="EM284" s="34">
        <v>63.157894736842103</v>
      </c>
      <c r="EN284" s="34">
        <v>83.333333333333343</v>
      </c>
      <c r="EO284" s="34">
        <v>86.666666666666671</v>
      </c>
      <c r="EP284" s="34">
        <v>70</v>
      </c>
      <c r="EQ284" s="34">
        <v>50</v>
      </c>
      <c r="ER284" s="34">
        <v>20</v>
      </c>
      <c r="ES284" s="34">
        <v>50</v>
      </c>
      <c r="ET284" s="34">
        <v>33.333333333333329</v>
      </c>
      <c r="EU284" s="34">
        <v>0</v>
      </c>
      <c r="EV284" s="34">
        <v>11.111111111111111</v>
      </c>
      <c r="EW284" s="34">
        <v>20</v>
      </c>
      <c r="EX284" s="34">
        <v>11.111111111111111</v>
      </c>
      <c r="EY284" s="34">
        <v>31.578947368421051</v>
      </c>
      <c r="EZ284" s="34">
        <v>8.3333333333333321</v>
      </c>
      <c r="FA284" s="34">
        <v>0</v>
      </c>
      <c r="FB284" s="34">
        <v>10</v>
      </c>
      <c r="FC284" s="34">
        <v>20</v>
      </c>
      <c r="FD284" s="42">
        <v>0</v>
      </c>
      <c r="FE284" s="42">
        <v>50</v>
      </c>
      <c r="FF284" s="42">
        <v>33.333333333333329</v>
      </c>
      <c r="FG284" s="42">
        <v>33.333333333333329</v>
      </c>
      <c r="FH284" s="42">
        <v>22.222222222222221</v>
      </c>
      <c r="FI284" s="42">
        <v>30</v>
      </c>
      <c r="FJ284" s="42">
        <v>33.333333333333329</v>
      </c>
      <c r="FK284" s="42">
        <v>5.2631578947368416</v>
      </c>
      <c r="FL284" s="42">
        <v>8.3333333333333321</v>
      </c>
      <c r="FM284" s="42">
        <v>13.333333333333334</v>
      </c>
      <c r="FN284" s="42">
        <v>20</v>
      </c>
      <c r="FO284" s="42">
        <v>30</v>
      </c>
      <c r="FP284" s="42">
        <v>9</v>
      </c>
      <c r="FQ284" s="2">
        <v>5</v>
      </c>
      <c r="FR284" s="2">
        <v>5</v>
      </c>
      <c r="FS284" s="2">
        <v>2</v>
      </c>
      <c r="FT284" s="2">
        <v>9</v>
      </c>
      <c r="FU284" s="2">
        <v>10</v>
      </c>
      <c r="FV284" s="2">
        <v>17</v>
      </c>
      <c r="FW284" s="2">
        <v>17</v>
      </c>
      <c r="FX284" s="2">
        <v>18</v>
      </c>
      <c r="FY284" s="2">
        <v>20</v>
      </c>
      <c r="FZ284" s="2">
        <v>19</v>
      </c>
      <c r="GA284" s="2">
        <v>13</v>
      </c>
      <c r="GB284" s="25">
        <v>2</v>
      </c>
      <c r="GC284" s="25">
        <v>1</v>
      </c>
      <c r="GD284" s="25">
        <v>3</v>
      </c>
      <c r="GE284" s="25">
        <v>3</v>
      </c>
      <c r="GF284" s="25">
        <v>3</v>
      </c>
      <c r="GG284" s="25">
        <v>2</v>
      </c>
      <c r="GH284" s="25">
        <v>3</v>
      </c>
      <c r="GI284" s="25">
        <v>5</v>
      </c>
      <c r="GJ284" s="25">
        <v>2</v>
      </c>
      <c r="GK284" s="25">
        <v>5</v>
      </c>
      <c r="GL284" s="25">
        <v>4</v>
      </c>
      <c r="GM284" s="25">
        <v>1</v>
      </c>
      <c r="GN284" s="2">
        <v>0</v>
      </c>
      <c r="GO284" s="2">
        <v>0</v>
      </c>
      <c r="GP284" s="2">
        <v>2</v>
      </c>
      <c r="GQ284" s="2">
        <v>6</v>
      </c>
      <c r="GR284" s="2">
        <v>4</v>
      </c>
      <c r="GS284" s="2">
        <v>2</v>
      </c>
      <c r="GT284" s="2">
        <v>5</v>
      </c>
      <c r="GU284" s="2">
        <v>1</v>
      </c>
      <c r="GV284" s="2">
        <v>5</v>
      </c>
      <c r="GW284" s="2">
        <v>3</v>
      </c>
      <c r="GX284" s="2">
        <v>4</v>
      </c>
      <c r="GY284" s="2">
        <v>3</v>
      </c>
      <c r="GZ284" s="2">
        <v>11</v>
      </c>
      <c r="HA284" s="2">
        <v>6</v>
      </c>
      <c r="HB284" s="2">
        <v>10</v>
      </c>
      <c r="HC284" s="2">
        <v>11</v>
      </c>
      <c r="HD284" s="2">
        <v>16</v>
      </c>
      <c r="HE284" s="2">
        <v>14</v>
      </c>
      <c r="HF284" s="2">
        <v>25</v>
      </c>
      <c r="HG284" s="2">
        <v>23</v>
      </c>
      <c r="HH284" s="2">
        <v>25</v>
      </c>
      <c r="HI284" s="2">
        <v>28</v>
      </c>
      <c r="HJ284" s="2">
        <v>27</v>
      </c>
      <c r="HK284" s="2">
        <v>17</v>
      </c>
      <c r="HL284" s="34">
        <v>81.818181818181827</v>
      </c>
      <c r="HM284" s="34">
        <v>83.333333333333343</v>
      </c>
      <c r="HN284" s="34">
        <v>50</v>
      </c>
      <c r="HO284" s="34">
        <v>18.181818181818183</v>
      </c>
      <c r="HP284" s="34">
        <v>56.25</v>
      </c>
      <c r="HQ284" s="34">
        <v>71.428571428571431</v>
      </c>
      <c r="HR284" s="34">
        <v>68</v>
      </c>
      <c r="HS284" s="34">
        <v>73.91304347826086</v>
      </c>
      <c r="HT284" s="34">
        <v>72</v>
      </c>
      <c r="HU284" s="34">
        <v>71.428571428571431</v>
      </c>
      <c r="HV284" s="34">
        <v>70.370370370370367</v>
      </c>
      <c r="HW284" s="34">
        <v>76.470588235294116</v>
      </c>
      <c r="HX284" s="39">
        <v>18.181818181818183</v>
      </c>
      <c r="HY284" s="39">
        <v>16.666666666666664</v>
      </c>
      <c r="HZ284" s="39">
        <v>30</v>
      </c>
      <c r="IA284" s="39">
        <v>27.27272727272727</v>
      </c>
      <c r="IB284" s="39">
        <v>18.75</v>
      </c>
      <c r="IC284" s="39">
        <v>14.285714285714285</v>
      </c>
      <c r="ID284" s="39">
        <v>12</v>
      </c>
      <c r="IE284" s="39">
        <v>21.739130434782609</v>
      </c>
      <c r="IF284" s="39">
        <v>8</v>
      </c>
      <c r="IG284" s="39">
        <v>17.857142857142858</v>
      </c>
      <c r="IH284" s="39">
        <v>14.814814814814813</v>
      </c>
      <c r="II284" s="39">
        <v>5.8823529411764701</v>
      </c>
      <c r="IJ284" s="39">
        <v>0</v>
      </c>
      <c r="IK284" s="39">
        <v>0</v>
      </c>
      <c r="IL284" s="39">
        <v>20</v>
      </c>
      <c r="IM284" s="39">
        <v>54.54545454545454</v>
      </c>
      <c r="IN284" s="39">
        <v>25</v>
      </c>
      <c r="IO284" s="39">
        <v>14.285714285714285</v>
      </c>
      <c r="IP284" s="39">
        <v>20</v>
      </c>
      <c r="IQ284" s="39">
        <v>4.3478260869565215</v>
      </c>
      <c r="IR284" s="39">
        <v>20</v>
      </c>
      <c r="IS284" s="39">
        <v>10.714285714285714</v>
      </c>
      <c r="IT284" s="39">
        <v>14.814814814814813</v>
      </c>
      <c r="IU284" s="39">
        <v>17.647058823529413</v>
      </c>
      <c r="IV284" s="39">
        <v>5</v>
      </c>
      <c r="IW284" s="39">
        <v>7</v>
      </c>
      <c r="IX284" s="39">
        <v>11</v>
      </c>
      <c r="IY284" s="39">
        <v>8</v>
      </c>
      <c r="IZ284" s="39">
        <v>5</v>
      </c>
      <c r="JA284" s="39">
        <v>6</v>
      </c>
      <c r="JB284" s="39">
        <v>12</v>
      </c>
      <c r="JC284" s="39">
        <v>9</v>
      </c>
      <c r="JD284" s="2">
        <v>9</v>
      </c>
      <c r="JE284" s="2">
        <v>7</v>
      </c>
      <c r="JF284" s="2">
        <v>8</v>
      </c>
      <c r="JG284" s="2">
        <v>4</v>
      </c>
      <c r="JH284" s="2">
        <v>2</v>
      </c>
      <c r="JI284" s="2">
        <v>1</v>
      </c>
      <c r="JJ284" s="2">
        <v>6</v>
      </c>
      <c r="JK284" s="2">
        <v>3</v>
      </c>
      <c r="JL284" s="2">
        <v>2</v>
      </c>
      <c r="JM284" s="44">
        <v>1</v>
      </c>
      <c r="JN284" s="44">
        <v>2</v>
      </c>
      <c r="JO284" s="44">
        <v>3</v>
      </c>
      <c r="JP284" s="2">
        <v>2</v>
      </c>
      <c r="JQ284" s="2">
        <v>0</v>
      </c>
      <c r="JR284" s="2">
        <v>2</v>
      </c>
      <c r="JS284" s="2">
        <v>1</v>
      </c>
      <c r="JT284" s="2">
        <v>4</v>
      </c>
      <c r="JU284" s="2">
        <v>1</v>
      </c>
      <c r="JV284" s="2">
        <v>3</v>
      </c>
      <c r="JW284" s="2">
        <v>1</v>
      </c>
      <c r="JX284" s="2">
        <v>2</v>
      </c>
      <c r="JY284" s="2">
        <v>5</v>
      </c>
      <c r="JZ284" s="2">
        <v>1</v>
      </c>
      <c r="KA284" s="2">
        <v>3</v>
      </c>
      <c r="KB284" s="25">
        <v>2</v>
      </c>
      <c r="KC284" s="25">
        <v>3</v>
      </c>
      <c r="KD284" s="25">
        <v>1</v>
      </c>
      <c r="KE284" s="25">
        <v>1</v>
      </c>
      <c r="KF284" s="25">
        <v>11</v>
      </c>
      <c r="KG284" s="25">
        <v>9</v>
      </c>
      <c r="KH284" s="25">
        <v>20</v>
      </c>
      <c r="KI284" s="25">
        <v>12</v>
      </c>
      <c r="KJ284" s="25">
        <v>9</v>
      </c>
      <c r="KK284" s="25">
        <v>12</v>
      </c>
      <c r="KL284" s="25">
        <v>15</v>
      </c>
      <c r="KM284" s="25">
        <v>15</v>
      </c>
      <c r="KN284" s="25">
        <v>13</v>
      </c>
      <c r="KO284" s="25">
        <v>10</v>
      </c>
      <c r="KP284" s="25">
        <v>11</v>
      </c>
      <c r="KQ284" s="25">
        <v>6</v>
      </c>
      <c r="KR284" s="44">
        <v>45.454545454545453</v>
      </c>
      <c r="KS284" s="44">
        <v>77.777777777777786</v>
      </c>
      <c r="KT284" s="44">
        <v>55.000000000000007</v>
      </c>
      <c r="KU284" s="44">
        <v>66.666666666666657</v>
      </c>
      <c r="KV284" s="44">
        <v>55.555555555555557</v>
      </c>
      <c r="KW284" s="44">
        <v>50</v>
      </c>
      <c r="KX284" s="44">
        <v>80</v>
      </c>
      <c r="KY284" s="44">
        <v>60</v>
      </c>
      <c r="KZ284" s="44">
        <v>69.230769230769226</v>
      </c>
      <c r="LA284" s="44">
        <v>70</v>
      </c>
      <c r="LB284" s="44">
        <v>72.727272727272734</v>
      </c>
      <c r="LC284" s="44">
        <v>66.666666666666657</v>
      </c>
      <c r="LD284" s="44">
        <v>18.181818181818183</v>
      </c>
      <c r="LE284" s="44">
        <v>11.111111111111111</v>
      </c>
      <c r="LF284" s="44">
        <v>30</v>
      </c>
      <c r="LG284" s="44">
        <v>25</v>
      </c>
      <c r="LH284" s="44">
        <v>22.222222222222221</v>
      </c>
      <c r="LI284" s="44">
        <v>8.3333333333333321</v>
      </c>
      <c r="LJ284" s="44">
        <v>13.333333333333334</v>
      </c>
      <c r="LK284" s="44">
        <v>20</v>
      </c>
      <c r="LL284" s="44">
        <v>15.384615384615385</v>
      </c>
      <c r="LM284" s="44">
        <v>0</v>
      </c>
      <c r="LN284" s="44">
        <v>18.181818181818183</v>
      </c>
      <c r="LO284" s="44">
        <v>16.666666666666664</v>
      </c>
      <c r="LP284" s="44">
        <v>36.363636363636367</v>
      </c>
      <c r="LQ284" s="44">
        <v>11.111111111111111</v>
      </c>
      <c r="LR284" s="44">
        <v>15</v>
      </c>
      <c r="LS284" s="44">
        <v>8.3333333333333321</v>
      </c>
      <c r="LT284" s="44">
        <v>22.222222222222221</v>
      </c>
      <c r="LU284" s="44">
        <v>41.666666666666671</v>
      </c>
      <c r="LV284" s="44">
        <v>6.666666666666667</v>
      </c>
      <c r="LW284" s="44">
        <v>20</v>
      </c>
      <c r="LX284" s="44">
        <v>15.384615384615385</v>
      </c>
      <c r="LY284" s="44">
        <v>30</v>
      </c>
      <c r="LZ284" s="44">
        <v>9.0909090909090917</v>
      </c>
      <c r="MA284" s="44">
        <v>16.666666666666664</v>
      </c>
      <c r="MB284" s="25">
        <v>1</v>
      </c>
      <c r="MC284" s="25">
        <v>0</v>
      </c>
      <c r="MD284" s="25">
        <v>3</v>
      </c>
      <c r="ME284" s="25">
        <v>0</v>
      </c>
      <c r="MF284" s="25">
        <v>1</v>
      </c>
      <c r="MG284" s="25">
        <v>3</v>
      </c>
      <c r="MH284" s="25">
        <v>2</v>
      </c>
      <c r="MI284" s="25">
        <v>4</v>
      </c>
      <c r="MJ284" s="25">
        <v>0</v>
      </c>
      <c r="MK284" s="25">
        <v>0</v>
      </c>
      <c r="ML284" s="25">
        <v>2</v>
      </c>
      <c r="MM284" s="25">
        <v>0</v>
      </c>
      <c r="MN284" s="25">
        <v>5</v>
      </c>
      <c r="MO284" s="25">
        <v>2</v>
      </c>
      <c r="MP284" s="25">
        <v>3</v>
      </c>
      <c r="MQ284" s="25">
        <v>3</v>
      </c>
      <c r="MR284" s="25">
        <v>9</v>
      </c>
      <c r="MS284" s="25">
        <v>10</v>
      </c>
      <c r="MT284" s="25">
        <v>18</v>
      </c>
      <c r="MU284" s="25">
        <v>12</v>
      </c>
      <c r="MV284" s="25">
        <v>4</v>
      </c>
      <c r="MW284" s="44">
        <v>8</v>
      </c>
      <c r="MX284" s="44">
        <v>4</v>
      </c>
      <c r="MY284" s="44">
        <v>3</v>
      </c>
      <c r="MZ284" s="44">
        <v>20</v>
      </c>
      <c r="NA284" s="44">
        <v>0</v>
      </c>
      <c r="NB284" s="44">
        <v>100</v>
      </c>
      <c r="NC284" s="44">
        <v>0</v>
      </c>
      <c r="ND284" s="44">
        <v>11.111111111111111</v>
      </c>
      <c r="NE284" s="44">
        <v>30</v>
      </c>
      <c r="NF284" s="44">
        <v>11.111111111111111</v>
      </c>
      <c r="NG284" s="44">
        <v>33.333333333333329</v>
      </c>
      <c r="NH284" s="44">
        <v>0</v>
      </c>
      <c r="NI284" s="44">
        <v>0</v>
      </c>
      <c r="NJ284" s="44">
        <v>50</v>
      </c>
      <c r="NK284" s="44">
        <v>0</v>
      </c>
      <c r="NL284" s="25">
        <v>1</v>
      </c>
      <c r="NM284" s="25">
        <v>1</v>
      </c>
      <c r="NN284" s="25">
        <v>1</v>
      </c>
      <c r="NO284" s="25">
        <v>0</v>
      </c>
      <c r="NP284" s="25">
        <v>0</v>
      </c>
      <c r="NQ284" s="25">
        <v>0</v>
      </c>
      <c r="NR284" s="25">
        <v>1</v>
      </c>
      <c r="NS284" s="25">
        <v>0</v>
      </c>
      <c r="NT284" s="25">
        <v>0</v>
      </c>
      <c r="NU284" s="25">
        <v>0</v>
      </c>
      <c r="NV284" s="25">
        <v>0</v>
      </c>
      <c r="NW284" s="25">
        <v>0</v>
      </c>
      <c r="NX284" s="25">
        <v>2</v>
      </c>
      <c r="NY284" s="25">
        <v>3</v>
      </c>
      <c r="NZ284" s="25">
        <v>2</v>
      </c>
      <c r="OA284" s="25">
        <v>2</v>
      </c>
      <c r="OB284" s="25">
        <v>2</v>
      </c>
      <c r="OC284" s="25">
        <v>0</v>
      </c>
      <c r="OD284" s="44">
        <v>1</v>
      </c>
      <c r="OE284" s="44">
        <v>0</v>
      </c>
      <c r="OF284" s="44">
        <v>0</v>
      </c>
      <c r="OG284" s="44">
        <v>0</v>
      </c>
      <c r="OH284" s="44">
        <v>0</v>
      </c>
      <c r="OI284" s="44">
        <v>0</v>
      </c>
      <c r="OJ284" s="44">
        <v>50</v>
      </c>
      <c r="OK284" s="44">
        <v>33.333333333333329</v>
      </c>
      <c r="OL284" s="44">
        <v>50</v>
      </c>
      <c r="OM284" s="44">
        <v>0</v>
      </c>
      <c r="ON284" s="44">
        <v>0</v>
      </c>
      <c r="OO284" s="44">
        <v>999999999</v>
      </c>
      <c r="OP284" s="44">
        <v>100</v>
      </c>
      <c r="OQ284" s="44">
        <v>999999999</v>
      </c>
      <c r="OR284" s="44">
        <v>999999999</v>
      </c>
      <c r="OS284" s="44">
        <v>999999999</v>
      </c>
      <c r="OT284" s="44">
        <v>999999999</v>
      </c>
      <c r="OU284" s="44">
        <v>999999999</v>
      </c>
      <c r="OV284" s="25">
        <v>12</v>
      </c>
      <c r="OW284" s="25">
        <v>15</v>
      </c>
      <c r="OX284" s="25">
        <v>22</v>
      </c>
      <c r="OY284" s="25">
        <v>24</v>
      </c>
      <c r="OZ284" s="25">
        <v>27</v>
      </c>
      <c r="PA284" s="25">
        <v>35</v>
      </c>
      <c r="PB284" s="25">
        <v>40</v>
      </c>
      <c r="PC284" s="25">
        <v>48</v>
      </c>
      <c r="PD284" s="25">
        <v>48</v>
      </c>
      <c r="PE284" s="25">
        <v>51</v>
      </c>
      <c r="PF284" s="25">
        <v>44</v>
      </c>
      <c r="PG284" s="25">
        <v>17</v>
      </c>
      <c r="PH284" s="25">
        <v>29</v>
      </c>
      <c r="PI284" s="25">
        <v>30</v>
      </c>
      <c r="PJ284" s="25">
        <v>45</v>
      </c>
      <c r="PK284" s="25">
        <v>38</v>
      </c>
      <c r="PL284" s="25">
        <v>39</v>
      </c>
      <c r="PM284" s="25">
        <v>51</v>
      </c>
      <c r="PN284" s="25">
        <v>51</v>
      </c>
      <c r="PO284" s="25">
        <v>61</v>
      </c>
      <c r="PP284" s="25">
        <v>58</v>
      </c>
      <c r="PQ284" s="25">
        <v>59</v>
      </c>
      <c r="PR284" s="25">
        <v>55</v>
      </c>
      <c r="PS284" s="25">
        <v>38</v>
      </c>
      <c r="PT284" s="44">
        <v>41.379310344827587</v>
      </c>
      <c r="PU284" s="44">
        <v>50</v>
      </c>
      <c r="PV284" s="44">
        <v>48.888888888888886</v>
      </c>
      <c r="PW284" s="44">
        <v>63.157894736842103</v>
      </c>
      <c r="PX284" s="44">
        <v>69.230769230769226</v>
      </c>
      <c r="PY284" s="44">
        <v>68.627450980392155</v>
      </c>
      <c r="PZ284" s="44">
        <v>78.431372549019613</v>
      </c>
      <c r="QA284" s="44">
        <v>78.688524590163937</v>
      </c>
      <c r="QB284" s="44">
        <v>82.758620689655174</v>
      </c>
      <c r="QC284" s="44">
        <v>86.440677966101703</v>
      </c>
      <c r="QD284" s="44">
        <v>80</v>
      </c>
      <c r="QE284" s="44">
        <v>44.736842105263158</v>
      </c>
      <c r="QF284" s="25">
        <v>10</v>
      </c>
      <c r="QG284" s="25">
        <v>12</v>
      </c>
      <c r="QH284" s="25">
        <v>21</v>
      </c>
      <c r="QI284" s="25">
        <v>21</v>
      </c>
      <c r="QJ284" s="25">
        <v>26</v>
      </c>
      <c r="QK284" s="25">
        <v>28</v>
      </c>
      <c r="QL284" s="25">
        <v>32</v>
      </c>
      <c r="QM284" s="25">
        <v>48</v>
      </c>
      <c r="QN284" s="25">
        <v>38</v>
      </c>
      <c r="QO284" s="25">
        <v>45</v>
      </c>
      <c r="QP284" s="25">
        <v>33</v>
      </c>
      <c r="QQ284" s="25">
        <v>29</v>
      </c>
      <c r="QR284" s="25">
        <v>30</v>
      </c>
      <c r="QS284" s="25">
        <v>45</v>
      </c>
      <c r="QT284" s="25">
        <v>38</v>
      </c>
      <c r="QU284" s="25">
        <v>39</v>
      </c>
      <c r="QV284" s="25">
        <v>51</v>
      </c>
      <c r="QW284" s="25">
        <v>51</v>
      </c>
      <c r="QX284" s="25">
        <v>61</v>
      </c>
      <c r="QY284" s="25">
        <v>58</v>
      </c>
      <c r="QZ284" s="25">
        <v>59</v>
      </c>
      <c r="RA284" s="25">
        <v>55</v>
      </c>
      <c r="RB284" s="44">
        <v>34.482758620689658</v>
      </c>
      <c r="RC284" s="44">
        <v>40</v>
      </c>
      <c r="RD284" s="44">
        <v>46.666666666666664</v>
      </c>
      <c r="RE284" s="44">
        <v>55.26315789473685</v>
      </c>
      <c r="RF284" s="44">
        <v>66.666666666666657</v>
      </c>
      <c r="RG284" s="44">
        <v>54.901960784313729</v>
      </c>
      <c r="RH284" s="44">
        <v>62.745098039215684</v>
      </c>
      <c r="RI284" s="44">
        <v>78.688524590163937</v>
      </c>
      <c r="RJ284" s="44">
        <v>65.517241379310349</v>
      </c>
      <c r="RK284" s="44">
        <v>76.271186440677965</v>
      </c>
      <c r="RL284" s="44">
        <v>60</v>
      </c>
      <c r="RM284" s="25">
        <v>10</v>
      </c>
      <c r="RN284" s="25">
        <v>12</v>
      </c>
      <c r="RO284" s="25">
        <v>28</v>
      </c>
      <c r="RP284" s="25">
        <v>20</v>
      </c>
      <c r="RQ284" s="25">
        <v>22</v>
      </c>
      <c r="RR284" s="25">
        <v>23</v>
      </c>
      <c r="RS284" s="25">
        <v>33</v>
      </c>
      <c r="RT284" s="25">
        <v>26</v>
      </c>
      <c r="RU284" s="25">
        <v>28</v>
      </c>
      <c r="RV284" s="25">
        <v>22</v>
      </c>
      <c r="RW284" s="25">
        <v>28</v>
      </c>
      <c r="RX284" s="25">
        <v>16</v>
      </c>
      <c r="RY284" s="25">
        <v>4</v>
      </c>
      <c r="RZ284" s="25">
        <v>10</v>
      </c>
      <c r="SA284" s="25">
        <v>19</v>
      </c>
      <c r="SB284" s="25">
        <v>10</v>
      </c>
      <c r="SC284" s="25">
        <v>15</v>
      </c>
      <c r="SD284" s="25">
        <v>21</v>
      </c>
      <c r="SE284" s="25">
        <v>28</v>
      </c>
      <c r="SF284" s="25">
        <v>22</v>
      </c>
      <c r="SG284" s="25">
        <v>20</v>
      </c>
      <c r="SH284" s="25">
        <v>28</v>
      </c>
      <c r="SI284" s="25">
        <v>23</v>
      </c>
      <c r="SJ284" s="25">
        <v>21</v>
      </c>
      <c r="SK284" s="25">
        <v>4</v>
      </c>
      <c r="SL284" s="25">
        <v>8</v>
      </c>
      <c r="SM284" s="25">
        <v>18</v>
      </c>
      <c r="SN284" s="25">
        <v>10</v>
      </c>
      <c r="SO284" s="25">
        <v>14</v>
      </c>
      <c r="SP284" s="25">
        <v>16</v>
      </c>
      <c r="SQ284" s="25">
        <v>23</v>
      </c>
      <c r="SR284" s="25">
        <v>11</v>
      </c>
      <c r="SS284" s="25">
        <v>14</v>
      </c>
      <c r="ST284" s="25">
        <v>17</v>
      </c>
      <c r="SU284" s="25">
        <v>17</v>
      </c>
      <c r="SV284" s="25">
        <v>14</v>
      </c>
      <c r="SW284" s="44">
        <v>37.037037037037038</v>
      </c>
      <c r="SX284" s="44">
        <v>54.54545454545454</v>
      </c>
      <c r="SY284" s="44">
        <v>73.68421052631578</v>
      </c>
      <c r="SZ284" s="44">
        <v>68.965517241379317</v>
      </c>
      <c r="TA284" s="44">
        <v>68.75</v>
      </c>
      <c r="TB284" s="44">
        <v>57.499999999999993</v>
      </c>
      <c r="TC284" s="44">
        <v>73.333333333333329</v>
      </c>
      <c r="TD284" s="44">
        <v>50.980392156862742</v>
      </c>
      <c r="TE284" s="44">
        <v>58.333333333333336</v>
      </c>
      <c r="TF284" s="44">
        <v>47.826086956521742</v>
      </c>
      <c r="TG284" s="44">
        <v>62.222222222222221</v>
      </c>
      <c r="TH284" s="44">
        <v>57.142857142857139</v>
      </c>
      <c r="TI284" s="44">
        <v>14.814814814814813</v>
      </c>
      <c r="TJ284" s="44">
        <v>45.454545454545453</v>
      </c>
      <c r="TK284" s="44">
        <v>50</v>
      </c>
      <c r="TL284" s="44">
        <v>34.482758620689658</v>
      </c>
      <c r="TM284" s="44">
        <v>46.875</v>
      </c>
      <c r="TN284" s="44">
        <v>52.5</v>
      </c>
      <c r="TO284" s="44">
        <v>62.222222222222221</v>
      </c>
      <c r="TP284" s="44">
        <v>43.137254901960787</v>
      </c>
      <c r="TQ284" s="44">
        <v>41.666666666666671</v>
      </c>
      <c r="TR284" s="44">
        <v>60.869565217391312</v>
      </c>
      <c r="TS284" s="44">
        <v>51.111111111111107</v>
      </c>
      <c r="TT284" s="44">
        <v>75</v>
      </c>
      <c r="TU284" s="44">
        <v>14.814814814814813</v>
      </c>
      <c r="TV284" s="44">
        <v>36.363636363636367</v>
      </c>
      <c r="TW284" s="44">
        <v>47.368421052631575</v>
      </c>
      <c r="TX284" s="44">
        <v>34.482758620689658</v>
      </c>
      <c r="TY284" s="44">
        <v>43.75</v>
      </c>
      <c r="TZ284" s="44">
        <v>40</v>
      </c>
      <c r="UA284" s="44">
        <v>51.111111111111107</v>
      </c>
      <c r="UB284" s="44">
        <v>21.568627450980394</v>
      </c>
      <c r="UC284" s="44">
        <v>29.166666666666668</v>
      </c>
      <c r="UD284" s="44">
        <v>36.95652173913043</v>
      </c>
      <c r="UE284" s="44">
        <v>37.777777777777779</v>
      </c>
      <c r="UF284" s="44">
        <v>50</v>
      </c>
    </row>
    <row r="285" spans="1:552" x14ac:dyDescent="0.25">
      <c r="A285" s="2" t="str">
        <f t="shared" si="4"/>
        <v xml:space="preserve">431340 Novo Hamburgo                                                                                                                                </v>
      </c>
      <c r="B285" s="58">
        <v>431340</v>
      </c>
      <c r="C285" s="2" t="s">
        <v>329</v>
      </c>
      <c r="D285" s="56">
        <v>30</v>
      </c>
      <c r="E285" s="56">
        <v>33</v>
      </c>
      <c r="F285" s="56">
        <v>38</v>
      </c>
      <c r="G285" s="56">
        <v>32</v>
      </c>
      <c r="H285" s="56">
        <v>34</v>
      </c>
      <c r="I285" s="56">
        <v>33</v>
      </c>
      <c r="J285" s="56">
        <v>40</v>
      </c>
      <c r="K285" s="56">
        <v>37</v>
      </c>
      <c r="L285" s="56">
        <v>50</v>
      </c>
      <c r="M285" s="56">
        <v>30</v>
      </c>
      <c r="N285" s="56">
        <v>30</v>
      </c>
      <c r="O285" s="56">
        <v>34</v>
      </c>
      <c r="P285" s="59">
        <v>11</v>
      </c>
      <c r="Q285" s="59">
        <v>12</v>
      </c>
      <c r="R285" s="59">
        <v>14</v>
      </c>
      <c r="S285" s="59">
        <v>12</v>
      </c>
      <c r="T285" s="59">
        <v>23</v>
      </c>
      <c r="U285" s="59">
        <v>18</v>
      </c>
      <c r="V285" s="59">
        <v>25</v>
      </c>
      <c r="W285" s="59">
        <v>29</v>
      </c>
      <c r="X285" s="59">
        <v>40</v>
      </c>
      <c r="Y285" s="59">
        <v>27</v>
      </c>
      <c r="Z285" s="59">
        <v>21</v>
      </c>
      <c r="AA285" s="59">
        <v>20</v>
      </c>
      <c r="AB285" s="62">
        <v>36.666666666666664</v>
      </c>
      <c r="AC285" s="62">
        <v>36.363636363636367</v>
      </c>
      <c r="AD285" s="62">
        <v>36.84210526315789</v>
      </c>
      <c r="AE285" s="62">
        <v>37.5</v>
      </c>
      <c r="AF285" s="62">
        <v>67.64705882352942</v>
      </c>
      <c r="AG285" s="62">
        <v>54.54545454545454</v>
      </c>
      <c r="AH285" s="62">
        <v>62.5</v>
      </c>
      <c r="AI285" s="62">
        <v>78.378378378378372</v>
      </c>
      <c r="AJ285" s="62">
        <v>80</v>
      </c>
      <c r="AK285" s="62">
        <v>90</v>
      </c>
      <c r="AL285" s="62">
        <v>70</v>
      </c>
      <c r="AM285" s="62">
        <v>58.82352941176471</v>
      </c>
      <c r="AN285" s="61">
        <v>19</v>
      </c>
      <c r="AO285" s="25">
        <v>21</v>
      </c>
      <c r="AP285" s="25">
        <v>23</v>
      </c>
      <c r="AQ285" s="25">
        <v>20</v>
      </c>
      <c r="AR285" s="25">
        <v>11</v>
      </c>
      <c r="AS285" s="25">
        <v>14</v>
      </c>
      <c r="AT285" s="25">
        <v>14</v>
      </c>
      <c r="AU285" s="25">
        <v>8</v>
      </c>
      <c r="AV285" s="25">
        <v>10</v>
      </c>
      <c r="AW285" s="25">
        <v>3</v>
      </c>
      <c r="AX285" s="25">
        <v>4</v>
      </c>
      <c r="AY285" s="25">
        <v>9</v>
      </c>
      <c r="AZ285" s="39">
        <v>63.333333333333329</v>
      </c>
      <c r="BA285" s="39">
        <v>63.636363636363633</v>
      </c>
      <c r="BB285" s="39">
        <v>60.526315789473685</v>
      </c>
      <c r="BC285" s="39">
        <v>62.5</v>
      </c>
      <c r="BD285" s="39">
        <v>32.352941176470587</v>
      </c>
      <c r="BE285" s="39">
        <v>42.424242424242422</v>
      </c>
      <c r="BF285" s="39">
        <v>35</v>
      </c>
      <c r="BG285" s="39">
        <v>21.621621621621621</v>
      </c>
      <c r="BH285" s="39">
        <v>20</v>
      </c>
      <c r="BI285" s="39">
        <v>10</v>
      </c>
      <c r="BJ285" s="39">
        <v>13.333333333333334</v>
      </c>
      <c r="BK285" s="39">
        <v>26.47058823529412</v>
      </c>
      <c r="BL285" s="25">
        <v>0</v>
      </c>
      <c r="BM285" s="25">
        <v>0</v>
      </c>
      <c r="BN285" s="25">
        <v>1</v>
      </c>
      <c r="BO285" s="25">
        <v>0</v>
      </c>
      <c r="BP285" s="25">
        <v>0</v>
      </c>
      <c r="BQ285" s="25">
        <v>1</v>
      </c>
      <c r="BR285" s="25">
        <v>1</v>
      </c>
      <c r="BS285" s="25">
        <v>0</v>
      </c>
      <c r="BT285" s="25">
        <v>0</v>
      </c>
      <c r="BU285" s="25">
        <v>0</v>
      </c>
      <c r="BV285" s="25">
        <v>5</v>
      </c>
      <c r="BW285" s="25">
        <v>5</v>
      </c>
      <c r="BX285" s="39">
        <v>0</v>
      </c>
      <c r="BY285" s="39">
        <v>0</v>
      </c>
      <c r="BZ285" s="39">
        <v>2.6315789473684208</v>
      </c>
      <c r="CA285" s="39">
        <v>0</v>
      </c>
      <c r="CB285" s="39">
        <v>0</v>
      </c>
      <c r="CC285" s="39">
        <v>3.0303030303030303</v>
      </c>
      <c r="CD285" s="39">
        <v>2.5</v>
      </c>
      <c r="CE285" s="39">
        <v>0</v>
      </c>
      <c r="CF285" s="39">
        <v>0</v>
      </c>
      <c r="CG285" s="39">
        <v>0</v>
      </c>
      <c r="CH285" s="39">
        <v>16.666666666666664</v>
      </c>
      <c r="CI285" s="39">
        <v>14.705882352941178</v>
      </c>
      <c r="CJ285" s="63">
        <v>2</v>
      </c>
      <c r="CK285" s="63">
        <v>3</v>
      </c>
      <c r="CL285" s="63">
        <v>5</v>
      </c>
      <c r="CM285" s="63">
        <v>3</v>
      </c>
      <c r="CN285" s="63">
        <v>2</v>
      </c>
      <c r="CO285" s="63">
        <v>4</v>
      </c>
      <c r="CP285" s="63">
        <v>10</v>
      </c>
      <c r="CQ285" s="63">
        <v>10</v>
      </c>
      <c r="CR285" s="63">
        <v>17</v>
      </c>
      <c r="CS285" s="63">
        <v>11</v>
      </c>
      <c r="CT285" s="63">
        <v>10</v>
      </c>
      <c r="CU285" s="63">
        <v>7</v>
      </c>
      <c r="CV285" s="63">
        <v>2</v>
      </c>
      <c r="CW285" s="63">
        <v>0</v>
      </c>
      <c r="CX285" s="63">
        <v>1</v>
      </c>
      <c r="CY285" s="63">
        <v>1</v>
      </c>
      <c r="CZ285" s="63">
        <v>2</v>
      </c>
      <c r="DA285" s="63">
        <v>1</v>
      </c>
      <c r="DB285" s="63">
        <v>1</v>
      </c>
      <c r="DC285" s="63">
        <v>5</v>
      </c>
      <c r="DD285" s="63">
        <v>3</v>
      </c>
      <c r="DE285" s="63">
        <v>3</v>
      </c>
      <c r="DF285" s="63">
        <v>0</v>
      </c>
      <c r="DG285" s="63">
        <v>1</v>
      </c>
      <c r="DH285" s="25">
        <v>3</v>
      </c>
      <c r="DI285" s="25">
        <v>2</v>
      </c>
      <c r="DJ285" s="25">
        <v>2</v>
      </c>
      <c r="DK285" s="25">
        <v>0</v>
      </c>
      <c r="DL285" s="25">
        <v>5</v>
      </c>
      <c r="DM285" s="25">
        <v>3</v>
      </c>
      <c r="DN285" s="25">
        <v>1</v>
      </c>
      <c r="DO285" s="25">
        <v>3</v>
      </c>
      <c r="DP285" s="25">
        <v>3</v>
      </c>
      <c r="DQ285" s="25">
        <v>4</v>
      </c>
      <c r="DR285" s="25">
        <v>0</v>
      </c>
      <c r="DS285" s="25">
        <v>1</v>
      </c>
      <c r="DT285" s="34">
        <v>7</v>
      </c>
      <c r="DU285" s="34">
        <v>5</v>
      </c>
      <c r="DV285" s="34">
        <v>8</v>
      </c>
      <c r="DW285" s="34">
        <v>4</v>
      </c>
      <c r="DX285" s="34">
        <v>9</v>
      </c>
      <c r="DY285" s="34">
        <v>8</v>
      </c>
      <c r="DZ285" s="34">
        <v>12</v>
      </c>
      <c r="EA285" s="2">
        <v>18</v>
      </c>
      <c r="EB285" s="2">
        <v>23</v>
      </c>
      <c r="EC285" s="2">
        <v>18</v>
      </c>
      <c r="ED285" s="2">
        <v>10</v>
      </c>
      <c r="EE285" s="2">
        <v>9</v>
      </c>
      <c r="EF285" s="34">
        <v>28.571428571428569</v>
      </c>
      <c r="EG285" s="34">
        <v>60</v>
      </c>
      <c r="EH285" s="34">
        <v>62.5</v>
      </c>
      <c r="EI285" s="34">
        <v>75</v>
      </c>
      <c r="EJ285" s="34">
        <v>22.222222222222221</v>
      </c>
      <c r="EK285" s="34">
        <v>50</v>
      </c>
      <c r="EL285" s="34">
        <v>83.333333333333343</v>
      </c>
      <c r="EM285" s="34">
        <v>55.555555555555557</v>
      </c>
      <c r="EN285" s="34">
        <v>73.91304347826086</v>
      </c>
      <c r="EO285" s="34">
        <v>61.111111111111114</v>
      </c>
      <c r="EP285" s="34">
        <v>100</v>
      </c>
      <c r="EQ285" s="34">
        <v>77.777777777777786</v>
      </c>
      <c r="ER285" s="34">
        <v>28.571428571428569</v>
      </c>
      <c r="ES285" s="34">
        <v>0</v>
      </c>
      <c r="ET285" s="34">
        <v>12.5</v>
      </c>
      <c r="EU285" s="34">
        <v>25</v>
      </c>
      <c r="EV285" s="34">
        <v>22.222222222222221</v>
      </c>
      <c r="EW285" s="34">
        <v>12.5</v>
      </c>
      <c r="EX285" s="34">
        <v>8.3333333333333321</v>
      </c>
      <c r="EY285" s="34">
        <v>27.777777777777779</v>
      </c>
      <c r="EZ285" s="34">
        <v>13.043478260869565</v>
      </c>
      <c r="FA285" s="34">
        <v>16.666666666666664</v>
      </c>
      <c r="FB285" s="34">
        <v>0</v>
      </c>
      <c r="FC285" s="34">
        <v>11.111111111111111</v>
      </c>
      <c r="FD285" s="42">
        <v>42.857142857142854</v>
      </c>
      <c r="FE285" s="42">
        <v>40</v>
      </c>
      <c r="FF285" s="42">
        <v>25</v>
      </c>
      <c r="FG285" s="42">
        <v>0</v>
      </c>
      <c r="FH285" s="42">
        <v>55.555555555555557</v>
      </c>
      <c r="FI285" s="42">
        <v>37.5</v>
      </c>
      <c r="FJ285" s="42">
        <v>8.3333333333333321</v>
      </c>
      <c r="FK285" s="42">
        <v>16.666666666666664</v>
      </c>
      <c r="FL285" s="42">
        <v>13.043478260869565</v>
      </c>
      <c r="FM285" s="42">
        <v>22.222222222222221</v>
      </c>
      <c r="FN285" s="42">
        <v>0</v>
      </c>
      <c r="FO285" s="42">
        <v>11.111111111111111</v>
      </c>
      <c r="FP285" s="42">
        <v>4</v>
      </c>
      <c r="FQ285" s="2">
        <v>6</v>
      </c>
      <c r="FR285" s="2">
        <v>10</v>
      </c>
      <c r="FS285" s="2">
        <v>5</v>
      </c>
      <c r="FT285" s="2">
        <v>11</v>
      </c>
      <c r="FU285" s="2">
        <v>4</v>
      </c>
      <c r="FV285" s="2">
        <v>12</v>
      </c>
      <c r="FW285" s="2">
        <v>21</v>
      </c>
      <c r="FX285" s="2">
        <v>26</v>
      </c>
      <c r="FY285" s="2">
        <v>24</v>
      </c>
      <c r="FZ285" s="2">
        <v>18</v>
      </c>
      <c r="GA285" s="2">
        <v>14</v>
      </c>
      <c r="GB285" s="25">
        <v>4</v>
      </c>
      <c r="GC285" s="25">
        <v>4</v>
      </c>
      <c r="GD285" s="25">
        <v>0</v>
      </c>
      <c r="GE285" s="25">
        <v>3</v>
      </c>
      <c r="GF285" s="25">
        <v>3</v>
      </c>
      <c r="GG285" s="25">
        <v>6</v>
      </c>
      <c r="GH285" s="25">
        <v>7</v>
      </c>
      <c r="GI285" s="25">
        <v>1</v>
      </c>
      <c r="GJ285" s="25">
        <v>6</v>
      </c>
      <c r="GK285" s="25">
        <v>1</v>
      </c>
      <c r="GL285" s="25">
        <v>1</v>
      </c>
      <c r="GM285" s="25">
        <v>1</v>
      </c>
      <c r="GN285" s="2">
        <v>0</v>
      </c>
      <c r="GO285" s="2">
        <v>1</v>
      </c>
      <c r="GP285" s="2">
        <v>2</v>
      </c>
      <c r="GQ285" s="2">
        <v>3</v>
      </c>
      <c r="GR285" s="2">
        <v>6</v>
      </c>
      <c r="GS285" s="2">
        <v>4</v>
      </c>
      <c r="GT285" s="2">
        <v>1</v>
      </c>
      <c r="GU285" s="2">
        <v>4</v>
      </c>
      <c r="GV285" s="2">
        <v>3</v>
      </c>
      <c r="GW285" s="2">
        <v>1</v>
      </c>
      <c r="GX285" s="2">
        <v>2</v>
      </c>
      <c r="GY285" s="2">
        <v>3</v>
      </c>
      <c r="GZ285" s="2">
        <v>8</v>
      </c>
      <c r="HA285" s="2">
        <v>11</v>
      </c>
      <c r="HB285" s="2">
        <v>12</v>
      </c>
      <c r="HC285" s="2">
        <v>11</v>
      </c>
      <c r="HD285" s="2">
        <v>20</v>
      </c>
      <c r="HE285" s="2">
        <v>14</v>
      </c>
      <c r="HF285" s="2">
        <v>20</v>
      </c>
      <c r="HG285" s="2">
        <v>26</v>
      </c>
      <c r="HH285" s="2">
        <v>35</v>
      </c>
      <c r="HI285" s="2">
        <v>26</v>
      </c>
      <c r="HJ285" s="2">
        <v>21</v>
      </c>
      <c r="HK285" s="2">
        <v>18</v>
      </c>
      <c r="HL285" s="34">
        <v>50</v>
      </c>
      <c r="HM285" s="34">
        <v>54.54545454545454</v>
      </c>
      <c r="HN285" s="34">
        <v>83.333333333333343</v>
      </c>
      <c r="HO285" s="34">
        <v>45.454545454545453</v>
      </c>
      <c r="HP285" s="34">
        <v>55.000000000000007</v>
      </c>
      <c r="HQ285" s="34">
        <v>28.571428571428569</v>
      </c>
      <c r="HR285" s="34">
        <v>60</v>
      </c>
      <c r="HS285" s="34">
        <v>80.769230769230774</v>
      </c>
      <c r="HT285" s="34">
        <v>74.285714285714292</v>
      </c>
      <c r="HU285" s="34">
        <v>92.307692307692307</v>
      </c>
      <c r="HV285" s="34">
        <v>85.714285714285708</v>
      </c>
      <c r="HW285" s="34">
        <v>77.777777777777786</v>
      </c>
      <c r="HX285" s="39">
        <v>50</v>
      </c>
      <c r="HY285" s="39">
        <v>36.363636363636367</v>
      </c>
      <c r="HZ285" s="39">
        <v>0</v>
      </c>
      <c r="IA285" s="39">
        <v>27.27272727272727</v>
      </c>
      <c r="IB285" s="39">
        <v>15</v>
      </c>
      <c r="IC285" s="39">
        <v>42.857142857142854</v>
      </c>
      <c r="ID285" s="39">
        <v>35</v>
      </c>
      <c r="IE285" s="39">
        <v>3.8461538461538463</v>
      </c>
      <c r="IF285" s="39">
        <v>17.142857142857142</v>
      </c>
      <c r="IG285" s="39">
        <v>3.8461538461538463</v>
      </c>
      <c r="IH285" s="39">
        <v>4.7619047619047619</v>
      </c>
      <c r="II285" s="39">
        <v>5.5555555555555554</v>
      </c>
      <c r="IJ285" s="39">
        <v>0</v>
      </c>
      <c r="IK285" s="39">
        <v>9.0909090909090917</v>
      </c>
      <c r="IL285" s="39">
        <v>16.666666666666664</v>
      </c>
      <c r="IM285" s="39">
        <v>27.27272727272727</v>
      </c>
      <c r="IN285" s="39">
        <v>30</v>
      </c>
      <c r="IO285" s="39">
        <v>28.571428571428569</v>
      </c>
      <c r="IP285" s="39">
        <v>5</v>
      </c>
      <c r="IQ285" s="39">
        <v>15.384615384615385</v>
      </c>
      <c r="IR285" s="39">
        <v>8.5714285714285712</v>
      </c>
      <c r="IS285" s="39">
        <v>3.8461538461538463</v>
      </c>
      <c r="IT285" s="39">
        <v>9.5238095238095237</v>
      </c>
      <c r="IU285" s="39">
        <v>16.666666666666664</v>
      </c>
      <c r="IV285" s="39">
        <v>6</v>
      </c>
      <c r="IW285" s="39">
        <v>10</v>
      </c>
      <c r="IX285" s="39">
        <v>15</v>
      </c>
      <c r="IY285" s="39">
        <v>7</v>
      </c>
      <c r="IZ285" s="39">
        <v>5</v>
      </c>
      <c r="JA285" s="39">
        <v>8</v>
      </c>
      <c r="JB285" s="39">
        <v>7</v>
      </c>
      <c r="JC285" s="39">
        <v>5</v>
      </c>
      <c r="JD285" s="2">
        <v>6</v>
      </c>
      <c r="JE285" s="2">
        <v>2</v>
      </c>
      <c r="JF285" s="2">
        <v>3</v>
      </c>
      <c r="JG285" s="2">
        <v>7</v>
      </c>
      <c r="JH285" s="2">
        <v>5</v>
      </c>
      <c r="JI285" s="2">
        <v>2</v>
      </c>
      <c r="JJ285" s="2">
        <v>4</v>
      </c>
      <c r="JK285" s="2">
        <v>6</v>
      </c>
      <c r="JL285" s="2">
        <v>3</v>
      </c>
      <c r="JM285" s="44">
        <v>2</v>
      </c>
      <c r="JN285" s="44">
        <v>3</v>
      </c>
      <c r="JO285" s="44">
        <v>2</v>
      </c>
      <c r="JP285" s="2">
        <v>2</v>
      </c>
      <c r="JQ285" s="2">
        <v>1</v>
      </c>
      <c r="JR285" s="2">
        <v>0</v>
      </c>
      <c r="JS285" s="2">
        <v>1</v>
      </c>
      <c r="JT285" s="2">
        <v>6</v>
      </c>
      <c r="JU285" s="2">
        <v>6</v>
      </c>
      <c r="JV285" s="2">
        <v>2</v>
      </c>
      <c r="JW285" s="2">
        <v>3</v>
      </c>
      <c r="JX285" s="2">
        <v>1</v>
      </c>
      <c r="JY285" s="2">
        <v>2</v>
      </c>
      <c r="JZ285" s="2">
        <v>2</v>
      </c>
      <c r="KA285" s="2">
        <v>1</v>
      </c>
      <c r="KB285" s="25">
        <v>1</v>
      </c>
      <c r="KC285" s="25">
        <v>0</v>
      </c>
      <c r="KD285" s="25">
        <v>1</v>
      </c>
      <c r="KE285" s="25">
        <v>1</v>
      </c>
      <c r="KF285" s="25">
        <v>17</v>
      </c>
      <c r="KG285" s="25">
        <v>18</v>
      </c>
      <c r="KH285" s="25">
        <v>21</v>
      </c>
      <c r="KI285" s="25">
        <v>16</v>
      </c>
      <c r="KJ285" s="25">
        <v>9</v>
      </c>
      <c r="KK285" s="25">
        <v>12</v>
      </c>
      <c r="KL285" s="25">
        <v>12</v>
      </c>
      <c r="KM285" s="25">
        <v>8</v>
      </c>
      <c r="KN285" s="25">
        <v>9</v>
      </c>
      <c r="KO285" s="25">
        <v>3</v>
      </c>
      <c r="KP285" s="25">
        <v>4</v>
      </c>
      <c r="KQ285" s="25">
        <v>9</v>
      </c>
      <c r="KR285" s="44">
        <v>35.294117647058826</v>
      </c>
      <c r="KS285" s="44">
        <v>55.555555555555557</v>
      </c>
      <c r="KT285" s="44">
        <v>71.428571428571431</v>
      </c>
      <c r="KU285" s="44">
        <v>43.75</v>
      </c>
      <c r="KV285" s="44">
        <v>55.555555555555557</v>
      </c>
      <c r="KW285" s="44">
        <v>66.666666666666657</v>
      </c>
      <c r="KX285" s="44">
        <v>58.333333333333336</v>
      </c>
      <c r="KY285" s="44">
        <v>62.5</v>
      </c>
      <c r="KZ285" s="44">
        <v>66.666666666666657</v>
      </c>
      <c r="LA285" s="44">
        <v>66.666666666666657</v>
      </c>
      <c r="LB285" s="44">
        <v>75</v>
      </c>
      <c r="LC285" s="44">
        <v>77.777777777777786</v>
      </c>
      <c r="LD285" s="44">
        <v>29.411764705882355</v>
      </c>
      <c r="LE285" s="44">
        <v>11.111111111111111</v>
      </c>
      <c r="LF285" s="44">
        <v>19.047619047619047</v>
      </c>
      <c r="LG285" s="44">
        <v>37.5</v>
      </c>
      <c r="LH285" s="44">
        <v>33.333333333333329</v>
      </c>
      <c r="LI285" s="44">
        <v>16.666666666666664</v>
      </c>
      <c r="LJ285" s="44">
        <v>25</v>
      </c>
      <c r="LK285" s="44">
        <v>25</v>
      </c>
      <c r="LL285" s="44">
        <v>22.222222222222221</v>
      </c>
      <c r="LM285" s="44">
        <v>33.333333333333329</v>
      </c>
      <c r="LN285" s="44">
        <v>0</v>
      </c>
      <c r="LO285" s="44">
        <v>11.111111111111111</v>
      </c>
      <c r="LP285" s="44">
        <v>35.294117647058826</v>
      </c>
      <c r="LQ285" s="44">
        <v>33.333333333333329</v>
      </c>
      <c r="LR285" s="44">
        <v>9.5238095238095237</v>
      </c>
      <c r="LS285" s="44">
        <v>18.75</v>
      </c>
      <c r="LT285" s="44">
        <v>11.111111111111111</v>
      </c>
      <c r="LU285" s="44">
        <v>16.666666666666664</v>
      </c>
      <c r="LV285" s="44">
        <v>16.666666666666664</v>
      </c>
      <c r="LW285" s="44">
        <v>12.5</v>
      </c>
      <c r="LX285" s="44">
        <v>11.111111111111111</v>
      </c>
      <c r="LY285" s="44">
        <v>0</v>
      </c>
      <c r="LZ285" s="44">
        <v>25</v>
      </c>
      <c r="MA285" s="44">
        <v>11.111111111111111</v>
      </c>
      <c r="MB285" s="25">
        <v>1</v>
      </c>
      <c r="MC285" s="25">
        <v>2</v>
      </c>
      <c r="MD285" s="25">
        <v>3</v>
      </c>
      <c r="ME285" s="25">
        <v>1</v>
      </c>
      <c r="MF285" s="25">
        <v>3</v>
      </c>
      <c r="MG285" s="25">
        <v>0</v>
      </c>
      <c r="MH285" s="25">
        <v>1</v>
      </c>
      <c r="MI285" s="25">
        <v>2</v>
      </c>
      <c r="MJ285" s="25">
        <v>3</v>
      </c>
      <c r="MK285" s="25">
        <v>1</v>
      </c>
      <c r="ML285" s="25">
        <v>0</v>
      </c>
      <c r="MM285" s="25">
        <v>1</v>
      </c>
      <c r="MN285" s="25">
        <v>7</v>
      </c>
      <c r="MO285" s="25">
        <v>6</v>
      </c>
      <c r="MP285" s="25">
        <v>8</v>
      </c>
      <c r="MQ285" s="25">
        <v>4</v>
      </c>
      <c r="MR285" s="25">
        <v>9</v>
      </c>
      <c r="MS285" s="25">
        <v>8</v>
      </c>
      <c r="MT285" s="25">
        <v>11</v>
      </c>
      <c r="MU285" s="25">
        <v>13</v>
      </c>
      <c r="MV285" s="25">
        <v>15</v>
      </c>
      <c r="MW285" s="44">
        <v>9</v>
      </c>
      <c r="MX285" s="44">
        <v>4</v>
      </c>
      <c r="MY285" s="44">
        <v>5</v>
      </c>
      <c r="MZ285" s="44">
        <v>14.285714285714285</v>
      </c>
      <c r="NA285" s="44">
        <v>33.333333333333329</v>
      </c>
      <c r="NB285" s="44">
        <v>37.5</v>
      </c>
      <c r="NC285" s="44">
        <v>25</v>
      </c>
      <c r="ND285" s="44">
        <v>33.333333333333329</v>
      </c>
      <c r="NE285" s="44">
        <v>0</v>
      </c>
      <c r="NF285" s="44">
        <v>9.0909090909090917</v>
      </c>
      <c r="NG285" s="44">
        <v>15.384615384615385</v>
      </c>
      <c r="NH285" s="44">
        <v>20</v>
      </c>
      <c r="NI285" s="44">
        <v>11.111111111111111</v>
      </c>
      <c r="NJ285" s="44">
        <v>0</v>
      </c>
      <c r="NK285" s="44">
        <v>20</v>
      </c>
      <c r="NL285" s="25">
        <v>0</v>
      </c>
      <c r="NM285" s="25">
        <v>0</v>
      </c>
      <c r="NN285" s="25">
        <v>0</v>
      </c>
      <c r="NO285" s="25">
        <v>1</v>
      </c>
      <c r="NP285" s="25">
        <v>0</v>
      </c>
      <c r="NQ285" s="25">
        <v>0</v>
      </c>
      <c r="NR285" s="25">
        <v>0</v>
      </c>
      <c r="NS285" s="25">
        <v>0</v>
      </c>
      <c r="NT285" s="25">
        <v>0</v>
      </c>
      <c r="NU285" s="25">
        <v>0</v>
      </c>
      <c r="NV285" s="25">
        <v>0</v>
      </c>
      <c r="NW285" s="25">
        <v>0</v>
      </c>
      <c r="NX285" s="25">
        <v>0</v>
      </c>
      <c r="NY285" s="25">
        <v>1</v>
      </c>
      <c r="NZ285" s="25">
        <v>0</v>
      </c>
      <c r="OA285" s="25">
        <v>2</v>
      </c>
      <c r="OB285" s="25">
        <v>0</v>
      </c>
      <c r="OC285" s="25">
        <v>0</v>
      </c>
      <c r="OD285" s="44">
        <v>0</v>
      </c>
      <c r="OE285" s="44">
        <v>0</v>
      </c>
      <c r="OF285" s="44">
        <v>0</v>
      </c>
      <c r="OG285" s="44">
        <v>0</v>
      </c>
      <c r="OH285" s="44">
        <v>0</v>
      </c>
      <c r="OI285" s="44">
        <v>0</v>
      </c>
      <c r="OJ285" s="44">
        <v>999999999</v>
      </c>
      <c r="OK285" s="44">
        <v>0</v>
      </c>
      <c r="OL285" s="44">
        <v>999999999</v>
      </c>
      <c r="OM285" s="44">
        <v>50</v>
      </c>
      <c r="ON285" s="44">
        <v>999999999</v>
      </c>
      <c r="OO285" s="44">
        <v>999999999</v>
      </c>
      <c r="OP285" s="44">
        <v>999999999</v>
      </c>
      <c r="OQ285" s="44">
        <v>999999999</v>
      </c>
      <c r="OR285" s="44">
        <v>999999999</v>
      </c>
      <c r="OS285" s="44">
        <v>999999999</v>
      </c>
      <c r="OT285" s="44">
        <v>999999999</v>
      </c>
      <c r="OU285" s="44">
        <v>999999999</v>
      </c>
      <c r="OV285" s="25">
        <v>12</v>
      </c>
      <c r="OW285" s="25">
        <v>14</v>
      </c>
      <c r="OX285" s="25">
        <v>19</v>
      </c>
      <c r="OY285" s="25">
        <v>23</v>
      </c>
      <c r="OZ285" s="25">
        <v>34</v>
      </c>
      <c r="PA285" s="25">
        <v>35</v>
      </c>
      <c r="PB285" s="25">
        <v>28</v>
      </c>
      <c r="PC285" s="25">
        <v>33</v>
      </c>
      <c r="PD285" s="25">
        <v>52</v>
      </c>
      <c r="PE285" s="25">
        <v>36</v>
      </c>
      <c r="PF285" s="25">
        <v>33</v>
      </c>
      <c r="PG285" s="25">
        <v>19</v>
      </c>
      <c r="PH285" s="25">
        <v>47</v>
      </c>
      <c r="PI285" s="25">
        <v>44</v>
      </c>
      <c r="PJ285" s="25">
        <v>55</v>
      </c>
      <c r="PK285" s="25">
        <v>46</v>
      </c>
      <c r="PL285" s="25">
        <v>46</v>
      </c>
      <c r="PM285" s="25">
        <v>46</v>
      </c>
      <c r="PN285" s="25">
        <v>49</v>
      </c>
      <c r="PO285" s="25">
        <v>46</v>
      </c>
      <c r="PP285" s="25">
        <v>60</v>
      </c>
      <c r="PQ285" s="25">
        <v>40</v>
      </c>
      <c r="PR285" s="25">
        <v>37</v>
      </c>
      <c r="PS285" s="25">
        <v>39</v>
      </c>
      <c r="PT285" s="44">
        <v>25.531914893617021</v>
      </c>
      <c r="PU285" s="44">
        <v>31.818181818181817</v>
      </c>
      <c r="PV285" s="44">
        <v>34.545454545454547</v>
      </c>
      <c r="PW285" s="44">
        <v>50</v>
      </c>
      <c r="PX285" s="44">
        <v>73.91304347826086</v>
      </c>
      <c r="PY285" s="44">
        <v>76.08695652173914</v>
      </c>
      <c r="PZ285" s="44">
        <v>57.142857142857139</v>
      </c>
      <c r="QA285" s="44">
        <v>71.739130434782609</v>
      </c>
      <c r="QB285" s="44">
        <v>86.666666666666671</v>
      </c>
      <c r="QC285" s="44">
        <v>90</v>
      </c>
      <c r="QD285" s="44">
        <v>89.189189189189193</v>
      </c>
      <c r="QE285" s="44">
        <v>48.717948717948715</v>
      </c>
      <c r="QF285" s="25">
        <v>14</v>
      </c>
      <c r="QG285" s="25">
        <v>18</v>
      </c>
      <c r="QH285" s="25">
        <v>25</v>
      </c>
      <c r="QI285" s="25">
        <v>25</v>
      </c>
      <c r="QJ285" s="25">
        <v>27</v>
      </c>
      <c r="QK285" s="25">
        <v>33</v>
      </c>
      <c r="QL285" s="25">
        <v>30</v>
      </c>
      <c r="QM285" s="25">
        <v>34</v>
      </c>
      <c r="QN285" s="25">
        <v>48</v>
      </c>
      <c r="QO285" s="25">
        <v>31</v>
      </c>
      <c r="QP285" s="25">
        <v>16</v>
      </c>
      <c r="QQ285" s="25">
        <v>47</v>
      </c>
      <c r="QR285" s="25">
        <v>44</v>
      </c>
      <c r="QS285" s="25">
        <v>55</v>
      </c>
      <c r="QT285" s="25">
        <v>46</v>
      </c>
      <c r="QU285" s="25">
        <v>46</v>
      </c>
      <c r="QV285" s="25">
        <v>46</v>
      </c>
      <c r="QW285" s="25">
        <v>49</v>
      </c>
      <c r="QX285" s="25">
        <v>46</v>
      </c>
      <c r="QY285" s="25">
        <v>60</v>
      </c>
      <c r="QZ285" s="25">
        <v>40</v>
      </c>
      <c r="RA285" s="25">
        <v>37</v>
      </c>
      <c r="RB285" s="44">
        <v>29.787234042553191</v>
      </c>
      <c r="RC285" s="44">
        <v>40.909090909090914</v>
      </c>
      <c r="RD285" s="44">
        <v>45.454545454545453</v>
      </c>
      <c r="RE285" s="44">
        <v>54.347826086956516</v>
      </c>
      <c r="RF285" s="44">
        <v>58.695652173913047</v>
      </c>
      <c r="RG285" s="44">
        <v>71.739130434782609</v>
      </c>
      <c r="RH285" s="44">
        <v>61.224489795918366</v>
      </c>
      <c r="RI285" s="44">
        <v>73.91304347826086</v>
      </c>
      <c r="RJ285" s="44">
        <v>80</v>
      </c>
      <c r="RK285" s="44">
        <v>77.5</v>
      </c>
      <c r="RL285" s="44">
        <v>43.243243243243242</v>
      </c>
      <c r="RM285" s="25">
        <v>19</v>
      </c>
      <c r="RN285" s="25">
        <v>22</v>
      </c>
      <c r="RO285" s="25">
        <v>29</v>
      </c>
      <c r="RP285" s="25">
        <v>26</v>
      </c>
      <c r="RQ285" s="25">
        <v>27</v>
      </c>
      <c r="RR285" s="25">
        <v>23</v>
      </c>
      <c r="RS285" s="25">
        <v>30</v>
      </c>
      <c r="RT285" s="25">
        <v>27</v>
      </c>
      <c r="RU285" s="25">
        <v>28</v>
      </c>
      <c r="RV285" s="25">
        <v>20</v>
      </c>
      <c r="RW285" s="25">
        <v>10</v>
      </c>
      <c r="RX285" s="25">
        <v>22</v>
      </c>
      <c r="RY285" s="25">
        <v>14</v>
      </c>
      <c r="RZ285" s="25">
        <v>19</v>
      </c>
      <c r="SA285" s="25">
        <v>23</v>
      </c>
      <c r="SB285" s="25">
        <v>21</v>
      </c>
      <c r="SC285" s="25">
        <v>15</v>
      </c>
      <c r="SD285" s="25">
        <v>15</v>
      </c>
      <c r="SE285" s="25">
        <v>22</v>
      </c>
      <c r="SF285" s="25">
        <v>21</v>
      </c>
      <c r="SG285" s="25">
        <v>29</v>
      </c>
      <c r="SH285" s="25">
        <v>20</v>
      </c>
      <c r="SI285" s="25">
        <v>16</v>
      </c>
      <c r="SJ285" s="25">
        <v>21</v>
      </c>
      <c r="SK285" s="25">
        <v>10</v>
      </c>
      <c r="SL285" s="25">
        <v>13</v>
      </c>
      <c r="SM285" s="25">
        <v>19</v>
      </c>
      <c r="SN285" s="25">
        <v>20</v>
      </c>
      <c r="SO285" s="25">
        <v>15</v>
      </c>
      <c r="SP285" s="25">
        <v>13</v>
      </c>
      <c r="SQ285" s="25">
        <v>18</v>
      </c>
      <c r="SR285" s="25">
        <v>19</v>
      </c>
      <c r="SS285" s="25">
        <v>20</v>
      </c>
      <c r="ST285" s="25">
        <v>16</v>
      </c>
      <c r="SU285" s="25">
        <v>9</v>
      </c>
      <c r="SV285" s="25">
        <v>17</v>
      </c>
      <c r="SW285" s="44">
        <v>63.333333333333329</v>
      </c>
      <c r="SX285" s="44">
        <v>66.666666666666657</v>
      </c>
      <c r="SY285" s="44">
        <v>76.31578947368422</v>
      </c>
      <c r="SZ285" s="44">
        <v>81.25</v>
      </c>
      <c r="TA285" s="44">
        <v>79.411764705882348</v>
      </c>
      <c r="TB285" s="44">
        <v>69.696969696969703</v>
      </c>
      <c r="TC285" s="44">
        <v>75</v>
      </c>
      <c r="TD285" s="44">
        <v>72.972972972972968</v>
      </c>
      <c r="TE285" s="44">
        <v>56.000000000000007</v>
      </c>
      <c r="TF285" s="44">
        <v>66.666666666666657</v>
      </c>
      <c r="TG285" s="44">
        <v>33.333333333333329</v>
      </c>
      <c r="TH285" s="44">
        <v>64.705882352941174</v>
      </c>
      <c r="TI285" s="44">
        <v>46.666666666666664</v>
      </c>
      <c r="TJ285" s="44">
        <v>57.575757575757578</v>
      </c>
      <c r="TK285" s="44">
        <v>60.526315789473685</v>
      </c>
      <c r="TL285" s="44">
        <v>65.625</v>
      </c>
      <c r="TM285" s="44">
        <v>44.117647058823529</v>
      </c>
      <c r="TN285" s="44">
        <v>45.454545454545453</v>
      </c>
      <c r="TO285" s="44">
        <v>55.000000000000007</v>
      </c>
      <c r="TP285" s="44">
        <v>56.756756756756758</v>
      </c>
      <c r="TQ285" s="44">
        <v>57.999999999999993</v>
      </c>
      <c r="TR285" s="44">
        <v>66.666666666666657</v>
      </c>
      <c r="TS285" s="44">
        <v>53.333333333333336</v>
      </c>
      <c r="TT285" s="44">
        <v>61.764705882352942</v>
      </c>
      <c r="TU285" s="44">
        <v>33.333333333333329</v>
      </c>
      <c r="TV285" s="44">
        <v>39.393939393939391</v>
      </c>
      <c r="TW285" s="44">
        <v>50</v>
      </c>
      <c r="TX285" s="44">
        <v>62.5</v>
      </c>
      <c r="TY285" s="44">
        <v>44.117647058823529</v>
      </c>
      <c r="TZ285" s="44">
        <v>39.393939393939391</v>
      </c>
      <c r="UA285" s="44">
        <v>45</v>
      </c>
      <c r="UB285" s="44">
        <v>51.351351351351347</v>
      </c>
      <c r="UC285" s="44">
        <v>40</v>
      </c>
      <c r="UD285" s="44">
        <v>53.333333333333336</v>
      </c>
      <c r="UE285" s="44">
        <v>30</v>
      </c>
      <c r="UF285" s="44">
        <v>50</v>
      </c>
    </row>
    <row r="286" spans="1:552" x14ac:dyDescent="0.25">
      <c r="A286" s="2" t="str">
        <f t="shared" si="4"/>
        <v xml:space="preserve">431410 Passo Fundo                                                                                                                                  </v>
      </c>
      <c r="B286" s="58">
        <v>431410</v>
      </c>
      <c r="C286" s="2" t="s">
        <v>330</v>
      </c>
      <c r="D286" s="56">
        <v>15</v>
      </c>
      <c r="E286" s="56">
        <v>17</v>
      </c>
      <c r="F286" s="56">
        <v>13</v>
      </c>
      <c r="G286" s="56">
        <v>15</v>
      </c>
      <c r="H286" s="56">
        <v>16</v>
      </c>
      <c r="I286" s="56">
        <v>8</v>
      </c>
      <c r="J286" s="56">
        <v>12</v>
      </c>
      <c r="K286" s="56">
        <v>19</v>
      </c>
      <c r="L286" s="56">
        <v>20</v>
      </c>
      <c r="M286" s="56">
        <v>18</v>
      </c>
      <c r="N286" s="56">
        <v>20</v>
      </c>
      <c r="O286" s="56">
        <v>27</v>
      </c>
      <c r="P286" s="59">
        <v>4</v>
      </c>
      <c r="Q286" s="59">
        <v>10</v>
      </c>
      <c r="R286" s="59">
        <v>7</v>
      </c>
      <c r="S286" s="59">
        <v>9</v>
      </c>
      <c r="T286" s="59">
        <v>10</v>
      </c>
      <c r="U286" s="59">
        <v>5</v>
      </c>
      <c r="V286" s="59">
        <v>6</v>
      </c>
      <c r="W286" s="59">
        <v>18</v>
      </c>
      <c r="X286" s="59">
        <v>12</v>
      </c>
      <c r="Y286" s="59">
        <v>10</v>
      </c>
      <c r="Z286" s="59">
        <v>12</v>
      </c>
      <c r="AA286" s="59">
        <v>16</v>
      </c>
      <c r="AB286" s="62">
        <v>26.666666666666668</v>
      </c>
      <c r="AC286" s="62">
        <v>58.82352941176471</v>
      </c>
      <c r="AD286" s="62">
        <v>53.846153846153847</v>
      </c>
      <c r="AE286" s="62">
        <v>60</v>
      </c>
      <c r="AF286" s="62">
        <v>62.5</v>
      </c>
      <c r="AG286" s="62">
        <v>62.5</v>
      </c>
      <c r="AH286" s="62">
        <v>50</v>
      </c>
      <c r="AI286" s="62">
        <v>94.73684210526315</v>
      </c>
      <c r="AJ286" s="62">
        <v>60</v>
      </c>
      <c r="AK286" s="62">
        <v>55.555555555555557</v>
      </c>
      <c r="AL286" s="62">
        <v>60</v>
      </c>
      <c r="AM286" s="62">
        <v>59.259259259259252</v>
      </c>
      <c r="AN286" s="61">
        <v>11</v>
      </c>
      <c r="AO286" s="25">
        <v>7</v>
      </c>
      <c r="AP286" s="25">
        <v>6</v>
      </c>
      <c r="AQ286" s="25">
        <v>6</v>
      </c>
      <c r="AR286" s="25">
        <v>6</v>
      </c>
      <c r="AS286" s="25">
        <v>3</v>
      </c>
      <c r="AT286" s="25">
        <v>5</v>
      </c>
      <c r="AU286" s="25">
        <v>1</v>
      </c>
      <c r="AV286" s="25">
        <v>8</v>
      </c>
      <c r="AW286" s="25">
        <v>7</v>
      </c>
      <c r="AX286" s="25">
        <v>5</v>
      </c>
      <c r="AY286" s="25">
        <v>8</v>
      </c>
      <c r="AZ286" s="39">
        <v>73.333333333333329</v>
      </c>
      <c r="BA286" s="39">
        <v>41.17647058823529</v>
      </c>
      <c r="BB286" s="39">
        <v>46.153846153846153</v>
      </c>
      <c r="BC286" s="39">
        <v>40</v>
      </c>
      <c r="BD286" s="39">
        <v>37.5</v>
      </c>
      <c r="BE286" s="39">
        <v>37.5</v>
      </c>
      <c r="BF286" s="39">
        <v>41.666666666666671</v>
      </c>
      <c r="BG286" s="39">
        <v>5.2631578947368416</v>
      </c>
      <c r="BH286" s="39">
        <v>40</v>
      </c>
      <c r="BI286" s="39">
        <v>38.888888888888893</v>
      </c>
      <c r="BJ286" s="39">
        <v>25</v>
      </c>
      <c r="BK286" s="39">
        <v>29.629629629629626</v>
      </c>
      <c r="BL286" s="25">
        <v>0</v>
      </c>
      <c r="BM286" s="25">
        <v>0</v>
      </c>
      <c r="BN286" s="25">
        <v>0</v>
      </c>
      <c r="BO286" s="25">
        <v>0</v>
      </c>
      <c r="BP286" s="25">
        <v>0</v>
      </c>
      <c r="BQ286" s="25">
        <v>0</v>
      </c>
      <c r="BR286" s="25">
        <v>1</v>
      </c>
      <c r="BS286" s="25">
        <v>0</v>
      </c>
      <c r="BT286" s="25">
        <v>0</v>
      </c>
      <c r="BU286" s="25">
        <v>1</v>
      </c>
      <c r="BV286" s="25">
        <v>3</v>
      </c>
      <c r="BW286" s="25">
        <v>3</v>
      </c>
      <c r="BX286" s="39">
        <v>0</v>
      </c>
      <c r="BY286" s="39">
        <v>0</v>
      </c>
      <c r="BZ286" s="39">
        <v>0</v>
      </c>
      <c r="CA286" s="39">
        <v>0</v>
      </c>
      <c r="CB286" s="39">
        <v>0</v>
      </c>
      <c r="CC286" s="39">
        <v>0</v>
      </c>
      <c r="CD286" s="39">
        <v>8.3333333333333321</v>
      </c>
      <c r="CE286" s="39">
        <v>0</v>
      </c>
      <c r="CF286" s="39">
        <v>0</v>
      </c>
      <c r="CG286" s="39">
        <v>5.5555555555555554</v>
      </c>
      <c r="CH286" s="39">
        <v>15</v>
      </c>
      <c r="CI286" s="39">
        <v>11.111111111111111</v>
      </c>
      <c r="CJ286" s="63">
        <v>0</v>
      </c>
      <c r="CK286" s="63">
        <v>2</v>
      </c>
      <c r="CL286" s="63">
        <v>1</v>
      </c>
      <c r="CM286" s="63">
        <v>2</v>
      </c>
      <c r="CN286" s="63">
        <v>1</v>
      </c>
      <c r="CO286" s="63">
        <v>1</v>
      </c>
      <c r="CP286" s="63">
        <v>1</v>
      </c>
      <c r="CQ286" s="63">
        <v>4</v>
      </c>
      <c r="CR286" s="63">
        <v>7</v>
      </c>
      <c r="CS286" s="63">
        <v>1</v>
      </c>
      <c r="CT286" s="63">
        <v>4</v>
      </c>
      <c r="CU286" s="63">
        <v>5</v>
      </c>
      <c r="CV286" s="63">
        <v>0</v>
      </c>
      <c r="CW286" s="63">
        <v>0</v>
      </c>
      <c r="CX286" s="63">
        <v>1</v>
      </c>
      <c r="CY286" s="63">
        <v>1</v>
      </c>
      <c r="CZ286" s="63">
        <v>0</v>
      </c>
      <c r="DA286" s="63">
        <v>0</v>
      </c>
      <c r="DB286" s="63">
        <v>1</v>
      </c>
      <c r="DC286" s="63">
        <v>1</v>
      </c>
      <c r="DD286" s="63">
        <v>0</v>
      </c>
      <c r="DE286" s="63">
        <v>0</v>
      </c>
      <c r="DF286" s="63">
        <v>0</v>
      </c>
      <c r="DG286" s="63">
        <v>1</v>
      </c>
      <c r="DH286" s="25">
        <v>1</v>
      </c>
      <c r="DI286" s="25">
        <v>1</v>
      </c>
      <c r="DJ286" s="25">
        <v>1</v>
      </c>
      <c r="DK286" s="25">
        <v>1</v>
      </c>
      <c r="DL286" s="25">
        <v>2</v>
      </c>
      <c r="DM286" s="25">
        <v>1</v>
      </c>
      <c r="DN286" s="25">
        <v>0</v>
      </c>
      <c r="DO286" s="25">
        <v>1</v>
      </c>
      <c r="DP286" s="25">
        <v>0</v>
      </c>
      <c r="DQ286" s="25">
        <v>1</v>
      </c>
      <c r="DR286" s="25">
        <v>2</v>
      </c>
      <c r="DS286" s="25">
        <v>3</v>
      </c>
      <c r="DT286" s="34">
        <v>1</v>
      </c>
      <c r="DU286" s="34">
        <v>3</v>
      </c>
      <c r="DV286" s="34">
        <v>3</v>
      </c>
      <c r="DW286" s="34">
        <v>4</v>
      </c>
      <c r="DX286" s="34">
        <v>3</v>
      </c>
      <c r="DY286" s="34">
        <v>2</v>
      </c>
      <c r="DZ286" s="34">
        <v>2</v>
      </c>
      <c r="EA286" s="2">
        <v>6</v>
      </c>
      <c r="EB286" s="2">
        <v>7</v>
      </c>
      <c r="EC286" s="2">
        <v>2</v>
      </c>
      <c r="ED286" s="2">
        <v>6</v>
      </c>
      <c r="EE286" s="2">
        <v>9</v>
      </c>
      <c r="EF286" s="34">
        <v>0</v>
      </c>
      <c r="EG286" s="34">
        <v>66.666666666666657</v>
      </c>
      <c r="EH286" s="34">
        <v>33.333333333333329</v>
      </c>
      <c r="EI286" s="34">
        <v>50</v>
      </c>
      <c r="EJ286" s="34">
        <v>33.333333333333329</v>
      </c>
      <c r="EK286" s="34">
        <v>50</v>
      </c>
      <c r="EL286" s="34">
        <v>50</v>
      </c>
      <c r="EM286" s="34">
        <v>66.666666666666657</v>
      </c>
      <c r="EN286" s="34">
        <v>100</v>
      </c>
      <c r="EO286" s="34">
        <v>50</v>
      </c>
      <c r="EP286" s="34">
        <v>66.666666666666657</v>
      </c>
      <c r="EQ286" s="34">
        <v>55.555555555555557</v>
      </c>
      <c r="ER286" s="34">
        <v>0</v>
      </c>
      <c r="ES286" s="34">
        <v>0</v>
      </c>
      <c r="ET286" s="34">
        <v>33.333333333333329</v>
      </c>
      <c r="EU286" s="34">
        <v>25</v>
      </c>
      <c r="EV286" s="34">
        <v>0</v>
      </c>
      <c r="EW286" s="34">
        <v>0</v>
      </c>
      <c r="EX286" s="34">
        <v>50</v>
      </c>
      <c r="EY286" s="34">
        <v>16.666666666666664</v>
      </c>
      <c r="EZ286" s="34">
        <v>0</v>
      </c>
      <c r="FA286" s="34">
        <v>0</v>
      </c>
      <c r="FB286" s="34">
        <v>0</v>
      </c>
      <c r="FC286" s="34">
        <v>11.111111111111111</v>
      </c>
      <c r="FD286" s="42">
        <v>100</v>
      </c>
      <c r="FE286" s="42">
        <v>33.333333333333329</v>
      </c>
      <c r="FF286" s="42">
        <v>33.333333333333329</v>
      </c>
      <c r="FG286" s="42">
        <v>25</v>
      </c>
      <c r="FH286" s="42">
        <v>66.666666666666657</v>
      </c>
      <c r="FI286" s="42">
        <v>50</v>
      </c>
      <c r="FJ286" s="42">
        <v>0</v>
      </c>
      <c r="FK286" s="42">
        <v>16.666666666666664</v>
      </c>
      <c r="FL286" s="42">
        <v>0</v>
      </c>
      <c r="FM286" s="42">
        <v>50</v>
      </c>
      <c r="FN286" s="42">
        <v>33.333333333333329</v>
      </c>
      <c r="FO286" s="42">
        <v>33.333333333333329</v>
      </c>
      <c r="FP286" s="42">
        <v>1</v>
      </c>
      <c r="FQ286" s="2">
        <v>5</v>
      </c>
      <c r="FR286" s="2">
        <v>3</v>
      </c>
      <c r="FS286" s="2">
        <v>5</v>
      </c>
      <c r="FT286" s="2">
        <v>6</v>
      </c>
      <c r="FU286" s="2">
        <v>2</v>
      </c>
      <c r="FV286" s="2">
        <v>4</v>
      </c>
      <c r="FW286" s="2">
        <v>13</v>
      </c>
      <c r="FX286" s="2">
        <v>10</v>
      </c>
      <c r="FY286" s="2">
        <v>8</v>
      </c>
      <c r="FZ286" s="2">
        <v>9</v>
      </c>
      <c r="GA286" s="2">
        <v>10</v>
      </c>
      <c r="GB286" s="25">
        <v>0</v>
      </c>
      <c r="GC286" s="25">
        <v>0</v>
      </c>
      <c r="GD286" s="25">
        <v>1</v>
      </c>
      <c r="GE286" s="25">
        <v>0</v>
      </c>
      <c r="GF286" s="25">
        <v>1</v>
      </c>
      <c r="GG286" s="25">
        <v>1</v>
      </c>
      <c r="GH286" s="25">
        <v>0</v>
      </c>
      <c r="GI286" s="25">
        <v>3</v>
      </c>
      <c r="GJ286" s="25">
        <v>2</v>
      </c>
      <c r="GK286" s="25">
        <v>0</v>
      </c>
      <c r="GL286" s="25">
        <v>2</v>
      </c>
      <c r="GM286" s="25">
        <v>5</v>
      </c>
      <c r="GN286" s="2">
        <v>1</v>
      </c>
      <c r="GO286" s="2">
        <v>2</v>
      </c>
      <c r="GP286" s="2">
        <v>1</v>
      </c>
      <c r="GQ286" s="2">
        <v>0</v>
      </c>
      <c r="GR286" s="2">
        <v>1</v>
      </c>
      <c r="GS286" s="2">
        <v>0</v>
      </c>
      <c r="GT286" s="2">
        <v>1</v>
      </c>
      <c r="GU286" s="2">
        <v>1</v>
      </c>
      <c r="GV286" s="2">
        <v>0</v>
      </c>
      <c r="GW286" s="2">
        <v>0</v>
      </c>
      <c r="GX286" s="2">
        <v>0</v>
      </c>
      <c r="GY286" s="2">
        <v>0</v>
      </c>
      <c r="GZ286" s="2">
        <v>2</v>
      </c>
      <c r="HA286" s="2">
        <v>7</v>
      </c>
      <c r="HB286" s="2">
        <v>5</v>
      </c>
      <c r="HC286" s="2">
        <v>5</v>
      </c>
      <c r="HD286" s="2">
        <v>8</v>
      </c>
      <c r="HE286" s="2">
        <v>3</v>
      </c>
      <c r="HF286" s="2">
        <v>5</v>
      </c>
      <c r="HG286" s="2">
        <v>17</v>
      </c>
      <c r="HH286" s="2">
        <v>12</v>
      </c>
      <c r="HI286" s="2">
        <v>8</v>
      </c>
      <c r="HJ286" s="2">
        <v>11</v>
      </c>
      <c r="HK286" s="2">
        <v>15</v>
      </c>
      <c r="HL286" s="34">
        <v>50</v>
      </c>
      <c r="HM286" s="34">
        <v>71.428571428571431</v>
      </c>
      <c r="HN286" s="34">
        <v>60</v>
      </c>
      <c r="HO286" s="34">
        <v>100</v>
      </c>
      <c r="HP286" s="34">
        <v>75</v>
      </c>
      <c r="HQ286" s="34">
        <v>66.666666666666657</v>
      </c>
      <c r="HR286" s="34">
        <v>80</v>
      </c>
      <c r="HS286" s="34">
        <v>76.470588235294116</v>
      </c>
      <c r="HT286" s="34">
        <v>83.333333333333343</v>
      </c>
      <c r="HU286" s="34">
        <v>100</v>
      </c>
      <c r="HV286" s="34">
        <v>81.818181818181827</v>
      </c>
      <c r="HW286" s="34">
        <v>66.666666666666657</v>
      </c>
      <c r="HX286" s="39">
        <v>0</v>
      </c>
      <c r="HY286" s="39">
        <v>0</v>
      </c>
      <c r="HZ286" s="39">
        <v>20</v>
      </c>
      <c r="IA286" s="39">
        <v>0</v>
      </c>
      <c r="IB286" s="39">
        <v>12.5</v>
      </c>
      <c r="IC286" s="39">
        <v>33.333333333333329</v>
      </c>
      <c r="ID286" s="39">
        <v>0</v>
      </c>
      <c r="IE286" s="39">
        <v>17.647058823529413</v>
      </c>
      <c r="IF286" s="39">
        <v>16.666666666666664</v>
      </c>
      <c r="IG286" s="39">
        <v>0</v>
      </c>
      <c r="IH286" s="39">
        <v>18.181818181818183</v>
      </c>
      <c r="II286" s="39">
        <v>33.333333333333329</v>
      </c>
      <c r="IJ286" s="39">
        <v>50</v>
      </c>
      <c r="IK286" s="39">
        <v>28.571428571428569</v>
      </c>
      <c r="IL286" s="39">
        <v>20</v>
      </c>
      <c r="IM286" s="39">
        <v>0</v>
      </c>
      <c r="IN286" s="39">
        <v>12.5</v>
      </c>
      <c r="IO286" s="39">
        <v>0</v>
      </c>
      <c r="IP286" s="39">
        <v>20</v>
      </c>
      <c r="IQ286" s="39">
        <v>5.8823529411764701</v>
      </c>
      <c r="IR286" s="39">
        <v>0</v>
      </c>
      <c r="IS286" s="39">
        <v>0</v>
      </c>
      <c r="IT286" s="39">
        <v>0</v>
      </c>
      <c r="IU286" s="39">
        <v>0</v>
      </c>
      <c r="IV286" s="39">
        <v>4</v>
      </c>
      <c r="IW286" s="39">
        <v>3</v>
      </c>
      <c r="IX286" s="39">
        <v>2</v>
      </c>
      <c r="IY286" s="39">
        <v>0</v>
      </c>
      <c r="IZ286" s="39">
        <v>2</v>
      </c>
      <c r="JA286" s="39">
        <v>2</v>
      </c>
      <c r="JB286" s="39">
        <v>2</v>
      </c>
      <c r="JC286" s="39">
        <v>1</v>
      </c>
      <c r="JD286" s="2">
        <v>4</v>
      </c>
      <c r="JE286" s="2">
        <v>5</v>
      </c>
      <c r="JF286" s="2">
        <v>3</v>
      </c>
      <c r="JG286" s="2">
        <v>7</v>
      </c>
      <c r="JH286" s="2">
        <v>4</v>
      </c>
      <c r="JI286" s="2">
        <v>1</v>
      </c>
      <c r="JJ286" s="2">
        <v>3</v>
      </c>
      <c r="JK286" s="2">
        <v>2</v>
      </c>
      <c r="JL286" s="2">
        <v>2</v>
      </c>
      <c r="JM286" s="44">
        <v>0</v>
      </c>
      <c r="JN286" s="44">
        <v>2</v>
      </c>
      <c r="JO286" s="44">
        <v>0</v>
      </c>
      <c r="JP286" s="2">
        <v>1</v>
      </c>
      <c r="JQ286" s="2">
        <v>1</v>
      </c>
      <c r="JR286" s="2">
        <v>1</v>
      </c>
      <c r="JS286" s="2">
        <v>1</v>
      </c>
      <c r="JT286" s="2">
        <v>0</v>
      </c>
      <c r="JU286" s="2">
        <v>1</v>
      </c>
      <c r="JV286" s="2">
        <v>0</v>
      </c>
      <c r="JW286" s="2">
        <v>1</v>
      </c>
      <c r="JX286" s="2">
        <v>2</v>
      </c>
      <c r="JY286" s="2">
        <v>1</v>
      </c>
      <c r="JZ286" s="2">
        <v>0</v>
      </c>
      <c r="KA286" s="2">
        <v>0</v>
      </c>
      <c r="KB286" s="25">
        <v>2</v>
      </c>
      <c r="KC286" s="25">
        <v>1</v>
      </c>
      <c r="KD286" s="25">
        <v>1</v>
      </c>
      <c r="KE286" s="25">
        <v>0</v>
      </c>
      <c r="KF286" s="25">
        <v>8</v>
      </c>
      <c r="KG286" s="25">
        <v>5</v>
      </c>
      <c r="KH286" s="25">
        <v>5</v>
      </c>
      <c r="KI286" s="25">
        <v>3</v>
      </c>
      <c r="KJ286" s="25">
        <v>6</v>
      </c>
      <c r="KK286" s="25">
        <v>3</v>
      </c>
      <c r="KL286" s="25">
        <v>4</v>
      </c>
      <c r="KM286" s="25">
        <v>1</v>
      </c>
      <c r="KN286" s="25">
        <v>7</v>
      </c>
      <c r="KO286" s="25">
        <v>7</v>
      </c>
      <c r="KP286" s="25">
        <v>5</v>
      </c>
      <c r="KQ286" s="25">
        <v>8</v>
      </c>
      <c r="KR286" s="44">
        <v>50</v>
      </c>
      <c r="KS286" s="44">
        <v>60</v>
      </c>
      <c r="KT286" s="44">
        <v>40</v>
      </c>
      <c r="KU286" s="44">
        <v>0</v>
      </c>
      <c r="KV286" s="44">
        <v>33.333333333333329</v>
      </c>
      <c r="KW286" s="44">
        <v>66.666666666666657</v>
      </c>
      <c r="KX286" s="44">
        <v>50</v>
      </c>
      <c r="KY286" s="44">
        <v>100</v>
      </c>
      <c r="KZ286" s="44">
        <v>57.142857142857139</v>
      </c>
      <c r="LA286" s="44">
        <v>71.428571428571431</v>
      </c>
      <c r="LB286" s="44">
        <v>60</v>
      </c>
      <c r="LC286" s="44">
        <v>87.5</v>
      </c>
      <c r="LD286" s="44">
        <v>50</v>
      </c>
      <c r="LE286" s="44">
        <v>20</v>
      </c>
      <c r="LF286" s="44">
        <v>60</v>
      </c>
      <c r="LG286" s="44">
        <v>66.666666666666657</v>
      </c>
      <c r="LH286" s="44">
        <v>33.333333333333329</v>
      </c>
      <c r="LI286" s="44">
        <v>0</v>
      </c>
      <c r="LJ286" s="44">
        <v>50</v>
      </c>
      <c r="LK286" s="44">
        <v>0</v>
      </c>
      <c r="LL286" s="44">
        <v>14.285714285714285</v>
      </c>
      <c r="LM286" s="44">
        <v>14.285714285714285</v>
      </c>
      <c r="LN286" s="44">
        <v>20</v>
      </c>
      <c r="LO286" s="44">
        <v>12.5</v>
      </c>
      <c r="LP286" s="44">
        <v>0</v>
      </c>
      <c r="LQ286" s="44">
        <v>20</v>
      </c>
      <c r="LR286" s="44">
        <v>0</v>
      </c>
      <c r="LS286" s="44">
        <v>33.333333333333329</v>
      </c>
      <c r="LT286" s="44">
        <v>33.333333333333329</v>
      </c>
      <c r="LU286" s="44">
        <v>33.333333333333329</v>
      </c>
      <c r="LV286" s="44">
        <v>0</v>
      </c>
      <c r="LW286" s="44">
        <v>0</v>
      </c>
      <c r="LX286" s="44">
        <v>28.571428571428569</v>
      </c>
      <c r="LY286" s="44">
        <v>14.285714285714285</v>
      </c>
      <c r="LZ286" s="44">
        <v>20</v>
      </c>
      <c r="MA286" s="44">
        <v>0</v>
      </c>
      <c r="MB286" s="25">
        <v>0</v>
      </c>
      <c r="MC286" s="25">
        <v>1</v>
      </c>
      <c r="MD286" s="25">
        <v>0</v>
      </c>
      <c r="ME286" s="25">
        <v>2</v>
      </c>
      <c r="MF286" s="25">
        <v>1</v>
      </c>
      <c r="MG286" s="25">
        <v>1</v>
      </c>
      <c r="MH286" s="25">
        <v>0</v>
      </c>
      <c r="MI286" s="25">
        <v>0</v>
      </c>
      <c r="MJ286" s="25">
        <v>2</v>
      </c>
      <c r="MK286" s="25">
        <v>1</v>
      </c>
      <c r="ML286" s="25">
        <v>0</v>
      </c>
      <c r="MM286" s="25">
        <v>0</v>
      </c>
      <c r="MN286" s="25">
        <v>1</v>
      </c>
      <c r="MO286" s="25">
        <v>3</v>
      </c>
      <c r="MP286" s="25">
        <v>3</v>
      </c>
      <c r="MQ286" s="25">
        <v>4</v>
      </c>
      <c r="MR286" s="25">
        <v>3</v>
      </c>
      <c r="MS286" s="25">
        <v>2</v>
      </c>
      <c r="MT286" s="25">
        <v>2</v>
      </c>
      <c r="MU286" s="25">
        <v>6</v>
      </c>
      <c r="MV286" s="25">
        <v>5</v>
      </c>
      <c r="MW286" s="44">
        <v>2</v>
      </c>
      <c r="MX286" s="44">
        <v>4</v>
      </c>
      <c r="MY286" s="44">
        <v>6</v>
      </c>
      <c r="MZ286" s="44">
        <v>0</v>
      </c>
      <c r="NA286" s="44">
        <v>33.333333333333329</v>
      </c>
      <c r="NB286" s="44">
        <v>0</v>
      </c>
      <c r="NC286" s="44">
        <v>50</v>
      </c>
      <c r="ND286" s="44">
        <v>33.333333333333329</v>
      </c>
      <c r="NE286" s="44">
        <v>50</v>
      </c>
      <c r="NF286" s="44">
        <v>0</v>
      </c>
      <c r="NG286" s="44">
        <v>0</v>
      </c>
      <c r="NH286" s="44">
        <v>40</v>
      </c>
      <c r="NI286" s="44">
        <v>50</v>
      </c>
      <c r="NJ286" s="44">
        <v>0</v>
      </c>
      <c r="NK286" s="44">
        <v>0</v>
      </c>
      <c r="NL286" s="25">
        <v>0</v>
      </c>
      <c r="NM286" s="25">
        <v>0</v>
      </c>
      <c r="NN286" s="25">
        <v>0</v>
      </c>
      <c r="NO286" s="25">
        <v>0</v>
      </c>
      <c r="NP286" s="25">
        <v>0</v>
      </c>
      <c r="NQ286" s="25">
        <v>0</v>
      </c>
      <c r="NR286" s="25">
        <v>0</v>
      </c>
      <c r="NS286" s="25">
        <v>0</v>
      </c>
      <c r="NT286" s="25">
        <v>0</v>
      </c>
      <c r="NU286" s="25">
        <v>0</v>
      </c>
      <c r="NV286" s="25">
        <v>0</v>
      </c>
      <c r="NW286" s="25">
        <v>0</v>
      </c>
      <c r="NX286" s="25">
        <v>1</v>
      </c>
      <c r="NY286" s="25">
        <v>2</v>
      </c>
      <c r="NZ286" s="25">
        <v>0</v>
      </c>
      <c r="OA286" s="25">
        <v>0</v>
      </c>
      <c r="OB286" s="25">
        <v>1</v>
      </c>
      <c r="OC286" s="25">
        <v>0</v>
      </c>
      <c r="OD286" s="44">
        <v>0</v>
      </c>
      <c r="OE286" s="44">
        <v>0</v>
      </c>
      <c r="OF286" s="44">
        <v>0</v>
      </c>
      <c r="OG286" s="44">
        <v>1</v>
      </c>
      <c r="OH286" s="44">
        <v>0</v>
      </c>
      <c r="OI286" s="44">
        <v>0</v>
      </c>
      <c r="OJ286" s="44">
        <v>0</v>
      </c>
      <c r="OK286" s="44">
        <v>0</v>
      </c>
      <c r="OL286" s="44">
        <v>999999999</v>
      </c>
      <c r="OM286" s="44">
        <v>999999999</v>
      </c>
      <c r="ON286" s="44">
        <v>0</v>
      </c>
      <c r="OO286" s="44">
        <v>999999999</v>
      </c>
      <c r="OP286" s="44">
        <v>999999999</v>
      </c>
      <c r="OQ286" s="44">
        <v>999999999</v>
      </c>
      <c r="OR286" s="44">
        <v>999999999</v>
      </c>
      <c r="OS286" s="44">
        <v>0</v>
      </c>
      <c r="OT286" s="44">
        <v>999999999</v>
      </c>
      <c r="OU286" s="44">
        <v>999999999</v>
      </c>
      <c r="OV286" s="25">
        <v>2</v>
      </c>
      <c r="OW286" s="25">
        <v>9</v>
      </c>
      <c r="OX286" s="25">
        <v>14</v>
      </c>
      <c r="OY286" s="25">
        <v>14</v>
      </c>
      <c r="OZ286" s="25">
        <v>12</v>
      </c>
      <c r="PA286" s="25">
        <v>9</v>
      </c>
      <c r="PB286" s="25">
        <v>12</v>
      </c>
      <c r="PC286" s="25">
        <v>16</v>
      </c>
      <c r="PD286" s="25">
        <v>19</v>
      </c>
      <c r="PE286" s="25">
        <v>21</v>
      </c>
      <c r="PF286" s="25">
        <v>21</v>
      </c>
      <c r="PG286" s="25">
        <v>15</v>
      </c>
      <c r="PH286" s="25">
        <v>19</v>
      </c>
      <c r="PI286" s="25">
        <v>19</v>
      </c>
      <c r="PJ286" s="25">
        <v>20</v>
      </c>
      <c r="PK286" s="25">
        <v>20</v>
      </c>
      <c r="PL286" s="25">
        <v>20</v>
      </c>
      <c r="PM286" s="25">
        <v>14</v>
      </c>
      <c r="PN286" s="25">
        <v>13</v>
      </c>
      <c r="PO286" s="25">
        <v>19</v>
      </c>
      <c r="PP286" s="25">
        <v>23</v>
      </c>
      <c r="PQ286" s="25">
        <v>22</v>
      </c>
      <c r="PR286" s="25">
        <v>23</v>
      </c>
      <c r="PS286" s="25">
        <v>29</v>
      </c>
      <c r="PT286" s="44">
        <v>10.526315789473683</v>
      </c>
      <c r="PU286" s="44">
        <v>47.368421052631575</v>
      </c>
      <c r="PV286" s="44">
        <v>70</v>
      </c>
      <c r="PW286" s="44">
        <v>70</v>
      </c>
      <c r="PX286" s="44">
        <v>60</v>
      </c>
      <c r="PY286" s="44">
        <v>64.285714285714292</v>
      </c>
      <c r="PZ286" s="44">
        <v>92.307692307692307</v>
      </c>
      <c r="QA286" s="44">
        <v>84.210526315789465</v>
      </c>
      <c r="QB286" s="44">
        <v>82.608695652173907</v>
      </c>
      <c r="QC286" s="44">
        <v>95.454545454545453</v>
      </c>
      <c r="QD286" s="44">
        <v>91.304347826086953</v>
      </c>
      <c r="QE286" s="44">
        <v>51.724137931034484</v>
      </c>
      <c r="QF286" s="25">
        <v>5</v>
      </c>
      <c r="QG286" s="25">
        <v>8</v>
      </c>
      <c r="QH286" s="25">
        <v>12</v>
      </c>
      <c r="QI286" s="25">
        <v>15</v>
      </c>
      <c r="QJ286" s="25">
        <v>11</v>
      </c>
      <c r="QK286" s="25">
        <v>11</v>
      </c>
      <c r="QL286" s="25">
        <v>11</v>
      </c>
      <c r="QM286" s="25">
        <v>11</v>
      </c>
      <c r="QN286" s="25">
        <v>15</v>
      </c>
      <c r="QO286" s="25">
        <v>14</v>
      </c>
      <c r="QP286" s="25">
        <v>11</v>
      </c>
      <c r="QQ286" s="25">
        <v>19</v>
      </c>
      <c r="QR286" s="25">
        <v>19</v>
      </c>
      <c r="QS286" s="25">
        <v>20</v>
      </c>
      <c r="QT286" s="25">
        <v>20</v>
      </c>
      <c r="QU286" s="25">
        <v>20</v>
      </c>
      <c r="QV286" s="25">
        <v>14</v>
      </c>
      <c r="QW286" s="25">
        <v>13</v>
      </c>
      <c r="QX286" s="25">
        <v>19</v>
      </c>
      <c r="QY286" s="25">
        <v>23</v>
      </c>
      <c r="QZ286" s="25">
        <v>22</v>
      </c>
      <c r="RA286" s="25">
        <v>23</v>
      </c>
      <c r="RB286" s="44">
        <v>26.315789473684209</v>
      </c>
      <c r="RC286" s="44">
        <v>42.105263157894733</v>
      </c>
      <c r="RD286" s="44">
        <v>60</v>
      </c>
      <c r="RE286" s="44">
        <v>75</v>
      </c>
      <c r="RF286" s="44">
        <v>55.000000000000007</v>
      </c>
      <c r="RG286" s="44">
        <v>78.571428571428569</v>
      </c>
      <c r="RH286" s="44">
        <v>84.615384615384613</v>
      </c>
      <c r="RI286" s="44">
        <v>57.894736842105267</v>
      </c>
      <c r="RJ286" s="44">
        <v>65.217391304347828</v>
      </c>
      <c r="RK286" s="44">
        <v>63.636363636363633</v>
      </c>
      <c r="RL286" s="44">
        <v>47.826086956521742</v>
      </c>
      <c r="RM286" s="25">
        <v>6</v>
      </c>
      <c r="RN286" s="25">
        <v>11</v>
      </c>
      <c r="RO286" s="25">
        <v>9</v>
      </c>
      <c r="RP286" s="25">
        <v>7</v>
      </c>
      <c r="RQ286" s="25">
        <v>11</v>
      </c>
      <c r="RR286" s="25">
        <v>6</v>
      </c>
      <c r="RS286" s="25">
        <v>8</v>
      </c>
      <c r="RT286" s="25">
        <v>18</v>
      </c>
      <c r="RU286" s="25">
        <v>16</v>
      </c>
      <c r="RV286" s="25">
        <v>14</v>
      </c>
      <c r="RW286" s="25">
        <v>11</v>
      </c>
      <c r="RX286" s="25">
        <v>14</v>
      </c>
      <c r="RY286" s="25">
        <v>6</v>
      </c>
      <c r="RZ286" s="25">
        <v>8</v>
      </c>
      <c r="SA286" s="25">
        <v>4</v>
      </c>
      <c r="SB286" s="25">
        <v>6</v>
      </c>
      <c r="SC286" s="25">
        <v>11</v>
      </c>
      <c r="SD286" s="25">
        <v>5</v>
      </c>
      <c r="SE286" s="25">
        <v>8</v>
      </c>
      <c r="SF286" s="25">
        <v>13</v>
      </c>
      <c r="SG286" s="25">
        <v>13</v>
      </c>
      <c r="SH286" s="25">
        <v>10</v>
      </c>
      <c r="SI286" s="25">
        <v>11</v>
      </c>
      <c r="SJ286" s="25">
        <v>15</v>
      </c>
      <c r="SK286" s="25">
        <v>2</v>
      </c>
      <c r="SL286" s="25">
        <v>6</v>
      </c>
      <c r="SM286" s="25">
        <v>2</v>
      </c>
      <c r="SN286" s="25">
        <v>3</v>
      </c>
      <c r="SO286" s="25">
        <v>9</v>
      </c>
      <c r="SP286" s="25">
        <v>5</v>
      </c>
      <c r="SQ286" s="25">
        <v>7</v>
      </c>
      <c r="SR286" s="25">
        <v>12</v>
      </c>
      <c r="SS286" s="25">
        <v>11</v>
      </c>
      <c r="ST286" s="25">
        <v>9</v>
      </c>
      <c r="SU286" s="25">
        <v>9</v>
      </c>
      <c r="SV286" s="25">
        <v>11</v>
      </c>
      <c r="SW286" s="44">
        <v>40</v>
      </c>
      <c r="SX286" s="44">
        <v>64.705882352941174</v>
      </c>
      <c r="SY286" s="44">
        <v>69.230769230769226</v>
      </c>
      <c r="SZ286" s="44">
        <v>46.666666666666664</v>
      </c>
      <c r="TA286" s="44">
        <v>68.75</v>
      </c>
      <c r="TB286" s="44">
        <v>75</v>
      </c>
      <c r="TC286" s="44">
        <v>66.666666666666657</v>
      </c>
      <c r="TD286" s="44">
        <v>94.73684210526315</v>
      </c>
      <c r="TE286" s="44">
        <v>80</v>
      </c>
      <c r="TF286" s="44">
        <v>77.777777777777786</v>
      </c>
      <c r="TG286" s="44">
        <v>55.000000000000007</v>
      </c>
      <c r="TH286" s="44">
        <v>51.851851851851848</v>
      </c>
      <c r="TI286" s="44">
        <v>40</v>
      </c>
      <c r="TJ286" s="44">
        <v>47.058823529411761</v>
      </c>
      <c r="TK286" s="44">
        <v>30.76923076923077</v>
      </c>
      <c r="TL286" s="44">
        <v>40</v>
      </c>
      <c r="TM286" s="44">
        <v>68.75</v>
      </c>
      <c r="TN286" s="44">
        <v>62.5</v>
      </c>
      <c r="TO286" s="44">
        <v>66.666666666666657</v>
      </c>
      <c r="TP286" s="44">
        <v>68.421052631578945</v>
      </c>
      <c r="TQ286" s="44">
        <v>65</v>
      </c>
      <c r="TR286" s="44">
        <v>55.555555555555557</v>
      </c>
      <c r="TS286" s="44">
        <v>55.000000000000007</v>
      </c>
      <c r="TT286" s="44">
        <v>55.555555555555557</v>
      </c>
      <c r="TU286" s="44">
        <v>13.333333333333334</v>
      </c>
      <c r="TV286" s="44">
        <v>35.294117647058826</v>
      </c>
      <c r="TW286" s="44">
        <v>15.384615384615385</v>
      </c>
      <c r="TX286" s="44">
        <v>20</v>
      </c>
      <c r="TY286" s="44">
        <v>56.25</v>
      </c>
      <c r="TZ286" s="44">
        <v>62.5</v>
      </c>
      <c r="UA286" s="44">
        <v>58.333333333333336</v>
      </c>
      <c r="UB286" s="44">
        <v>63.157894736842103</v>
      </c>
      <c r="UC286" s="44">
        <v>55.000000000000007</v>
      </c>
      <c r="UD286" s="44">
        <v>50</v>
      </c>
      <c r="UE286" s="44">
        <v>45</v>
      </c>
      <c r="UF286" s="44">
        <v>40.74074074074074</v>
      </c>
    </row>
    <row r="287" spans="1:552" x14ac:dyDescent="0.25">
      <c r="A287" s="2" t="str">
        <f t="shared" si="4"/>
        <v xml:space="preserve">431440 Pelotas                                                                                                                                      </v>
      </c>
      <c r="B287" s="58">
        <v>431440</v>
      </c>
      <c r="C287" s="2" t="s">
        <v>331</v>
      </c>
      <c r="D287" s="56">
        <v>30</v>
      </c>
      <c r="E287" s="56">
        <v>29</v>
      </c>
      <c r="F287" s="56">
        <v>31</v>
      </c>
      <c r="G287" s="56">
        <v>22</v>
      </c>
      <c r="H287" s="56">
        <v>24</v>
      </c>
      <c r="I287" s="56">
        <v>32</v>
      </c>
      <c r="J287" s="56">
        <v>33</v>
      </c>
      <c r="K287" s="56">
        <v>28</v>
      </c>
      <c r="L287" s="56">
        <v>46</v>
      </c>
      <c r="M287" s="56">
        <v>30</v>
      </c>
      <c r="N287" s="56">
        <v>38</v>
      </c>
      <c r="O287" s="56">
        <v>26</v>
      </c>
      <c r="P287" s="59">
        <v>12</v>
      </c>
      <c r="Q287" s="59">
        <v>10</v>
      </c>
      <c r="R287" s="59">
        <v>12</v>
      </c>
      <c r="S287" s="59">
        <v>6</v>
      </c>
      <c r="T287" s="59">
        <v>11</v>
      </c>
      <c r="U287" s="59">
        <v>15</v>
      </c>
      <c r="V287" s="59">
        <v>13</v>
      </c>
      <c r="W287" s="59">
        <v>14</v>
      </c>
      <c r="X287" s="59">
        <v>31</v>
      </c>
      <c r="Y287" s="59">
        <v>22</v>
      </c>
      <c r="Z287" s="59">
        <v>29</v>
      </c>
      <c r="AA287" s="59">
        <v>19</v>
      </c>
      <c r="AB287" s="62">
        <v>40</v>
      </c>
      <c r="AC287" s="62">
        <v>34.482758620689658</v>
      </c>
      <c r="AD287" s="62">
        <v>38.70967741935484</v>
      </c>
      <c r="AE287" s="62">
        <v>27.27272727272727</v>
      </c>
      <c r="AF287" s="62">
        <v>45.833333333333329</v>
      </c>
      <c r="AG287" s="62">
        <v>46.875</v>
      </c>
      <c r="AH287" s="62">
        <v>39.393939393939391</v>
      </c>
      <c r="AI287" s="62">
        <v>50</v>
      </c>
      <c r="AJ287" s="62">
        <v>67.391304347826093</v>
      </c>
      <c r="AK287" s="62">
        <v>73.333333333333329</v>
      </c>
      <c r="AL287" s="62">
        <v>76.31578947368422</v>
      </c>
      <c r="AM287" s="62">
        <v>73.076923076923066</v>
      </c>
      <c r="AN287" s="61">
        <v>18</v>
      </c>
      <c r="AO287" s="25">
        <v>17</v>
      </c>
      <c r="AP287" s="25">
        <v>19</v>
      </c>
      <c r="AQ287" s="25">
        <v>14</v>
      </c>
      <c r="AR287" s="25">
        <v>13</v>
      </c>
      <c r="AS287" s="25">
        <v>17</v>
      </c>
      <c r="AT287" s="25">
        <v>19</v>
      </c>
      <c r="AU287" s="25">
        <v>14</v>
      </c>
      <c r="AV287" s="25">
        <v>15</v>
      </c>
      <c r="AW287" s="25">
        <v>8</v>
      </c>
      <c r="AX287" s="25">
        <v>9</v>
      </c>
      <c r="AY287" s="25">
        <v>7</v>
      </c>
      <c r="AZ287" s="39">
        <v>60</v>
      </c>
      <c r="BA287" s="39">
        <v>58.620689655172406</v>
      </c>
      <c r="BB287" s="39">
        <v>61.29032258064516</v>
      </c>
      <c r="BC287" s="39">
        <v>63.636363636363633</v>
      </c>
      <c r="BD287" s="39">
        <v>54.166666666666664</v>
      </c>
      <c r="BE287" s="39">
        <v>53.125</v>
      </c>
      <c r="BF287" s="39">
        <v>57.575757575757578</v>
      </c>
      <c r="BG287" s="39">
        <v>50</v>
      </c>
      <c r="BH287" s="39">
        <v>32.608695652173914</v>
      </c>
      <c r="BI287" s="39">
        <v>26.666666666666668</v>
      </c>
      <c r="BJ287" s="39">
        <v>23.684210526315788</v>
      </c>
      <c r="BK287" s="39">
        <v>26.923076923076923</v>
      </c>
      <c r="BL287" s="25">
        <v>0</v>
      </c>
      <c r="BM287" s="25">
        <v>2</v>
      </c>
      <c r="BN287" s="25">
        <v>0</v>
      </c>
      <c r="BO287" s="25">
        <v>2</v>
      </c>
      <c r="BP287" s="25">
        <v>0</v>
      </c>
      <c r="BQ287" s="25">
        <v>0</v>
      </c>
      <c r="BR287" s="25">
        <v>1</v>
      </c>
      <c r="BS287" s="25">
        <v>0</v>
      </c>
      <c r="BT287" s="25">
        <v>0</v>
      </c>
      <c r="BU287" s="25">
        <v>0</v>
      </c>
      <c r="BV287" s="25">
        <v>0</v>
      </c>
      <c r="BW287" s="25">
        <v>0</v>
      </c>
      <c r="BX287" s="39">
        <v>0</v>
      </c>
      <c r="BY287" s="39">
        <v>6.8965517241379306</v>
      </c>
      <c r="BZ287" s="39">
        <v>0</v>
      </c>
      <c r="CA287" s="39">
        <v>9.0909090909090917</v>
      </c>
      <c r="CB287" s="39">
        <v>0</v>
      </c>
      <c r="CC287" s="39">
        <v>0</v>
      </c>
      <c r="CD287" s="39">
        <v>3.0303030303030303</v>
      </c>
      <c r="CE287" s="39">
        <v>0</v>
      </c>
      <c r="CF287" s="39">
        <v>0</v>
      </c>
      <c r="CG287" s="39">
        <v>0</v>
      </c>
      <c r="CH287" s="39">
        <v>0</v>
      </c>
      <c r="CI287" s="39">
        <v>0</v>
      </c>
      <c r="CJ287" s="63">
        <v>4</v>
      </c>
      <c r="CK287" s="63">
        <v>2</v>
      </c>
      <c r="CL287" s="63">
        <v>4</v>
      </c>
      <c r="CM287" s="63">
        <v>4</v>
      </c>
      <c r="CN287" s="63">
        <v>3</v>
      </c>
      <c r="CO287" s="63">
        <v>3</v>
      </c>
      <c r="CP287" s="63">
        <v>4</v>
      </c>
      <c r="CQ287" s="63">
        <v>2</v>
      </c>
      <c r="CR287" s="63">
        <v>9</v>
      </c>
      <c r="CS287" s="63">
        <v>7</v>
      </c>
      <c r="CT287" s="63">
        <v>10</v>
      </c>
      <c r="CU287" s="63">
        <v>7</v>
      </c>
      <c r="CV287" s="63">
        <v>3</v>
      </c>
      <c r="CW287" s="63">
        <v>2</v>
      </c>
      <c r="CX287" s="63">
        <v>0</v>
      </c>
      <c r="CY287" s="63">
        <v>0</v>
      </c>
      <c r="CZ287" s="63">
        <v>2</v>
      </c>
      <c r="DA287" s="63">
        <v>3</v>
      </c>
      <c r="DB287" s="63">
        <v>0</v>
      </c>
      <c r="DC287" s="63">
        <v>0</v>
      </c>
      <c r="DD287" s="63">
        <v>2</v>
      </c>
      <c r="DE287" s="63">
        <v>4</v>
      </c>
      <c r="DF287" s="63">
        <v>2</v>
      </c>
      <c r="DG287" s="63">
        <v>1</v>
      </c>
      <c r="DH287" s="25">
        <v>0</v>
      </c>
      <c r="DI287" s="25">
        <v>2</v>
      </c>
      <c r="DJ287" s="25">
        <v>4</v>
      </c>
      <c r="DK287" s="25">
        <v>0</v>
      </c>
      <c r="DL287" s="25">
        <v>1</v>
      </c>
      <c r="DM287" s="25">
        <v>4</v>
      </c>
      <c r="DN287" s="25">
        <v>0</v>
      </c>
      <c r="DO287" s="25">
        <v>2</v>
      </c>
      <c r="DP287" s="25">
        <v>2</v>
      </c>
      <c r="DQ287" s="25">
        <v>4</v>
      </c>
      <c r="DR287" s="25">
        <v>2</v>
      </c>
      <c r="DS287" s="25">
        <v>2</v>
      </c>
      <c r="DT287" s="34">
        <v>7</v>
      </c>
      <c r="DU287" s="34">
        <v>6</v>
      </c>
      <c r="DV287" s="34">
        <v>8</v>
      </c>
      <c r="DW287" s="34">
        <v>4</v>
      </c>
      <c r="DX287" s="34">
        <v>6</v>
      </c>
      <c r="DY287" s="34">
        <v>10</v>
      </c>
      <c r="DZ287" s="34">
        <v>4</v>
      </c>
      <c r="EA287" s="2">
        <v>4</v>
      </c>
      <c r="EB287" s="2">
        <v>13</v>
      </c>
      <c r="EC287" s="2">
        <v>15</v>
      </c>
      <c r="ED287" s="2">
        <v>14</v>
      </c>
      <c r="EE287" s="2">
        <v>10</v>
      </c>
      <c r="EF287" s="34">
        <v>57.142857142857139</v>
      </c>
      <c r="EG287" s="34">
        <v>33.333333333333329</v>
      </c>
      <c r="EH287" s="34">
        <v>50</v>
      </c>
      <c r="EI287" s="34">
        <v>100</v>
      </c>
      <c r="EJ287" s="34">
        <v>50</v>
      </c>
      <c r="EK287" s="34">
        <v>30</v>
      </c>
      <c r="EL287" s="34">
        <v>100</v>
      </c>
      <c r="EM287" s="34">
        <v>50</v>
      </c>
      <c r="EN287" s="34">
        <v>69.230769230769226</v>
      </c>
      <c r="EO287" s="34">
        <v>46.666666666666664</v>
      </c>
      <c r="EP287" s="34">
        <v>71.428571428571431</v>
      </c>
      <c r="EQ287" s="34">
        <v>70</v>
      </c>
      <c r="ER287" s="34">
        <v>42.857142857142854</v>
      </c>
      <c r="ES287" s="34">
        <v>33.333333333333329</v>
      </c>
      <c r="ET287" s="34">
        <v>0</v>
      </c>
      <c r="EU287" s="34">
        <v>0</v>
      </c>
      <c r="EV287" s="34">
        <v>33.333333333333329</v>
      </c>
      <c r="EW287" s="34">
        <v>30</v>
      </c>
      <c r="EX287" s="34">
        <v>0</v>
      </c>
      <c r="EY287" s="34">
        <v>0</v>
      </c>
      <c r="EZ287" s="34">
        <v>15.384615384615385</v>
      </c>
      <c r="FA287" s="34">
        <v>26.666666666666668</v>
      </c>
      <c r="FB287" s="34">
        <v>14.285714285714285</v>
      </c>
      <c r="FC287" s="34">
        <v>10</v>
      </c>
      <c r="FD287" s="42">
        <v>0</v>
      </c>
      <c r="FE287" s="42">
        <v>33.333333333333329</v>
      </c>
      <c r="FF287" s="42">
        <v>50</v>
      </c>
      <c r="FG287" s="42">
        <v>0</v>
      </c>
      <c r="FH287" s="42">
        <v>16.666666666666664</v>
      </c>
      <c r="FI287" s="42">
        <v>40</v>
      </c>
      <c r="FJ287" s="42">
        <v>0</v>
      </c>
      <c r="FK287" s="42">
        <v>50</v>
      </c>
      <c r="FL287" s="42">
        <v>15.384615384615385</v>
      </c>
      <c r="FM287" s="42">
        <v>26.666666666666668</v>
      </c>
      <c r="FN287" s="42">
        <v>14.285714285714285</v>
      </c>
      <c r="FO287" s="42">
        <v>20</v>
      </c>
      <c r="FP287" s="42">
        <v>6</v>
      </c>
      <c r="FQ287" s="2">
        <v>5</v>
      </c>
      <c r="FR287" s="2">
        <v>6</v>
      </c>
      <c r="FS287" s="2">
        <v>4</v>
      </c>
      <c r="FT287" s="2">
        <v>3</v>
      </c>
      <c r="FU287" s="2">
        <v>5</v>
      </c>
      <c r="FV287" s="2">
        <v>5</v>
      </c>
      <c r="FW287" s="2">
        <v>6</v>
      </c>
      <c r="FX287" s="2">
        <v>17</v>
      </c>
      <c r="FY287" s="2">
        <v>11</v>
      </c>
      <c r="FZ287" s="2">
        <v>19</v>
      </c>
      <c r="GA287" s="2">
        <v>14</v>
      </c>
      <c r="GB287" s="25">
        <v>1</v>
      </c>
      <c r="GC287" s="25">
        <v>2</v>
      </c>
      <c r="GD287" s="25">
        <v>0</v>
      </c>
      <c r="GE287" s="25">
        <v>0</v>
      </c>
      <c r="GF287" s="25">
        <v>2</v>
      </c>
      <c r="GG287" s="25">
        <v>4</v>
      </c>
      <c r="GH287" s="25">
        <v>2</v>
      </c>
      <c r="GI287" s="25">
        <v>5</v>
      </c>
      <c r="GJ287" s="25">
        <v>5</v>
      </c>
      <c r="GK287" s="25">
        <v>5</v>
      </c>
      <c r="GL287" s="25">
        <v>4</v>
      </c>
      <c r="GM287" s="25">
        <v>1</v>
      </c>
      <c r="GN287" s="2">
        <v>1</v>
      </c>
      <c r="GO287" s="2">
        <v>3</v>
      </c>
      <c r="GP287" s="2">
        <v>5</v>
      </c>
      <c r="GQ287" s="2">
        <v>0</v>
      </c>
      <c r="GR287" s="2">
        <v>2</v>
      </c>
      <c r="GS287" s="2">
        <v>4</v>
      </c>
      <c r="GT287" s="2">
        <v>4</v>
      </c>
      <c r="GU287" s="2">
        <v>2</v>
      </c>
      <c r="GV287" s="2">
        <v>4</v>
      </c>
      <c r="GW287" s="2">
        <v>5</v>
      </c>
      <c r="GX287" s="2">
        <v>2</v>
      </c>
      <c r="GY287" s="2">
        <v>3</v>
      </c>
      <c r="GZ287" s="2">
        <v>8</v>
      </c>
      <c r="HA287" s="2">
        <v>10</v>
      </c>
      <c r="HB287" s="2">
        <v>11</v>
      </c>
      <c r="HC287" s="2">
        <v>4</v>
      </c>
      <c r="HD287" s="2">
        <v>7</v>
      </c>
      <c r="HE287" s="2">
        <v>13</v>
      </c>
      <c r="HF287" s="2">
        <v>11</v>
      </c>
      <c r="HG287" s="2">
        <v>13</v>
      </c>
      <c r="HH287" s="2">
        <v>26</v>
      </c>
      <c r="HI287" s="2">
        <v>21</v>
      </c>
      <c r="HJ287" s="2">
        <v>25</v>
      </c>
      <c r="HK287" s="2">
        <v>18</v>
      </c>
      <c r="HL287" s="34">
        <v>75</v>
      </c>
      <c r="HM287" s="34">
        <v>50</v>
      </c>
      <c r="HN287" s="34">
        <v>54.54545454545454</v>
      </c>
      <c r="HO287" s="34">
        <v>100</v>
      </c>
      <c r="HP287" s="34">
        <v>42.857142857142854</v>
      </c>
      <c r="HQ287" s="34">
        <v>38.461538461538467</v>
      </c>
      <c r="HR287" s="34">
        <v>45.454545454545453</v>
      </c>
      <c r="HS287" s="34">
        <v>46.153846153846153</v>
      </c>
      <c r="HT287" s="34">
        <v>65.384615384615387</v>
      </c>
      <c r="HU287" s="34">
        <v>52.380952380952387</v>
      </c>
      <c r="HV287" s="34">
        <v>76</v>
      </c>
      <c r="HW287" s="34">
        <v>77.777777777777786</v>
      </c>
      <c r="HX287" s="39">
        <v>12.5</v>
      </c>
      <c r="HY287" s="39">
        <v>20</v>
      </c>
      <c r="HZ287" s="39">
        <v>0</v>
      </c>
      <c r="IA287" s="39">
        <v>0</v>
      </c>
      <c r="IB287" s="39">
        <v>28.571428571428569</v>
      </c>
      <c r="IC287" s="39">
        <v>30.76923076923077</v>
      </c>
      <c r="ID287" s="39">
        <v>18.181818181818183</v>
      </c>
      <c r="IE287" s="39">
        <v>38.461538461538467</v>
      </c>
      <c r="IF287" s="39">
        <v>19.230769230769234</v>
      </c>
      <c r="IG287" s="39">
        <v>23.809523809523807</v>
      </c>
      <c r="IH287" s="39">
        <v>16</v>
      </c>
      <c r="II287" s="39">
        <v>5.5555555555555554</v>
      </c>
      <c r="IJ287" s="39">
        <v>12.5</v>
      </c>
      <c r="IK287" s="39">
        <v>30</v>
      </c>
      <c r="IL287" s="39">
        <v>45.454545454545453</v>
      </c>
      <c r="IM287" s="39">
        <v>0</v>
      </c>
      <c r="IN287" s="39">
        <v>28.571428571428569</v>
      </c>
      <c r="IO287" s="39">
        <v>30.76923076923077</v>
      </c>
      <c r="IP287" s="39">
        <v>36.363636363636367</v>
      </c>
      <c r="IQ287" s="39">
        <v>15.384615384615385</v>
      </c>
      <c r="IR287" s="39">
        <v>15.384615384615385</v>
      </c>
      <c r="IS287" s="39">
        <v>23.809523809523807</v>
      </c>
      <c r="IT287" s="39">
        <v>8</v>
      </c>
      <c r="IU287" s="39">
        <v>16.666666666666664</v>
      </c>
      <c r="IV287" s="39">
        <v>6</v>
      </c>
      <c r="IW287" s="39">
        <v>5</v>
      </c>
      <c r="IX287" s="39">
        <v>6</v>
      </c>
      <c r="IY287" s="39">
        <v>3</v>
      </c>
      <c r="IZ287" s="39">
        <v>3</v>
      </c>
      <c r="JA287" s="39">
        <v>4</v>
      </c>
      <c r="JB287" s="39">
        <v>10</v>
      </c>
      <c r="JC287" s="39">
        <v>6</v>
      </c>
      <c r="JD287" s="2">
        <v>8</v>
      </c>
      <c r="JE287" s="2">
        <v>7</v>
      </c>
      <c r="JF287" s="2">
        <v>5</v>
      </c>
      <c r="JG287" s="2">
        <v>4</v>
      </c>
      <c r="JH287" s="2">
        <v>4</v>
      </c>
      <c r="JI287" s="2">
        <v>2</v>
      </c>
      <c r="JJ287" s="2">
        <v>4</v>
      </c>
      <c r="JK287" s="2">
        <v>3</v>
      </c>
      <c r="JL287" s="2">
        <v>4</v>
      </c>
      <c r="JM287" s="44">
        <v>6</v>
      </c>
      <c r="JN287" s="44">
        <v>6</v>
      </c>
      <c r="JO287" s="44">
        <v>5</v>
      </c>
      <c r="JP287" s="2">
        <v>1</v>
      </c>
      <c r="JQ287" s="2">
        <v>0</v>
      </c>
      <c r="JR287" s="2">
        <v>1</v>
      </c>
      <c r="JS287" s="2">
        <v>0</v>
      </c>
      <c r="JT287" s="2">
        <v>8</v>
      </c>
      <c r="JU287" s="2">
        <v>5</v>
      </c>
      <c r="JV287" s="2">
        <v>5</v>
      </c>
      <c r="JW287" s="2">
        <v>3</v>
      </c>
      <c r="JX287" s="2">
        <v>2</v>
      </c>
      <c r="JY287" s="2">
        <v>3</v>
      </c>
      <c r="JZ287" s="2">
        <v>2</v>
      </c>
      <c r="KA287" s="2">
        <v>2</v>
      </c>
      <c r="KB287" s="25">
        <v>4</v>
      </c>
      <c r="KC287" s="25">
        <v>0</v>
      </c>
      <c r="KD287" s="25">
        <v>0</v>
      </c>
      <c r="KE287" s="25">
        <v>1</v>
      </c>
      <c r="KF287" s="25">
        <v>18</v>
      </c>
      <c r="KG287" s="25">
        <v>12</v>
      </c>
      <c r="KH287" s="25">
        <v>15</v>
      </c>
      <c r="KI287" s="25">
        <v>9</v>
      </c>
      <c r="KJ287" s="25">
        <v>9</v>
      </c>
      <c r="KK287" s="25">
        <v>13</v>
      </c>
      <c r="KL287" s="25">
        <v>18</v>
      </c>
      <c r="KM287" s="25">
        <v>13</v>
      </c>
      <c r="KN287" s="25">
        <v>13</v>
      </c>
      <c r="KO287" s="25">
        <v>7</v>
      </c>
      <c r="KP287" s="25">
        <v>6</v>
      </c>
      <c r="KQ287" s="25">
        <v>5</v>
      </c>
      <c r="KR287" s="44">
        <v>33.333333333333329</v>
      </c>
      <c r="KS287" s="44">
        <v>41.666666666666671</v>
      </c>
      <c r="KT287" s="44">
        <v>40</v>
      </c>
      <c r="KU287" s="44">
        <v>33.333333333333329</v>
      </c>
      <c r="KV287" s="44">
        <v>33.333333333333329</v>
      </c>
      <c r="KW287" s="44">
        <v>30.76923076923077</v>
      </c>
      <c r="KX287" s="44">
        <v>55.555555555555557</v>
      </c>
      <c r="KY287" s="44">
        <v>46.153846153846153</v>
      </c>
      <c r="KZ287" s="44">
        <v>61.53846153846154</v>
      </c>
      <c r="LA287" s="44">
        <v>100</v>
      </c>
      <c r="LB287" s="44">
        <v>83.333333333333343</v>
      </c>
      <c r="LC287" s="44">
        <v>80</v>
      </c>
      <c r="LD287" s="44">
        <v>22.222222222222221</v>
      </c>
      <c r="LE287" s="44">
        <v>16.666666666666664</v>
      </c>
      <c r="LF287" s="44">
        <v>26.666666666666668</v>
      </c>
      <c r="LG287" s="44">
        <v>33.333333333333329</v>
      </c>
      <c r="LH287" s="44">
        <v>44.444444444444443</v>
      </c>
      <c r="LI287" s="44">
        <v>46.153846153846153</v>
      </c>
      <c r="LJ287" s="44">
        <v>33.333333333333329</v>
      </c>
      <c r="LK287" s="44">
        <v>38.461538461538467</v>
      </c>
      <c r="LL287" s="44">
        <v>7.6923076923076925</v>
      </c>
      <c r="LM287" s="44">
        <v>0</v>
      </c>
      <c r="LN287" s="44">
        <v>16.666666666666664</v>
      </c>
      <c r="LO287" s="44">
        <v>0</v>
      </c>
      <c r="LP287" s="44">
        <v>44.444444444444443</v>
      </c>
      <c r="LQ287" s="44">
        <v>41.666666666666671</v>
      </c>
      <c r="LR287" s="44">
        <v>33.333333333333329</v>
      </c>
      <c r="LS287" s="44">
        <v>33.333333333333329</v>
      </c>
      <c r="LT287" s="44">
        <v>22.222222222222221</v>
      </c>
      <c r="LU287" s="44">
        <v>23.076923076923077</v>
      </c>
      <c r="LV287" s="44">
        <v>11.111111111111111</v>
      </c>
      <c r="LW287" s="44">
        <v>15.384615384615385</v>
      </c>
      <c r="LX287" s="44">
        <v>30.76923076923077</v>
      </c>
      <c r="LY287" s="44">
        <v>0</v>
      </c>
      <c r="LZ287" s="44">
        <v>0</v>
      </c>
      <c r="MA287" s="44">
        <v>20</v>
      </c>
      <c r="MB287" s="25">
        <v>3</v>
      </c>
      <c r="MC287" s="25">
        <v>4</v>
      </c>
      <c r="MD287" s="25">
        <v>3</v>
      </c>
      <c r="ME287" s="25">
        <v>0</v>
      </c>
      <c r="MF287" s="25">
        <v>0</v>
      </c>
      <c r="MG287" s="25">
        <v>3</v>
      </c>
      <c r="MH287" s="25">
        <v>0</v>
      </c>
      <c r="MI287" s="25">
        <v>3</v>
      </c>
      <c r="MJ287" s="25">
        <v>0</v>
      </c>
      <c r="MK287" s="25">
        <v>5</v>
      </c>
      <c r="ML287" s="25">
        <v>2</v>
      </c>
      <c r="MM287" s="25">
        <v>3</v>
      </c>
      <c r="MN287" s="25">
        <v>7</v>
      </c>
      <c r="MO287" s="25">
        <v>6</v>
      </c>
      <c r="MP287" s="25">
        <v>8</v>
      </c>
      <c r="MQ287" s="25">
        <v>4</v>
      </c>
      <c r="MR287" s="25">
        <v>6</v>
      </c>
      <c r="MS287" s="25">
        <v>10</v>
      </c>
      <c r="MT287" s="25">
        <v>4</v>
      </c>
      <c r="MU287" s="25">
        <v>4</v>
      </c>
      <c r="MV287" s="25">
        <v>8</v>
      </c>
      <c r="MW287" s="44">
        <v>10</v>
      </c>
      <c r="MX287" s="44">
        <v>7</v>
      </c>
      <c r="MY287" s="44">
        <v>3</v>
      </c>
      <c r="MZ287" s="44">
        <v>42.857142857142854</v>
      </c>
      <c r="NA287" s="44">
        <v>66.666666666666657</v>
      </c>
      <c r="NB287" s="44">
        <v>37.5</v>
      </c>
      <c r="NC287" s="44">
        <v>0</v>
      </c>
      <c r="ND287" s="44">
        <v>0</v>
      </c>
      <c r="NE287" s="44">
        <v>30</v>
      </c>
      <c r="NF287" s="44">
        <v>0</v>
      </c>
      <c r="NG287" s="44">
        <v>75</v>
      </c>
      <c r="NH287" s="44">
        <v>0</v>
      </c>
      <c r="NI287" s="44">
        <v>50</v>
      </c>
      <c r="NJ287" s="44">
        <v>28.571428571428569</v>
      </c>
      <c r="NK287" s="44">
        <v>100</v>
      </c>
      <c r="NL287" s="25">
        <v>1</v>
      </c>
      <c r="NM287" s="25">
        <v>1</v>
      </c>
      <c r="NN287" s="25">
        <v>0</v>
      </c>
      <c r="NO287" s="25">
        <v>0</v>
      </c>
      <c r="NP287" s="25">
        <v>0</v>
      </c>
      <c r="NQ287" s="25">
        <v>1</v>
      </c>
      <c r="NR287" s="25">
        <v>0</v>
      </c>
      <c r="NS287" s="25">
        <v>0</v>
      </c>
      <c r="NT287" s="25">
        <v>0</v>
      </c>
      <c r="NU287" s="25">
        <v>0</v>
      </c>
      <c r="NV287" s="25">
        <v>0</v>
      </c>
      <c r="NW287" s="25">
        <v>0</v>
      </c>
      <c r="NX287" s="25">
        <v>2</v>
      </c>
      <c r="NY287" s="25">
        <v>4</v>
      </c>
      <c r="NZ287" s="25">
        <v>2</v>
      </c>
      <c r="OA287" s="25">
        <v>0</v>
      </c>
      <c r="OB287" s="25">
        <v>1</v>
      </c>
      <c r="OC287" s="25">
        <v>2</v>
      </c>
      <c r="OD287" s="44">
        <v>2</v>
      </c>
      <c r="OE287" s="44">
        <v>0</v>
      </c>
      <c r="OF287" s="44">
        <v>0</v>
      </c>
      <c r="OG287" s="44">
        <v>0</v>
      </c>
      <c r="OH287" s="44">
        <v>1</v>
      </c>
      <c r="OI287" s="44">
        <v>0</v>
      </c>
      <c r="OJ287" s="44">
        <v>50</v>
      </c>
      <c r="OK287" s="44">
        <v>25</v>
      </c>
      <c r="OL287" s="44">
        <v>0</v>
      </c>
      <c r="OM287" s="44">
        <v>999999999</v>
      </c>
      <c r="ON287" s="44">
        <v>0</v>
      </c>
      <c r="OO287" s="44">
        <v>50</v>
      </c>
      <c r="OP287" s="44">
        <v>0</v>
      </c>
      <c r="OQ287" s="44">
        <v>999999999</v>
      </c>
      <c r="OR287" s="44">
        <v>999999999</v>
      </c>
      <c r="OS287" s="44">
        <v>999999999</v>
      </c>
      <c r="OT287" s="44">
        <v>0</v>
      </c>
      <c r="OU287" s="44">
        <v>999999999</v>
      </c>
      <c r="OV287" s="25">
        <v>17</v>
      </c>
      <c r="OW287" s="25">
        <v>11</v>
      </c>
      <c r="OX287" s="25">
        <v>20</v>
      </c>
      <c r="OY287" s="25">
        <v>15</v>
      </c>
      <c r="OZ287" s="25">
        <v>18</v>
      </c>
      <c r="PA287" s="25">
        <v>28</v>
      </c>
      <c r="PB287" s="25">
        <v>33</v>
      </c>
      <c r="PC287" s="25">
        <v>26</v>
      </c>
      <c r="PD287" s="25">
        <v>44</v>
      </c>
      <c r="PE287" s="25">
        <v>30</v>
      </c>
      <c r="PF287" s="25">
        <v>36</v>
      </c>
      <c r="PG287" s="25">
        <v>15</v>
      </c>
      <c r="PH287" s="25">
        <v>44</v>
      </c>
      <c r="PI287" s="25">
        <v>40</v>
      </c>
      <c r="PJ287" s="25">
        <v>38</v>
      </c>
      <c r="PK287" s="25">
        <v>32</v>
      </c>
      <c r="PL287" s="25">
        <v>31</v>
      </c>
      <c r="PM287" s="25">
        <v>41</v>
      </c>
      <c r="PN287" s="25">
        <v>44</v>
      </c>
      <c r="PO287" s="25">
        <v>39</v>
      </c>
      <c r="PP287" s="25">
        <v>55</v>
      </c>
      <c r="PQ287" s="25">
        <v>42</v>
      </c>
      <c r="PR287" s="25">
        <v>47</v>
      </c>
      <c r="PS287" s="25">
        <v>40</v>
      </c>
      <c r="PT287" s="44">
        <v>38.636363636363633</v>
      </c>
      <c r="PU287" s="44">
        <v>27.500000000000004</v>
      </c>
      <c r="PV287" s="44">
        <v>52.631578947368418</v>
      </c>
      <c r="PW287" s="44">
        <v>46.875</v>
      </c>
      <c r="PX287" s="44">
        <v>58.064516129032263</v>
      </c>
      <c r="PY287" s="44">
        <v>68.292682926829272</v>
      </c>
      <c r="PZ287" s="44">
        <v>75</v>
      </c>
      <c r="QA287" s="44">
        <v>66.666666666666657</v>
      </c>
      <c r="QB287" s="44">
        <v>80</v>
      </c>
      <c r="QC287" s="44">
        <v>71.428571428571431</v>
      </c>
      <c r="QD287" s="44">
        <v>76.59574468085107</v>
      </c>
      <c r="QE287" s="44">
        <v>37.5</v>
      </c>
      <c r="QF287" s="25">
        <v>17</v>
      </c>
      <c r="QG287" s="25">
        <v>15</v>
      </c>
      <c r="QH287" s="25">
        <v>23</v>
      </c>
      <c r="QI287" s="25">
        <v>16</v>
      </c>
      <c r="QJ287" s="25">
        <v>15</v>
      </c>
      <c r="QK287" s="25">
        <v>22</v>
      </c>
      <c r="QL287" s="25">
        <v>28</v>
      </c>
      <c r="QM287" s="25">
        <v>20</v>
      </c>
      <c r="QN287" s="25">
        <v>36</v>
      </c>
      <c r="QO287" s="25">
        <v>25</v>
      </c>
      <c r="QP287" s="25">
        <v>16</v>
      </c>
      <c r="QQ287" s="25">
        <v>44</v>
      </c>
      <c r="QR287" s="25">
        <v>40</v>
      </c>
      <c r="QS287" s="25">
        <v>38</v>
      </c>
      <c r="QT287" s="25">
        <v>32</v>
      </c>
      <c r="QU287" s="25">
        <v>31</v>
      </c>
      <c r="QV287" s="25">
        <v>41</v>
      </c>
      <c r="QW287" s="25">
        <v>44</v>
      </c>
      <c r="QX287" s="25">
        <v>39</v>
      </c>
      <c r="QY287" s="25">
        <v>55</v>
      </c>
      <c r="QZ287" s="25">
        <v>42</v>
      </c>
      <c r="RA287" s="25">
        <v>47</v>
      </c>
      <c r="RB287" s="44">
        <v>38.636363636363633</v>
      </c>
      <c r="RC287" s="44">
        <v>37.5</v>
      </c>
      <c r="RD287" s="44">
        <v>60.526315789473685</v>
      </c>
      <c r="RE287" s="44">
        <v>50</v>
      </c>
      <c r="RF287" s="44">
        <v>48.387096774193552</v>
      </c>
      <c r="RG287" s="44">
        <v>53.658536585365859</v>
      </c>
      <c r="RH287" s="44">
        <v>63.636363636363633</v>
      </c>
      <c r="RI287" s="44">
        <v>51.282051282051277</v>
      </c>
      <c r="RJ287" s="44">
        <v>65.454545454545453</v>
      </c>
      <c r="RK287" s="44">
        <v>59.523809523809526</v>
      </c>
      <c r="RL287" s="44">
        <v>34.042553191489361</v>
      </c>
      <c r="RM287" s="25">
        <v>24</v>
      </c>
      <c r="RN287" s="25">
        <v>22</v>
      </c>
      <c r="RO287" s="25">
        <v>26</v>
      </c>
      <c r="RP287" s="25">
        <v>13</v>
      </c>
      <c r="RQ287" s="25">
        <v>16</v>
      </c>
      <c r="RR287" s="25">
        <v>24</v>
      </c>
      <c r="RS287" s="25">
        <v>25</v>
      </c>
      <c r="RT287" s="25">
        <v>20</v>
      </c>
      <c r="RU287" s="25">
        <v>33</v>
      </c>
      <c r="RV287" s="25">
        <v>21</v>
      </c>
      <c r="RW287" s="25">
        <v>26</v>
      </c>
      <c r="RX287" s="25">
        <v>23</v>
      </c>
      <c r="RY287" s="25">
        <v>10</v>
      </c>
      <c r="RZ287" s="25">
        <v>6</v>
      </c>
      <c r="SA287" s="25">
        <v>9</v>
      </c>
      <c r="SB287" s="25">
        <v>5</v>
      </c>
      <c r="SC287" s="25">
        <v>11</v>
      </c>
      <c r="SD287" s="25">
        <v>11</v>
      </c>
      <c r="SE287" s="25">
        <v>15</v>
      </c>
      <c r="SF287" s="25">
        <v>19</v>
      </c>
      <c r="SG287" s="25">
        <v>28</v>
      </c>
      <c r="SH287" s="25">
        <v>17</v>
      </c>
      <c r="SI287" s="25">
        <v>19</v>
      </c>
      <c r="SJ287" s="25">
        <v>16</v>
      </c>
      <c r="SK287" s="25">
        <v>8</v>
      </c>
      <c r="SL287" s="25">
        <v>6</v>
      </c>
      <c r="SM287" s="25">
        <v>9</v>
      </c>
      <c r="SN287" s="25">
        <v>5</v>
      </c>
      <c r="SO287" s="25">
        <v>8</v>
      </c>
      <c r="SP287" s="25">
        <v>7</v>
      </c>
      <c r="SQ287" s="25">
        <v>12</v>
      </c>
      <c r="SR287" s="25">
        <v>14</v>
      </c>
      <c r="SS287" s="25">
        <v>23</v>
      </c>
      <c r="ST287" s="25">
        <v>14</v>
      </c>
      <c r="SU287" s="25">
        <v>15</v>
      </c>
      <c r="SV287" s="25">
        <v>15</v>
      </c>
      <c r="SW287" s="44">
        <v>80</v>
      </c>
      <c r="SX287" s="44">
        <v>75.862068965517238</v>
      </c>
      <c r="SY287" s="44">
        <v>83.870967741935488</v>
      </c>
      <c r="SZ287" s="44">
        <v>59.090909090909093</v>
      </c>
      <c r="TA287" s="44">
        <v>66.666666666666657</v>
      </c>
      <c r="TB287" s="44">
        <v>75</v>
      </c>
      <c r="TC287" s="44">
        <v>75.757575757575751</v>
      </c>
      <c r="TD287" s="44">
        <v>71.428571428571431</v>
      </c>
      <c r="TE287" s="44">
        <v>71.739130434782609</v>
      </c>
      <c r="TF287" s="44">
        <v>70</v>
      </c>
      <c r="TG287" s="44">
        <v>68.421052631578945</v>
      </c>
      <c r="TH287" s="44">
        <v>88.461538461538453</v>
      </c>
      <c r="TI287" s="44">
        <v>33.333333333333329</v>
      </c>
      <c r="TJ287" s="44">
        <v>20.689655172413794</v>
      </c>
      <c r="TK287" s="44">
        <v>29.032258064516132</v>
      </c>
      <c r="TL287" s="44">
        <v>22.727272727272727</v>
      </c>
      <c r="TM287" s="44">
        <v>45.833333333333329</v>
      </c>
      <c r="TN287" s="44">
        <v>34.375</v>
      </c>
      <c r="TO287" s="44">
        <v>45.454545454545453</v>
      </c>
      <c r="TP287" s="44">
        <v>67.857142857142861</v>
      </c>
      <c r="TQ287" s="44">
        <v>60.869565217391312</v>
      </c>
      <c r="TR287" s="44">
        <v>56.666666666666664</v>
      </c>
      <c r="TS287" s="44">
        <v>50</v>
      </c>
      <c r="TT287" s="44">
        <v>61.53846153846154</v>
      </c>
      <c r="TU287" s="44">
        <v>26.666666666666668</v>
      </c>
      <c r="TV287" s="44">
        <v>20.689655172413794</v>
      </c>
      <c r="TW287" s="44">
        <v>29.032258064516132</v>
      </c>
      <c r="TX287" s="44">
        <v>22.727272727272727</v>
      </c>
      <c r="TY287" s="44">
        <v>33.333333333333329</v>
      </c>
      <c r="TZ287" s="44">
        <v>21.875</v>
      </c>
      <c r="UA287" s="44">
        <v>36.363636363636367</v>
      </c>
      <c r="UB287" s="44">
        <v>50</v>
      </c>
      <c r="UC287" s="44">
        <v>50</v>
      </c>
      <c r="UD287" s="44">
        <v>46.666666666666664</v>
      </c>
      <c r="UE287" s="44">
        <v>39.473684210526315</v>
      </c>
      <c r="UF287" s="44">
        <v>57.692307692307686</v>
      </c>
    </row>
    <row r="288" spans="1:552" x14ac:dyDescent="0.25">
      <c r="A288" s="2" t="str">
        <f t="shared" si="4"/>
        <v xml:space="preserve">431490 Porto Alegre                                                                                                                                 </v>
      </c>
      <c r="B288" s="58">
        <v>431490</v>
      </c>
      <c r="C288" s="2" t="s">
        <v>332</v>
      </c>
      <c r="D288" s="56">
        <v>275</v>
      </c>
      <c r="E288" s="56">
        <v>336</v>
      </c>
      <c r="F288" s="56">
        <v>354</v>
      </c>
      <c r="G288" s="56">
        <v>345</v>
      </c>
      <c r="H288" s="56">
        <v>360</v>
      </c>
      <c r="I288" s="56">
        <v>380</v>
      </c>
      <c r="J288" s="56">
        <v>377</v>
      </c>
      <c r="K288" s="56">
        <v>372</v>
      </c>
      <c r="L288" s="56">
        <v>341</v>
      </c>
      <c r="M288" s="56">
        <v>322</v>
      </c>
      <c r="N288" s="56">
        <v>274</v>
      </c>
      <c r="O288" s="56">
        <v>227</v>
      </c>
      <c r="P288" s="59">
        <v>122</v>
      </c>
      <c r="Q288" s="59">
        <v>150</v>
      </c>
      <c r="R288" s="59">
        <v>169</v>
      </c>
      <c r="S288" s="59">
        <v>189</v>
      </c>
      <c r="T288" s="59">
        <v>199</v>
      </c>
      <c r="U288" s="59">
        <v>230</v>
      </c>
      <c r="V288" s="59">
        <v>256</v>
      </c>
      <c r="W288" s="59">
        <v>271</v>
      </c>
      <c r="X288" s="59">
        <v>261</v>
      </c>
      <c r="Y288" s="59">
        <v>232</v>
      </c>
      <c r="Z288" s="59">
        <v>203</v>
      </c>
      <c r="AA288" s="59">
        <v>159</v>
      </c>
      <c r="AB288" s="62">
        <v>44.363636363636367</v>
      </c>
      <c r="AC288" s="62">
        <v>44.642857142857146</v>
      </c>
      <c r="AD288" s="62">
        <v>47.740112994350284</v>
      </c>
      <c r="AE288" s="62">
        <v>54.782608695652172</v>
      </c>
      <c r="AF288" s="62">
        <v>55.277777777777779</v>
      </c>
      <c r="AG288" s="62">
        <v>60.526315789473685</v>
      </c>
      <c r="AH288" s="62">
        <v>67.904509283819621</v>
      </c>
      <c r="AI288" s="62">
        <v>72.849462365591393</v>
      </c>
      <c r="AJ288" s="62">
        <v>76.539589442815242</v>
      </c>
      <c r="AK288" s="62">
        <v>72.049689440993788</v>
      </c>
      <c r="AL288" s="62">
        <v>74.087591240875923</v>
      </c>
      <c r="AM288" s="62">
        <v>70.044052863436121</v>
      </c>
      <c r="AN288" s="61">
        <v>147</v>
      </c>
      <c r="AO288" s="25">
        <v>176</v>
      </c>
      <c r="AP288" s="25">
        <v>165</v>
      </c>
      <c r="AQ288" s="25">
        <v>135</v>
      </c>
      <c r="AR288" s="25">
        <v>141</v>
      </c>
      <c r="AS288" s="25">
        <v>136</v>
      </c>
      <c r="AT288" s="25">
        <v>103</v>
      </c>
      <c r="AU288" s="25">
        <v>90</v>
      </c>
      <c r="AV288" s="25">
        <v>72</v>
      </c>
      <c r="AW288" s="25">
        <v>85</v>
      </c>
      <c r="AX288" s="25">
        <v>62</v>
      </c>
      <c r="AY288" s="25">
        <v>62</v>
      </c>
      <c r="AZ288" s="39">
        <v>53.454545454545453</v>
      </c>
      <c r="BA288" s="39">
        <v>52.380952380952387</v>
      </c>
      <c r="BB288" s="39">
        <v>46.610169491525419</v>
      </c>
      <c r="BC288" s="39">
        <v>39.130434782608695</v>
      </c>
      <c r="BD288" s="39">
        <v>39.166666666666664</v>
      </c>
      <c r="BE288" s="39">
        <v>35.789473684210527</v>
      </c>
      <c r="BF288" s="39">
        <v>27.320954907161806</v>
      </c>
      <c r="BG288" s="39">
        <v>24.193548387096776</v>
      </c>
      <c r="BH288" s="39">
        <v>21.114369501466275</v>
      </c>
      <c r="BI288" s="39">
        <v>26.397515527950311</v>
      </c>
      <c r="BJ288" s="39">
        <v>22.627737226277372</v>
      </c>
      <c r="BK288" s="39">
        <v>27.312775330396477</v>
      </c>
      <c r="BL288" s="25">
        <v>6</v>
      </c>
      <c r="BM288" s="25">
        <v>10</v>
      </c>
      <c r="BN288" s="25">
        <v>20</v>
      </c>
      <c r="BO288" s="25">
        <v>21</v>
      </c>
      <c r="BP288" s="25">
        <v>20</v>
      </c>
      <c r="BQ288" s="25">
        <v>14</v>
      </c>
      <c r="BR288" s="25">
        <v>18</v>
      </c>
      <c r="BS288" s="25">
        <v>11</v>
      </c>
      <c r="BT288" s="25">
        <v>8</v>
      </c>
      <c r="BU288" s="25">
        <v>5</v>
      </c>
      <c r="BV288" s="25">
        <v>9</v>
      </c>
      <c r="BW288" s="25">
        <v>6</v>
      </c>
      <c r="BX288" s="39">
        <v>2.1818181818181821</v>
      </c>
      <c r="BY288" s="39">
        <v>2.9761904761904758</v>
      </c>
      <c r="BZ288" s="39">
        <v>5.6497175141242941</v>
      </c>
      <c r="CA288" s="39">
        <v>6.0869565217391308</v>
      </c>
      <c r="CB288" s="39">
        <v>5.5555555555555554</v>
      </c>
      <c r="CC288" s="39">
        <v>3.6842105263157889</v>
      </c>
      <c r="CD288" s="39">
        <v>4.774535809018567</v>
      </c>
      <c r="CE288" s="39">
        <v>2.956989247311828</v>
      </c>
      <c r="CF288" s="39">
        <v>2.3460410557184752</v>
      </c>
      <c r="CG288" s="39">
        <v>1.5527950310559007</v>
      </c>
      <c r="CH288" s="39">
        <v>3.2846715328467155</v>
      </c>
      <c r="CI288" s="39">
        <v>2.643171806167401</v>
      </c>
      <c r="CJ288" s="63">
        <v>26</v>
      </c>
      <c r="CK288" s="63">
        <v>29</v>
      </c>
      <c r="CL288" s="63">
        <v>31</v>
      </c>
      <c r="CM288" s="63">
        <v>42</v>
      </c>
      <c r="CN288" s="63">
        <v>58</v>
      </c>
      <c r="CO288" s="63">
        <v>79</v>
      </c>
      <c r="CP288" s="63">
        <v>85</v>
      </c>
      <c r="CQ288" s="63">
        <v>100</v>
      </c>
      <c r="CR288" s="63">
        <v>104</v>
      </c>
      <c r="CS288" s="63">
        <v>96</v>
      </c>
      <c r="CT288" s="63">
        <v>70</v>
      </c>
      <c r="CU288" s="63">
        <v>36</v>
      </c>
      <c r="CV288" s="63">
        <v>10</v>
      </c>
      <c r="CW288" s="63">
        <v>9</v>
      </c>
      <c r="CX288" s="63">
        <v>11</v>
      </c>
      <c r="CY288" s="63">
        <v>15</v>
      </c>
      <c r="CZ288" s="63">
        <v>14</v>
      </c>
      <c r="DA288" s="63">
        <v>16</v>
      </c>
      <c r="DB288" s="63">
        <v>17</v>
      </c>
      <c r="DC288" s="63">
        <v>16</v>
      </c>
      <c r="DD288" s="63">
        <v>15</v>
      </c>
      <c r="DE288" s="63">
        <v>14</v>
      </c>
      <c r="DF288" s="63">
        <v>15</v>
      </c>
      <c r="DG288" s="63">
        <v>14</v>
      </c>
      <c r="DH288" s="25">
        <v>20</v>
      </c>
      <c r="DI288" s="25">
        <v>24</v>
      </c>
      <c r="DJ288" s="25">
        <v>25</v>
      </c>
      <c r="DK288" s="25">
        <v>33</v>
      </c>
      <c r="DL288" s="25">
        <v>33</v>
      </c>
      <c r="DM288" s="25">
        <v>24</v>
      </c>
      <c r="DN288" s="25">
        <v>31</v>
      </c>
      <c r="DO288" s="25">
        <v>36</v>
      </c>
      <c r="DP288" s="25">
        <v>24</v>
      </c>
      <c r="DQ288" s="25">
        <v>26</v>
      </c>
      <c r="DR288" s="25">
        <v>22</v>
      </c>
      <c r="DS288" s="25">
        <v>11</v>
      </c>
      <c r="DT288" s="34">
        <v>56</v>
      </c>
      <c r="DU288" s="34">
        <v>62</v>
      </c>
      <c r="DV288" s="34">
        <v>67</v>
      </c>
      <c r="DW288" s="34">
        <v>90</v>
      </c>
      <c r="DX288" s="34">
        <v>105</v>
      </c>
      <c r="DY288" s="34">
        <v>119</v>
      </c>
      <c r="DZ288" s="34">
        <v>133</v>
      </c>
      <c r="EA288" s="2">
        <v>152</v>
      </c>
      <c r="EB288" s="2">
        <v>143</v>
      </c>
      <c r="EC288" s="2">
        <v>136</v>
      </c>
      <c r="ED288" s="2">
        <v>107</v>
      </c>
      <c r="EE288" s="2">
        <v>61</v>
      </c>
      <c r="EF288" s="34">
        <v>46.428571428571431</v>
      </c>
      <c r="EG288" s="34">
        <v>46.774193548387096</v>
      </c>
      <c r="EH288" s="34">
        <v>46.268656716417908</v>
      </c>
      <c r="EI288" s="34">
        <v>46.666666666666664</v>
      </c>
      <c r="EJ288" s="34">
        <v>55.238095238095241</v>
      </c>
      <c r="EK288" s="34">
        <v>66.386554621848731</v>
      </c>
      <c r="EL288" s="34">
        <v>63.909774436090231</v>
      </c>
      <c r="EM288" s="34">
        <v>65.789473684210535</v>
      </c>
      <c r="EN288" s="34">
        <v>72.727272727272734</v>
      </c>
      <c r="EO288" s="34">
        <v>70.588235294117652</v>
      </c>
      <c r="EP288" s="34">
        <v>65.420560747663544</v>
      </c>
      <c r="EQ288" s="34">
        <v>59.016393442622949</v>
      </c>
      <c r="ER288" s="34">
        <v>17.857142857142858</v>
      </c>
      <c r="ES288" s="34">
        <v>14.516129032258066</v>
      </c>
      <c r="ET288" s="34">
        <v>16.417910447761194</v>
      </c>
      <c r="EU288" s="34">
        <v>16.666666666666664</v>
      </c>
      <c r="EV288" s="34">
        <v>13.333333333333334</v>
      </c>
      <c r="EW288" s="34">
        <v>13.445378151260504</v>
      </c>
      <c r="EX288" s="34">
        <v>12.781954887218044</v>
      </c>
      <c r="EY288" s="34">
        <v>10.526315789473683</v>
      </c>
      <c r="EZ288" s="34">
        <v>10.48951048951049</v>
      </c>
      <c r="FA288" s="34">
        <v>10.294117647058822</v>
      </c>
      <c r="FB288" s="34">
        <v>14.018691588785046</v>
      </c>
      <c r="FC288" s="34">
        <v>22.950819672131146</v>
      </c>
      <c r="FD288" s="42">
        <v>35.714285714285715</v>
      </c>
      <c r="FE288" s="42">
        <v>38.70967741935484</v>
      </c>
      <c r="FF288" s="42">
        <v>37.313432835820898</v>
      </c>
      <c r="FG288" s="42">
        <v>36.666666666666664</v>
      </c>
      <c r="FH288" s="42">
        <v>31.428571428571427</v>
      </c>
      <c r="FI288" s="42">
        <v>20.168067226890756</v>
      </c>
      <c r="FJ288" s="42">
        <v>23.308270676691727</v>
      </c>
      <c r="FK288" s="42">
        <v>23.684210526315788</v>
      </c>
      <c r="FL288" s="42">
        <v>16.783216783216783</v>
      </c>
      <c r="FM288" s="42">
        <v>19.117647058823529</v>
      </c>
      <c r="FN288" s="42">
        <v>20.5607476635514</v>
      </c>
      <c r="FO288" s="42">
        <v>18.032786885245901</v>
      </c>
      <c r="FP288" s="42">
        <v>53</v>
      </c>
      <c r="FQ288" s="2">
        <v>73</v>
      </c>
      <c r="FR288" s="2">
        <v>72</v>
      </c>
      <c r="FS288" s="2">
        <v>82</v>
      </c>
      <c r="FT288" s="2">
        <v>104</v>
      </c>
      <c r="FU288" s="2">
        <v>128</v>
      </c>
      <c r="FV288" s="2">
        <v>149</v>
      </c>
      <c r="FW288" s="2">
        <v>170</v>
      </c>
      <c r="FX288" s="2">
        <v>163</v>
      </c>
      <c r="FY288" s="2">
        <v>164</v>
      </c>
      <c r="FZ288" s="2">
        <v>148</v>
      </c>
      <c r="GA288" s="2">
        <v>107</v>
      </c>
      <c r="GB288" s="25">
        <v>24</v>
      </c>
      <c r="GC288" s="25">
        <v>24</v>
      </c>
      <c r="GD288" s="25">
        <v>23</v>
      </c>
      <c r="GE288" s="25">
        <v>42</v>
      </c>
      <c r="GF288" s="25">
        <v>26</v>
      </c>
      <c r="GG288" s="25">
        <v>35</v>
      </c>
      <c r="GH288" s="25">
        <v>42</v>
      </c>
      <c r="GI288" s="25">
        <v>33</v>
      </c>
      <c r="GJ288" s="25">
        <v>30</v>
      </c>
      <c r="GK288" s="25">
        <v>17</v>
      </c>
      <c r="GL288" s="25">
        <v>21</v>
      </c>
      <c r="GM288" s="25">
        <v>14</v>
      </c>
      <c r="GN288" s="2">
        <v>29</v>
      </c>
      <c r="GO288" s="2">
        <v>31</v>
      </c>
      <c r="GP288" s="2">
        <v>39</v>
      </c>
      <c r="GQ288" s="2">
        <v>43</v>
      </c>
      <c r="GR288" s="2">
        <v>38</v>
      </c>
      <c r="GS288" s="2">
        <v>35</v>
      </c>
      <c r="GT288" s="2">
        <v>31</v>
      </c>
      <c r="GU288" s="2">
        <v>34</v>
      </c>
      <c r="GV288" s="2">
        <v>34</v>
      </c>
      <c r="GW288" s="2">
        <v>23</v>
      </c>
      <c r="GX288" s="2">
        <v>22</v>
      </c>
      <c r="GY288" s="2">
        <v>19</v>
      </c>
      <c r="GZ288" s="2">
        <v>106</v>
      </c>
      <c r="HA288" s="2">
        <v>128</v>
      </c>
      <c r="HB288" s="2">
        <v>134</v>
      </c>
      <c r="HC288" s="2">
        <v>167</v>
      </c>
      <c r="HD288" s="2">
        <v>168</v>
      </c>
      <c r="HE288" s="2">
        <v>198</v>
      </c>
      <c r="HF288" s="2">
        <v>222</v>
      </c>
      <c r="HG288" s="2">
        <v>237</v>
      </c>
      <c r="HH288" s="2">
        <v>227</v>
      </c>
      <c r="HI288" s="2">
        <v>204</v>
      </c>
      <c r="HJ288" s="2">
        <v>191</v>
      </c>
      <c r="HK288" s="2">
        <v>140</v>
      </c>
      <c r="HL288" s="34">
        <v>50</v>
      </c>
      <c r="HM288" s="34">
        <v>57.03125</v>
      </c>
      <c r="HN288" s="34">
        <v>53.731343283582092</v>
      </c>
      <c r="HO288" s="34">
        <v>49.101796407185624</v>
      </c>
      <c r="HP288" s="34">
        <v>61.904761904761905</v>
      </c>
      <c r="HQ288" s="34">
        <v>64.646464646464651</v>
      </c>
      <c r="HR288" s="34">
        <v>67.117117117117118</v>
      </c>
      <c r="HS288" s="34">
        <v>71.729957805907176</v>
      </c>
      <c r="HT288" s="34">
        <v>71.806167400881066</v>
      </c>
      <c r="HU288" s="34">
        <v>80.392156862745097</v>
      </c>
      <c r="HV288" s="34">
        <v>77.486910994764401</v>
      </c>
      <c r="HW288" s="34">
        <v>76.428571428571416</v>
      </c>
      <c r="HX288" s="39">
        <v>22.641509433962266</v>
      </c>
      <c r="HY288" s="39">
        <v>18.75</v>
      </c>
      <c r="HZ288" s="39">
        <v>17.164179104477611</v>
      </c>
      <c r="IA288" s="39">
        <v>25.149700598802394</v>
      </c>
      <c r="IB288" s="39">
        <v>15.476190476190476</v>
      </c>
      <c r="IC288" s="39">
        <v>17.676767676767678</v>
      </c>
      <c r="ID288" s="39">
        <v>18.918918918918919</v>
      </c>
      <c r="IE288" s="39">
        <v>13.924050632911392</v>
      </c>
      <c r="IF288" s="39">
        <v>13.215859030837004</v>
      </c>
      <c r="IG288" s="39">
        <v>8.3333333333333321</v>
      </c>
      <c r="IH288" s="39">
        <v>10.99476439790576</v>
      </c>
      <c r="II288" s="39">
        <v>10</v>
      </c>
      <c r="IJ288" s="39">
        <v>27.358490566037734</v>
      </c>
      <c r="IK288" s="39">
        <v>24.21875</v>
      </c>
      <c r="IL288" s="39">
        <v>29.1044776119403</v>
      </c>
      <c r="IM288" s="39">
        <v>25.748502994011975</v>
      </c>
      <c r="IN288" s="39">
        <v>22.61904761904762</v>
      </c>
      <c r="IO288" s="39">
        <v>17.676767676767678</v>
      </c>
      <c r="IP288" s="39">
        <v>13.963963963963963</v>
      </c>
      <c r="IQ288" s="39">
        <v>14.345991561181433</v>
      </c>
      <c r="IR288" s="39">
        <v>14.977973568281937</v>
      </c>
      <c r="IS288" s="39">
        <v>11.274509803921569</v>
      </c>
      <c r="IT288" s="39">
        <v>11.518324607329843</v>
      </c>
      <c r="IU288" s="39">
        <v>13.571428571428571</v>
      </c>
      <c r="IV288" s="39">
        <v>63</v>
      </c>
      <c r="IW288" s="39">
        <v>78</v>
      </c>
      <c r="IX288" s="39">
        <v>74</v>
      </c>
      <c r="IY288" s="39">
        <v>52</v>
      </c>
      <c r="IZ288" s="39">
        <v>60</v>
      </c>
      <c r="JA288" s="39">
        <v>86</v>
      </c>
      <c r="JB288" s="39">
        <v>59</v>
      </c>
      <c r="JC288" s="39">
        <v>55</v>
      </c>
      <c r="JD288" s="2">
        <v>48</v>
      </c>
      <c r="JE288" s="2">
        <v>56</v>
      </c>
      <c r="JF288" s="2">
        <v>45</v>
      </c>
      <c r="JG288" s="2">
        <v>44</v>
      </c>
      <c r="JH288" s="2">
        <v>25</v>
      </c>
      <c r="JI288" s="2">
        <v>33</v>
      </c>
      <c r="JJ288" s="2">
        <v>29</v>
      </c>
      <c r="JK288" s="2">
        <v>32</v>
      </c>
      <c r="JL288" s="2">
        <v>29</v>
      </c>
      <c r="JM288" s="44">
        <v>23</v>
      </c>
      <c r="JN288" s="44">
        <v>18</v>
      </c>
      <c r="JO288" s="44">
        <v>13</v>
      </c>
      <c r="JP288" s="2">
        <v>5</v>
      </c>
      <c r="JQ288" s="2">
        <v>9</v>
      </c>
      <c r="JR288" s="2">
        <v>6</v>
      </c>
      <c r="JS288" s="2">
        <v>5</v>
      </c>
      <c r="JT288" s="2">
        <v>40</v>
      </c>
      <c r="JU288" s="2">
        <v>37</v>
      </c>
      <c r="JV288" s="2">
        <v>29</v>
      </c>
      <c r="JW288" s="2">
        <v>30</v>
      </c>
      <c r="JX288" s="2">
        <v>27</v>
      </c>
      <c r="JY288" s="2">
        <v>20</v>
      </c>
      <c r="JZ288" s="2">
        <v>10</v>
      </c>
      <c r="KA288" s="2">
        <v>15</v>
      </c>
      <c r="KB288" s="25">
        <v>11</v>
      </c>
      <c r="KC288" s="25">
        <v>14</v>
      </c>
      <c r="KD288" s="25">
        <v>10</v>
      </c>
      <c r="KE288" s="25">
        <v>10</v>
      </c>
      <c r="KF288" s="25">
        <v>128</v>
      </c>
      <c r="KG288" s="25">
        <v>148</v>
      </c>
      <c r="KH288" s="25">
        <v>132</v>
      </c>
      <c r="KI288" s="25">
        <v>114</v>
      </c>
      <c r="KJ288" s="25">
        <v>116</v>
      </c>
      <c r="KK288" s="25">
        <v>129</v>
      </c>
      <c r="KL288" s="25">
        <v>87</v>
      </c>
      <c r="KM288" s="25">
        <v>83</v>
      </c>
      <c r="KN288" s="25">
        <v>64</v>
      </c>
      <c r="KO288" s="25">
        <v>79</v>
      </c>
      <c r="KP288" s="25">
        <v>61</v>
      </c>
      <c r="KQ288" s="25">
        <v>59</v>
      </c>
      <c r="KR288" s="44">
        <v>49.21875</v>
      </c>
      <c r="KS288" s="44">
        <v>52.702702702702695</v>
      </c>
      <c r="KT288" s="44">
        <v>56.060606060606055</v>
      </c>
      <c r="KU288" s="44">
        <v>45.614035087719294</v>
      </c>
      <c r="KV288" s="44">
        <v>51.724137931034484</v>
      </c>
      <c r="KW288" s="44">
        <v>66.666666666666657</v>
      </c>
      <c r="KX288" s="44">
        <v>67.81609195402298</v>
      </c>
      <c r="KY288" s="44">
        <v>66.265060240963862</v>
      </c>
      <c r="KZ288" s="44">
        <v>75</v>
      </c>
      <c r="LA288" s="44">
        <v>70.886075949367083</v>
      </c>
      <c r="LB288" s="44">
        <v>73.770491803278688</v>
      </c>
      <c r="LC288" s="44">
        <v>74.576271186440678</v>
      </c>
      <c r="LD288" s="44">
        <v>19.53125</v>
      </c>
      <c r="LE288" s="44">
        <v>22.297297297297298</v>
      </c>
      <c r="LF288" s="44">
        <v>21.969696969696969</v>
      </c>
      <c r="LG288" s="44">
        <v>28.07017543859649</v>
      </c>
      <c r="LH288" s="44">
        <v>25</v>
      </c>
      <c r="LI288" s="44">
        <v>17.829457364341085</v>
      </c>
      <c r="LJ288" s="44">
        <v>20.689655172413794</v>
      </c>
      <c r="LK288" s="44">
        <v>15.66265060240964</v>
      </c>
      <c r="LL288" s="44">
        <v>7.8125</v>
      </c>
      <c r="LM288" s="44">
        <v>11.39240506329114</v>
      </c>
      <c r="LN288" s="44">
        <v>9.8360655737704921</v>
      </c>
      <c r="LO288" s="44">
        <v>8.4745762711864394</v>
      </c>
      <c r="LP288" s="44">
        <v>31.25</v>
      </c>
      <c r="LQ288" s="44">
        <v>25</v>
      </c>
      <c r="LR288" s="44">
        <v>21.969696969696969</v>
      </c>
      <c r="LS288" s="44">
        <v>26.315789473684209</v>
      </c>
      <c r="LT288" s="44">
        <v>23.275862068965516</v>
      </c>
      <c r="LU288" s="44">
        <v>15.503875968992247</v>
      </c>
      <c r="LV288" s="44">
        <v>11.494252873563218</v>
      </c>
      <c r="LW288" s="44">
        <v>18.072289156626507</v>
      </c>
      <c r="LX288" s="44">
        <v>17.1875</v>
      </c>
      <c r="LY288" s="44">
        <v>17.721518987341771</v>
      </c>
      <c r="LZ288" s="44">
        <v>16.393442622950818</v>
      </c>
      <c r="MA288" s="44">
        <v>16.949152542372879</v>
      </c>
      <c r="MB288" s="25">
        <v>14</v>
      </c>
      <c r="MC288" s="25">
        <v>21</v>
      </c>
      <c r="MD288" s="25">
        <v>17</v>
      </c>
      <c r="ME288" s="25">
        <v>31</v>
      </c>
      <c r="MF288" s="25">
        <v>25</v>
      </c>
      <c r="MG288" s="25">
        <v>20</v>
      </c>
      <c r="MH288" s="25">
        <v>28</v>
      </c>
      <c r="MI288" s="25">
        <v>26</v>
      </c>
      <c r="MJ288" s="25">
        <v>33</v>
      </c>
      <c r="MK288" s="25">
        <v>28</v>
      </c>
      <c r="ML288" s="25">
        <v>8</v>
      </c>
      <c r="MM288" s="25">
        <v>11</v>
      </c>
      <c r="MN288" s="25">
        <v>56</v>
      </c>
      <c r="MO288" s="25">
        <v>64</v>
      </c>
      <c r="MP288" s="25">
        <v>70</v>
      </c>
      <c r="MQ288" s="25">
        <v>89</v>
      </c>
      <c r="MR288" s="25">
        <v>106</v>
      </c>
      <c r="MS288" s="25">
        <v>118</v>
      </c>
      <c r="MT288" s="25">
        <v>123</v>
      </c>
      <c r="MU288" s="25">
        <v>114</v>
      </c>
      <c r="MV288" s="25">
        <v>115</v>
      </c>
      <c r="MW288" s="44">
        <v>88</v>
      </c>
      <c r="MX288" s="44">
        <v>59</v>
      </c>
      <c r="MY288" s="44">
        <v>43</v>
      </c>
      <c r="MZ288" s="44">
        <v>25</v>
      </c>
      <c r="NA288" s="44">
        <v>32.8125</v>
      </c>
      <c r="NB288" s="44">
        <v>24.285714285714285</v>
      </c>
      <c r="NC288" s="44">
        <v>34.831460674157306</v>
      </c>
      <c r="ND288" s="44">
        <v>23.584905660377359</v>
      </c>
      <c r="NE288" s="44">
        <v>16.949152542372879</v>
      </c>
      <c r="NF288" s="44">
        <v>22.76422764227642</v>
      </c>
      <c r="NG288" s="44">
        <v>22.807017543859647</v>
      </c>
      <c r="NH288" s="44">
        <v>28.695652173913043</v>
      </c>
      <c r="NI288" s="44">
        <v>31.818181818181817</v>
      </c>
      <c r="NJ288" s="44">
        <v>13.559322033898304</v>
      </c>
      <c r="NK288" s="44">
        <v>25.581395348837212</v>
      </c>
      <c r="NL288" s="25">
        <v>1</v>
      </c>
      <c r="NM288" s="25">
        <v>2</v>
      </c>
      <c r="NN288" s="25">
        <v>1</v>
      </c>
      <c r="NO288" s="25">
        <v>2</v>
      </c>
      <c r="NP288" s="25">
        <v>2</v>
      </c>
      <c r="NQ288" s="25">
        <v>3</v>
      </c>
      <c r="NR288" s="25">
        <v>0</v>
      </c>
      <c r="NS288" s="25">
        <v>3</v>
      </c>
      <c r="NT288" s="25">
        <v>0</v>
      </c>
      <c r="NU288" s="25">
        <v>1</v>
      </c>
      <c r="NV288" s="25">
        <v>2</v>
      </c>
      <c r="NW288" s="25">
        <v>1</v>
      </c>
      <c r="NX288" s="25">
        <v>21</v>
      </c>
      <c r="NY288" s="25">
        <v>24</v>
      </c>
      <c r="NZ288" s="25">
        <v>21</v>
      </c>
      <c r="OA288" s="25">
        <v>21</v>
      </c>
      <c r="OB288" s="25">
        <v>26</v>
      </c>
      <c r="OC288" s="25">
        <v>12</v>
      </c>
      <c r="OD288" s="44">
        <v>9</v>
      </c>
      <c r="OE288" s="44">
        <v>7</v>
      </c>
      <c r="OF288" s="44">
        <v>3</v>
      </c>
      <c r="OG288" s="44">
        <v>6</v>
      </c>
      <c r="OH288" s="44">
        <v>2</v>
      </c>
      <c r="OI288" s="44">
        <v>2</v>
      </c>
      <c r="OJ288" s="44">
        <v>4.7619047619047619</v>
      </c>
      <c r="OK288" s="44">
        <v>8.3333333333333321</v>
      </c>
      <c r="OL288" s="44">
        <v>4.7619047619047619</v>
      </c>
      <c r="OM288" s="44">
        <v>9.5238095238095237</v>
      </c>
      <c r="ON288" s="44">
        <v>7.6923076923076925</v>
      </c>
      <c r="OO288" s="44">
        <v>25</v>
      </c>
      <c r="OP288" s="44">
        <v>0</v>
      </c>
      <c r="OQ288" s="44">
        <v>42.857142857142854</v>
      </c>
      <c r="OR288" s="44">
        <v>0</v>
      </c>
      <c r="OS288" s="44">
        <v>16.666666666666664</v>
      </c>
      <c r="OT288" s="44">
        <v>100</v>
      </c>
      <c r="OU288" s="44">
        <v>50</v>
      </c>
      <c r="OV288" s="25">
        <v>135</v>
      </c>
      <c r="OW288" s="25">
        <v>158</v>
      </c>
      <c r="OX288" s="25">
        <v>193</v>
      </c>
      <c r="OY288" s="25">
        <v>233</v>
      </c>
      <c r="OZ288" s="25">
        <v>288</v>
      </c>
      <c r="PA288" s="25">
        <v>319</v>
      </c>
      <c r="PB288" s="25">
        <v>332</v>
      </c>
      <c r="PC288" s="25">
        <v>347</v>
      </c>
      <c r="PD288" s="25">
        <v>325</v>
      </c>
      <c r="PE288" s="25">
        <v>294</v>
      </c>
      <c r="PF288" s="25">
        <v>249</v>
      </c>
      <c r="PG288" s="25">
        <v>120</v>
      </c>
      <c r="PH288" s="25">
        <v>353</v>
      </c>
      <c r="PI288" s="25">
        <v>407</v>
      </c>
      <c r="PJ288" s="25">
        <v>449</v>
      </c>
      <c r="PK288" s="25">
        <v>453</v>
      </c>
      <c r="PL288" s="25">
        <v>446</v>
      </c>
      <c r="PM288" s="25">
        <v>484</v>
      </c>
      <c r="PN288" s="25">
        <v>484</v>
      </c>
      <c r="PO288" s="25">
        <v>486</v>
      </c>
      <c r="PP288" s="25">
        <v>447</v>
      </c>
      <c r="PQ288" s="25">
        <v>421</v>
      </c>
      <c r="PR288" s="25">
        <v>359</v>
      </c>
      <c r="PS288" s="25">
        <v>306</v>
      </c>
      <c r="PT288" s="44">
        <v>38.243626062322946</v>
      </c>
      <c r="PU288" s="44">
        <v>38.82063882063882</v>
      </c>
      <c r="PV288" s="44">
        <v>42.98440979955457</v>
      </c>
      <c r="PW288" s="44">
        <v>51.434878587196465</v>
      </c>
      <c r="PX288" s="44">
        <v>64.573991031390136</v>
      </c>
      <c r="PY288" s="44">
        <v>65.909090909090907</v>
      </c>
      <c r="PZ288" s="44">
        <v>68.59504132231406</v>
      </c>
      <c r="QA288" s="44">
        <v>71.399176954732511</v>
      </c>
      <c r="QB288" s="44">
        <v>72.706935123042499</v>
      </c>
      <c r="QC288" s="44">
        <v>69.833729216152022</v>
      </c>
      <c r="QD288" s="44">
        <v>69.359331476323121</v>
      </c>
      <c r="QE288" s="44">
        <v>39.215686274509807</v>
      </c>
      <c r="QF288" s="25">
        <v>147</v>
      </c>
      <c r="QG288" s="25">
        <v>169</v>
      </c>
      <c r="QH288" s="25">
        <v>202</v>
      </c>
      <c r="QI288" s="25">
        <v>249</v>
      </c>
      <c r="QJ288" s="25">
        <v>286</v>
      </c>
      <c r="QK288" s="25">
        <v>320</v>
      </c>
      <c r="QL288" s="25">
        <v>304</v>
      </c>
      <c r="QM288" s="25">
        <v>332</v>
      </c>
      <c r="QN288" s="25">
        <v>302</v>
      </c>
      <c r="QO288" s="25">
        <v>264</v>
      </c>
      <c r="QP288" s="25">
        <v>142</v>
      </c>
      <c r="QQ288" s="25">
        <v>353</v>
      </c>
      <c r="QR288" s="25">
        <v>407</v>
      </c>
      <c r="QS288" s="25">
        <v>449</v>
      </c>
      <c r="QT288" s="25">
        <v>453</v>
      </c>
      <c r="QU288" s="25">
        <v>446</v>
      </c>
      <c r="QV288" s="25">
        <v>484</v>
      </c>
      <c r="QW288" s="25">
        <v>484</v>
      </c>
      <c r="QX288" s="25">
        <v>486</v>
      </c>
      <c r="QY288" s="25">
        <v>447</v>
      </c>
      <c r="QZ288" s="25">
        <v>421</v>
      </c>
      <c r="RA288" s="25">
        <v>359</v>
      </c>
      <c r="RB288" s="44">
        <v>41.643059490084987</v>
      </c>
      <c r="RC288" s="44">
        <v>41.523341523341522</v>
      </c>
      <c r="RD288" s="44">
        <v>44.988864142538972</v>
      </c>
      <c r="RE288" s="44">
        <v>54.966887417218544</v>
      </c>
      <c r="RF288" s="44">
        <v>64.125560538116588</v>
      </c>
      <c r="RG288" s="44">
        <v>66.11570247933885</v>
      </c>
      <c r="RH288" s="44">
        <v>62.809917355371901</v>
      </c>
      <c r="RI288" s="44">
        <v>68.312757201646093</v>
      </c>
      <c r="RJ288" s="44">
        <v>67.561521252796425</v>
      </c>
      <c r="RK288" s="44">
        <v>62.707838479809972</v>
      </c>
      <c r="RL288" s="44">
        <v>39.554317548746518</v>
      </c>
      <c r="RM288" s="25">
        <v>205</v>
      </c>
      <c r="RN288" s="25">
        <v>239</v>
      </c>
      <c r="RO288" s="25">
        <v>234</v>
      </c>
      <c r="RP288" s="25">
        <v>251</v>
      </c>
      <c r="RQ288" s="25">
        <v>256</v>
      </c>
      <c r="RR288" s="25">
        <v>291</v>
      </c>
      <c r="RS288" s="25">
        <v>270</v>
      </c>
      <c r="RT288" s="25">
        <v>262</v>
      </c>
      <c r="RU288" s="25">
        <v>235</v>
      </c>
      <c r="RV288" s="25">
        <v>219</v>
      </c>
      <c r="RW288" s="25">
        <v>193</v>
      </c>
      <c r="RX288" s="25">
        <v>175</v>
      </c>
      <c r="RY288" s="25">
        <v>141</v>
      </c>
      <c r="RZ288" s="25">
        <v>165</v>
      </c>
      <c r="SA288" s="25">
        <v>161</v>
      </c>
      <c r="SB288" s="25">
        <v>188</v>
      </c>
      <c r="SC288" s="25">
        <v>191</v>
      </c>
      <c r="SD288" s="25">
        <v>226</v>
      </c>
      <c r="SE288" s="25">
        <v>210</v>
      </c>
      <c r="SF288" s="25">
        <v>211</v>
      </c>
      <c r="SG288" s="25">
        <v>194</v>
      </c>
      <c r="SH288" s="25">
        <v>163</v>
      </c>
      <c r="SI288" s="25">
        <v>164</v>
      </c>
      <c r="SJ288" s="25">
        <v>137</v>
      </c>
      <c r="SK288" s="25">
        <v>129</v>
      </c>
      <c r="SL288" s="25">
        <v>150</v>
      </c>
      <c r="SM288" s="25">
        <v>148</v>
      </c>
      <c r="SN288" s="25">
        <v>174</v>
      </c>
      <c r="SO288" s="25">
        <v>178</v>
      </c>
      <c r="SP288" s="25">
        <v>206</v>
      </c>
      <c r="SQ288" s="25">
        <v>186</v>
      </c>
      <c r="SR288" s="25">
        <v>181</v>
      </c>
      <c r="SS288" s="25">
        <v>160</v>
      </c>
      <c r="ST288" s="25">
        <v>126</v>
      </c>
      <c r="SU288" s="25">
        <v>133</v>
      </c>
      <c r="SV288" s="25">
        <v>123</v>
      </c>
      <c r="SW288" s="44">
        <v>74.545454545454547</v>
      </c>
      <c r="SX288" s="44">
        <v>71.13095238095238</v>
      </c>
      <c r="SY288" s="44">
        <v>66.101694915254242</v>
      </c>
      <c r="SZ288" s="44">
        <v>72.753623188405797</v>
      </c>
      <c r="TA288" s="44">
        <v>71.111111111111114</v>
      </c>
      <c r="TB288" s="44">
        <v>76.578947368421055</v>
      </c>
      <c r="TC288" s="44">
        <v>71.618037135278513</v>
      </c>
      <c r="TD288" s="44">
        <v>70.430107526881727</v>
      </c>
      <c r="TE288" s="44">
        <v>68.914956011730212</v>
      </c>
      <c r="TF288" s="44">
        <v>68.012422360248451</v>
      </c>
      <c r="TG288" s="44">
        <v>70.43795620437956</v>
      </c>
      <c r="TH288" s="44">
        <v>77.092511013215855</v>
      </c>
      <c r="TI288" s="44">
        <v>51.272727272727266</v>
      </c>
      <c r="TJ288" s="44">
        <v>49.107142857142854</v>
      </c>
      <c r="TK288" s="44">
        <v>45.48022598870056</v>
      </c>
      <c r="TL288" s="44">
        <v>54.492753623188406</v>
      </c>
      <c r="TM288" s="44">
        <v>53.055555555555557</v>
      </c>
      <c r="TN288" s="44">
        <v>59.473684210526315</v>
      </c>
      <c r="TO288" s="44">
        <v>55.702917771883286</v>
      </c>
      <c r="TP288" s="44">
        <v>56.720430107526887</v>
      </c>
      <c r="TQ288" s="44">
        <v>56.891495601173027</v>
      </c>
      <c r="TR288" s="44">
        <v>50.621118012422365</v>
      </c>
      <c r="TS288" s="44">
        <v>59.854014598540154</v>
      </c>
      <c r="TT288" s="44">
        <v>60.352422907488986</v>
      </c>
      <c r="TU288" s="44">
        <v>46.909090909090914</v>
      </c>
      <c r="TV288" s="44">
        <v>44.642857142857146</v>
      </c>
      <c r="TW288" s="44">
        <v>41.807909604519772</v>
      </c>
      <c r="TX288" s="44">
        <v>50.434782608695649</v>
      </c>
      <c r="TY288" s="44">
        <v>49.444444444444443</v>
      </c>
      <c r="TZ288" s="44">
        <v>54.210526315789473</v>
      </c>
      <c r="UA288" s="44">
        <v>49.336870026525197</v>
      </c>
      <c r="UB288" s="44">
        <v>48.655913978494624</v>
      </c>
      <c r="UC288" s="44">
        <v>46.920821114369502</v>
      </c>
      <c r="UD288" s="44">
        <v>39.130434782608695</v>
      </c>
      <c r="UE288" s="44">
        <v>48.540145985401459</v>
      </c>
      <c r="UF288" s="44">
        <v>54.185022026431717</v>
      </c>
    </row>
    <row r="289" spans="1:552" x14ac:dyDescent="0.25">
      <c r="A289" s="2" t="str">
        <f t="shared" si="4"/>
        <v xml:space="preserve">431560 Rio Grande                                                                                                                                   </v>
      </c>
      <c r="B289" s="58">
        <v>431560</v>
      </c>
      <c r="C289" s="2" t="s">
        <v>333</v>
      </c>
      <c r="D289" s="56">
        <v>43</v>
      </c>
      <c r="E289" s="56">
        <v>25</v>
      </c>
      <c r="F289" s="56">
        <v>35</v>
      </c>
      <c r="G289" s="56">
        <v>32</v>
      </c>
      <c r="H289" s="56">
        <v>40</v>
      </c>
      <c r="I289" s="56">
        <v>38</v>
      </c>
      <c r="J289" s="56">
        <v>34</v>
      </c>
      <c r="K289" s="56">
        <v>42</v>
      </c>
      <c r="L289" s="56">
        <v>48</v>
      </c>
      <c r="M289" s="56">
        <v>45</v>
      </c>
      <c r="N289" s="56">
        <v>41</v>
      </c>
      <c r="O289" s="56">
        <v>26</v>
      </c>
      <c r="P289" s="59">
        <v>12</v>
      </c>
      <c r="Q289" s="59">
        <v>6</v>
      </c>
      <c r="R289" s="59">
        <v>12</v>
      </c>
      <c r="S289" s="59">
        <v>20</v>
      </c>
      <c r="T289" s="59">
        <v>23</v>
      </c>
      <c r="U289" s="59">
        <v>14</v>
      </c>
      <c r="V289" s="59">
        <v>16</v>
      </c>
      <c r="W289" s="59">
        <v>25</v>
      </c>
      <c r="X289" s="59">
        <v>30</v>
      </c>
      <c r="Y289" s="59">
        <v>35</v>
      </c>
      <c r="Z289" s="59">
        <v>26</v>
      </c>
      <c r="AA289" s="59">
        <v>15</v>
      </c>
      <c r="AB289" s="62">
        <v>27.906976744186046</v>
      </c>
      <c r="AC289" s="62">
        <v>24</v>
      </c>
      <c r="AD289" s="62">
        <v>34.285714285714285</v>
      </c>
      <c r="AE289" s="62">
        <v>62.5</v>
      </c>
      <c r="AF289" s="62">
        <v>57.499999999999993</v>
      </c>
      <c r="AG289" s="62">
        <v>36.84210526315789</v>
      </c>
      <c r="AH289" s="62">
        <v>47.058823529411761</v>
      </c>
      <c r="AI289" s="62">
        <v>59.523809523809526</v>
      </c>
      <c r="AJ289" s="62">
        <v>62.5</v>
      </c>
      <c r="AK289" s="62">
        <v>77.777777777777786</v>
      </c>
      <c r="AL289" s="62">
        <v>63.414634146341463</v>
      </c>
      <c r="AM289" s="62">
        <v>57.692307692307686</v>
      </c>
      <c r="AN289" s="61">
        <v>29</v>
      </c>
      <c r="AO289" s="25">
        <v>18</v>
      </c>
      <c r="AP289" s="25">
        <v>21</v>
      </c>
      <c r="AQ289" s="25">
        <v>10</v>
      </c>
      <c r="AR289" s="25">
        <v>17</v>
      </c>
      <c r="AS289" s="25">
        <v>24</v>
      </c>
      <c r="AT289" s="25">
        <v>17</v>
      </c>
      <c r="AU289" s="25">
        <v>16</v>
      </c>
      <c r="AV289" s="25">
        <v>17</v>
      </c>
      <c r="AW289" s="25">
        <v>8</v>
      </c>
      <c r="AX289" s="25">
        <v>15</v>
      </c>
      <c r="AY289" s="25">
        <v>11</v>
      </c>
      <c r="AZ289" s="39">
        <v>67.441860465116278</v>
      </c>
      <c r="BA289" s="39">
        <v>72</v>
      </c>
      <c r="BB289" s="39">
        <v>60</v>
      </c>
      <c r="BC289" s="39">
        <v>31.25</v>
      </c>
      <c r="BD289" s="39">
        <v>42.5</v>
      </c>
      <c r="BE289" s="39">
        <v>63.157894736842103</v>
      </c>
      <c r="BF289" s="39">
        <v>50</v>
      </c>
      <c r="BG289" s="39">
        <v>38.095238095238095</v>
      </c>
      <c r="BH289" s="39">
        <v>35.416666666666671</v>
      </c>
      <c r="BI289" s="39">
        <v>17.777777777777779</v>
      </c>
      <c r="BJ289" s="39">
        <v>36.585365853658537</v>
      </c>
      <c r="BK289" s="39">
        <v>42.307692307692307</v>
      </c>
      <c r="BL289" s="25">
        <v>2</v>
      </c>
      <c r="BM289" s="25">
        <v>1</v>
      </c>
      <c r="BN289" s="25">
        <v>2</v>
      </c>
      <c r="BO289" s="25">
        <v>2</v>
      </c>
      <c r="BP289" s="25">
        <v>0</v>
      </c>
      <c r="BQ289" s="25">
        <v>0</v>
      </c>
      <c r="BR289" s="25">
        <v>1</v>
      </c>
      <c r="BS289" s="25">
        <v>1</v>
      </c>
      <c r="BT289" s="25">
        <v>1</v>
      </c>
      <c r="BU289" s="25">
        <v>2</v>
      </c>
      <c r="BV289" s="25">
        <v>0</v>
      </c>
      <c r="BW289" s="25">
        <v>0</v>
      </c>
      <c r="BX289" s="39">
        <v>4.6511627906976747</v>
      </c>
      <c r="BY289" s="39">
        <v>4</v>
      </c>
      <c r="BZ289" s="39">
        <v>5.7142857142857144</v>
      </c>
      <c r="CA289" s="39">
        <v>6.25</v>
      </c>
      <c r="CB289" s="39">
        <v>0</v>
      </c>
      <c r="CC289" s="39">
        <v>0</v>
      </c>
      <c r="CD289" s="39">
        <v>2.9411764705882351</v>
      </c>
      <c r="CE289" s="39">
        <v>2.3809523809523809</v>
      </c>
      <c r="CF289" s="39">
        <v>2.083333333333333</v>
      </c>
      <c r="CG289" s="39">
        <v>4.4444444444444446</v>
      </c>
      <c r="CH289" s="39">
        <v>0</v>
      </c>
      <c r="CI289" s="39">
        <v>0</v>
      </c>
      <c r="CJ289" s="63">
        <v>6</v>
      </c>
      <c r="CK289" s="63">
        <v>1</v>
      </c>
      <c r="CL289" s="63">
        <v>6</v>
      </c>
      <c r="CM289" s="63">
        <v>5</v>
      </c>
      <c r="CN289" s="63">
        <v>7</v>
      </c>
      <c r="CO289" s="63">
        <v>5</v>
      </c>
      <c r="CP289" s="63">
        <v>7</v>
      </c>
      <c r="CQ289" s="63">
        <v>5</v>
      </c>
      <c r="CR289" s="63">
        <v>15</v>
      </c>
      <c r="CS289" s="63">
        <v>12</v>
      </c>
      <c r="CT289" s="63">
        <v>8</v>
      </c>
      <c r="CU289" s="63">
        <v>8</v>
      </c>
      <c r="CV289" s="63">
        <v>0</v>
      </c>
      <c r="CW289" s="63">
        <v>2</v>
      </c>
      <c r="CX289" s="63">
        <v>0</v>
      </c>
      <c r="CY289" s="63">
        <v>0</v>
      </c>
      <c r="CZ289" s="63">
        <v>0</v>
      </c>
      <c r="DA289" s="63">
        <v>0</v>
      </c>
      <c r="DB289" s="63">
        <v>1</v>
      </c>
      <c r="DC289" s="63">
        <v>0</v>
      </c>
      <c r="DD289" s="63">
        <v>0</v>
      </c>
      <c r="DE289" s="63">
        <v>2</v>
      </c>
      <c r="DF289" s="63">
        <v>1</v>
      </c>
      <c r="DG289" s="63">
        <v>3</v>
      </c>
      <c r="DH289" s="25">
        <v>2</v>
      </c>
      <c r="DI289" s="25">
        <v>1</v>
      </c>
      <c r="DJ289" s="25">
        <v>2</v>
      </c>
      <c r="DK289" s="25">
        <v>5</v>
      </c>
      <c r="DL289" s="25">
        <v>8</v>
      </c>
      <c r="DM289" s="25">
        <v>4</v>
      </c>
      <c r="DN289" s="25">
        <v>1</v>
      </c>
      <c r="DO289" s="25">
        <v>4</v>
      </c>
      <c r="DP289" s="25">
        <v>3</v>
      </c>
      <c r="DQ289" s="25">
        <v>3</v>
      </c>
      <c r="DR289" s="25">
        <v>3</v>
      </c>
      <c r="DS289" s="25">
        <v>1</v>
      </c>
      <c r="DT289" s="34">
        <v>8</v>
      </c>
      <c r="DU289" s="34">
        <v>4</v>
      </c>
      <c r="DV289" s="34">
        <v>8</v>
      </c>
      <c r="DW289" s="34">
        <v>10</v>
      </c>
      <c r="DX289" s="34">
        <v>15</v>
      </c>
      <c r="DY289" s="34">
        <v>9</v>
      </c>
      <c r="DZ289" s="34">
        <v>9</v>
      </c>
      <c r="EA289" s="2">
        <v>9</v>
      </c>
      <c r="EB289" s="2">
        <v>18</v>
      </c>
      <c r="EC289" s="2">
        <v>17</v>
      </c>
      <c r="ED289" s="2">
        <v>12</v>
      </c>
      <c r="EE289" s="2">
        <v>12</v>
      </c>
      <c r="EF289" s="34">
        <v>75</v>
      </c>
      <c r="EG289" s="34">
        <v>25</v>
      </c>
      <c r="EH289" s="34">
        <v>75</v>
      </c>
      <c r="EI289" s="34">
        <v>50</v>
      </c>
      <c r="EJ289" s="34">
        <v>46.666666666666664</v>
      </c>
      <c r="EK289" s="34">
        <v>55.555555555555557</v>
      </c>
      <c r="EL289" s="34">
        <v>77.777777777777786</v>
      </c>
      <c r="EM289" s="34">
        <v>55.555555555555557</v>
      </c>
      <c r="EN289" s="34">
        <v>83.333333333333343</v>
      </c>
      <c r="EO289" s="34">
        <v>70.588235294117652</v>
      </c>
      <c r="EP289" s="34">
        <v>66.666666666666657</v>
      </c>
      <c r="EQ289" s="34">
        <v>66.666666666666657</v>
      </c>
      <c r="ER289" s="34">
        <v>0</v>
      </c>
      <c r="ES289" s="34">
        <v>50</v>
      </c>
      <c r="ET289" s="34">
        <v>0</v>
      </c>
      <c r="EU289" s="34">
        <v>0</v>
      </c>
      <c r="EV289" s="34">
        <v>0</v>
      </c>
      <c r="EW289" s="34">
        <v>0</v>
      </c>
      <c r="EX289" s="34">
        <v>11.111111111111111</v>
      </c>
      <c r="EY289" s="34">
        <v>0</v>
      </c>
      <c r="EZ289" s="34">
        <v>0</v>
      </c>
      <c r="FA289" s="34">
        <v>11.76470588235294</v>
      </c>
      <c r="FB289" s="34">
        <v>8.3333333333333321</v>
      </c>
      <c r="FC289" s="34">
        <v>25</v>
      </c>
      <c r="FD289" s="42">
        <v>25</v>
      </c>
      <c r="FE289" s="42">
        <v>25</v>
      </c>
      <c r="FF289" s="42">
        <v>25</v>
      </c>
      <c r="FG289" s="42">
        <v>50</v>
      </c>
      <c r="FH289" s="42">
        <v>53.333333333333336</v>
      </c>
      <c r="FI289" s="42">
        <v>44.444444444444443</v>
      </c>
      <c r="FJ289" s="42">
        <v>11.111111111111111</v>
      </c>
      <c r="FK289" s="42">
        <v>44.444444444444443</v>
      </c>
      <c r="FL289" s="42">
        <v>16.666666666666664</v>
      </c>
      <c r="FM289" s="42">
        <v>17.647058823529413</v>
      </c>
      <c r="FN289" s="42">
        <v>25</v>
      </c>
      <c r="FO289" s="42">
        <v>8.3333333333333321</v>
      </c>
      <c r="FP289" s="42">
        <v>5</v>
      </c>
      <c r="FQ289" s="2">
        <v>3</v>
      </c>
      <c r="FR289" s="2">
        <v>7</v>
      </c>
      <c r="FS289" s="2">
        <v>6</v>
      </c>
      <c r="FT289" s="2">
        <v>10</v>
      </c>
      <c r="FU289" s="2">
        <v>8</v>
      </c>
      <c r="FV289" s="2">
        <v>10</v>
      </c>
      <c r="FW289" s="2">
        <v>13</v>
      </c>
      <c r="FX289" s="2">
        <v>23</v>
      </c>
      <c r="FY289" s="2">
        <v>21</v>
      </c>
      <c r="FZ289" s="2">
        <v>14</v>
      </c>
      <c r="GA289" s="2">
        <v>8</v>
      </c>
      <c r="GB289" s="25">
        <v>1</v>
      </c>
      <c r="GC289" s="25">
        <v>1</v>
      </c>
      <c r="GD289" s="25">
        <v>0</v>
      </c>
      <c r="GE289" s="25">
        <v>2</v>
      </c>
      <c r="GF289" s="25">
        <v>1</v>
      </c>
      <c r="GG289" s="25">
        <v>0</v>
      </c>
      <c r="GH289" s="25">
        <v>2</v>
      </c>
      <c r="GI289" s="25">
        <v>3</v>
      </c>
      <c r="GJ289" s="25">
        <v>4</v>
      </c>
      <c r="GK289" s="25">
        <v>3</v>
      </c>
      <c r="GL289" s="25">
        <v>2</v>
      </c>
      <c r="GM289" s="25">
        <v>1</v>
      </c>
      <c r="GN289" s="2">
        <v>5</v>
      </c>
      <c r="GO289" s="2">
        <v>2</v>
      </c>
      <c r="GP289" s="2">
        <v>4</v>
      </c>
      <c r="GQ289" s="2">
        <v>8</v>
      </c>
      <c r="GR289" s="2">
        <v>9</v>
      </c>
      <c r="GS289" s="2">
        <v>4</v>
      </c>
      <c r="GT289" s="2">
        <v>3</v>
      </c>
      <c r="GU289" s="2">
        <v>5</v>
      </c>
      <c r="GV289" s="2">
        <v>3</v>
      </c>
      <c r="GW289" s="2">
        <v>10</v>
      </c>
      <c r="GX289" s="2">
        <v>4</v>
      </c>
      <c r="GY289" s="2">
        <v>2</v>
      </c>
      <c r="GZ289" s="2">
        <v>11</v>
      </c>
      <c r="HA289" s="2">
        <v>6</v>
      </c>
      <c r="HB289" s="2">
        <v>11</v>
      </c>
      <c r="HC289" s="2">
        <v>16</v>
      </c>
      <c r="HD289" s="2">
        <v>20</v>
      </c>
      <c r="HE289" s="2">
        <v>12</v>
      </c>
      <c r="HF289" s="2">
        <v>15</v>
      </c>
      <c r="HG289" s="2">
        <v>21</v>
      </c>
      <c r="HH289" s="2">
        <v>30</v>
      </c>
      <c r="HI289" s="2">
        <v>34</v>
      </c>
      <c r="HJ289" s="2">
        <v>20</v>
      </c>
      <c r="HK289" s="2">
        <v>11</v>
      </c>
      <c r="HL289" s="34">
        <v>45.454545454545453</v>
      </c>
      <c r="HM289" s="34">
        <v>50</v>
      </c>
      <c r="HN289" s="34">
        <v>63.636363636363633</v>
      </c>
      <c r="HO289" s="34">
        <v>37.5</v>
      </c>
      <c r="HP289" s="34">
        <v>50</v>
      </c>
      <c r="HQ289" s="34">
        <v>66.666666666666657</v>
      </c>
      <c r="HR289" s="34">
        <v>66.666666666666657</v>
      </c>
      <c r="HS289" s="34">
        <v>61.904761904761905</v>
      </c>
      <c r="HT289" s="34">
        <v>76.666666666666671</v>
      </c>
      <c r="HU289" s="34">
        <v>61.764705882352942</v>
      </c>
      <c r="HV289" s="34">
        <v>70</v>
      </c>
      <c r="HW289" s="34">
        <v>72.727272727272734</v>
      </c>
      <c r="HX289" s="39">
        <v>9.0909090909090917</v>
      </c>
      <c r="HY289" s="39">
        <v>16.666666666666664</v>
      </c>
      <c r="HZ289" s="39">
        <v>0</v>
      </c>
      <c r="IA289" s="39">
        <v>12.5</v>
      </c>
      <c r="IB289" s="39">
        <v>5</v>
      </c>
      <c r="IC289" s="39">
        <v>0</v>
      </c>
      <c r="ID289" s="39">
        <v>13.333333333333334</v>
      </c>
      <c r="IE289" s="39">
        <v>14.285714285714285</v>
      </c>
      <c r="IF289" s="39">
        <v>13.333333333333334</v>
      </c>
      <c r="IG289" s="39">
        <v>8.8235294117647065</v>
      </c>
      <c r="IH289" s="39">
        <v>10</v>
      </c>
      <c r="II289" s="39">
        <v>9.0909090909090917</v>
      </c>
      <c r="IJ289" s="39">
        <v>45.454545454545453</v>
      </c>
      <c r="IK289" s="39">
        <v>33.333333333333329</v>
      </c>
      <c r="IL289" s="39">
        <v>36.363636363636367</v>
      </c>
      <c r="IM289" s="39">
        <v>50</v>
      </c>
      <c r="IN289" s="39">
        <v>45</v>
      </c>
      <c r="IO289" s="39">
        <v>33.333333333333329</v>
      </c>
      <c r="IP289" s="39">
        <v>20</v>
      </c>
      <c r="IQ289" s="39">
        <v>23.809523809523807</v>
      </c>
      <c r="IR289" s="39">
        <v>10</v>
      </c>
      <c r="IS289" s="39">
        <v>29.411764705882355</v>
      </c>
      <c r="IT289" s="39">
        <v>20</v>
      </c>
      <c r="IU289" s="39">
        <v>18.181818181818183</v>
      </c>
      <c r="IV289" s="39">
        <v>10</v>
      </c>
      <c r="IW289" s="39">
        <v>9</v>
      </c>
      <c r="IX289" s="39">
        <v>13</v>
      </c>
      <c r="IY289" s="39">
        <v>3</v>
      </c>
      <c r="IZ289" s="39">
        <v>6</v>
      </c>
      <c r="JA289" s="39">
        <v>10</v>
      </c>
      <c r="JB289" s="39">
        <v>10</v>
      </c>
      <c r="JC289" s="39">
        <v>11</v>
      </c>
      <c r="JD289" s="2">
        <v>9</v>
      </c>
      <c r="JE289" s="2">
        <v>6</v>
      </c>
      <c r="JF289" s="2">
        <v>8</v>
      </c>
      <c r="JG289" s="2">
        <v>7</v>
      </c>
      <c r="JH289" s="2">
        <v>9</v>
      </c>
      <c r="JI289" s="2">
        <v>2</v>
      </c>
      <c r="JJ289" s="2">
        <v>1</v>
      </c>
      <c r="JK289" s="2">
        <v>2</v>
      </c>
      <c r="JL289" s="2">
        <v>3</v>
      </c>
      <c r="JM289" s="44">
        <v>6</v>
      </c>
      <c r="JN289" s="44">
        <v>4</v>
      </c>
      <c r="JO289" s="44">
        <v>3</v>
      </c>
      <c r="JP289" s="2">
        <v>1</v>
      </c>
      <c r="JQ289" s="2">
        <v>1</v>
      </c>
      <c r="JR289" s="2">
        <v>3</v>
      </c>
      <c r="JS289" s="2">
        <v>0</v>
      </c>
      <c r="JT289" s="2">
        <v>8</v>
      </c>
      <c r="JU289" s="2">
        <v>5</v>
      </c>
      <c r="JV289" s="2">
        <v>4</v>
      </c>
      <c r="JW289" s="2">
        <v>2</v>
      </c>
      <c r="JX289" s="2">
        <v>8</v>
      </c>
      <c r="JY289" s="2">
        <v>6</v>
      </c>
      <c r="JZ289" s="2">
        <v>2</v>
      </c>
      <c r="KA289" s="2">
        <v>2</v>
      </c>
      <c r="KB289" s="25">
        <v>6</v>
      </c>
      <c r="KC289" s="25">
        <v>0</v>
      </c>
      <c r="KD289" s="25">
        <v>4</v>
      </c>
      <c r="KE289" s="25">
        <v>3</v>
      </c>
      <c r="KF289" s="25">
        <v>27</v>
      </c>
      <c r="KG289" s="25">
        <v>16</v>
      </c>
      <c r="KH289" s="25">
        <v>18</v>
      </c>
      <c r="KI289" s="25">
        <v>7</v>
      </c>
      <c r="KJ289" s="25">
        <v>17</v>
      </c>
      <c r="KK289" s="25">
        <v>22</v>
      </c>
      <c r="KL289" s="25">
        <v>16</v>
      </c>
      <c r="KM289" s="25">
        <v>16</v>
      </c>
      <c r="KN289" s="25">
        <v>16</v>
      </c>
      <c r="KO289" s="25">
        <v>7</v>
      </c>
      <c r="KP289" s="25">
        <v>15</v>
      </c>
      <c r="KQ289" s="25">
        <v>10</v>
      </c>
      <c r="KR289" s="44">
        <v>37.037037037037038</v>
      </c>
      <c r="KS289" s="44">
        <v>56.25</v>
      </c>
      <c r="KT289" s="44">
        <v>72.222222222222214</v>
      </c>
      <c r="KU289" s="44">
        <v>42.857142857142854</v>
      </c>
      <c r="KV289" s="44">
        <v>35.294117647058826</v>
      </c>
      <c r="KW289" s="44">
        <v>45.454545454545453</v>
      </c>
      <c r="KX289" s="44">
        <v>62.5</v>
      </c>
      <c r="KY289" s="44">
        <v>68.75</v>
      </c>
      <c r="KZ289" s="44">
        <v>56.25</v>
      </c>
      <c r="LA289" s="44">
        <v>85.714285714285708</v>
      </c>
      <c r="LB289" s="44">
        <v>53.333333333333336</v>
      </c>
      <c r="LC289" s="44">
        <v>70</v>
      </c>
      <c r="LD289" s="44">
        <v>33.333333333333329</v>
      </c>
      <c r="LE289" s="44">
        <v>12.5</v>
      </c>
      <c r="LF289" s="44">
        <v>5.5555555555555554</v>
      </c>
      <c r="LG289" s="44">
        <v>28.571428571428569</v>
      </c>
      <c r="LH289" s="44">
        <v>17.647058823529413</v>
      </c>
      <c r="LI289" s="44">
        <v>27.27272727272727</v>
      </c>
      <c r="LJ289" s="44">
        <v>25</v>
      </c>
      <c r="LK289" s="44">
        <v>18.75</v>
      </c>
      <c r="LL289" s="44">
        <v>6.25</v>
      </c>
      <c r="LM289" s="44">
        <v>14.285714285714285</v>
      </c>
      <c r="LN289" s="44">
        <v>20</v>
      </c>
      <c r="LO289" s="44">
        <v>0</v>
      </c>
      <c r="LP289" s="44">
        <v>29.629629629629626</v>
      </c>
      <c r="LQ289" s="44">
        <v>31.25</v>
      </c>
      <c r="LR289" s="44">
        <v>22.222222222222221</v>
      </c>
      <c r="LS289" s="44">
        <v>28.571428571428569</v>
      </c>
      <c r="LT289" s="44">
        <v>47.058823529411761</v>
      </c>
      <c r="LU289" s="44">
        <v>27.27272727272727</v>
      </c>
      <c r="LV289" s="44">
        <v>12.5</v>
      </c>
      <c r="LW289" s="44">
        <v>12.5</v>
      </c>
      <c r="LX289" s="44">
        <v>37.5</v>
      </c>
      <c r="LY289" s="44">
        <v>0</v>
      </c>
      <c r="LZ289" s="44">
        <v>26.666666666666668</v>
      </c>
      <c r="MA289" s="44">
        <v>30</v>
      </c>
      <c r="MB289" s="25">
        <v>4</v>
      </c>
      <c r="MC289" s="25">
        <v>1</v>
      </c>
      <c r="MD289" s="25">
        <v>1</v>
      </c>
      <c r="ME289" s="25">
        <v>3</v>
      </c>
      <c r="MF289" s="25">
        <v>3</v>
      </c>
      <c r="MG289" s="25">
        <v>2</v>
      </c>
      <c r="MH289" s="25">
        <v>0</v>
      </c>
      <c r="MI289" s="25">
        <v>1</v>
      </c>
      <c r="MJ289" s="25">
        <v>5</v>
      </c>
      <c r="MK289" s="25">
        <v>2</v>
      </c>
      <c r="ML289" s="25">
        <v>3</v>
      </c>
      <c r="MM289" s="25">
        <v>1</v>
      </c>
      <c r="MN289" s="25">
        <v>9</v>
      </c>
      <c r="MO289" s="25">
        <v>4</v>
      </c>
      <c r="MP289" s="25">
        <v>8</v>
      </c>
      <c r="MQ289" s="25">
        <v>10</v>
      </c>
      <c r="MR289" s="25">
        <v>15</v>
      </c>
      <c r="MS289" s="25">
        <v>9</v>
      </c>
      <c r="MT289" s="25">
        <v>8</v>
      </c>
      <c r="MU289" s="25">
        <v>8</v>
      </c>
      <c r="MV289" s="25">
        <v>17</v>
      </c>
      <c r="MW289" s="44">
        <v>12</v>
      </c>
      <c r="MX289" s="44">
        <v>5</v>
      </c>
      <c r="MY289" s="44">
        <v>9</v>
      </c>
      <c r="MZ289" s="44">
        <v>44.444444444444443</v>
      </c>
      <c r="NA289" s="44">
        <v>25</v>
      </c>
      <c r="NB289" s="44">
        <v>12.5</v>
      </c>
      <c r="NC289" s="44">
        <v>30</v>
      </c>
      <c r="ND289" s="44">
        <v>20</v>
      </c>
      <c r="NE289" s="44">
        <v>22.222222222222221</v>
      </c>
      <c r="NF289" s="44">
        <v>0</v>
      </c>
      <c r="NG289" s="44">
        <v>12.5</v>
      </c>
      <c r="NH289" s="44">
        <v>29.411764705882355</v>
      </c>
      <c r="NI289" s="44">
        <v>16.666666666666664</v>
      </c>
      <c r="NJ289" s="44">
        <v>60</v>
      </c>
      <c r="NK289" s="44">
        <v>11.111111111111111</v>
      </c>
      <c r="NL289" s="25">
        <v>0</v>
      </c>
      <c r="NM289" s="25">
        <v>0</v>
      </c>
      <c r="NN289" s="25">
        <v>0</v>
      </c>
      <c r="NO289" s="25">
        <v>1</v>
      </c>
      <c r="NP289" s="25">
        <v>0</v>
      </c>
      <c r="NQ289" s="25">
        <v>0</v>
      </c>
      <c r="NR289" s="25">
        <v>1</v>
      </c>
      <c r="NS289" s="25">
        <v>0</v>
      </c>
      <c r="NT289" s="25">
        <v>0</v>
      </c>
      <c r="NU289" s="25">
        <v>0</v>
      </c>
      <c r="NV289" s="25">
        <v>0</v>
      </c>
      <c r="NW289" s="25">
        <v>2</v>
      </c>
      <c r="NX289" s="25">
        <v>1</v>
      </c>
      <c r="NY289" s="25">
        <v>3</v>
      </c>
      <c r="NZ289" s="25">
        <v>3</v>
      </c>
      <c r="OA289" s="25">
        <v>3</v>
      </c>
      <c r="OB289" s="25">
        <v>5</v>
      </c>
      <c r="OC289" s="25">
        <v>6</v>
      </c>
      <c r="OD289" s="44">
        <v>1</v>
      </c>
      <c r="OE289" s="44">
        <v>1</v>
      </c>
      <c r="OF289" s="44">
        <v>0</v>
      </c>
      <c r="OG289" s="44">
        <v>0</v>
      </c>
      <c r="OH289" s="44">
        <v>1</v>
      </c>
      <c r="OI289" s="44">
        <v>2</v>
      </c>
      <c r="OJ289" s="44">
        <v>0</v>
      </c>
      <c r="OK289" s="44">
        <v>0</v>
      </c>
      <c r="OL289" s="44">
        <v>0</v>
      </c>
      <c r="OM289" s="44">
        <v>33.333333333333329</v>
      </c>
      <c r="ON289" s="44">
        <v>0</v>
      </c>
      <c r="OO289" s="44">
        <v>0</v>
      </c>
      <c r="OP289" s="44">
        <v>100</v>
      </c>
      <c r="OQ289" s="44">
        <v>0</v>
      </c>
      <c r="OR289" s="44">
        <v>999999999</v>
      </c>
      <c r="OS289" s="44">
        <v>999999999</v>
      </c>
      <c r="OT289" s="44">
        <v>0</v>
      </c>
      <c r="OU289" s="44">
        <v>100</v>
      </c>
      <c r="OV289" s="25">
        <v>17</v>
      </c>
      <c r="OW289" s="25">
        <v>12</v>
      </c>
      <c r="OX289" s="25">
        <v>15</v>
      </c>
      <c r="OY289" s="25">
        <v>21</v>
      </c>
      <c r="OZ289" s="25">
        <v>30</v>
      </c>
      <c r="PA289" s="25">
        <v>35</v>
      </c>
      <c r="PB289" s="25">
        <v>33</v>
      </c>
      <c r="PC289" s="25">
        <v>37</v>
      </c>
      <c r="PD289" s="25">
        <v>46</v>
      </c>
      <c r="PE289" s="25">
        <v>51</v>
      </c>
      <c r="PF289" s="25">
        <v>41</v>
      </c>
      <c r="PG289" s="25">
        <v>20</v>
      </c>
      <c r="PH289" s="25">
        <v>56</v>
      </c>
      <c r="PI289" s="25">
        <v>38</v>
      </c>
      <c r="PJ289" s="25">
        <v>41</v>
      </c>
      <c r="PK289" s="25">
        <v>42</v>
      </c>
      <c r="PL289" s="25">
        <v>48</v>
      </c>
      <c r="PM289" s="25">
        <v>52</v>
      </c>
      <c r="PN289" s="25">
        <v>45</v>
      </c>
      <c r="PO289" s="25">
        <v>54</v>
      </c>
      <c r="PP289" s="25">
        <v>59</v>
      </c>
      <c r="PQ289" s="25">
        <v>63</v>
      </c>
      <c r="PR289" s="25">
        <v>50</v>
      </c>
      <c r="PS289" s="25">
        <v>43</v>
      </c>
      <c r="PT289" s="44">
        <v>30.357142857142854</v>
      </c>
      <c r="PU289" s="44">
        <v>31.578947368421051</v>
      </c>
      <c r="PV289" s="44">
        <v>36.585365853658537</v>
      </c>
      <c r="PW289" s="44">
        <v>50</v>
      </c>
      <c r="PX289" s="44">
        <v>62.5</v>
      </c>
      <c r="PY289" s="44">
        <v>67.307692307692307</v>
      </c>
      <c r="PZ289" s="44">
        <v>73.333333333333329</v>
      </c>
      <c r="QA289" s="44">
        <v>68.518518518518519</v>
      </c>
      <c r="QB289" s="44">
        <v>77.966101694915253</v>
      </c>
      <c r="QC289" s="44">
        <v>80.952380952380949</v>
      </c>
      <c r="QD289" s="44">
        <v>82</v>
      </c>
      <c r="QE289" s="44">
        <v>46.511627906976742</v>
      </c>
      <c r="QF289" s="25">
        <v>18</v>
      </c>
      <c r="QG289" s="25">
        <v>13</v>
      </c>
      <c r="QH289" s="25">
        <v>14</v>
      </c>
      <c r="QI289" s="25">
        <v>15</v>
      </c>
      <c r="QJ289" s="25">
        <v>26</v>
      </c>
      <c r="QK289" s="25">
        <v>40</v>
      </c>
      <c r="QL289" s="25">
        <v>36</v>
      </c>
      <c r="QM289" s="25">
        <v>35</v>
      </c>
      <c r="QN289" s="25">
        <v>46</v>
      </c>
      <c r="QO289" s="25">
        <v>50</v>
      </c>
      <c r="QP289" s="25">
        <v>23</v>
      </c>
      <c r="QQ289" s="25">
        <v>56</v>
      </c>
      <c r="QR289" s="25">
        <v>38</v>
      </c>
      <c r="QS289" s="25">
        <v>41</v>
      </c>
      <c r="QT289" s="25">
        <v>42</v>
      </c>
      <c r="QU289" s="25">
        <v>48</v>
      </c>
      <c r="QV289" s="25">
        <v>52</v>
      </c>
      <c r="QW289" s="25">
        <v>45</v>
      </c>
      <c r="QX289" s="25">
        <v>54</v>
      </c>
      <c r="QY289" s="25">
        <v>59</v>
      </c>
      <c r="QZ289" s="25">
        <v>63</v>
      </c>
      <c r="RA289" s="25">
        <v>50</v>
      </c>
      <c r="RB289" s="44">
        <v>32.142857142857146</v>
      </c>
      <c r="RC289" s="44">
        <v>34.210526315789473</v>
      </c>
      <c r="RD289" s="44">
        <v>34.146341463414636</v>
      </c>
      <c r="RE289" s="44">
        <v>35.714285714285715</v>
      </c>
      <c r="RF289" s="44">
        <v>54.166666666666664</v>
      </c>
      <c r="RG289" s="44">
        <v>76.923076923076934</v>
      </c>
      <c r="RH289" s="44">
        <v>80</v>
      </c>
      <c r="RI289" s="44">
        <v>64.81481481481481</v>
      </c>
      <c r="RJ289" s="44">
        <v>77.966101694915253</v>
      </c>
      <c r="RK289" s="44">
        <v>79.365079365079367</v>
      </c>
      <c r="RL289" s="44">
        <v>46</v>
      </c>
      <c r="RM289" s="25">
        <v>35</v>
      </c>
      <c r="RN289" s="25">
        <v>19</v>
      </c>
      <c r="RO289" s="25">
        <v>23</v>
      </c>
      <c r="RP289" s="25">
        <v>25</v>
      </c>
      <c r="RQ289" s="25">
        <v>29</v>
      </c>
      <c r="RR289" s="25">
        <v>25</v>
      </c>
      <c r="RS289" s="25">
        <v>25</v>
      </c>
      <c r="RT289" s="25">
        <v>37</v>
      </c>
      <c r="RU289" s="25">
        <v>38</v>
      </c>
      <c r="RV289" s="25">
        <v>30</v>
      </c>
      <c r="RW289" s="25">
        <v>28</v>
      </c>
      <c r="RX289" s="25">
        <v>18</v>
      </c>
      <c r="RY289" s="25">
        <v>17</v>
      </c>
      <c r="RZ289" s="25">
        <v>15</v>
      </c>
      <c r="SA289" s="25">
        <v>16</v>
      </c>
      <c r="SB289" s="25">
        <v>10</v>
      </c>
      <c r="SC289" s="25">
        <v>18</v>
      </c>
      <c r="SD289" s="25">
        <v>20</v>
      </c>
      <c r="SE289" s="25">
        <v>23</v>
      </c>
      <c r="SF289" s="25">
        <v>22</v>
      </c>
      <c r="SG289" s="25">
        <v>29</v>
      </c>
      <c r="SH289" s="25">
        <v>20</v>
      </c>
      <c r="SI289" s="25">
        <v>27</v>
      </c>
      <c r="SJ289" s="25">
        <v>10</v>
      </c>
      <c r="SK289" s="25">
        <v>17</v>
      </c>
      <c r="SL289" s="25">
        <v>13</v>
      </c>
      <c r="SM289" s="25">
        <v>12</v>
      </c>
      <c r="SN289" s="25">
        <v>10</v>
      </c>
      <c r="SO289" s="25">
        <v>15</v>
      </c>
      <c r="SP289" s="25">
        <v>14</v>
      </c>
      <c r="SQ289" s="25">
        <v>16</v>
      </c>
      <c r="SR289" s="25">
        <v>21</v>
      </c>
      <c r="SS289" s="25">
        <v>23</v>
      </c>
      <c r="ST289" s="25">
        <v>11</v>
      </c>
      <c r="SU289" s="25">
        <v>23</v>
      </c>
      <c r="SV289" s="25">
        <v>7</v>
      </c>
      <c r="SW289" s="44">
        <v>81.395348837209298</v>
      </c>
      <c r="SX289" s="44">
        <v>76</v>
      </c>
      <c r="SY289" s="44">
        <v>65.714285714285708</v>
      </c>
      <c r="SZ289" s="44">
        <v>78.125</v>
      </c>
      <c r="TA289" s="44">
        <v>72.5</v>
      </c>
      <c r="TB289" s="44">
        <v>65.789473684210535</v>
      </c>
      <c r="TC289" s="44">
        <v>73.529411764705884</v>
      </c>
      <c r="TD289" s="44">
        <v>88.095238095238088</v>
      </c>
      <c r="TE289" s="44">
        <v>79.166666666666657</v>
      </c>
      <c r="TF289" s="44">
        <v>66.666666666666657</v>
      </c>
      <c r="TG289" s="44">
        <v>68.292682926829272</v>
      </c>
      <c r="TH289" s="44">
        <v>69.230769230769226</v>
      </c>
      <c r="TI289" s="44">
        <v>39.534883720930232</v>
      </c>
      <c r="TJ289" s="44">
        <v>60</v>
      </c>
      <c r="TK289" s="44">
        <v>45.714285714285715</v>
      </c>
      <c r="TL289" s="44">
        <v>31.25</v>
      </c>
      <c r="TM289" s="44">
        <v>45</v>
      </c>
      <c r="TN289" s="44">
        <v>52.631578947368418</v>
      </c>
      <c r="TO289" s="44">
        <v>67.64705882352942</v>
      </c>
      <c r="TP289" s="44">
        <v>52.380952380952387</v>
      </c>
      <c r="TQ289" s="44">
        <v>60.416666666666664</v>
      </c>
      <c r="TR289" s="44">
        <v>44.444444444444443</v>
      </c>
      <c r="TS289" s="44">
        <v>65.853658536585371</v>
      </c>
      <c r="TT289" s="44">
        <v>38.461538461538467</v>
      </c>
      <c r="TU289" s="44">
        <v>39.534883720930232</v>
      </c>
      <c r="TV289" s="44">
        <v>52</v>
      </c>
      <c r="TW289" s="44">
        <v>34.285714285714285</v>
      </c>
      <c r="TX289" s="44">
        <v>31.25</v>
      </c>
      <c r="TY289" s="44">
        <v>37.5</v>
      </c>
      <c r="TZ289" s="44">
        <v>36.84210526315789</v>
      </c>
      <c r="UA289" s="44">
        <v>47.058823529411761</v>
      </c>
      <c r="UB289" s="44">
        <v>50</v>
      </c>
      <c r="UC289" s="44">
        <v>47.916666666666671</v>
      </c>
      <c r="UD289" s="44">
        <v>24.444444444444443</v>
      </c>
      <c r="UE289" s="44">
        <v>56.09756097560976</v>
      </c>
      <c r="UF289" s="44">
        <v>26.923076923076923</v>
      </c>
    </row>
    <row r="290" spans="1:552" x14ac:dyDescent="0.25">
      <c r="A290" s="2" t="str">
        <f t="shared" si="4"/>
        <v xml:space="preserve">431680 Santa Cruz do Sul                                                                                                                            </v>
      </c>
      <c r="B290" s="58">
        <v>431680</v>
      </c>
      <c r="C290" s="2" t="s">
        <v>334</v>
      </c>
      <c r="D290" s="56">
        <v>10</v>
      </c>
      <c r="E290" s="56">
        <v>11</v>
      </c>
      <c r="F290" s="56">
        <v>13</v>
      </c>
      <c r="G290" s="56">
        <v>15</v>
      </c>
      <c r="H290" s="56">
        <v>5</v>
      </c>
      <c r="I290" s="56">
        <v>13</v>
      </c>
      <c r="J290" s="56">
        <v>9</v>
      </c>
      <c r="K290" s="56">
        <v>11</v>
      </c>
      <c r="L290" s="56">
        <v>16</v>
      </c>
      <c r="M290" s="56">
        <v>13</v>
      </c>
      <c r="N290" s="56">
        <v>15</v>
      </c>
      <c r="O290" s="56">
        <v>12</v>
      </c>
      <c r="P290" s="59">
        <v>4</v>
      </c>
      <c r="Q290" s="59">
        <v>5</v>
      </c>
      <c r="R290" s="59">
        <v>5</v>
      </c>
      <c r="S290" s="59">
        <v>4</v>
      </c>
      <c r="T290" s="59">
        <v>1</v>
      </c>
      <c r="U290" s="59">
        <v>5</v>
      </c>
      <c r="V290" s="59">
        <v>5</v>
      </c>
      <c r="W290" s="59">
        <v>9</v>
      </c>
      <c r="X290" s="59">
        <v>10</v>
      </c>
      <c r="Y290" s="59">
        <v>9</v>
      </c>
      <c r="Z290" s="59">
        <v>10</v>
      </c>
      <c r="AA290" s="59">
        <v>10</v>
      </c>
      <c r="AB290" s="62">
        <v>40</v>
      </c>
      <c r="AC290" s="62">
        <v>45.454545454545453</v>
      </c>
      <c r="AD290" s="62">
        <v>38.461538461538467</v>
      </c>
      <c r="AE290" s="62">
        <v>26.666666666666668</v>
      </c>
      <c r="AF290" s="62">
        <v>20</v>
      </c>
      <c r="AG290" s="62">
        <v>38.461538461538467</v>
      </c>
      <c r="AH290" s="62">
        <v>55.555555555555557</v>
      </c>
      <c r="AI290" s="62">
        <v>81.818181818181827</v>
      </c>
      <c r="AJ290" s="62">
        <v>62.5</v>
      </c>
      <c r="AK290" s="62">
        <v>69.230769230769226</v>
      </c>
      <c r="AL290" s="62">
        <v>66.666666666666657</v>
      </c>
      <c r="AM290" s="62">
        <v>83.333333333333343</v>
      </c>
      <c r="AN290" s="61">
        <v>6</v>
      </c>
      <c r="AO290" s="25">
        <v>6</v>
      </c>
      <c r="AP290" s="25">
        <v>8</v>
      </c>
      <c r="AQ290" s="25">
        <v>10</v>
      </c>
      <c r="AR290" s="25">
        <v>4</v>
      </c>
      <c r="AS290" s="25">
        <v>8</v>
      </c>
      <c r="AT290" s="25">
        <v>4</v>
      </c>
      <c r="AU290" s="25">
        <v>2</v>
      </c>
      <c r="AV290" s="25">
        <v>6</v>
      </c>
      <c r="AW290" s="25">
        <v>4</v>
      </c>
      <c r="AX290" s="25">
        <v>5</v>
      </c>
      <c r="AY290" s="25">
        <v>2</v>
      </c>
      <c r="AZ290" s="39">
        <v>60</v>
      </c>
      <c r="BA290" s="39">
        <v>54.54545454545454</v>
      </c>
      <c r="BB290" s="39">
        <v>61.53846153846154</v>
      </c>
      <c r="BC290" s="39">
        <v>66.666666666666657</v>
      </c>
      <c r="BD290" s="39">
        <v>80</v>
      </c>
      <c r="BE290" s="39">
        <v>61.53846153846154</v>
      </c>
      <c r="BF290" s="39">
        <v>44.444444444444443</v>
      </c>
      <c r="BG290" s="39">
        <v>18.181818181818183</v>
      </c>
      <c r="BH290" s="39">
        <v>37.5</v>
      </c>
      <c r="BI290" s="39">
        <v>30.76923076923077</v>
      </c>
      <c r="BJ290" s="39">
        <v>33.333333333333329</v>
      </c>
      <c r="BK290" s="39">
        <v>16.666666666666664</v>
      </c>
      <c r="BL290" s="25">
        <v>0</v>
      </c>
      <c r="BM290" s="25">
        <v>0</v>
      </c>
      <c r="BN290" s="25">
        <v>0</v>
      </c>
      <c r="BO290" s="25">
        <v>1</v>
      </c>
      <c r="BP290" s="25">
        <v>0</v>
      </c>
      <c r="BQ290" s="25">
        <v>0</v>
      </c>
      <c r="BR290" s="25">
        <v>0</v>
      </c>
      <c r="BS290" s="25">
        <v>0</v>
      </c>
      <c r="BT290" s="25">
        <v>0</v>
      </c>
      <c r="BU290" s="25">
        <v>0</v>
      </c>
      <c r="BV290" s="25">
        <v>0</v>
      </c>
      <c r="BW290" s="25">
        <v>0</v>
      </c>
      <c r="BX290" s="39">
        <v>0</v>
      </c>
      <c r="BY290" s="39">
        <v>0</v>
      </c>
      <c r="BZ290" s="39">
        <v>0</v>
      </c>
      <c r="CA290" s="39">
        <v>6.666666666666667</v>
      </c>
      <c r="CB290" s="39">
        <v>0</v>
      </c>
      <c r="CC290" s="39">
        <v>0</v>
      </c>
      <c r="CD290" s="39">
        <v>0</v>
      </c>
      <c r="CE290" s="39">
        <v>0</v>
      </c>
      <c r="CF290" s="39">
        <v>0</v>
      </c>
      <c r="CG290" s="39">
        <v>0</v>
      </c>
      <c r="CH290" s="39">
        <v>0</v>
      </c>
      <c r="CI290" s="39">
        <v>0</v>
      </c>
      <c r="CJ290" s="63">
        <v>0</v>
      </c>
      <c r="CK290" s="63">
        <v>1</v>
      </c>
      <c r="CL290" s="63">
        <v>1</v>
      </c>
      <c r="CM290" s="63">
        <v>0</v>
      </c>
      <c r="CN290" s="63">
        <v>0</v>
      </c>
      <c r="CO290" s="63">
        <v>1</v>
      </c>
      <c r="CP290" s="63">
        <v>2</v>
      </c>
      <c r="CQ290" s="63">
        <v>4</v>
      </c>
      <c r="CR290" s="63">
        <v>6</v>
      </c>
      <c r="CS290" s="63">
        <v>5</v>
      </c>
      <c r="CT290" s="63">
        <v>5</v>
      </c>
      <c r="CU290" s="63">
        <v>4</v>
      </c>
      <c r="CV290" s="63">
        <v>0</v>
      </c>
      <c r="CW290" s="63">
        <v>1</v>
      </c>
      <c r="CX290" s="63">
        <v>2</v>
      </c>
      <c r="CY290" s="63">
        <v>0</v>
      </c>
      <c r="CZ290" s="63">
        <v>0</v>
      </c>
      <c r="DA290" s="63">
        <v>0</v>
      </c>
      <c r="DB290" s="63">
        <v>0</v>
      </c>
      <c r="DC290" s="63">
        <v>1</v>
      </c>
      <c r="DD290" s="63">
        <v>0</v>
      </c>
      <c r="DE290" s="63">
        <v>1</v>
      </c>
      <c r="DF290" s="63">
        <v>0</v>
      </c>
      <c r="DG290" s="63">
        <v>0</v>
      </c>
      <c r="DH290" s="25">
        <v>1</v>
      </c>
      <c r="DI290" s="25">
        <v>1</v>
      </c>
      <c r="DJ290" s="25">
        <v>2</v>
      </c>
      <c r="DK290" s="25">
        <v>1</v>
      </c>
      <c r="DL290" s="25">
        <v>0</v>
      </c>
      <c r="DM290" s="25">
        <v>1</v>
      </c>
      <c r="DN290" s="25">
        <v>1</v>
      </c>
      <c r="DO290" s="25">
        <v>1</v>
      </c>
      <c r="DP290" s="25">
        <v>0</v>
      </c>
      <c r="DQ290" s="25">
        <v>1</v>
      </c>
      <c r="DR290" s="25">
        <v>0</v>
      </c>
      <c r="DS290" s="25">
        <v>0</v>
      </c>
      <c r="DT290" s="34">
        <v>1</v>
      </c>
      <c r="DU290" s="34">
        <v>3</v>
      </c>
      <c r="DV290" s="34">
        <v>5</v>
      </c>
      <c r="DW290" s="34">
        <v>1</v>
      </c>
      <c r="DX290" s="34">
        <v>0</v>
      </c>
      <c r="DY290" s="34">
        <v>2</v>
      </c>
      <c r="DZ290" s="34">
        <v>3</v>
      </c>
      <c r="EA290" s="2">
        <v>6</v>
      </c>
      <c r="EB290" s="2">
        <v>6</v>
      </c>
      <c r="EC290" s="2">
        <v>7</v>
      </c>
      <c r="ED290" s="2">
        <v>5</v>
      </c>
      <c r="EE290" s="2">
        <v>4</v>
      </c>
      <c r="EF290" s="34">
        <v>0</v>
      </c>
      <c r="EG290" s="34">
        <v>33.333333333333329</v>
      </c>
      <c r="EH290" s="34">
        <v>20</v>
      </c>
      <c r="EI290" s="34">
        <v>0</v>
      </c>
      <c r="EJ290" s="34">
        <v>999999999</v>
      </c>
      <c r="EK290" s="34">
        <v>50</v>
      </c>
      <c r="EL290" s="34">
        <v>66.666666666666657</v>
      </c>
      <c r="EM290" s="34">
        <v>66.666666666666657</v>
      </c>
      <c r="EN290" s="34">
        <v>100</v>
      </c>
      <c r="EO290" s="34">
        <v>71.428571428571431</v>
      </c>
      <c r="EP290" s="34">
        <v>100</v>
      </c>
      <c r="EQ290" s="34">
        <v>100</v>
      </c>
      <c r="ER290" s="34">
        <v>0</v>
      </c>
      <c r="ES290" s="34">
        <v>33.333333333333329</v>
      </c>
      <c r="ET290" s="34">
        <v>40</v>
      </c>
      <c r="EU290" s="34">
        <v>0</v>
      </c>
      <c r="EV290" s="34">
        <v>999999999</v>
      </c>
      <c r="EW290" s="34">
        <v>0</v>
      </c>
      <c r="EX290" s="34">
        <v>0</v>
      </c>
      <c r="EY290" s="34">
        <v>16.666666666666664</v>
      </c>
      <c r="EZ290" s="34">
        <v>0</v>
      </c>
      <c r="FA290" s="34">
        <v>14.285714285714285</v>
      </c>
      <c r="FB290" s="34">
        <v>0</v>
      </c>
      <c r="FC290" s="34">
        <v>0</v>
      </c>
      <c r="FD290" s="42">
        <v>100</v>
      </c>
      <c r="FE290" s="42">
        <v>33.333333333333329</v>
      </c>
      <c r="FF290" s="42">
        <v>40</v>
      </c>
      <c r="FG290" s="42">
        <v>100</v>
      </c>
      <c r="FH290" s="42">
        <v>999999999</v>
      </c>
      <c r="FI290" s="42">
        <v>50</v>
      </c>
      <c r="FJ290" s="42">
        <v>33.333333333333329</v>
      </c>
      <c r="FK290" s="42">
        <v>16.666666666666664</v>
      </c>
      <c r="FL290" s="42">
        <v>0</v>
      </c>
      <c r="FM290" s="42">
        <v>14.285714285714285</v>
      </c>
      <c r="FN290" s="42">
        <v>0</v>
      </c>
      <c r="FO290" s="42">
        <v>0</v>
      </c>
      <c r="FP290" s="42">
        <v>1</v>
      </c>
      <c r="FQ290" s="2">
        <v>1</v>
      </c>
      <c r="FR290" s="2">
        <v>4</v>
      </c>
      <c r="FS290" s="2">
        <v>0</v>
      </c>
      <c r="FT290" s="2">
        <v>1</v>
      </c>
      <c r="FU290" s="2">
        <v>3</v>
      </c>
      <c r="FV290" s="2">
        <v>3</v>
      </c>
      <c r="FW290" s="2">
        <v>7</v>
      </c>
      <c r="FX290" s="2">
        <v>6</v>
      </c>
      <c r="FY290" s="2">
        <v>6</v>
      </c>
      <c r="FZ290" s="2">
        <v>9</v>
      </c>
      <c r="GA290" s="2">
        <v>6</v>
      </c>
      <c r="GB290" s="25">
        <v>1</v>
      </c>
      <c r="GC290" s="25">
        <v>1</v>
      </c>
      <c r="GD290" s="25">
        <v>0</v>
      </c>
      <c r="GE290" s="25">
        <v>1</v>
      </c>
      <c r="GF290" s="25">
        <v>0</v>
      </c>
      <c r="GG290" s="25">
        <v>0</v>
      </c>
      <c r="GH290" s="25">
        <v>1</v>
      </c>
      <c r="GI290" s="25">
        <v>1</v>
      </c>
      <c r="GJ290" s="25">
        <v>0</v>
      </c>
      <c r="GK290" s="25">
        <v>1</v>
      </c>
      <c r="GL290" s="25">
        <v>0</v>
      </c>
      <c r="GM290" s="25">
        <v>2</v>
      </c>
      <c r="GN290" s="2">
        <v>1</v>
      </c>
      <c r="GO290" s="2">
        <v>3</v>
      </c>
      <c r="GP290" s="2">
        <v>1</v>
      </c>
      <c r="GQ290" s="2">
        <v>3</v>
      </c>
      <c r="GR290" s="2">
        <v>0</v>
      </c>
      <c r="GS290" s="2">
        <v>2</v>
      </c>
      <c r="GT290" s="2">
        <v>0</v>
      </c>
      <c r="GU290" s="2">
        <v>0</v>
      </c>
      <c r="GV290" s="2">
        <v>1</v>
      </c>
      <c r="GW290" s="2">
        <v>0</v>
      </c>
      <c r="GX290" s="2">
        <v>0</v>
      </c>
      <c r="GY290" s="2">
        <v>1</v>
      </c>
      <c r="GZ290" s="2">
        <v>3</v>
      </c>
      <c r="HA290" s="2">
        <v>5</v>
      </c>
      <c r="HB290" s="2">
        <v>5</v>
      </c>
      <c r="HC290" s="2">
        <v>4</v>
      </c>
      <c r="HD290" s="2">
        <v>1</v>
      </c>
      <c r="HE290" s="2">
        <v>5</v>
      </c>
      <c r="HF290" s="2">
        <v>4</v>
      </c>
      <c r="HG290" s="2">
        <v>8</v>
      </c>
      <c r="HH290" s="2">
        <v>7</v>
      </c>
      <c r="HI290" s="2">
        <v>7</v>
      </c>
      <c r="HJ290" s="2">
        <v>9</v>
      </c>
      <c r="HK290" s="2">
        <v>9</v>
      </c>
      <c r="HL290" s="34">
        <v>33.333333333333329</v>
      </c>
      <c r="HM290" s="34">
        <v>20</v>
      </c>
      <c r="HN290" s="34">
        <v>80</v>
      </c>
      <c r="HO290" s="34">
        <v>0</v>
      </c>
      <c r="HP290" s="34">
        <v>100</v>
      </c>
      <c r="HQ290" s="34">
        <v>60</v>
      </c>
      <c r="HR290" s="34">
        <v>75</v>
      </c>
      <c r="HS290" s="34">
        <v>87.5</v>
      </c>
      <c r="HT290" s="34">
        <v>85.714285714285708</v>
      </c>
      <c r="HU290" s="34">
        <v>85.714285714285708</v>
      </c>
      <c r="HV290" s="34">
        <v>100</v>
      </c>
      <c r="HW290" s="34">
        <v>66.666666666666657</v>
      </c>
      <c r="HX290" s="39">
        <v>33.333333333333329</v>
      </c>
      <c r="HY290" s="39">
        <v>20</v>
      </c>
      <c r="HZ290" s="39">
        <v>0</v>
      </c>
      <c r="IA290" s="39">
        <v>25</v>
      </c>
      <c r="IB290" s="39">
        <v>0</v>
      </c>
      <c r="IC290" s="39">
        <v>0</v>
      </c>
      <c r="ID290" s="39">
        <v>25</v>
      </c>
      <c r="IE290" s="39">
        <v>12.5</v>
      </c>
      <c r="IF290" s="39">
        <v>0</v>
      </c>
      <c r="IG290" s="39">
        <v>14.285714285714285</v>
      </c>
      <c r="IH290" s="39">
        <v>0</v>
      </c>
      <c r="II290" s="39">
        <v>22.222222222222221</v>
      </c>
      <c r="IJ290" s="39">
        <v>33.333333333333329</v>
      </c>
      <c r="IK290" s="39">
        <v>60</v>
      </c>
      <c r="IL290" s="39">
        <v>20</v>
      </c>
      <c r="IM290" s="39">
        <v>75</v>
      </c>
      <c r="IN290" s="39">
        <v>0</v>
      </c>
      <c r="IO290" s="39">
        <v>40</v>
      </c>
      <c r="IP290" s="39">
        <v>0</v>
      </c>
      <c r="IQ290" s="39">
        <v>0</v>
      </c>
      <c r="IR290" s="39">
        <v>14.285714285714285</v>
      </c>
      <c r="IS290" s="39">
        <v>0</v>
      </c>
      <c r="IT290" s="39">
        <v>0</v>
      </c>
      <c r="IU290" s="39">
        <v>11.111111111111111</v>
      </c>
      <c r="IV290" s="39">
        <v>3</v>
      </c>
      <c r="IW290" s="39">
        <v>1</v>
      </c>
      <c r="IX290" s="39">
        <v>4</v>
      </c>
      <c r="IY290" s="39">
        <v>4</v>
      </c>
      <c r="IZ290" s="39">
        <v>1</v>
      </c>
      <c r="JA290" s="39">
        <v>5</v>
      </c>
      <c r="JB290" s="39">
        <v>3</v>
      </c>
      <c r="JC290" s="39">
        <v>1</v>
      </c>
      <c r="JD290" s="2">
        <v>6</v>
      </c>
      <c r="JE290" s="2">
        <v>4</v>
      </c>
      <c r="JF290" s="2">
        <v>3</v>
      </c>
      <c r="JG290" s="2">
        <v>2</v>
      </c>
      <c r="JH290" s="2">
        <v>2</v>
      </c>
      <c r="JI290" s="2">
        <v>1</v>
      </c>
      <c r="JJ290" s="2">
        <v>1</v>
      </c>
      <c r="JK290" s="2">
        <v>2</v>
      </c>
      <c r="JL290" s="2">
        <v>1</v>
      </c>
      <c r="JM290" s="44">
        <v>2</v>
      </c>
      <c r="JN290" s="44">
        <v>0</v>
      </c>
      <c r="JO290" s="44">
        <v>0</v>
      </c>
      <c r="JP290" s="2">
        <v>0</v>
      </c>
      <c r="JQ290" s="2">
        <v>0</v>
      </c>
      <c r="JR290" s="2">
        <v>1</v>
      </c>
      <c r="JS290" s="2">
        <v>0</v>
      </c>
      <c r="JT290" s="2">
        <v>1</v>
      </c>
      <c r="JU290" s="2">
        <v>4</v>
      </c>
      <c r="JV290" s="2">
        <v>2</v>
      </c>
      <c r="JW290" s="2">
        <v>3</v>
      </c>
      <c r="JX290" s="2">
        <v>2</v>
      </c>
      <c r="JY290" s="2">
        <v>0</v>
      </c>
      <c r="JZ290" s="2">
        <v>1</v>
      </c>
      <c r="KA290" s="2">
        <v>1</v>
      </c>
      <c r="KB290" s="25">
        <v>0</v>
      </c>
      <c r="KC290" s="25">
        <v>0</v>
      </c>
      <c r="KD290" s="25">
        <v>0</v>
      </c>
      <c r="KE290" s="25">
        <v>0</v>
      </c>
      <c r="KF290" s="25">
        <v>6</v>
      </c>
      <c r="KG290" s="25">
        <v>6</v>
      </c>
      <c r="KH290" s="25">
        <v>7</v>
      </c>
      <c r="KI290" s="25">
        <v>9</v>
      </c>
      <c r="KJ290" s="25">
        <v>4</v>
      </c>
      <c r="KK290" s="25">
        <v>7</v>
      </c>
      <c r="KL290" s="25">
        <v>4</v>
      </c>
      <c r="KM290" s="25">
        <v>2</v>
      </c>
      <c r="KN290" s="25">
        <v>6</v>
      </c>
      <c r="KO290" s="25">
        <v>4</v>
      </c>
      <c r="KP290" s="25">
        <v>4</v>
      </c>
      <c r="KQ290" s="25">
        <v>2</v>
      </c>
      <c r="KR290" s="44">
        <v>50</v>
      </c>
      <c r="KS290" s="44">
        <v>16.666666666666664</v>
      </c>
      <c r="KT290" s="44">
        <v>57.142857142857139</v>
      </c>
      <c r="KU290" s="44">
        <v>44.444444444444443</v>
      </c>
      <c r="KV290" s="44">
        <v>25</v>
      </c>
      <c r="KW290" s="44">
        <v>71.428571428571431</v>
      </c>
      <c r="KX290" s="44">
        <v>75</v>
      </c>
      <c r="KY290" s="44">
        <v>50</v>
      </c>
      <c r="KZ290" s="44">
        <v>100</v>
      </c>
      <c r="LA290" s="44">
        <v>100</v>
      </c>
      <c r="LB290" s="44">
        <v>75</v>
      </c>
      <c r="LC290" s="44">
        <v>100</v>
      </c>
      <c r="LD290" s="44">
        <v>33.333333333333329</v>
      </c>
      <c r="LE290" s="44">
        <v>16.666666666666664</v>
      </c>
      <c r="LF290" s="44">
        <v>14.285714285714285</v>
      </c>
      <c r="LG290" s="44">
        <v>22.222222222222221</v>
      </c>
      <c r="LH290" s="44">
        <v>25</v>
      </c>
      <c r="LI290" s="44">
        <v>28.571428571428569</v>
      </c>
      <c r="LJ290" s="44">
        <v>0</v>
      </c>
      <c r="LK290" s="44">
        <v>0</v>
      </c>
      <c r="LL290" s="44">
        <v>0</v>
      </c>
      <c r="LM290" s="44">
        <v>0</v>
      </c>
      <c r="LN290" s="44">
        <v>25</v>
      </c>
      <c r="LO290" s="44">
        <v>0</v>
      </c>
      <c r="LP290" s="44">
        <v>16.666666666666664</v>
      </c>
      <c r="LQ290" s="44">
        <v>66.666666666666657</v>
      </c>
      <c r="LR290" s="44">
        <v>28.571428571428569</v>
      </c>
      <c r="LS290" s="44">
        <v>33.333333333333329</v>
      </c>
      <c r="LT290" s="44">
        <v>50</v>
      </c>
      <c r="LU290" s="44">
        <v>0</v>
      </c>
      <c r="LV290" s="44">
        <v>25</v>
      </c>
      <c r="LW290" s="44">
        <v>50</v>
      </c>
      <c r="LX290" s="44">
        <v>0</v>
      </c>
      <c r="LY290" s="44">
        <v>0</v>
      </c>
      <c r="LZ290" s="44">
        <v>0</v>
      </c>
      <c r="MA290" s="44">
        <v>0</v>
      </c>
      <c r="MB290" s="25">
        <v>1</v>
      </c>
      <c r="MC290" s="25">
        <v>3</v>
      </c>
      <c r="MD290" s="25">
        <v>3</v>
      </c>
      <c r="ME290" s="25">
        <v>0</v>
      </c>
      <c r="MF290" s="25">
        <v>0</v>
      </c>
      <c r="MG290" s="25">
        <v>0</v>
      </c>
      <c r="MH290" s="25">
        <v>0</v>
      </c>
      <c r="MI290" s="25">
        <v>0</v>
      </c>
      <c r="MJ290" s="25">
        <v>0</v>
      </c>
      <c r="MK290" s="25">
        <v>1</v>
      </c>
      <c r="ML290" s="25">
        <v>1</v>
      </c>
      <c r="MM290" s="25">
        <v>0</v>
      </c>
      <c r="MN290" s="25">
        <v>1</v>
      </c>
      <c r="MO290" s="25">
        <v>3</v>
      </c>
      <c r="MP290" s="25">
        <v>5</v>
      </c>
      <c r="MQ290" s="25">
        <v>1</v>
      </c>
      <c r="MR290" s="25">
        <v>0</v>
      </c>
      <c r="MS290" s="25">
        <v>2</v>
      </c>
      <c r="MT290" s="25">
        <v>2</v>
      </c>
      <c r="MU290" s="25">
        <v>5</v>
      </c>
      <c r="MV290" s="25">
        <v>3</v>
      </c>
      <c r="MW290" s="44">
        <v>4</v>
      </c>
      <c r="MX290" s="44">
        <v>1</v>
      </c>
      <c r="MY290" s="44">
        <v>1</v>
      </c>
      <c r="MZ290" s="44">
        <v>100</v>
      </c>
      <c r="NA290" s="44">
        <v>100</v>
      </c>
      <c r="NB290" s="44">
        <v>60</v>
      </c>
      <c r="NC290" s="44">
        <v>0</v>
      </c>
      <c r="ND290" s="44">
        <v>999999999</v>
      </c>
      <c r="NE290" s="44">
        <v>0</v>
      </c>
      <c r="NF290" s="44">
        <v>0</v>
      </c>
      <c r="NG290" s="44">
        <v>0</v>
      </c>
      <c r="NH290" s="44">
        <v>0</v>
      </c>
      <c r="NI290" s="44">
        <v>25</v>
      </c>
      <c r="NJ290" s="44">
        <v>100</v>
      </c>
      <c r="NK290" s="44">
        <v>0</v>
      </c>
      <c r="NL290" s="25">
        <v>1</v>
      </c>
      <c r="NM290" s="25">
        <v>0</v>
      </c>
      <c r="NN290" s="25">
        <v>0</v>
      </c>
      <c r="NO290" s="25">
        <v>0</v>
      </c>
      <c r="NP290" s="25">
        <v>0</v>
      </c>
      <c r="NQ290" s="25">
        <v>0</v>
      </c>
      <c r="NR290" s="25">
        <v>0</v>
      </c>
      <c r="NS290" s="25">
        <v>1</v>
      </c>
      <c r="NT290" s="25">
        <v>0</v>
      </c>
      <c r="NU290" s="25">
        <v>0</v>
      </c>
      <c r="NV290" s="25">
        <v>0</v>
      </c>
      <c r="NW290" s="25">
        <v>0</v>
      </c>
      <c r="NX290" s="25">
        <v>1</v>
      </c>
      <c r="NY290" s="25">
        <v>1</v>
      </c>
      <c r="NZ290" s="25">
        <v>0</v>
      </c>
      <c r="OA290" s="25">
        <v>1</v>
      </c>
      <c r="OB290" s="25">
        <v>1</v>
      </c>
      <c r="OC290" s="25">
        <v>0</v>
      </c>
      <c r="OD290" s="44">
        <v>0</v>
      </c>
      <c r="OE290" s="44">
        <v>1</v>
      </c>
      <c r="OF290" s="44">
        <v>0</v>
      </c>
      <c r="OG290" s="44">
        <v>0</v>
      </c>
      <c r="OH290" s="44">
        <v>0</v>
      </c>
      <c r="OI290" s="44">
        <v>0</v>
      </c>
      <c r="OJ290" s="44">
        <v>100</v>
      </c>
      <c r="OK290" s="44">
        <v>0</v>
      </c>
      <c r="OL290" s="44">
        <v>999999999</v>
      </c>
      <c r="OM290" s="44">
        <v>0</v>
      </c>
      <c r="ON290" s="44">
        <v>0</v>
      </c>
      <c r="OO290" s="44">
        <v>999999999</v>
      </c>
      <c r="OP290" s="44">
        <v>999999999</v>
      </c>
      <c r="OQ290" s="44">
        <v>100</v>
      </c>
      <c r="OR290" s="44">
        <v>999999999</v>
      </c>
      <c r="OS290" s="44">
        <v>999999999</v>
      </c>
      <c r="OT290" s="44">
        <v>999999999</v>
      </c>
      <c r="OU290" s="44">
        <v>999999999</v>
      </c>
      <c r="OV290" s="25">
        <v>10</v>
      </c>
      <c r="OW290" s="25">
        <v>8</v>
      </c>
      <c r="OX290" s="25">
        <v>9</v>
      </c>
      <c r="OY290" s="25">
        <v>14</v>
      </c>
      <c r="OZ290" s="25">
        <v>10</v>
      </c>
      <c r="PA290" s="25">
        <v>10</v>
      </c>
      <c r="PB290" s="25">
        <v>9</v>
      </c>
      <c r="PC290" s="25">
        <v>12</v>
      </c>
      <c r="PD290" s="25">
        <v>18</v>
      </c>
      <c r="PE290" s="25">
        <v>17</v>
      </c>
      <c r="PF290" s="25">
        <v>14</v>
      </c>
      <c r="PG290" s="25">
        <v>11</v>
      </c>
      <c r="PH290" s="25">
        <v>14</v>
      </c>
      <c r="PI290" s="25">
        <v>13</v>
      </c>
      <c r="PJ290" s="25">
        <v>16</v>
      </c>
      <c r="PK290" s="25">
        <v>18</v>
      </c>
      <c r="PL290" s="25">
        <v>13</v>
      </c>
      <c r="PM290" s="25">
        <v>15</v>
      </c>
      <c r="PN290" s="25">
        <v>14</v>
      </c>
      <c r="PO290" s="25">
        <v>14</v>
      </c>
      <c r="PP290" s="25">
        <v>20</v>
      </c>
      <c r="PQ290" s="25">
        <v>17</v>
      </c>
      <c r="PR290" s="25">
        <v>18</v>
      </c>
      <c r="PS290" s="25">
        <v>17</v>
      </c>
      <c r="PT290" s="44">
        <v>71.428571428571431</v>
      </c>
      <c r="PU290" s="44">
        <v>61.53846153846154</v>
      </c>
      <c r="PV290" s="44">
        <v>56.25</v>
      </c>
      <c r="PW290" s="44">
        <v>77.777777777777786</v>
      </c>
      <c r="PX290" s="44">
        <v>76.923076923076934</v>
      </c>
      <c r="PY290" s="44">
        <v>66.666666666666657</v>
      </c>
      <c r="PZ290" s="44">
        <v>64.285714285714292</v>
      </c>
      <c r="QA290" s="44">
        <v>85.714285714285708</v>
      </c>
      <c r="QB290" s="44">
        <v>90</v>
      </c>
      <c r="QC290" s="44">
        <v>100</v>
      </c>
      <c r="QD290" s="44">
        <v>77.777777777777786</v>
      </c>
      <c r="QE290" s="44">
        <v>64.705882352941174</v>
      </c>
      <c r="QF290" s="25">
        <v>11</v>
      </c>
      <c r="QG290" s="25">
        <v>7</v>
      </c>
      <c r="QH290" s="25">
        <v>7</v>
      </c>
      <c r="QI290" s="25">
        <v>10</v>
      </c>
      <c r="QJ290" s="25">
        <v>7</v>
      </c>
      <c r="QK290" s="25">
        <v>6</v>
      </c>
      <c r="QL290" s="25">
        <v>8</v>
      </c>
      <c r="QM290" s="25">
        <v>11</v>
      </c>
      <c r="QN290" s="25">
        <v>18</v>
      </c>
      <c r="QO290" s="25">
        <v>16</v>
      </c>
      <c r="QP290" s="25">
        <v>6</v>
      </c>
      <c r="QQ290" s="25">
        <v>14</v>
      </c>
      <c r="QR290" s="25">
        <v>13</v>
      </c>
      <c r="QS290" s="25">
        <v>16</v>
      </c>
      <c r="QT290" s="25">
        <v>18</v>
      </c>
      <c r="QU290" s="25">
        <v>13</v>
      </c>
      <c r="QV290" s="25">
        <v>15</v>
      </c>
      <c r="QW290" s="25">
        <v>14</v>
      </c>
      <c r="QX290" s="25">
        <v>14</v>
      </c>
      <c r="QY290" s="25">
        <v>20</v>
      </c>
      <c r="QZ290" s="25">
        <v>17</v>
      </c>
      <c r="RA290" s="25">
        <v>18</v>
      </c>
      <c r="RB290" s="44">
        <v>78.571428571428569</v>
      </c>
      <c r="RC290" s="44">
        <v>53.846153846153847</v>
      </c>
      <c r="RD290" s="44">
        <v>43.75</v>
      </c>
      <c r="RE290" s="44">
        <v>55.555555555555557</v>
      </c>
      <c r="RF290" s="44">
        <v>53.846153846153847</v>
      </c>
      <c r="RG290" s="44">
        <v>40</v>
      </c>
      <c r="RH290" s="44">
        <v>57.142857142857139</v>
      </c>
      <c r="RI290" s="44">
        <v>78.571428571428569</v>
      </c>
      <c r="RJ290" s="44">
        <v>90</v>
      </c>
      <c r="RK290" s="44">
        <v>94.117647058823522</v>
      </c>
      <c r="RL290" s="44">
        <v>33.333333333333329</v>
      </c>
      <c r="RM290" s="25">
        <v>8</v>
      </c>
      <c r="RN290" s="25">
        <v>11</v>
      </c>
      <c r="RO290" s="25">
        <v>11</v>
      </c>
      <c r="RP290" s="25">
        <v>9</v>
      </c>
      <c r="RQ290" s="25">
        <v>4</v>
      </c>
      <c r="RR290" s="25">
        <v>9</v>
      </c>
      <c r="RS290" s="25">
        <v>9</v>
      </c>
      <c r="RT290" s="25">
        <v>6</v>
      </c>
      <c r="RU290" s="25">
        <v>11</v>
      </c>
      <c r="RV290" s="25">
        <v>11</v>
      </c>
      <c r="RW290" s="25">
        <v>10</v>
      </c>
      <c r="RX290" s="25">
        <v>5</v>
      </c>
      <c r="RY290" s="25">
        <v>7</v>
      </c>
      <c r="RZ290" s="25">
        <v>6</v>
      </c>
      <c r="SA290" s="25">
        <v>10</v>
      </c>
      <c r="SB290" s="25">
        <v>6</v>
      </c>
      <c r="SC290" s="25">
        <v>2</v>
      </c>
      <c r="SD290" s="25">
        <v>9</v>
      </c>
      <c r="SE290" s="25">
        <v>3</v>
      </c>
      <c r="SF290" s="25">
        <v>6</v>
      </c>
      <c r="SG290" s="25">
        <v>10</v>
      </c>
      <c r="SH290" s="25">
        <v>7</v>
      </c>
      <c r="SI290" s="25">
        <v>8</v>
      </c>
      <c r="SJ290" s="25">
        <v>10</v>
      </c>
      <c r="SK290" s="25">
        <v>6</v>
      </c>
      <c r="SL290" s="25">
        <v>6</v>
      </c>
      <c r="SM290" s="25">
        <v>10</v>
      </c>
      <c r="SN290" s="25">
        <v>6</v>
      </c>
      <c r="SO290" s="25">
        <v>2</v>
      </c>
      <c r="SP290" s="25">
        <v>7</v>
      </c>
      <c r="SQ290" s="25">
        <v>3</v>
      </c>
      <c r="SR290" s="25">
        <v>5</v>
      </c>
      <c r="SS290" s="25">
        <v>7</v>
      </c>
      <c r="ST290" s="25">
        <v>7</v>
      </c>
      <c r="SU290" s="25">
        <v>6</v>
      </c>
      <c r="SV290" s="25">
        <v>4</v>
      </c>
      <c r="SW290" s="44">
        <v>80</v>
      </c>
      <c r="SX290" s="44">
        <v>100</v>
      </c>
      <c r="SY290" s="44">
        <v>84.615384615384613</v>
      </c>
      <c r="SZ290" s="44">
        <v>60</v>
      </c>
      <c r="TA290" s="44">
        <v>80</v>
      </c>
      <c r="TB290" s="44">
        <v>69.230769230769226</v>
      </c>
      <c r="TC290" s="44">
        <v>100</v>
      </c>
      <c r="TD290" s="44">
        <v>54.54545454545454</v>
      </c>
      <c r="TE290" s="44">
        <v>68.75</v>
      </c>
      <c r="TF290" s="44">
        <v>84.615384615384613</v>
      </c>
      <c r="TG290" s="44">
        <v>66.666666666666657</v>
      </c>
      <c r="TH290" s="44">
        <v>41.666666666666671</v>
      </c>
      <c r="TI290" s="44">
        <v>70</v>
      </c>
      <c r="TJ290" s="44">
        <v>54.54545454545454</v>
      </c>
      <c r="TK290" s="44">
        <v>76.923076923076934</v>
      </c>
      <c r="TL290" s="44">
        <v>40</v>
      </c>
      <c r="TM290" s="44">
        <v>40</v>
      </c>
      <c r="TN290" s="44">
        <v>69.230769230769226</v>
      </c>
      <c r="TO290" s="44">
        <v>33.333333333333329</v>
      </c>
      <c r="TP290" s="44">
        <v>54.54545454545454</v>
      </c>
      <c r="TQ290" s="44">
        <v>62.5</v>
      </c>
      <c r="TR290" s="44">
        <v>53.846153846153847</v>
      </c>
      <c r="TS290" s="44">
        <v>53.333333333333336</v>
      </c>
      <c r="TT290" s="44">
        <v>83.333333333333343</v>
      </c>
      <c r="TU290" s="44">
        <v>60</v>
      </c>
      <c r="TV290" s="44">
        <v>54.54545454545454</v>
      </c>
      <c r="TW290" s="44">
        <v>76.923076923076934</v>
      </c>
      <c r="TX290" s="44">
        <v>40</v>
      </c>
      <c r="TY290" s="44">
        <v>40</v>
      </c>
      <c r="TZ290" s="44">
        <v>53.846153846153847</v>
      </c>
      <c r="UA290" s="44">
        <v>33.333333333333329</v>
      </c>
      <c r="UB290" s="44">
        <v>45.454545454545453</v>
      </c>
      <c r="UC290" s="44">
        <v>43.75</v>
      </c>
      <c r="UD290" s="44">
        <v>53.846153846153847</v>
      </c>
      <c r="UE290" s="44">
        <v>40</v>
      </c>
      <c r="UF290" s="44">
        <v>33.333333333333329</v>
      </c>
    </row>
    <row r="291" spans="1:552" x14ac:dyDescent="0.25">
      <c r="A291" s="2" t="str">
        <f t="shared" si="4"/>
        <v xml:space="preserve">431690 Santa Maria                                                                                                                                  </v>
      </c>
      <c r="B291" s="58">
        <v>431690</v>
      </c>
      <c r="C291" s="2" t="s">
        <v>335</v>
      </c>
      <c r="D291" s="56">
        <v>31</v>
      </c>
      <c r="E291" s="56">
        <v>34</v>
      </c>
      <c r="F291" s="56">
        <v>34</v>
      </c>
      <c r="G291" s="56">
        <v>39</v>
      </c>
      <c r="H291" s="56">
        <v>33</v>
      </c>
      <c r="I291" s="56">
        <v>39</v>
      </c>
      <c r="J291" s="56">
        <v>49</v>
      </c>
      <c r="K291" s="56">
        <v>42</v>
      </c>
      <c r="L291" s="56">
        <v>37</v>
      </c>
      <c r="M291" s="56">
        <v>50</v>
      </c>
      <c r="N291" s="56">
        <v>34</v>
      </c>
      <c r="O291" s="56">
        <v>21</v>
      </c>
      <c r="P291" s="59">
        <v>13</v>
      </c>
      <c r="Q291" s="59">
        <v>16</v>
      </c>
      <c r="R291" s="59">
        <v>14</v>
      </c>
      <c r="S291" s="59">
        <v>25</v>
      </c>
      <c r="T291" s="59">
        <v>17</v>
      </c>
      <c r="U291" s="59">
        <v>24</v>
      </c>
      <c r="V291" s="59">
        <v>28</v>
      </c>
      <c r="W291" s="59">
        <v>35</v>
      </c>
      <c r="X291" s="59">
        <v>24</v>
      </c>
      <c r="Y291" s="59">
        <v>39</v>
      </c>
      <c r="Z291" s="59">
        <v>25</v>
      </c>
      <c r="AA291" s="59">
        <v>17</v>
      </c>
      <c r="AB291" s="62">
        <v>41.935483870967744</v>
      </c>
      <c r="AC291" s="62">
        <v>47.058823529411761</v>
      </c>
      <c r="AD291" s="62">
        <v>41.17647058823529</v>
      </c>
      <c r="AE291" s="62">
        <v>64.102564102564102</v>
      </c>
      <c r="AF291" s="62">
        <v>51.515151515151516</v>
      </c>
      <c r="AG291" s="62">
        <v>61.53846153846154</v>
      </c>
      <c r="AH291" s="62">
        <v>57.142857142857139</v>
      </c>
      <c r="AI291" s="62">
        <v>83.333333333333343</v>
      </c>
      <c r="AJ291" s="62">
        <v>64.86486486486487</v>
      </c>
      <c r="AK291" s="62">
        <v>78</v>
      </c>
      <c r="AL291" s="62">
        <v>73.529411764705884</v>
      </c>
      <c r="AM291" s="62">
        <v>80.952380952380949</v>
      </c>
      <c r="AN291" s="61">
        <v>17</v>
      </c>
      <c r="AO291" s="25">
        <v>17</v>
      </c>
      <c r="AP291" s="25">
        <v>17</v>
      </c>
      <c r="AQ291" s="25">
        <v>13</v>
      </c>
      <c r="AR291" s="25">
        <v>14</v>
      </c>
      <c r="AS291" s="25">
        <v>12</v>
      </c>
      <c r="AT291" s="25">
        <v>19</v>
      </c>
      <c r="AU291" s="25">
        <v>7</v>
      </c>
      <c r="AV291" s="25">
        <v>9</v>
      </c>
      <c r="AW291" s="25">
        <v>11</v>
      </c>
      <c r="AX291" s="25">
        <v>9</v>
      </c>
      <c r="AY291" s="25">
        <v>4</v>
      </c>
      <c r="AZ291" s="39">
        <v>54.838709677419352</v>
      </c>
      <c r="BA291" s="39">
        <v>50</v>
      </c>
      <c r="BB291" s="39">
        <v>50</v>
      </c>
      <c r="BC291" s="39">
        <v>33.333333333333329</v>
      </c>
      <c r="BD291" s="39">
        <v>42.424242424242422</v>
      </c>
      <c r="BE291" s="39">
        <v>30.76923076923077</v>
      </c>
      <c r="BF291" s="39">
        <v>38.775510204081634</v>
      </c>
      <c r="BG291" s="39">
        <v>16.666666666666664</v>
      </c>
      <c r="BH291" s="39">
        <v>24.324324324324326</v>
      </c>
      <c r="BI291" s="39">
        <v>22</v>
      </c>
      <c r="BJ291" s="39">
        <v>26.47058823529412</v>
      </c>
      <c r="BK291" s="39">
        <v>19.047619047619047</v>
      </c>
      <c r="BL291" s="25">
        <v>1</v>
      </c>
      <c r="BM291" s="25">
        <v>1</v>
      </c>
      <c r="BN291" s="25">
        <v>3</v>
      </c>
      <c r="BO291" s="25">
        <v>1</v>
      </c>
      <c r="BP291" s="25">
        <v>2</v>
      </c>
      <c r="BQ291" s="25">
        <v>3</v>
      </c>
      <c r="BR291" s="25">
        <v>2</v>
      </c>
      <c r="BS291" s="25">
        <v>0</v>
      </c>
      <c r="BT291" s="25">
        <v>4</v>
      </c>
      <c r="BU291" s="25">
        <v>0</v>
      </c>
      <c r="BV291" s="25">
        <v>0</v>
      </c>
      <c r="BW291" s="25">
        <v>0</v>
      </c>
      <c r="BX291" s="39">
        <v>3.225806451612903</v>
      </c>
      <c r="BY291" s="39">
        <v>2.9411764705882351</v>
      </c>
      <c r="BZ291" s="39">
        <v>8.8235294117647065</v>
      </c>
      <c r="CA291" s="39">
        <v>2.5641025641025639</v>
      </c>
      <c r="CB291" s="39">
        <v>6.0606060606060606</v>
      </c>
      <c r="CC291" s="39">
        <v>7.6923076923076925</v>
      </c>
      <c r="CD291" s="39">
        <v>4.0816326530612246</v>
      </c>
      <c r="CE291" s="39">
        <v>0</v>
      </c>
      <c r="CF291" s="39">
        <v>10.810810810810811</v>
      </c>
      <c r="CG291" s="39">
        <v>0</v>
      </c>
      <c r="CH291" s="39">
        <v>0</v>
      </c>
      <c r="CI291" s="39">
        <v>0</v>
      </c>
      <c r="CJ291" s="63">
        <v>4</v>
      </c>
      <c r="CK291" s="63">
        <v>6</v>
      </c>
      <c r="CL291" s="63">
        <v>1</v>
      </c>
      <c r="CM291" s="63">
        <v>9</v>
      </c>
      <c r="CN291" s="63">
        <v>6</v>
      </c>
      <c r="CO291" s="63">
        <v>11</v>
      </c>
      <c r="CP291" s="63">
        <v>13</v>
      </c>
      <c r="CQ291" s="63">
        <v>18</v>
      </c>
      <c r="CR291" s="63">
        <v>10</v>
      </c>
      <c r="CS291" s="63">
        <v>12</v>
      </c>
      <c r="CT291" s="63">
        <v>10</v>
      </c>
      <c r="CU291" s="63">
        <v>8</v>
      </c>
      <c r="CV291" s="63">
        <v>2</v>
      </c>
      <c r="CW291" s="63">
        <v>0</v>
      </c>
      <c r="CX291" s="63">
        <v>2</v>
      </c>
      <c r="CY291" s="63">
        <v>1</v>
      </c>
      <c r="CZ291" s="63">
        <v>4</v>
      </c>
      <c r="DA291" s="63">
        <v>0</v>
      </c>
      <c r="DB291" s="63">
        <v>2</v>
      </c>
      <c r="DC291" s="63">
        <v>3</v>
      </c>
      <c r="DD291" s="63">
        <v>1</v>
      </c>
      <c r="DE291" s="63">
        <v>1</v>
      </c>
      <c r="DF291" s="63">
        <v>1</v>
      </c>
      <c r="DG291" s="63">
        <v>3</v>
      </c>
      <c r="DH291" s="25">
        <v>0</v>
      </c>
      <c r="DI291" s="25">
        <v>3</v>
      </c>
      <c r="DJ291" s="25">
        <v>1</v>
      </c>
      <c r="DK291" s="25">
        <v>0</v>
      </c>
      <c r="DL291" s="25">
        <v>2</v>
      </c>
      <c r="DM291" s="25">
        <v>2</v>
      </c>
      <c r="DN291" s="25">
        <v>5</v>
      </c>
      <c r="DO291" s="25">
        <v>3</v>
      </c>
      <c r="DP291" s="25">
        <v>3</v>
      </c>
      <c r="DQ291" s="25">
        <v>2</v>
      </c>
      <c r="DR291" s="25">
        <v>3</v>
      </c>
      <c r="DS291" s="25">
        <v>0</v>
      </c>
      <c r="DT291" s="34">
        <v>6</v>
      </c>
      <c r="DU291" s="34">
        <v>9</v>
      </c>
      <c r="DV291" s="34">
        <v>4</v>
      </c>
      <c r="DW291" s="34">
        <v>10</v>
      </c>
      <c r="DX291" s="34">
        <v>12</v>
      </c>
      <c r="DY291" s="34">
        <v>13</v>
      </c>
      <c r="DZ291" s="34">
        <v>20</v>
      </c>
      <c r="EA291" s="2">
        <v>24</v>
      </c>
      <c r="EB291" s="2">
        <v>14</v>
      </c>
      <c r="EC291" s="2">
        <v>15</v>
      </c>
      <c r="ED291" s="2">
        <v>14</v>
      </c>
      <c r="EE291" s="2">
        <v>11</v>
      </c>
      <c r="EF291" s="34">
        <v>66.666666666666657</v>
      </c>
      <c r="EG291" s="34">
        <v>66.666666666666657</v>
      </c>
      <c r="EH291" s="34">
        <v>25</v>
      </c>
      <c r="EI291" s="34">
        <v>90</v>
      </c>
      <c r="EJ291" s="34">
        <v>50</v>
      </c>
      <c r="EK291" s="34">
        <v>84.615384615384613</v>
      </c>
      <c r="EL291" s="34">
        <v>65</v>
      </c>
      <c r="EM291" s="34">
        <v>75</v>
      </c>
      <c r="EN291" s="34">
        <v>71.428571428571431</v>
      </c>
      <c r="EO291" s="34">
        <v>80</v>
      </c>
      <c r="EP291" s="34">
        <v>71.428571428571431</v>
      </c>
      <c r="EQ291" s="34">
        <v>72.727272727272734</v>
      </c>
      <c r="ER291" s="34">
        <v>33.333333333333329</v>
      </c>
      <c r="ES291" s="34">
        <v>0</v>
      </c>
      <c r="ET291" s="34">
        <v>50</v>
      </c>
      <c r="EU291" s="34">
        <v>10</v>
      </c>
      <c r="EV291" s="34">
        <v>33.333333333333329</v>
      </c>
      <c r="EW291" s="34">
        <v>0</v>
      </c>
      <c r="EX291" s="34">
        <v>10</v>
      </c>
      <c r="EY291" s="34">
        <v>12.5</v>
      </c>
      <c r="EZ291" s="34">
        <v>7.1428571428571423</v>
      </c>
      <c r="FA291" s="34">
        <v>6.666666666666667</v>
      </c>
      <c r="FB291" s="34">
        <v>7.1428571428571423</v>
      </c>
      <c r="FC291" s="34">
        <v>27.27272727272727</v>
      </c>
      <c r="FD291" s="42">
        <v>0</v>
      </c>
      <c r="FE291" s="42">
        <v>33.333333333333329</v>
      </c>
      <c r="FF291" s="42">
        <v>25</v>
      </c>
      <c r="FG291" s="42">
        <v>0</v>
      </c>
      <c r="FH291" s="42">
        <v>16.666666666666664</v>
      </c>
      <c r="FI291" s="42">
        <v>15.384615384615385</v>
      </c>
      <c r="FJ291" s="42">
        <v>25</v>
      </c>
      <c r="FK291" s="42">
        <v>12.5</v>
      </c>
      <c r="FL291" s="42">
        <v>21.428571428571427</v>
      </c>
      <c r="FM291" s="42">
        <v>13.333333333333334</v>
      </c>
      <c r="FN291" s="42">
        <v>21.428571428571427</v>
      </c>
      <c r="FO291" s="42">
        <v>0</v>
      </c>
      <c r="FP291" s="42">
        <v>6</v>
      </c>
      <c r="FQ291" s="2">
        <v>8</v>
      </c>
      <c r="FR291" s="2">
        <v>8</v>
      </c>
      <c r="FS291" s="2">
        <v>14</v>
      </c>
      <c r="FT291" s="2">
        <v>13</v>
      </c>
      <c r="FU291" s="2">
        <v>15</v>
      </c>
      <c r="FV291" s="2">
        <v>19</v>
      </c>
      <c r="FW291" s="2">
        <v>23</v>
      </c>
      <c r="FX291" s="2">
        <v>18</v>
      </c>
      <c r="FY291" s="2">
        <v>27</v>
      </c>
      <c r="FZ291" s="2">
        <v>19</v>
      </c>
      <c r="GA291" s="2">
        <v>14</v>
      </c>
      <c r="GB291" s="25">
        <v>3</v>
      </c>
      <c r="GC291" s="25">
        <v>4</v>
      </c>
      <c r="GD291" s="25">
        <v>2</v>
      </c>
      <c r="GE291" s="25">
        <v>3</v>
      </c>
      <c r="GF291" s="25">
        <v>3</v>
      </c>
      <c r="GG291" s="25">
        <v>2</v>
      </c>
      <c r="GH291" s="25">
        <v>4</v>
      </c>
      <c r="GI291" s="25">
        <v>6</v>
      </c>
      <c r="GJ291" s="25">
        <v>1</v>
      </c>
      <c r="GK291" s="25">
        <v>3</v>
      </c>
      <c r="GL291" s="25">
        <v>1</v>
      </c>
      <c r="GM291" s="25">
        <v>1</v>
      </c>
      <c r="GN291" s="2">
        <v>3</v>
      </c>
      <c r="GO291" s="2">
        <v>2</v>
      </c>
      <c r="GP291" s="2">
        <v>1</v>
      </c>
      <c r="GQ291" s="2">
        <v>5</v>
      </c>
      <c r="GR291" s="2">
        <v>0</v>
      </c>
      <c r="GS291" s="2">
        <v>4</v>
      </c>
      <c r="GT291" s="2">
        <v>4</v>
      </c>
      <c r="GU291" s="2">
        <v>3</v>
      </c>
      <c r="GV291" s="2">
        <v>4</v>
      </c>
      <c r="GW291" s="2">
        <v>7</v>
      </c>
      <c r="GX291" s="2">
        <v>3</v>
      </c>
      <c r="GY291" s="2">
        <v>2</v>
      </c>
      <c r="GZ291" s="2">
        <v>12</v>
      </c>
      <c r="HA291" s="2">
        <v>14</v>
      </c>
      <c r="HB291" s="2">
        <v>11</v>
      </c>
      <c r="HC291" s="2">
        <v>22</v>
      </c>
      <c r="HD291" s="2">
        <v>16</v>
      </c>
      <c r="HE291" s="2">
        <v>21</v>
      </c>
      <c r="HF291" s="2">
        <v>27</v>
      </c>
      <c r="HG291" s="2">
        <v>32</v>
      </c>
      <c r="HH291" s="2">
        <v>23</v>
      </c>
      <c r="HI291" s="2">
        <v>37</v>
      </c>
      <c r="HJ291" s="2">
        <v>23</v>
      </c>
      <c r="HK291" s="2">
        <v>17</v>
      </c>
      <c r="HL291" s="34">
        <v>50</v>
      </c>
      <c r="HM291" s="34">
        <v>57.142857142857139</v>
      </c>
      <c r="HN291" s="34">
        <v>72.727272727272734</v>
      </c>
      <c r="HO291" s="34">
        <v>63.636363636363633</v>
      </c>
      <c r="HP291" s="34">
        <v>81.25</v>
      </c>
      <c r="HQ291" s="34">
        <v>71.428571428571431</v>
      </c>
      <c r="HR291" s="34">
        <v>70.370370370370367</v>
      </c>
      <c r="HS291" s="34">
        <v>71.875</v>
      </c>
      <c r="HT291" s="34">
        <v>78.260869565217391</v>
      </c>
      <c r="HU291" s="34">
        <v>72.972972972972968</v>
      </c>
      <c r="HV291" s="34">
        <v>82.608695652173907</v>
      </c>
      <c r="HW291" s="34">
        <v>82.35294117647058</v>
      </c>
      <c r="HX291" s="39">
        <v>25</v>
      </c>
      <c r="HY291" s="39">
        <v>28.571428571428569</v>
      </c>
      <c r="HZ291" s="39">
        <v>18.181818181818183</v>
      </c>
      <c r="IA291" s="39">
        <v>13.636363636363635</v>
      </c>
      <c r="IB291" s="39">
        <v>18.75</v>
      </c>
      <c r="IC291" s="39">
        <v>9.5238095238095237</v>
      </c>
      <c r="ID291" s="39">
        <v>14.814814814814813</v>
      </c>
      <c r="IE291" s="39">
        <v>18.75</v>
      </c>
      <c r="IF291" s="39">
        <v>4.3478260869565215</v>
      </c>
      <c r="IG291" s="39">
        <v>8.1081081081081088</v>
      </c>
      <c r="IH291" s="39">
        <v>4.3478260869565215</v>
      </c>
      <c r="II291" s="39">
        <v>5.8823529411764701</v>
      </c>
      <c r="IJ291" s="39">
        <v>25</v>
      </c>
      <c r="IK291" s="39">
        <v>14.285714285714285</v>
      </c>
      <c r="IL291" s="39">
        <v>9.0909090909090917</v>
      </c>
      <c r="IM291" s="39">
        <v>22.727272727272727</v>
      </c>
      <c r="IN291" s="39">
        <v>0</v>
      </c>
      <c r="IO291" s="39">
        <v>19.047619047619047</v>
      </c>
      <c r="IP291" s="39">
        <v>14.814814814814813</v>
      </c>
      <c r="IQ291" s="39">
        <v>9.375</v>
      </c>
      <c r="IR291" s="39">
        <v>17.391304347826086</v>
      </c>
      <c r="IS291" s="39">
        <v>18.918918918918919</v>
      </c>
      <c r="IT291" s="39">
        <v>13.043478260869565</v>
      </c>
      <c r="IU291" s="39">
        <v>11.76470588235294</v>
      </c>
      <c r="IV291" s="39">
        <v>5</v>
      </c>
      <c r="IW291" s="39">
        <v>7</v>
      </c>
      <c r="IX291" s="39">
        <v>8</v>
      </c>
      <c r="IY291" s="39">
        <v>4</v>
      </c>
      <c r="IZ291" s="39">
        <v>8</v>
      </c>
      <c r="JA291" s="39">
        <v>10</v>
      </c>
      <c r="JB291" s="39">
        <v>14</v>
      </c>
      <c r="JC291" s="39">
        <v>4</v>
      </c>
      <c r="JD291" s="2">
        <v>9</v>
      </c>
      <c r="JE291" s="2">
        <v>10</v>
      </c>
      <c r="JF291" s="2">
        <v>6</v>
      </c>
      <c r="JG291" s="2">
        <v>4</v>
      </c>
      <c r="JH291" s="2">
        <v>5</v>
      </c>
      <c r="JI291" s="2">
        <v>4</v>
      </c>
      <c r="JJ291" s="2">
        <v>5</v>
      </c>
      <c r="JK291" s="2">
        <v>6</v>
      </c>
      <c r="JL291" s="2">
        <v>4</v>
      </c>
      <c r="JM291" s="44">
        <v>1</v>
      </c>
      <c r="JN291" s="44">
        <v>0</v>
      </c>
      <c r="JO291" s="44">
        <v>0</v>
      </c>
      <c r="JP291" s="2">
        <v>0</v>
      </c>
      <c r="JQ291" s="2">
        <v>0</v>
      </c>
      <c r="JR291" s="2">
        <v>1</v>
      </c>
      <c r="JS291" s="2">
        <v>0</v>
      </c>
      <c r="JT291" s="2">
        <v>5</v>
      </c>
      <c r="JU291" s="2">
        <v>5</v>
      </c>
      <c r="JV291" s="2">
        <v>2</v>
      </c>
      <c r="JW291" s="2">
        <v>3</v>
      </c>
      <c r="JX291" s="2">
        <v>1</v>
      </c>
      <c r="JY291" s="2">
        <v>1</v>
      </c>
      <c r="JZ291" s="2">
        <v>5</v>
      </c>
      <c r="KA291" s="2">
        <v>1</v>
      </c>
      <c r="KB291" s="25">
        <v>0</v>
      </c>
      <c r="KC291" s="25">
        <v>1</v>
      </c>
      <c r="KD291" s="25">
        <v>1</v>
      </c>
      <c r="KE291" s="25">
        <v>0</v>
      </c>
      <c r="KF291" s="25">
        <v>15</v>
      </c>
      <c r="KG291" s="25">
        <v>16</v>
      </c>
      <c r="KH291" s="25">
        <v>15</v>
      </c>
      <c r="KI291" s="25">
        <v>13</v>
      </c>
      <c r="KJ291" s="25">
        <v>13</v>
      </c>
      <c r="KK291" s="25">
        <v>12</v>
      </c>
      <c r="KL291" s="25">
        <v>19</v>
      </c>
      <c r="KM291" s="25">
        <v>5</v>
      </c>
      <c r="KN291" s="25">
        <v>9</v>
      </c>
      <c r="KO291" s="25">
        <v>11</v>
      </c>
      <c r="KP291" s="25">
        <v>8</v>
      </c>
      <c r="KQ291" s="25">
        <v>4</v>
      </c>
      <c r="KR291" s="44">
        <v>33.333333333333329</v>
      </c>
      <c r="KS291" s="44">
        <v>43.75</v>
      </c>
      <c r="KT291" s="44">
        <v>53.333333333333336</v>
      </c>
      <c r="KU291" s="44">
        <v>30.76923076923077</v>
      </c>
      <c r="KV291" s="44">
        <v>61.53846153846154</v>
      </c>
      <c r="KW291" s="44">
        <v>83.333333333333343</v>
      </c>
      <c r="KX291" s="44">
        <v>73.68421052631578</v>
      </c>
      <c r="KY291" s="44">
        <v>80</v>
      </c>
      <c r="KZ291" s="44">
        <v>100</v>
      </c>
      <c r="LA291" s="44">
        <v>90.909090909090907</v>
      </c>
      <c r="LB291" s="44">
        <v>75</v>
      </c>
      <c r="LC291" s="44">
        <v>100</v>
      </c>
      <c r="LD291" s="44">
        <v>33.333333333333329</v>
      </c>
      <c r="LE291" s="44">
        <v>25</v>
      </c>
      <c r="LF291" s="44">
        <v>33.333333333333329</v>
      </c>
      <c r="LG291" s="44">
        <v>46.153846153846153</v>
      </c>
      <c r="LH291" s="44">
        <v>30.76923076923077</v>
      </c>
      <c r="LI291" s="44">
        <v>8.3333333333333321</v>
      </c>
      <c r="LJ291" s="44">
        <v>0</v>
      </c>
      <c r="LK291" s="44">
        <v>0</v>
      </c>
      <c r="LL291" s="44">
        <v>0</v>
      </c>
      <c r="LM291" s="44">
        <v>0</v>
      </c>
      <c r="LN291" s="44">
        <v>12.5</v>
      </c>
      <c r="LO291" s="44">
        <v>0</v>
      </c>
      <c r="LP291" s="44">
        <v>33.333333333333329</v>
      </c>
      <c r="LQ291" s="44">
        <v>31.25</v>
      </c>
      <c r="LR291" s="44">
        <v>13.333333333333334</v>
      </c>
      <c r="LS291" s="44">
        <v>23.076923076923077</v>
      </c>
      <c r="LT291" s="44">
        <v>7.6923076923076925</v>
      </c>
      <c r="LU291" s="44">
        <v>8.3333333333333321</v>
      </c>
      <c r="LV291" s="44">
        <v>26.315789473684209</v>
      </c>
      <c r="LW291" s="44">
        <v>20</v>
      </c>
      <c r="LX291" s="44">
        <v>0</v>
      </c>
      <c r="LY291" s="44">
        <v>9.0909090909090917</v>
      </c>
      <c r="LZ291" s="44">
        <v>12.5</v>
      </c>
      <c r="MA291" s="44">
        <v>0</v>
      </c>
      <c r="MB291" s="25">
        <v>3</v>
      </c>
      <c r="MC291" s="25">
        <v>3</v>
      </c>
      <c r="MD291" s="25">
        <v>0</v>
      </c>
      <c r="ME291" s="25">
        <v>2</v>
      </c>
      <c r="MF291" s="25">
        <v>2</v>
      </c>
      <c r="MG291" s="25">
        <v>3</v>
      </c>
      <c r="MH291" s="25">
        <v>3</v>
      </c>
      <c r="MI291" s="25">
        <v>2</v>
      </c>
      <c r="MJ291" s="25">
        <v>2</v>
      </c>
      <c r="MK291" s="25">
        <v>2</v>
      </c>
      <c r="ML291" s="25">
        <v>2</v>
      </c>
      <c r="MM291" s="25">
        <v>2</v>
      </c>
      <c r="MN291" s="25">
        <v>7</v>
      </c>
      <c r="MO291" s="25">
        <v>10</v>
      </c>
      <c r="MP291" s="25">
        <v>5</v>
      </c>
      <c r="MQ291" s="25">
        <v>12</v>
      </c>
      <c r="MR291" s="25">
        <v>12</v>
      </c>
      <c r="MS291" s="25">
        <v>13</v>
      </c>
      <c r="MT291" s="25">
        <v>18</v>
      </c>
      <c r="MU291" s="25">
        <v>18</v>
      </c>
      <c r="MV291" s="25">
        <v>6</v>
      </c>
      <c r="MW291" s="44">
        <v>7</v>
      </c>
      <c r="MX291" s="44">
        <v>7</v>
      </c>
      <c r="MY291" s="44">
        <v>4</v>
      </c>
      <c r="MZ291" s="44">
        <v>42.857142857142854</v>
      </c>
      <c r="NA291" s="44">
        <v>30</v>
      </c>
      <c r="NB291" s="44">
        <v>0</v>
      </c>
      <c r="NC291" s="44">
        <v>16.666666666666664</v>
      </c>
      <c r="ND291" s="44">
        <v>16.666666666666664</v>
      </c>
      <c r="NE291" s="44">
        <v>23.076923076923077</v>
      </c>
      <c r="NF291" s="44">
        <v>16.666666666666664</v>
      </c>
      <c r="NG291" s="44">
        <v>11.111111111111111</v>
      </c>
      <c r="NH291" s="44">
        <v>33.333333333333329</v>
      </c>
      <c r="NI291" s="44">
        <v>28.571428571428569</v>
      </c>
      <c r="NJ291" s="44">
        <v>28.571428571428569</v>
      </c>
      <c r="NK291" s="44">
        <v>50</v>
      </c>
      <c r="NL291" s="25">
        <v>1</v>
      </c>
      <c r="NM291" s="25">
        <v>2</v>
      </c>
      <c r="NN291" s="25">
        <v>1</v>
      </c>
      <c r="NO291" s="25">
        <v>1</v>
      </c>
      <c r="NP291" s="25">
        <v>2</v>
      </c>
      <c r="NQ291" s="25">
        <v>1</v>
      </c>
      <c r="NR291" s="25">
        <v>2</v>
      </c>
      <c r="NS291" s="25">
        <v>0</v>
      </c>
      <c r="NT291" s="25">
        <v>0</v>
      </c>
      <c r="NU291" s="25">
        <v>1</v>
      </c>
      <c r="NV291" s="25">
        <v>1</v>
      </c>
      <c r="NW291" s="25">
        <v>0</v>
      </c>
      <c r="NX291" s="25">
        <v>3</v>
      </c>
      <c r="NY291" s="25">
        <v>2</v>
      </c>
      <c r="NZ291" s="25">
        <v>3</v>
      </c>
      <c r="OA291" s="25">
        <v>3</v>
      </c>
      <c r="OB291" s="25">
        <v>3</v>
      </c>
      <c r="OC291" s="25">
        <v>3</v>
      </c>
      <c r="OD291" s="44">
        <v>4</v>
      </c>
      <c r="OE291" s="44">
        <v>1</v>
      </c>
      <c r="OF291" s="44">
        <v>2</v>
      </c>
      <c r="OG291" s="44">
        <v>3</v>
      </c>
      <c r="OH291" s="44">
        <v>1</v>
      </c>
      <c r="OI291" s="44">
        <v>0</v>
      </c>
      <c r="OJ291" s="44">
        <v>33.333333333333329</v>
      </c>
      <c r="OK291" s="44">
        <v>100</v>
      </c>
      <c r="OL291" s="44">
        <v>33.333333333333329</v>
      </c>
      <c r="OM291" s="44">
        <v>33.333333333333329</v>
      </c>
      <c r="ON291" s="44">
        <v>66.666666666666657</v>
      </c>
      <c r="OO291" s="44">
        <v>33.333333333333329</v>
      </c>
      <c r="OP291" s="44">
        <v>50</v>
      </c>
      <c r="OQ291" s="44">
        <v>0</v>
      </c>
      <c r="OR291" s="44">
        <v>0</v>
      </c>
      <c r="OS291" s="44">
        <v>33.333333333333329</v>
      </c>
      <c r="OT291" s="44">
        <v>100</v>
      </c>
      <c r="OU291" s="44">
        <v>999999999</v>
      </c>
      <c r="OV291" s="25">
        <v>12</v>
      </c>
      <c r="OW291" s="25">
        <v>20</v>
      </c>
      <c r="OX291" s="25">
        <v>25</v>
      </c>
      <c r="OY291" s="25">
        <v>35</v>
      </c>
      <c r="OZ291" s="25">
        <v>34</v>
      </c>
      <c r="PA291" s="25">
        <v>42</v>
      </c>
      <c r="PB291" s="25">
        <v>49</v>
      </c>
      <c r="PC291" s="25">
        <v>50</v>
      </c>
      <c r="PD291" s="25">
        <v>43</v>
      </c>
      <c r="PE291" s="25">
        <v>56</v>
      </c>
      <c r="PF291" s="25">
        <v>40</v>
      </c>
      <c r="PG291" s="25">
        <v>16</v>
      </c>
      <c r="PH291" s="25">
        <v>40</v>
      </c>
      <c r="PI291" s="25">
        <v>42</v>
      </c>
      <c r="PJ291" s="25">
        <v>41</v>
      </c>
      <c r="PK291" s="25">
        <v>49</v>
      </c>
      <c r="PL291" s="25">
        <v>44</v>
      </c>
      <c r="PM291" s="25">
        <v>52</v>
      </c>
      <c r="PN291" s="25">
        <v>60</v>
      </c>
      <c r="PO291" s="25">
        <v>55</v>
      </c>
      <c r="PP291" s="25">
        <v>44</v>
      </c>
      <c r="PQ291" s="25">
        <v>60</v>
      </c>
      <c r="PR291" s="25">
        <v>47</v>
      </c>
      <c r="PS291" s="25">
        <v>32</v>
      </c>
      <c r="PT291" s="44">
        <v>30</v>
      </c>
      <c r="PU291" s="44">
        <v>47.619047619047613</v>
      </c>
      <c r="PV291" s="44">
        <v>60.975609756097562</v>
      </c>
      <c r="PW291" s="44">
        <v>71.428571428571431</v>
      </c>
      <c r="PX291" s="44">
        <v>77.272727272727266</v>
      </c>
      <c r="PY291" s="44">
        <v>80.769230769230774</v>
      </c>
      <c r="PZ291" s="44">
        <v>81.666666666666671</v>
      </c>
      <c r="QA291" s="44">
        <v>90.909090909090907</v>
      </c>
      <c r="QB291" s="44">
        <v>97.727272727272734</v>
      </c>
      <c r="QC291" s="44">
        <v>93.333333333333329</v>
      </c>
      <c r="QD291" s="44">
        <v>85.106382978723403</v>
      </c>
      <c r="QE291" s="44">
        <v>50</v>
      </c>
      <c r="QF291" s="25">
        <v>13</v>
      </c>
      <c r="QG291" s="25">
        <v>14</v>
      </c>
      <c r="QH291" s="25">
        <v>21</v>
      </c>
      <c r="QI291" s="25">
        <v>32</v>
      </c>
      <c r="QJ291" s="25">
        <v>31</v>
      </c>
      <c r="QK291" s="25">
        <v>39</v>
      </c>
      <c r="QL291" s="25">
        <v>42</v>
      </c>
      <c r="QM291" s="25">
        <v>40</v>
      </c>
      <c r="QN291" s="25">
        <v>32</v>
      </c>
      <c r="QO291" s="25">
        <v>49</v>
      </c>
      <c r="QP291" s="25">
        <v>19</v>
      </c>
      <c r="QQ291" s="25">
        <v>40</v>
      </c>
      <c r="QR291" s="25">
        <v>42</v>
      </c>
      <c r="QS291" s="25">
        <v>41</v>
      </c>
      <c r="QT291" s="25">
        <v>49</v>
      </c>
      <c r="QU291" s="25">
        <v>44</v>
      </c>
      <c r="QV291" s="25">
        <v>52</v>
      </c>
      <c r="QW291" s="25">
        <v>60</v>
      </c>
      <c r="QX291" s="25">
        <v>55</v>
      </c>
      <c r="QY291" s="25">
        <v>44</v>
      </c>
      <c r="QZ291" s="25">
        <v>60</v>
      </c>
      <c r="RA291" s="25">
        <v>47</v>
      </c>
      <c r="RB291" s="44">
        <v>32.5</v>
      </c>
      <c r="RC291" s="44">
        <v>33.333333333333329</v>
      </c>
      <c r="RD291" s="44">
        <v>51.219512195121951</v>
      </c>
      <c r="RE291" s="44">
        <v>65.306122448979593</v>
      </c>
      <c r="RF291" s="44">
        <v>70.454545454545453</v>
      </c>
      <c r="RG291" s="44">
        <v>75</v>
      </c>
      <c r="RH291" s="44">
        <v>70</v>
      </c>
      <c r="RI291" s="44">
        <v>72.727272727272734</v>
      </c>
      <c r="RJ291" s="44">
        <v>72.727272727272734</v>
      </c>
      <c r="RK291" s="44">
        <v>81.666666666666671</v>
      </c>
      <c r="RL291" s="44">
        <v>40.425531914893611</v>
      </c>
      <c r="RM291" s="25">
        <v>20</v>
      </c>
      <c r="RN291" s="25">
        <v>28</v>
      </c>
      <c r="RO291" s="25">
        <v>18</v>
      </c>
      <c r="RP291" s="25">
        <v>33</v>
      </c>
      <c r="RQ291" s="25">
        <v>28</v>
      </c>
      <c r="RR291" s="25">
        <v>28</v>
      </c>
      <c r="RS291" s="25">
        <v>40</v>
      </c>
      <c r="RT291" s="25">
        <v>24</v>
      </c>
      <c r="RU291" s="25">
        <v>20</v>
      </c>
      <c r="RV291" s="25">
        <v>32</v>
      </c>
      <c r="RW291" s="25">
        <v>20</v>
      </c>
      <c r="RX291" s="25">
        <v>14</v>
      </c>
      <c r="RY291" s="25">
        <v>15</v>
      </c>
      <c r="RZ291" s="25">
        <v>18</v>
      </c>
      <c r="SA291" s="25">
        <v>15</v>
      </c>
      <c r="SB291" s="25">
        <v>25</v>
      </c>
      <c r="SC291" s="25">
        <v>25</v>
      </c>
      <c r="SD291" s="25">
        <v>24</v>
      </c>
      <c r="SE291" s="25">
        <v>28</v>
      </c>
      <c r="SF291" s="25">
        <v>23</v>
      </c>
      <c r="SG291" s="25">
        <v>22</v>
      </c>
      <c r="SH291" s="25">
        <v>30</v>
      </c>
      <c r="SI291" s="25">
        <v>23</v>
      </c>
      <c r="SJ291" s="25">
        <v>17</v>
      </c>
      <c r="SK291" s="25">
        <v>10</v>
      </c>
      <c r="SL291" s="25">
        <v>17</v>
      </c>
      <c r="SM291" s="25">
        <v>12</v>
      </c>
      <c r="SN291" s="25">
        <v>25</v>
      </c>
      <c r="SO291" s="25">
        <v>25</v>
      </c>
      <c r="SP291" s="25">
        <v>19</v>
      </c>
      <c r="SQ291" s="25">
        <v>24</v>
      </c>
      <c r="SR291" s="25">
        <v>14</v>
      </c>
      <c r="SS291" s="25">
        <v>10</v>
      </c>
      <c r="ST291" s="25">
        <v>21</v>
      </c>
      <c r="SU291" s="25">
        <v>15</v>
      </c>
      <c r="SV291" s="25">
        <v>10</v>
      </c>
      <c r="SW291" s="44">
        <v>64.516129032258064</v>
      </c>
      <c r="SX291" s="44">
        <v>82.35294117647058</v>
      </c>
      <c r="SY291" s="44">
        <v>52.941176470588239</v>
      </c>
      <c r="SZ291" s="44">
        <v>84.615384615384613</v>
      </c>
      <c r="TA291" s="44">
        <v>84.848484848484844</v>
      </c>
      <c r="TB291" s="44">
        <v>71.794871794871796</v>
      </c>
      <c r="TC291" s="44">
        <v>81.632653061224488</v>
      </c>
      <c r="TD291" s="44">
        <v>57.142857142857139</v>
      </c>
      <c r="TE291" s="44">
        <v>54.054054054054056</v>
      </c>
      <c r="TF291" s="44">
        <v>64</v>
      </c>
      <c r="TG291" s="44">
        <v>58.82352941176471</v>
      </c>
      <c r="TH291" s="44">
        <v>66.666666666666657</v>
      </c>
      <c r="TI291" s="44">
        <v>48.387096774193552</v>
      </c>
      <c r="TJ291" s="44">
        <v>52.941176470588239</v>
      </c>
      <c r="TK291" s="44">
        <v>44.117647058823529</v>
      </c>
      <c r="TL291" s="44">
        <v>64.102564102564102</v>
      </c>
      <c r="TM291" s="44">
        <v>75.757575757575751</v>
      </c>
      <c r="TN291" s="44">
        <v>61.53846153846154</v>
      </c>
      <c r="TO291" s="44">
        <v>57.142857142857139</v>
      </c>
      <c r="TP291" s="44">
        <v>54.761904761904766</v>
      </c>
      <c r="TQ291" s="44">
        <v>59.45945945945946</v>
      </c>
      <c r="TR291" s="44">
        <v>60</v>
      </c>
      <c r="TS291" s="44">
        <v>67.64705882352942</v>
      </c>
      <c r="TT291" s="44">
        <v>80.952380952380949</v>
      </c>
      <c r="TU291" s="44">
        <v>32.258064516129032</v>
      </c>
      <c r="TV291" s="44">
        <v>50</v>
      </c>
      <c r="TW291" s="44">
        <v>35.294117647058826</v>
      </c>
      <c r="TX291" s="44">
        <v>64.102564102564102</v>
      </c>
      <c r="TY291" s="44">
        <v>75.757575757575751</v>
      </c>
      <c r="TZ291" s="44">
        <v>48.717948717948715</v>
      </c>
      <c r="UA291" s="44">
        <v>48.979591836734691</v>
      </c>
      <c r="UB291" s="44">
        <v>33.333333333333329</v>
      </c>
      <c r="UC291" s="44">
        <v>27.027027027027028</v>
      </c>
      <c r="UD291" s="44">
        <v>42</v>
      </c>
      <c r="UE291" s="44">
        <v>44.117647058823529</v>
      </c>
      <c r="UF291" s="44">
        <v>47.619047619047613</v>
      </c>
    </row>
    <row r="292" spans="1:552" x14ac:dyDescent="0.25">
      <c r="A292" s="2" t="str">
        <f t="shared" si="4"/>
        <v xml:space="preserve">431870 São Leopoldo                                                                                                                                 </v>
      </c>
      <c r="B292" s="58">
        <v>431870</v>
      </c>
      <c r="C292" s="2" t="s">
        <v>336</v>
      </c>
      <c r="D292" s="56">
        <v>33</v>
      </c>
      <c r="E292" s="56">
        <v>36</v>
      </c>
      <c r="F292" s="56">
        <v>40</v>
      </c>
      <c r="G292" s="56">
        <v>45</v>
      </c>
      <c r="H292" s="56">
        <v>50</v>
      </c>
      <c r="I292" s="56">
        <v>49</v>
      </c>
      <c r="J292" s="56">
        <v>57</v>
      </c>
      <c r="K292" s="56">
        <v>49</v>
      </c>
      <c r="L292" s="56">
        <v>58</v>
      </c>
      <c r="M292" s="56">
        <v>54</v>
      </c>
      <c r="N292" s="56">
        <v>34</v>
      </c>
      <c r="O292" s="56">
        <v>43</v>
      </c>
      <c r="P292" s="59">
        <v>16</v>
      </c>
      <c r="Q292" s="59">
        <v>10</v>
      </c>
      <c r="R292" s="59">
        <v>20</v>
      </c>
      <c r="S292" s="59">
        <v>30</v>
      </c>
      <c r="T292" s="59">
        <v>33</v>
      </c>
      <c r="U292" s="59">
        <v>29</v>
      </c>
      <c r="V292" s="59">
        <v>43</v>
      </c>
      <c r="W292" s="59">
        <v>33</v>
      </c>
      <c r="X292" s="59">
        <v>46</v>
      </c>
      <c r="Y292" s="59">
        <v>46</v>
      </c>
      <c r="Z292" s="59">
        <v>25</v>
      </c>
      <c r="AA292" s="59">
        <v>32</v>
      </c>
      <c r="AB292" s="62">
        <v>48.484848484848484</v>
      </c>
      <c r="AC292" s="62">
        <v>27.777777777777779</v>
      </c>
      <c r="AD292" s="62">
        <v>50</v>
      </c>
      <c r="AE292" s="62">
        <v>66.666666666666657</v>
      </c>
      <c r="AF292" s="62">
        <v>66</v>
      </c>
      <c r="AG292" s="62">
        <v>59.183673469387756</v>
      </c>
      <c r="AH292" s="62">
        <v>75.438596491228068</v>
      </c>
      <c r="AI292" s="62">
        <v>67.346938775510196</v>
      </c>
      <c r="AJ292" s="62">
        <v>79.310344827586206</v>
      </c>
      <c r="AK292" s="62">
        <v>85.18518518518519</v>
      </c>
      <c r="AL292" s="62">
        <v>73.529411764705884</v>
      </c>
      <c r="AM292" s="62">
        <v>74.418604651162795</v>
      </c>
      <c r="AN292" s="61">
        <v>17</v>
      </c>
      <c r="AO292" s="25">
        <v>26</v>
      </c>
      <c r="AP292" s="25">
        <v>20</v>
      </c>
      <c r="AQ292" s="25">
        <v>15</v>
      </c>
      <c r="AR292" s="25">
        <v>14</v>
      </c>
      <c r="AS292" s="25">
        <v>20</v>
      </c>
      <c r="AT292" s="25">
        <v>13</v>
      </c>
      <c r="AU292" s="25">
        <v>16</v>
      </c>
      <c r="AV292" s="25">
        <v>11</v>
      </c>
      <c r="AW292" s="25">
        <v>8</v>
      </c>
      <c r="AX292" s="25">
        <v>8</v>
      </c>
      <c r="AY292" s="25">
        <v>9</v>
      </c>
      <c r="AZ292" s="39">
        <v>51.515151515151516</v>
      </c>
      <c r="BA292" s="39">
        <v>72.222222222222214</v>
      </c>
      <c r="BB292" s="39">
        <v>50</v>
      </c>
      <c r="BC292" s="39">
        <v>33.333333333333329</v>
      </c>
      <c r="BD292" s="39">
        <v>28.000000000000004</v>
      </c>
      <c r="BE292" s="39">
        <v>40.816326530612244</v>
      </c>
      <c r="BF292" s="39">
        <v>22.807017543859647</v>
      </c>
      <c r="BG292" s="39">
        <v>32.653061224489797</v>
      </c>
      <c r="BH292" s="39">
        <v>18.96551724137931</v>
      </c>
      <c r="BI292" s="39">
        <v>14.814814814814813</v>
      </c>
      <c r="BJ292" s="39">
        <v>23.52941176470588</v>
      </c>
      <c r="BK292" s="39">
        <v>20.930232558139537</v>
      </c>
      <c r="BL292" s="25">
        <v>0</v>
      </c>
      <c r="BM292" s="25">
        <v>0</v>
      </c>
      <c r="BN292" s="25">
        <v>0</v>
      </c>
      <c r="BO292" s="25">
        <v>0</v>
      </c>
      <c r="BP292" s="25">
        <v>3</v>
      </c>
      <c r="BQ292" s="25">
        <v>0</v>
      </c>
      <c r="BR292" s="25">
        <v>1</v>
      </c>
      <c r="BS292" s="25">
        <v>0</v>
      </c>
      <c r="BT292" s="25">
        <v>1</v>
      </c>
      <c r="BU292" s="25">
        <v>0</v>
      </c>
      <c r="BV292" s="25">
        <v>1</v>
      </c>
      <c r="BW292" s="25">
        <v>2</v>
      </c>
      <c r="BX292" s="39">
        <v>0</v>
      </c>
      <c r="BY292" s="39">
        <v>0</v>
      </c>
      <c r="BZ292" s="39">
        <v>0</v>
      </c>
      <c r="CA292" s="39">
        <v>0</v>
      </c>
      <c r="CB292" s="39">
        <v>6</v>
      </c>
      <c r="CC292" s="39">
        <v>0</v>
      </c>
      <c r="CD292" s="39">
        <v>1.7543859649122806</v>
      </c>
      <c r="CE292" s="39">
        <v>0</v>
      </c>
      <c r="CF292" s="39">
        <v>1.7241379310344827</v>
      </c>
      <c r="CG292" s="39">
        <v>0</v>
      </c>
      <c r="CH292" s="39">
        <v>2.9411764705882351</v>
      </c>
      <c r="CI292" s="39">
        <v>4.6511627906976747</v>
      </c>
      <c r="CJ292" s="63">
        <v>8</v>
      </c>
      <c r="CK292" s="63">
        <v>3</v>
      </c>
      <c r="CL292" s="63">
        <v>6</v>
      </c>
      <c r="CM292" s="63">
        <v>11</v>
      </c>
      <c r="CN292" s="63">
        <v>12</v>
      </c>
      <c r="CO292" s="63">
        <v>10</v>
      </c>
      <c r="CP292" s="63">
        <v>20</v>
      </c>
      <c r="CQ292" s="63">
        <v>8</v>
      </c>
      <c r="CR292" s="63">
        <v>27</v>
      </c>
      <c r="CS292" s="63">
        <v>21</v>
      </c>
      <c r="CT292" s="63">
        <v>11</v>
      </c>
      <c r="CU292" s="63">
        <v>11</v>
      </c>
      <c r="CV292" s="63">
        <v>2</v>
      </c>
      <c r="CW292" s="63">
        <v>3</v>
      </c>
      <c r="CX292" s="63">
        <v>1</v>
      </c>
      <c r="CY292" s="63">
        <v>1</v>
      </c>
      <c r="CZ292" s="63">
        <v>6</v>
      </c>
      <c r="DA292" s="63">
        <v>0</v>
      </c>
      <c r="DB292" s="63">
        <v>6</v>
      </c>
      <c r="DC292" s="63">
        <v>3</v>
      </c>
      <c r="DD292" s="63">
        <v>2</v>
      </c>
      <c r="DE292" s="63">
        <v>8</v>
      </c>
      <c r="DF292" s="63">
        <v>1</v>
      </c>
      <c r="DG292" s="63">
        <v>2</v>
      </c>
      <c r="DH292" s="25">
        <v>2</v>
      </c>
      <c r="DI292" s="25">
        <v>2</v>
      </c>
      <c r="DJ292" s="25">
        <v>4</v>
      </c>
      <c r="DK292" s="25">
        <v>6</v>
      </c>
      <c r="DL292" s="25">
        <v>2</v>
      </c>
      <c r="DM292" s="25">
        <v>5</v>
      </c>
      <c r="DN292" s="25">
        <v>6</v>
      </c>
      <c r="DO292" s="25">
        <v>5</v>
      </c>
      <c r="DP292" s="25">
        <v>4</v>
      </c>
      <c r="DQ292" s="25">
        <v>4</v>
      </c>
      <c r="DR292" s="25">
        <v>2</v>
      </c>
      <c r="DS292" s="25">
        <v>4</v>
      </c>
      <c r="DT292" s="34">
        <v>12</v>
      </c>
      <c r="DU292" s="34">
        <v>8</v>
      </c>
      <c r="DV292" s="34">
        <v>11</v>
      </c>
      <c r="DW292" s="34">
        <v>18</v>
      </c>
      <c r="DX292" s="34">
        <v>20</v>
      </c>
      <c r="DY292" s="34">
        <v>15</v>
      </c>
      <c r="DZ292" s="34">
        <v>32</v>
      </c>
      <c r="EA292" s="2">
        <v>16</v>
      </c>
      <c r="EB292" s="2">
        <v>33</v>
      </c>
      <c r="EC292" s="2">
        <v>33</v>
      </c>
      <c r="ED292" s="2">
        <v>14</v>
      </c>
      <c r="EE292" s="2">
        <v>17</v>
      </c>
      <c r="EF292" s="34">
        <v>66.666666666666657</v>
      </c>
      <c r="EG292" s="34">
        <v>37.5</v>
      </c>
      <c r="EH292" s="34">
        <v>54.54545454545454</v>
      </c>
      <c r="EI292" s="34">
        <v>61.111111111111114</v>
      </c>
      <c r="EJ292" s="34">
        <v>60</v>
      </c>
      <c r="EK292" s="34">
        <v>66.666666666666657</v>
      </c>
      <c r="EL292" s="34">
        <v>62.5</v>
      </c>
      <c r="EM292" s="34">
        <v>50</v>
      </c>
      <c r="EN292" s="34">
        <v>81.818181818181827</v>
      </c>
      <c r="EO292" s="34">
        <v>63.636363636363633</v>
      </c>
      <c r="EP292" s="34">
        <v>78.571428571428569</v>
      </c>
      <c r="EQ292" s="34">
        <v>64.705882352941174</v>
      </c>
      <c r="ER292" s="34">
        <v>16.666666666666664</v>
      </c>
      <c r="ES292" s="34">
        <v>37.5</v>
      </c>
      <c r="ET292" s="34">
        <v>9.0909090909090917</v>
      </c>
      <c r="EU292" s="34">
        <v>5.5555555555555554</v>
      </c>
      <c r="EV292" s="34">
        <v>30</v>
      </c>
      <c r="EW292" s="34">
        <v>0</v>
      </c>
      <c r="EX292" s="34">
        <v>18.75</v>
      </c>
      <c r="EY292" s="34">
        <v>18.75</v>
      </c>
      <c r="EZ292" s="34">
        <v>6.0606060606060606</v>
      </c>
      <c r="FA292" s="34">
        <v>24.242424242424242</v>
      </c>
      <c r="FB292" s="34">
        <v>7.1428571428571423</v>
      </c>
      <c r="FC292" s="34">
        <v>11.76470588235294</v>
      </c>
      <c r="FD292" s="42">
        <v>16.666666666666664</v>
      </c>
      <c r="FE292" s="42">
        <v>25</v>
      </c>
      <c r="FF292" s="42">
        <v>36.363636363636367</v>
      </c>
      <c r="FG292" s="42">
        <v>33.333333333333329</v>
      </c>
      <c r="FH292" s="42">
        <v>10</v>
      </c>
      <c r="FI292" s="42">
        <v>33.333333333333329</v>
      </c>
      <c r="FJ292" s="42">
        <v>18.75</v>
      </c>
      <c r="FK292" s="42">
        <v>31.25</v>
      </c>
      <c r="FL292" s="42">
        <v>12.121212121212121</v>
      </c>
      <c r="FM292" s="42">
        <v>12.121212121212121</v>
      </c>
      <c r="FN292" s="42">
        <v>14.285714285714285</v>
      </c>
      <c r="FO292" s="42">
        <v>23.52941176470588</v>
      </c>
      <c r="FP292" s="42">
        <v>9</v>
      </c>
      <c r="FQ292" s="2">
        <v>6</v>
      </c>
      <c r="FR292" s="2">
        <v>11</v>
      </c>
      <c r="FS292" s="2">
        <v>11</v>
      </c>
      <c r="FT292" s="2">
        <v>19</v>
      </c>
      <c r="FU292" s="2">
        <v>17</v>
      </c>
      <c r="FV292" s="2">
        <v>29</v>
      </c>
      <c r="FW292" s="2">
        <v>25</v>
      </c>
      <c r="FX292" s="2">
        <v>33</v>
      </c>
      <c r="FY292" s="2">
        <v>33</v>
      </c>
      <c r="FZ292" s="2">
        <v>19</v>
      </c>
      <c r="GA292" s="2">
        <v>17</v>
      </c>
      <c r="GB292" s="25">
        <v>2</v>
      </c>
      <c r="GC292" s="25">
        <v>0</v>
      </c>
      <c r="GD292" s="25">
        <v>4</v>
      </c>
      <c r="GE292" s="25">
        <v>7</v>
      </c>
      <c r="GF292" s="25">
        <v>5</v>
      </c>
      <c r="GG292" s="25">
        <v>4</v>
      </c>
      <c r="GH292" s="25">
        <v>8</v>
      </c>
      <c r="GI292" s="25">
        <v>5</v>
      </c>
      <c r="GJ292" s="25">
        <v>7</v>
      </c>
      <c r="GK292" s="25">
        <v>7</v>
      </c>
      <c r="GL292" s="25">
        <v>2</v>
      </c>
      <c r="GM292" s="25">
        <v>5</v>
      </c>
      <c r="GN292" s="2">
        <v>3</v>
      </c>
      <c r="GO292" s="2">
        <v>2</v>
      </c>
      <c r="GP292" s="2">
        <v>5</v>
      </c>
      <c r="GQ292" s="2">
        <v>7</v>
      </c>
      <c r="GR292" s="2">
        <v>7</v>
      </c>
      <c r="GS292" s="2">
        <v>6</v>
      </c>
      <c r="GT292" s="2">
        <v>4</v>
      </c>
      <c r="GU292" s="2">
        <v>3</v>
      </c>
      <c r="GV292" s="2">
        <v>2</v>
      </c>
      <c r="GW292" s="2">
        <v>3</v>
      </c>
      <c r="GX292" s="2">
        <v>2</v>
      </c>
      <c r="GY292" s="2">
        <v>7</v>
      </c>
      <c r="GZ292" s="2">
        <v>14</v>
      </c>
      <c r="HA292" s="2">
        <v>8</v>
      </c>
      <c r="HB292" s="2">
        <v>20</v>
      </c>
      <c r="HC292" s="2">
        <v>25</v>
      </c>
      <c r="HD292" s="2">
        <v>31</v>
      </c>
      <c r="HE292" s="2">
        <v>27</v>
      </c>
      <c r="HF292" s="2">
        <v>41</v>
      </c>
      <c r="HG292" s="2">
        <v>33</v>
      </c>
      <c r="HH292" s="2">
        <v>42</v>
      </c>
      <c r="HI292" s="2">
        <v>43</v>
      </c>
      <c r="HJ292" s="2">
        <v>23</v>
      </c>
      <c r="HK292" s="2">
        <v>29</v>
      </c>
      <c r="HL292" s="34">
        <v>64.285714285714292</v>
      </c>
      <c r="HM292" s="34">
        <v>75</v>
      </c>
      <c r="HN292" s="34">
        <v>55.000000000000007</v>
      </c>
      <c r="HO292" s="34">
        <v>44</v>
      </c>
      <c r="HP292" s="34">
        <v>61.29032258064516</v>
      </c>
      <c r="HQ292" s="34">
        <v>62.962962962962962</v>
      </c>
      <c r="HR292" s="34">
        <v>70.731707317073173</v>
      </c>
      <c r="HS292" s="34">
        <v>75.757575757575751</v>
      </c>
      <c r="HT292" s="34">
        <v>78.571428571428569</v>
      </c>
      <c r="HU292" s="34">
        <v>76.744186046511629</v>
      </c>
      <c r="HV292" s="34">
        <v>82.608695652173907</v>
      </c>
      <c r="HW292" s="34">
        <v>58.620689655172406</v>
      </c>
      <c r="HX292" s="39">
        <v>14.285714285714285</v>
      </c>
      <c r="HY292" s="39">
        <v>0</v>
      </c>
      <c r="HZ292" s="39">
        <v>20</v>
      </c>
      <c r="IA292" s="39">
        <v>28.000000000000004</v>
      </c>
      <c r="IB292" s="39">
        <v>16.129032258064516</v>
      </c>
      <c r="IC292" s="39">
        <v>14.814814814814813</v>
      </c>
      <c r="ID292" s="39">
        <v>19.512195121951219</v>
      </c>
      <c r="IE292" s="39">
        <v>15.151515151515152</v>
      </c>
      <c r="IF292" s="39">
        <v>16.666666666666664</v>
      </c>
      <c r="IG292" s="39">
        <v>16.279069767441861</v>
      </c>
      <c r="IH292" s="39">
        <v>8.695652173913043</v>
      </c>
      <c r="II292" s="39">
        <v>17.241379310344829</v>
      </c>
      <c r="IJ292" s="39">
        <v>21.428571428571427</v>
      </c>
      <c r="IK292" s="39">
        <v>25</v>
      </c>
      <c r="IL292" s="39">
        <v>25</v>
      </c>
      <c r="IM292" s="39">
        <v>28.000000000000004</v>
      </c>
      <c r="IN292" s="39">
        <v>22.58064516129032</v>
      </c>
      <c r="IO292" s="39">
        <v>22.222222222222221</v>
      </c>
      <c r="IP292" s="39">
        <v>9.7560975609756095</v>
      </c>
      <c r="IQ292" s="39">
        <v>9.0909090909090917</v>
      </c>
      <c r="IR292" s="39">
        <v>4.7619047619047619</v>
      </c>
      <c r="IS292" s="39">
        <v>6.9767441860465116</v>
      </c>
      <c r="IT292" s="39">
        <v>8.695652173913043</v>
      </c>
      <c r="IU292" s="39">
        <v>24.137931034482758</v>
      </c>
      <c r="IV292" s="39">
        <v>7</v>
      </c>
      <c r="IW292" s="39">
        <v>14</v>
      </c>
      <c r="IX292" s="39">
        <v>11</v>
      </c>
      <c r="IY292" s="39">
        <v>9</v>
      </c>
      <c r="IZ292" s="39">
        <v>6</v>
      </c>
      <c r="JA292" s="39">
        <v>12</v>
      </c>
      <c r="JB292" s="39">
        <v>9</v>
      </c>
      <c r="JC292" s="39">
        <v>8</v>
      </c>
      <c r="JD292" s="2">
        <v>6</v>
      </c>
      <c r="JE292" s="2">
        <v>3</v>
      </c>
      <c r="JF292" s="2">
        <v>5</v>
      </c>
      <c r="JG292" s="2">
        <v>8</v>
      </c>
      <c r="JH292" s="2">
        <v>4</v>
      </c>
      <c r="JI292" s="2">
        <v>7</v>
      </c>
      <c r="JJ292" s="2">
        <v>8</v>
      </c>
      <c r="JK292" s="2">
        <v>3</v>
      </c>
      <c r="JL292" s="2">
        <v>6</v>
      </c>
      <c r="JM292" s="44">
        <v>5</v>
      </c>
      <c r="JN292" s="44">
        <v>1</v>
      </c>
      <c r="JO292" s="44">
        <v>3</v>
      </c>
      <c r="JP292" s="2">
        <v>2</v>
      </c>
      <c r="JQ292" s="2">
        <v>1</v>
      </c>
      <c r="JR292" s="2">
        <v>1</v>
      </c>
      <c r="JS292" s="2">
        <v>0</v>
      </c>
      <c r="JT292" s="2">
        <v>2</v>
      </c>
      <c r="JU292" s="2">
        <v>4</v>
      </c>
      <c r="JV292" s="2">
        <v>0</v>
      </c>
      <c r="JW292" s="2">
        <v>2</v>
      </c>
      <c r="JX292" s="2">
        <v>2</v>
      </c>
      <c r="JY292" s="2">
        <v>3</v>
      </c>
      <c r="JZ292" s="2">
        <v>2</v>
      </c>
      <c r="KA292" s="2">
        <v>3</v>
      </c>
      <c r="KB292" s="25">
        <v>3</v>
      </c>
      <c r="KC292" s="25">
        <v>3</v>
      </c>
      <c r="KD292" s="25">
        <v>1</v>
      </c>
      <c r="KE292" s="25">
        <v>0</v>
      </c>
      <c r="KF292" s="25">
        <v>13</v>
      </c>
      <c r="KG292" s="25">
        <v>25</v>
      </c>
      <c r="KH292" s="25">
        <v>19</v>
      </c>
      <c r="KI292" s="25">
        <v>14</v>
      </c>
      <c r="KJ292" s="25">
        <v>14</v>
      </c>
      <c r="KK292" s="25">
        <v>20</v>
      </c>
      <c r="KL292" s="25">
        <v>12</v>
      </c>
      <c r="KM292" s="25">
        <v>14</v>
      </c>
      <c r="KN292" s="25">
        <v>11</v>
      </c>
      <c r="KO292" s="25">
        <v>7</v>
      </c>
      <c r="KP292" s="25">
        <v>7</v>
      </c>
      <c r="KQ292" s="25">
        <v>8</v>
      </c>
      <c r="KR292" s="44">
        <v>53.846153846153847</v>
      </c>
      <c r="KS292" s="44">
        <v>56.000000000000007</v>
      </c>
      <c r="KT292" s="44">
        <v>57.894736842105267</v>
      </c>
      <c r="KU292" s="44">
        <v>64.285714285714292</v>
      </c>
      <c r="KV292" s="44">
        <v>42.857142857142854</v>
      </c>
      <c r="KW292" s="44">
        <v>60</v>
      </c>
      <c r="KX292" s="44">
        <v>75</v>
      </c>
      <c r="KY292" s="44">
        <v>57.142857142857139</v>
      </c>
      <c r="KZ292" s="44">
        <v>54.54545454545454</v>
      </c>
      <c r="LA292" s="44">
        <v>42.857142857142854</v>
      </c>
      <c r="LB292" s="44">
        <v>71.428571428571431</v>
      </c>
      <c r="LC292" s="44">
        <v>100</v>
      </c>
      <c r="LD292" s="44">
        <v>30.76923076923077</v>
      </c>
      <c r="LE292" s="44">
        <v>28.000000000000004</v>
      </c>
      <c r="LF292" s="44">
        <v>42.105263157894733</v>
      </c>
      <c r="LG292" s="44">
        <v>21.428571428571427</v>
      </c>
      <c r="LH292" s="44">
        <v>42.857142857142854</v>
      </c>
      <c r="LI292" s="44">
        <v>25</v>
      </c>
      <c r="LJ292" s="44">
        <v>8.3333333333333321</v>
      </c>
      <c r="LK292" s="44">
        <v>21.428571428571427</v>
      </c>
      <c r="LL292" s="44">
        <v>18.181818181818183</v>
      </c>
      <c r="LM292" s="44">
        <v>14.285714285714285</v>
      </c>
      <c r="LN292" s="44">
        <v>14.285714285714285</v>
      </c>
      <c r="LO292" s="44">
        <v>0</v>
      </c>
      <c r="LP292" s="44">
        <v>15.384615384615385</v>
      </c>
      <c r="LQ292" s="44">
        <v>16</v>
      </c>
      <c r="LR292" s="44">
        <v>0</v>
      </c>
      <c r="LS292" s="44">
        <v>14.285714285714285</v>
      </c>
      <c r="LT292" s="44">
        <v>14.285714285714285</v>
      </c>
      <c r="LU292" s="44">
        <v>15</v>
      </c>
      <c r="LV292" s="44">
        <v>16.666666666666664</v>
      </c>
      <c r="LW292" s="44">
        <v>21.428571428571427</v>
      </c>
      <c r="LX292" s="44">
        <v>27.27272727272727</v>
      </c>
      <c r="LY292" s="44">
        <v>42.857142857142854</v>
      </c>
      <c r="LZ292" s="44">
        <v>14.285714285714285</v>
      </c>
      <c r="MA292" s="44">
        <v>0</v>
      </c>
      <c r="MB292" s="25">
        <v>3</v>
      </c>
      <c r="MC292" s="25">
        <v>1</v>
      </c>
      <c r="MD292" s="25">
        <v>1</v>
      </c>
      <c r="ME292" s="25">
        <v>3</v>
      </c>
      <c r="MF292" s="25">
        <v>4</v>
      </c>
      <c r="MG292" s="25">
        <v>3</v>
      </c>
      <c r="MH292" s="25">
        <v>4</v>
      </c>
      <c r="MI292" s="25">
        <v>3</v>
      </c>
      <c r="MJ292" s="25">
        <v>4</v>
      </c>
      <c r="MK292" s="25">
        <v>2</v>
      </c>
      <c r="ML292" s="25">
        <v>1</v>
      </c>
      <c r="MM292" s="25">
        <v>4</v>
      </c>
      <c r="MN292" s="25">
        <v>12</v>
      </c>
      <c r="MO292" s="25">
        <v>8</v>
      </c>
      <c r="MP292" s="25">
        <v>11</v>
      </c>
      <c r="MQ292" s="25">
        <v>18</v>
      </c>
      <c r="MR292" s="25">
        <v>20</v>
      </c>
      <c r="MS292" s="25">
        <v>16</v>
      </c>
      <c r="MT292" s="25">
        <v>21</v>
      </c>
      <c r="MU292" s="25">
        <v>10</v>
      </c>
      <c r="MV292" s="25">
        <v>12</v>
      </c>
      <c r="MW292" s="44">
        <v>13</v>
      </c>
      <c r="MX292" s="44">
        <v>3</v>
      </c>
      <c r="MY292" s="44">
        <v>5</v>
      </c>
      <c r="MZ292" s="44">
        <v>25</v>
      </c>
      <c r="NA292" s="44">
        <v>12.5</v>
      </c>
      <c r="NB292" s="44">
        <v>9.0909090909090917</v>
      </c>
      <c r="NC292" s="44">
        <v>16.666666666666664</v>
      </c>
      <c r="ND292" s="44">
        <v>20</v>
      </c>
      <c r="NE292" s="44">
        <v>18.75</v>
      </c>
      <c r="NF292" s="44">
        <v>19.047619047619047</v>
      </c>
      <c r="NG292" s="44">
        <v>30</v>
      </c>
      <c r="NH292" s="44">
        <v>33.333333333333329</v>
      </c>
      <c r="NI292" s="44">
        <v>15.384615384615385</v>
      </c>
      <c r="NJ292" s="44">
        <v>33.333333333333329</v>
      </c>
      <c r="NK292" s="44">
        <v>80</v>
      </c>
      <c r="NL292" s="25">
        <v>0</v>
      </c>
      <c r="NM292" s="25">
        <v>0</v>
      </c>
      <c r="NN292" s="25">
        <v>0</v>
      </c>
      <c r="NO292" s="25">
        <v>1</v>
      </c>
      <c r="NP292" s="25">
        <v>0</v>
      </c>
      <c r="NQ292" s="25">
        <v>0</v>
      </c>
      <c r="NR292" s="25">
        <v>0</v>
      </c>
      <c r="NS292" s="25">
        <v>0</v>
      </c>
      <c r="NT292" s="25">
        <v>0</v>
      </c>
      <c r="NU292" s="25">
        <v>0</v>
      </c>
      <c r="NV292" s="25">
        <v>0</v>
      </c>
      <c r="NW292" s="25">
        <v>0</v>
      </c>
      <c r="NX292" s="25">
        <v>1</v>
      </c>
      <c r="NY292" s="25">
        <v>4</v>
      </c>
      <c r="NZ292" s="25">
        <v>2</v>
      </c>
      <c r="OA292" s="25">
        <v>1</v>
      </c>
      <c r="OB292" s="25">
        <v>1</v>
      </c>
      <c r="OC292" s="25">
        <v>2</v>
      </c>
      <c r="OD292" s="44">
        <v>1</v>
      </c>
      <c r="OE292" s="44">
        <v>2</v>
      </c>
      <c r="OF292" s="44">
        <v>0</v>
      </c>
      <c r="OG292" s="44">
        <v>0</v>
      </c>
      <c r="OH292" s="44">
        <v>0</v>
      </c>
      <c r="OI292" s="44">
        <v>1</v>
      </c>
      <c r="OJ292" s="44">
        <v>0</v>
      </c>
      <c r="OK292" s="44">
        <v>0</v>
      </c>
      <c r="OL292" s="44">
        <v>0</v>
      </c>
      <c r="OM292" s="44">
        <v>100</v>
      </c>
      <c r="ON292" s="44">
        <v>0</v>
      </c>
      <c r="OO292" s="44">
        <v>0</v>
      </c>
      <c r="OP292" s="44">
        <v>0</v>
      </c>
      <c r="OQ292" s="44">
        <v>0</v>
      </c>
      <c r="OR292" s="44">
        <v>999999999</v>
      </c>
      <c r="OS292" s="44">
        <v>999999999</v>
      </c>
      <c r="OT292" s="44">
        <v>999999999</v>
      </c>
      <c r="OU292" s="44">
        <v>0</v>
      </c>
      <c r="OV292" s="25">
        <v>19</v>
      </c>
      <c r="OW292" s="25">
        <v>18</v>
      </c>
      <c r="OX292" s="25">
        <v>23</v>
      </c>
      <c r="OY292" s="25">
        <v>38</v>
      </c>
      <c r="OZ292" s="25">
        <v>46</v>
      </c>
      <c r="PA292" s="25">
        <v>49</v>
      </c>
      <c r="PB292" s="25">
        <v>60</v>
      </c>
      <c r="PC292" s="25">
        <v>54</v>
      </c>
      <c r="PD292" s="25">
        <v>54</v>
      </c>
      <c r="PE292" s="25">
        <v>59</v>
      </c>
      <c r="PF292" s="25">
        <v>36</v>
      </c>
      <c r="PG292" s="25">
        <v>27</v>
      </c>
      <c r="PH292" s="25">
        <v>46</v>
      </c>
      <c r="PI292" s="25">
        <v>54</v>
      </c>
      <c r="PJ292" s="25">
        <v>53</v>
      </c>
      <c r="PK292" s="25">
        <v>64</v>
      </c>
      <c r="PL292" s="25">
        <v>67</v>
      </c>
      <c r="PM292" s="25">
        <v>67</v>
      </c>
      <c r="PN292" s="25">
        <v>72</v>
      </c>
      <c r="PO292" s="25">
        <v>70</v>
      </c>
      <c r="PP292" s="25">
        <v>71</v>
      </c>
      <c r="PQ292" s="25">
        <v>68</v>
      </c>
      <c r="PR292" s="25">
        <v>45</v>
      </c>
      <c r="PS292" s="25">
        <v>56</v>
      </c>
      <c r="PT292" s="44">
        <v>41.304347826086953</v>
      </c>
      <c r="PU292" s="44">
        <v>33.333333333333329</v>
      </c>
      <c r="PV292" s="44">
        <v>43.39622641509434</v>
      </c>
      <c r="PW292" s="44">
        <v>59.375</v>
      </c>
      <c r="PX292" s="44">
        <v>68.656716417910445</v>
      </c>
      <c r="PY292" s="44">
        <v>73.134328358208961</v>
      </c>
      <c r="PZ292" s="44">
        <v>83.333333333333343</v>
      </c>
      <c r="QA292" s="44">
        <v>77.142857142857153</v>
      </c>
      <c r="QB292" s="44">
        <v>76.056338028169009</v>
      </c>
      <c r="QC292" s="44">
        <v>86.764705882352942</v>
      </c>
      <c r="QD292" s="44">
        <v>80</v>
      </c>
      <c r="QE292" s="44">
        <v>48.214285714285715</v>
      </c>
      <c r="QF292" s="25">
        <v>23</v>
      </c>
      <c r="QG292" s="25">
        <v>24</v>
      </c>
      <c r="QH292" s="25">
        <v>25</v>
      </c>
      <c r="QI292" s="25">
        <v>42</v>
      </c>
      <c r="QJ292" s="25">
        <v>52</v>
      </c>
      <c r="QK292" s="25">
        <v>48</v>
      </c>
      <c r="QL292" s="25">
        <v>54</v>
      </c>
      <c r="QM292" s="25">
        <v>50</v>
      </c>
      <c r="QN292" s="25">
        <v>57</v>
      </c>
      <c r="QO292" s="25">
        <v>55</v>
      </c>
      <c r="QP292" s="25">
        <v>18</v>
      </c>
      <c r="QQ292" s="25">
        <v>46</v>
      </c>
      <c r="QR292" s="25">
        <v>54</v>
      </c>
      <c r="QS292" s="25">
        <v>53</v>
      </c>
      <c r="QT292" s="25">
        <v>64</v>
      </c>
      <c r="QU292" s="25">
        <v>67</v>
      </c>
      <c r="QV292" s="25">
        <v>67</v>
      </c>
      <c r="QW292" s="25">
        <v>72</v>
      </c>
      <c r="QX292" s="25">
        <v>70</v>
      </c>
      <c r="QY292" s="25">
        <v>71</v>
      </c>
      <c r="QZ292" s="25">
        <v>68</v>
      </c>
      <c r="RA292" s="25">
        <v>45</v>
      </c>
      <c r="RB292" s="44">
        <v>50</v>
      </c>
      <c r="RC292" s="44">
        <v>44.444444444444443</v>
      </c>
      <c r="RD292" s="44">
        <v>47.169811320754718</v>
      </c>
      <c r="RE292" s="44">
        <v>65.625</v>
      </c>
      <c r="RF292" s="44">
        <v>77.611940298507463</v>
      </c>
      <c r="RG292" s="44">
        <v>71.641791044776113</v>
      </c>
      <c r="RH292" s="44">
        <v>75</v>
      </c>
      <c r="RI292" s="44">
        <v>71.428571428571431</v>
      </c>
      <c r="RJ292" s="44">
        <v>80.281690140845072</v>
      </c>
      <c r="RK292" s="44">
        <v>80.882352941176478</v>
      </c>
      <c r="RL292" s="44">
        <v>40</v>
      </c>
      <c r="RM292" s="25">
        <v>23</v>
      </c>
      <c r="RN292" s="25">
        <v>31</v>
      </c>
      <c r="RO292" s="25">
        <v>33</v>
      </c>
      <c r="RP292" s="25">
        <v>35</v>
      </c>
      <c r="RQ292" s="25">
        <v>40</v>
      </c>
      <c r="RR292" s="25">
        <v>43</v>
      </c>
      <c r="RS292" s="25">
        <v>34</v>
      </c>
      <c r="RT292" s="25">
        <v>32</v>
      </c>
      <c r="RU292" s="25">
        <v>26</v>
      </c>
      <c r="RV292" s="25">
        <v>25</v>
      </c>
      <c r="RW292" s="25">
        <v>15</v>
      </c>
      <c r="RX292" s="25">
        <v>22</v>
      </c>
      <c r="RY292" s="25">
        <v>19</v>
      </c>
      <c r="RZ292" s="25">
        <v>24</v>
      </c>
      <c r="SA292" s="25">
        <v>27</v>
      </c>
      <c r="SB292" s="25">
        <v>24</v>
      </c>
      <c r="SC292" s="25">
        <v>36</v>
      </c>
      <c r="SD292" s="25">
        <v>32</v>
      </c>
      <c r="SE292" s="25">
        <v>33</v>
      </c>
      <c r="SF292" s="25">
        <v>29</v>
      </c>
      <c r="SG292" s="25">
        <v>30</v>
      </c>
      <c r="SH292" s="25">
        <v>34</v>
      </c>
      <c r="SI292" s="25">
        <v>18</v>
      </c>
      <c r="SJ292" s="25">
        <v>28</v>
      </c>
      <c r="SK292" s="25">
        <v>14</v>
      </c>
      <c r="SL292" s="25">
        <v>23</v>
      </c>
      <c r="SM292" s="25">
        <v>23</v>
      </c>
      <c r="SN292" s="25">
        <v>22</v>
      </c>
      <c r="SO292" s="25">
        <v>32</v>
      </c>
      <c r="SP292" s="25">
        <v>31</v>
      </c>
      <c r="SQ292" s="25">
        <v>23</v>
      </c>
      <c r="SR292" s="25">
        <v>22</v>
      </c>
      <c r="SS292" s="25">
        <v>18</v>
      </c>
      <c r="ST292" s="25">
        <v>18</v>
      </c>
      <c r="SU292" s="25">
        <v>9</v>
      </c>
      <c r="SV292" s="25">
        <v>18</v>
      </c>
      <c r="SW292" s="44">
        <v>69.696969696969703</v>
      </c>
      <c r="SX292" s="44">
        <v>86.111111111111114</v>
      </c>
      <c r="SY292" s="44">
        <v>82.5</v>
      </c>
      <c r="SZ292" s="44">
        <v>77.777777777777786</v>
      </c>
      <c r="TA292" s="44">
        <v>80</v>
      </c>
      <c r="TB292" s="44">
        <v>87.755102040816325</v>
      </c>
      <c r="TC292" s="44">
        <v>59.649122807017541</v>
      </c>
      <c r="TD292" s="44">
        <v>65.306122448979593</v>
      </c>
      <c r="TE292" s="44">
        <v>44.827586206896555</v>
      </c>
      <c r="TF292" s="44">
        <v>46.296296296296298</v>
      </c>
      <c r="TG292" s="44">
        <v>44.117647058823529</v>
      </c>
      <c r="TH292" s="44">
        <v>51.162790697674424</v>
      </c>
      <c r="TI292" s="44">
        <v>57.575757575757578</v>
      </c>
      <c r="TJ292" s="44">
        <v>66.666666666666657</v>
      </c>
      <c r="TK292" s="44">
        <v>67.5</v>
      </c>
      <c r="TL292" s="44">
        <v>53.333333333333336</v>
      </c>
      <c r="TM292" s="44">
        <v>72</v>
      </c>
      <c r="TN292" s="44">
        <v>65.306122448979593</v>
      </c>
      <c r="TO292" s="44">
        <v>57.894736842105267</v>
      </c>
      <c r="TP292" s="44">
        <v>59.183673469387756</v>
      </c>
      <c r="TQ292" s="44">
        <v>51.724137931034484</v>
      </c>
      <c r="TR292" s="44">
        <v>62.962962962962962</v>
      </c>
      <c r="TS292" s="44">
        <v>52.941176470588239</v>
      </c>
      <c r="TT292" s="44">
        <v>65.116279069767444</v>
      </c>
      <c r="TU292" s="44">
        <v>42.424242424242422</v>
      </c>
      <c r="TV292" s="44">
        <v>63.888888888888886</v>
      </c>
      <c r="TW292" s="44">
        <v>57.499999999999993</v>
      </c>
      <c r="TX292" s="44">
        <v>48.888888888888886</v>
      </c>
      <c r="TY292" s="44">
        <v>64</v>
      </c>
      <c r="TZ292" s="44">
        <v>63.265306122448983</v>
      </c>
      <c r="UA292" s="44">
        <v>40.350877192982452</v>
      </c>
      <c r="UB292" s="44">
        <v>44.897959183673471</v>
      </c>
      <c r="UC292" s="44">
        <v>31.03448275862069</v>
      </c>
      <c r="UD292" s="44">
        <v>33.333333333333329</v>
      </c>
      <c r="UE292" s="44">
        <v>26.47058823529412</v>
      </c>
      <c r="UF292" s="44">
        <v>41.860465116279073</v>
      </c>
    </row>
    <row r="293" spans="1:552" x14ac:dyDescent="0.25">
      <c r="A293" s="2" t="str">
        <f t="shared" si="4"/>
        <v xml:space="preserve">432000 Sapucaia do Sul                                                                                                                              </v>
      </c>
      <c r="B293" s="58">
        <v>432000</v>
      </c>
      <c r="C293" s="2" t="s">
        <v>337</v>
      </c>
      <c r="D293" s="56">
        <v>23</v>
      </c>
      <c r="E293" s="56">
        <v>16</v>
      </c>
      <c r="F293" s="56">
        <v>17</v>
      </c>
      <c r="G293" s="56">
        <v>25</v>
      </c>
      <c r="H293" s="56">
        <v>26</v>
      </c>
      <c r="I293" s="56">
        <v>15</v>
      </c>
      <c r="J293" s="56">
        <v>29</v>
      </c>
      <c r="K293" s="56">
        <v>36</v>
      </c>
      <c r="L293" s="56">
        <v>28</v>
      </c>
      <c r="M293" s="56">
        <v>25</v>
      </c>
      <c r="N293" s="56">
        <v>23</v>
      </c>
      <c r="O293" s="56">
        <v>20</v>
      </c>
      <c r="P293" s="59">
        <v>6</v>
      </c>
      <c r="Q293" s="59">
        <v>9</v>
      </c>
      <c r="R293" s="59">
        <v>7</v>
      </c>
      <c r="S293" s="59">
        <v>14</v>
      </c>
      <c r="T293" s="59">
        <v>13</v>
      </c>
      <c r="U293" s="59">
        <v>6</v>
      </c>
      <c r="V293" s="59">
        <v>23</v>
      </c>
      <c r="W293" s="59">
        <v>24</v>
      </c>
      <c r="X293" s="59">
        <v>21</v>
      </c>
      <c r="Y293" s="59">
        <v>21</v>
      </c>
      <c r="Z293" s="59">
        <v>19</v>
      </c>
      <c r="AA293" s="59">
        <v>16</v>
      </c>
      <c r="AB293" s="62">
        <v>26.086956521739129</v>
      </c>
      <c r="AC293" s="62">
        <v>56.25</v>
      </c>
      <c r="AD293" s="62">
        <v>41.17647058823529</v>
      </c>
      <c r="AE293" s="62">
        <v>56.000000000000007</v>
      </c>
      <c r="AF293" s="62">
        <v>50</v>
      </c>
      <c r="AG293" s="62">
        <v>40</v>
      </c>
      <c r="AH293" s="62">
        <v>79.310344827586206</v>
      </c>
      <c r="AI293" s="62">
        <v>66.666666666666657</v>
      </c>
      <c r="AJ293" s="62">
        <v>75</v>
      </c>
      <c r="AK293" s="62">
        <v>84</v>
      </c>
      <c r="AL293" s="62">
        <v>82.608695652173907</v>
      </c>
      <c r="AM293" s="62">
        <v>80</v>
      </c>
      <c r="AN293" s="61">
        <v>17</v>
      </c>
      <c r="AO293" s="25">
        <v>6</v>
      </c>
      <c r="AP293" s="25">
        <v>10</v>
      </c>
      <c r="AQ293" s="25">
        <v>11</v>
      </c>
      <c r="AR293" s="25">
        <v>12</v>
      </c>
      <c r="AS293" s="25">
        <v>9</v>
      </c>
      <c r="AT293" s="25">
        <v>3</v>
      </c>
      <c r="AU293" s="25">
        <v>10</v>
      </c>
      <c r="AV293" s="25">
        <v>5</v>
      </c>
      <c r="AW293" s="25">
        <v>3</v>
      </c>
      <c r="AX293" s="25">
        <v>4</v>
      </c>
      <c r="AY293" s="25">
        <v>4</v>
      </c>
      <c r="AZ293" s="39">
        <v>73.91304347826086</v>
      </c>
      <c r="BA293" s="39">
        <v>37.5</v>
      </c>
      <c r="BB293" s="39">
        <v>58.82352941176471</v>
      </c>
      <c r="BC293" s="39">
        <v>44</v>
      </c>
      <c r="BD293" s="39">
        <v>46.153846153846153</v>
      </c>
      <c r="BE293" s="39">
        <v>60</v>
      </c>
      <c r="BF293" s="39">
        <v>10.344827586206897</v>
      </c>
      <c r="BG293" s="39">
        <v>27.777777777777779</v>
      </c>
      <c r="BH293" s="39">
        <v>17.857142857142858</v>
      </c>
      <c r="BI293" s="39">
        <v>12</v>
      </c>
      <c r="BJ293" s="39">
        <v>17.391304347826086</v>
      </c>
      <c r="BK293" s="39">
        <v>20</v>
      </c>
      <c r="BL293" s="25">
        <v>0</v>
      </c>
      <c r="BM293" s="25">
        <v>1</v>
      </c>
      <c r="BN293" s="25">
        <v>0</v>
      </c>
      <c r="BO293" s="25">
        <v>0</v>
      </c>
      <c r="BP293" s="25">
        <v>1</v>
      </c>
      <c r="BQ293" s="25">
        <v>0</v>
      </c>
      <c r="BR293" s="25">
        <v>3</v>
      </c>
      <c r="BS293" s="25">
        <v>2</v>
      </c>
      <c r="BT293" s="25">
        <v>2</v>
      </c>
      <c r="BU293" s="25">
        <v>1</v>
      </c>
      <c r="BV293" s="25">
        <v>0</v>
      </c>
      <c r="BW293" s="25">
        <v>0</v>
      </c>
      <c r="BX293" s="39">
        <v>0</v>
      </c>
      <c r="BY293" s="39">
        <v>6.25</v>
      </c>
      <c r="BZ293" s="39">
        <v>0</v>
      </c>
      <c r="CA293" s="39">
        <v>0</v>
      </c>
      <c r="CB293" s="39">
        <v>3.8461538461538463</v>
      </c>
      <c r="CC293" s="39">
        <v>0</v>
      </c>
      <c r="CD293" s="39">
        <v>10.344827586206897</v>
      </c>
      <c r="CE293" s="39">
        <v>5.5555555555555554</v>
      </c>
      <c r="CF293" s="39">
        <v>7.1428571428571423</v>
      </c>
      <c r="CG293" s="39">
        <v>4</v>
      </c>
      <c r="CH293" s="39">
        <v>0</v>
      </c>
      <c r="CI293" s="39">
        <v>0</v>
      </c>
      <c r="CJ293" s="63">
        <v>3</v>
      </c>
      <c r="CK293" s="63">
        <v>1</v>
      </c>
      <c r="CL293" s="63">
        <v>2</v>
      </c>
      <c r="CM293" s="63">
        <v>3</v>
      </c>
      <c r="CN293" s="63">
        <v>3</v>
      </c>
      <c r="CO293" s="63">
        <v>2</v>
      </c>
      <c r="CP293" s="63">
        <v>14</v>
      </c>
      <c r="CQ293" s="63">
        <v>15</v>
      </c>
      <c r="CR293" s="63">
        <v>12</v>
      </c>
      <c r="CS293" s="63">
        <v>10</v>
      </c>
      <c r="CT293" s="63">
        <v>9</v>
      </c>
      <c r="CU293" s="63">
        <v>10</v>
      </c>
      <c r="CV293" s="63">
        <v>1</v>
      </c>
      <c r="CW293" s="63">
        <v>2</v>
      </c>
      <c r="CX293" s="63">
        <v>1</v>
      </c>
      <c r="CY293" s="63">
        <v>2</v>
      </c>
      <c r="CZ293" s="63">
        <v>2</v>
      </c>
      <c r="DA293" s="63">
        <v>0</v>
      </c>
      <c r="DB293" s="63">
        <v>1</v>
      </c>
      <c r="DC293" s="63">
        <v>1</v>
      </c>
      <c r="DD293" s="63">
        <v>1</v>
      </c>
      <c r="DE293" s="63">
        <v>2</v>
      </c>
      <c r="DF293" s="63">
        <v>2</v>
      </c>
      <c r="DG293" s="63">
        <v>0</v>
      </c>
      <c r="DH293" s="25">
        <v>1</v>
      </c>
      <c r="DI293" s="25">
        <v>2</v>
      </c>
      <c r="DJ293" s="25">
        <v>2</v>
      </c>
      <c r="DK293" s="25">
        <v>4</v>
      </c>
      <c r="DL293" s="25">
        <v>1</v>
      </c>
      <c r="DM293" s="25">
        <v>0</v>
      </c>
      <c r="DN293" s="25">
        <v>0</v>
      </c>
      <c r="DO293" s="25">
        <v>1</v>
      </c>
      <c r="DP293" s="25">
        <v>3</v>
      </c>
      <c r="DQ293" s="25">
        <v>1</v>
      </c>
      <c r="DR293" s="25">
        <v>0</v>
      </c>
      <c r="DS293" s="25">
        <v>1</v>
      </c>
      <c r="DT293" s="34">
        <v>5</v>
      </c>
      <c r="DU293" s="34">
        <v>5</v>
      </c>
      <c r="DV293" s="34">
        <v>5</v>
      </c>
      <c r="DW293" s="34">
        <v>9</v>
      </c>
      <c r="DX293" s="34">
        <v>6</v>
      </c>
      <c r="DY293" s="34">
        <v>2</v>
      </c>
      <c r="DZ293" s="34">
        <v>15</v>
      </c>
      <c r="EA293" s="2">
        <v>17</v>
      </c>
      <c r="EB293" s="2">
        <v>16</v>
      </c>
      <c r="EC293" s="2">
        <v>13</v>
      </c>
      <c r="ED293" s="2">
        <v>11</v>
      </c>
      <c r="EE293" s="2">
        <v>11</v>
      </c>
      <c r="EF293" s="34">
        <v>60</v>
      </c>
      <c r="EG293" s="34">
        <v>20</v>
      </c>
      <c r="EH293" s="34">
        <v>40</v>
      </c>
      <c r="EI293" s="34">
        <v>33.333333333333329</v>
      </c>
      <c r="EJ293" s="34">
        <v>50</v>
      </c>
      <c r="EK293" s="34">
        <v>100</v>
      </c>
      <c r="EL293" s="34">
        <v>93.333333333333329</v>
      </c>
      <c r="EM293" s="34">
        <v>88.235294117647058</v>
      </c>
      <c r="EN293" s="34">
        <v>75</v>
      </c>
      <c r="EO293" s="34">
        <v>76.923076923076934</v>
      </c>
      <c r="EP293" s="34">
        <v>81.818181818181827</v>
      </c>
      <c r="EQ293" s="34">
        <v>90.909090909090907</v>
      </c>
      <c r="ER293" s="34">
        <v>20</v>
      </c>
      <c r="ES293" s="34">
        <v>40</v>
      </c>
      <c r="ET293" s="34">
        <v>20</v>
      </c>
      <c r="EU293" s="34">
        <v>22.222222222222221</v>
      </c>
      <c r="EV293" s="34">
        <v>33.333333333333329</v>
      </c>
      <c r="EW293" s="34">
        <v>0</v>
      </c>
      <c r="EX293" s="34">
        <v>6.666666666666667</v>
      </c>
      <c r="EY293" s="34">
        <v>5.8823529411764701</v>
      </c>
      <c r="EZ293" s="34">
        <v>6.25</v>
      </c>
      <c r="FA293" s="34">
        <v>15.384615384615385</v>
      </c>
      <c r="FB293" s="34">
        <v>18.181818181818183</v>
      </c>
      <c r="FC293" s="34">
        <v>0</v>
      </c>
      <c r="FD293" s="42">
        <v>20</v>
      </c>
      <c r="FE293" s="42">
        <v>40</v>
      </c>
      <c r="FF293" s="42">
        <v>40</v>
      </c>
      <c r="FG293" s="42">
        <v>44.444444444444443</v>
      </c>
      <c r="FH293" s="42">
        <v>16.666666666666664</v>
      </c>
      <c r="FI293" s="42">
        <v>0</v>
      </c>
      <c r="FJ293" s="42">
        <v>0</v>
      </c>
      <c r="FK293" s="42">
        <v>5.8823529411764701</v>
      </c>
      <c r="FL293" s="42">
        <v>18.75</v>
      </c>
      <c r="FM293" s="42">
        <v>7.6923076923076925</v>
      </c>
      <c r="FN293" s="42">
        <v>0</v>
      </c>
      <c r="FO293" s="42">
        <v>9.0909090909090917</v>
      </c>
      <c r="FP293" s="42">
        <v>4</v>
      </c>
      <c r="FQ293" s="2">
        <v>6</v>
      </c>
      <c r="FR293" s="2">
        <v>3</v>
      </c>
      <c r="FS293" s="2">
        <v>7</v>
      </c>
      <c r="FT293" s="2">
        <v>6</v>
      </c>
      <c r="FU293" s="2">
        <v>5</v>
      </c>
      <c r="FV293" s="2">
        <v>17</v>
      </c>
      <c r="FW293" s="2">
        <v>14</v>
      </c>
      <c r="FX293" s="2">
        <v>10</v>
      </c>
      <c r="FY293" s="2">
        <v>13</v>
      </c>
      <c r="FZ293" s="2">
        <v>9</v>
      </c>
      <c r="GA293" s="2">
        <v>14</v>
      </c>
      <c r="GB293" s="25">
        <v>1</v>
      </c>
      <c r="GC293" s="25">
        <v>0</v>
      </c>
      <c r="GD293" s="25">
        <v>0</v>
      </c>
      <c r="GE293" s="25">
        <v>1</v>
      </c>
      <c r="GF293" s="25">
        <v>2</v>
      </c>
      <c r="GG293" s="25">
        <v>1</v>
      </c>
      <c r="GH293" s="25">
        <v>2</v>
      </c>
      <c r="GI293" s="25">
        <v>3</v>
      </c>
      <c r="GJ293" s="25">
        <v>0</v>
      </c>
      <c r="GK293" s="25">
        <v>6</v>
      </c>
      <c r="GL293" s="25">
        <v>4</v>
      </c>
      <c r="GM293" s="25">
        <v>1</v>
      </c>
      <c r="GN293" s="2">
        <v>1</v>
      </c>
      <c r="GO293" s="2">
        <v>2</v>
      </c>
      <c r="GP293" s="2">
        <v>3</v>
      </c>
      <c r="GQ293" s="2">
        <v>4</v>
      </c>
      <c r="GR293" s="2">
        <v>4</v>
      </c>
      <c r="GS293" s="2">
        <v>0</v>
      </c>
      <c r="GT293" s="2">
        <v>2</v>
      </c>
      <c r="GU293" s="2">
        <v>3</v>
      </c>
      <c r="GV293" s="2">
        <v>6</v>
      </c>
      <c r="GW293" s="2">
        <v>2</v>
      </c>
      <c r="GX293" s="2">
        <v>4</v>
      </c>
      <c r="GY293" s="2">
        <v>1</v>
      </c>
      <c r="GZ293" s="2">
        <v>6</v>
      </c>
      <c r="HA293" s="2">
        <v>8</v>
      </c>
      <c r="HB293" s="2">
        <v>6</v>
      </c>
      <c r="HC293" s="2">
        <v>12</v>
      </c>
      <c r="HD293" s="2">
        <v>12</v>
      </c>
      <c r="HE293" s="2">
        <v>6</v>
      </c>
      <c r="HF293" s="2">
        <v>21</v>
      </c>
      <c r="HG293" s="2">
        <v>20</v>
      </c>
      <c r="HH293" s="2">
        <v>16</v>
      </c>
      <c r="HI293" s="2">
        <v>21</v>
      </c>
      <c r="HJ293" s="2">
        <v>17</v>
      </c>
      <c r="HK293" s="2">
        <v>16</v>
      </c>
      <c r="HL293" s="34">
        <v>66.666666666666657</v>
      </c>
      <c r="HM293" s="34">
        <v>75</v>
      </c>
      <c r="HN293" s="34">
        <v>50</v>
      </c>
      <c r="HO293" s="34">
        <v>58.333333333333336</v>
      </c>
      <c r="HP293" s="34">
        <v>50</v>
      </c>
      <c r="HQ293" s="34">
        <v>83.333333333333343</v>
      </c>
      <c r="HR293" s="34">
        <v>80.952380952380949</v>
      </c>
      <c r="HS293" s="34">
        <v>70</v>
      </c>
      <c r="HT293" s="34">
        <v>62.5</v>
      </c>
      <c r="HU293" s="34">
        <v>61.904761904761905</v>
      </c>
      <c r="HV293" s="34">
        <v>52.941176470588239</v>
      </c>
      <c r="HW293" s="34">
        <v>87.5</v>
      </c>
      <c r="HX293" s="39">
        <v>16.666666666666664</v>
      </c>
      <c r="HY293" s="39">
        <v>0</v>
      </c>
      <c r="HZ293" s="39">
        <v>0</v>
      </c>
      <c r="IA293" s="39">
        <v>8.3333333333333321</v>
      </c>
      <c r="IB293" s="39">
        <v>16.666666666666664</v>
      </c>
      <c r="IC293" s="39">
        <v>16.666666666666664</v>
      </c>
      <c r="ID293" s="39">
        <v>9.5238095238095237</v>
      </c>
      <c r="IE293" s="39">
        <v>15</v>
      </c>
      <c r="IF293" s="39">
        <v>0</v>
      </c>
      <c r="IG293" s="39">
        <v>28.571428571428569</v>
      </c>
      <c r="IH293" s="39">
        <v>23.52941176470588</v>
      </c>
      <c r="II293" s="39">
        <v>6.25</v>
      </c>
      <c r="IJ293" s="39">
        <v>16.666666666666664</v>
      </c>
      <c r="IK293" s="39">
        <v>25</v>
      </c>
      <c r="IL293" s="39">
        <v>50</v>
      </c>
      <c r="IM293" s="39">
        <v>33.333333333333329</v>
      </c>
      <c r="IN293" s="39">
        <v>33.333333333333329</v>
      </c>
      <c r="IO293" s="39">
        <v>0</v>
      </c>
      <c r="IP293" s="39">
        <v>9.5238095238095237</v>
      </c>
      <c r="IQ293" s="39">
        <v>15</v>
      </c>
      <c r="IR293" s="39">
        <v>37.5</v>
      </c>
      <c r="IS293" s="39">
        <v>9.5238095238095237</v>
      </c>
      <c r="IT293" s="39">
        <v>23.52941176470588</v>
      </c>
      <c r="IU293" s="39">
        <v>6.25</v>
      </c>
      <c r="IV293" s="39">
        <v>7</v>
      </c>
      <c r="IW293" s="39">
        <v>3</v>
      </c>
      <c r="IX293" s="39">
        <v>5</v>
      </c>
      <c r="IY293" s="39">
        <v>2</v>
      </c>
      <c r="IZ293" s="39">
        <v>6</v>
      </c>
      <c r="JA293" s="39">
        <v>3</v>
      </c>
      <c r="JB293" s="39">
        <v>3</v>
      </c>
      <c r="JC293" s="39">
        <v>6</v>
      </c>
      <c r="JD293" s="2">
        <v>1</v>
      </c>
      <c r="JE293" s="2">
        <v>3</v>
      </c>
      <c r="JF293" s="2">
        <v>4</v>
      </c>
      <c r="JG293" s="2">
        <v>3</v>
      </c>
      <c r="JH293" s="2">
        <v>4</v>
      </c>
      <c r="JI293" s="2">
        <v>2</v>
      </c>
      <c r="JJ293" s="2">
        <v>2</v>
      </c>
      <c r="JK293" s="2">
        <v>4</v>
      </c>
      <c r="JL293" s="2">
        <v>2</v>
      </c>
      <c r="JM293" s="44">
        <v>1</v>
      </c>
      <c r="JN293" s="44">
        <v>0</v>
      </c>
      <c r="JO293" s="44">
        <v>0</v>
      </c>
      <c r="JP293" s="2">
        <v>1</v>
      </c>
      <c r="JQ293" s="2">
        <v>0</v>
      </c>
      <c r="JR293" s="2">
        <v>0</v>
      </c>
      <c r="JS293" s="2">
        <v>1</v>
      </c>
      <c r="JT293" s="2">
        <v>4</v>
      </c>
      <c r="JU293" s="2">
        <v>0</v>
      </c>
      <c r="JV293" s="2">
        <v>2</v>
      </c>
      <c r="JW293" s="2">
        <v>4</v>
      </c>
      <c r="JX293" s="2">
        <v>2</v>
      </c>
      <c r="JY293" s="2">
        <v>3</v>
      </c>
      <c r="JZ293" s="2">
        <v>0</v>
      </c>
      <c r="KA293" s="2">
        <v>2</v>
      </c>
      <c r="KB293" s="25">
        <v>2</v>
      </c>
      <c r="KC293" s="25">
        <v>0</v>
      </c>
      <c r="KD293" s="25">
        <v>0</v>
      </c>
      <c r="KE293" s="25">
        <v>0</v>
      </c>
      <c r="KF293" s="25">
        <v>15</v>
      </c>
      <c r="KG293" s="25">
        <v>5</v>
      </c>
      <c r="KH293" s="25">
        <v>9</v>
      </c>
      <c r="KI293" s="25">
        <v>10</v>
      </c>
      <c r="KJ293" s="25">
        <v>10</v>
      </c>
      <c r="KK293" s="25">
        <v>7</v>
      </c>
      <c r="KL293" s="25">
        <v>3</v>
      </c>
      <c r="KM293" s="25">
        <v>8</v>
      </c>
      <c r="KN293" s="25">
        <v>4</v>
      </c>
      <c r="KO293" s="25">
        <v>3</v>
      </c>
      <c r="KP293" s="25">
        <v>4</v>
      </c>
      <c r="KQ293" s="25">
        <v>4</v>
      </c>
      <c r="KR293" s="44">
        <v>46.666666666666664</v>
      </c>
      <c r="KS293" s="44">
        <v>60</v>
      </c>
      <c r="KT293" s="44">
        <v>55.555555555555557</v>
      </c>
      <c r="KU293" s="44">
        <v>20</v>
      </c>
      <c r="KV293" s="44">
        <v>60</v>
      </c>
      <c r="KW293" s="44">
        <v>42.857142857142854</v>
      </c>
      <c r="KX293" s="44">
        <v>100</v>
      </c>
      <c r="KY293" s="44">
        <v>75</v>
      </c>
      <c r="KZ293" s="44">
        <v>25</v>
      </c>
      <c r="LA293" s="44">
        <v>100</v>
      </c>
      <c r="LB293" s="44">
        <v>100</v>
      </c>
      <c r="LC293" s="44">
        <v>75</v>
      </c>
      <c r="LD293" s="44">
        <v>26.666666666666668</v>
      </c>
      <c r="LE293" s="44">
        <v>40</v>
      </c>
      <c r="LF293" s="44">
        <v>22.222222222222221</v>
      </c>
      <c r="LG293" s="44">
        <v>40</v>
      </c>
      <c r="LH293" s="44">
        <v>20</v>
      </c>
      <c r="LI293" s="44">
        <v>14.285714285714285</v>
      </c>
      <c r="LJ293" s="44">
        <v>0</v>
      </c>
      <c r="LK293" s="44">
        <v>0</v>
      </c>
      <c r="LL293" s="44">
        <v>25</v>
      </c>
      <c r="LM293" s="44">
        <v>0</v>
      </c>
      <c r="LN293" s="44">
        <v>0</v>
      </c>
      <c r="LO293" s="44">
        <v>25</v>
      </c>
      <c r="LP293" s="44">
        <v>26.666666666666668</v>
      </c>
      <c r="LQ293" s="44">
        <v>0</v>
      </c>
      <c r="LR293" s="44">
        <v>22.222222222222221</v>
      </c>
      <c r="LS293" s="44">
        <v>40</v>
      </c>
      <c r="LT293" s="44">
        <v>20</v>
      </c>
      <c r="LU293" s="44">
        <v>42.857142857142854</v>
      </c>
      <c r="LV293" s="44">
        <v>0</v>
      </c>
      <c r="LW293" s="44">
        <v>25</v>
      </c>
      <c r="LX293" s="44">
        <v>50</v>
      </c>
      <c r="LY293" s="44">
        <v>0</v>
      </c>
      <c r="LZ293" s="44">
        <v>0</v>
      </c>
      <c r="MA293" s="44">
        <v>0</v>
      </c>
      <c r="MB293" s="25">
        <v>1</v>
      </c>
      <c r="MC293" s="25">
        <v>1</v>
      </c>
      <c r="MD293" s="25">
        <v>0</v>
      </c>
      <c r="ME293" s="25">
        <v>3</v>
      </c>
      <c r="MF293" s="25">
        <v>0</v>
      </c>
      <c r="MG293" s="25">
        <v>1</v>
      </c>
      <c r="MH293" s="25">
        <v>0</v>
      </c>
      <c r="MI293" s="25">
        <v>1</v>
      </c>
      <c r="MJ293" s="25">
        <v>3</v>
      </c>
      <c r="MK293" s="25">
        <v>1</v>
      </c>
      <c r="ML293" s="25">
        <v>3</v>
      </c>
      <c r="MM293" s="25">
        <v>2</v>
      </c>
      <c r="MN293" s="25">
        <v>5</v>
      </c>
      <c r="MO293" s="25">
        <v>6</v>
      </c>
      <c r="MP293" s="25">
        <v>5</v>
      </c>
      <c r="MQ293" s="25">
        <v>9</v>
      </c>
      <c r="MR293" s="25">
        <v>6</v>
      </c>
      <c r="MS293" s="25">
        <v>2</v>
      </c>
      <c r="MT293" s="25">
        <v>13</v>
      </c>
      <c r="MU293" s="25">
        <v>8</v>
      </c>
      <c r="MV293" s="25">
        <v>11</v>
      </c>
      <c r="MW293" s="44">
        <v>8</v>
      </c>
      <c r="MX293" s="44">
        <v>6</v>
      </c>
      <c r="MY293" s="44">
        <v>4</v>
      </c>
      <c r="MZ293" s="44">
        <v>20</v>
      </c>
      <c r="NA293" s="44">
        <v>16.666666666666664</v>
      </c>
      <c r="NB293" s="44">
        <v>0</v>
      </c>
      <c r="NC293" s="44">
        <v>33.333333333333329</v>
      </c>
      <c r="ND293" s="44">
        <v>0</v>
      </c>
      <c r="NE293" s="44">
        <v>50</v>
      </c>
      <c r="NF293" s="44">
        <v>0</v>
      </c>
      <c r="NG293" s="44">
        <v>12.5</v>
      </c>
      <c r="NH293" s="44">
        <v>27.27272727272727</v>
      </c>
      <c r="NI293" s="44">
        <v>12.5</v>
      </c>
      <c r="NJ293" s="44">
        <v>50</v>
      </c>
      <c r="NK293" s="44">
        <v>50</v>
      </c>
      <c r="NL293" s="25">
        <v>0</v>
      </c>
      <c r="NM293" s="25">
        <v>0</v>
      </c>
      <c r="NN293" s="25">
        <v>0</v>
      </c>
      <c r="NO293" s="25">
        <v>0</v>
      </c>
      <c r="NP293" s="25">
        <v>1</v>
      </c>
      <c r="NQ293" s="25">
        <v>0</v>
      </c>
      <c r="NR293" s="25">
        <v>0</v>
      </c>
      <c r="NS293" s="25">
        <v>0</v>
      </c>
      <c r="NT293" s="25">
        <v>0</v>
      </c>
      <c r="NU293" s="25">
        <v>0</v>
      </c>
      <c r="NV293" s="25">
        <v>0</v>
      </c>
      <c r="NW293" s="25">
        <v>0</v>
      </c>
      <c r="NX293" s="25">
        <v>1</v>
      </c>
      <c r="NY293" s="25">
        <v>0</v>
      </c>
      <c r="NZ293" s="25">
        <v>0</v>
      </c>
      <c r="OA293" s="25">
        <v>0</v>
      </c>
      <c r="OB293" s="25">
        <v>1</v>
      </c>
      <c r="OC293" s="25">
        <v>1</v>
      </c>
      <c r="OD293" s="44">
        <v>0</v>
      </c>
      <c r="OE293" s="44">
        <v>0</v>
      </c>
      <c r="OF293" s="44">
        <v>0</v>
      </c>
      <c r="OG293" s="44">
        <v>0</v>
      </c>
      <c r="OH293" s="44">
        <v>0</v>
      </c>
      <c r="OI293" s="44">
        <v>0</v>
      </c>
      <c r="OJ293" s="44">
        <v>0</v>
      </c>
      <c r="OK293" s="44">
        <v>999999999</v>
      </c>
      <c r="OL293" s="44">
        <v>999999999</v>
      </c>
      <c r="OM293" s="44">
        <v>999999999</v>
      </c>
      <c r="ON293" s="44">
        <v>100</v>
      </c>
      <c r="OO293" s="44">
        <v>0</v>
      </c>
      <c r="OP293" s="44">
        <v>999999999</v>
      </c>
      <c r="OQ293" s="44">
        <v>999999999</v>
      </c>
      <c r="OR293" s="44">
        <v>999999999</v>
      </c>
      <c r="OS293" s="44">
        <v>999999999</v>
      </c>
      <c r="OT293" s="44">
        <v>999999999</v>
      </c>
      <c r="OU293" s="44">
        <v>999999999</v>
      </c>
      <c r="OV293" s="25">
        <v>10</v>
      </c>
      <c r="OW293" s="25">
        <v>9</v>
      </c>
      <c r="OX293" s="25">
        <v>8</v>
      </c>
      <c r="OY293" s="25">
        <v>20</v>
      </c>
      <c r="OZ293" s="25">
        <v>22</v>
      </c>
      <c r="PA293" s="25">
        <v>17</v>
      </c>
      <c r="PB293" s="25">
        <v>26</v>
      </c>
      <c r="PC293" s="25">
        <v>40</v>
      </c>
      <c r="PD293" s="25">
        <v>30</v>
      </c>
      <c r="PE293" s="25">
        <v>28</v>
      </c>
      <c r="PF293" s="25">
        <v>18</v>
      </c>
      <c r="PG293" s="25">
        <v>17</v>
      </c>
      <c r="PH293" s="25">
        <v>24</v>
      </c>
      <c r="PI293" s="25">
        <v>22</v>
      </c>
      <c r="PJ293" s="25">
        <v>24</v>
      </c>
      <c r="PK293" s="25">
        <v>29</v>
      </c>
      <c r="PL293" s="25">
        <v>31</v>
      </c>
      <c r="PM293" s="25">
        <v>22</v>
      </c>
      <c r="PN293" s="25">
        <v>30</v>
      </c>
      <c r="PO293" s="25">
        <v>44</v>
      </c>
      <c r="PP293" s="25">
        <v>34</v>
      </c>
      <c r="PQ293" s="25">
        <v>35</v>
      </c>
      <c r="PR293" s="25">
        <v>26</v>
      </c>
      <c r="PS293" s="25">
        <v>30</v>
      </c>
      <c r="PT293" s="44">
        <v>41.666666666666671</v>
      </c>
      <c r="PU293" s="44">
        <v>40.909090909090914</v>
      </c>
      <c r="PV293" s="44">
        <v>33.333333333333329</v>
      </c>
      <c r="PW293" s="44">
        <v>68.965517241379317</v>
      </c>
      <c r="PX293" s="44">
        <v>70.967741935483872</v>
      </c>
      <c r="PY293" s="44">
        <v>77.272727272727266</v>
      </c>
      <c r="PZ293" s="44">
        <v>86.666666666666671</v>
      </c>
      <c r="QA293" s="44">
        <v>90.909090909090907</v>
      </c>
      <c r="QB293" s="44">
        <v>88.235294117647058</v>
      </c>
      <c r="QC293" s="44">
        <v>80</v>
      </c>
      <c r="QD293" s="44">
        <v>69.230769230769226</v>
      </c>
      <c r="QE293" s="44">
        <v>56.666666666666664</v>
      </c>
      <c r="QF293" s="25">
        <v>10</v>
      </c>
      <c r="QG293" s="25">
        <v>13</v>
      </c>
      <c r="QH293" s="25">
        <v>12</v>
      </c>
      <c r="QI293" s="25">
        <v>18</v>
      </c>
      <c r="QJ293" s="25">
        <v>21</v>
      </c>
      <c r="QK293" s="25">
        <v>17</v>
      </c>
      <c r="QL293" s="25">
        <v>24</v>
      </c>
      <c r="QM293" s="25">
        <v>37</v>
      </c>
      <c r="QN293" s="25">
        <v>23</v>
      </c>
      <c r="QO293" s="25">
        <v>26</v>
      </c>
      <c r="QP293" s="25">
        <v>8</v>
      </c>
      <c r="QQ293" s="25">
        <v>24</v>
      </c>
      <c r="QR293" s="25">
        <v>22</v>
      </c>
      <c r="QS293" s="25">
        <v>24</v>
      </c>
      <c r="QT293" s="25">
        <v>29</v>
      </c>
      <c r="QU293" s="25">
        <v>31</v>
      </c>
      <c r="QV293" s="25">
        <v>22</v>
      </c>
      <c r="QW293" s="25">
        <v>30</v>
      </c>
      <c r="QX293" s="25">
        <v>44</v>
      </c>
      <c r="QY293" s="25">
        <v>34</v>
      </c>
      <c r="QZ293" s="25">
        <v>35</v>
      </c>
      <c r="RA293" s="25">
        <v>26</v>
      </c>
      <c r="RB293" s="44">
        <v>41.666666666666671</v>
      </c>
      <c r="RC293" s="44">
        <v>59.090909090909093</v>
      </c>
      <c r="RD293" s="44">
        <v>50</v>
      </c>
      <c r="RE293" s="44">
        <v>62.068965517241381</v>
      </c>
      <c r="RF293" s="44">
        <v>67.741935483870961</v>
      </c>
      <c r="RG293" s="44">
        <v>77.272727272727266</v>
      </c>
      <c r="RH293" s="44">
        <v>80</v>
      </c>
      <c r="RI293" s="44">
        <v>84.090909090909093</v>
      </c>
      <c r="RJ293" s="44">
        <v>67.64705882352942</v>
      </c>
      <c r="RK293" s="44">
        <v>74.285714285714292</v>
      </c>
      <c r="RL293" s="44">
        <v>30.76923076923077</v>
      </c>
      <c r="RM293" s="25">
        <v>14</v>
      </c>
      <c r="RN293" s="25">
        <v>12</v>
      </c>
      <c r="RO293" s="25">
        <v>13</v>
      </c>
      <c r="RP293" s="25">
        <v>19</v>
      </c>
      <c r="RQ293" s="25">
        <v>21</v>
      </c>
      <c r="RR293" s="25">
        <v>11</v>
      </c>
      <c r="RS293" s="25">
        <v>17</v>
      </c>
      <c r="RT293" s="25">
        <v>20</v>
      </c>
      <c r="RU293" s="25">
        <v>16</v>
      </c>
      <c r="RV293" s="25">
        <v>18</v>
      </c>
      <c r="RW293" s="25">
        <v>16</v>
      </c>
      <c r="RX293" s="25">
        <v>10</v>
      </c>
      <c r="RY293" s="25">
        <v>14</v>
      </c>
      <c r="RZ293" s="25">
        <v>9</v>
      </c>
      <c r="SA293" s="25">
        <v>9</v>
      </c>
      <c r="SB293" s="25">
        <v>15</v>
      </c>
      <c r="SC293" s="25">
        <v>17</v>
      </c>
      <c r="SD293" s="25">
        <v>10</v>
      </c>
      <c r="SE293" s="25">
        <v>17</v>
      </c>
      <c r="SF293" s="25">
        <v>16</v>
      </c>
      <c r="SG293" s="25">
        <v>10</v>
      </c>
      <c r="SH293" s="25">
        <v>16</v>
      </c>
      <c r="SI293" s="25">
        <v>17</v>
      </c>
      <c r="SJ293" s="25">
        <v>11</v>
      </c>
      <c r="SK293" s="25">
        <v>10</v>
      </c>
      <c r="SL293" s="25">
        <v>9</v>
      </c>
      <c r="SM293" s="25">
        <v>8</v>
      </c>
      <c r="SN293" s="25">
        <v>12</v>
      </c>
      <c r="SO293" s="25">
        <v>17</v>
      </c>
      <c r="SP293" s="25">
        <v>8</v>
      </c>
      <c r="SQ293" s="25">
        <v>12</v>
      </c>
      <c r="SR293" s="25">
        <v>13</v>
      </c>
      <c r="SS293" s="25">
        <v>8</v>
      </c>
      <c r="ST293" s="25">
        <v>11</v>
      </c>
      <c r="SU293" s="25">
        <v>13</v>
      </c>
      <c r="SV293" s="25">
        <v>5</v>
      </c>
      <c r="SW293" s="44">
        <v>60.869565217391312</v>
      </c>
      <c r="SX293" s="44">
        <v>75</v>
      </c>
      <c r="SY293" s="44">
        <v>76.470588235294116</v>
      </c>
      <c r="SZ293" s="44">
        <v>76</v>
      </c>
      <c r="TA293" s="44">
        <v>80.769230769230774</v>
      </c>
      <c r="TB293" s="44">
        <v>73.333333333333329</v>
      </c>
      <c r="TC293" s="44">
        <v>58.620689655172406</v>
      </c>
      <c r="TD293" s="44">
        <v>55.555555555555557</v>
      </c>
      <c r="TE293" s="44">
        <v>57.142857142857139</v>
      </c>
      <c r="TF293" s="44">
        <v>72</v>
      </c>
      <c r="TG293" s="44">
        <v>69.565217391304344</v>
      </c>
      <c r="TH293" s="44">
        <v>50</v>
      </c>
      <c r="TI293" s="44">
        <v>60.869565217391312</v>
      </c>
      <c r="TJ293" s="44">
        <v>56.25</v>
      </c>
      <c r="TK293" s="44">
        <v>52.941176470588239</v>
      </c>
      <c r="TL293" s="44">
        <v>60</v>
      </c>
      <c r="TM293" s="44">
        <v>65.384615384615387</v>
      </c>
      <c r="TN293" s="44">
        <v>66.666666666666657</v>
      </c>
      <c r="TO293" s="44">
        <v>58.620689655172406</v>
      </c>
      <c r="TP293" s="44">
        <v>44.444444444444443</v>
      </c>
      <c r="TQ293" s="44">
        <v>35.714285714285715</v>
      </c>
      <c r="TR293" s="44">
        <v>64</v>
      </c>
      <c r="TS293" s="44">
        <v>73.91304347826086</v>
      </c>
      <c r="TT293" s="44">
        <v>55.000000000000007</v>
      </c>
      <c r="TU293" s="44">
        <v>43.478260869565219</v>
      </c>
      <c r="TV293" s="44">
        <v>56.25</v>
      </c>
      <c r="TW293" s="44">
        <v>47.058823529411761</v>
      </c>
      <c r="TX293" s="44">
        <v>48</v>
      </c>
      <c r="TY293" s="44">
        <v>65.384615384615387</v>
      </c>
      <c r="TZ293" s="44">
        <v>53.333333333333336</v>
      </c>
      <c r="UA293" s="44">
        <v>41.379310344827587</v>
      </c>
      <c r="UB293" s="44">
        <v>36.111111111111107</v>
      </c>
      <c r="UC293" s="44">
        <v>28.571428571428569</v>
      </c>
      <c r="UD293" s="44">
        <v>44</v>
      </c>
      <c r="UE293" s="44">
        <v>56.521739130434781</v>
      </c>
      <c r="UF293" s="44">
        <v>25</v>
      </c>
    </row>
    <row r="294" spans="1:552" x14ac:dyDescent="0.25">
      <c r="A294" s="2" t="str">
        <f t="shared" si="4"/>
        <v xml:space="preserve">432240 Uruguaiana                                                                                                                                   </v>
      </c>
      <c r="B294" s="58">
        <v>432240</v>
      </c>
      <c r="C294" s="2" t="s">
        <v>338</v>
      </c>
      <c r="D294" s="56">
        <v>26</v>
      </c>
      <c r="E294" s="56">
        <v>15</v>
      </c>
      <c r="F294" s="56">
        <v>18</v>
      </c>
      <c r="G294" s="56">
        <v>24</v>
      </c>
      <c r="H294" s="56">
        <v>27</v>
      </c>
      <c r="I294" s="56">
        <v>19</v>
      </c>
      <c r="J294" s="56">
        <v>13</v>
      </c>
      <c r="K294" s="56">
        <v>30</v>
      </c>
      <c r="L294" s="56">
        <v>11</v>
      </c>
      <c r="M294" s="56">
        <v>26</v>
      </c>
      <c r="N294" s="56">
        <v>15</v>
      </c>
      <c r="O294" s="56">
        <v>17</v>
      </c>
      <c r="P294" s="59">
        <v>13</v>
      </c>
      <c r="Q294" s="59">
        <v>5</v>
      </c>
      <c r="R294" s="59">
        <v>15</v>
      </c>
      <c r="S294" s="59">
        <v>17</v>
      </c>
      <c r="T294" s="59">
        <v>16</v>
      </c>
      <c r="U294" s="59">
        <v>14</v>
      </c>
      <c r="V294" s="59">
        <v>6</v>
      </c>
      <c r="W294" s="59">
        <v>22</v>
      </c>
      <c r="X294" s="59">
        <v>10</v>
      </c>
      <c r="Y294" s="59">
        <v>19</v>
      </c>
      <c r="Z294" s="59">
        <v>11</v>
      </c>
      <c r="AA294" s="59">
        <v>12</v>
      </c>
      <c r="AB294" s="62">
        <v>50</v>
      </c>
      <c r="AC294" s="62">
        <v>33.333333333333329</v>
      </c>
      <c r="AD294" s="62">
        <v>83.333333333333343</v>
      </c>
      <c r="AE294" s="62">
        <v>70.833333333333343</v>
      </c>
      <c r="AF294" s="62">
        <v>59.259259259259252</v>
      </c>
      <c r="AG294" s="62">
        <v>73.68421052631578</v>
      </c>
      <c r="AH294" s="62">
        <v>46.153846153846153</v>
      </c>
      <c r="AI294" s="62">
        <v>73.333333333333329</v>
      </c>
      <c r="AJ294" s="62">
        <v>90.909090909090907</v>
      </c>
      <c r="AK294" s="62">
        <v>73.076923076923066</v>
      </c>
      <c r="AL294" s="62">
        <v>73.333333333333329</v>
      </c>
      <c r="AM294" s="62">
        <v>70.588235294117652</v>
      </c>
      <c r="AN294" s="61">
        <v>10</v>
      </c>
      <c r="AO294" s="25">
        <v>9</v>
      </c>
      <c r="AP294" s="25">
        <v>3</v>
      </c>
      <c r="AQ294" s="25">
        <v>7</v>
      </c>
      <c r="AR294" s="25">
        <v>10</v>
      </c>
      <c r="AS294" s="25">
        <v>5</v>
      </c>
      <c r="AT294" s="25">
        <v>7</v>
      </c>
      <c r="AU294" s="25">
        <v>5</v>
      </c>
      <c r="AV294" s="25">
        <v>1</v>
      </c>
      <c r="AW294" s="25">
        <v>5</v>
      </c>
      <c r="AX294" s="25">
        <v>4</v>
      </c>
      <c r="AY294" s="25">
        <v>3</v>
      </c>
      <c r="AZ294" s="39">
        <v>38.461538461538467</v>
      </c>
      <c r="BA294" s="39">
        <v>60</v>
      </c>
      <c r="BB294" s="39">
        <v>16.666666666666664</v>
      </c>
      <c r="BC294" s="39">
        <v>29.166666666666668</v>
      </c>
      <c r="BD294" s="39">
        <v>37.037037037037038</v>
      </c>
      <c r="BE294" s="39">
        <v>26.315789473684209</v>
      </c>
      <c r="BF294" s="39">
        <v>53.846153846153847</v>
      </c>
      <c r="BG294" s="39">
        <v>16.666666666666664</v>
      </c>
      <c r="BH294" s="39">
        <v>9.0909090909090917</v>
      </c>
      <c r="BI294" s="39">
        <v>19.230769230769234</v>
      </c>
      <c r="BJ294" s="39">
        <v>26.666666666666668</v>
      </c>
      <c r="BK294" s="39">
        <v>17.647058823529413</v>
      </c>
      <c r="BL294" s="25">
        <v>3</v>
      </c>
      <c r="BM294" s="25">
        <v>1</v>
      </c>
      <c r="BN294" s="25">
        <v>0</v>
      </c>
      <c r="BO294" s="25">
        <v>0</v>
      </c>
      <c r="BP294" s="25">
        <v>1</v>
      </c>
      <c r="BQ294" s="25">
        <v>0</v>
      </c>
      <c r="BR294" s="25">
        <v>0</v>
      </c>
      <c r="BS294" s="25">
        <v>3</v>
      </c>
      <c r="BT294" s="25">
        <v>0</v>
      </c>
      <c r="BU294" s="25">
        <v>2</v>
      </c>
      <c r="BV294" s="25">
        <v>0</v>
      </c>
      <c r="BW294" s="25">
        <v>2</v>
      </c>
      <c r="BX294" s="39">
        <v>11.538461538461538</v>
      </c>
      <c r="BY294" s="39">
        <v>6.666666666666667</v>
      </c>
      <c r="BZ294" s="39">
        <v>0</v>
      </c>
      <c r="CA294" s="39">
        <v>0</v>
      </c>
      <c r="CB294" s="39">
        <v>3.7037037037037033</v>
      </c>
      <c r="CC294" s="39">
        <v>0</v>
      </c>
      <c r="CD294" s="39">
        <v>0</v>
      </c>
      <c r="CE294" s="39">
        <v>10</v>
      </c>
      <c r="CF294" s="39">
        <v>0</v>
      </c>
      <c r="CG294" s="39">
        <v>7.6923076923076925</v>
      </c>
      <c r="CH294" s="39">
        <v>0</v>
      </c>
      <c r="CI294" s="39">
        <v>11.76470588235294</v>
      </c>
      <c r="CJ294" s="63">
        <v>4</v>
      </c>
      <c r="CK294" s="63">
        <v>0</v>
      </c>
      <c r="CL294" s="63">
        <v>1</v>
      </c>
      <c r="CM294" s="63">
        <v>7</v>
      </c>
      <c r="CN294" s="63">
        <v>4</v>
      </c>
      <c r="CO294" s="63">
        <v>0</v>
      </c>
      <c r="CP294" s="63">
        <v>2</v>
      </c>
      <c r="CQ294" s="63">
        <v>4</v>
      </c>
      <c r="CR294" s="63">
        <v>5</v>
      </c>
      <c r="CS294" s="63">
        <v>9</v>
      </c>
      <c r="CT294" s="63">
        <v>4</v>
      </c>
      <c r="CU294" s="63">
        <v>4</v>
      </c>
      <c r="CV294" s="63">
        <v>1</v>
      </c>
      <c r="CW294" s="63">
        <v>0</v>
      </c>
      <c r="CX294" s="63">
        <v>2</v>
      </c>
      <c r="CY294" s="63">
        <v>3</v>
      </c>
      <c r="CZ294" s="63">
        <v>0</v>
      </c>
      <c r="DA294" s="63">
        <v>1</v>
      </c>
      <c r="DB294" s="63">
        <v>0</v>
      </c>
      <c r="DC294" s="63">
        <v>3</v>
      </c>
      <c r="DD294" s="63">
        <v>0</v>
      </c>
      <c r="DE294" s="63">
        <v>1</v>
      </c>
      <c r="DF294" s="63">
        <v>1</v>
      </c>
      <c r="DG294" s="63">
        <v>3</v>
      </c>
      <c r="DH294" s="25">
        <v>3</v>
      </c>
      <c r="DI294" s="25">
        <v>3</v>
      </c>
      <c r="DJ294" s="25">
        <v>5</v>
      </c>
      <c r="DK294" s="25">
        <v>2</v>
      </c>
      <c r="DL294" s="25">
        <v>2</v>
      </c>
      <c r="DM294" s="25">
        <v>1</v>
      </c>
      <c r="DN294" s="25">
        <v>2</v>
      </c>
      <c r="DO294" s="25">
        <v>3</v>
      </c>
      <c r="DP294" s="25">
        <v>0</v>
      </c>
      <c r="DQ294" s="25">
        <v>0</v>
      </c>
      <c r="DR294" s="25">
        <v>1</v>
      </c>
      <c r="DS294" s="25">
        <v>1</v>
      </c>
      <c r="DT294" s="34">
        <v>8</v>
      </c>
      <c r="DU294" s="34">
        <v>3</v>
      </c>
      <c r="DV294" s="34">
        <v>8</v>
      </c>
      <c r="DW294" s="34">
        <v>12</v>
      </c>
      <c r="DX294" s="34">
        <v>6</v>
      </c>
      <c r="DY294" s="34">
        <v>2</v>
      </c>
      <c r="DZ294" s="34">
        <v>4</v>
      </c>
      <c r="EA294" s="2">
        <v>10</v>
      </c>
      <c r="EB294" s="2">
        <v>5</v>
      </c>
      <c r="EC294" s="2">
        <v>10</v>
      </c>
      <c r="ED294" s="2">
        <v>6</v>
      </c>
      <c r="EE294" s="2">
        <v>8</v>
      </c>
      <c r="EF294" s="34">
        <v>50</v>
      </c>
      <c r="EG294" s="34">
        <v>0</v>
      </c>
      <c r="EH294" s="34">
        <v>12.5</v>
      </c>
      <c r="EI294" s="34">
        <v>58.333333333333336</v>
      </c>
      <c r="EJ294" s="34">
        <v>66.666666666666657</v>
      </c>
      <c r="EK294" s="34">
        <v>0</v>
      </c>
      <c r="EL294" s="34">
        <v>50</v>
      </c>
      <c r="EM294" s="34">
        <v>40</v>
      </c>
      <c r="EN294" s="34">
        <v>100</v>
      </c>
      <c r="EO294" s="34">
        <v>90</v>
      </c>
      <c r="EP294" s="34">
        <v>66.666666666666657</v>
      </c>
      <c r="EQ294" s="34">
        <v>50</v>
      </c>
      <c r="ER294" s="34">
        <v>12.5</v>
      </c>
      <c r="ES294" s="34">
        <v>0</v>
      </c>
      <c r="ET294" s="34">
        <v>25</v>
      </c>
      <c r="EU294" s="34">
        <v>25</v>
      </c>
      <c r="EV294" s="34">
        <v>0</v>
      </c>
      <c r="EW294" s="34">
        <v>50</v>
      </c>
      <c r="EX294" s="34">
        <v>0</v>
      </c>
      <c r="EY294" s="34">
        <v>30</v>
      </c>
      <c r="EZ294" s="34">
        <v>0</v>
      </c>
      <c r="FA294" s="34">
        <v>10</v>
      </c>
      <c r="FB294" s="34">
        <v>16.666666666666664</v>
      </c>
      <c r="FC294" s="34">
        <v>37.5</v>
      </c>
      <c r="FD294" s="42">
        <v>37.5</v>
      </c>
      <c r="FE294" s="42">
        <v>100</v>
      </c>
      <c r="FF294" s="42">
        <v>62.5</v>
      </c>
      <c r="FG294" s="42">
        <v>16.666666666666664</v>
      </c>
      <c r="FH294" s="42">
        <v>33.333333333333329</v>
      </c>
      <c r="FI294" s="42">
        <v>50</v>
      </c>
      <c r="FJ294" s="42">
        <v>50</v>
      </c>
      <c r="FK294" s="42">
        <v>30</v>
      </c>
      <c r="FL294" s="42">
        <v>0</v>
      </c>
      <c r="FM294" s="42">
        <v>0</v>
      </c>
      <c r="FN294" s="42">
        <v>16.666666666666664</v>
      </c>
      <c r="FO294" s="42">
        <v>12.5</v>
      </c>
      <c r="FP294" s="42">
        <v>5</v>
      </c>
      <c r="FQ294" s="2">
        <v>1</v>
      </c>
      <c r="FR294" s="2">
        <v>5</v>
      </c>
      <c r="FS294" s="2">
        <v>9</v>
      </c>
      <c r="FT294" s="2">
        <v>4</v>
      </c>
      <c r="FU294" s="2">
        <v>5</v>
      </c>
      <c r="FV294" s="2">
        <v>1</v>
      </c>
      <c r="FW294" s="2">
        <v>8</v>
      </c>
      <c r="FX294" s="2">
        <v>6</v>
      </c>
      <c r="FY294" s="2">
        <v>16</v>
      </c>
      <c r="FZ294" s="2">
        <v>7</v>
      </c>
      <c r="GA294" s="2">
        <v>9</v>
      </c>
      <c r="GB294" s="25">
        <v>4</v>
      </c>
      <c r="GC294" s="25">
        <v>3</v>
      </c>
      <c r="GD294" s="25">
        <v>4</v>
      </c>
      <c r="GE294" s="25">
        <v>3</v>
      </c>
      <c r="GF294" s="25">
        <v>2</v>
      </c>
      <c r="GG294" s="25">
        <v>3</v>
      </c>
      <c r="GH294" s="25">
        <v>2</v>
      </c>
      <c r="GI294" s="25">
        <v>1</v>
      </c>
      <c r="GJ294" s="25">
        <v>1</v>
      </c>
      <c r="GK294" s="25">
        <v>0</v>
      </c>
      <c r="GL294" s="25">
        <v>2</v>
      </c>
      <c r="GM294" s="25">
        <v>1</v>
      </c>
      <c r="GN294" s="2">
        <v>1</v>
      </c>
      <c r="GO294" s="2">
        <v>1</v>
      </c>
      <c r="GP294" s="2">
        <v>0</v>
      </c>
      <c r="GQ294" s="2">
        <v>4</v>
      </c>
      <c r="GR294" s="2">
        <v>4</v>
      </c>
      <c r="GS294" s="2">
        <v>1</v>
      </c>
      <c r="GT294" s="2">
        <v>1</v>
      </c>
      <c r="GU294" s="2">
        <v>4</v>
      </c>
      <c r="GV294" s="2">
        <v>0</v>
      </c>
      <c r="GW294" s="2">
        <v>1</v>
      </c>
      <c r="GX294" s="2">
        <v>1</v>
      </c>
      <c r="GY294" s="2">
        <v>2</v>
      </c>
      <c r="GZ294" s="2">
        <v>10</v>
      </c>
      <c r="HA294" s="2">
        <v>5</v>
      </c>
      <c r="HB294" s="2">
        <v>9</v>
      </c>
      <c r="HC294" s="2">
        <v>16</v>
      </c>
      <c r="HD294" s="2">
        <v>10</v>
      </c>
      <c r="HE294" s="2">
        <v>9</v>
      </c>
      <c r="HF294" s="2">
        <v>4</v>
      </c>
      <c r="HG294" s="2">
        <v>13</v>
      </c>
      <c r="HH294" s="2">
        <v>7</v>
      </c>
      <c r="HI294" s="2">
        <v>17</v>
      </c>
      <c r="HJ294" s="2">
        <v>10</v>
      </c>
      <c r="HK294" s="2">
        <v>12</v>
      </c>
      <c r="HL294" s="34">
        <v>50</v>
      </c>
      <c r="HM294" s="34">
        <v>20</v>
      </c>
      <c r="HN294" s="34">
        <v>55.555555555555557</v>
      </c>
      <c r="HO294" s="34">
        <v>56.25</v>
      </c>
      <c r="HP294" s="34">
        <v>40</v>
      </c>
      <c r="HQ294" s="34">
        <v>55.555555555555557</v>
      </c>
      <c r="HR294" s="34">
        <v>25</v>
      </c>
      <c r="HS294" s="34">
        <v>61.53846153846154</v>
      </c>
      <c r="HT294" s="34">
        <v>85.714285714285708</v>
      </c>
      <c r="HU294" s="34">
        <v>94.117647058823522</v>
      </c>
      <c r="HV294" s="34">
        <v>70</v>
      </c>
      <c r="HW294" s="34">
        <v>75</v>
      </c>
      <c r="HX294" s="39">
        <v>40</v>
      </c>
      <c r="HY294" s="39">
        <v>60</v>
      </c>
      <c r="HZ294" s="39">
        <v>44.444444444444443</v>
      </c>
      <c r="IA294" s="39">
        <v>18.75</v>
      </c>
      <c r="IB294" s="39">
        <v>20</v>
      </c>
      <c r="IC294" s="39">
        <v>33.333333333333329</v>
      </c>
      <c r="ID294" s="39">
        <v>50</v>
      </c>
      <c r="IE294" s="39">
        <v>7.6923076923076925</v>
      </c>
      <c r="IF294" s="39">
        <v>14.285714285714285</v>
      </c>
      <c r="IG294" s="39">
        <v>0</v>
      </c>
      <c r="IH294" s="39">
        <v>20</v>
      </c>
      <c r="II294" s="39">
        <v>8.3333333333333321</v>
      </c>
      <c r="IJ294" s="39">
        <v>10</v>
      </c>
      <c r="IK294" s="39">
        <v>20</v>
      </c>
      <c r="IL294" s="39">
        <v>0</v>
      </c>
      <c r="IM294" s="39">
        <v>25</v>
      </c>
      <c r="IN294" s="39">
        <v>40</v>
      </c>
      <c r="IO294" s="39">
        <v>11.111111111111111</v>
      </c>
      <c r="IP294" s="39">
        <v>25</v>
      </c>
      <c r="IQ294" s="39">
        <v>30.76923076923077</v>
      </c>
      <c r="IR294" s="39">
        <v>0</v>
      </c>
      <c r="IS294" s="39">
        <v>5.8823529411764701</v>
      </c>
      <c r="IT294" s="39">
        <v>10</v>
      </c>
      <c r="IU294" s="39">
        <v>16.666666666666664</v>
      </c>
      <c r="IV294" s="39">
        <v>1</v>
      </c>
      <c r="IW294" s="39">
        <v>5</v>
      </c>
      <c r="IX294" s="39">
        <v>2</v>
      </c>
      <c r="IY294" s="39">
        <v>2</v>
      </c>
      <c r="IZ294" s="39">
        <v>1</v>
      </c>
      <c r="JA294" s="39">
        <v>1</v>
      </c>
      <c r="JB294" s="39">
        <v>2</v>
      </c>
      <c r="JC294" s="39">
        <v>4</v>
      </c>
      <c r="JD294" s="2">
        <v>1</v>
      </c>
      <c r="JE294" s="2">
        <v>2</v>
      </c>
      <c r="JF294" s="2">
        <v>4</v>
      </c>
      <c r="JG294" s="2">
        <v>2</v>
      </c>
      <c r="JH294" s="2">
        <v>3</v>
      </c>
      <c r="JI294" s="2">
        <v>2</v>
      </c>
      <c r="JJ294" s="2">
        <v>0</v>
      </c>
      <c r="JK294" s="2">
        <v>1</v>
      </c>
      <c r="JL294" s="2">
        <v>2</v>
      </c>
      <c r="JM294" s="44">
        <v>1</v>
      </c>
      <c r="JN294" s="44">
        <v>3</v>
      </c>
      <c r="JO294" s="44">
        <v>1</v>
      </c>
      <c r="JP294" s="2">
        <v>0</v>
      </c>
      <c r="JQ294" s="2">
        <v>2</v>
      </c>
      <c r="JR294" s="2">
        <v>0</v>
      </c>
      <c r="JS294" s="2">
        <v>0</v>
      </c>
      <c r="JT294" s="2">
        <v>3</v>
      </c>
      <c r="JU294" s="2">
        <v>2</v>
      </c>
      <c r="JV294" s="2">
        <v>0</v>
      </c>
      <c r="JW294" s="2">
        <v>0</v>
      </c>
      <c r="JX294" s="2">
        <v>3</v>
      </c>
      <c r="JY294" s="2">
        <v>2</v>
      </c>
      <c r="JZ294" s="2">
        <v>0</v>
      </c>
      <c r="KA294" s="2">
        <v>0</v>
      </c>
      <c r="KB294" s="25">
        <v>0</v>
      </c>
      <c r="KC294" s="25">
        <v>1</v>
      </c>
      <c r="KD294" s="25">
        <v>0</v>
      </c>
      <c r="KE294" s="25">
        <v>1</v>
      </c>
      <c r="KF294" s="25">
        <v>7</v>
      </c>
      <c r="KG294" s="25">
        <v>9</v>
      </c>
      <c r="KH294" s="25">
        <v>2</v>
      </c>
      <c r="KI294" s="25">
        <v>3</v>
      </c>
      <c r="KJ294" s="25">
        <v>6</v>
      </c>
      <c r="KK294" s="25">
        <v>4</v>
      </c>
      <c r="KL294" s="25">
        <v>5</v>
      </c>
      <c r="KM294" s="25">
        <v>5</v>
      </c>
      <c r="KN294" s="25">
        <v>1</v>
      </c>
      <c r="KO294" s="25">
        <v>5</v>
      </c>
      <c r="KP294" s="25">
        <v>4</v>
      </c>
      <c r="KQ294" s="25">
        <v>3</v>
      </c>
      <c r="KR294" s="44">
        <v>14.285714285714285</v>
      </c>
      <c r="KS294" s="44">
        <v>55.555555555555557</v>
      </c>
      <c r="KT294" s="44">
        <v>100</v>
      </c>
      <c r="KU294" s="44">
        <v>66.666666666666657</v>
      </c>
      <c r="KV294" s="44">
        <v>16.666666666666664</v>
      </c>
      <c r="KW294" s="44">
        <v>25</v>
      </c>
      <c r="KX294" s="44">
        <v>40</v>
      </c>
      <c r="KY294" s="44">
        <v>80</v>
      </c>
      <c r="KZ294" s="44">
        <v>100</v>
      </c>
      <c r="LA294" s="44">
        <v>40</v>
      </c>
      <c r="LB294" s="44">
        <v>100</v>
      </c>
      <c r="LC294" s="44">
        <v>66.666666666666657</v>
      </c>
      <c r="LD294" s="44">
        <v>42.857142857142854</v>
      </c>
      <c r="LE294" s="44">
        <v>22.222222222222221</v>
      </c>
      <c r="LF294" s="44">
        <v>0</v>
      </c>
      <c r="LG294" s="44">
        <v>33.333333333333329</v>
      </c>
      <c r="LH294" s="44">
        <v>33.333333333333329</v>
      </c>
      <c r="LI294" s="44">
        <v>25</v>
      </c>
      <c r="LJ294" s="44">
        <v>60</v>
      </c>
      <c r="LK294" s="44">
        <v>20</v>
      </c>
      <c r="LL294" s="44">
        <v>0</v>
      </c>
      <c r="LM294" s="44">
        <v>40</v>
      </c>
      <c r="LN294" s="44">
        <v>0</v>
      </c>
      <c r="LO294" s="44">
        <v>0</v>
      </c>
      <c r="LP294" s="44">
        <v>42.857142857142854</v>
      </c>
      <c r="LQ294" s="44">
        <v>22.222222222222221</v>
      </c>
      <c r="LR294" s="44">
        <v>0</v>
      </c>
      <c r="LS294" s="44">
        <v>0</v>
      </c>
      <c r="LT294" s="44">
        <v>50</v>
      </c>
      <c r="LU294" s="44">
        <v>50</v>
      </c>
      <c r="LV294" s="44">
        <v>0</v>
      </c>
      <c r="LW294" s="44">
        <v>0</v>
      </c>
      <c r="LX294" s="44">
        <v>0</v>
      </c>
      <c r="LY294" s="44">
        <v>20</v>
      </c>
      <c r="LZ294" s="44">
        <v>0</v>
      </c>
      <c r="MA294" s="44">
        <v>33.333333333333329</v>
      </c>
      <c r="MB294" s="25">
        <v>3</v>
      </c>
      <c r="MC294" s="25">
        <v>1</v>
      </c>
      <c r="MD294" s="25">
        <v>0</v>
      </c>
      <c r="ME294" s="25">
        <v>2</v>
      </c>
      <c r="MF294" s="25">
        <v>2</v>
      </c>
      <c r="MG294" s="25">
        <v>1</v>
      </c>
      <c r="MH294" s="25">
        <v>2</v>
      </c>
      <c r="MI294" s="25">
        <v>4</v>
      </c>
      <c r="MJ294" s="25">
        <v>0</v>
      </c>
      <c r="MK294" s="25">
        <v>2</v>
      </c>
      <c r="ML294" s="25">
        <v>1</v>
      </c>
      <c r="MM294" s="25">
        <v>1</v>
      </c>
      <c r="MN294" s="25">
        <v>8</v>
      </c>
      <c r="MO294" s="25">
        <v>3</v>
      </c>
      <c r="MP294" s="25">
        <v>8</v>
      </c>
      <c r="MQ294" s="25">
        <v>12</v>
      </c>
      <c r="MR294" s="25">
        <v>6</v>
      </c>
      <c r="MS294" s="25">
        <v>2</v>
      </c>
      <c r="MT294" s="25">
        <v>4</v>
      </c>
      <c r="MU294" s="25">
        <v>8</v>
      </c>
      <c r="MV294" s="25">
        <v>0</v>
      </c>
      <c r="MW294" s="44">
        <v>3</v>
      </c>
      <c r="MX294" s="44">
        <v>2</v>
      </c>
      <c r="MY294" s="44">
        <v>2</v>
      </c>
      <c r="MZ294" s="44">
        <v>37.5</v>
      </c>
      <c r="NA294" s="44">
        <v>33.333333333333329</v>
      </c>
      <c r="NB294" s="44">
        <v>0</v>
      </c>
      <c r="NC294" s="44">
        <v>16.666666666666664</v>
      </c>
      <c r="ND294" s="44">
        <v>33.333333333333329</v>
      </c>
      <c r="NE294" s="44">
        <v>50</v>
      </c>
      <c r="NF294" s="44">
        <v>50</v>
      </c>
      <c r="NG294" s="44">
        <v>50</v>
      </c>
      <c r="NH294" s="44">
        <v>999999999</v>
      </c>
      <c r="NI294" s="44">
        <v>66.666666666666657</v>
      </c>
      <c r="NJ294" s="44">
        <v>50</v>
      </c>
      <c r="NK294" s="44">
        <v>50</v>
      </c>
      <c r="NL294" s="25">
        <v>0</v>
      </c>
      <c r="NM294" s="25">
        <v>1</v>
      </c>
      <c r="NN294" s="25">
        <v>0</v>
      </c>
      <c r="NO294" s="25">
        <v>0</v>
      </c>
      <c r="NP294" s="25">
        <v>0</v>
      </c>
      <c r="NQ294" s="25">
        <v>0</v>
      </c>
      <c r="NR294" s="25">
        <v>0</v>
      </c>
      <c r="NS294" s="25">
        <v>0</v>
      </c>
      <c r="NT294" s="25">
        <v>0</v>
      </c>
      <c r="NU294" s="25">
        <v>0</v>
      </c>
      <c r="NV294" s="25">
        <v>0</v>
      </c>
      <c r="NW294" s="25">
        <v>0</v>
      </c>
      <c r="NX294" s="25">
        <v>0</v>
      </c>
      <c r="NY294" s="25">
        <v>1</v>
      </c>
      <c r="NZ294" s="25">
        <v>0</v>
      </c>
      <c r="OA294" s="25">
        <v>0</v>
      </c>
      <c r="OB294" s="25">
        <v>0</v>
      </c>
      <c r="OC294" s="25">
        <v>0</v>
      </c>
      <c r="OD294" s="44">
        <v>0</v>
      </c>
      <c r="OE294" s="44">
        <v>0</v>
      </c>
      <c r="OF294" s="44">
        <v>0</v>
      </c>
      <c r="OG294" s="44">
        <v>0</v>
      </c>
      <c r="OH294" s="44">
        <v>0</v>
      </c>
      <c r="OI294" s="44">
        <v>0</v>
      </c>
      <c r="OJ294" s="44">
        <v>999999999</v>
      </c>
      <c r="OK294" s="44">
        <v>100</v>
      </c>
      <c r="OL294" s="44">
        <v>999999999</v>
      </c>
      <c r="OM294" s="44">
        <v>999999999</v>
      </c>
      <c r="ON294" s="44">
        <v>999999999</v>
      </c>
      <c r="OO294" s="44">
        <v>999999999</v>
      </c>
      <c r="OP294" s="44">
        <v>999999999</v>
      </c>
      <c r="OQ294" s="44">
        <v>999999999</v>
      </c>
      <c r="OR294" s="44">
        <v>999999999</v>
      </c>
      <c r="OS294" s="44">
        <v>999999999</v>
      </c>
      <c r="OT294" s="44">
        <v>999999999</v>
      </c>
      <c r="OU294" s="44">
        <v>999999999</v>
      </c>
      <c r="OV294" s="25">
        <v>16</v>
      </c>
      <c r="OW294" s="25">
        <v>13</v>
      </c>
      <c r="OX294" s="25">
        <v>13</v>
      </c>
      <c r="OY294" s="25">
        <v>23</v>
      </c>
      <c r="OZ294" s="25">
        <v>26</v>
      </c>
      <c r="PA294" s="25">
        <v>18</v>
      </c>
      <c r="PB294" s="25">
        <v>18</v>
      </c>
      <c r="PC294" s="25">
        <v>25</v>
      </c>
      <c r="PD294" s="25">
        <v>15</v>
      </c>
      <c r="PE294" s="25">
        <v>24</v>
      </c>
      <c r="PF294" s="25">
        <v>19</v>
      </c>
      <c r="PG294" s="25">
        <v>11</v>
      </c>
      <c r="PH294" s="25">
        <v>29</v>
      </c>
      <c r="PI294" s="25">
        <v>22</v>
      </c>
      <c r="PJ294" s="25">
        <v>24</v>
      </c>
      <c r="PK294" s="25">
        <v>31</v>
      </c>
      <c r="PL294" s="25">
        <v>37</v>
      </c>
      <c r="PM294" s="25">
        <v>25</v>
      </c>
      <c r="PN294" s="25">
        <v>22</v>
      </c>
      <c r="PO294" s="25">
        <v>31</v>
      </c>
      <c r="PP294" s="25">
        <v>18</v>
      </c>
      <c r="PQ294" s="25">
        <v>25</v>
      </c>
      <c r="PR294" s="25">
        <v>19</v>
      </c>
      <c r="PS294" s="25">
        <v>22</v>
      </c>
      <c r="PT294" s="44">
        <v>55.172413793103445</v>
      </c>
      <c r="PU294" s="44">
        <v>59.090909090909093</v>
      </c>
      <c r="PV294" s="44">
        <v>54.166666666666664</v>
      </c>
      <c r="PW294" s="44">
        <v>74.193548387096769</v>
      </c>
      <c r="PX294" s="44">
        <v>70.270270270270274</v>
      </c>
      <c r="PY294" s="44">
        <v>72</v>
      </c>
      <c r="PZ294" s="44">
        <v>81.818181818181827</v>
      </c>
      <c r="QA294" s="44">
        <v>80.645161290322577</v>
      </c>
      <c r="QB294" s="44">
        <v>83.333333333333343</v>
      </c>
      <c r="QC294" s="44">
        <v>96</v>
      </c>
      <c r="QD294" s="44">
        <v>100</v>
      </c>
      <c r="QE294" s="44">
        <v>50</v>
      </c>
      <c r="QF294" s="25">
        <v>18</v>
      </c>
      <c r="QG294" s="25">
        <v>14</v>
      </c>
      <c r="QH294" s="25">
        <v>15</v>
      </c>
      <c r="QI294" s="25">
        <v>27</v>
      </c>
      <c r="QJ294" s="25">
        <v>25</v>
      </c>
      <c r="QK294" s="25">
        <v>17</v>
      </c>
      <c r="QL294" s="25">
        <v>16</v>
      </c>
      <c r="QM294" s="25">
        <v>24</v>
      </c>
      <c r="QN294" s="25">
        <v>16</v>
      </c>
      <c r="QO294" s="25">
        <v>19</v>
      </c>
      <c r="QP294" s="25">
        <v>9</v>
      </c>
      <c r="QQ294" s="25">
        <v>29</v>
      </c>
      <c r="QR294" s="25">
        <v>22</v>
      </c>
      <c r="QS294" s="25">
        <v>24</v>
      </c>
      <c r="QT294" s="25">
        <v>31</v>
      </c>
      <c r="QU294" s="25">
        <v>37</v>
      </c>
      <c r="QV294" s="25">
        <v>25</v>
      </c>
      <c r="QW294" s="25">
        <v>22</v>
      </c>
      <c r="QX294" s="25">
        <v>31</v>
      </c>
      <c r="QY294" s="25">
        <v>18</v>
      </c>
      <c r="QZ294" s="25">
        <v>25</v>
      </c>
      <c r="RA294" s="25">
        <v>19</v>
      </c>
      <c r="RB294" s="44">
        <v>62.068965517241381</v>
      </c>
      <c r="RC294" s="44">
        <v>63.636363636363633</v>
      </c>
      <c r="RD294" s="44">
        <v>62.5</v>
      </c>
      <c r="RE294" s="44">
        <v>87.096774193548384</v>
      </c>
      <c r="RF294" s="44">
        <v>67.567567567567565</v>
      </c>
      <c r="RG294" s="44">
        <v>68</v>
      </c>
      <c r="RH294" s="44">
        <v>72.727272727272734</v>
      </c>
      <c r="RI294" s="44">
        <v>77.41935483870968</v>
      </c>
      <c r="RJ294" s="44">
        <v>88.888888888888886</v>
      </c>
      <c r="RK294" s="44">
        <v>76</v>
      </c>
      <c r="RL294" s="44">
        <v>47.368421052631575</v>
      </c>
      <c r="RM294" s="25">
        <v>16</v>
      </c>
      <c r="RN294" s="25">
        <v>13</v>
      </c>
      <c r="RO294" s="25">
        <v>10</v>
      </c>
      <c r="RP294" s="25">
        <v>16</v>
      </c>
      <c r="RQ294" s="25">
        <v>12</v>
      </c>
      <c r="RR294" s="25">
        <v>11</v>
      </c>
      <c r="RS294" s="25">
        <v>6</v>
      </c>
      <c r="RT294" s="25">
        <v>16</v>
      </c>
      <c r="RU294" s="25">
        <v>3</v>
      </c>
      <c r="RV294" s="25">
        <v>14</v>
      </c>
      <c r="RW294" s="25">
        <v>11</v>
      </c>
      <c r="RX294" s="25">
        <v>11</v>
      </c>
      <c r="RY294" s="25">
        <v>8</v>
      </c>
      <c r="RZ294" s="25">
        <v>8</v>
      </c>
      <c r="SA294" s="25">
        <v>8</v>
      </c>
      <c r="SB294" s="25">
        <v>10</v>
      </c>
      <c r="SC294" s="25">
        <v>8</v>
      </c>
      <c r="SD294" s="25">
        <v>8</v>
      </c>
      <c r="SE294" s="25">
        <v>7</v>
      </c>
      <c r="SF294" s="25">
        <v>11</v>
      </c>
      <c r="SG294" s="25">
        <v>8</v>
      </c>
      <c r="SH294" s="25">
        <v>14</v>
      </c>
      <c r="SI294" s="25">
        <v>11</v>
      </c>
      <c r="SJ294" s="25">
        <v>10</v>
      </c>
      <c r="SK294" s="25">
        <v>6</v>
      </c>
      <c r="SL294" s="25">
        <v>7</v>
      </c>
      <c r="SM294" s="25">
        <v>8</v>
      </c>
      <c r="SN294" s="25">
        <v>8</v>
      </c>
      <c r="SO294" s="25">
        <v>5</v>
      </c>
      <c r="SP294" s="25">
        <v>7</v>
      </c>
      <c r="SQ294" s="25">
        <v>5</v>
      </c>
      <c r="SR294" s="25">
        <v>10</v>
      </c>
      <c r="SS294" s="25">
        <v>3</v>
      </c>
      <c r="ST294" s="25">
        <v>8</v>
      </c>
      <c r="SU294" s="25">
        <v>9</v>
      </c>
      <c r="SV294" s="25">
        <v>7</v>
      </c>
      <c r="SW294" s="44">
        <v>61.53846153846154</v>
      </c>
      <c r="SX294" s="44">
        <v>86.666666666666671</v>
      </c>
      <c r="SY294" s="44">
        <v>55.555555555555557</v>
      </c>
      <c r="SZ294" s="44">
        <v>66.666666666666657</v>
      </c>
      <c r="TA294" s="44">
        <v>44.444444444444443</v>
      </c>
      <c r="TB294" s="44">
        <v>57.894736842105267</v>
      </c>
      <c r="TC294" s="44">
        <v>46.153846153846153</v>
      </c>
      <c r="TD294" s="44">
        <v>53.333333333333336</v>
      </c>
      <c r="TE294" s="44">
        <v>27.27272727272727</v>
      </c>
      <c r="TF294" s="44">
        <v>53.846153846153847</v>
      </c>
      <c r="TG294" s="44">
        <v>73.333333333333329</v>
      </c>
      <c r="TH294" s="44">
        <v>64.705882352941174</v>
      </c>
      <c r="TI294" s="44">
        <v>30.76923076923077</v>
      </c>
      <c r="TJ294" s="44">
        <v>53.333333333333336</v>
      </c>
      <c r="TK294" s="44">
        <v>44.444444444444443</v>
      </c>
      <c r="TL294" s="44">
        <v>41.666666666666671</v>
      </c>
      <c r="TM294" s="44">
        <v>29.629629629629626</v>
      </c>
      <c r="TN294" s="44">
        <v>42.105263157894733</v>
      </c>
      <c r="TO294" s="44">
        <v>53.846153846153847</v>
      </c>
      <c r="TP294" s="44">
        <v>36.666666666666664</v>
      </c>
      <c r="TQ294" s="44">
        <v>72.727272727272734</v>
      </c>
      <c r="TR294" s="44">
        <v>53.846153846153847</v>
      </c>
      <c r="TS294" s="44">
        <v>73.333333333333329</v>
      </c>
      <c r="TT294" s="44">
        <v>58.82352941176471</v>
      </c>
      <c r="TU294" s="44">
        <v>23.076923076923077</v>
      </c>
      <c r="TV294" s="44">
        <v>46.666666666666664</v>
      </c>
      <c r="TW294" s="44">
        <v>44.444444444444443</v>
      </c>
      <c r="TX294" s="44">
        <v>33.333333333333329</v>
      </c>
      <c r="TY294" s="44">
        <v>18.518518518518519</v>
      </c>
      <c r="TZ294" s="44">
        <v>36.84210526315789</v>
      </c>
      <c r="UA294" s="44">
        <v>38.461538461538467</v>
      </c>
      <c r="UB294" s="44">
        <v>33.333333333333329</v>
      </c>
      <c r="UC294" s="44">
        <v>27.27272727272727</v>
      </c>
      <c r="UD294" s="44">
        <v>30.76923076923077</v>
      </c>
      <c r="UE294" s="44">
        <v>60</v>
      </c>
      <c r="UF294" s="44">
        <v>41.17647058823529</v>
      </c>
    </row>
    <row r="295" spans="1:552" x14ac:dyDescent="0.25">
      <c r="A295" s="2" t="str">
        <f t="shared" si="4"/>
        <v xml:space="preserve">432300 Viamão                                                                                                                                       </v>
      </c>
      <c r="B295" s="58">
        <v>432300</v>
      </c>
      <c r="C295" s="2" t="s">
        <v>339</v>
      </c>
      <c r="D295" s="56">
        <v>48</v>
      </c>
      <c r="E295" s="56">
        <v>55</v>
      </c>
      <c r="F295" s="56">
        <v>39</v>
      </c>
      <c r="G295" s="56">
        <v>51</v>
      </c>
      <c r="H295" s="56">
        <v>51</v>
      </c>
      <c r="I295" s="56">
        <v>57</v>
      </c>
      <c r="J295" s="56">
        <v>59</v>
      </c>
      <c r="K295" s="56">
        <v>81</v>
      </c>
      <c r="L295" s="56">
        <v>68</v>
      </c>
      <c r="M295" s="56">
        <v>50</v>
      </c>
      <c r="N295" s="56">
        <v>50</v>
      </c>
      <c r="O295" s="56">
        <v>31</v>
      </c>
      <c r="P295" s="59">
        <v>25</v>
      </c>
      <c r="Q295" s="59">
        <v>22</v>
      </c>
      <c r="R295" s="59">
        <v>27</v>
      </c>
      <c r="S295" s="59">
        <v>27</v>
      </c>
      <c r="T295" s="59">
        <v>30</v>
      </c>
      <c r="U295" s="59">
        <v>31</v>
      </c>
      <c r="V295" s="59">
        <v>35</v>
      </c>
      <c r="W295" s="59">
        <v>60</v>
      </c>
      <c r="X295" s="59">
        <v>45</v>
      </c>
      <c r="Y295" s="59">
        <v>33</v>
      </c>
      <c r="Z295" s="59">
        <v>34</v>
      </c>
      <c r="AA295" s="59">
        <v>21</v>
      </c>
      <c r="AB295" s="62">
        <v>52.083333333333336</v>
      </c>
      <c r="AC295" s="62">
        <v>40</v>
      </c>
      <c r="AD295" s="62">
        <v>69.230769230769226</v>
      </c>
      <c r="AE295" s="62">
        <v>52.941176470588239</v>
      </c>
      <c r="AF295" s="62">
        <v>58.82352941176471</v>
      </c>
      <c r="AG295" s="62">
        <v>54.385964912280706</v>
      </c>
      <c r="AH295" s="62">
        <v>59.322033898305079</v>
      </c>
      <c r="AI295" s="62">
        <v>74.074074074074076</v>
      </c>
      <c r="AJ295" s="62">
        <v>66.17647058823529</v>
      </c>
      <c r="AK295" s="62">
        <v>66</v>
      </c>
      <c r="AL295" s="62">
        <v>68</v>
      </c>
      <c r="AM295" s="62">
        <v>67.741935483870961</v>
      </c>
      <c r="AN295" s="61">
        <v>21</v>
      </c>
      <c r="AO295" s="25">
        <v>28</v>
      </c>
      <c r="AP295" s="25">
        <v>10</v>
      </c>
      <c r="AQ295" s="25">
        <v>19</v>
      </c>
      <c r="AR295" s="25">
        <v>19</v>
      </c>
      <c r="AS295" s="25">
        <v>24</v>
      </c>
      <c r="AT295" s="25">
        <v>20</v>
      </c>
      <c r="AU295" s="25">
        <v>15</v>
      </c>
      <c r="AV295" s="25">
        <v>19</v>
      </c>
      <c r="AW295" s="25">
        <v>12</v>
      </c>
      <c r="AX295" s="25">
        <v>14</v>
      </c>
      <c r="AY295" s="25">
        <v>6</v>
      </c>
      <c r="AZ295" s="39">
        <v>43.75</v>
      </c>
      <c r="BA295" s="39">
        <v>50.909090909090907</v>
      </c>
      <c r="BB295" s="39">
        <v>25.641025641025639</v>
      </c>
      <c r="BC295" s="39">
        <v>37.254901960784316</v>
      </c>
      <c r="BD295" s="39">
        <v>37.254901960784316</v>
      </c>
      <c r="BE295" s="39">
        <v>42.105263157894733</v>
      </c>
      <c r="BF295" s="39">
        <v>33.898305084745758</v>
      </c>
      <c r="BG295" s="39">
        <v>18.518518518518519</v>
      </c>
      <c r="BH295" s="39">
        <v>27.941176470588236</v>
      </c>
      <c r="BI295" s="39">
        <v>24</v>
      </c>
      <c r="BJ295" s="39">
        <v>28.000000000000004</v>
      </c>
      <c r="BK295" s="39">
        <v>19.35483870967742</v>
      </c>
      <c r="BL295" s="25">
        <v>2</v>
      </c>
      <c r="BM295" s="25">
        <v>5</v>
      </c>
      <c r="BN295" s="25">
        <v>2</v>
      </c>
      <c r="BO295" s="25">
        <v>5</v>
      </c>
      <c r="BP295" s="25">
        <v>2</v>
      </c>
      <c r="BQ295" s="25">
        <v>2</v>
      </c>
      <c r="BR295" s="25">
        <v>4</v>
      </c>
      <c r="BS295" s="25">
        <v>6</v>
      </c>
      <c r="BT295" s="25">
        <v>4</v>
      </c>
      <c r="BU295" s="25">
        <v>5</v>
      </c>
      <c r="BV295" s="25">
        <v>2</v>
      </c>
      <c r="BW295" s="25">
        <v>4</v>
      </c>
      <c r="BX295" s="39">
        <v>4.1666666666666661</v>
      </c>
      <c r="BY295" s="39">
        <v>9.0909090909090917</v>
      </c>
      <c r="BZ295" s="39">
        <v>5.1282051282051277</v>
      </c>
      <c r="CA295" s="39">
        <v>9.8039215686274517</v>
      </c>
      <c r="CB295" s="39">
        <v>3.9215686274509802</v>
      </c>
      <c r="CC295" s="39">
        <v>3.5087719298245612</v>
      </c>
      <c r="CD295" s="39">
        <v>6.7796610169491522</v>
      </c>
      <c r="CE295" s="39">
        <v>7.4074074074074066</v>
      </c>
      <c r="CF295" s="39">
        <v>5.8823529411764701</v>
      </c>
      <c r="CG295" s="39">
        <v>10</v>
      </c>
      <c r="CH295" s="39">
        <v>4</v>
      </c>
      <c r="CI295" s="39">
        <v>12.903225806451612</v>
      </c>
      <c r="CJ295" s="63">
        <v>6</v>
      </c>
      <c r="CK295" s="63">
        <v>8</v>
      </c>
      <c r="CL295" s="63">
        <v>5</v>
      </c>
      <c r="CM295" s="63">
        <v>6</v>
      </c>
      <c r="CN295" s="63">
        <v>5</v>
      </c>
      <c r="CO295" s="63">
        <v>10</v>
      </c>
      <c r="CP295" s="63">
        <v>14</v>
      </c>
      <c r="CQ295" s="63">
        <v>26</v>
      </c>
      <c r="CR295" s="63">
        <v>21</v>
      </c>
      <c r="CS295" s="63">
        <v>15</v>
      </c>
      <c r="CT295" s="63">
        <v>17</v>
      </c>
      <c r="CU295" s="63">
        <v>4</v>
      </c>
      <c r="CV295" s="63">
        <v>2</v>
      </c>
      <c r="CW295" s="63">
        <v>3</v>
      </c>
      <c r="CX295" s="63">
        <v>3</v>
      </c>
      <c r="CY295" s="63">
        <v>1</v>
      </c>
      <c r="CZ295" s="63">
        <v>3</v>
      </c>
      <c r="DA295" s="63">
        <v>3</v>
      </c>
      <c r="DB295" s="63">
        <v>5</v>
      </c>
      <c r="DC295" s="63">
        <v>1</v>
      </c>
      <c r="DD295" s="63">
        <v>1</v>
      </c>
      <c r="DE295" s="63">
        <v>0</v>
      </c>
      <c r="DF295" s="63">
        <v>1</v>
      </c>
      <c r="DG295" s="63">
        <v>0</v>
      </c>
      <c r="DH295" s="25">
        <v>5</v>
      </c>
      <c r="DI295" s="25">
        <v>3</v>
      </c>
      <c r="DJ295" s="25">
        <v>6</v>
      </c>
      <c r="DK295" s="25">
        <v>4</v>
      </c>
      <c r="DL295" s="25">
        <v>2</v>
      </c>
      <c r="DM295" s="25">
        <v>2</v>
      </c>
      <c r="DN295" s="25">
        <v>1</v>
      </c>
      <c r="DO295" s="25">
        <v>7</v>
      </c>
      <c r="DP295" s="25">
        <v>7</v>
      </c>
      <c r="DQ295" s="25">
        <v>2</v>
      </c>
      <c r="DR295" s="25">
        <v>1</v>
      </c>
      <c r="DS295" s="25">
        <v>3</v>
      </c>
      <c r="DT295" s="34">
        <v>13</v>
      </c>
      <c r="DU295" s="34">
        <v>14</v>
      </c>
      <c r="DV295" s="34">
        <v>14</v>
      </c>
      <c r="DW295" s="34">
        <v>11</v>
      </c>
      <c r="DX295" s="34">
        <v>10</v>
      </c>
      <c r="DY295" s="34">
        <v>15</v>
      </c>
      <c r="DZ295" s="34">
        <v>20</v>
      </c>
      <c r="EA295" s="2">
        <v>34</v>
      </c>
      <c r="EB295" s="2">
        <v>29</v>
      </c>
      <c r="EC295" s="2">
        <v>17</v>
      </c>
      <c r="ED295" s="2">
        <v>19</v>
      </c>
      <c r="EE295" s="2">
        <v>7</v>
      </c>
      <c r="EF295" s="34">
        <v>46.153846153846153</v>
      </c>
      <c r="EG295" s="34">
        <v>57.142857142857139</v>
      </c>
      <c r="EH295" s="34">
        <v>35.714285714285715</v>
      </c>
      <c r="EI295" s="34">
        <v>54.54545454545454</v>
      </c>
      <c r="EJ295" s="34">
        <v>50</v>
      </c>
      <c r="EK295" s="34">
        <v>66.666666666666657</v>
      </c>
      <c r="EL295" s="34">
        <v>70</v>
      </c>
      <c r="EM295" s="34">
        <v>76.470588235294116</v>
      </c>
      <c r="EN295" s="34">
        <v>72.41379310344827</v>
      </c>
      <c r="EO295" s="34">
        <v>88.235294117647058</v>
      </c>
      <c r="EP295" s="34">
        <v>89.473684210526315</v>
      </c>
      <c r="EQ295" s="34">
        <v>57.142857142857139</v>
      </c>
      <c r="ER295" s="34">
        <v>15.384615384615385</v>
      </c>
      <c r="ES295" s="34">
        <v>21.428571428571427</v>
      </c>
      <c r="ET295" s="34">
        <v>21.428571428571427</v>
      </c>
      <c r="EU295" s="34">
        <v>9.0909090909090917</v>
      </c>
      <c r="EV295" s="34">
        <v>30</v>
      </c>
      <c r="EW295" s="34">
        <v>20</v>
      </c>
      <c r="EX295" s="34">
        <v>25</v>
      </c>
      <c r="EY295" s="34">
        <v>2.9411764705882351</v>
      </c>
      <c r="EZ295" s="34">
        <v>3.4482758620689653</v>
      </c>
      <c r="FA295" s="34">
        <v>0</v>
      </c>
      <c r="FB295" s="34">
        <v>5.2631578947368416</v>
      </c>
      <c r="FC295" s="34">
        <v>0</v>
      </c>
      <c r="FD295" s="42">
        <v>38.461538461538467</v>
      </c>
      <c r="FE295" s="42">
        <v>21.428571428571427</v>
      </c>
      <c r="FF295" s="42">
        <v>42.857142857142854</v>
      </c>
      <c r="FG295" s="42">
        <v>36.363636363636367</v>
      </c>
      <c r="FH295" s="42">
        <v>20</v>
      </c>
      <c r="FI295" s="42">
        <v>13.333333333333334</v>
      </c>
      <c r="FJ295" s="42">
        <v>5</v>
      </c>
      <c r="FK295" s="42">
        <v>20.588235294117645</v>
      </c>
      <c r="FL295" s="42">
        <v>24.137931034482758</v>
      </c>
      <c r="FM295" s="42">
        <v>11.76470588235294</v>
      </c>
      <c r="FN295" s="42">
        <v>5.2631578947368416</v>
      </c>
      <c r="FO295" s="42">
        <v>42.857142857142854</v>
      </c>
      <c r="FP295" s="42">
        <v>12</v>
      </c>
      <c r="FQ295" s="2">
        <v>14</v>
      </c>
      <c r="FR295" s="2">
        <v>14</v>
      </c>
      <c r="FS295" s="2">
        <v>8</v>
      </c>
      <c r="FT295" s="2">
        <v>17</v>
      </c>
      <c r="FU295" s="2">
        <v>17</v>
      </c>
      <c r="FV295" s="2">
        <v>21</v>
      </c>
      <c r="FW295" s="2">
        <v>42</v>
      </c>
      <c r="FX295" s="2">
        <v>28</v>
      </c>
      <c r="FY295" s="2">
        <v>22</v>
      </c>
      <c r="FZ295" s="2">
        <v>28</v>
      </c>
      <c r="GA295" s="2">
        <v>13</v>
      </c>
      <c r="GB295" s="25">
        <v>5</v>
      </c>
      <c r="GC295" s="25">
        <v>3</v>
      </c>
      <c r="GD295" s="25">
        <v>4</v>
      </c>
      <c r="GE295" s="25">
        <v>6</v>
      </c>
      <c r="GF295" s="25">
        <v>6</v>
      </c>
      <c r="GG295" s="25">
        <v>3</v>
      </c>
      <c r="GH295" s="25">
        <v>6</v>
      </c>
      <c r="GI295" s="25">
        <v>3</v>
      </c>
      <c r="GJ295" s="25">
        <v>5</v>
      </c>
      <c r="GK295" s="25">
        <v>4</v>
      </c>
      <c r="GL295" s="25">
        <v>2</v>
      </c>
      <c r="GM295" s="25">
        <v>1</v>
      </c>
      <c r="GN295" s="2">
        <v>3</v>
      </c>
      <c r="GO295" s="2">
        <v>3</v>
      </c>
      <c r="GP295" s="2">
        <v>6</v>
      </c>
      <c r="GQ295" s="2">
        <v>7</v>
      </c>
      <c r="GR295" s="2">
        <v>3</v>
      </c>
      <c r="GS295" s="2">
        <v>6</v>
      </c>
      <c r="GT295" s="2">
        <v>2</v>
      </c>
      <c r="GU295" s="2">
        <v>7</v>
      </c>
      <c r="GV295" s="2">
        <v>6</v>
      </c>
      <c r="GW295" s="2">
        <v>4</v>
      </c>
      <c r="GX295" s="2">
        <v>2</v>
      </c>
      <c r="GY295" s="2">
        <v>5</v>
      </c>
      <c r="GZ295" s="2">
        <v>20</v>
      </c>
      <c r="HA295" s="2">
        <v>20</v>
      </c>
      <c r="HB295" s="2">
        <v>24</v>
      </c>
      <c r="HC295" s="2">
        <v>21</v>
      </c>
      <c r="HD295" s="2">
        <v>26</v>
      </c>
      <c r="HE295" s="2">
        <v>26</v>
      </c>
      <c r="HF295" s="2">
        <v>29</v>
      </c>
      <c r="HG295" s="2">
        <v>52</v>
      </c>
      <c r="HH295" s="2">
        <v>39</v>
      </c>
      <c r="HI295" s="2">
        <v>30</v>
      </c>
      <c r="HJ295" s="2">
        <v>32</v>
      </c>
      <c r="HK295" s="2">
        <v>19</v>
      </c>
      <c r="HL295" s="34">
        <v>60</v>
      </c>
      <c r="HM295" s="34">
        <v>70</v>
      </c>
      <c r="HN295" s="34">
        <v>58.333333333333336</v>
      </c>
      <c r="HO295" s="34">
        <v>38.095238095238095</v>
      </c>
      <c r="HP295" s="34">
        <v>65.384615384615387</v>
      </c>
      <c r="HQ295" s="34">
        <v>65.384615384615387</v>
      </c>
      <c r="HR295" s="34">
        <v>72.41379310344827</v>
      </c>
      <c r="HS295" s="34">
        <v>80.769230769230774</v>
      </c>
      <c r="HT295" s="34">
        <v>71.794871794871796</v>
      </c>
      <c r="HU295" s="34">
        <v>73.333333333333329</v>
      </c>
      <c r="HV295" s="34">
        <v>87.5</v>
      </c>
      <c r="HW295" s="34">
        <v>68.421052631578945</v>
      </c>
      <c r="HX295" s="39">
        <v>25</v>
      </c>
      <c r="HY295" s="39">
        <v>15</v>
      </c>
      <c r="HZ295" s="39">
        <v>16.666666666666664</v>
      </c>
      <c r="IA295" s="39">
        <v>28.571428571428569</v>
      </c>
      <c r="IB295" s="39">
        <v>23.076923076923077</v>
      </c>
      <c r="IC295" s="39">
        <v>11.538461538461538</v>
      </c>
      <c r="ID295" s="39">
        <v>20.689655172413794</v>
      </c>
      <c r="IE295" s="39">
        <v>5.7692307692307692</v>
      </c>
      <c r="IF295" s="39">
        <v>12.820512820512819</v>
      </c>
      <c r="IG295" s="39">
        <v>13.333333333333334</v>
      </c>
      <c r="IH295" s="39">
        <v>6.25</v>
      </c>
      <c r="II295" s="39">
        <v>5.2631578947368416</v>
      </c>
      <c r="IJ295" s="39">
        <v>15</v>
      </c>
      <c r="IK295" s="39">
        <v>15</v>
      </c>
      <c r="IL295" s="39">
        <v>25</v>
      </c>
      <c r="IM295" s="39">
        <v>33.333333333333329</v>
      </c>
      <c r="IN295" s="39">
        <v>11.538461538461538</v>
      </c>
      <c r="IO295" s="39">
        <v>23.076923076923077</v>
      </c>
      <c r="IP295" s="39">
        <v>6.8965517241379306</v>
      </c>
      <c r="IQ295" s="39">
        <v>13.461538461538462</v>
      </c>
      <c r="IR295" s="39">
        <v>15.384615384615385</v>
      </c>
      <c r="IS295" s="39">
        <v>13.333333333333334</v>
      </c>
      <c r="IT295" s="39">
        <v>6.25</v>
      </c>
      <c r="IU295" s="39">
        <v>26.315789473684209</v>
      </c>
      <c r="IV295" s="39">
        <v>9</v>
      </c>
      <c r="IW295" s="39">
        <v>14</v>
      </c>
      <c r="IX295" s="39">
        <v>4</v>
      </c>
      <c r="IY295" s="39">
        <v>5</v>
      </c>
      <c r="IZ295" s="39">
        <v>6</v>
      </c>
      <c r="JA295" s="39">
        <v>12</v>
      </c>
      <c r="JB295" s="39">
        <v>10</v>
      </c>
      <c r="JC295" s="39">
        <v>10</v>
      </c>
      <c r="JD295" s="2">
        <v>12</v>
      </c>
      <c r="JE295" s="2">
        <v>9</v>
      </c>
      <c r="JF295" s="2">
        <v>13</v>
      </c>
      <c r="JG295" s="2">
        <v>5</v>
      </c>
      <c r="JH295" s="2">
        <v>5</v>
      </c>
      <c r="JI295" s="2">
        <v>3</v>
      </c>
      <c r="JJ295" s="2">
        <v>2</v>
      </c>
      <c r="JK295" s="2">
        <v>7</v>
      </c>
      <c r="JL295" s="2">
        <v>9</v>
      </c>
      <c r="JM295" s="44">
        <v>8</v>
      </c>
      <c r="JN295" s="44">
        <v>6</v>
      </c>
      <c r="JO295" s="44">
        <v>2</v>
      </c>
      <c r="JP295" s="2">
        <v>2</v>
      </c>
      <c r="JQ295" s="2">
        <v>2</v>
      </c>
      <c r="JR295" s="2">
        <v>0</v>
      </c>
      <c r="JS295" s="2">
        <v>0</v>
      </c>
      <c r="JT295" s="2">
        <v>4</v>
      </c>
      <c r="JU295" s="2">
        <v>7</v>
      </c>
      <c r="JV295" s="2">
        <v>2</v>
      </c>
      <c r="JW295" s="2">
        <v>5</v>
      </c>
      <c r="JX295" s="2">
        <v>3</v>
      </c>
      <c r="JY295" s="2">
        <v>2</v>
      </c>
      <c r="JZ295" s="2">
        <v>4</v>
      </c>
      <c r="KA295" s="2">
        <v>2</v>
      </c>
      <c r="KB295" s="25">
        <v>2</v>
      </c>
      <c r="KC295" s="25">
        <v>0</v>
      </c>
      <c r="KD295" s="25">
        <v>0</v>
      </c>
      <c r="KE295" s="25">
        <v>0</v>
      </c>
      <c r="KF295" s="25">
        <v>18</v>
      </c>
      <c r="KG295" s="25">
        <v>24</v>
      </c>
      <c r="KH295" s="25">
        <v>8</v>
      </c>
      <c r="KI295" s="25">
        <v>17</v>
      </c>
      <c r="KJ295" s="25">
        <v>18</v>
      </c>
      <c r="KK295" s="25">
        <v>22</v>
      </c>
      <c r="KL295" s="25">
        <v>20</v>
      </c>
      <c r="KM295" s="25">
        <v>14</v>
      </c>
      <c r="KN295" s="25">
        <v>16</v>
      </c>
      <c r="KO295" s="25">
        <v>11</v>
      </c>
      <c r="KP295" s="25">
        <v>13</v>
      </c>
      <c r="KQ295" s="25">
        <v>5</v>
      </c>
      <c r="KR295" s="44">
        <v>50</v>
      </c>
      <c r="KS295" s="44">
        <v>58.333333333333336</v>
      </c>
      <c r="KT295" s="44">
        <v>50</v>
      </c>
      <c r="KU295" s="44">
        <v>29.411764705882355</v>
      </c>
      <c r="KV295" s="44">
        <v>33.333333333333329</v>
      </c>
      <c r="KW295" s="44">
        <v>54.54545454545454</v>
      </c>
      <c r="KX295" s="44">
        <v>50</v>
      </c>
      <c r="KY295" s="44">
        <v>71.428571428571431</v>
      </c>
      <c r="KZ295" s="44">
        <v>75</v>
      </c>
      <c r="LA295" s="44">
        <v>81.818181818181827</v>
      </c>
      <c r="LB295" s="44">
        <v>100</v>
      </c>
      <c r="LC295" s="44">
        <v>100</v>
      </c>
      <c r="LD295" s="44">
        <v>27.777777777777779</v>
      </c>
      <c r="LE295" s="44">
        <v>12.5</v>
      </c>
      <c r="LF295" s="44">
        <v>25</v>
      </c>
      <c r="LG295" s="44">
        <v>41.17647058823529</v>
      </c>
      <c r="LH295" s="44">
        <v>50</v>
      </c>
      <c r="LI295" s="44">
        <v>36.363636363636367</v>
      </c>
      <c r="LJ295" s="44">
        <v>30</v>
      </c>
      <c r="LK295" s="44">
        <v>14.285714285714285</v>
      </c>
      <c r="LL295" s="44">
        <v>12.5</v>
      </c>
      <c r="LM295" s="44">
        <v>18.181818181818183</v>
      </c>
      <c r="LN295" s="44">
        <v>0</v>
      </c>
      <c r="LO295" s="44">
        <v>0</v>
      </c>
      <c r="LP295" s="44">
        <v>22.222222222222221</v>
      </c>
      <c r="LQ295" s="44">
        <v>29.166666666666668</v>
      </c>
      <c r="LR295" s="44">
        <v>25</v>
      </c>
      <c r="LS295" s="44">
        <v>29.411764705882355</v>
      </c>
      <c r="LT295" s="44">
        <v>16.666666666666664</v>
      </c>
      <c r="LU295" s="44">
        <v>9.0909090909090917</v>
      </c>
      <c r="LV295" s="44">
        <v>20</v>
      </c>
      <c r="LW295" s="44">
        <v>14.285714285714285</v>
      </c>
      <c r="LX295" s="44">
        <v>12.5</v>
      </c>
      <c r="LY295" s="44">
        <v>0</v>
      </c>
      <c r="LZ295" s="44">
        <v>0</v>
      </c>
      <c r="MA295" s="44">
        <v>0</v>
      </c>
      <c r="MB295" s="25">
        <v>5</v>
      </c>
      <c r="MC295" s="25">
        <v>8</v>
      </c>
      <c r="MD295" s="25">
        <v>3</v>
      </c>
      <c r="ME295" s="25">
        <v>3</v>
      </c>
      <c r="MF295" s="25">
        <v>2</v>
      </c>
      <c r="MG295" s="25">
        <v>2</v>
      </c>
      <c r="MH295" s="25">
        <v>4</v>
      </c>
      <c r="MI295" s="25">
        <v>10</v>
      </c>
      <c r="MJ295" s="25">
        <v>3</v>
      </c>
      <c r="MK295" s="25">
        <v>3</v>
      </c>
      <c r="ML295" s="25">
        <v>2</v>
      </c>
      <c r="MM295" s="25">
        <v>1</v>
      </c>
      <c r="MN295" s="25">
        <v>13</v>
      </c>
      <c r="MO295" s="25">
        <v>13</v>
      </c>
      <c r="MP295" s="25">
        <v>13</v>
      </c>
      <c r="MQ295" s="25">
        <v>12</v>
      </c>
      <c r="MR295" s="25">
        <v>9</v>
      </c>
      <c r="MS295" s="25">
        <v>15</v>
      </c>
      <c r="MT295" s="25">
        <v>19</v>
      </c>
      <c r="MU295" s="25">
        <v>28</v>
      </c>
      <c r="MV295" s="25">
        <v>19</v>
      </c>
      <c r="MW295" s="44">
        <v>9</v>
      </c>
      <c r="MX295" s="44">
        <v>10</v>
      </c>
      <c r="MY295" s="44">
        <v>4</v>
      </c>
      <c r="MZ295" s="44">
        <v>38.461538461538467</v>
      </c>
      <c r="NA295" s="44">
        <v>61.53846153846154</v>
      </c>
      <c r="NB295" s="44">
        <v>23.076923076923077</v>
      </c>
      <c r="NC295" s="44">
        <v>25</v>
      </c>
      <c r="ND295" s="44">
        <v>22.222222222222221</v>
      </c>
      <c r="NE295" s="44">
        <v>13.333333333333334</v>
      </c>
      <c r="NF295" s="44">
        <v>21.052631578947366</v>
      </c>
      <c r="NG295" s="44">
        <v>35.714285714285715</v>
      </c>
      <c r="NH295" s="44">
        <v>15.789473684210526</v>
      </c>
      <c r="NI295" s="44">
        <v>33.333333333333329</v>
      </c>
      <c r="NJ295" s="44">
        <v>20</v>
      </c>
      <c r="NK295" s="44">
        <v>25</v>
      </c>
      <c r="NL295" s="25">
        <v>0</v>
      </c>
      <c r="NM295" s="25">
        <v>1</v>
      </c>
      <c r="NN295" s="25">
        <v>0</v>
      </c>
      <c r="NO295" s="25">
        <v>0</v>
      </c>
      <c r="NP295" s="25">
        <v>0</v>
      </c>
      <c r="NQ295" s="25">
        <v>1</v>
      </c>
      <c r="NR295" s="25">
        <v>0</v>
      </c>
      <c r="NS295" s="25">
        <v>0</v>
      </c>
      <c r="NT295" s="25">
        <v>0</v>
      </c>
      <c r="NU295" s="25">
        <v>0</v>
      </c>
      <c r="NV295" s="25">
        <v>0</v>
      </c>
      <c r="NW295" s="25">
        <v>0</v>
      </c>
      <c r="NX295" s="25">
        <v>6</v>
      </c>
      <c r="NY295" s="25">
        <v>5</v>
      </c>
      <c r="NZ295" s="25">
        <v>0</v>
      </c>
      <c r="OA295" s="25">
        <v>2</v>
      </c>
      <c r="OB295" s="25">
        <v>1</v>
      </c>
      <c r="OC295" s="25">
        <v>2</v>
      </c>
      <c r="OD295" s="44">
        <v>1</v>
      </c>
      <c r="OE295" s="44">
        <v>1</v>
      </c>
      <c r="OF295" s="44">
        <v>2</v>
      </c>
      <c r="OG295" s="44">
        <v>1</v>
      </c>
      <c r="OH295" s="44">
        <v>0</v>
      </c>
      <c r="OI295" s="44">
        <v>0</v>
      </c>
      <c r="OJ295" s="44">
        <v>0</v>
      </c>
      <c r="OK295" s="44">
        <v>20</v>
      </c>
      <c r="OL295" s="44">
        <v>999999999</v>
      </c>
      <c r="OM295" s="44">
        <v>0</v>
      </c>
      <c r="ON295" s="44">
        <v>0</v>
      </c>
      <c r="OO295" s="44">
        <v>50</v>
      </c>
      <c r="OP295" s="44">
        <v>0</v>
      </c>
      <c r="OQ295" s="44">
        <v>0</v>
      </c>
      <c r="OR295" s="44">
        <v>0</v>
      </c>
      <c r="OS295" s="44">
        <v>0</v>
      </c>
      <c r="OT295" s="44">
        <v>999999999</v>
      </c>
      <c r="OU295" s="44">
        <v>999999999</v>
      </c>
      <c r="OV295" s="25">
        <v>24</v>
      </c>
      <c r="OW295" s="25">
        <v>19</v>
      </c>
      <c r="OX295" s="25">
        <v>22</v>
      </c>
      <c r="OY295" s="25">
        <v>36</v>
      </c>
      <c r="OZ295" s="25">
        <v>40</v>
      </c>
      <c r="PA295" s="25">
        <v>48</v>
      </c>
      <c r="PB295" s="25">
        <v>48</v>
      </c>
      <c r="PC295" s="25">
        <v>69</v>
      </c>
      <c r="PD295" s="25">
        <v>58</v>
      </c>
      <c r="PE295" s="25">
        <v>49</v>
      </c>
      <c r="PF295" s="25">
        <v>50</v>
      </c>
      <c r="PG295" s="25">
        <v>15</v>
      </c>
      <c r="PH295" s="25">
        <v>60</v>
      </c>
      <c r="PI295" s="25">
        <v>69</v>
      </c>
      <c r="PJ295" s="25">
        <v>52</v>
      </c>
      <c r="PK295" s="25">
        <v>61</v>
      </c>
      <c r="PL295" s="25">
        <v>61</v>
      </c>
      <c r="PM295" s="25">
        <v>71</v>
      </c>
      <c r="PN295" s="25">
        <v>74</v>
      </c>
      <c r="PO295" s="25">
        <v>87</v>
      </c>
      <c r="PP295" s="25">
        <v>86</v>
      </c>
      <c r="PQ295" s="25">
        <v>63</v>
      </c>
      <c r="PR295" s="25">
        <v>63</v>
      </c>
      <c r="PS295" s="25">
        <v>42</v>
      </c>
      <c r="PT295" s="44">
        <v>40</v>
      </c>
      <c r="PU295" s="44">
        <v>27.536231884057973</v>
      </c>
      <c r="PV295" s="44">
        <v>42.307692307692307</v>
      </c>
      <c r="PW295" s="44">
        <v>59.016393442622949</v>
      </c>
      <c r="PX295" s="44">
        <v>65.573770491803273</v>
      </c>
      <c r="PY295" s="44">
        <v>67.605633802816897</v>
      </c>
      <c r="PZ295" s="44">
        <v>64.86486486486487</v>
      </c>
      <c r="QA295" s="44">
        <v>79.310344827586206</v>
      </c>
      <c r="QB295" s="44">
        <v>67.441860465116278</v>
      </c>
      <c r="QC295" s="44">
        <v>77.777777777777786</v>
      </c>
      <c r="QD295" s="44">
        <v>79.365079365079367</v>
      </c>
      <c r="QE295" s="44">
        <v>35.714285714285715</v>
      </c>
      <c r="QF295" s="25">
        <v>28</v>
      </c>
      <c r="QG295" s="25">
        <v>27</v>
      </c>
      <c r="QH295" s="25">
        <v>28</v>
      </c>
      <c r="QI295" s="25">
        <v>41</v>
      </c>
      <c r="QJ295" s="25">
        <v>40</v>
      </c>
      <c r="QK295" s="25">
        <v>40</v>
      </c>
      <c r="QL295" s="25">
        <v>45</v>
      </c>
      <c r="QM295" s="25">
        <v>71</v>
      </c>
      <c r="QN295" s="25">
        <v>57</v>
      </c>
      <c r="QO295" s="25">
        <v>49</v>
      </c>
      <c r="QP295" s="25">
        <v>29</v>
      </c>
      <c r="QQ295" s="25">
        <v>60</v>
      </c>
      <c r="QR295" s="25">
        <v>69</v>
      </c>
      <c r="QS295" s="25">
        <v>52</v>
      </c>
      <c r="QT295" s="25">
        <v>61</v>
      </c>
      <c r="QU295" s="25">
        <v>61</v>
      </c>
      <c r="QV295" s="25">
        <v>71</v>
      </c>
      <c r="QW295" s="25">
        <v>74</v>
      </c>
      <c r="QX295" s="25">
        <v>87</v>
      </c>
      <c r="QY295" s="25">
        <v>86</v>
      </c>
      <c r="QZ295" s="25">
        <v>63</v>
      </c>
      <c r="RA295" s="25">
        <v>63</v>
      </c>
      <c r="RB295" s="44">
        <v>46.666666666666664</v>
      </c>
      <c r="RC295" s="44">
        <v>39.130434782608695</v>
      </c>
      <c r="RD295" s="44">
        <v>53.846153846153847</v>
      </c>
      <c r="RE295" s="44">
        <v>67.213114754098356</v>
      </c>
      <c r="RF295" s="44">
        <v>65.573770491803273</v>
      </c>
      <c r="RG295" s="44">
        <v>56.338028169014088</v>
      </c>
      <c r="RH295" s="44">
        <v>60.810810810810814</v>
      </c>
      <c r="RI295" s="44">
        <v>81.609195402298852</v>
      </c>
      <c r="RJ295" s="44">
        <v>66.279069767441854</v>
      </c>
      <c r="RK295" s="44">
        <v>77.777777777777786</v>
      </c>
      <c r="RL295" s="44">
        <v>46.031746031746032</v>
      </c>
      <c r="RM295" s="25">
        <v>35</v>
      </c>
      <c r="RN295" s="25">
        <v>37</v>
      </c>
      <c r="RO295" s="25">
        <v>30</v>
      </c>
      <c r="RP295" s="25">
        <v>31</v>
      </c>
      <c r="RQ295" s="25">
        <v>38</v>
      </c>
      <c r="RR295" s="25">
        <v>44</v>
      </c>
      <c r="RS295" s="25">
        <v>43</v>
      </c>
      <c r="RT295" s="25">
        <v>57</v>
      </c>
      <c r="RU295" s="25">
        <v>42</v>
      </c>
      <c r="RV295" s="25">
        <v>31</v>
      </c>
      <c r="RW295" s="25">
        <v>33</v>
      </c>
      <c r="RX295" s="25">
        <v>20</v>
      </c>
      <c r="RY295" s="25">
        <v>24</v>
      </c>
      <c r="RZ295" s="25">
        <v>25</v>
      </c>
      <c r="SA295" s="25">
        <v>19</v>
      </c>
      <c r="SB295" s="25">
        <v>21</v>
      </c>
      <c r="SC295" s="25">
        <v>31</v>
      </c>
      <c r="SD295" s="25">
        <v>33</v>
      </c>
      <c r="SE295" s="25">
        <v>28</v>
      </c>
      <c r="SF295" s="25">
        <v>44</v>
      </c>
      <c r="SG295" s="25">
        <v>37</v>
      </c>
      <c r="SH295" s="25">
        <v>25</v>
      </c>
      <c r="SI295" s="25">
        <v>33</v>
      </c>
      <c r="SJ295" s="25">
        <v>17</v>
      </c>
      <c r="SK295" s="25">
        <v>23</v>
      </c>
      <c r="SL295" s="25">
        <v>21</v>
      </c>
      <c r="SM295" s="25">
        <v>19</v>
      </c>
      <c r="SN295" s="25">
        <v>18</v>
      </c>
      <c r="SO295" s="25">
        <v>28</v>
      </c>
      <c r="SP295" s="25">
        <v>30</v>
      </c>
      <c r="SQ295" s="25">
        <v>26</v>
      </c>
      <c r="SR295" s="25">
        <v>38</v>
      </c>
      <c r="SS295" s="25">
        <v>31</v>
      </c>
      <c r="ST295" s="25">
        <v>21</v>
      </c>
      <c r="SU295" s="25">
        <v>27</v>
      </c>
      <c r="SV295" s="25">
        <v>15</v>
      </c>
      <c r="SW295" s="44">
        <v>72.916666666666657</v>
      </c>
      <c r="SX295" s="44">
        <v>67.272727272727266</v>
      </c>
      <c r="SY295" s="44">
        <v>76.923076923076934</v>
      </c>
      <c r="SZ295" s="44">
        <v>60.784313725490193</v>
      </c>
      <c r="TA295" s="44">
        <v>74.509803921568633</v>
      </c>
      <c r="TB295" s="44">
        <v>77.192982456140342</v>
      </c>
      <c r="TC295" s="44">
        <v>72.881355932203391</v>
      </c>
      <c r="TD295" s="44">
        <v>70.370370370370367</v>
      </c>
      <c r="TE295" s="44">
        <v>61.764705882352942</v>
      </c>
      <c r="TF295" s="44">
        <v>62</v>
      </c>
      <c r="TG295" s="44">
        <v>66</v>
      </c>
      <c r="TH295" s="44">
        <v>64.516129032258064</v>
      </c>
      <c r="TI295" s="44">
        <v>50</v>
      </c>
      <c r="TJ295" s="44">
        <v>45.454545454545453</v>
      </c>
      <c r="TK295" s="44">
        <v>48.717948717948715</v>
      </c>
      <c r="TL295" s="44">
        <v>41.17647058823529</v>
      </c>
      <c r="TM295" s="44">
        <v>60.784313725490193</v>
      </c>
      <c r="TN295" s="44">
        <v>57.894736842105267</v>
      </c>
      <c r="TO295" s="44">
        <v>47.457627118644069</v>
      </c>
      <c r="TP295" s="44">
        <v>54.320987654320987</v>
      </c>
      <c r="TQ295" s="44">
        <v>54.411764705882348</v>
      </c>
      <c r="TR295" s="44">
        <v>50</v>
      </c>
      <c r="TS295" s="44">
        <v>66</v>
      </c>
      <c r="TT295" s="44">
        <v>54.838709677419352</v>
      </c>
      <c r="TU295" s="44">
        <v>47.916666666666671</v>
      </c>
      <c r="TV295" s="44">
        <v>38.181818181818187</v>
      </c>
      <c r="TW295" s="44">
        <v>48.717948717948715</v>
      </c>
      <c r="TX295" s="44">
        <v>35.294117647058826</v>
      </c>
      <c r="TY295" s="44">
        <v>54.901960784313729</v>
      </c>
      <c r="TZ295" s="44">
        <v>52.631578947368418</v>
      </c>
      <c r="UA295" s="44">
        <v>44.067796610169488</v>
      </c>
      <c r="UB295" s="44">
        <v>46.913580246913575</v>
      </c>
      <c r="UC295" s="44">
        <v>45.588235294117645</v>
      </c>
      <c r="UD295" s="44">
        <v>42</v>
      </c>
      <c r="UE295" s="44">
        <v>54</v>
      </c>
      <c r="UF295" s="44">
        <v>48.387096774193552</v>
      </c>
    </row>
    <row r="296" spans="1:552" x14ac:dyDescent="0.25">
      <c r="A296" s="2" t="str">
        <f t="shared" si="4"/>
        <v xml:space="preserve">500270 Campo Grande                                                                                                                                 </v>
      </c>
      <c r="B296" s="58">
        <v>500270</v>
      </c>
      <c r="C296" s="2" t="s">
        <v>340</v>
      </c>
      <c r="D296" s="56">
        <v>36</v>
      </c>
      <c r="E296" s="56">
        <v>41</v>
      </c>
      <c r="F296" s="56">
        <v>35</v>
      </c>
      <c r="G296" s="56">
        <v>41</v>
      </c>
      <c r="H296" s="56">
        <v>55</v>
      </c>
      <c r="I296" s="56">
        <v>49</v>
      </c>
      <c r="J296" s="56">
        <v>42</v>
      </c>
      <c r="K296" s="56">
        <v>62</v>
      </c>
      <c r="L296" s="56">
        <v>57</v>
      </c>
      <c r="M296" s="56">
        <v>61</v>
      </c>
      <c r="N296" s="56">
        <v>40</v>
      </c>
      <c r="O296" s="56">
        <v>54</v>
      </c>
      <c r="P296" s="59">
        <v>7</v>
      </c>
      <c r="Q296" s="59">
        <v>15</v>
      </c>
      <c r="R296" s="59">
        <v>11</v>
      </c>
      <c r="S296" s="59">
        <v>14</v>
      </c>
      <c r="T296" s="59">
        <v>20</v>
      </c>
      <c r="U296" s="59">
        <v>29</v>
      </c>
      <c r="V296" s="59">
        <v>19</v>
      </c>
      <c r="W296" s="59">
        <v>32</v>
      </c>
      <c r="X296" s="59">
        <v>42</v>
      </c>
      <c r="Y296" s="59">
        <v>43</v>
      </c>
      <c r="Z296" s="59">
        <v>32</v>
      </c>
      <c r="AA296" s="59">
        <v>35</v>
      </c>
      <c r="AB296" s="62">
        <v>19.444444444444446</v>
      </c>
      <c r="AC296" s="62">
        <v>36.585365853658537</v>
      </c>
      <c r="AD296" s="62">
        <v>31.428571428571427</v>
      </c>
      <c r="AE296" s="62">
        <v>34.146341463414636</v>
      </c>
      <c r="AF296" s="62">
        <v>36.363636363636367</v>
      </c>
      <c r="AG296" s="62">
        <v>59.183673469387756</v>
      </c>
      <c r="AH296" s="62">
        <v>45.238095238095241</v>
      </c>
      <c r="AI296" s="62">
        <v>51.612903225806448</v>
      </c>
      <c r="AJ296" s="62">
        <v>73.68421052631578</v>
      </c>
      <c r="AK296" s="62">
        <v>70.491803278688522</v>
      </c>
      <c r="AL296" s="62">
        <v>80</v>
      </c>
      <c r="AM296" s="62">
        <v>64.81481481481481</v>
      </c>
      <c r="AN296" s="61">
        <v>26</v>
      </c>
      <c r="AO296" s="25">
        <v>26</v>
      </c>
      <c r="AP296" s="25">
        <v>23</v>
      </c>
      <c r="AQ296" s="25">
        <v>26</v>
      </c>
      <c r="AR296" s="25">
        <v>34</v>
      </c>
      <c r="AS296" s="25">
        <v>20</v>
      </c>
      <c r="AT296" s="25">
        <v>21</v>
      </c>
      <c r="AU296" s="25">
        <v>29</v>
      </c>
      <c r="AV296" s="25">
        <v>14</v>
      </c>
      <c r="AW296" s="25">
        <v>14</v>
      </c>
      <c r="AX296" s="25">
        <v>7</v>
      </c>
      <c r="AY296" s="25">
        <v>17</v>
      </c>
      <c r="AZ296" s="39">
        <v>72.222222222222214</v>
      </c>
      <c r="BA296" s="39">
        <v>63.414634146341463</v>
      </c>
      <c r="BB296" s="39">
        <v>65.714285714285708</v>
      </c>
      <c r="BC296" s="39">
        <v>63.414634146341463</v>
      </c>
      <c r="BD296" s="39">
        <v>61.818181818181813</v>
      </c>
      <c r="BE296" s="39">
        <v>40.816326530612244</v>
      </c>
      <c r="BF296" s="39">
        <v>50</v>
      </c>
      <c r="BG296" s="39">
        <v>46.774193548387096</v>
      </c>
      <c r="BH296" s="39">
        <v>24.561403508771928</v>
      </c>
      <c r="BI296" s="39">
        <v>22.950819672131146</v>
      </c>
      <c r="BJ296" s="39">
        <v>17.5</v>
      </c>
      <c r="BK296" s="39">
        <v>31.481481481481481</v>
      </c>
      <c r="BL296" s="25">
        <v>3</v>
      </c>
      <c r="BM296" s="25">
        <v>0</v>
      </c>
      <c r="BN296" s="25">
        <v>1</v>
      </c>
      <c r="BO296" s="25">
        <v>1</v>
      </c>
      <c r="BP296" s="25">
        <v>1</v>
      </c>
      <c r="BQ296" s="25">
        <v>0</v>
      </c>
      <c r="BR296" s="25">
        <v>2</v>
      </c>
      <c r="BS296" s="25">
        <v>1</v>
      </c>
      <c r="BT296" s="25">
        <v>1</v>
      </c>
      <c r="BU296" s="25">
        <v>4</v>
      </c>
      <c r="BV296" s="25">
        <v>1</v>
      </c>
      <c r="BW296" s="25">
        <v>2</v>
      </c>
      <c r="BX296" s="39">
        <v>8.3333333333333321</v>
      </c>
      <c r="BY296" s="39">
        <v>0</v>
      </c>
      <c r="BZ296" s="39">
        <v>2.8571428571428572</v>
      </c>
      <c r="CA296" s="39">
        <v>2.4390243902439024</v>
      </c>
      <c r="CB296" s="39">
        <v>1.8181818181818181</v>
      </c>
      <c r="CC296" s="39">
        <v>0</v>
      </c>
      <c r="CD296" s="39">
        <v>4.7619047619047619</v>
      </c>
      <c r="CE296" s="39">
        <v>1.6129032258064515</v>
      </c>
      <c r="CF296" s="39">
        <v>1.7543859649122806</v>
      </c>
      <c r="CG296" s="39">
        <v>6.557377049180328</v>
      </c>
      <c r="CH296" s="39">
        <v>2.5</v>
      </c>
      <c r="CI296" s="39">
        <v>3.7037037037037033</v>
      </c>
      <c r="CJ296" s="63">
        <v>2</v>
      </c>
      <c r="CK296" s="63">
        <v>7</v>
      </c>
      <c r="CL296" s="63">
        <v>3</v>
      </c>
      <c r="CM296" s="63">
        <v>3</v>
      </c>
      <c r="CN296" s="63">
        <v>4</v>
      </c>
      <c r="CO296" s="63">
        <v>9</v>
      </c>
      <c r="CP296" s="63">
        <v>4</v>
      </c>
      <c r="CQ296" s="63">
        <v>13</v>
      </c>
      <c r="CR296" s="63">
        <v>20</v>
      </c>
      <c r="CS296" s="63">
        <v>18</v>
      </c>
      <c r="CT296" s="63">
        <v>9</v>
      </c>
      <c r="CU296" s="63">
        <v>13</v>
      </c>
      <c r="CV296" s="63">
        <v>1</v>
      </c>
      <c r="CW296" s="63">
        <v>1</v>
      </c>
      <c r="CX296" s="63">
        <v>1</v>
      </c>
      <c r="CY296" s="63">
        <v>1</v>
      </c>
      <c r="CZ296" s="63">
        <v>3</v>
      </c>
      <c r="DA296" s="63">
        <v>3</v>
      </c>
      <c r="DB296" s="63">
        <v>2</v>
      </c>
      <c r="DC296" s="63">
        <v>3</v>
      </c>
      <c r="DD296" s="63">
        <v>2</v>
      </c>
      <c r="DE296" s="63">
        <v>2</v>
      </c>
      <c r="DF296" s="63">
        <v>0</v>
      </c>
      <c r="DG296" s="63">
        <v>4</v>
      </c>
      <c r="DH296" s="25">
        <v>1</v>
      </c>
      <c r="DI296" s="25">
        <v>2</v>
      </c>
      <c r="DJ296" s="25">
        <v>2</v>
      </c>
      <c r="DK296" s="25">
        <v>3</v>
      </c>
      <c r="DL296" s="25">
        <v>2</v>
      </c>
      <c r="DM296" s="25">
        <v>4</v>
      </c>
      <c r="DN296" s="25">
        <v>1</v>
      </c>
      <c r="DO296" s="25">
        <v>3</v>
      </c>
      <c r="DP296" s="25">
        <v>3</v>
      </c>
      <c r="DQ296" s="25">
        <v>4</v>
      </c>
      <c r="DR296" s="25">
        <v>4</v>
      </c>
      <c r="DS296" s="25">
        <v>4</v>
      </c>
      <c r="DT296" s="34">
        <v>4</v>
      </c>
      <c r="DU296" s="34">
        <v>10</v>
      </c>
      <c r="DV296" s="34">
        <v>6</v>
      </c>
      <c r="DW296" s="34">
        <v>7</v>
      </c>
      <c r="DX296" s="34">
        <v>9</v>
      </c>
      <c r="DY296" s="34">
        <v>16</v>
      </c>
      <c r="DZ296" s="34">
        <v>7</v>
      </c>
      <c r="EA296" s="2">
        <v>19</v>
      </c>
      <c r="EB296" s="2">
        <v>25</v>
      </c>
      <c r="EC296" s="2">
        <v>24</v>
      </c>
      <c r="ED296" s="2">
        <v>13</v>
      </c>
      <c r="EE296" s="2">
        <v>21</v>
      </c>
      <c r="EF296" s="34">
        <v>50</v>
      </c>
      <c r="EG296" s="34">
        <v>70</v>
      </c>
      <c r="EH296" s="34">
        <v>50</v>
      </c>
      <c r="EI296" s="34">
        <v>42.857142857142854</v>
      </c>
      <c r="EJ296" s="34">
        <v>44.444444444444443</v>
      </c>
      <c r="EK296" s="34">
        <v>56.25</v>
      </c>
      <c r="EL296" s="34">
        <v>57.142857142857139</v>
      </c>
      <c r="EM296" s="34">
        <v>68.421052631578945</v>
      </c>
      <c r="EN296" s="34">
        <v>80</v>
      </c>
      <c r="EO296" s="34">
        <v>75</v>
      </c>
      <c r="EP296" s="34">
        <v>69.230769230769226</v>
      </c>
      <c r="EQ296" s="34">
        <v>61.904761904761905</v>
      </c>
      <c r="ER296" s="34">
        <v>25</v>
      </c>
      <c r="ES296" s="34">
        <v>10</v>
      </c>
      <c r="ET296" s="34">
        <v>16.666666666666664</v>
      </c>
      <c r="EU296" s="34">
        <v>14.285714285714285</v>
      </c>
      <c r="EV296" s="34">
        <v>33.333333333333329</v>
      </c>
      <c r="EW296" s="34">
        <v>18.75</v>
      </c>
      <c r="EX296" s="34">
        <v>28.571428571428569</v>
      </c>
      <c r="EY296" s="34">
        <v>15.789473684210526</v>
      </c>
      <c r="EZ296" s="34">
        <v>8</v>
      </c>
      <c r="FA296" s="34">
        <v>8.3333333333333321</v>
      </c>
      <c r="FB296" s="34">
        <v>0</v>
      </c>
      <c r="FC296" s="34">
        <v>19.047619047619047</v>
      </c>
      <c r="FD296" s="42">
        <v>25</v>
      </c>
      <c r="FE296" s="42">
        <v>20</v>
      </c>
      <c r="FF296" s="42">
        <v>33.333333333333329</v>
      </c>
      <c r="FG296" s="42">
        <v>42.857142857142854</v>
      </c>
      <c r="FH296" s="42">
        <v>22.222222222222221</v>
      </c>
      <c r="FI296" s="42">
        <v>25</v>
      </c>
      <c r="FJ296" s="42">
        <v>14.285714285714285</v>
      </c>
      <c r="FK296" s="42">
        <v>15.789473684210526</v>
      </c>
      <c r="FL296" s="42">
        <v>12</v>
      </c>
      <c r="FM296" s="42">
        <v>16.666666666666664</v>
      </c>
      <c r="FN296" s="42">
        <v>30.76923076923077</v>
      </c>
      <c r="FO296" s="42">
        <v>19.047619047619047</v>
      </c>
      <c r="FP296" s="42">
        <v>2</v>
      </c>
      <c r="FQ296" s="2">
        <v>9</v>
      </c>
      <c r="FR296" s="2">
        <v>7</v>
      </c>
      <c r="FS296" s="2">
        <v>5</v>
      </c>
      <c r="FT296" s="2">
        <v>10</v>
      </c>
      <c r="FU296" s="2">
        <v>14</v>
      </c>
      <c r="FV296" s="2">
        <v>9</v>
      </c>
      <c r="FW296" s="2">
        <v>23</v>
      </c>
      <c r="FX296" s="2">
        <v>26</v>
      </c>
      <c r="FY296" s="2">
        <v>25</v>
      </c>
      <c r="FZ296" s="2">
        <v>26</v>
      </c>
      <c r="GA296" s="2">
        <v>23</v>
      </c>
      <c r="GB296" s="25">
        <v>3</v>
      </c>
      <c r="GC296" s="25">
        <v>0</v>
      </c>
      <c r="GD296" s="25">
        <v>2</v>
      </c>
      <c r="GE296" s="25">
        <v>2</v>
      </c>
      <c r="GF296" s="25">
        <v>2</v>
      </c>
      <c r="GG296" s="25">
        <v>7</v>
      </c>
      <c r="GH296" s="25">
        <v>2</v>
      </c>
      <c r="GI296" s="25">
        <v>4</v>
      </c>
      <c r="GJ296" s="25">
        <v>5</v>
      </c>
      <c r="GK296" s="25">
        <v>9</v>
      </c>
      <c r="GL296" s="25">
        <v>2</v>
      </c>
      <c r="GM296" s="25">
        <v>5</v>
      </c>
      <c r="GN296" s="2">
        <v>1</v>
      </c>
      <c r="GO296" s="2">
        <v>4</v>
      </c>
      <c r="GP296" s="2">
        <v>0</v>
      </c>
      <c r="GQ296" s="2">
        <v>6</v>
      </c>
      <c r="GR296" s="2">
        <v>5</v>
      </c>
      <c r="GS296" s="2">
        <v>5</v>
      </c>
      <c r="GT296" s="2">
        <v>5</v>
      </c>
      <c r="GU296" s="2">
        <v>2</v>
      </c>
      <c r="GV296" s="2">
        <v>7</v>
      </c>
      <c r="GW296" s="2">
        <v>2</v>
      </c>
      <c r="GX296" s="2">
        <v>2</v>
      </c>
      <c r="GY296" s="2">
        <v>5</v>
      </c>
      <c r="GZ296" s="2">
        <v>6</v>
      </c>
      <c r="HA296" s="2">
        <v>13</v>
      </c>
      <c r="HB296" s="2">
        <v>9</v>
      </c>
      <c r="HC296" s="2">
        <v>13</v>
      </c>
      <c r="HD296" s="2">
        <v>17</v>
      </c>
      <c r="HE296" s="2">
        <v>26</v>
      </c>
      <c r="HF296" s="2">
        <v>16</v>
      </c>
      <c r="HG296" s="2">
        <v>29</v>
      </c>
      <c r="HH296" s="2">
        <v>38</v>
      </c>
      <c r="HI296" s="2">
        <v>36</v>
      </c>
      <c r="HJ296" s="2">
        <v>30</v>
      </c>
      <c r="HK296" s="2">
        <v>33</v>
      </c>
      <c r="HL296" s="34">
        <v>33.333333333333329</v>
      </c>
      <c r="HM296" s="34">
        <v>69.230769230769226</v>
      </c>
      <c r="HN296" s="34">
        <v>77.777777777777786</v>
      </c>
      <c r="HO296" s="34">
        <v>38.461538461538467</v>
      </c>
      <c r="HP296" s="34">
        <v>58.82352941176471</v>
      </c>
      <c r="HQ296" s="34">
        <v>53.846153846153847</v>
      </c>
      <c r="HR296" s="34">
        <v>56.25</v>
      </c>
      <c r="HS296" s="34">
        <v>79.310344827586206</v>
      </c>
      <c r="HT296" s="34">
        <v>68.421052631578945</v>
      </c>
      <c r="HU296" s="34">
        <v>69.444444444444443</v>
      </c>
      <c r="HV296" s="34">
        <v>86.666666666666671</v>
      </c>
      <c r="HW296" s="34">
        <v>69.696969696969703</v>
      </c>
      <c r="HX296" s="39">
        <v>50</v>
      </c>
      <c r="HY296" s="39">
        <v>0</v>
      </c>
      <c r="HZ296" s="39">
        <v>22.222222222222221</v>
      </c>
      <c r="IA296" s="39">
        <v>15.384615384615385</v>
      </c>
      <c r="IB296" s="39">
        <v>11.76470588235294</v>
      </c>
      <c r="IC296" s="39">
        <v>26.923076923076923</v>
      </c>
      <c r="ID296" s="39">
        <v>12.5</v>
      </c>
      <c r="IE296" s="39">
        <v>13.793103448275861</v>
      </c>
      <c r="IF296" s="39">
        <v>13.157894736842104</v>
      </c>
      <c r="IG296" s="39">
        <v>25</v>
      </c>
      <c r="IH296" s="39">
        <v>6.666666666666667</v>
      </c>
      <c r="II296" s="39">
        <v>15.151515151515152</v>
      </c>
      <c r="IJ296" s="39">
        <v>16.666666666666664</v>
      </c>
      <c r="IK296" s="39">
        <v>30.76923076923077</v>
      </c>
      <c r="IL296" s="39">
        <v>0</v>
      </c>
      <c r="IM296" s="39">
        <v>46.153846153846153</v>
      </c>
      <c r="IN296" s="39">
        <v>29.411764705882355</v>
      </c>
      <c r="IO296" s="39">
        <v>19.230769230769234</v>
      </c>
      <c r="IP296" s="39">
        <v>31.25</v>
      </c>
      <c r="IQ296" s="39">
        <v>6.8965517241379306</v>
      </c>
      <c r="IR296" s="39">
        <v>18.421052631578945</v>
      </c>
      <c r="IS296" s="39">
        <v>5.5555555555555554</v>
      </c>
      <c r="IT296" s="39">
        <v>6.666666666666667</v>
      </c>
      <c r="IU296" s="39">
        <v>15.151515151515152</v>
      </c>
      <c r="IV296" s="39">
        <v>6</v>
      </c>
      <c r="IW296" s="39">
        <v>10</v>
      </c>
      <c r="IX296" s="39">
        <v>12</v>
      </c>
      <c r="IY296" s="39">
        <v>9</v>
      </c>
      <c r="IZ296" s="39">
        <v>16</v>
      </c>
      <c r="JA296" s="39">
        <v>11</v>
      </c>
      <c r="JB296" s="39">
        <v>7</v>
      </c>
      <c r="JC296" s="39">
        <v>13</v>
      </c>
      <c r="JD296" s="2">
        <v>8</v>
      </c>
      <c r="JE296" s="2">
        <v>9</v>
      </c>
      <c r="JF296" s="2">
        <v>3</v>
      </c>
      <c r="JG296" s="2">
        <v>16</v>
      </c>
      <c r="JH296" s="2">
        <v>7</v>
      </c>
      <c r="JI296" s="2">
        <v>4</v>
      </c>
      <c r="JJ296" s="2">
        <v>7</v>
      </c>
      <c r="JK296" s="2">
        <v>7</v>
      </c>
      <c r="JL296" s="2">
        <v>7</v>
      </c>
      <c r="JM296" s="44">
        <v>5</v>
      </c>
      <c r="JN296" s="44">
        <v>11</v>
      </c>
      <c r="JO296" s="44">
        <v>3</v>
      </c>
      <c r="JP296" s="2">
        <v>3</v>
      </c>
      <c r="JQ296" s="2">
        <v>3</v>
      </c>
      <c r="JR296" s="2">
        <v>1</v>
      </c>
      <c r="JS296" s="2">
        <v>0</v>
      </c>
      <c r="JT296" s="2">
        <v>11</v>
      </c>
      <c r="JU296" s="2">
        <v>11</v>
      </c>
      <c r="JV296" s="2">
        <v>2</v>
      </c>
      <c r="JW296" s="2">
        <v>6</v>
      </c>
      <c r="JX296" s="2">
        <v>11</v>
      </c>
      <c r="JY296" s="2">
        <v>3</v>
      </c>
      <c r="JZ296" s="2">
        <v>2</v>
      </c>
      <c r="KA296" s="2">
        <v>10</v>
      </c>
      <c r="KB296" s="25">
        <v>3</v>
      </c>
      <c r="KC296" s="25">
        <v>2</v>
      </c>
      <c r="KD296" s="25">
        <v>3</v>
      </c>
      <c r="KE296" s="25">
        <v>0</v>
      </c>
      <c r="KF296" s="25">
        <v>24</v>
      </c>
      <c r="KG296" s="25">
        <v>25</v>
      </c>
      <c r="KH296" s="25">
        <v>21</v>
      </c>
      <c r="KI296" s="25">
        <v>22</v>
      </c>
      <c r="KJ296" s="25">
        <v>34</v>
      </c>
      <c r="KK296" s="25">
        <v>19</v>
      </c>
      <c r="KL296" s="25">
        <v>20</v>
      </c>
      <c r="KM296" s="25">
        <v>26</v>
      </c>
      <c r="KN296" s="25">
        <v>14</v>
      </c>
      <c r="KO296" s="25">
        <v>14</v>
      </c>
      <c r="KP296" s="25">
        <v>7</v>
      </c>
      <c r="KQ296" s="25">
        <v>16</v>
      </c>
      <c r="KR296" s="44">
        <v>25</v>
      </c>
      <c r="KS296" s="44">
        <v>40</v>
      </c>
      <c r="KT296" s="44">
        <v>57.142857142857139</v>
      </c>
      <c r="KU296" s="44">
        <v>40.909090909090914</v>
      </c>
      <c r="KV296" s="44">
        <v>47.058823529411761</v>
      </c>
      <c r="KW296" s="44">
        <v>57.894736842105267</v>
      </c>
      <c r="KX296" s="44">
        <v>35</v>
      </c>
      <c r="KY296" s="44">
        <v>50</v>
      </c>
      <c r="KZ296" s="44">
        <v>57.142857142857139</v>
      </c>
      <c r="LA296" s="44">
        <v>64.285714285714292</v>
      </c>
      <c r="LB296" s="44">
        <v>42.857142857142854</v>
      </c>
      <c r="LC296" s="44">
        <v>100</v>
      </c>
      <c r="LD296" s="44">
        <v>29.166666666666668</v>
      </c>
      <c r="LE296" s="44">
        <v>16</v>
      </c>
      <c r="LF296" s="44">
        <v>33.333333333333329</v>
      </c>
      <c r="LG296" s="44">
        <v>31.818181818181817</v>
      </c>
      <c r="LH296" s="44">
        <v>20.588235294117645</v>
      </c>
      <c r="LI296" s="44">
        <v>26.315789473684209</v>
      </c>
      <c r="LJ296" s="44">
        <v>55.000000000000007</v>
      </c>
      <c r="LK296" s="44">
        <v>11.538461538461538</v>
      </c>
      <c r="LL296" s="44">
        <v>21.428571428571427</v>
      </c>
      <c r="LM296" s="44">
        <v>21.428571428571427</v>
      </c>
      <c r="LN296" s="44">
        <v>14.285714285714285</v>
      </c>
      <c r="LO296" s="44">
        <v>0</v>
      </c>
      <c r="LP296" s="44">
        <v>45.833333333333329</v>
      </c>
      <c r="LQ296" s="44">
        <v>44</v>
      </c>
      <c r="LR296" s="44">
        <v>9.5238095238095237</v>
      </c>
      <c r="LS296" s="44">
        <v>27.27272727272727</v>
      </c>
      <c r="LT296" s="44">
        <v>32.352941176470587</v>
      </c>
      <c r="LU296" s="44">
        <v>15.789473684210526</v>
      </c>
      <c r="LV296" s="44">
        <v>10</v>
      </c>
      <c r="LW296" s="44">
        <v>38.461538461538467</v>
      </c>
      <c r="LX296" s="44">
        <v>21.428571428571427</v>
      </c>
      <c r="LY296" s="44">
        <v>14.285714285714285</v>
      </c>
      <c r="LZ296" s="44">
        <v>42.857142857142854</v>
      </c>
      <c r="MA296" s="44">
        <v>0</v>
      </c>
      <c r="MB296" s="25">
        <v>0</v>
      </c>
      <c r="MC296" s="25">
        <v>1</v>
      </c>
      <c r="MD296" s="25">
        <v>2</v>
      </c>
      <c r="ME296" s="25">
        <v>4</v>
      </c>
      <c r="MF296" s="25">
        <v>4</v>
      </c>
      <c r="MG296" s="25">
        <v>7</v>
      </c>
      <c r="MH296" s="25">
        <v>1</v>
      </c>
      <c r="MI296" s="25">
        <v>4</v>
      </c>
      <c r="MJ296" s="25">
        <v>6</v>
      </c>
      <c r="MK296" s="25">
        <v>7</v>
      </c>
      <c r="ML296" s="25">
        <v>0</v>
      </c>
      <c r="MM296" s="25">
        <v>6</v>
      </c>
      <c r="MN296" s="25">
        <v>4</v>
      </c>
      <c r="MO296" s="25">
        <v>10</v>
      </c>
      <c r="MP296" s="25">
        <v>6</v>
      </c>
      <c r="MQ296" s="25">
        <v>7</v>
      </c>
      <c r="MR296" s="25">
        <v>9</v>
      </c>
      <c r="MS296" s="25">
        <v>17</v>
      </c>
      <c r="MT296" s="25">
        <v>6</v>
      </c>
      <c r="MU296" s="25">
        <v>19</v>
      </c>
      <c r="MV296" s="25">
        <v>19</v>
      </c>
      <c r="MW296" s="44">
        <v>17</v>
      </c>
      <c r="MX296" s="44">
        <v>9</v>
      </c>
      <c r="MY296" s="44">
        <v>15</v>
      </c>
      <c r="MZ296" s="44">
        <v>0</v>
      </c>
      <c r="NA296" s="44">
        <v>10</v>
      </c>
      <c r="NB296" s="44">
        <v>33.333333333333329</v>
      </c>
      <c r="NC296" s="44">
        <v>57.142857142857139</v>
      </c>
      <c r="ND296" s="44">
        <v>44.444444444444443</v>
      </c>
      <c r="NE296" s="44">
        <v>41.17647058823529</v>
      </c>
      <c r="NF296" s="44">
        <v>16.666666666666664</v>
      </c>
      <c r="NG296" s="44">
        <v>21.052631578947366</v>
      </c>
      <c r="NH296" s="44">
        <v>31.578947368421051</v>
      </c>
      <c r="NI296" s="44">
        <v>41.17647058823529</v>
      </c>
      <c r="NJ296" s="44">
        <v>0</v>
      </c>
      <c r="NK296" s="44">
        <v>40</v>
      </c>
      <c r="NL296" s="25">
        <v>0</v>
      </c>
      <c r="NM296" s="25">
        <v>0</v>
      </c>
      <c r="NN296" s="25">
        <v>1</v>
      </c>
      <c r="NO296" s="25">
        <v>0</v>
      </c>
      <c r="NP296" s="25">
        <v>1</v>
      </c>
      <c r="NQ296" s="25">
        <v>0</v>
      </c>
      <c r="NR296" s="25">
        <v>1</v>
      </c>
      <c r="NS296" s="25">
        <v>0</v>
      </c>
      <c r="NT296" s="25">
        <v>0</v>
      </c>
      <c r="NU296" s="25">
        <v>0</v>
      </c>
      <c r="NV296" s="25">
        <v>0</v>
      </c>
      <c r="NW296" s="25">
        <v>0</v>
      </c>
      <c r="NX296" s="25">
        <v>4</v>
      </c>
      <c r="NY296" s="25">
        <v>2</v>
      </c>
      <c r="NZ296" s="25">
        <v>3</v>
      </c>
      <c r="OA296" s="25">
        <v>3</v>
      </c>
      <c r="OB296" s="25">
        <v>8</v>
      </c>
      <c r="OC296" s="25">
        <v>3</v>
      </c>
      <c r="OD296" s="44">
        <v>4</v>
      </c>
      <c r="OE296" s="44">
        <v>0</v>
      </c>
      <c r="OF296" s="44">
        <v>0</v>
      </c>
      <c r="OG296" s="44">
        <v>0</v>
      </c>
      <c r="OH296" s="44">
        <v>0</v>
      </c>
      <c r="OI296" s="44">
        <v>1</v>
      </c>
      <c r="OJ296" s="44">
        <v>0</v>
      </c>
      <c r="OK296" s="44">
        <v>0</v>
      </c>
      <c r="OL296" s="44">
        <v>33.333333333333329</v>
      </c>
      <c r="OM296" s="44">
        <v>0</v>
      </c>
      <c r="ON296" s="44">
        <v>12.5</v>
      </c>
      <c r="OO296" s="44">
        <v>0</v>
      </c>
      <c r="OP296" s="44">
        <v>25</v>
      </c>
      <c r="OQ296" s="44">
        <v>999999999</v>
      </c>
      <c r="OR296" s="44">
        <v>999999999</v>
      </c>
      <c r="OS296" s="44">
        <v>999999999</v>
      </c>
      <c r="OT296" s="44">
        <v>999999999</v>
      </c>
      <c r="OU296" s="44">
        <v>0</v>
      </c>
      <c r="OV296" s="25">
        <v>16</v>
      </c>
      <c r="OW296" s="25">
        <v>20</v>
      </c>
      <c r="OX296" s="25">
        <v>22</v>
      </c>
      <c r="OY296" s="25">
        <v>25</v>
      </c>
      <c r="OZ296" s="25">
        <v>36</v>
      </c>
      <c r="PA296" s="25">
        <v>52</v>
      </c>
      <c r="PB296" s="25">
        <v>40</v>
      </c>
      <c r="PC296" s="25">
        <v>57</v>
      </c>
      <c r="PD296" s="25">
        <v>54</v>
      </c>
      <c r="PE296" s="25">
        <v>49</v>
      </c>
      <c r="PF296" s="25">
        <v>35</v>
      </c>
      <c r="PG296" s="25">
        <v>20</v>
      </c>
      <c r="PH296" s="25">
        <v>43</v>
      </c>
      <c r="PI296" s="25">
        <v>54</v>
      </c>
      <c r="PJ296" s="25">
        <v>50</v>
      </c>
      <c r="PK296" s="25">
        <v>50</v>
      </c>
      <c r="PL296" s="25">
        <v>64</v>
      </c>
      <c r="PM296" s="25">
        <v>70</v>
      </c>
      <c r="PN296" s="25">
        <v>57</v>
      </c>
      <c r="PO296" s="25">
        <v>70</v>
      </c>
      <c r="PP296" s="25">
        <v>74</v>
      </c>
      <c r="PQ296" s="25">
        <v>68</v>
      </c>
      <c r="PR296" s="25">
        <v>54</v>
      </c>
      <c r="PS296" s="25">
        <v>62</v>
      </c>
      <c r="PT296" s="44">
        <v>37.209302325581397</v>
      </c>
      <c r="PU296" s="44">
        <v>37.037037037037038</v>
      </c>
      <c r="PV296" s="44">
        <v>44</v>
      </c>
      <c r="PW296" s="44">
        <v>50</v>
      </c>
      <c r="PX296" s="44">
        <v>56.25</v>
      </c>
      <c r="PY296" s="44">
        <v>74.285714285714292</v>
      </c>
      <c r="PZ296" s="44">
        <v>70.175438596491219</v>
      </c>
      <c r="QA296" s="44">
        <v>81.428571428571431</v>
      </c>
      <c r="QB296" s="44">
        <v>72.972972972972968</v>
      </c>
      <c r="QC296" s="44">
        <v>72.058823529411768</v>
      </c>
      <c r="QD296" s="44">
        <v>64.81481481481481</v>
      </c>
      <c r="QE296" s="44">
        <v>32.258064516129032</v>
      </c>
      <c r="QF296" s="25">
        <v>16</v>
      </c>
      <c r="QG296" s="25">
        <v>19</v>
      </c>
      <c r="QH296" s="25">
        <v>24</v>
      </c>
      <c r="QI296" s="25">
        <v>32</v>
      </c>
      <c r="QJ296" s="25">
        <v>44</v>
      </c>
      <c r="QK296" s="25">
        <v>55</v>
      </c>
      <c r="QL296" s="25">
        <v>40</v>
      </c>
      <c r="QM296" s="25">
        <v>49</v>
      </c>
      <c r="QN296" s="25">
        <v>52</v>
      </c>
      <c r="QO296" s="25">
        <v>44</v>
      </c>
      <c r="QP296" s="25">
        <v>19</v>
      </c>
      <c r="QQ296" s="25">
        <v>43</v>
      </c>
      <c r="QR296" s="25">
        <v>54</v>
      </c>
      <c r="QS296" s="25">
        <v>50</v>
      </c>
      <c r="QT296" s="25">
        <v>50</v>
      </c>
      <c r="QU296" s="25">
        <v>64</v>
      </c>
      <c r="QV296" s="25">
        <v>70</v>
      </c>
      <c r="QW296" s="25">
        <v>57</v>
      </c>
      <c r="QX296" s="25">
        <v>70</v>
      </c>
      <c r="QY296" s="25">
        <v>74</v>
      </c>
      <c r="QZ296" s="25">
        <v>68</v>
      </c>
      <c r="RA296" s="25">
        <v>54</v>
      </c>
      <c r="RB296" s="44">
        <v>37.209302325581397</v>
      </c>
      <c r="RC296" s="44">
        <v>35.185185185185183</v>
      </c>
      <c r="RD296" s="44">
        <v>48</v>
      </c>
      <c r="RE296" s="44">
        <v>64</v>
      </c>
      <c r="RF296" s="44">
        <v>68.75</v>
      </c>
      <c r="RG296" s="44">
        <v>78.571428571428569</v>
      </c>
      <c r="RH296" s="44">
        <v>70.175438596491219</v>
      </c>
      <c r="RI296" s="44">
        <v>70</v>
      </c>
      <c r="RJ296" s="44">
        <v>70.270270270270274</v>
      </c>
      <c r="RK296" s="44">
        <v>64.705882352941174</v>
      </c>
      <c r="RL296" s="44">
        <v>35.185185185185183</v>
      </c>
      <c r="RM296" s="25">
        <v>24</v>
      </c>
      <c r="RN296" s="25">
        <v>26</v>
      </c>
      <c r="RO296" s="25">
        <v>29</v>
      </c>
      <c r="RP296" s="25">
        <v>31</v>
      </c>
      <c r="RQ296" s="25">
        <v>40</v>
      </c>
      <c r="RR296" s="25">
        <v>43</v>
      </c>
      <c r="RS296" s="25">
        <v>27</v>
      </c>
      <c r="RT296" s="25">
        <v>39</v>
      </c>
      <c r="RU296" s="25">
        <v>39</v>
      </c>
      <c r="RV296" s="25">
        <v>41</v>
      </c>
      <c r="RW296" s="25">
        <v>28</v>
      </c>
      <c r="RX296" s="25">
        <v>40</v>
      </c>
      <c r="RY296" s="25">
        <v>14</v>
      </c>
      <c r="RZ296" s="25">
        <v>17</v>
      </c>
      <c r="SA296" s="25">
        <v>21</v>
      </c>
      <c r="SB296" s="25">
        <v>21</v>
      </c>
      <c r="SC296" s="25">
        <v>27</v>
      </c>
      <c r="SD296" s="25">
        <v>28</v>
      </c>
      <c r="SE296" s="25">
        <v>18</v>
      </c>
      <c r="SF296" s="25">
        <v>32</v>
      </c>
      <c r="SG296" s="25">
        <v>25</v>
      </c>
      <c r="SH296" s="25">
        <v>27</v>
      </c>
      <c r="SI296" s="25">
        <v>19</v>
      </c>
      <c r="SJ296" s="25">
        <v>35</v>
      </c>
      <c r="SK296" s="25">
        <v>10</v>
      </c>
      <c r="SL296" s="25">
        <v>10</v>
      </c>
      <c r="SM296" s="25">
        <v>20</v>
      </c>
      <c r="SN296" s="25">
        <v>17</v>
      </c>
      <c r="SO296" s="25">
        <v>21</v>
      </c>
      <c r="SP296" s="25">
        <v>25</v>
      </c>
      <c r="SQ296" s="25">
        <v>14</v>
      </c>
      <c r="SR296" s="25">
        <v>23</v>
      </c>
      <c r="SS296" s="25">
        <v>18</v>
      </c>
      <c r="ST296" s="25">
        <v>23</v>
      </c>
      <c r="SU296" s="25">
        <v>14</v>
      </c>
      <c r="SV296" s="25">
        <v>28</v>
      </c>
      <c r="SW296" s="44">
        <v>66.666666666666657</v>
      </c>
      <c r="SX296" s="44">
        <v>63.414634146341463</v>
      </c>
      <c r="SY296" s="44">
        <v>82.857142857142861</v>
      </c>
      <c r="SZ296" s="44">
        <v>75.609756097560975</v>
      </c>
      <c r="TA296" s="44">
        <v>72.727272727272734</v>
      </c>
      <c r="TB296" s="44">
        <v>87.755102040816325</v>
      </c>
      <c r="TC296" s="44">
        <v>64.285714285714292</v>
      </c>
      <c r="TD296" s="44">
        <v>62.903225806451616</v>
      </c>
      <c r="TE296" s="44">
        <v>68.421052631578945</v>
      </c>
      <c r="TF296" s="44">
        <v>67.213114754098356</v>
      </c>
      <c r="TG296" s="44">
        <v>70</v>
      </c>
      <c r="TH296" s="44">
        <v>74.074074074074076</v>
      </c>
      <c r="TI296" s="44">
        <v>38.888888888888893</v>
      </c>
      <c r="TJ296" s="44">
        <v>41.463414634146339</v>
      </c>
      <c r="TK296" s="44">
        <v>60</v>
      </c>
      <c r="TL296" s="44">
        <v>51.219512195121951</v>
      </c>
      <c r="TM296" s="44">
        <v>49.090909090909093</v>
      </c>
      <c r="TN296" s="44">
        <v>57.142857142857139</v>
      </c>
      <c r="TO296" s="44">
        <v>42.857142857142854</v>
      </c>
      <c r="TP296" s="44">
        <v>51.612903225806448</v>
      </c>
      <c r="TQ296" s="44">
        <v>43.859649122807014</v>
      </c>
      <c r="TR296" s="44">
        <v>44.26229508196721</v>
      </c>
      <c r="TS296" s="44">
        <v>47.5</v>
      </c>
      <c r="TT296" s="44">
        <v>64.81481481481481</v>
      </c>
      <c r="TU296" s="44">
        <v>27.777777777777779</v>
      </c>
      <c r="TV296" s="44">
        <v>24.390243902439025</v>
      </c>
      <c r="TW296" s="44">
        <v>57.142857142857139</v>
      </c>
      <c r="TX296" s="44">
        <v>41.463414634146339</v>
      </c>
      <c r="TY296" s="44">
        <v>38.181818181818187</v>
      </c>
      <c r="TZ296" s="44">
        <v>51.020408163265309</v>
      </c>
      <c r="UA296" s="44">
        <v>33.333333333333329</v>
      </c>
      <c r="UB296" s="44">
        <v>37.096774193548384</v>
      </c>
      <c r="UC296" s="44">
        <v>31.578947368421051</v>
      </c>
      <c r="UD296" s="44">
        <v>37.704918032786885</v>
      </c>
      <c r="UE296" s="44">
        <v>35</v>
      </c>
      <c r="UF296" s="44">
        <v>51.851851851851848</v>
      </c>
    </row>
    <row r="297" spans="1:552" x14ac:dyDescent="0.25">
      <c r="A297" s="2" t="str">
        <f t="shared" si="4"/>
        <v xml:space="preserve">500320 Corumbá                                                                                                                                      </v>
      </c>
      <c r="B297" s="58">
        <v>500320</v>
      </c>
      <c r="C297" s="2" t="s">
        <v>341</v>
      </c>
      <c r="D297" s="56">
        <v>5</v>
      </c>
      <c r="E297" s="56">
        <v>1</v>
      </c>
      <c r="F297" s="56">
        <v>1</v>
      </c>
      <c r="G297" s="56">
        <v>3</v>
      </c>
      <c r="H297" s="56">
        <v>5</v>
      </c>
      <c r="I297" s="56">
        <v>6</v>
      </c>
      <c r="J297" s="56">
        <v>2</v>
      </c>
      <c r="K297" s="56">
        <v>4</v>
      </c>
      <c r="L297" s="56">
        <v>4</v>
      </c>
      <c r="M297" s="56">
        <v>5</v>
      </c>
      <c r="N297" s="56">
        <v>13</v>
      </c>
      <c r="O297" s="56">
        <v>6</v>
      </c>
      <c r="P297" s="59">
        <v>1</v>
      </c>
      <c r="Q297" s="59">
        <v>0</v>
      </c>
      <c r="R297" s="59">
        <v>1</v>
      </c>
      <c r="S297" s="59">
        <v>1</v>
      </c>
      <c r="T297" s="59">
        <v>2</v>
      </c>
      <c r="U297" s="59">
        <v>2</v>
      </c>
      <c r="V297" s="59">
        <v>2</v>
      </c>
      <c r="W297" s="59">
        <v>1</v>
      </c>
      <c r="X297" s="59">
        <v>3</v>
      </c>
      <c r="Y297" s="59">
        <v>1</v>
      </c>
      <c r="Z297" s="59">
        <v>5</v>
      </c>
      <c r="AA297" s="59">
        <v>2</v>
      </c>
      <c r="AB297" s="62">
        <v>20</v>
      </c>
      <c r="AC297" s="62">
        <v>0</v>
      </c>
      <c r="AD297" s="62">
        <v>100</v>
      </c>
      <c r="AE297" s="62">
        <v>33.333333333333329</v>
      </c>
      <c r="AF297" s="62">
        <v>40</v>
      </c>
      <c r="AG297" s="62">
        <v>33.333333333333329</v>
      </c>
      <c r="AH297" s="62">
        <v>100</v>
      </c>
      <c r="AI297" s="62">
        <v>25</v>
      </c>
      <c r="AJ297" s="62">
        <v>75</v>
      </c>
      <c r="AK297" s="62">
        <v>20</v>
      </c>
      <c r="AL297" s="62">
        <v>38.461538461538467</v>
      </c>
      <c r="AM297" s="62">
        <v>33.333333333333329</v>
      </c>
      <c r="AN297" s="61">
        <v>3</v>
      </c>
      <c r="AO297" s="25">
        <v>1</v>
      </c>
      <c r="AP297" s="25">
        <v>0</v>
      </c>
      <c r="AQ297" s="25">
        <v>2</v>
      </c>
      <c r="AR297" s="25">
        <v>3</v>
      </c>
      <c r="AS297" s="25">
        <v>4</v>
      </c>
      <c r="AT297" s="25">
        <v>0</v>
      </c>
      <c r="AU297" s="25">
        <v>3</v>
      </c>
      <c r="AV297" s="25">
        <v>1</v>
      </c>
      <c r="AW297" s="25">
        <v>4</v>
      </c>
      <c r="AX297" s="25">
        <v>5</v>
      </c>
      <c r="AY297" s="25">
        <v>3</v>
      </c>
      <c r="AZ297" s="39">
        <v>60</v>
      </c>
      <c r="BA297" s="39">
        <v>100</v>
      </c>
      <c r="BB297" s="39">
        <v>0</v>
      </c>
      <c r="BC297" s="39">
        <v>66.666666666666657</v>
      </c>
      <c r="BD297" s="39">
        <v>60</v>
      </c>
      <c r="BE297" s="39">
        <v>66.666666666666657</v>
      </c>
      <c r="BF297" s="39">
        <v>0</v>
      </c>
      <c r="BG297" s="39">
        <v>75</v>
      </c>
      <c r="BH297" s="39">
        <v>25</v>
      </c>
      <c r="BI297" s="39">
        <v>80</v>
      </c>
      <c r="BJ297" s="39">
        <v>38.461538461538467</v>
      </c>
      <c r="BK297" s="39">
        <v>50</v>
      </c>
      <c r="BL297" s="25">
        <v>1</v>
      </c>
      <c r="BM297" s="25">
        <v>0</v>
      </c>
      <c r="BN297" s="25">
        <v>0</v>
      </c>
      <c r="BO297" s="25">
        <v>0</v>
      </c>
      <c r="BP297" s="25">
        <v>0</v>
      </c>
      <c r="BQ297" s="25">
        <v>0</v>
      </c>
      <c r="BR297" s="25">
        <v>0</v>
      </c>
      <c r="BS297" s="25">
        <v>0</v>
      </c>
      <c r="BT297" s="25">
        <v>0</v>
      </c>
      <c r="BU297" s="25">
        <v>0</v>
      </c>
      <c r="BV297" s="25">
        <v>3</v>
      </c>
      <c r="BW297" s="25">
        <v>1</v>
      </c>
      <c r="BX297" s="39">
        <v>20</v>
      </c>
      <c r="BY297" s="39">
        <v>0</v>
      </c>
      <c r="BZ297" s="39">
        <v>0</v>
      </c>
      <c r="CA297" s="39">
        <v>0</v>
      </c>
      <c r="CB297" s="39">
        <v>0</v>
      </c>
      <c r="CC297" s="39">
        <v>0</v>
      </c>
      <c r="CD297" s="39">
        <v>0</v>
      </c>
      <c r="CE297" s="39">
        <v>0</v>
      </c>
      <c r="CF297" s="39">
        <v>0</v>
      </c>
      <c r="CG297" s="39">
        <v>0</v>
      </c>
      <c r="CH297" s="39">
        <v>23.076923076923077</v>
      </c>
      <c r="CI297" s="39">
        <v>16.666666666666664</v>
      </c>
      <c r="CJ297" s="63">
        <v>0</v>
      </c>
      <c r="CK297" s="63">
        <v>0</v>
      </c>
      <c r="CL297" s="63">
        <v>0</v>
      </c>
      <c r="CM297" s="63">
        <v>0</v>
      </c>
      <c r="CN297" s="63">
        <v>0</v>
      </c>
      <c r="CO297" s="63">
        <v>0</v>
      </c>
      <c r="CP297" s="63">
        <v>0</v>
      </c>
      <c r="CQ297" s="63">
        <v>1</v>
      </c>
      <c r="CR297" s="63">
        <v>1</v>
      </c>
      <c r="CS297" s="63">
        <v>1</v>
      </c>
      <c r="CT297" s="63">
        <v>1</v>
      </c>
      <c r="CU297" s="63">
        <v>0</v>
      </c>
      <c r="CV297" s="63">
        <v>0</v>
      </c>
      <c r="CW297" s="63">
        <v>0</v>
      </c>
      <c r="CX297" s="63">
        <v>0</v>
      </c>
      <c r="CY297" s="63">
        <v>0</v>
      </c>
      <c r="CZ297" s="63">
        <v>0</v>
      </c>
      <c r="DA297" s="63">
        <v>0</v>
      </c>
      <c r="DB297" s="63">
        <v>0</v>
      </c>
      <c r="DC297" s="63">
        <v>0</v>
      </c>
      <c r="DD297" s="63">
        <v>0</v>
      </c>
      <c r="DE297" s="63">
        <v>0</v>
      </c>
      <c r="DF297" s="63">
        <v>1</v>
      </c>
      <c r="DG297" s="63">
        <v>0</v>
      </c>
      <c r="DH297" s="25">
        <v>0</v>
      </c>
      <c r="DI297" s="25">
        <v>0</v>
      </c>
      <c r="DJ297" s="25">
        <v>1</v>
      </c>
      <c r="DK297" s="25">
        <v>1</v>
      </c>
      <c r="DL297" s="25">
        <v>0</v>
      </c>
      <c r="DM297" s="25">
        <v>0</v>
      </c>
      <c r="DN297" s="25">
        <v>1</v>
      </c>
      <c r="DO297" s="25">
        <v>0</v>
      </c>
      <c r="DP297" s="25">
        <v>1</v>
      </c>
      <c r="DQ297" s="25">
        <v>0</v>
      </c>
      <c r="DR297" s="25">
        <v>0</v>
      </c>
      <c r="DS297" s="25">
        <v>0</v>
      </c>
      <c r="DT297" s="34">
        <v>0</v>
      </c>
      <c r="DU297" s="34">
        <v>0</v>
      </c>
      <c r="DV297" s="34">
        <v>1</v>
      </c>
      <c r="DW297" s="34">
        <v>1</v>
      </c>
      <c r="DX297" s="34">
        <v>0</v>
      </c>
      <c r="DY297" s="34">
        <v>0</v>
      </c>
      <c r="DZ297" s="34">
        <v>1</v>
      </c>
      <c r="EA297" s="2">
        <v>1</v>
      </c>
      <c r="EB297" s="2">
        <v>2</v>
      </c>
      <c r="EC297" s="2">
        <v>1</v>
      </c>
      <c r="ED297" s="2">
        <v>2</v>
      </c>
      <c r="EE297" s="2">
        <v>0</v>
      </c>
      <c r="EF297" s="34">
        <v>999999999</v>
      </c>
      <c r="EG297" s="34">
        <v>999999999</v>
      </c>
      <c r="EH297" s="34">
        <v>0</v>
      </c>
      <c r="EI297" s="34">
        <v>0</v>
      </c>
      <c r="EJ297" s="34">
        <v>999999999</v>
      </c>
      <c r="EK297" s="34">
        <v>999999999</v>
      </c>
      <c r="EL297" s="34">
        <v>0</v>
      </c>
      <c r="EM297" s="34">
        <v>100</v>
      </c>
      <c r="EN297" s="34">
        <v>50</v>
      </c>
      <c r="EO297" s="34">
        <v>100</v>
      </c>
      <c r="EP297" s="34">
        <v>50</v>
      </c>
      <c r="EQ297" s="34">
        <v>999999999</v>
      </c>
      <c r="ER297" s="34">
        <v>999999999</v>
      </c>
      <c r="ES297" s="34">
        <v>999999999</v>
      </c>
      <c r="ET297" s="34">
        <v>0</v>
      </c>
      <c r="EU297" s="34">
        <v>0</v>
      </c>
      <c r="EV297" s="34">
        <v>999999999</v>
      </c>
      <c r="EW297" s="34">
        <v>999999999</v>
      </c>
      <c r="EX297" s="34">
        <v>0</v>
      </c>
      <c r="EY297" s="34">
        <v>0</v>
      </c>
      <c r="EZ297" s="34">
        <v>0</v>
      </c>
      <c r="FA297" s="34">
        <v>0</v>
      </c>
      <c r="FB297" s="34">
        <v>50</v>
      </c>
      <c r="FC297" s="34">
        <v>999999999</v>
      </c>
      <c r="FD297" s="42">
        <v>999999999</v>
      </c>
      <c r="FE297" s="42">
        <v>999999999</v>
      </c>
      <c r="FF297" s="42">
        <v>100</v>
      </c>
      <c r="FG297" s="42">
        <v>100</v>
      </c>
      <c r="FH297" s="42">
        <v>999999999</v>
      </c>
      <c r="FI297" s="42">
        <v>999999999</v>
      </c>
      <c r="FJ297" s="42">
        <v>100</v>
      </c>
      <c r="FK297" s="42">
        <v>0</v>
      </c>
      <c r="FL297" s="42">
        <v>50</v>
      </c>
      <c r="FM297" s="42">
        <v>0</v>
      </c>
      <c r="FN297" s="42">
        <v>0</v>
      </c>
      <c r="FO297" s="42">
        <v>999999999</v>
      </c>
      <c r="FP297" s="42">
        <v>0</v>
      </c>
      <c r="FQ297" s="2">
        <v>0</v>
      </c>
      <c r="FR297" s="2">
        <v>0</v>
      </c>
      <c r="FS297" s="2">
        <v>0</v>
      </c>
      <c r="FT297" s="2">
        <v>1</v>
      </c>
      <c r="FU297" s="2">
        <v>1</v>
      </c>
      <c r="FV297" s="2">
        <v>1</v>
      </c>
      <c r="FW297" s="2">
        <v>0</v>
      </c>
      <c r="FX297" s="2">
        <v>3</v>
      </c>
      <c r="FY297" s="2">
        <v>1</v>
      </c>
      <c r="FZ297" s="2">
        <v>4</v>
      </c>
      <c r="GA297" s="2">
        <v>2</v>
      </c>
      <c r="GB297" s="25">
        <v>0</v>
      </c>
      <c r="GC297" s="25">
        <v>0</v>
      </c>
      <c r="GD297" s="25">
        <v>0</v>
      </c>
      <c r="GE297" s="25">
        <v>1</v>
      </c>
      <c r="GF297" s="25">
        <v>0</v>
      </c>
      <c r="GG297" s="25">
        <v>0</v>
      </c>
      <c r="GH297" s="25">
        <v>0</v>
      </c>
      <c r="GI297" s="25">
        <v>0</v>
      </c>
      <c r="GJ297" s="25">
        <v>0</v>
      </c>
      <c r="GK297" s="25">
        <v>0</v>
      </c>
      <c r="GL297" s="25">
        <v>1</v>
      </c>
      <c r="GM297" s="25">
        <v>0</v>
      </c>
      <c r="GN297" s="2">
        <v>0</v>
      </c>
      <c r="GO297" s="2">
        <v>0</v>
      </c>
      <c r="GP297" s="2">
        <v>0</v>
      </c>
      <c r="GQ297" s="2">
        <v>0</v>
      </c>
      <c r="GR297" s="2">
        <v>0</v>
      </c>
      <c r="GS297" s="2">
        <v>0</v>
      </c>
      <c r="GT297" s="2">
        <v>1</v>
      </c>
      <c r="GU297" s="2">
        <v>1</v>
      </c>
      <c r="GV297" s="2">
        <v>0</v>
      </c>
      <c r="GW297" s="2">
        <v>0</v>
      </c>
      <c r="GX297" s="2">
        <v>0</v>
      </c>
      <c r="GY297" s="2">
        <v>0</v>
      </c>
      <c r="GZ297" s="2">
        <v>0</v>
      </c>
      <c r="HA297" s="2">
        <v>0</v>
      </c>
      <c r="HB297" s="2">
        <v>0</v>
      </c>
      <c r="HC297" s="2">
        <v>1</v>
      </c>
      <c r="HD297" s="2">
        <v>1</v>
      </c>
      <c r="HE297" s="2">
        <v>1</v>
      </c>
      <c r="HF297" s="2">
        <v>2</v>
      </c>
      <c r="HG297" s="2">
        <v>1</v>
      </c>
      <c r="HH297" s="2">
        <v>3</v>
      </c>
      <c r="HI297" s="2">
        <v>1</v>
      </c>
      <c r="HJ297" s="2">
        <v>5</v>
      </c>
      <c r="HK297" s="2">
        <v>2</v>
      </c>
      <c r="HL297" s="34">
        <v>999999999</v>
      </c>
      <c r="HM297" s="34">
        <v>999999999</v>
      </c>
      <c r="HN297" s="34">
        <v>999999999</v>
      </c>
      <c r="HO297" s="34">
        <v>0</v>
      </c>
      <c r="HP297" s="34">
        <v>100</v>
      </c>
      <c r="HQ297" s="34">
        <v>100</v>
      </c>
      <c r="HR297" s="34">
        <v>50</v>
      </c>
      <c r="HS297" s="34">
        <v>0</v>
      </c>
      <c r="HT297" s="34">
        <v>100</v>
      </c>
      <c r="HU297" s="34">
        <v>100</v>
      </c>
      <c r="HV297" s="34">
        <v>80</v>
      </c>
      <c r="HW297" s="34">
        <v>100</v>
      </c>
      <c r="HX297" s="39">
        <v>999999999</v>
      </c>
      <c r="HY297" s="39">
        <v>999999999</v>
      </c>
      <c r="HZ297" s="39">
        <v>999999999</v>
      </c>
      <c r="IA297" s="39">
        <v>100</v>
      </c>
      <c r="IB297" s="39">
        <v>0</v>
      </c>
      <c r="IC297" s="39">
        <v>0</v>
      </c>
      <c r="ID297" s="39">
        <v>0</v>
      </c>
      <c r="IE297" s="39">
        <v>0</v>
      </c>
      <c r="IF297" s="39">
        <v>0</v>
      </c>
      <c r="IG297" s="39">
        <v>0</v>
      </c>
      <c r="IH297" s="39">
        <v>20</v>
      </c>
      <c r="II297" s="39">
        <v>0</v>
      </c>
      <c r="IJ297" s="39">
        <v>999999999</v>
      </c>
      <c r="IK297" s="39">
        <v>999999999</v>
      </c>
      <c r="IL297" s="39">
        <v>999999999</v>
      </c>
      <c r="IM297" s="39">
        <v>0</v>
      </c>
      <c r="IN297" s="39">
        <v>0</v>
      </c>
      <c r="IO297" s="39">
        <v>0</v>
      </c>
      <c r="IP297" s="39">
        <v>50</v>
      </c>
      <c r="IQ297" s="39">
        <v>100</v>
      </c>
      <c r="IR297" s="39">
        <v>0</v>
      </c>
      <c r="IS297" s="39">
        <v>0</v>
      </c>
      <c r="IT297" s="39">
        <v>0</v>
      </c>
      <c r="IU297" s="39">
        <v>0</v>
      </c>
      <c r="IV297" s="39">
        <v>0</v>
      </c>
      <c r="IW297" s="39">
        <v>0</v>
      </c>
      <c r="IX297" s="39">
        <v>0</v>
      </c>
      <c r="IY297" s="39">
        <v>0</v>
      </c>
      <c r="IZ297" s="39">
        <v>2</v>
      </c>
      <c r="JA297" s="39">
        <v>2</v>
      </c>
      <c r="JB297" s="39">
        <v>0</v>
      </c>
      <c r="JC297" s="39">
        <v>1</v>
      </c>
      <c r="JD297" s="2">
        <v>1</v>
      </c>
      <c r="JE297" s="2">
        <v>2</v>
      </c>
      <c r="JF297" s="2">
        <v>3</v>
      </c>
      <c r="JG297" s="2">
        <v>3</v>
      </c>
      <c r="JH297" s="2">
        <v>0</v>
      </c>
      <c r="JI297" s="2">
        <v>0</v>
      </c>
      <c r="JJ297" s="2">
        <v>0</v>
      </c>
      <c r="JK297" s="2">
        <v>1</v>
      </c>
      <c r="JL297" s="2">
        <v>1</v>
      </c>
      <c r="JM297" s="44">
        <v>1</v>
      </c>
      <c r="JN297" s="44">
        <v>0</v>
      </c>
      <c r="JO297" s="44">
        <v>0</v>
      </c>
      <c r="JP297" s="2">
        <v>0</v>
      </c>
      <c r="JQ297" s="2">
        <v>1</v>
      </c>
      <c r="JR297" s="2">
        <v>1</v>
      </c>
      <c r="JS297" s="2">
        <v>0</v>
      </c>
      <c r="JT297" s="2">
        <v>1</v>
      </c>
      <c r="JU297" s="2">
        <v>0</v>
      </c>
      <c r="JV297" s="2">
        <v>0</v>
      </c>
      <c r="JW297" s="2">
        <v>1</v>
      </c>
      <c r="JX297" s="2">
        <v>0</v>
      </c>
      <c r="JY297" s="2">
        <v>0</v>
      </c>
      <c r="JZ297" s="2">
        <v>0</v>
      </c>
      <c r="KA297" s="2">
        <v>2</v>
      </c>
      <c r="KB297" s="25">
        <v>0</v>
      </c>
      <c r="KC297" s="25">
        <v>0</v>
      </c>
      <c r="KD297" s="25">
        <v>1</v>
      </c>
      <c r="KE297" s="25">
        <v>0</v>
      </c>
      <c r="KF297" s="25">
        <v>1</v>
      </c>
      <c r="KG297" s="25">
        <v>0</v>
      </c>
      <c r="KH297" s="25">
        <v>0</v>
      </c>
      <c r="KI297" s="25">
        <v>2</v>
      </c>
      <c r="KJ297" s="25">
        <v>3</v>
      </c>
      <c r="KK297" s="25">
        <v>3</v>
      </c>
      <c r="KL297" s="25">
        <v>0</v>
      </c>
      <c r="KM297" s="25">
        <v>3</v>
      </c>
      <c r="KN297" s="25">
        <v>1</v>
      </c>
      <c r="KO297" s="25">
        <v>3</v>
      </c>
      <c r="KP297" s="25">
        <v>5</v>
      </c>
      <c r="KQ297" s="25">
        <v>3</v>
      </c>
      <c r="KR297" s="44">
        <v>0</v>
      </c>
      <c r="KS297" s="44">
        <v>999999999</v>
      </c>
      <c r="KT297" s="44">
        <v>999999999</v>
      </c>
      <c r="KU297" s="44">
        <v>0</v>
      </c>
      <c r="KV297" s="44">
        <v>66.666666666666657</v>
      </c>
      <c r="KW297" s="44">
        <v>66.666666666666657</v>
      </c>
      <c r="KX297" s="44">
        <v>999999999</v>
      </c>
      <c r="KY297" s="44">
        <v>33.333333333333329</v>
      </c>
      <c r="KZ297" s="44">
        <v>100</v>
      </c>
      <c r="LA297" s="44">
        <v>66.666666666666657</v>
      </c>
      <c r="LB297" s="44">
        <v>60</v>
      </c>
      <c r="LC297" s="44">
        <v>100</v>
      </c>
      <c r="LD297" s="44">
        <v>0</v>
      </c>
      <c r="LE297" s="44">
        <v>999999999</v>
      </c>
      <c r="LF297" s="44">
        <v>999999999</v>
      </c>
      <c r="LG297" s="44">
        <v>50</v>
      </c>
      <c r="LH297" s="44">
        <v>33.333333333333329</v>
      </c>
      <c r="LI297" s="44">
        <v>33.333333333333329</v>
      </c>
      <c r="LJ297" s="44">
        <v>999999999</v>
      </c>
      <c r="LK297" s="44">
        <v>0</v>
      </c>
      <c r="LL297" s="44">
        <v>0</v>
      </c>
      <c r="LM297" s="44">
        <v>33.333333333333329</v>
      </c>
      <c r="LN297" s="44">
        <v>20</v>
      </c>
      <c r="LO297" s="44">
        <v>0</v>
      </c>
      <c r="LP297" s="44">
        <v>100</v>
      </c>
      <c r="LQ297" s="44">
        <v>999999999</v>
      </c>
      <c r="LR297" s="44">
        <v>999999999</v>
      </c>
      <c r="LS297" s="44">
        <v>50</v>
      </c>
      <c r="LT297" s="44">
        <v>0</v>
      </c>
      <c r="LU297" s="44">
        <v>0</v>
      </c>
      <c r="LV297" s="44">
        <v>999999999</v>
      </c>
      <c r="LW297" s="44">
        <v>66.666666666666657</v>
      </c>
      <c r="LX297" s="44">
        <v>0</v>
      </c>
      <c r="LY297" s="44">
        <v>0</v>
      </c>
      <c r="LZ297" s="44">
        <v>20</v>
      </c>
      <c r="MA297" s="44">
        <v>0</v>
      </c>
      <c r="MB297" s="25">
        <v>0</v>
      </c>
      <c r="MC297" s="25">
        <v>0</v>
      </c>
      <c r="MD297" s="25">
        <v>1</v>
      </c>
      <c r="ME297" s="25">
        <v>0</v>
      </c>
      <c r="MF297" s="25">
        <v>0</v>
      </c>
      <c r="MG297" s="25">
        <v>0</v>
      </c>
      <c r="MH297" s="25">
        <v>1</v>
      </c>
      <c r="MI297" s="25">
        <v>0</v>
      </c>
      <c r="MJ297" s="25">
        <v>2</v>
      </c>
      <c r="MK297" s="25">
        <v>0</v>
      </c>
      <c r="ML297" s="25">
        <v>2</v>
      </c>
      <c r="MM297" s="25">
        <v>0</v>
      </c>
      <c r="MN297" s="25">
        <v>0</v>
      </c>
      <c r="MO297" s="25">
        <v>0</v>
      </c>
      <c r="MP297" s="25">
        <v>1</v>
      </c>
      <c r="MQ297" s="25">
        <v>1</v>
      </c>
      <c r="MR297" s="25">
        <v>0</v>
      </c>
      <c r="MS297" s="25">
        <v>0</v>
      </c>
      <c r="MT297" s="25">
        <v>1</v>
      </c>
      <c r="MU297" s="25">
        <v>0</v>
      </c>
      <c r="MV297" s="25">
        <v>2</v>
      </c>
      <c r="MW297" s="44">
        <v>1</v>
      </c>
      <c r="MX297" s="44">
        <v>2</v>
      </c>
      <c r="MY297" s="44">
        <v>0</v>
      </c>
      <c r="MZ297" s="44">
        <v>999999999</v>
      </c>
      <c r="NA297" s="44">
        <v>999999999</v>
      </c>
      <c r="NB297" s="44">
        <v>100</v>
      </c>
      <c r="NC297" s="44">
        <v>0</v>
      </c>
      <c r="ND297" s="44">
        <v>999999999</v>
      </c>
      <c r="NE297" s="44">
        <v>999999999</v>
      </c>
      <c r="NF297" s="44">
        <v>100</v>
      </c>
      <c r="NG297" s="44">
        <v>999999999</v>
      </c>
      <c r="NH297" s="44">
        <v>100</v>
      </c>
      <c r="NI297" s="44">
        <v>0</v>
      </c>
      <c r="NJ297" s="44">
        <v>100</v>
      </c>
      <c r="NK297" s="44">
        <v>999999999</v>
      </c>
      <c r="NL297" s="25">
        <v>0</v>
      </c>
      <c r="NM297" s="25">
        <v>0</v>
      </c>
      <c r="NN297" s="25">
        <v>0</v>
      </c>
      <c r="NO297" s="25">
        <v>0</v>
      </c>
      <c r="NP297" s="25">
        <v>0</v>
      </c>
      <c r="NQ297" s="25">
        <v>0</v>
      </c>
      <c r="NR297" s="25">
        <v>0</v>
      </c>
      <c r="NS297" s="25">
        <v>0</v>
      </c>
      <c r="NT297" s="25">
        <v>0</v>
      </c>
      <c r="NU297" s="25">
        <v>0</v>
      </c>
      <c r="NV297" s="25">
        <v>0</v>
      </c>
      <c r="NW297" s="25">
        <v>0</v>
      </c>
      <c r="NX297" s="25">
        <v>0</v>
      </c>
      <c r="NY297" s="25">
        <v>0</v>
      </c>
      <c r="NZ297" s="25">
        <v>0</v>
      </c>
      <c r="OA297" s="25">
        <v>0</v>
      </c>
      <c r="OB297" s="25">
        <v>0</v>
      </c>
      <c r="OC297" s="25">
        <v>0</v>
      </c>
      <c r="OD297" s="44">
        <v>0</v>
      </c>
      <c r="OE297" s="44">
        <v>0</v>
      </c>
      <c r="OF297" s="44">
        <v>0</v>
      </c>
      <c r="OG297" s="44">
        <v>0</v>
      </c>
      <c r="OH297" s="44">
        <v>0</v>
      </c>
      <c r="OI297" s="44">
        <v>0</v>
      </c>
      <c r="OJ297" s="44">
        <v>999999999</v>
      </c>
      <c r="OK297" s="44">
        <v>999999999</v>
      </c>
      <c r="OL297" s="44">
        <v>999999999</v>
      </c>
      <c r="OM297" s="44">
        <v>999999999</v>
      </c>
      <c r="ON297" s="44">
        <v>999999999</v>
      </c>
      <c r="OO297" s="44">
        <v>999999999</v>
      </c>
      <c r="OP297" s="44">
        <v>999999999</v>
      </c>
      <c r="OQ297" s="44">
        <v>999999999</v>
      </c>
      <c r="OR297" s="44">
        <v>999999999</v>
      </c>
      <c r="OS297" s="44">
        <v>999999999</v>
      </c>
      <c r="OT297" s="44">
        <v>999999999</v>
      </c>
      <c r="OU297" s="44">
        <v>999999999</v>
      </c>
      <c r="OV297" s="25">
        <v>0</v>
      </c>
      <c r="OW297" s="25">
        <v>0</v>
      </c>
      <c r="OX297" s="25">
        <v>1</v>
      </c>
      <c r="OY297" s="25">
        <v>4</v>
      </c>
      <c r="OZ297" s="25">
        <v>6</v>
      </c>
      <c r="PA297" s="25">
        <v>7</v>
      </c>
      <c r="PB297" s="25">
        <v>3</v>
      </c>
      <c r="PC297" s="25">
        <v>5</v>
      </c>
      <c r="PD297" s="25">
        <v>6</v>
      </c>
      <c r="PE297" s="25">
        <v>4</v>
      </c>
      <c r="PF297" s="25">
        <v>9</v>
      </c>
      <c r="PG297" s="25">
        <v>6</v>
      </c>
      <c r="PH297" s="25">
        <v>6</v>
      </c>
      <c r="PI297" s="25">
        <v>2</v>
      </c>
      <c r="PJ297" s="25">
        <v>1</v>
      </c>
      <c r="PK297" s="25">
        <v>4</v>
      </c>
      <c r="PL297" s="25">
        <v>8</v>
      </c>
      <c r="PM297" s="25">
        <v>8</v>
      </c>
      <c r="PN297" s="25">
        <v>3</v>
      </c>
      <c r="PO297" s="25">
        <v>5</v>
      </c>
      <c r="PP297" s="25">
        <v>6</v>
      </c>
      <c r="PQ297" s="25">
        <v>5</v>
      </c>
      <c r="PR297" s="25">
        <v>12</v>
      </c>
      <c r="PS297" s="25">
        <v>11</v>
      </c>
      <c r="PT297" s="44">
        <v>0</v>
      </c>
      <c r="PU297" s="44">
        <v>0</v>
      </c>
      <c r="PV297" s="44">
        <v>100</v>
      </c>
      <c r="PW297" s="44">
        <v>100</v>
      </c>
      <c r="PX297" s="44">
        <v>75</v>
      </c>
      <c r="PY297" s="44">
        <v>87.5</v>
      </c>
      <c r="PZ297" s="44">
        <v>100</v>
      </c>
      <c r="QA297" s="44">
        <v>100</v>
      </c>
      <c r="QB297" s="44">
        <v>100</v>
      </c>
      <c r="QC297" s="44">
        <v>80</v>
      </c>
      <c r="QD297" s="44">
        <v>75</v>
      </c>
      <c r="QE297" s="44">
        <v>54.54545454545454</v>
      </c>
      <c r="QF297" s="25">
        <v>0</v>
      </c>
      <c r="QG297" s="25">
        <v>0</v>
      </c>
      <c r="QH297" s="25">
        <v>1</v>
      </c>
      <c r="QI297" s="25">
        <v>4</v>
      </c>
      <c r="QJ297" s="25">
        <v>6</v>
      </c>
      <c r="QK297" s="25">
        <v>5</v>
      </c>
      <c r="QL297" s="25">
        <v>3</v>
      </c>
      <c r="QM297" s="25">
        <v>4</v>
      </c>
      <c r="QN297" s="25">
        <v>5</v>
      </c>
      <c r="QO297" s="25">
        <v>3</v>
      </c>
      <c r="QP297" s="25">
        <v>4</v>
      </c>
      <c r="QQ297" s="25">
        <v>6</v>
      </c>
      <c r="QR297" s="25">
        <v>2</v>
      </c>
      <c r="QS297" s="25">
        <v>1</v>
      </c>
      <c r="QT297" s="25">
        <v>4</v>
      </c>
      <c r="QU297" s="25">
        <v>8</v>
      </c>
      <c r="QV297" s="25">
        <v>8</v>
      </c>
      <c r="QW297" s="25">
        <v>3</v>
      </c>
      <c r="QX297" s="25">
        <v>5</v>
      </c>
      <c r="QY297" s="25">
        <v>6</v>
      </c>
      <c r="QZ297" s="25">
        <v>5</v>
      </c>
      <c r="RA297" s="25">
        <v>12</v>
      </c>
      <c r="RB297" s="44">
        <v>0</v>
      </c>
      <c r="RC297" s="44">
        <v>0</v>
      </c>
      <c r="RD297" s="44">
        <v>100</v>
      </c>
      <c r="RE297" s="44">
        <v>100</v>
      </c>
      <c r="RF297" s="44">
        <v>75</v>
      </c>
      <c r="RG297" s="44">
        <v>62.5</v>
      </c>
      <c r="RH297" s="44">
        <v>100</v>
      </c>
      <c r="RI297" s="44">
        <v>80</v>
      </c>
      <c r="RJ297" s="44">
        <v>83.333333333333343</v>
      </c>
      <c r="RK297" s="44">
        <v>60</v>
      </c>
      <c r="RL297" s="44">
        <v>33.333333333333329</v>
      </c>
      <c r="RM297" s="25">
        <v>0</v>
      </c>
      <c r="RN297" s="25">
        <v>0</v>
      </c>
      <c r="RO297" s="25">
        <v>0</v>
      </c>
      <c r="RP297" s="25">
        <v>2</v>
      </c>
      <c r="RQ297" s="25">
        <v>4</v>
      </c>
      <c r="RR297" s="25">
        <v>3</v>
      </c>
      <c r="RS297" s="25">
        <v>2</v>
      </c>
      <c r="RT297" s="25">
        <v>3</v>
      </c>
      <c r="RU297" s="25">
        <v>4</v>
      </c>
      <c r="RV297" s="25">
        <v>4</v>
      </c>
      <c r="RW297" s="25">
        <v>8</v>
      </c>
      <c r="RX297" s="25">
        <v>4</v>
      </c>
      <c r="RY297" s="25">
        <v>0</v>
      </c>
      <c r="RZ297" s="25">
        <v>0</v>
      </c>
      <c r="SA297" s="25">
        <v>0</v>
      </c>
      <c r="SB297" s="25">
        <v>0</v>
      </c>
      <c r="SC297" s="25">
        <v>3</v>
      </c>
      <c r="SD297" s="25">
        <v>0</v>
      </c>
      <c r="SE297" s="25">
        <v>1</v>
      </c>
      <c r="SF297" s="25">
        <v>0</v>
      </c>
      <c r="SG297" s="25">
        <v>2</v>
      </c>
      <c r="SH297" s="25">
        <v>2</v>
      </c>
      <c r="SI297" s="25">
        <v>4</v>
      </c>
      <c r="SJ297" s="25">
        <v>3</v>
      </c>
      <c r="SK297" s="25">
        <v>0</v>
      </c>
      <c r="SL297" s="25">
        <v>0</v>
      </c>
      <c r="SM297" s="25">
        <v>0</v>
      </c>
      <c r="SN297" s="25">
        <v>0</v>
      </c>
      <c r="SO297" s="25">
        <v>3</v>
      </c>
      <c r="SP297" s="25">
        <v>0</v>
      </c>
      <c r="SQ297" s="25">
        <v>1</v>
      </c>
      <c r="SR297" s="25">
        <v>0</v>
      </c>
      <c r="SS297" s="25">
        <v>2</v>
      </c>
      <c r="ST297" s="25">
        <v>2</v>
      </c>
      <c r="SU297" s="25">
        <v>3</v>
      </c>
      <c r="SV297" s="25">
        <v>2</v>
      </c>
      <c r="SW297" s="44">
        <v>0</v>
      </c>
      <c r="SX297" s="44">
        <v>0</v>
      </c>
      <c r="SY297" s="44">
        <v>0</v>
      </c>
      <c r="SZ297" s="44">
        <v>66.666666666666657</v>
      </c>
      <c r="TA297" s="44">
        <v>80</v>
      </c>
      <c r="TB297" s="44">
        <v>50</v>
      </c>
      <c r="TC297" s="44">
        <v>100</v>
      </c>
      <c r="TD297" s="44">
        <v>75</v>
      </c>
      <c r="TE297" s="44">
        <v>100</v>
      </c>
      <c r="TF297" s="44">
        <v>80</v>
      </c>
      <c r="TG297" s="44">
        <v>61.53846153846154</v>
      </c>
      <c r="TH297" s="44">
        <v>66.666666666666657</v>
      </c>
      <c r="TI297" s="44">
        <v>0</v>
      </c>
      <c r="TJ297" s="44">
        <v>0</v>
      </c>
      <c r="TK297" s="44">
        <v>0</v>
      </c>
      <c r="TL297" s="44">
        <v>0</v>
      </c>
      <c r="TM297" s="44">
        <v>60</v>
      </c>
      <c r="TN297" s="44">
        <v>0</v>
      </c>
      <c r="TO297" s="44">
        <v>50</v>
      </c>
      <c r="TP297" s="44">
        <v>0</v>
      </c>
      <c r="TQ297" s="44">
        <v>50</v>
      </c>
      <c r="TR297" s="44">
        <v>40</v>
      </c>
      <c r="TS297" s="44">
        <v>30.76923076923077</v>
      </c>
      <c r="TT297" s="44">
        <v>50</v>
      </c>
      <c r="TU297" s="44">
        <v>0</v>
      </c>
      <c r="TV297" s="44">
        <v>0</v>
      </c>
      <c r="TW297" s="44">
        <v>0</v>
      </c>
      <c r="TX297" s="44">
        <v>0</v>
      </c>
      <c r="TY297" s="44">
        <v>60</v>
      </c>
      <c r="TZ297" s="44">
        <v>0</v>
      </c>
      <c r="UA297" s="44">
        <v>50</v>
      </c>
      <c r="UB297" s="44">
        <v>0</v>
      </c>
      <c r="UC297" s="44">
        <v>50</v>
      </c>
      <c r="UD297" s="44">
        <v>40</v>
      </c>
      <c r="UE297" s="44">
        <v>23.076923076923077</v>
      </c>
      <c r="UF297" s="44">
        <v>33.333333333333329</v>
      </c>
    </row>
    <row r="298" spans="1:552" x14ac:dyDescent="0.25">
      <c r="A298" s="2" t="str">
        <f t="shared" si="4"/>
        <v xml:space="preserve">500370 Dourados                                                                                                                                     </v>
      </c>
      <c r="B298" s="58">
        <v>500370</v>
      </c>
      <c r="C298" s="2" t="s">
        <v>342</v>
      </c>
      <c r="D298" s="56">
        <v>13</v>
      </c>
      <c r="E298" s="56">
        <v>9</v>
      </c>
      <c r="F298" s="56">
        <v>7</v>
      </c>
      <c r="G298" s="56">
        <v>18</v>
      </c>
      <c r="H298" s="56">
        <v>17</v>
      </c>
      <c r="I298" s="56">
        <v>17</v>
      </c>
      <c r="J298" s="56">
        <v>14</v>
      </c>
      <c r="K298" s="56">
        <v>10</v>
      </c>
      <c r="L298" s="56">
        <v>18</v>
      </c>
      <c r="M298" s="56">
        <v>12</v>
      </c>
      <c r="N298" s="56">
        <v>12</v>
      </c>
      <c r="O298" s="56">
        <v>4</v>
      </c>
      <c r="P298" s="59">
        <v>1</v>
      </c>
      <c r="Q298" s="59">
        <v>4</v>
      </c>
      <c r="R298" s="59">
        <v>3</v>
      </c>
      <c r="S298" s="59">
        <v>4</v>
      </c>
      <c r="T298" s="59">
        <v>10</v>
      </c>
      <c r="U298" s="59">
        <v>9</v>
      </c>
      <c r="V298" s="59">
        <v>8</v>
      </c>
      <c r="W298" s="59">
        <v>6</v>
      </c>
      <c r="X298" s="59">
        <v>8</v>
      </c>
      <c r="Y298" s="59">
        <v>7</v>
      </c>
      <c r="Z298" s="59">
        <v>10</v>
      </c>
      <c r="AA298" s="59">
        <v>1</v>
      </c>
      <c r="AB298" s="62">
        <v>7.6923076923076925</v>
      </c>
      <c r="AC298" s="62">
        <v>44.444444444444443</v>
      </c>
      <c r="AD298" s="62">
        <v>42.857142857142854</v>
      </c>
      <c r="AE298" s="62">
        <v>22.222222222222221</v>
      </c>
      <c r="AF298" s="62">
        <v>58.82352941176471</v>
      </c>
      <c r="AG298" s="62">
        <v>52.941176470588239</v>
      </c>
      <c r="AH298" s="62">
        <v>57.142857142857139</v>
      </c>
      <c r="AI298" s="62">
        <v>60</v>
      </c>
      <c r="AJ298" s="62">
        <v>44.444444444444443</v>
      </c>
      <c r="AK298" s="62">
        <v>58.333333333333336</v>
      </c>
      <c r="AL298" s="62">
        <v>83.333333333333343</v>
      </c>
      <c r="AM298" s="62">
        <v>25</v>
      </c>
      <c r="AN298" s="61">
        <v>12</v>
      </c>
      <c r="AO298" s="25">
        <v>5</v>
      </c>
      <c r="AP298" s="25">
        <v>4</v>
      </c>
      <c r="AQ298" s="25">
        <v>14</v>
      </c>
      <c r="AR298" s="25">
        <v>7</v>
      </c>
      <c r="AS298" s="25">
        <v>8</v>
      </c>
      <c r="AT298" s="25">
        <v>6</v>
      </c>
      <c r="AU298" s="25">
        <v>4</v>
      </c>
      <c r="AV298" s="25">
        <v>10</v>
      </c>
      <c r="AW298" s="25">
        <v>5</v>
      </c>
      <c r="AX298" s="25">
        <v>2</v>
      </c>
      <c r="AY298" s="25">
        <v>2</v>
      </c>
      <c r="AZ298" s="39">
        <v>92.307692307692307</v>
      </c>
      <c r="BA298" s="39">
        <v>55.555555555555557</v>
      </c>
      <c r="BB298" s="39">
        <v>57.142857142857139</v>
      </c>
      <c r="BC298" s="39">
        <v>77.777777777777786</v>
      </c>
      <c r="BD298" s="39">
        <v>41.17647058823529</v>
      </c>
      <c r="BE298" s="39">
        <v>47.058823529411761</v>
      </c>
      <c r="BF298" s="39">
        <v>42.857142857142854</v>
      </c>
      <c r="BG298" s="39">
        <v>40</v>
      </c>
      <c r="BH298" s="39">
        <v>55.555555555555557</v>
      </c>
      <c r="BI298" s="39">
        <v>41.666666666666671</v>
      </c>
      <c r="BJ298" s="39">
        <v>16.666666666666664</v>
      </c>
      <c r="BK298" s="39">
        <v>50</v>
      </c>
      <c r="BL298" s="25">
        <v>0</v>
      </c>
      <c r="BM298" s="25">
        <v>0</v>
      </c>
      <c r="BN298" s="25">
        <v>0</v>
      </c>
      <c r="BO298" s="25">
        <v>0</v>
      </c>
      <c r="BP298" s="25">
        <v>0</v>
      </c>
      <c r="BQ298" s="25">
        <v>0</v>
      </c>
      <c r="BR298" s="25">
        <v>0</v>
      </c>
      <c r="BS298" s="25">
        <v>0</v>
      </c>
      <c r="BT298" s="25">
        <v>0</v>
      </c>
      <c r="BU298" s="25">
        <v>0</v>
      </c>
      <c r="BV298" s="25">
        <v>0</v>
      </c>
      <c r="BW298" s="25">
        <v>1</v>
      </c>
      <c r="BX298" s="39">
        <v>0</v>
      </c>
      <c r="BY298" s="39">
        <v>0</v>
      </c>
      <c r="BZ298" s="39">
        <v>0</v>
      </c>
      <c r="CA298" s="39">
        <v>0</v>
      </c>
      <c r="CB298" s="39">
        <v>0</v>
      </c>
      <c r="CC298" s="39">
        <v>0</v>
      </c>
      <c r="CD298" s="39">
        <v>0</v>
      </c>
      <c r="CE298" s="39">
        <v>0</v>
      </c>
      <c r="CF298" s="39">
        <v>0</v>
      </c>
      <c r="CG298" s="39">
        <v>0</v>
      </c>
      <c r="CH298" s="39">
        <v>0</v>
      </c>
      <c r="CI298" s="39">
        <v>25</v>
      </c>
      <c r="CJ298" s="63">
        <v>1</v>
      </c>
      <c r="CK298" s="63">
        <v>3</v>
      </c>
      <c r="CL298" s="63">
        <v>0</v>
      </c>
      <c r="CM298" s="63">
        <v>4</v>
      </c>
      <c r="CN298" s="63">
        <v>3</v>
      </c>
      <c r="CO298" s="63">
        <v>3</v>
      </c>
      <c r="CP298" s="63">
        <v>3</v>
      </c>
      <c r="CQ298" s="63">
        <v>2</v>
      </c>
      <c r="CR298" s="63">
        <v>3</v>
      </c>
      <c r="CS298" s="63">
        <v>1</v>
      </c>
      <c r="CT298" s="63">
        <v>3</v>
      </c>
      <c r="CU298" s="63">
        <v>0</v>
      </c>
      <c r="CV298" s="63">
        <v>0</v>
      </c>
      <c r="CW298" s="63">
        <v>0</v>
      </c>
      <c r="CX298" s="63">
        <v>0</v>
      </c>
      <c r="CY298" s="63">
        <v>0</v>
      </c>
      <c r="CZ298" s="63">
        <v>3</v>
      </c>
      <c r="DA298" s="63">
        <v>0</v>
      </c>
      <c r="DB298" s="63">
        <v>0</v>
      </c>
      <c r="DC298" s="63">
        <v>0</v>
      </c>
      <c r="DD298" s="63">
        <v>1</v>
      </c>
      <c r="DE298" s="63">
        <v>2</v>
      </c>
      <c r="DF298" s="63">
        <v>0</v>
      </c>
      <c r="DG298" s="63">
        <v>0</v>
      </c>
      <c r="DH298" s="25">
        <v>0</v>
      </c>
      <c r="DI298" s="25">
        <v>0</v>
      </c>
      <c r="DJ298" s="25">
        <v>0</v>
      </c>
      <c r="DK298" s="25">
        <v>0</v>
      </c>
      <c r="DL298" s="25">
        <v>1</v>
      </c>
      <c r="DM298" s="25">
        <v>3</v>
      </c>
      <c r="DN298" s="25">
        <v>3</v>
      </c>
      <c r="DO298" s="25">
        <v>1</v>
      </c>
      <c r="DP298" s="25">
        <v>0</v>
      </c>
      <c r="DQ298" s="25">
        <v>1</v>
      </c>
      <c r="DR298" s="25">
        <v>1</v>
      </c>
      <c r="DS298" s="25">
        <v>0</v>
      </c>
      <c r="DT298" s="34">
        <v>1</v>
      </c>
      <c r="DU298" s="34">
        <v>3</v>
      </c>
      <c r="DV298" s="34">
        <v>0</v>
      </c>
      <c r="DW298" s="34">
        <v>4</v>
      </c>
      <c r="DX298" s="34">
        <v>7</v>
      </c>
      <c r="DY298" s="34">
        <v>6</v>
      </c>
      <c r="DZ298" s="34">
        <v>6</v>
      </c>
      <c r="EA298" s="2">
        <v>3</v>
      </c>
      <c r="EB298" s="2">
        <v>4</v>
      </c>
      <c r="EC298" s="2">
        <v>4</v>
      </c>
      <c r="ED298" s="2">
        <v>4</v>
      </c>
      <c r="EE298" s="2">
        <v>0</v>
      </c>
      <c r="EF298" s="34">
        <v>100</v>
      </c>
      <c r="EG298" s="34">
        <v>100</v>
      </c>
      <c r="EH298" s="34">
        <v>999999999</v>
      </c>
      <c r="EI298" s="34">
        <v>100</v>
      </c>
      <c r="EJ298" s="34">
        <v>42.857142857142854</v>
      </c>
      <c r="EK298" s="34">
        <v>50</v>
      </c>
      <c r="EL298" s="34">
        <v>50</v>
      </c>
      <c r="EM298" s="34">
        <v>66.666666666666657</v>
      </c>
      <c r="EN298" s="34">
        <v>75</v>
      </c>
      <c r="EO298" s="34">
        <v>25</v>
      </c>
      <c r="EP298" s="34">
        <v>75</v>
      </c>
      <c r="EQ298" s="34">
        <v>999999999</v>
      </c>
      <c r="ER298" s="34">
        <v>0</v>
      </c>
      <c r="ES298" s="34">
        <v>0</v>
      </c>
      <c r="ET298" s="34">
        <v>999999999</v>
      </c>
      <c r="EU298" s="34">
        <v>0</v>
      </c>
      <c r="EV298" s="34">
        <v>42.857142857142854</v>
      </c>
      <c r="EW298" s="34">
        <v>0</v>
      </c>
      <c r="EX298" s="34">
        <v>0</v>
      </c>
      <c r="EY298" s="34">
        <v>0</v>
      </c>
      <c r="EZ298" s="34">
        <v>25</v>
      </c>
      <c r="FA298" s="34">
        <v>50</v>
      </c>
      <c r="FB298" s="34">
        <v>0</v>
      </c>
      <c r="FC298" s="34">
        <v>999999999</v>
      </c>
      <c r="FD298" s="42">
        <v>0</v>
      </c>
      <c r="FE298" s="42">
        <v>0</v>
      </c>
      <c r="FF298" s="42">
        <v>999999999</v>
      </c>
      <c r="FG298" s="42">
        <v>0</v>
      </c>
      <c r="FH298" s="42">
        <v>14.285714285714285</v>
      </c>
      <c r="FI298" s="42">
        <v>50</v>
      </c>
      <c r="FJ298" s="42">
        <v>50</v>
      </c>
      <c r="FK298" s="42">
        <v>33.333333333333329</v>
      </c>
      <c r="FL298" s="42">
        <v>0</v>
      </c>
      <c r="FM298" s="42">
        <v>25</v>
      </c>
      <c r="FN298" s="42">
        <v>25</v>
      </c>
      <c r="FO298" s="42">
        <v>999999999</v>
      </c>
      <c r="FP298" s="42">
        <v>1</v>
      </c>
      <c r="FQ298" s="2">
        <v>1</v>
      </c>
      <c r="FR298" s="2">
        <v>1</v>
      </c>
      <c r="FS298" s="2">
        <v>4</v>
      </c>
      <c r="FT298" s="2">
        <v>7</v>
      </c>
      <c r="FU298" s="2">
        <v>4</v>
      </c>
      <c r="FV298" s="2">
        <v>3</v>
      </c>
      <c r="FW298" s="2">
        <v>4</v>
      </c>
      <c r="FX298" s="2">
        <v>7</v>
      </c>
      <c r="FY298" s="2">
        <v>6</v>
      </c>
      <c r="FZ298" s="2">
        <v>7</v>
      </c>
      <c r="GA298" s="2">
        <v>1</v>
      </c>
      <c r="GB298" s="25">
        <v>0</v>
      </c>
      <c r="GC298" s="25">
        <v>0</v>
      </c>
      <c r="GD298" s="25">
        <v>1</v>
      </c>
      <c r="GE298" s="25">
        <v>0</v>
      </c>
      <c r="GF298" s="25">
        <v>1</v>
      </c>
      <c r="GG298" s="25">
        <v>2</v>
      </c>
      <c r="GH298" s="25">
        <v>0</v>
      </c>
      <c r="GI298" s="25">
        <v>0</v>
      </c>
      <c r="GJ298" s="25">
        <v>0</v>
      </c>
      <c r="GK298" s="25">
        <v>0</v>
      </c>
      <c r="GL298" s="25">
        <v>1</v>
      </c>
      <c r="GM298" s="25">
        <v>0</v>
      </c>
      <c r="GN298" s="2">
        <v>0</v>
      </c>
      <c r="GO298" s="2">
        <v>1</v>
      </c>
      <c r="GP298" s="2">
        <v>0</v>
      </c>
      <c r="GQ298" s="2">
        <v>0</v>
      </c>
      <c r="GR298" s="2">
        <v>2</v>
      </c>
      <c r="GS298" s="2">
        <v>2</v>
      </c>
      <c r="GT298" s="2">
        <v>3</v>
      </c>
      <c r="GU298" s="2">
        <v>1</v>
      </c>
      <c r="GV298" s="2">
        <v>0</v>
      </c>
      <c r="GW298" s="2">
        <v>0</v>
      </c>
      <c r="GX298" s="2">
        <v>0</v>
      </c>
      <c r="GY298" s="2">
        <v>0</v>
      </c>
      <c r="GZ298" s="2">
        <v>1</v>
      </c>
      <c r="HA298" s="2">
        <v>2</v>
      </c>
      <c r="HB298" s="2">
        <v>2</v>
      </c>
      <c r="HC298" s="2">
        <v>4</v>
      </c>
      <c r="HD298" s="2">
        <v>10</v>
      </c>
      <c r="HE298" s="2">
        <v>8</v>
      </c>
      <c r="HF298" s="2">
        <v>6</v>
      </c>
      <c r="HG298" s="2">
        <v>5</v>
      </c>
      <c r="HH298" s="2">
        <v>7</v>
      </c>
      <c r="HI298" s="2">
        <v>6</v>
      </c>
      <c r="HJ298" s="2">
        <v>8</v>
      </c>
      <c r="HK298" s="2">
        <v>1</v>
      </c>
      <c r="HL298" s="34">
        <v>100</v>
      </c>
      <c r="HM298" s="34">
        <v>50</v>
      </c>
      <c r="HN298" s="34">
        <v>50</v>
      </c>
      <c r="HO298" s="34">
        <v>100</v>
      </c>
      <c r="HP298" s="34">
        <v>70</v>
      </c>
      <c r="HQ298" s="34">
        <v>50</v>
      </c>
      <c r="HR298" s="34">
        <v>50</v>
      </c>
      <c r="HS298" s="34">
        <v>80</v>
      </c>
      <c r="HT298" s="34">
        <v>100</v>
      </c>
      <c r="HU298" s="34">
        <v>100</v>
      </c>
      <c r="HV298" s="34">
        <v>87.5</v>
      </c>
      <c r="HW298" s="34">
        <v>100</v>
      </c>
      <c r="HX298" s="39">
        <v>0</v>
      </c>
      <c r="HY298" s="39">
        <v>0</v>
      </c>
      <c r="HZ298" s="39">
        <v>50</v>
      </c>
      <c r="IA298" s="39">
        <v>0</v>
      </c>
      <c r="IB298" s="39">
        <v>10</v>
      </c>
      <c r="IC298" s="39">
        <v>25</v>
      </c>
      <c r="ID298" s="39">
        <v>0</v>
      </c>
      <c r="IE298" s="39">
        <v>0</v>
      </c>
      <c r="IF298" s="39">
        <v>0</v>
      </c>
      <c r="IG298" s="39">
        <v>0</v>
      </c>
      <c r="IH298" s="39">
        <v>12.5</v>
      </c>
      <c r="II298" s="39">
        <v>0</v>
      </c>
      <c r="IJ298" s="39">
        <v>0</v>
      </c>
      <c r="IK298" s="39">
        <v>50</v>
      </c>
      <c r="IL298" s="39">
        <v>0</v>
      </c>
      <c r="IM298" s="39">
        <v>0</v>
      </c>
      <c r="IN298" s="39">
        <v>20</v>
      </c>
      <c r="IO298" s="39">
        <v>25</v>
      </c>
      <c r="IP298" s="39">
        <v>50</v>
      </c>
      <c r="IQ298" s="39">
        <v>20</v>
      </c>
      <c r="IR298" s="39">
        <v>0</v>
      </c>
      <c r="IS298" s="39">
        <v>0</v>
      </c>
      <c r="IT298" s="39">
        <v>0</v>
      </c>
      <c r="IU298" s="39">
        <v>0</v>
      </c>
      <c r="IV298" s="39">
        <v>4</v>
      </c>
      <c r="IW298" s="39">
        <v>2</v>
      </c>
      <c r="IX298" s="39">
        <v>2</v>
      </c>
      <c r="IY298" s="39">
        <v>5</v>
      </c>
      <c r="IZ298" s="39">
        <v>4</v>
      </c>
      <c r="JA298" s="39">
        <v>1</v>
      </c>
      <c r="JB298" s="39">
        <v>4</v>
      </c>
      <c r="JC298" s="39">
        <v>3</v>
      </c>
      <c r="JD298" s="2">
        <v>6</v>
      </c>
      <c r="JE298" s="2">
        <v>4</v>
      </c>
      <c r="JF298" s="2">
        <v>1</v>
      </c>
      <c r="JG298" s="2">
        <v>2</v>
      </c>
      <c r="JH298" s="2">
        <v>5</v>
      </c>
      <c r="JI298" s="2">
        <v>1</v>
      </c>
      <c r="JJ298" s="2">
        <v>0</v>
      </c>
      <c r="JK298" s="2">
        <v>4</v>
      </c>
      <c r="JL298" s="2">
        <v>0</v>
      </c>
      <c r="JM298" s="44">
        <v>5</v>
      </c>
      <c r="JN298" s="44">
        <v>1</v>
      </c>
      <c r="JO298" s="44">
        <v>1</v>
      </c>
      <c r="JP298" s="2">
        <v>1</v>
      </c>
      <c r="JQ298" s="2">
        <v>1</v>
      </c>
      <c r="JR298" s="2">
        <v>0</v>
      </c>
      <c r="JS298" s="2">
        <v>0</v>
      </c>
      <c r="JT298" s="2">
        <v>1</v>
      </c>
      <c r="JU298" s="2">
        <v>1</v>
      </c>
      <c r="JV298" s="2">
        <v>1</v>
      </c>
      <c r="JW298" s="2">
        <v>4</v>
      </c>
      <c r="JX298" s="2">
        <v>1</v>
      </c>
      <c r="JY298" s="2">
        <v>1</v>
      </c>
      <c r="JZ298" s="2">
        <v>0</v>
      </c>
      <c r="KA298" s="2">
        <v>0</v>
      </c>
      <c r="KB298" s="25">
        <v>3</v>
      </c>
      <c r="KC298" s="25">
        <v>0</v>
      </c>
      <c r="KD298" s="25">
        <v>0</v>
      </c>
      <c r="KE298" s="25">
        <v>0</v>
      </c>
      <c r="KF298" s="25">
        <v>10</v>
      </c>
      <c r="KG298" s="25">
        <v>4</v>
      </c>
      <c r="KH298" s="25">
        <v>3</v>
      </c>
      <c r="KI298" s="25">
        <v>13</v>
      </c>
      <c r="KJ298" s="25">
        <v>5</v>
      </c>
      <c r="KK298" s="25">
        <v>7</v>
      </c>
      <c r="KL298" s="25">
        <v>5</v>
      </c>
      <c r="KM298" s="25">
        <v>4</v>
      </c>
      <c r="KN298" s="25">
        <v>10</v>
      </c>
      <c r="KO298" s="25">
        <v>5</v>
      </c>
      <c r="KP298" s="25">
        <v>1</v>
      </c>
      <c r="KQ298" s="25">
        <v>2</v>
      </c>
      <c r="KR298" s="44">
        <v>40</v>
      </c>
      <c r="KS298" s="44">
        <v>50</v>
      </c>
      <c r="KT298" s="44">
        <v>66.666666666666657</v>
      </c>
      <c r="KU298" s="44">
        <v>38.461538461538467</v>
      </c>
      <c r="KV298" s="44">
        <v>80</v>
      </c>
      <c r="KW298" s="44">
        <v>14.285714285714285</v>
      </c>
      <c r="KX298" s="44">
        <v>80</v>
      </c>
      <c r="KY298" s="44">
        <v>75</v>
      </c>
      <c r="KZ298" s="44">
        <v>60</v>
      </c>
      <c r="LA298" s="44">
        <v>80</v>
      </c>
      <c r="LB298" s="44">
        <v>100</v>
      </c>
      <c r="LC298" s="44">
        <v>100</v>
      </c>
      <c r="LD298" s="44">
        <v>50</v>
      </c>
      <c r="LE298" s="44">
        <v>25</v>
      </c>
      <c r="LF298" s="44">
        <v>0</v>
      </c>
      <c r="LG298" s="44">
        <v>30.76923076923077</v>
      </c>
      <c r="LH298" s="44">
        <v>0</v>
      </c>
      <c r="LI298" s="44">
        <v>71.428571428571431</v>
      </c>
      <c r="LJ298" s="44">
        <v>20</v>
      </c>
      <c r="LK298" s="44">
        <v>25</v>
      </c>
      <c r="LL298" s="44">
        <v>10</v>
      </c>
      <c r="LM298" s="44">
        <v>20</v>
      </c>
      <c r="LN298" s="44">
        <v>0</v>
      </c>
      <c r="LO298" s="44">
        <v>0</v>
      </c>
      <c r="LP298" s="44">
        <v>10</v>
      </c>
      <c r="LQ298" s="44">
        <v>25</v>
      </c>
      <c r="LR298" s="44">
        <v>33.333333333333329</v>
      </c>
      <c r="LS298" s="44">
        <v>30.76923076923077</v>
      </c>
      <c r="LT298" s="44">
        <v>20</v>
      </c>
      <c r="LU298" s="44">
        <v>14.285714285714285</v>
      </c>
      <c r="LV298" s="44">
        <v>0</v>
      </c>
      <c r="LW298" s="44">
        <v>0</v>
      </c>
      <c r="LX298" s="44">
        <v>30</v>
      </c>
      <c r="LY298" s="44">
        <v>0</v>
      </c>
      <c r="LZ298" s="44">
        <v>0</v>
      </c>
      <c r="MA298" s="44">
        <v>0</v>
      </c>
      <c r="MB298" s="25">
        <v>1</v>
      </c>
      <c r="MC298" s="25">
        <v>1</v>
      </c>
      <c r="MD298" s="25">
        <v>0</v>
      </c>
      <c r="ME298" s="25">
        <v>0</v>
      </c>
      <c r="MF298" s="25">
        <v>1</v>
      </c>
      <c r="MG298" s="25">
        <v>3</v>
      </c>
      <c r="MH298" s="25">
        <v>4</v>
      </c>
      <c r="MI298" s="25">
        <v>2</v>
      </c>
      <c r="MJ298" s="25">
        <v>1</v>
      </c>
      <c r="MK298" s="25">
        <v>1</v>
      </c>
      <c r="ML298" s="25">
        <v>0</v>
      </c>
      <c r="MM298" s="25">
        <v>0</v>
      </c>
      <c r="MN298" s="25">
        <v>1</v>
      </c>
      <c r="MO298" s="25">
        <v>3</v>
      </c>
      <c r="MP298" s="25">
        <v>0</v>
      </c>
      <c r="MQ298" s="25">
        <v>4</v>
      </c>
      <c r="MR298" s="25">
        <v>7</v>
      </c>
      <c r="MS298" s="25">
        <v>7</v>
      </c>
      <c r="MT298" s="25">
        <v>6</v>
      </c>
      <c r="MU298" s="25">
        <v>3</v>
      </c>
      <c r="MV298" s="25">
        <v>3</v>
      </c>
      <c r="MW298" s="44">
        <v>4</v>
      </c>
      <c r="MX298" s="44">
        <v>3</v>
      </c>
      <c r="MY298" s="44">
        <v>0</v>
      </c>
      <c r="MZ298" s="44">
        <v>100</v>
      </c>
      <c r="NA298" s="44">
        <v>33.333333333333329</v>
      </c>
      <c r="NB298" s="44">
        <v>999999999</v>
      </c>
      <c r="NC298" s="44">
        <v>0</v>
      </c>
      <c r="ND298" s="44">
        <v>14.285714285714285</v>
      </c>
      <c r="NE298" s="44">
        <v>42.857142857142854</v>
      </c>
      <c r="NF298" s="44">
        <v>66.666666666666657</v>
      </c>
      <c r="NG298" s="44">
        <v>66.666666666666657</v>
      </c>
      <c r="NH298" s="44">
        <v>33.333333333333329</v>
      </c>
      <c r="NI298" s="44">
        <v>25</v>
      </c>
      <c r="NJ298" s="44">
        <v>0</v>
      </c>
      <c r="NK298" s="44">
        <v>999999999</v>
      </c>
      <c r="NL298" s="25">
        <v>0</v>
      </c>
      <c r="NM298" s="25">
        <v>0</v>
      </c>
      <c r="NN298" s="25">
        <v>0</v>
      </c>
      <c r="NO298" s="25">
        <v>0</v>
      </c>
      <c r="NP298" s="25">
        <v>0</v>
      </c>
      <c r="NQ298" s="25">
        <v>0</v>
      </c>
      <c r="NR298" s="25">
        <v>0</v>
      </c>
      <c r="NS298" s="25">
        <v>0</v>
      </c>
      <c r="NT298" s="25">
        <v>0</v>
      </c>
      <c r="NU298" s="25">
        <v>1</v>
      </c>
      <c r="NV298" s="25">
        <v>0</v>
      </c>
      <c r="NW298" s="25">
        <v>0</v>
      </c>
      <c r="NX298" s="25">
        <v>3</v>
      </c>
      <c r="NY298" s="25">
        <v>1</v>
      </c>
      <c r="NZ298" s="25">
        <v>0</v>
      </c>
      <c r="OA298" s="25">
        <v>1</v>
      </c>
      <c r="OB298" s="25">
        <v>0</v>
      </c>
      <c r="OC298" s="25">
        <v>1</v>
      </c>
      <c r="OD298" s="44">
        <v>1</v>
      </c>
      <c r="OE298" s="44">
        <v>0</v>
      </c>
      <c r="OF298" s="44">
        <v>0</v>
      </c>
      <c r="OG298" s="44">
        <v>2</v>
      </c>
      <c r="OH298" s="44">
        <v>0</v>
      </c>
      <c r="OI298" s="44">
        <v>0</v>
      </c>
      <c r="OJ298" s="44">
        <v>0</v>
      </c>
      <c r="OK298" s="44">
        <v>0</v>
      </c>
      <c r="OL298" s="44">
        <v>999999999</v>
      </c>
      <c r="OM298" s="44">
        <v>0</v>
      </c>
      <c r="ON298" s="44">
        <v>999999999</v>
      </c>
      <c r="OO298" s="44">
        <v>0</v>
      </c>
      <c r="OP298" s="44">
        <v>0</v>
      </c>
      <c r="OQ298" s="44">
        <v>999999999</v>
      </c>
      <c r="OR298" s="44">
        <v>999999999</v>
      </c>
      <c r="OS298" s="44">
        <v>50</v>
      </c>
      <c r="OT298" s="44">
        <v>999999999</v>
      </c>
      <c r="OU298" s="44">
        <v>999999999</v>
      </c>
      <c r="OV298" s="25">
        <v>6</v>
      </c>
      <c r="OW298" s="25">
        <v>5</v>
      </c>
      <c r="OX298" s="25">
        <v>5</v>
      </c>
      <c r="OY298" s="25">
        <v>11</v>
      </c>
      <c r="OZ298" s="25">
        <v>10</v>
      </c>
      <c r="PA298" s="25">
        <v>15</v>
      </c>
      <c r="PB298" s="25">
        <v>11</v>
      </c>
      <c r="PC298" s="25">
        <v>11</v>
      </c>
      <c r="PD298" s="25">
        <v>19</v>
      </c>
      <c r="PE298" s="25">
        <v>18</v>
      </c>
      <c r="PF298" s="25">
        <v>15</v>
      </c>
      <c r="PG298" s="25">
        <v>5</v>
      </c>
      <c r="PH298" s="25">
        <v>19</v>
      </c>
      <c r="PI298" s="25">
        <v>13</v>
      </c>
      <c r="PJ298" s="25">
        <v>8</v>
      </c>
      <c r="PK298" s="25">
        <v>20</v>
      </c>
      <c r="PL298" s="25">
        <v>22</v>
      </c>
      <c r="PM298" s="25">
        <v>23</v>
      </c>
      <c r="PN298" s="25">
        <v>17</v>
      </c>
      <c r="PO298" s="25">
        <v>15</v>
      </c>
      <c r="PP298" s="25">
        <v>23</v>
      </c>
      <c r="PQ298" s="25">
        <v>18</v>
      </c>
      <c r="PR298" s="25">
        <v>16</v>
      </c>
      <c r="PS298" s="25">
        <v>8</v>
      </c>
      <c r="PT298" s="44">
        <v>31.578947368421051</v>
      </c>
      <c r="PU298" s="44">
        <v>38.461538461538467</v>
      </c>
      <c r="PV298" s="44">
        <v>62.5</v>
      </c>
      <c r="PW298" s="44">
        <v>55.000000000000007</v>
      </c>
      <c r="PX298" s="44">
        <v>45.454545454545453</v>
      </c>
      <c r="PY298" s="44">
        <v>65.217391304347828</v>
      </c>
      <c r="PZ298" s="44">
        <v>64.705882352941174</v>
      </c>
      <c r="QA298" s="44">
        <v>73.333333333333329</v>
      </c>
      <c r="QB298" s="44">
        <v>82.608695652173907</v>
      </c>
      <c r="QC298" s="44">
        <v>100</v>
      </c>
      <c r="QD298" s="44">
        <v>93.75</v>
      </c>
      <c r="QE298" s="44">
        <v>62.5</v>
      </c>
      <c r="QF298" s="25">
        <v>8</v>
      </c>
      <c r="QG298" s="25">
        <v>6</v>
      </c>
      <c r="QH298" s="25">
        <v>4</v>
      </c>
      <c r="QI298" s="25">
        <v>13</v>
      </c>
      <c r="QJ298" s="25">
        <v>12</v>
      </c>
      <c r="QK298" s="25">
        <v>12</v>
      </c>
      <c r="QL298" s="25">
        <v>12</v>
      </c>
      <c r="QM298" s="25">
        <v>12</v>
      </c>
      <c r="QN298" s="25">
        <v>19</v>
      </c>
      <c r="QO298" s="25">
        <v>15</v>
      </c>
      <c r="QP298" s="25">
        <v>7</v>
      </c>
      <c r="QQ298" s="25">
        <v>19</v>
      </c>
      <c r="QR298" s="25">
        <v>13</v>
      </c>
      <c r="QS298" s="25">
        <v>8</v>
      </c>
      <c r="QT298" s="25">
        <v>20</v>
      </c>
      <c r="QU298" s="25">
        <v>22</v>
      </c>
      <c r="QV298" s="25">
        <v>23</v>
      </c>
      <c r="QW298" s="25">
        <v>17</v>
      </c>
      <c r="QX298" s="25">
        <v>15</v>
      </c>
      <c r="QY298" s="25">
        <v>23</v>
      </c>
      <c r="QZ298" s="25">
        <v>18</v>
      </c>
      <c r="RA298" s="25">
        <v>16</v>
      </c>
      <c r="RB298" s="44">
        <v>42.105263157894733</v>
      </c>
      <c r="RC298" s="44">
        <v>46.153846153846153</v>
      </c>
      <c r="RD298" s="44">
        <v>50</v>
      </c>
      <c r="RE298" s="44">
        <v>65</v>
      </c>
      <c r="RF298" s="44">
        <v>54.54545454545454</v>
      </c>
      <c r="RG298" s="44">
        <v>52.173913043478258</v>
      </c>
      <c r="RH298" s="44">
        <v>70.588235294117652</v>
      </c>
      <c r="RI298" s="44">
        <v>80</v>
      </c>
      <c r="RJ298" s="44">
        <v>82.608695652173907</v>
      </c>
      <c r="RK298" s="44">
        <v>83.333333333333343</v>
      </c>
      <c r="RL298" s="44">
        <v>43.75</v>
      </c>
      <c r="RM298" s="25">
        <v>9</v>
      </c>
      <c r="RN298" s="25">
        <v>6</v>
      </c>
      <c r="RO298" s="25">
        <v>5</v>
      </c>
      <c r="RP298" s="25">
        <v>15</v>
      </c>
      <c r="RQ298" s="25">
        <v>12</v>
      </c>
      <c r="RR298" s="25">
        <v>13</v>
      </c>
      <c r="RS298" s="25">
        <v>11</v>
      </c>
      <c r="RT298" s="25">
        <v>9</v>
      </c>
      <c r="RU298" s="25">
        <v>16</v>
      </c>
      <c r="RV298" s="25">
        <v>11</v>
      </c>
      <c r="RW298" s="25">
        <v>7</v>
      </c>
      <c r="RX298" s="25">
        <v>3</v>
      </c>
      <c r="RY298" s="25">
        <v>7</v>
      </c>
      <c r="RZ298" s="25">
        <v>2</v>
      </c>
      <c r="SA298" s="25">
        <v>3</v>
      </c>
      <c r="SB298" s="25">
        <v>9</v>
      </c>
      <c r="SC298" s="25">
        <v>7</v>
      </c>
      <c r="SD298" s="25">
        <v>8</v>
      </c>
      <c r="SE298" s="25">
        <v>9</v>
      </c>
      <c r="SF298" s="25">
        <v>7</v>
      </c>
      <c r="SG298" s="25">
        <v>10</v>
      </c>
      <c r="SH298" s="25">
        <v>9</v>
      </c>
      <c r="SI298" s="25">
        <v>9</v>
      </c>
      <c r="SJ298" s="25">
        <v>3</v>
      </c>
      <c r="SK298" s="25">
        <v>6</v>
      </c>
      <c r="SL298" s="25">
        <v>1</v>
      </c>
      <c r="SM298" s="25">
        <v>3</v>
      </c>
      <c r="SN298" s="25">
        <v>7</v>
      </c>
      <c r="SO298" s="25">
        <v>6</v>
      </c>
      <c r="SP298" s="25">
        <v>7</v>
      </c>
      <c r="SQ298" s="25">
        <v>7</v>
      </c>
      <c r="SR298" s="25">
        <v>6</v>
      </c>
      <c r="SS298" s="25">
        <v>9</v>
      </c>
      <c r="ST298" s="25">
        <v>9</v>
      </c>
      <c r="SU298" s="25">
        <v>7</v>
      </c>
      <c r="SV298" s="25">
        <v>3</v>
      </c>
      <c r="SW298" s="44">
        <v>69.230769230769226</v>
      </c>
      <c r="SX298" s="44">
        <v>66.666666666666657</v>
      </c>
      <c r="SY298" s="44">
        <v>71.428571428571431</v>
      </c>
      <c r="SZ298" s="44">
        <v>83.333333333333343</v>
      </c>
      <c r="TA298" s="44">
        <v>70.588235294117652</v>
      </c>
      <c r="TB298" s="44">
        <v>76.470588235294116</v>
      </c>
      <c r="TC298" s="44">
        <v>78.571428571428569</v>
      </c>
      <c r="TD298" s="44">
        <v>90</v>
      </c>
      <c r="TE298" s="44">
        <v>88.888888888888886</v>
      </c>
      <c r="TF298" s="44">
        <v>91.666666666666657</v>
      </c>
      <c r="TG298" s="44">
        <v>58.333333333333336</v>
      </c>
      <c r="TH298" s="44">
        <v>75</v>
      </c>
      <c r="TI298" s="44">
        <v>53.846153846153847</v>
      </c>
      <c r="TJ298" s="44">
        <v>22.222222222222221</v>
      </c>
      <c r="TK298" s="44">
        <v>42.857142857142854</v>
      </c>
      <c r="TL298" s="44">
        <v>50</v>
      </c>
      <c r="TM298" s="44">
        <v>41.17647058823529</v>
      </c>
      <c r="TN298" s="44">
        <v>47.058823529411761</v>
      </c>
      <c r="TO298" s="44">
        <v>64.285714285714292</v>
      </c>
      <c r="TP298" s="44">
        <v>70</v>
      </c>
      <c r="TQ298" s="44">
        <v>55.555555555555557</v>
      </c>
      <c r="TR298" s="44">
        <v>75</v>
      </c>
      <c r="TS298" s="44">
        <v>75</v>
      </c>
      <c r="TT298" s="44">
        <v>75</v>
      </c>
      <c r="TU298" s="44">
        <v>46.153846153846153</v>
      </c>
      <c r="TV298" s="44">
        <v>11.111111111111111</v>
      </c>
      <c r="TW298" s="44">
        <v>42.857142857142854</v>
      </c>
      <c r="TX298" s="44">
        <v>38.888888888888893</v>
      </c>
      <c r="TY298" s="44">
        <v>35.294117647058826</v>
      </c>
      <c r="TZ298" s="44">
        <v>41.17647058823529</v>
      </c>
      <c r="UA298" s="44">
        <v>50</v>
      </c>
      <c r="UB298" s="44">
        <v>60</v>
      </c>
      <c r="UC298" s="44">
        <v>50</v>
      </c>
      <c r="UD298" s="44">
        <v>75</v>
      </c>
      <c r="UE298" s="44">
        <v>58.333333333333336</v>
      </c>
      <c r="UF298" s="44">
        <v>75</v>
      </c>
    </row>
    <row r="299" spans="1:552" x14ac:dyDescent="0.25">
      <c r="A299" s="2" t="str">
        <f t="shared" si="4"/>
        <v xml:space="preserve">500830 Três Lagoas                                                                                                                                  </v>
      </c>
      <c r="B299" s="58">
        <v>500830</v>
      </c>
      <c r="C299" s="2" t="s">
        <v>343</v>
      </c>
      <c r="D299" s="56">
        <v>5</v>
      </c>
      <c r="E299" s="56">
        <v>4</v>
      </c>
      <c r="F299" s="56">
        <v>6</v>
      </c>
      <c r="G299" s="56">
        <v>2</v>
      </c>
      <c r="H299" s="56">
        <v>1</v>
      </c>
      <c r="I299" s="56">
        <v>5</v>
      </c>
      <c r="J299" s="56">
        <v>7</v>
      </c>
      <c r="K299" s="56">
        <v>10</v>
      </c>
      <c r="L299" s="56">
        <v>9</v>
      </c>
      <c r="M299" s="56">
        <v>1</v>
      </c>
      <c r="N299" s="56">
        <v>8</v>
      </c>
      <c r="O299" s="56">
        <v>6</v>
      </c>
      <c r="P299" s="59">
        <v>4</v>
      </c>
      <c r="Q299" s="59">
        <v>2</v>
      </c>
      <c r="R299" s="59">
        <v>1</v>
      </c>
      <c r="S299" s="59">
        <v>0</v>
      </c>
      <c r="T299" s="59">
        <v>0</v>
      </c>
      <c r="U299" s="59">
        <v>4</v>
      </c>
      <c r="V299" s="59">
        <v>4</v>
      </c>
      <c r="W299" s="59">
        <v>4</v>
      </c>
      <c r="X299" s="59">
        <v>4</v>
      </c>
      <c r="Y299" s="59">
        <v>1</v>
      </c>
      <c r="Z299" s="59">
        <v>6</v>
      </c>
      <c r="AA299" s="59">
        <v>3</v>
      </c>
      <c r="AB299" s="62">
        <v>80</v>
      </c>
      <c r="AC299" s="62">
        <v>50</v>
      </c>
      <c r="AD299" s="62">
        <v>16.666666666666664</v>
      </c>
      <c r="AE299" s="62">
        <v>0</v>
      </c>
      <c r="AF299" s="62">
        <v>0</v>
      </c>
      <c r="AG299" s="62">
        <v>80</v>
      </c>
      <c r="AH299" s="62">
        <v>57.142857142857139</v>
      </c>
      <c r="AI299" s="62">
        <v>40</v>
      </c>
      <c r="AJ299" s="62">
        <v>44.444444444444443</v>
      </c>
      <c r="AK299" s="62">
        <v>100</v>
      </c>
      <c r="AL299" s="62">
        <v>75</v>
      </c>
      <c r="AM299" s="62">
        <v>50</v>
      </c>
      <c r="AN299" s="61">
        <v>1</v>
      </c>
      <c r="AO299" s="25">
        <v>1</v>
      </c>
      <c r="AP299" s="25">
        <v>5</v>
      </c>
      <c r="AQ299" s="25">
        <v>2</v>
      </c>
      <c r="AR299" s="25">
        <v>1</v>
      </c>
      <c r="AS299" s="25">
        <v>1</v>
      </c>
      <c r="AT299" s="25">
        <v>3</v>
      </c>
      <c r="AU299" s="25">
        <v>5</v>
      </c>
      <c r="AV299" s="25">
        <v>5</v>
      </c>
      <c r="AW299" s="25">
        <v>0</v>
      </c>
      <c r="AX299" s="25">
        <v>2</v>
      </c>
      <c r="AY299" s="25">
        <v>2</v>
      </c>
      <c r="AZ299" s="39">
        <v>20</v>
      </c>
      <c r="BA299" s="39">
        <v>25</v>
      </c>
      <c r="BB299" s="39">
        <v>83.333333333333343</v>
      </c>
      <c r="BC299" s="39">
        <v>100</v>
      </c>
      <c r="BD299" s="39">
        <v>100</v>
      </c>
      <c r="BE299" s="39">
        <v>20</v>
      </c>
      <c r="BF299" s="39">
        <v>42.857142857142854</v>
      </c>
      <c r="BG299" s="39">
        <v>50</v>
      </c>
      <c r="BH299" s="39">
        <v>55.555555555555557</v>
      </c>
      <c r="BI299" s="39">
        <v>0</v>
      </c>
      <c r="BJ299" s="39">
        <v>25</v>
      </c>
      <c r="BK299" s="39">
        <v>33.333333333333329</v>
      </c>
      <c r="BL299" s="25">
        <v>0</v>
      </c>
      <c r="BM299" s="25">
        <v>1</v>
      </c>
      <c r="BN299" s="25">
        <v>0</v>
      </c>
      <c r="BO299" s="25">
        <v>0</v>
      </c>
      <c r="BP299" s="25">
        <v>0</v>
      </c>
      <c r="BQ299" s="25">
        <v>0</v>
      </c>
      <c r="BR299" s="25">
        <v>0</v>
      </c>
      <c r="BS299" s="25">
        <v>1</v>
      </c>
      <c r="BT299" s="25">
        <v>0</v>
      </c>
      <c r="BU299" s="25">
        <v>0</v>
      </c>
      <c r="BV299" s="25">
        <v>0</v>
      </c>
      <c r="BW299" s="25">
        <v>1</v>
      </c>
      <c r="BX299" s="39">
        <v>0</v>
      </c>
      <c r="BY299" s="39">
        <v>25</v>
      </c>
      <c r="BZ299" s="39">
        <v>0</v>
      </c>
      <c r="CA299" s="39">
        <v>0</v>
      </c>
      <c r="CB299" s="39">
        <v>0</v>
      </c>
      <c r="CC299" s="39">
        <v>0</v>
      </c>
      <c r="CD299" s="39">
        <v>0</v>
      </c>
      <c r="CE299" s="39">
        <v>10</v>
      </c>
      <c r="CF299" s="39">
        <v>0</v>
      </c>
      <c r="CG299" s="39">
        <v>0</v>
      </c>
      <c r="CH299" s="39">
        <v>0</v>
      </c>
      <c r="CI299" s="39">
        <v>16.666666666666664</v>
      </c>
      <c r="CJ299" s="63">
        <v>3</v>
      </c>
      <c r="CK299" s="63">
        <v>1</v>
      </c>
      <c r="CL299" s="63">
        <v>0</v>
      </c>
      <c r="CM299" s="63">
        <v>0</v>
      </c>
      <c r="CN299" s="63">
        <v>0</v>
      </c>
      <c r="CO299" s="63">
        <v>0</v>
      </c>
      <c r="CP299" s="63">
        <v>2</v>
      </c>
      <c r="CQ299" s="63">
        <v>0</v>
      </c>
      <c r="CR299" s="63">
        <v>1</v>
      </c>
      <c r="CS299" s="63">
        <v>0</v>
      </c>
      <c r="CT299" s="63">
        <v>3</v>
      </c>
      <c r="CU299" s="63">
        <v>1</v>
      </c>
      <c r="CV299" s="63">
        <v>0</v>
      </c>
      <c r="CW299" s="63">
        <v>0</v>
      </c>
      <c r="CX299" s="63">
        <v>0</v>
      </c>
      <c r="CY299" s="63">
        <v>0</v>
      </c>
      <c r="CZ299" s="63">
        <v>0</v>
      </c>
      <c r="DA299" s="63">
        <v>0</v>
      </c>
      <c r="DB299" s="63">
        <v>0</v>
      </c>
      <c r="DC299" s="63">
        <v>1</v>
      </c>
      <c r="DD299" s="63">
        <v>0</v>
      </c>
      <c r="DE299" s="63">
        <v>0</v>
      </c>
      <c r="DF299" s="63">
        <v>0</v>
      </c>
      <c r="DG299" s="63">
        <v>0</v>
      </c>
      <c r="DH299" s="25">
        <v>1</v>
      </c>
      <c r="DI299" s="25">
        <v>0</v>
      </c>
      <c r="DJ299" s="25">
        <v>0</v>
      </c>
      <c r="DK299" s="25">
        <v>0</v>
      </c>
      <c r="DL299" s="25">
        <v>0</v>
      </c>
      <c r="DM299" s="25">
        <v>0</v>
      </c>
      <c r="DN299" s="25">
        <v>0</v>
      </c>
      <c r="DO299" s="25">
        <v>0</v>
      </c>
      <c r="DP299" s="25">
        <v>1</v>
      </c>
      <c r="DQ299" s="25">
        <v>1</v>
      </c>
      <c r="DR299" s="25">
        <v>2</v>
      </c>
      <c r="DS299" s="25">
        <v>0</v>
      </c>
      <c r="DT299" s="34">
        <v>4</v>
      </c>
      <c r="DU299" s="34">
        <v>1</v>
      </c>
      <c r="DV299" s="34">
        <v>0</v>
      </c>
      <c r="DW299" s="34">
        <v>0</v>
      </c>
      <c r="DX299" s="34">
        <v>0</v>
      </c>
      <c r="DY299" s="34">
        <v>0</v>
      </c>
      <c r="DZ299" s="34">
        <v>2</v>
      </c>
      <c r="EA299" s="2">
        <v>1</v>
      </c>
      <c r="EB299" s="2">
        <v>2</v>
      </c>
      <c r="EC299" s="2">
        <v>1</v>
      </c>
      <c r="ED299" s="2">
        <v>5</v>
      </c>
      <c r="EE299" s="2">
        <v>1</v>
      </c>
      <c r="EF299" s="34">
        <v>75</v>
      </c>
      <c r="EG299" s="34">
        <v>100</v>
      </c>
      <c r="EH299" s="34">
        <v>999999999</v>
      </c>
      <c r="EI299" s="34">
        <v>999999999</v>
      </c>
      <c r="EJ299" s="34">
        <v>999999999</v>
      </c>
      <c r="EK299" s="34">
        <v>999999999</v>
      </c>
      <c r="EL299" s="34">
        <v>100</v>
      </c>
      <c r="EM299" s="34">
        <v>0</v>
      </c>
      <c r="EN299" s="34">
        <v>50</v>
      </c>
      <c r="EO299" s="34">
        <v>0</v>
      </c>
      <c r="EP299" s="34">
        <v>60</v>
      </c>
      <c r="EQ299" s="34">
        <v>100</v>
      </c>
      <c r="ER299" s="34">
        <v>0</v>
      </c>
      <c r="ES299" s="34">
        <v>0</v>
      </c>
      <c r="ET299" s="34">
        <v>999999999</v>
      </c>
      <c r="EU299" s="34">
        <v>999999999</v>
      </c>
      <c r="EV299" s="34">
        <v>999999999</v>
      </c>
      <c r="EW299" s="34">
        <v>999999999</v>
      </c>
      <c r="EX299" s="34">
        <v>0</v>
      </c>
      <c r="EY299" s="34">
        <v>100</v>
      </c>
      <c r="EZ299" s="34">
        <v>0</v>
      </c>
      <c r="FA299" s="34">
        <v>0</v>
      </c>
      <c r="FB299" s="34">
        <v>0</v>
      </c>
      <c r="FC299" s="34">
        <v>0</v>
      </c>
      <c r="FD299" s="42">
        <v>25</v>
      </c>
      <c r="FE299" s="42">
        <v>0</v>
      </c>
      <c r="FF299" s="42">
        <v>999999999</v>
      </c>
      <c r="FG299" s="42">
        <v>999999999</v>
      </c>
      <c r="FH299" s="42">
        <v>999999999</v>
      </c>
      <c r="FI299" s="42">
        <v>999999999</v>
      </c>
      <c r="FJ299" s="42">
        <v>0</v>
      </c>
      <c r="FK299" s="42">
        <v>0</v>
      </c>
      <c r="FL299" s="42">
        <v>50</v>
      </c>
      <c r="FM299" s="42">
        <v>100</v>
      </c>
      <c r="FN299" s="42">
        <v>40</v>
      </c>
      <c r="FO299" s="42">
        <v>0</v>
      </c>
      <c r="FP299" s="42">
        <v>3</v>
      </c>
      <c r="FQ299" s="2">
        <v>1</v>
      </c>
      <c r="FR299" s="2">
        <v>0</v>
      </c>
      <c r="FS299" s="2">
        <v>0</v>
      </c>
      <c r="FT299" s="2">
        <v>0</v>
      </c>
      <c r="FU299" s="2">
        <v>2</v>
      </c>
      <c r="FV299" s="2">
        <v>3</v>
      </c>
      <c r="FW299" s="2">
        <v>2</v>
      </c>
      <c r="FX299" s="2">
        <v>1</v>
      </c>
      <c r="FY299" s="2">
        <v>0</v>
      </c>
      <c r="FZ299" s="2">
        <v>3</v>
      </c>
      <c r="GA299" s="2">
        <v>2</v>
      </c>
      <c r="GB299" s="25">
        <v>0</v>
      </c>
      <c r="GC299" s="25">
        <v>0</v>
      </c>
      <c r="GD299" s="25">
        <v>0</v>
      </c>
      <c r="GE299" s="25">
        <v>0</v>
      </c>
      <c r="GF299" s="25">
        <v>0</v>
      </c>
      <c r="GG299" s="25">
        <v>0</v>
      </c>
      <c r="GH299" s="25">
        <v>1</v>
      </c>
      <c r="GI299" s="25">
        <v>0</v>
      </c>
      <c r="GJ299" s="25">
        <v>0</v>
      </c>
      <c r="GK299" s="25">
        <v>0</v>
      </c>
      <c r="GL299" s="25">
        <v>1</v>
      </c>
      <c r="GM299" s="25">
        <v>1</v>
      </c>
      <c r="GN299" s="2">
        <v>1</v>
      </c>
      <c r="GO299" s="2">
        <v>1</v>
      </c>
      <c r="GP299" s="2">
        <v>1</v>
      </c>
      <c r="GQ299" s="2">
        <v>0</v>
      </c>
      <c r="GR299" s="2">
        <v>0</v>
      </c>
      <c r="GS299" s="2">
        <v>1</v>
      </c>
      <c r="GT299" s="2">
        <v>0</v>
      </c>
      <c r="GU299" s="2">
        <v>2</v>
      </c>
      <c r="GV299" s="2">
        <v>1</v>
      </c>
      <c r="GW299" s="2">
        <v>1</v>
      </c>
      <c r="GX299" s="2">
        <v>2</v>
      </c>
      <c r="GY299" s="2">
        <v>0</v>
      </c>
      <c r="GZ299" s="2">
        <v>4</v>
      </c>
      <c r="HA299" s="2">
        <v>2</v>
      </c>
      <c r="HB299" s="2">
        <v>1</v>
      </c>
      <c r="HC299" s="2">
        <v>0</v>
      </c>
      <c r="HD299" s="2">
        <v>0</v>
      </c>
      <c r="HE299" s="2">
        <v>3</v>
      </c>
      <c r="HF299" s="2">
        <v>4</v>
      </c>
      <c r="HG299" s="2">
        <v>4</v>
      </c>
      <c r="HH299" s="2">
        <v>2</v>
      </c>
      <c r="HI299" s="2">
        <v>1</v>
      </c>
      <c r="HJ299" s="2">
        <v>6</v>
      </c>
      <c r="HK299" s="2">
        <v>3</v>
      </c>
      <c r="HL299" s="34">
        <v>75</v>
      </c>
      <c r="HM299" s="34">
        <v>50</v>
      </c>
      <c r="HN299" s="34">
        <v>0</v>
      </c>
      <c r="HO299" s="34">
        <v>999999999</v>
      </c>
      <c r="HP299" s="34">
        <v>999999999</v>
      </c>
      <c r="HQ299" s="34">
        <v>66.666666666666657</v>
      </c>
      <c r="HR299" s="34">
        <v>75</v>
      </c>
      <c r="HS299" s="34">
        <v>50</v>
      </c>
      <c r="HT299" s="34">
        <v>50</v>
      </c>
      <c r="HU299" s="34">
        <v>0</v>
      </c>
      <c r="HV299" s="34">
        <v>50</v>
      </c>
      <c r="HW299" s="34">
        <v>66.666666666666657</v>
      </c>
      <c r="HX299" s="39">
        <v>0</v>
      </c>
      <c r="HY299" s="39">
        <v>0</v>
      </c>
      <c r="HZ299" s="39">
        <v>0</v>
      </c>
      <c r="IA299" s="39">
        <v>999999999</v>
      </c>
      <c r="IB299" s="39">
        <v>999999999</v>
      </c>
      <c r="IC299" s="39">
        <v>0</v>
      </c>
      <c r="ID299" s="39">
        <v>25</v>
      </c>
      <c r="IE299" s="39">
        <v>0</v>
      </c>
      <c r="IF299" s="39">
        <v>0</v>
      </c>
      <c r="IG299" s="39">
        <v>0</v>
      </c>
      <c r="IH299" s="39">
        <v>16.666666666666664</v>
      </c>
      <c r="II299" s="39">
        <v>33.333333333333329</v>
      </c>
      <c r="IJ299" s="39">
        <v>25</v>
      </c>
      <c r="IK299" s="39">
        <v>50</v>
      </c>
      <c r="IL299" s="39">
        <v>100</v>
      </c>
      <c r="IM299" s="39">
        <v>999999999</v>
      </c>
      <c r="IN299" s="39">
        <v>999999999</v>
      </c>
      <c r="IO299" s="39">
        <v>33.333333333333329</v>
      </c>
      <c r="IP299" s="39">
        <v>0</v>
      </c>
      <c r="IQ299" s="39">
        <v>50</v>
      </c>
      <c r="IR299" s="39">
        <v>50</v>
      </c>
      <c r="IS299" s="39">
        <v>100</v>
      </c>
      <c r="IT299" s="39">
        <v>33.333333333333329</v>
      </c>
      <c r="IU299" s="39">
        <v>0</v>
      </c>
      <c r="IV299" s="39">
        <v>0</v>
      </c>
      <c r="IW299" s="39">
        <v>0</v>
      </c>
      <c r="IX299" s="39">
        <v>4</v>
      </c>
      <c r="IY299" s="39">
        <v>0</v>
      </c>
      <c r="IZ299" s="39">
        <v>1</v>
      </c>
      <c r="JA299" s="39">
        <v>0</v>
      </c>
      <c r="JB299" s="39">
        <v>0</v>
      </c>
      <c r="JC299" s="39">
        <v>2</v>
      </c>
      <c r="JD299" s="2">
        <v>3</v>
      </c>
      <c r="JE299" s="2">
        <v>0</v>
      </c>
      <c r="JF299" s="2">
        <v>2</v>
      </c>
      <c r="JG299" s="2">
        <v>2</v>
      </c>
      <c r="JH299" s="2">
        <v>0</v>
      </c>
      <c r="JI299" s="2">
        <v>1</v>
      </c>
      <c r="JJ299" s="2">
        <v>0</v>
      </c>
      <c r="JK299" s="2">
        <v>2</v>
      </c>
      <c r="JL299" s="2">
        <v>0</v>
      </c>
      <c r="JM299" s="44">
        <v>1</v>
      </c>
      <c r="JN299" s="44">
        <v>2</v>
      </c>
      <c r="JO299" s="44">
        <v>2</v>
      </c>
      <c r="JP299" s="2">
        <v>0</v>
      </c>
      <c r="JQ299" s="2">
        <v>0</v>
      </c>
      <c r="JR299" s="2">
        <v>0</v>
      </c>
      <c r="JS299" s="2">
        <v>0</v>
      </c>
      <c r="JT299" s="2">
        <v>1</v>
      </c>
      <c r="JU299" s="2">
        <v>0</v>
      </c>
      <c r="JV299" s="2">
        <v>1</v>
      </c>
      <c r="JW299" s="2">
        <v>0</v>
      </c>
      <c r="JX299" s="2">
        <v>0</v>
      </c>
      <c r="JY299" s="2">
        <v>0</v>
      </c>
      <c r="JZ299" s="2">
        <v>0</v>
      </c>
      <c r="KA299" s="2">
        <v>0</v>
      </c>
      <c r="KB299" s="25">
        <v>1</v>
      </c>
      <c r="KC299" s="25">
        <v>0</v>
      </c>
      <c r="KD299" s="25">
        <v>0</v>
      </c>
      <c r="KE299" s="25">
        <v>0</v>
      </c>
      <c r="KF299" s="25">
        <v>1</v>
      </c>
      <c r="KG299" s="25">
        <v>1</v>
      </c>
      <c r="KH299" s="25">
        <v>5</v>
      </c>
      <c r="KI299" s="25">
        <v>2</v>
      </c>
      <c r="KJ299" s="25">
        <v>1</v>
      </c>
      <c r="KK299" s="25">
        <v>1</v>
      </c>
      <c r="KL299" s="25">
        <v>2</v>
      </c>
      <c r="KM299" s="25">
        <v>4</v>
      </c>
      <c r="KN299" s="25">
        <v>4</v>
      </c>
      <c r="KO299" s="25">
        <v>0</v>
      </c>
      <c r="KP299" s="25">
        <v>2</v>
      </c>
      <c r="KQ299" s="25">
        <v>2</v>
      </c>
      <c r="KR299" s="44">
        <v>0</v>
      </c>
      <c r="KS299" s="44">
        <v>0</v>
      </c>
      <c r="KT299" s="44">
        <v>80</v>
      </c>
      <c r="KU299" s="44">
        <v>0</v>
      </c>
      <c r="KV299" s="44">
        <v>100</v>
      </c>
      <c r="KW299" s="44">
        <v>0</v>
      </c>
      <c r="KX299" s="44">
        <v>0</v>
      </c>
      <c r="KY299" s="44">
        <v>50</v>
      </c>
      <c r="KZ299" s="44">
        <v>75</v>
      </c>
      <c r="LA299" s="44">
        <v>999999999</v>
      </c>
      <c r="LB299" s="44">
        <v>100</v>
      </c>
      <c r="LC299" s="44">
        <v>100</v>
      </c>
      <c r="LD299" s="44">
        <v>0</v>
      </c>
      <c r="LE299" s="44">
        <v>100</v>
      </c>
      <c r="LF299" s="44">
        <v>0</v>
      </c>
      <c r="LG299" s="44">
        <v>100</v>
      </c>
      <c r="LH299" s="44">
        <v>0</v>
      </c>
      <c r="LI299" s="44">
        <v>100</v>
      </c>
      <c r="LJ299" s="44">
        <v>100</v>
      </c>
      <c r="LK299" s="44">
        <v>50</v>
      </c>
      <c r="LL299" s="44">
        <v>0</v>
      </c>
      <c r="LM299" s="44">
        <v>999999999</v>
      </c>
      <c r="LN299" s="44">
        <v>0</v>
      </c>
      <c r="LO299" s="44">
        <v>0</v>
      </c>
      <c r="LP299" s="44">
        <v>100</v>
      </c>
      <c r="LQ299" s="44">
        <v>0</v>
      </c>
      <c r="LR299" s="44">
        <v>20</v>
      </c>
      <c r="LS299" s="44">
        <v>0</v>
      </c>
      <c r="LT299" s="44">
        <v>0</v>
      </c>
      <c r="LU299" s="44">
        <v>0</v>
      </c>
      <c r="LV299" s="44">
        <v>0</v>
      </c>
      <c r="LW299" s="44">
        <v>0</v>
      </c>
      <c r="LX299" s="44">
        <v>25</v>
      </c>
      <c r="LY299" s="44">
        <v>999999999</v>
      </c>
      <c r="LZ299" s="44">
        <v>0</v>
      </c>
      <c r="MA299" s="44">
        <v>0</v>
      </c>
      <c r="MB299" s="25">
        <v>1</v>
      </c>
      <c r="MC299" s="25">
        <v>1</v>
      </c>
      <c r="MD299" s="25">
        <v>0</v>
      </c>
      <c r="ME299" s="25">
        <v>0</v>
      </c>
      <c r="MF299" s="25">
        <v>0</v>
      </c>
      <c r="MG299" s="25">
        <v>0</v>
      </c>
      <c r="MH299" s="25">
        <v>1</v>
      </c>
      <c r="MI299" s="25">
        <v>1</v>
      </c>
      <c r="MJ299" s="25">
        <v>1</v>
      </c>
      <c r="MK299" s="25">
        <v>1</v>
      </c>
      <c r="ML299" s="25">
        <v>2</v>
      </c>
      <c r="MM299" s="25">
        <v>0</v>
      </c>
      <c r="MN299" s="25">
        <v>4</v>
      </c>
      <c r="MO299" s="25">
        <v>1</v>
      </c>
      <c r="MP299" s="25">
        <v>0</v>
      </c>
      <c r="MQ299" s="25">
        <v>0</v>
      </c>
      <c r="MR299" s="25">
        <v>0</v>
      </c>
      <c r="MS299" s="25">
        <v>0</v>
      </c>
      <c r="MT299" s="25">
        <v>2</v>
      </c>
      <c r="MU299" s="25">
        <v>1</v>
      </c>
      <c r="MV299" s="25">
        <v>2</v>
      </c>
      <c r="MW299" s="44">
        <v>1</v>
      </c>
      <c r="MX299" s="44">
        <v>5</v>
      </c>
      <c r="MY299" s="44">
        <v>1</v>
      </c>
      <c r="MZ299" s="44">
        <v>25</v>
      </c>
      <c r="NA299" s="44">
        <v>100</v>
      </c>
      <c r="NB299" s="44">
        <v>999999999</v>
      </c>
      <c r="NC299" s="44">
        <v>999999999</v>
      </c>
      <c r="ND299" s="44">
        <v>999999999</v>
      </c>
      <c r="NE299" s="44">
        <v>999999999</v>
      </c>
      <c r="NF299" s="44">
        <v>50</v>
      </c>
      <c r="NG299" s="44">
        <v>100</v>
      </c>
      <c r="NH299" s="44">
        <v>50</v>
      </c>
      <c r="NI299" s="44">
        <v>100</v>
      </c>
      <c r="NJ299" s="44">
        <v>40</v>
      </c>
      <c r="NK299" s="44">
        <v>0</v>
      </c>
      <c r="NL299" s="25">
        <v>0</v>
      </c>
      <c r="NM299" s="25">
        <v>0</v>
      </c>
      <c r="NN299" s="25">
        <v>0</v>
      </c>
      <c r="NO299" s="25">
        <v>0</v>
      </c>
      <c r="NP299" s="25">
        <v>0</v>
      </c>
      <c r="NQ299" s="25">
        <v>0</v>
      </c>
      <c r="NR299" s="25">
        <v>0</v>
      </c>
      <c r="NS299" s="25">
        <v>1</v>
      </c>
      <c r="NT299" s="25">
        <v>0</v>
      </c>
      <c r="NU299" s="25">
        <v>0</v>
      </c>
      <c r="NV299" s="25">
        <v>0</v>
      </c>
      <c r="NW299" s="25">
        <v>0</v>
      </c>
      <c r="NX299" s="25">
        <v>0</v>
      </c>
      <c r="NY299" s="25">
        <v>0</v>
      </c>
      <c r="NZ299" s="25">
        <v>1</v>
      </c>
      <c r="OA299" s="25">
        <v>0</v>
      </c>
      <c r="OB299" s="25">
        <v>0</v>
      </c>
      <c r="OC299" s="25">
        <v>0</v>
      </c>
      <c r="OD299" s="44">
        <v>0</v>
      </c>
      <c r="OE299" s="44">
        <v>1</v>
      </c>
      <c r="OF299" s="44">
        <v>0</v>
      </c>
      <c r="OG299" s="44">
        <v>0</v>
      </c>
      <c r="OH299" s="44">
        <v>0</v>
      </c>
      <c r="OI299" s="44">
        <v>0</v>
      </c>
      <c r="OJ299" s="44">
        <v>999999999</v>
      </c>
      <c r="OK299" s="44">
        <v>999999999</v>
      </c>
      <c r="OL299" s="44">
        <v>0</v>
      </c>
      <c r="OM299" s="44">
        <v>999999999</v>
      </c>
      <c r="ON299" s="44">
        <v>999999999</v>
      </c>
      <c r="OO299" s="44">
        <v>999999999</v>
      </c>
      <c r="OP299" s="44">
        <v>999999999</v>
      </c>
      <c r="OQ299" s="44">
        <v>100</v>
      </c>
      <c r="OR299" s="44">
        <v>999999999</v>
      </c>
      <c r="OS299" s="44">
        <v>999999999</v>
      </c>
      <c r="OT299" s="44">
        <v>999999999</v>
      </c>
      <c r="OU299" s="44">
        <v>999999999</v>
      </c>
      <c r="OV299" s="25">
        <v>5</v>
      </c>
      <c r="OW299" s="25">
        <v>3</v>
      </c>
      <c r="OX299" s="25">
        <v>2</v>
      </c>
      <c r="OY299" s="25">
        <v>1</v>
      </c>
      <c r="OZ299" s="25">
        <v>1</v>
      </c>
      <c r="PA299" s="25">
        <v>2</v>
      </c>
      <c r="PB299" s="25">
        <v>6</v>
      </c>
      <c r="PC299" s="25">
        <v>7</v>
      </c>
      <c r="PD299" s="25">
        <v>11</v>
      </c>
      <c r="PE299" s="25">
        <v>5</v>
      </c>
      <c r="PF299" s="25">
        <v>6</v>
      </c>
      <c r="PG299" s="25">
        <v>6</v>
      </c>
      <c r="PH299" s="25">
        <v>8</v>
      </c>
      <c r="PI299" s="25">
        <v>4</v>
      </c>
      <c r="PJ299" s="25">
        <v>6</v>
      </c>
      <c r="PK299" s="25">
        <v>2</v>
      </c>
      <c r="PL299" s="25">
        <v>2</v>
      </c>
      <c r="PM299" s="25">
        <v>5</v>
      </c>
      <c r="PN299" s="25">
        <v>9</v>
      </c>
      <c r="PO299" s="25">
        <v>10</v>
      </c>
      <c r="PP299" s="25">
        <v>13</v>
      </c>
      <c r="PQ299" s="25">
        <v>7</v>
      </c>
      <c r="PR299" s="25">
        <v>8</v>
      </c>
      <c r="PS299" s="25">
        <v>9</v>
      </c>
      <c r="PT299" s="44">
        <v>62.5</v>
      </c>
      <c r="PU299" s="44">
        <v>75</v>
      </c>
      <c r="PV299" s="44">
        <v>33.333333333333329</v>
      </c>
      <c r="PW299" s="44">
        <v>50</v>
      </c>
      <c r="PX299" s="44">
        <v>50</v>
      </c>
      <c r="PY299" s="44">
        <v>40</v>
      </c>
      <c r="PZ299" s="44">
        <v>66.666666666666657</v>
      </c>
      <c r="QA299" s="44">
        <v>70</v>
      </c>
      <c r="QB299" s="44">
        <v>84.615384615384613</v>
      </c>
      <c r="QC299" s="44">
        <v>71.428571428571431</v>
      </c>
      <c r="QD299" s="44">
        <v>75</v>
      </c>
      <c r="QE299" s="44">
        <v>66.666666666666657</v>
      </c>
      <c r="QF299" s="25">
        <v>4</v>
      </c>
      <c r="QG299" s="25">
        <v>4</v>
      </c>
      <c r="QH299" s="25">
        <v>0</v>
      </c>
      <c r="QI299" s="25">
        <v>0</v>
      </c>
      <c r="QJ299" s="25">
        <v>1</v>
      </c>
      <c r="QK299" s="25">
        <v>2</v>
      </c>
      <c r="QL299" s="25">
        <v>6</v>
      </c>
      <c r="QM299" s="25">
        <v>6</v>
      </c>
      <c r="QN299" s="25">
        <v>10</v>
      </c>
      <c r="QO299" s="25">
        <v>4</v>
      </c>
      <c r="QP299" s="25">
        <v>2</v>
      </c>
      <c r="QQ299" s="25">
        <v>8</v>
      </c>
      <c r="QR299" s="25">
        <v>4</v>
      </c>
      <c r="QS299" s="25">
        <v>6</v>
      </c>
      <c r="QT299" s="25">
        <v>2</v>
      </c>
      <c r="QU299" s="25">
        <v>2</v>
      </c>
      <c r="QV299" s="25">
        <v>5</v>
      </c>
      <c r="QW299" s="25">
        <v>9</v>
      </c>
      <c r="QX299" s="25">
        <v>10</v>
      </c>
      <c r="QY299" s="25">
        <v>13</v>
      </c>
      <c r="QZ299" s="25">
        <v>7</v>
      </c>
      <c r="RA299" s="25">
        <v>8</v>
      </c>
      <c r="RB299" s="44">
        <v>50</v>
      </c>
      <c r="RC299" s="44">
        <v>100</v>
      </c>
      <c r="RD299" s="44">
        <v>0</v>
      </c>
      <c r="RE299" s="44">
        <v>0</v>
      </c>
      <c r="RF299" s="44">
        <v>50</v>
      </c>
      <c r="RG299" s="44">
        <v>40</v>
      </c>
      <c r="RH299" s="44">
        <v>66.666666666666657</v>
      </c>
      <c r="RI299" s="44">
        <v>60</v>
      </c>
      <c r="RJ299" s="44">
        <v>76.923076923076934</v>
      </c>
      <c r="RK299" s="44">
        <v>57.142857142857139</v>
      </c>
      <c r="RL299" s="44">
        <v>25</v>
      </c>
      <c r="RM299" s="25">
        <v>5</v>
      </c>
      <c r="RN299" s="25">
        <v>2</v>
      </c>
      <c r="RO299" s="25">
        <v>5</v>
      </c>
      <c r="RP299" s="25">
        <v>2</v>
      </c>
      <c r="RQ299" s="25">
        <v>1</v>
      </c>
      <c r="RR299" s="25">
        <v>4</v>
      </c>
      <c r="RS299" s="25">
        <v>6</v>
      </c>
      <c r="RT299" s="25">
        <v>8</v>
      </c>
      <c r="RU299" s="25">
        <v>8</v>
      </c>
      <c r="RV299" s="25">
        <v>1</v>
      </c>
      <c r="RW299" s="25">
        <v>5</v>
      </c>
      <c r="RX299" s="25">
        <v>5</v>
      </c>
      <c r="RY299" s="25">
        <v>0</v>
      </c>
      <c r="RZ299" s="25">
        <v>1</v>
      </c>
      <c r="SA299" s="25">
        <v>2</v>
      </c>
      <c r="SB299" s="25">
        <v>1</v>
      </c>
      <c r="SC299" s="25">
        <v>1</v>
      </c>
      <c r="SD299" s="25">
        <v>2</v>
      </c>
      <c r="SE299" s="25">
        <v>4</v>
      </c>
      <c r="SF299" s="25">
        <v>4</v>
      </c>
      <c r="SG299" s="25">
        <v>3</v>
      </c>
      <c r="SH299" s="25">
        <v>1</v>
      </c>
      <c r="SI299" s="25">
        <v>6</v>
      </c>
      <c r="SJ299" s="25">
        <v>5</v>
      </c>
      <c r="SK299" s="25">
        <v>0</v>
      </c>
      <c r="SL299" s="25">
        <v>1</v>
      </c>
      <c r="SM299" s="25">
        <v>1</v>
      </c>
      <c r="SN299" s="25">
        <v>1</v>
      </c>
      <c r="SO299" s="25">
        <v>1</v>
      </c>
      <c r="SP299" s="25">
        <v>2</v>
      </c>
      <c r="SQ299" s="25">
        <v>4</v>
      </c>
      <c r="SR299" s="25">
        <v>4</v>
      </c>
      <c r="SS299" s="25">
        <v>3</v>
      </c>
      <c r="ST299" s="25">
        <v>1</v>
      </c>
      <c r="SU299" s="25">
        <v>4</v>
      </c>
      <c r="SV299" s="25">
        <v>5</v>
      </c>
      <c r="SW299" s="44">
        <v>100</v>
      </c>
      <c r="SX299" s="44">
        <v>50</v>
      </c>
      <c r="SY299" s="44">
        <v>83.333333333333343</v>
      </c>
      <c r="SZ299" s="44">
        <v>100</v>
      </c>
      <c r="TA299" s="44">
        <v>100</v>
      </c>
      <c r="TB299" s="44">
        <v>80</v>
      </c>
      <c r="TC299" s="44">
        <v>85.714285714285708</v>
      </c>
      <c r="TD299" s="44">
        <v>80</v>
      </c>
      <c r="TE299" s="44">
        <v>88.888888888888886</v>
      </c>
      <c r="TF299" s="44">
        <v>100</v>
      </c>
      <c r="TG299" s="44">
        <v>62.5</v>
      </c>
      <c r="TH299" s="44">
        <v>83.333333333333343</v>
      </c>
      <c r="TI299" s="44">
        <v>0</v>
      </c>
      <c r="TJ299" s="44">
        <v>25</v>
      </c>
      <c r="TK299" s="44">
        <v>33.333333333333329</v>
      </c>
      <c r="TL299" s="44">
        <v>50</v>
      </c>
      <c r="TM299" s="44">
        <v>100</v>
      </c>
      <c r="TN299" s="44">
        <v>40</v>
      </c>
      <c r="TO299" s="44">
        <v>57.142857142857139</v>
      </c>
      <c r="TP299" s="44">
        <v>40</v>
      </c>
      <c r="TQ299" s="44">
        <v>33.333333333333329</v>
      </c>
      <c r="TR299" s="44">
        <v>100</v>
      </c>
      <c r="TS299" s="44">
        <v>75</v>
      </c>
      <c r="TT299" s="44">
        <v>83.333333333333343</v>
      </c>
      <c r="TU299" s="44">
        <v>0</v>
      </c>
      <c r="TV299" s="44">
        <v>25</v>
      </c>
      <c r="TW299" s="44">
        <v>16.666666666666664</v>
      </c>
      <c r="TX299" s="44">
        <v>50</v>
      </c>
      <c r="TY299" s="44">
        <v>100</v>
      </c>
      <c r="TZ299" s="44">
        <v>40</v>
      </c>
      <c r="UA299" s="44">
        <v>57.142857142857139</v>
      </c>
      <c r="UB299" s="44">
        <v>40</v>
      </c>
      <c r="UC299" s="44">
        <v>33.333333333333329</v>
      </c>
      <c r="UD299" s="44">
        <v>100</v>
      </c>
      <c r="UE299" s="44">
        <v>50</v>
      </c>
      <c r="UF299" s="44">
        <v>83.333333333333343</v>
      </c>
    </row>
    <row r="300" spans="1:552" x14ac:dyDescent="0.25">
      <c r="A300" s="2" t="str">
        <f t="shared" si="4"/>
        <v xml:space="preserve">510340 Cuiabá                                                                                                                                       </v>
      </c>
      <c r="B300" s="58">
        <v>510340</v>
      </c>
      <c r="C300" s="2" t="s">
        <v>344</v>
      </c>
      <c r="D300" s="56">
        <v>26</v>
      </c>
      <c r="E300" s="56">
        <v>31</v>
      </c>
      <c r="F300" s="56">
        <v>32</v>
      </c>
      <c r="G300" s="56">
        <v>44</v>
      </c>
      <c r="H300" s="56">
        <v>18</v>
      </c>
      <c r="I300" s="56">
        <v>29</v>
      </c>
      <c r="J300" s="56">
        <v>35</v>
      </c>
      <c r="K300" s="56">
        <v>26</v>
      </c>
      <c r="L300" s="56">
        <v>34</v>
      </c>
      <c r="M300" s="56">
        <v>34</v>
      </c>
      <c r="N300" s="56">
        <v>43</v>
      </c>
      <c r="O300" s="56">
        <v>43</v>
      </c>
      <c r="P300" s="59">
        <v>13</v>
      </c>
      <c r="Q300" s="59">
        <v>15</v>
      </c>
      <c r="R300" s="59">
        <v>15</v>
      </c>
      <c r="S300" s="59">
        <v>26</v>
      </c>
      <c r="T300" s="59">
        <v>13</v>
      </c>
      <c r="U300" s="59">
        <v>14</v>
      </c>
      <c r="V300" s="59">
        <v>18</v>
      </c>
      <c r="W300" s="59">
        <v>19</v>
      </c>
      <c r="X300" s="59">
        <v>17</v>
      </c>
      <c r="Y300" s="59">
        <v>19</v>
      </c>
      <c r="Z300" s="59">
        <v>27</v>
      </c>
      <c r="AA300" s="59">
        <v>27</v>
      </c>
      <c r="AB300" s="62">
        <v>50</v>
      </c>
      <c r="AC300" s="62">
        <v>48.387096774193552</v>
      </c>
      <c r="AD300" s="62">
        <v>46.875</v>
      </c>
      <c r="AE300" s="62">
        <v>59.090909090909093</v>
      </c>
      <c r="AF300" s="62">
        <v>72.222222222222214</v>
      </c>
      <c r="AG300" s="62">
        <v>48.275862068965516</v>
      </c>
      <c r="AH300" s="62">
        <v>51.428571428571423</v>
      </c>
      <c r="AI300" s="62">
        <v>73.076923076923066</v>
      </c>
      <c r="AJ300" s="62">
        <v>50</v>
      </c>
      <c r="AK300" s="62">
        <v>55.882352941176471</v>
      </c>
      <c r="AL300" s="62">
        <v>62.790697674418603</v>
      </c>
      <c r="AM300" s="62">
        <v>62.790697674418603</v>
      </c>
      <c r="AN300" s="61">
        <v>12</v>
      </c>
      <c r="AO300" s="25">
        <v>16</v>
      </c>
      <c r="AP300" s="25">
        <v>16</v>
      </c>
      <c r="AQ300" s="25">
        <v>15</v>
      </c>
      <c r="AR300" s="25">
        <v>4</v>
      </c>
      <c r="AS300" s="25">
        <v>15</v>
      </c>
      <c r="AT300" s="25">
        <v>14</v>
      </c>
      <c r="AU300" s="25">
        <v>7</v>
      </c>
      <c r="AV300" s="25">
        <v>14</v>
      </c>
      <c r="AW300" s="25">
        <v>14</v>
      </c>
      <c r="AX300" s="25">
        <v>13</v>
      </c>
      <c r="AY300" s="25">
        <v>14</v>
      </c>
      <c r="AZ300" s="39">
        <v>46.153846153846153</v>
      </c>
      <c r="BA300" s="39">
        <v>51.612903225806448</v>
      </c>
      <c r="BB300" s="39">
        <v>50</v>
      </c>
      <c r="BC300" s="39">
        <v>34.090909090909086</v>
      </c>
      <c r="BD300" s="39">
        <v>22.222222222222221</v>
      </c>
      <c r="BE300" s="39">
        <v>51.724137931034484</v>
      </c>
      <c r="BF300" s="39">
        <v>40</v>
      </c>
      <c r="BG300" s="39">
        <v>26.923076923076923</v>
      </c>
      <c r="BH300" s="39">
        <v>41.17647058823529</v>
      </c>
      <c r="BI300" s="39">
        <v>41.17647058823529</v>
      </c>
      <c r="BJ300" s="39">
        <v>30.232558139534881</v>
      </c>
      <c r="BK300" s="39">
        <v>32.558139534883722</v>
      </c>
      <c r="BL300" s="25">
        <v>1</v>
      </c>
      <c r="BM300" s="25">
        <v>0</v>
      </c>
      <c r="BN300" s="25">
        <v>1</v>
      </c>
      <c r="BO300" s="25">
        <v>3</v>
      </c>
      <c r="BP300" s="25">
        <v>1</v>
      </c>
      <c r="BQ300" s="25">
        <v>0</v>
      </c>
      <c r="BR300" s="25">
        <v>3</v>
      </c>
      <c r="BS300" s="25">
        <v>0</v>
      </c>
      <c r="BT300" s="25">
        <v>3</v>
      </c>
      <c r="BU300" s="25">
        <v>1</v>
      </c>
      <c r="BV300" s="25">
        <v>3</v>
      </c>
      <c r="BW300" s="25">
        <v>2</v>
      </c>
      <c r="BX300" s="39">
        <v>3.8461538461538463</v>
      </c>
      <c r="BY300" s="39">
        <v>0</v>
      </c>
      <c r="BZ300" s="39">
        <v>3.125</v>
      </c>
      <c r="CA300" s="39">
        <v>6.8181818181818175</v>
      </c>
      <c r="CB300" s="39">
        <v>5.5555555555555554</v>
      </c>
      <c r="CC300" s="39">
        <v>0</v>
      </c>
      <c r="CD300" s="39">
        <v>8.5714285714285712</v>
      </c>
      <c r="CE300" s="39">
        <v>0</v>
      </c>
      <c r="CF300" s="39">
        <v>8.8235294117647065</v>
      </c>
      <c r="CG300" s="39">
        <v>2.9411764705882351</v>
      </c>
      <c r="CH300" s="39">
        <v>6.9767441860465116</v>
      </c>
      <c r="CI300" s="39">
        <v>4.6511627906976747</v>
      </c>
      <c r="CJ300" s="63">
        <v>5</v>
      </c>
      <c r="CK300" s="63">
        <v>1</v>
      </c>
      <c r="CL300" s="63">
        <v>5</v>
      </c>
      <c r="CM300" s="63">
        <v>8</v>
      </c>
      <c r="CN300" s="63">
        <v>4</v>
      </c>
      <c r="CO300" s="63">
        <v>5</v>
      </c>
      <c r="CP300" s="63">
        <v>7</v>
      </c>
      <c r="CQ300" s="63">
        <v>9</v>
      </c>
      <c r="CR300" s="63">
        <v>10</v>
      </c>
      <c r="CS300" s="63">
        <v>10</v>
      </c>
      <c r="CT300" s="63">
        <v>8</v>
      </c>
      <c r="CU300" s="63">
        <v>9</v>
      </c>
      <c r="CV300" s="63">
        <v>0</v>
      </c>
      <c r="CW300" s="63">
        <v>2</v>
      </c>
      <c r="CX300" s="63">
        <v>3</v>
      </c>
      <c r="CY300" s="63">
        <v>3</v>
      </c>
      <c r="CZ300" s="63">
        <v>1</v>
      </c>
      <c r="DA300" s="63">
        <v>1</v>
      </c>
      <c r="DB300" s="63">
        <v>1</v>
      </c>
      <c r="DC300" s="63">
        <v>0</v>
      </c>
      <c r="DD300" s="63">
        <v>0</v>
      </c>
      <c r="DE300" s="63">
        <v>0</v>
      </c>
      <c r="DF300" s="63">
        <v>0</v>
      </c>
      <c r="DG300" s="63">
        <v>1</v>
      </c>
      <c r="DH300" s="25">
        <v>3</v>
      </c>
      <c r="DI300" s="25">
        <v>7</v>
      </c>
      <c r="DJ300" s="25">
        <v>1</v>
      </c>
      <c r="DK300" s="25">
        <v>6</v>
      </c>
      <c r="DL300" s="25">
        <v>1</v>
      </c>
      <c r="DM300" s="25">
        <v>4</v>
      </c>
      <c r="DN300" s="25">
        <v>1</v>
      </c>
      <c r="DO300" s="25">
        <v>1</v>
      </c>
      <c r="DP300" s="25">
        <v>0</v>
      </c>
      <c r="DQ300" s="25">
        <v>2</v>
      </c>
      <c r="DR300" s="25">
        <v>3</v>
      </c>
      <c r="DS300" s="25">
        <v>3</v>
      </c>
      <c r="DT300" s="34">
        <v>8</v>
      </c>
      <c r="DU300" s="34">
        <v>10</v>
      </c>
      <c r="DV300" s="34">
        <v>9</v>
      </c>
      <c r="DW300" s="34">
        <v>17</v>
      </c>
      <c r="DX300" s="34">
        <v>6</v>
      </c>
      <c r="DY300" s="34">
        <v>10</v>
      </c>
      <c r="DZ300" s="34">
        <v>9</v>
      </c>
      <c r="EA300" s="2">
        <v>10</v>
      </c>
      <c r="EB300" s="2">
        <v>10</v>
      </c>
      <c r="EC300" s="2">
        <v>12</v>
      </c>
      <c r="ED300" s="2">
        <v>11</v>
      </c>
      <c r="EE300" s="2">
        <v>13</v>
      </c>
      <c r="EF300" s="34">
        <v>62.5</v>
      </c>
      <c r="EG300" s="34">
        <v>10</v>
      </c>
      <c r="EH300" s="34">
        <v>55.555555555555557</v>
      </c>
      <c r="EI300" s="34">
        <v>47.058823529411761</v>
      </c>
      <c r="EJ300" s="34">
        <v>66.666666666666657</v>
      </c>
      <c r="EK300" s="34">
        <v>50</v>
      </c>
      <c r="EL300" s="34">
        <v>77.777777777777786</v>
      </c>
      <c r="EM300" s="34">
        <v>90</v>
      </c>
      <c r="EN300" s="34">
        <v>100</v>
      </c>
      <c r="EO300" s="34">
        <v>83.333333333333343</v>
      </c>
      <c r="EP300" s="34">
        <v>72.727272727272734</v>
      </c>
      <c r="EQ300" s="34">
        <v>69.230769230769226</v>
      </c>
      <c r="ER300" s="34">
        <v>0</v>
      </c>
      <c r="ES300" s="34">
        <v>20</v>
      </c>
      <c r="ET300" s="34">
        <v>33.333333333333329</v>
      </c>
      <c r="EU300" s="34">
        <v>17.647058823529413</v>
      </c>
      <c r="EV300" s="34">
        <v>16.666666666666664</v>
      </c>
      <c r="EW300" s="34">
        <v>10</v>
      </c>
      <c r="EX300" s="34">
        <v>11.111111111111111</v>
      </c>
      <c r="EY300" s="34">
        <v>0</v>
      </c>
      <c r="EZ300" s="34">
        <v>0</v>
      </c>
      <c r="FA300" s="34">
        <v>0</v>
      </c>
      <c r="FB300" s="34">
        <v>0</v>
      </c>
      <c r="FC300" s="34">
        <v>7.6923076923076925</v>
      </c>
      <c r="FD300" s="42">
        <v>37.5</v>
      </c>
      <c r="FE300" s="42">
        <v>70</v>
      </c>
      <c r="FF300" s="42">
        <v>11.111111111111111</v>
      </c>
      <c r="FG300" s="42">
        <v>35.294117647058826</v>
      </c>
      <c r="FH300" s="42">
        <v>16.666666666666664</v>
      </c>
      <c r="FI300" s="42">
        <v>40</v>
      </c>
      <c r="FJ300" s="42">
        <v>11.111111111111111</v>
      </c>
      <c r="FK300" s="42">
        <v>10</v>
      </c>
      <c r="FL300" s="42">
        <v>0</v>
      </c>
      <c r="FM300" s="42">
        <v>16.666666666666664</v>
      </c>
      <c r="FN300" s="42">
        <v>27.27272727272727</v>
      </c>
      <c r="FO300" s="42">
        <v>23.076923076923077</v>
      </c>
      <c r="FP300" s="42">
        <v>6</v>
      </c>
      <c r="FQ300" s="2">
        <v>4</v>
      </c>
      <c r="FR300" s="2">
        <v>5</v>
      </c>
      <c r="FS300" s="2">
        <v>14</v>
      </c>
      <c r="FT300" s="2">
        <v>5</v>
      </c>
      <c r="FU300" s="2">
        <v>6</v>
      </c>
      <c r="FV300" s="2">
        <v>9</v>
      </c>
      <c r="FW300" s="2">
        <v>11</v>
      </c>
      <c r="FX300" s="2">
        <v>11</v>
      </c>
      <c r="FY300" s="2">
        <v>17</v>
      </c>
      <c r="FZ300" s="2">
        <v>21</v>
      </c>
      <c r="GA300" s="2">
        <v>17</v>
      </c>
      <c r="GB300" s="25">
        <v>2</v>
      </c>
      <c r="GC300" s="25">
        <v>3</v>
      </c>
      <c r="GD300" s="25">
        <v>2</v>
      </c>
      <c r="GE300" s="25">
        <v>4</v>
      </c>
      <c r="GF300" s="25">
        <v>2</v>
      </c>
      <c r="GG300" s="25">
        <v>2</v>
      </c>
      <c r="GH300" s="25">
        <v>2</v>
      </c>
      <c r="GI300" s="25">
        <v>2</v>
      </c>
      <c r="GJ300" s="25">
        <v>2</v>
      </c>
      <c r="GK300" s="25">
        <v>0</v>
      </c>
      <c r="GL300" s="25">
        <v>1</v>
      </c>
      <c r="GM300" s="25">
        <v>6</v>
      </c>
      <c r="GN300" s="2">
        <v>4</v>
      </c>
      <c r="GO300" s="2">
        <v>7</v>
      </c>
      <c r="GP300" s="2">
        <v>4</v>
      </c>
      <c r="GQ300" s="2">
        <v>6</v>
      </c>
      <c r="GR300" s="2">
        <v>5</v>
      </c>
      <c r="GS300" s="2">
        <v>4</v>
      </c>
      <c r="GT300" s="2">
        <v>1</v>
      </c>
      <c r="GU300" s="2">
        <v>1</v>
      </c>
      <c r="GV300" s="2">
        <v>1</v>
      </c>
      <c r="GW300" s="2">
        <v>1</v>
      </c>
      <c r="GX300" s="2">
        <v>2</v>
      </c>
      <c r="GY300" s="2">
        <v>1</v>
      </c>
      <c r="GZ300" s="2">
        <v>12</v>
      </c>
      <c r="HA300" s="2">
        <v>14</v>
      </c>
      <c r="HB300" s="2">
        <v>11</v>
      </c>
      <c r="HC300" s="2">
        <v>24</v>
      </c>
      <c r="HD300" s="2">
        <v>12</v>
      </c>
      <c r="HE300" s="2">
        <v>12</v>
      </c>
      <c r="HF300" s="2">
        <v>12</v>
      </c>
      <c r="HG300" s="2">
        <v>14</v>
      </c>
      <c r="HH300" s="2">
        <v>14</v>
      </c>
      <c r="HI300" s="2">
        <v>18</v>
      </c>
      <c r="HJ300" s="2">
        <v>24</v>
      </c>
      <c r="HK300" s="2">
        <v>24</v>
      </c>
      <c r="HL300" s="34">
        <v>50</v>
      </c>
      <c r="HM300" s="34">
        <v>28.571428571428569</v>
      </c>
      <c r="HN300" s="34">
        <v>45.454545454545453</v>
      </c>
      <c r="HO300" s="34">
        <v>58.333333333333336</v>
      </c>
      <c r="HP300" s="34">
        <v>41.666666666666671</v>
      </c>
      <c r="HQ300" s="34">
        <v>50</v>
      </c>
      <c r="HR300" s="34">
        <v>75</v>
      </c>
      <c r="HS300" s="34">
        <v>78.571428571428569</v>
      </c>
      <c r="HT300" s="34">
        <v>78.571428571428569</v>
      </c>
      <c r="HU300" s="34">
        <v>94.444444444444443</v>
      </c>
      <c r="HV300" s="34">
        <v>87.5</v>
      </c>
      <c r="HW300" s="34">
        <v>70.833333333333343</v>
      </c>
      <c r="HX300" s="39">
        <v>16.666666666666664</v>
      </c>
      <c r="HY300" s="39">
        <v>21.428571428571427</v>
      </c>
      <c r="HZ300" s="39">
        <v>18.181818181818183</v>
      </c>
      <c r="IA300" s="39">
        <v>16.666666666666664</v>
      </c>
      <c r="IB300" s="39">
        <v>16.666666666666664</v>
      </c>
      <c r="IC300" s="39">
        <v>16.666666666666664</v>
      </c>
      <c r="ID300" s="39">
        <v>16.666666666666664</v>
      </c>
      <c r="IE300" s="39">
        <v>14.285714285714285</v>
      </c>
      <c r="IF300" s="39">
        <v>14.285714285714285</v>
      </c>
      <c r="IG300" s="39">
        <v>0</v>
      </c>
      <c r="IH300" s="39">
        <v>4.1666666666666661</v>
      </c>
      <c r="II300" s="39">
        <v>25</v>
      </c>
      <c r="IJ300" s="39">
        <v>33.333333333333329</v>
      </c>
      <c r="IK300" s="39">
        <v>50</v>
      </c>
      <c r="IL300" s="39">
        <v>36.363636363636367</v>
      </c>
      <c r="IM300" s="39">
        <v>25</v>
      </c>
      <c r="IN300" s="39">
        <v>41.666666666666671</v>
      </c>
      <c r="IO300" s="39">
        <v>33.333333333333329</v>
      </c>
      <c r="IP300" s="39">
        <v>8.3333333333333321</v>
      </c>
      <c r="IQ300" s="39">
        <v>7.1428571428571423</v>
      </c>
      <c r="IR300" s="39">
        <v>7.1428571428571423</v>
      </c>
      <c r="IS300" s="39">
        <v>5.5555555555555554</v>
      </c>
      <c r="IT300" s="39">
        <v>8.3333333333333321</v>
      </c>
      <c r="IU300" s="39">
        <v>4.1666666666666661</v>
      </c>
      <c r="IV300" s="39">
        <v>4</v>
      </c>
      <c r="IW300" s="39">
        <v>7</v>
      </c>
      <c r="IX300" s="39">
        <v>6</v>
      </c>
      <c r="IY300" s="39">
        <v>5</v>
      </c>
      <c r="IZ300" s="39">
        <v>2</v>
      </c>
      <c r="JA300" s="39">
        <v>2</v>
      </c>
      <c r="JB300" s="39">
        <v>8</v>
      </c>
      <c r="JC300" s="39">
        <v>2</v>
      </c>
      <c r="JD300" s="2">
        <v>4</v>
      </c>
      <c r="JE300" s="2">
        <v>4</v>
      </c>
      <c r="JF300" s="2">
        <v>8</v>
      </c>
      <c r="JG300" s="2">
        <v>13</v>
      </c>
      <c r="JH300" s="2">
        <v>2</v>
      </c>
      <c r="JI300" s="2">
        <v>3</v>
      </c>
      <c r="JJ300" s="2">
        <v>3</v>
      </c>
      <c r="JK300" s="2">
        <v>3</v>
      </c>
      <c r="JL300" s="2">
        <v>1</v>
      </c>
      <c r="JM300" s="44">
        <v>3</v>
      </c>
      <c r="JN300" s="44">
        <v>2</v>
      </c>
      <c r="JO300" s="44">
        <v>1</v>
      </c>
      <c r="JP300" s="2">
        <v>1</v>
      </c>
      <c r="JQ300" s="2">
        <v>0</v>
      </c>
      <c r="JR300" s="2">
        <v>1</v>
      </c>
      <c r="JS300" s="2">
        <v>0</v>
      </c>
      <c r="JT300" s="2">
        <v>4</v>
      </c>
      <c r="JU300" s="2">
        <v>5</v>
      </c>
      <c r="JV300" s="2">
        <v>6</v>
      </c>
      <c r="JW300" s="2">
        <v>4</v>
      </c>
      <c r="JX300" s="2">
        <v>1</v>
      </c>
      <c r="JY300" s="2">
        <v>8</v>
      </c>
      <c r="JZ300" s="2">
        <v>2</v>
      </c>
      <c r="KA300" s="2">
        <v>3</v>
      </c>
      <c r="KB300" s="25">
        <v>6</v>
      </c>
      <c r="KC300" s="25">
        <v>7</v>
      </c>
      <c r="KD300" s="25">
        <v>4</v>
      </c>
      <c r="KE300" s="25">
        <v>1</v>
      </c>
      <c r="KF300" s="25">
        <v>10</v>
      </c>
      <c r="KG300" s="25">
        <v>15</v>
      </c>
      <c r="KH300" s="25">
        <v>15</v>
      </c>
      <c r="KI300" s="25">
        <v>12</v>
      </c>
      <c r="KJ300" s="25">
        <v>4</v>
      </c>
      <c r="KK300" s="25">
        <v>13</v>
      </c>
      <c r="KL300" s="25">
        <v>12</v>
      </c>
      <c r="KM300" s="25">
        <v>6</v>
      </c>
      <c r="KN300" s="25">
        <v>11</v>
      </c>
      <c r="KO300" s="25">
        <v>11</v>
      </c>
      <c r="KP300" s="25">
        <v>13</v>
      </c>
      <c r="KQ300" s="25">
        <v>14</v>
      </c>
      <c r="KR300" s="44">
        <v>40</v>
      </c>
      <c r="KS300" s="44">
        <v>46.666666666666664</v>
      </c>
      <c r="KT300" s="44">
        <v>40</v>
      </c>
      <c r="KU300" s="44">
        <v>41.666666666666671</v>
      </c>
      <c r="KV300" s="44">
        <v>50</v>
      </c>
      <c r="KW300" s="44">
        <v>15.384615384615385</v>
      </c>
      <c r="KX300" s="44">
        <v>66.666666666666657</v>
      </c>
      <c r="KY300" s="44">
        <v>33.333333333333329</v>
      </c>
      <c r="KZ300" s="44">
        <v>36.363636363636367</v>
      </c>
      <c r="LA300" s="44">
        <v>36.363636363636367</v>
      </c>
      <c r="LB300" s="44">
        <v>61.53846153846154</v>
      </c>
      <c r="LC300" s="44">
        <v>92.857142857142861</v>
      </c>
      <c r="LD300" s="44">
        <v>20</v>
      </c>
      <c r="LE300" s="44">
        <v>20</v>
      </c>
      <c r="LF300" s="44">
        <v>20</v>
      </c>
      <c r="LG300" s="44">
        <v>25</v>
      </c>
      <c r="LH300" s="44">
        <v>25</v>
      </c>
      <c r="LI300" s="44">
        <v>23.076923076923077</v>
      </c>
      <c r="LJ300" s="44">
        <v>16.666666666666664</v>
      </c>
      <c r="LK300" s="44">
        <v>16.666666666666664</v>
      </c>
      <c r="LL300" s="44">
        <v>9.0909090909090917</v>
      </c>
      <c r="LM300" s="44">
        <v>0</v>
      </c>
      <c r="LN300" s="44">
        <v>7.6923076923076925</v>
      </c>
      <c r="LO300" s="44">
        <v>0</v>
      </c>
      <c r="LP300" s="44">
        <v>40</v>
      </c>
      <c r="LQ300" s="44">
        <v>33.333333333333329</v>
      </c>
      <c r="LR300" s="44">
        <v>40</v>
      </c>
      <c r="LS300" s="44">
        <v>33.333333333333329</v>
      </c>
      <c r="LT300" s="44">
        <v>25</v>
      </c>
      <c r="LU300" s="44">
        <v>61.53846153846154</v>
      </c>
      <c r="LV300" s="44">
        <v>16.666666666666664</v>
      </c>
      <c r="LW300" s="44">
        <v>50</v>
      </c>
      <c r="LX300" s="44">
        <v>54.54545454545454</v>
      </c>
      <c r="LY300" s="44">
        <v>63.636363636363633</v>
      </c>
      <c r="LZ300" s="44">
        <v>30.76923076923077</v>
      </c>
      <c r="MA300" s="44">
        <v>7.1428571428571423</v>
      </c>
      <c r="MB300" s="25">
        <v>3</v>
      </c>
      <c r="MC300" s="25">
        <v>7</v>
      </c>
      <c r="MD300" s="25">
        <v>2</v>
      </c>
      <c r="ME300" s="25">
        <v>3</v>
      </c>
      <c r="MF300" s="25">
        <v>3</v>
      </c>
      <c r="MG300" s="25">
        <v>4</v>
      </c>
      <c r="MH300" s="25">
        <v>2</v>
      </c>
      <c r="MI300" s="25">
        <v>0</v>
      </c>
      <c r="MJ300" s="25">
        <v>3</v>
      </c>
      <c r="MK300" s="25">
        <v>2</v>
      </c>
      <c r="ML300" s="25">
        <v>1</v>
      </c>
      <c r="MM300" s="25">
        <v>2</v>
      </c>
      <c r="MN300" s="25">
        <v>8</v>
      </c>
      <c r="MO300" s="25">
        <v>10</v>
      </c>
      <c r="MP300" s="25">
        <v>9</v>
      </c>
      <c r="MQ300" s="25">
        <v>17</v>
      </c>
      <c r="MR300" s="25">
        <v>7</v>
      </c>
      <c r="MS300" s="25">
        <v>10</v>
      </c>
      <c r="MT300" s="25">
        <v>11</v>
      </c>
      <c r="MU300" s="25">
        <v>9</v>
      </c>
      <c r="MV300" s="25">
        <v>9</v>
      </c>
      <c r="MW300" s="44">
        <v>11</v>
      </c>
      <c r="MX300" s="44">
        <v>6</v>
      </c>
      <c r="MY300" s="44">
        <v>6</v>
      </c>
      <c r="MZ300" s="44">
        <v>37.5</v>
      </c>
      <c r="NA300" s="44">
        <v>70</v>
      </c>
      <c r="NB300" s="44">
        <v>22.222222222222221</v>
      </c>
      <c r="NC300" s="44">
        <v>17.647058823529413</v>
      </c>
      <c r="ND300" s="44">
        <v>42.857142857142854</v>
      </c>
      <c r="NE300" s="44">
        <v>40</v>
      </c>
      <c r="NF300" s="44">
        <v>18.181818181818183</v>
      </c>
      <c r="NG300" s="44">
        <v>0</v>
      </c>
      <c r="NH300" s="44">
        <v>33.333333333333329</v>
      </c>
      <c r="NI300" s="44">
        <v>18.181818181818183</v>
      </c>
      <c r="NJ300" s="44">
        <v>16.666666666666664</v>
      </c>
      <c r="NK300" s="44">
        <v>33.333333333333329</v>
      </c>
      <c r="NL300" s="25">
        <v>1</v>
      </c>
      <c r="NM300" s="25">
        <v>1</v>
      </c>
      <c r="NN300" s="25">
        <v>0</v>
      </c>
      <c r="NO300" s="25">
        <v>0</v>
      </c>
      <c r="NP300" s="25">
        <v>0</v>
      </c>
      <c r="NQ300" s="25">
        <v>0</v>
      </c>
      <c r="NR300" s="25">
        <v>0</v>
      </c>
      <c r="NS300" s="25">
        <v>0</v>
      </c>
      <c r="NT300" s="25">
        <v>0</v>
      </c>
      <c r="NU300" s="25">
        <v>0</v>
      </c>
      <c r="NV300" s="25">
        <v>0</v>
      </c>
      <c r="NW300" s="25">
        <v>0</v>
      </c>
      <c r="NX300" s="25">
        <v>3</v>
      </c>
      <c r="NY300" s="25">
        <v>3</v>
      </c>
      <c r="NZ300" s="25">
        <v>0</v>
      </c>
      <c r="OA300" s="25">
        <v>3</v>
      </c>
      <c r="OB300" s="25">
        <v>0</v>
      </c>
      <c r="OC300" s="25">
        <v>0</v>
      </c>
      <c r="OD300" s="44">
        <v>0</v>
      </c>
      <c r="OE300" s="44">
        <v>0</v>
      </c>
      <c r="OF300" s="44">
        <v>0</v>
      </c>
      <c r="OG300" s="44">
        <v>0</v>
      </c>
      <c r="OH300" s="44">
        <v>0</v>
      </c>
      <c r="OI300" s="44">
        <v>0</v>
      </c>
      <c r="OJ300" s="44">
        <v>33.333333333333329</v>
      </c>
      <c r="OK300" s="44">
        <v>33.333333333333329</v>
      </c>
      <c r="OL300" s="44">
        <v>999999999</v>
      </c>
      <c r="OM300" s="44">
        <v>0</v>
      </c>
      <c r="ON300" s="44">
        <v>999999999</v>
      </c>
      <c r="OO300" s="44">
        <v>999999999</v>
      </c>
      <c r="OP300" s="44">
        <v>999999999</v>
      </c>
      <c r="OQ300" s="44">
        <v>999999999</v>
      </c>
      <c r="OR300" s="44">
        <v>999999999</v>
      </c>
      <c r="OS300" s="44">
        <v>999999999</v>
      </c>
      <c r="OT300" s="44">
        <v>999999999</v>
      </c>
      <c r="OU300" s="44">
        <v>999999999</v>
      </c>
      <c r="OV300" s="25">
        <v>17</v>
      </c>
      <c r="OW300" s="25">
        <v>26</v>
      </c>
      <c r="OX300" s="25">
        <v>28</v>
      </c>
      <c r="OY300" s="25">
        <v>30</v>
      </c>
      <c r="OZ300" s="25">
        <v>20</v>
      </c>
      <c r="PA300" s="25">
        <v>24</v>
      </c>
      <c r="PB300" s="25">
        <v>31</v>
      </c>
      <c r="PC300" s="25">
        <v>30</v>
      </c>
      <c r="PD300" s="25">
        <v>32</v>
      </c>
      <c r="PE300" s="25">
        <v>37</v>
      </c>
      <c r="PF300" s="25">
        <v>39</v>
      </c>
      <c r="PG300" s="25">
        <v>17</v>
      </c>
      <c r="PH300" s="25">
        <v>33</v>
      </c>
      <c r="PI300" s="25">
        <v>43</v>
      </c>
      <c r="PJ300" s="25">
        <v>45</v>
      </c>
      <c r="PK300" s="25">
        <v>55</v>
      </c>
      <c r="PL300" s="25">
        <v>35</v>
      </c>
      <c r="PM300" s="25">
        <v>36</v>
      </c>
      <c r="PN300" s="25">
        <v>41</v>
      </c>
      <c r="PO300" s="25">
        <v>38</v>
      </c>
      <c r="PP300" s="25">
        <v>39</v>
      </c>
      <c r="PQ300" s="25">
        <v>45</v>
      </c>
      <c r="PR300" s="25">
        <v>49</v>
      </c>
      <c r="PS300" s="25">
        <v>52</v>
      </c>
      <c r="PT300" s="44">
        <v>51.515151515151516</v>
      </c>
      <c r="PU300" s="44">
        <v>60.465116279069761</v>
      </c>
      <c r="PV300" s="44">
        <v>62.222222222222221</v>
      </c>
      <c r="PW300" s="44">
        <v>54.54545454545454</v>
      </c>
      <c r="PX300" s="44">
        <v>57.142857142857139</v>
      </c>
      <c r="PY300" s="44">
        <v>66.666666666666657</v>
      </c>
      <c r="PZ300" s="44">
        <v>75.609756097560975</v>
      </c>
      <c r="QA300" s="44">
        <v>78.94736842105263</v>
      </c>
      <c r="QB300" s="44">
        <v>82.051282051282044</v>
      </c>
      <c r="QC300" s="44">
        <v>82.222222222222214</v>
      </c>
      <c r="QD300" s="44">
        <v>79.591836734693871</v>
      </c>
      <c r="QE300" s="44">
        <v>32.692307692307693</v>
      </c>
      <c r="QF300" s="25">
        <v>17</v>
      </c>
      <c r="QG300" s="25">
        <v>26</v>
      </c>
      <c r="QH300" s="25">
        <v>30</v>
      </c>
      <c r="QI300" s="25">
        <v>40</v>
      </c>
      <c r="QJ300" s="25">
        <v>23</v>
      </c>
      <c r="QK300" s="25">
        <v>27</v>
      </c>
      <c r="QL300" s="25">
        <v>31</v>
      </c>
      <c r="QM300" s="25">
        <v>27</v>
      </c>
      <c r="QN300" s="25">
        <v>27</v>
      </c>
      <c r="QO300" s="25">
        <v>35</v>
      </c>
      <c r="QP300" s="25">
        <v>18</v>
      </c>
      <c r="QQ300" s="25">
        <v>33</v>
      </c>
      <c r="QR300" s="25">
        <v>43</v>
      </c>
      <c r="QS300" s="25">
        <v>45</v>
      </c>
      <c r="QT300" s="25">
        <v>55</v>
      </c>
      <c r="QU300" s="25">
        <v>35</v>
      </c>
      <c r="QV300" s="25">
        <v>36</v>
      </c>
      <c r="QW300" s="25">
        <v>41</v>
      </c>
      <c r="QX300" s="25">
        <v>38</v>
      </c>
      <c r="QY300" s="25">
        <v>39</v>
      </c>
      <c r="QZ300" s="25">
        <v>45</v>
      </c>
      <c r="RA300" s="25">
        <v>49</v>
      </c>
      <c r="RB300" s="44">
        <v>51.515151515151516</v>
      </c>
      <c r="RC300" s="44">
        <v>60.465116279069761</v>
      </c>
      <c r="RD300" s="44">
        <v>66.666666666666657</v>
      </c>
      <c r="RE300" s="44">
        <v>72.727272727272734</v>
      </c>
      <c r="RF300" s="44">
        <v>65.714285714285708</v>
      </c>
      <c r="RG300" s="44">
        <v>75</v>
      </c>
      <c r="RH300" s="44">
        <v>75.609756097560975</v>
      </c>
      <c r="RI300" s="44">
        <v>71.05263157894737</v>
      </c>
      <c r="RJ300" s="44">
        <v>69.230769230769226</v>
      </c>
      <c r="RK300" s="44">
        <v>77.777777777777786</v>
      </c>
      <c r="RL300" s="44">
        <v>36.734693877551024</v>
      </c>
      <c r="RM300" s="25">
        <v>17</v>
      </c>
      <c r="RN300" s="25">
        <v>25</v>
      </c>
      <c r="RO300" s="25">
        <v>22</v>
      </c>
      <c r="RP300" s="25">
        <v>31</v>
      </c>
      <c r="RQ300" s="25">
        <v>15</v>
      </c>
      <c r="RR300" s="25">
        <v>23</v>
      </c>
      <c r="RS300" s="25">
        <v>19</v>
      </c>
      <c r="RT300" s="25">
        <v>19</v>
      </c>
      <c r="RU300" s="25">
        <v>21</v>
      </c>
      <c r="RV300" s="25">
        <v>27</v>
      </c>
      <c r="RW300" s="25">
        <v>33</v>
      </c>
      <c r="RX300" s="25">
        <v>35</v>
      </c>
      <c r="RY300" s="25">
        <v>16</v>
      </c>
      <c r="RZ300" s="25">
        <v>16</v>
      </c>
      <c r="SA300" s="25">
        <v>15</v>
      </c>
      <c r="SB300" s="25">
        <v>23</v>
      </c>
      <c r="SC300" s="25">
        <v>6</v>
      </c>
      <c r="SD300" s="25">
        <v>7</v>
      </c>
      <c r="SE300" s="25">
        <v>14</v>
      </c>
      <c r="SF300" s="25">
        <v>7</v>
      </c>
      <c r="SG300" s="25">
        <v>16</v>
      </c>
      <c r="SH300" s="25">
        <v>14</v>
      </c>
      <c r="SI300" s="25">
        <v>17</v>
      </c>
      <c r="SJ300" s="25">
        <v>20</v>
      </c>
      <c r="SK300" s="25">
        <v>12</v>
      </c>
      <c r="SL300" s="25">
        <v>13</v>
      </c>
      <c r="SM300" s="25">
        <v>14</v>
      </c>
      <c r="SN300" s="25">
        <v>20</v>
      </c>
      <c r="SO300" s="25">
        <v>5</v>
      </c>
      <c r="SP300" s="25">
        <v>6</v>
      </c>
      <c r="SQ300" s="25">
        <v>11</v>
      </c>
      <c r="SR300" s="25">
        <v>5</v>
      </c>
      <c r="SS300" s="25">
        <v>12</v>
      </c>
      <c r="ST300" s="25">
        <v>13</v>
      </c>
      <c r="SU300" s="25">
        <v>14</v>
      </c>
      <c r="SV300" s="25">
        <v>18</v>
      </c>
      <c r="SW300" s="44">
        <v>65.384615384615387</v>
      </c>
      <c r="SX300" s="44">
        <v>80.645161290322577</v>
      </c>
      <c r="SY300" s="44">
        <v>68.75</v>
      </c>
      <c r="SZ300" s="44">
        <v>70.454545454545453</v>
      </c>
      <c r="TA300" s="44">
        <v>83.333333333333343</v>
      </c>
      <c r="TB300" s="44">
        <v>79.310344827586206</v>
      </c>
      <c r="TC300" s="44">
        <v>54.285714285714285</v>
      </c>
      <c r="TD300" s="44">
        <v>73.076923076923066</v>
      </c>
      <c r="TE300" s="44">
        <v>61.764705882352942</v>
      </c>
      <c r="TF300" s="44">
        <v>79.411764705882348</v>
      </c>
      <c r="TG300" s="44">
        <v>76.744186046511629</v>
      </c>
      <c r="TH300" s="44">
        <v>81.395348837209298</v>
      </c>
      <c r="TI300" s="44">
        <v>61.53846153846154</v>
      </c>
      <c r="TJ300" s="44">
        <v>51.612903225806448</v>
      </c>
      <c r="TK300" s="44">
        <v>46.875</v>
      </c>
      <c r="TL300" s="44">
        <v>52.272727272727273</v>
      </c>
      <c r="TM300" s="44">
        <v>33.333333333333329</v>
      </c>
      <c r="TN300" s="44">
        <v>24.137931034482758</v>
      </c>
      <c r="TO300" s="44">
        <v>40</v>
      </c>
      <c r="TP300" s="44">
        <v>26.923076923076923</v>
      </c>
      <c r="TQ300" s="44">
        <v>47.058823529411761</v>
      </c>
      <c r="TR300" s="44">
        <v>41.17647058823529</v>
      </c>
      <c r="TS300" s="44">
        <v>39.534883720930232</v>
      </c>
      <c r="TT300" s="44">
        <v>46.511627906976742</v>
      </c>
      <c r="TU300" s="44">
        <v>46.153846153846153</v>
      </c>
      <c r="TV300" s="44">
        <v>41.935483870967744</v>
      </c>
      <c r="TW300" s="44">
        <v>43.75</v>
      </c>
      <c r="TX300" s="44">
        <v>45.454545454545453</v>
      </c>
      <c r="TY300" s="44">
        <v>27.777777777777779</v>
      </c>
      <c r="TZ300" s="44">
        <v>20.689655172413794</v>
      </c>
      <c r="UA300" s="44">
        <v>31.428571428571427</v>
      </c>
      <c r="UB300" s="44">
        <v>19.230769230769234</v>
      </c>
      <c r="UC300" s="44">
        <v>35.294117647058826</v>
      </c>
      <c r="UD300" s="44">
        <v>38.235294117647058</v>
      </c>
      <c r="UE300" s="44">
        <v>32.558139534883722</v>
      </c>
      <c r="UF300" s="44">
        <v>41.860465116279073</v>
      </c>
    </row>
    <row r="301" spans="1:552" x14ac:dyDescent="0.25">
      <c r="A301" s="2" t="str">
        <f t="shared" si="4"/>
        <v xml:space="preserve">510760 Rondonópolis                                                                                                                                 </v>
      </c>
      <c r="B301" s="58">
        <v>510760</v>
      </c>
      <c r="C301" s="2" t="s">
        <v>345</v>
      </c>
      <c r="D301" s="56">
        <v>14</v>
      </c>
      <c r="E301" s="56">
        <v>12</v>
      </c>
      <c r="F301" s="56">
        <v>16</v>
      </c>
      <c r="G301" s="56">
        <v>21</v>
      </c>
      <c r="H301" s="56">
        <v>12</v>
      </c>
      <c r="I301" s="56">
        <v>14</v>
      </c>
      <c r="J301" s="56">
        <v>14</v>
      </c>
      <c r="K301" s="56">
        <v>22</v>
      </c>
      <c r="L301" s="56">
        <v>14</v>
      </c>
      <c r="M301" s="56">
        <v>18</v>
      </c>
      <c r="N301" s="56">
        <v>17</v>
      </c>
      <c r="O301" s="56">
        <v>10</v>
      </c>
      <c r="P301" s="59">
        <v>6</v>
      </c>
      <c r="Q301" s="59">
        <v>6</v>
      </c>
      <c r="R301" s="59">
        <v>9</v>
      </c>
      <c r="S301" s="59">
        <v>14</v>
      </c>
      <c r="T301" s="59">
        <v>8</v>
      </c>
      <c r="U301" s="59">
        <v>8</v>
      </c>
      <c r="V301" s="59">
        <v>10</v>
      </c>
      <c r="W301" s="59">
        <v>14</v>
      </c>
      <c r="X301" s="59">
        <v>8</v>
      </c>
      <c r="Y301" s="59">
        <v>11</v>
      </c>
      <c r="Z301" s="59">
        <v>11</v>
      </c>
      <c r="AA301" s="59">
        <v>7</v>
      </c>
      <c r="AB301" s="62">
        <v>42.857142857142854</v>
      </c>
      <c r="AC301" s="62">
        <v>50</v>
      </c>
      <c r="AD301" s="62">
        <v>56.25</v>
      </c>
      <c r="AE301" s="62">
        <v>66.666666666666657</v>
      </c>
      <c r="AF301" s="62">
        <v>66.666666666666657</v>
      </c>
      <c r="AG301" s="62">
        <v>57.142857142857139</v>
      </c>
      <c r="AH301" s="62">
        <v>71.428571428571431</v>
      </c>
      <c r="AI301" s="62">
        <v>63.636363636363633</v>
      </c>
      <c r="AJ301" s="62">
        <v>57.142857142857139</v>
      </c>
      <c r="AK301" s="62">
        <v>61.111111111111114</v>
      </c>
      <c r="AL301" s="62">
        <v>64.705882352941174</v>
      </c>
      <c r="AM301" s="62">
        <v>70</v>
      </c>
      <c r="AN301" s="61">
        <v>8</v>
      </c>
      <c r="AO301" s="25">
        <v>6</v>
      </c>
      <c r="AP301" s="25">
        <v>7</v>
      </c>
      <c r="AQ301" s="25">
        <v>7</v>
      </c>
      <c r="AR301" s="25">
        <v>4</v>
      </c>
      <c r="AS301" s="25">
        <v>6</v>
      </c>
      <c r="AT301" s="25">
        <v>4</v>
      </c>
      <c r="AU301" s="25">
        <v>8</v>
      </c>
      <c r="AV301" s="25">
        <v>6</v>
      </c>
      <c r="AW301" s="25">
        <v>5</v>
      </c>
      <c r="AX301" s="25">
        <v>6</v>
      </c>
      <c r="AY301" s="25">
        <v>3</v>
      </c>
      <c r="AZ301" s="39">
        <v>57.142857142857139</v>
      </c>
      <c r="BA301" s="39">
        <v>50</v>
      </c>
      <c r="BB301" s="39">
        <v>43.75</v>
      </c>
      <c r="BC301" s="39">
        <v>33.333333333333329</v>
      </c>
      <c r="BD301" s="39">
        <v>33.333333333333329</v>
      </c>
      <c r="BE301" s="39">
        <v>42.857142857142854</v>
      </c>
      <c r="BF301" s="39">
        <v>28.571428571428569</v>
      </c>
      <c r="BG301" s="39">
        <v>36.363636363636367</v>
      </c>
      <c r="BH301" s="39">
        <v>42.857142857142854</v>
      </c>
      <c r="BI301" s="39">
        <v>27.777777777777779</v>
      </c>
      <c r="BJ301" s="39">
        <v>35.294117647058826</v>
      </c>
      <c r="BK301" s="39">
        <v>30</v>
      </c>
      <c r="BL301" s="25">
        <v>0</v>
      </c>
      <c r="BM301" s="25">
        <v>0</v>
      </c>
      <c r="BN301" s="25">
        <v>0</v>
      </c>
      <c r="BO301" s="25">
        <v>0</v>
      </c>
      <c r="BP301" s="25">
        <v>0</v>
      </c>
      <c r="BQ301" s="25">
        <v>0</v>
      </c>
      <c r="BR301" s="25">
        <v>0</v>
      </c>
      <c r="BS301" s="25">
        <v>0</v>
      </c>
      <c r="BT301" s="25">
        <v>0</v>
      </c>
      <c r="BU301" s="25">
        <v>2</v>
      </c>
      <c r="BV301" s="25">
        <v>0</v>
      </c>
      <c r="BW301" s="25">
        <v>0</v>
      </c>
      <c r="BX301" s="39">
        <v>0</v>
      </c>
      <c r="BY301" s="39">
        <v>0</v>
      </c>
      <c r="BZ301" s="39">
        <v>0</v>
      </c>
      <c r="CA301" s="39">
        <v>0</v>
      </c>
      <c r="CB301" s="39">
        <v>0</v>
      </c>
      <c r="CC301" s="39">
        <v>0</v>
      </c>
      <c r="CD301" s="39">
        <v>0</v>
      </c>
      <c r="CE301" s="39">
        <v>0</v>
      </c>
      <c r="CF301" s="39">
        <v>0</v>
      </c>
      <c r="CG301" s="39">
        <v>11.111111111111111</v>
      </c>
      <c r="CH301" s="39">
        <v>0</v>
      </c>
      <c r="CI301" s="39">
        <v>0</v>
      </c>
      <c r="CJ301" s="63">
        <v>0</v>
      </c>
      <c r="CK301" s="63">
        <v>0</v>
      </c>
      <c r="CL301" s="63">
        <v>2</v>
      </c>
      <c r="CM301" s="63">
        <v>4</v>
      </c>
      <c r="CN301" s="63">
        <v>0</v>
      </c>
      <c r="CO301" s="63">
        <v>1</v>
      </c>
      <c r="CP301" s="63">
        <v>4</v>
      </c>
      <c r="CQ301" s="63">
        <v>3</v>
      </c>
      <c r="CR301" s="63">
        <v>3</v>
      </c>
      <c r="CS301" s="63">
        <v>6</v>
      </c>
      <c r="CT301" s="63">
        <v>3</v>
      </c>
      <c r="CU301" s="63">
        <v>4</v>
      </c>
      <c r="CV301" s="63">
        <v>1</v>
      </c>
      <c r="CW301" s="63">
        <v>1</v>
      </c>
      <c r="CX301" s="63">
        <v>2</v>
      </c>
      <c r="CY301" s="63">
        <v>3</v>
      </c>
      <c r="CZ301" s="63">
        <v>1</v>
      </c>
      <c r="DA301" s="63">
        <v>1</v>
      </c>
      <c r="DB301" s="63">
        <v>0</v>
      </c>
      <c r="DC301" s="63">
        <v>1</v>
      </c>
      <c r="DD301" s="63">
        <v>0</v>
      </c>
      <c r="DE301" s="63">
        <v>0</v>
      </c>
      <c r="DF301" s="63">
        <v>1</v>
      </c>
      <c r="DG301" s="63">
        <v>0</v>
      </c>
      <c r="DH301" s="25">
        <v>4</v>
      </c>
      <c r="DI301" s="25">
        <v>0</v>
      </c>
      <c r="DJ301" s="25">
        <v>3</v>
      </c>
      <c r="DK301" s="25">
        <v>3</v>
      </c>
      <c r="DL301" s="25">
        <v>2</v>
      </c>
      <c r="DM301" s="25">
        <v>1</v>
      </c>
      <c r="DN301" s="25">
        <v>3</v>
      </c>
      <c r="DO301" s="25">
        <v>3</v>
      </c>
      <c r="DP301" s="25">
        <v>1</v>
      </c>
      <c r="DQ301" s="25">
        <v>0</v>
      </c>
      <c r="DR301" s="25">
        <v>2</v>
      </c>
      <c r="DS301" s="25">
        <v>0</v>
      </c>
      <c r="DT301" s="34">
        <v>5</v>
      </c>
      <c r="DU301" s="34">
        <v>1</v>
      </c>
      <c r="DV301" s="34">
        <v>7</v>
      </c>
      <c r="DW301" s="34">
        <v>10</v>
      </c>
      <c r="DX301" s="34">
        <v>3</v>
      </c>
      <c r="DY301" s="34">
        <v>3</v>
      </c>
      <c r="DZ301" s="34">
        <v>7</v>
      </c>
      <c r="EA301" s="2">
        <v>7</v>
      </c>
      <c r="EB301" s="2">
        <v>4</v>
      </c>
      <c r="EC301" s="2">
        <v>6</v>
      </c>
      <c r="ED301" s="2">
        <v>6</v>
      </c>
      <c r="EE301" s="2">
        <v>4</v>
      </c>
      <c r="EF301" s="34">
        <v>0</v>
      </c>
      <c r="EG301" s="34">
        <v>0</v>
      </c>
      <c r="EH301" s="34">
        <v>28.571428571428569</v>
      </c>
      <c r="EI301" s="34">
        <v>40</v>
      </c>
      <c r="EJ301" s="34">
        <v>0</v>
      </c>
      <c r="EK301" s="34">
        <v>33.333333333333329</v>
      </c>
      <c r="EL301" s="34">
        <v>57.142857142857139</v>
      </c>
      <c r="EM301" s="34">
        <v>42.857142857142854</v>
      </c>
      <c r="EN301" s="34">
        <v>75</v>
      </c>
      <c r="EO301" s="34">
        <v>100</v>
      </c>
      <c r="EP301" s="34">
        <v>50</v>
      </c>
      <c r="EQ301" s="34">
        <v>100</v>
      </c>
      <c r="ER301" s="34">
        <v>20</v>
      </c>
      <c r="ES301" s="34">
        <v>100</v>
      </c>
      <c r="ET301" s="34">
        <v>28.571428571428569</v>
      </c>
      <c r="EU301" s="34">
        <v>30</v>
      </c>
      <c r="EV301" s="34">
        <v>33.333333333333329</v>
      </c>
      <c r="EW301" s="34">
        <v>33.333333333333329</v>
      </c>
      <c r="EX301" s="34">
        <v>0</v>
      </c>
      <c r="EY301" s="34">
        <v>14.285714285714285</v>
      </c>
      <c r="EZ301" s="34">
        <v>0</v>
      </c>
      <c r="FA301" s="34">
        <v>0</v>
      </c>
      <c r="FB301" s="34">
        <v>16.666666666666664</v>
      </c>
      <c r="FC301" s="34">
        <v>0</v>
      </c>
      <c r="FD301" s="42">
        <v>80</v>
      </c>
      <c r="FE301" s="42">
        <v>0</v>
      </c>
      <c r="FF301" s="42">
        <v>42.857142857142854</v>
      </c>
      <c r="FG301" s="42">
        <v>30</v>
      </c>
      <c r="FH301" s="42">
        <v>66.666666666666657</v>
      </c>
      <c r="FI301" s="42">
        <v>33.333333333333329</v>
      </c>
      <c r="FJ301" s="42">
        <v>42.857142857142854</v>
      </c>
      <c r="FK301" s="42">
        <v>42.857142857142854</v>
      </c>
      <c r="FL301" s="42">
        <v>25</v>
      </c>
      <c r="FM301" s="42">
        <v>0</v>
      </c>
      <c r="FN301" s="42">
        <v>33.333333333333329</v>
      </c>
      <c r="FO301" s="42">
        <v>0</v>
      </c>
      <c r="FP301" s="42">
        <v>2</v>
      </c>
      <c r="FQ301" s="2">
        <v>3</v>
      </c>
      <c r="FR301" s="2">
        <v>5</v>
      </c>
      <c r="FS301" s="2">
        <v>8</v>
      </c>
      <c r="FT301" s="2">
        <v>2</v>
      </c>
      <c r="FU301" s="2">
        <v>6</v>
      </c>
      <c r="FV301" s="2">
        <v>7</v>
      </c>
      <c r="FW301" s="2">
        <v>8</v>
      </c>
      <c r="FX301" s="2">
        <v>7</v>
      </c>
      <c r="FY301" s="2">
        <v>9</v>
      </c>
      <c r="FZ301" s="2">
        <v>8</v>
      </c>
      <c r="GA301" s="2">
        <v>5</v>
      </c>
      <c r="GB301" s="25">
        <v>0</v>
      </c>
      <c r="GC301" s="25">
        <v>1</v>
      </c>
      <c r="GD301" s="25">
        <v>3</v>
      </c>
      <c r="GE301" s="25">
        <v>1</v>
      </c>
      <c r="GF301" s="25">
        <v>1</v>
      </c>
      <c r="GG301" s="25">
        <v>1</v>
      </c>
      <c r="GH301" s="25">
        <v>2</v>
      </c>
      <c r="GI301" s="25">
        <v>4</v>
      </c>
      <c r="GJ301" s="25">
        <v>1</v>
      </c>
      <c r="GK301" s="25">
        <v>1</v>
      </c>
      <c r="GL301" s="25">
        <v>1</v>
      </c>
      <c r="GM301" s="25">
        <v>1</v>
      </c>
      <c r="GN301" s="2">
        <v>3</v>
      </c>
      <c r="GO301" s="2">
        <v>1</v>
      </c>
      <c r="GP301" s="2">
        <v>1</v>
      </c>
      <c r="GQ301" s="2">
        <v>3</v>
      </c>
      <c r="GR301" s="2">
        <v>5</v>
      </c>
      <c r="GS301" s="2">
        <v>1</v>
      </c>
      <c r="GT301" s="2">
        <v>1</v>
      </c>
      <c r="GU301" s="2">
        <v>1</v>
      </c>
      <c r="GV301" s="2">
        <v>0</v>
      </c>
      <c r="GW301" s="2">
        <v>1</v>
      </c>
      <c r="GX301" s="2">
        <v>2</v>
      </c>
      <c r="GY301" s="2">
        <v>0</v>
      </c>
      <c r="GZ301" s="2">
        <v>5</v>
      </c>
      <c r="HA301" s="2">
        <v>5</v>
      </c>
      <c r="HB301" s="2">
        <v>9</v>
      </c>
      <c r="HC301" s="2">
        <v>12</v>
      </c>
      <c r="HD301" s="2">
        <v>8</v>
      </c>
      <c r="HE301" s="2">
        <v>8</v>
      </c>
      <c r="HF301" s="2">
        <v>10</v>
      </c>
      <c r="HG301" s="2">
        <v>13</v>
      </c>
      <c r="HH301" s="2">
        <v>8</v>
      </c>
      <c r="HI301" s="2">
        <v>11</v>
      </c>
      <c r="HJ301" s="2">
        <v>11</v>
      </c>
      <c r="HK301" s="2">
        <v>6</v>
      </c>
      <c r="HL301" s="34">
        <v>40</v>
      </c>
      <c r="HM301" s="34">
        <v>60</v>
      </c>
      <c r="HN301" s="34">
        <v>55.555555555555557</v>
      </c>
      <c r="HO301" s="34">
        <v>66.666666666666657</v>
      </c>
      <c r="HP301" s="34">
        <v>25</v>
      </c>
      <c r="HQ301" s="34">
        <v>75</v>
      </c>
      <c r="HR301" s="34">
        <v>70</v>
      </c>
      <c r="HS301" s="34">
        <v>61.53846153846154</v>
      </c>
      <c r="HT301" s="34">
        <v>87.5</v>
      </c>
      <c r="HU301" s="34">
        <v>81.818181818181827</v>
      </c>
      <c r="HV301" s="34">
        <v>72.727272727272734</v>
      </c>
      <c r="HW301" s="34">
        <v>83.333333333333343</v>
      </c>
      <c r="HX301" s="39">
        <v>0</v>
      </c>
      <c r="HY301" s="39">
        <v>20</v>
      </c>
      <c r="HZ301" s="39">
        <v>33.333333333333329</v>
      </c>
      <c r="IA301" s="39">
        <v>8.3333333333333321</v>
      </c>
      <c r="IB301" s="39">
        <v>12.5</v>
      </c>
      <c r="IC301" s="39">
        <v>12.5</v>
      </c>
      <c r="ID301" s="39">
        <v>20</v>
      </c>
      <c r="IE301" s="39">
        <v>30.76923076923077</v>
      </c>
      <c r="IF301" s="39">
        <v>12.5</v>
      </c>
      <c r="IG301" s="39">
        <v>9.0909090909090917</v>
      </c>
      <c r="IH301" s="39">
        <v>9.0909090909090917</v>
      </c>
      <c r="II301" s="39">
        <v>16.666666666666664</v>
      </c>
      <c r="IJ301" s="39">
        <v>60</v>
      </c>
      <c r="IK301" s="39">
        <v>20</v>
      </c>
      <c r="IL301" s="39">
        <v>11.111111111111111</v>
      </c>
      <c r="IM301" s="39">
        <v>25</v>
      </c>
      <c r="IN301" s="39">
        <v>62.5</v>
      </c>
      <c r="IO301" s="39">
        <v>12.5</v>
      </c>
      <c r="IP301" s="39">
        <v>10</v>
      </c>
      <c r="IQ301" s="39">
        <v>7.6923076923076925</v>
      </c>
      <c r="IR301" s="39">
        <v>0</v>
      </c>
      <c r="IS301" s="39">
        <v>9.0909090909090917</v>
      </c>
      <c r="IT301" s="39">
        <v>18.181818181818183</v>
      </c>
      <c r="IU301" s="39">
        <v>0</v>
      </c>
      <c r="IV301" s="39">
        <v>1</v>
      </c>
      <c r="IW301" s="39">
        <v>0</v>
      </c>
      <c r="IX301" s="39">
        <v>3</v>
      </c>
      <c r="IY301" s="39">
        <v>2</v>
      </c>
      <c r="IZ301" s="39">
        <v>3</v>
      </c>
      <c r="JA301" s="39">
        <v>1</v>
      </c>
      <c r="JB301" s="39">
        <v>2</v>
      </c>
      <c r="JC301" s="39">
        <v>1</v>
      </c>
      <c r="JD301" s="2">
        <v>5</v>
      </c>
      <c r="JE301" s="2">
        <v>4</v>
      </c>
      <c r="JF301" s="2">
        <v>6</v>
      </c>
      <c r="JG301" s="2">
        <v>2</v>
      </c>
      <c r="JH301" s="2">
        <v>2</v>
      </c>
      <c r="JI301" s="2">
        <v>2</v>
      </c>
      <c r="JJ301" s="2">
        <v>2</v>
      </c>
      <c r="JK301" s="2">
        <v>0</v>
      </c>
      <c r="JL301" s="2">
        <v>1</v>
      </c>
      <c r="JM301" s="44">
        <v>3</v>
      </c>
      <c r="JN301" s="44">
        <v>1</v>
      </c>
      <c r="JO301" s="44">
        <v>2</v>
      </c>
      <c r="JP301" s="2">
        <v>0</v>
      </c>
      <c r="JQ301" s="2">
        <v>1</v>
      </c>
      <c r="JR301" s="2">
        <v>0</v>
      </c>
      <c r="JS301" s="2">
        <v>0</v>
      </c>
      <c r="JT301" s="2">
        <v>4</v>
      </c>
      <c r="JU301" s="2">
        <v>4</v>
      </c>
      <c r="JV301" s="2">
        <v>1</v>
      </c>
      <c r="JW301" s="2">
        <v>5</v>
      </c>
      <c r="JX301" s="2">
        <v>0</v>
      </c>
      <c r="JY301" s="2">
        <v>1</v>
      </c>
      <c r="JZ301" s="2">
        <v>1</v>
      </c>
      <c r="KA301" s="2">
        <v>5</v>
      </c>
      <c r="KB301" s="25">
        <v>1</v>
      </c>
      <c r="KC301" s="25">
        <v>0</v>
      </c>
      <c r="KD301" s="25">
        <v>0</v>
      </c>
      <c r="KE301" s="25">
        <v>1</v>
      </c>
      <c r="KF301" s="25">
        <v>7</v>
      </c>
      <c r="KG301" s="25">
        <v>6</v>
      </c>
      <c r="KH301" s="25">
        <v>6</v>
      </c>
      <c r="KI301" s="25">
        <v>7</v>
      </c>
      <c r="KJ301" s="25">
        <v>4</v>
      </c>
      <c r="KK301" s="25">
        <v>5</v>
      </c>
      <c r="KL301" s="25">
        <v>4</v>
      </c>
      <c r="KM301" s="25">
        <v>8</v>
      </c>
      <c r="KN301" s="25">
        <v>6</v>
      </c>
      <c r="KO301" s="25">
        <v>5</v>
      </c>
      <c r="KP301" s="25">
        <v>6</v>
      </c>
      <c r="KQ301" s="25">
        <v>3</v>
      </c>
      <c r="KR301" s="44">
        <v>14.285714285714285</v>
      </c>
      <c r="KS301" s="44">
        <v>0</v>
      </c>
      <c r="KT301" s="44">
        <v>50</v>
      </c>
      <c r="KU301" s="44">
        <v>28.571428571428569</v>
      </c>
      <c r="KV301" s="44">
        <v>75</v>
      </c>
      <c r="KW301" s="44">
        <v>20</v>
      </c>
      <c r="KX301" s="44">
        <v>50</v>
      </c>
      <c r="KY301" s="44">
        <v>12.5</v>
      </c>
      <c r="KZ301" s="44">
        <v>83.333333333333343</v>
      </c>
      <c r="LA301" s="44">
        <v>80</v>
      </c>
      <c r="LB301" s="44">
        <v>100</v>
      </c>
      <c r="LC301" s="44">
        <v>66.666666666666657</v>
      </c>
      <c r="LD301" s="44">
        <v>28.571428571428569</v>
      </c>
      <c r="LE301" s="44">
        <v>33.333333333333329</v>
      </c>
      <c r="LF301" s="44">
        <v>33.333333333333329</v>
      </c>
      <c r="LG301" s="44">
        <v>0</v>
      </c>
      <c r="LH301" s="44">
        <v>25</v>
      </c>
      <c r="LI301" s="44">
        <v>60</v>
      </c>
      <c r="LJ301" s="44">
        <v>25</v>
      </c>
      <c r="LK301" s="44">
        <v>25</v>
      </c>
      <c r="LL301" s="44">
        <v>0</v>
      </c>
      <c r="LM301" s="44">
        <v>20</v>
      </c>
      <c r="LN301" s="44">
        <v>0</v>
      </c>
      <c r="LO301" s="44">
        <v>0</v>
      </c>
      <c r="LP301" s="44">
        <v>57.142857142857139</v>
      </c>
      <c r="LQ301" s="44">
        <v>66.666666666666657</v>
      </c>
      <c r="LR301" s="44">
        <v>16.666666666666664</v>
      </c>
      <c r="LS301" s="44">
        <v>71.428571428571431</v>
      </c>
      <c r="LT301" s="44">
        <v>0</v>
      </c>
      <c r="LU301" s="44">
        <v>20</v>
      </c>
      <c r="LV301" s="44">
        <v>25</v>
      </c>
      <c r="LW301" s="44">
        <v>62.5</v>
      </c>
      <c r="LX301" s="44">
        <v>16.666666666666664</v>
      </c>
      <c r="LY301" s="44">
        <v>0</v>
      </c>
      <c r="LZ301" s="44">
        <v>0</v>
      </c>
      <c r="MA301" s="44">
        <v>33.333333333333329</v>
      </c>
      <c r="MB301" s="25">
        <v>1</v>
      </c>
      <c r="MC301" s="25">
        <v>1</v>
      </c>
      <c r="MD301" s="25">
        <v>0</v>
      </c>
      <c r="ME301" s="25">
        <v>1</v>
      </c>
      <c r="MF301" s="25">
        <v>0</v>
      </c>
      <c r="MG301" s="25">
        <v>0</v>
      </c>
      <c r="MH301" s="25">
        <v>1</v>
      </c>
      <c r="MI301" s="25">
        <v>2</v>
      </c>
      <c r="MJ301" s="25">
        <v>0</v>
      </c>
      <c r="MK301" s="25">
        <v>0</v>
      </c>
      <c r="ML301" s="25">
        <v>1</v>
      </c>
      <c r="MM301" s="25">
        <v>0</v>
      </c>
      <c r="MN301" s="25">
        <v>4</v>
      </c>
      <c r="MO301" s="25">
        <v>2</v>
      </c>
      <c r="MP301" s="25">
        <v>7</v>
      </c>
      <c r="MQ301" s="25">
        <v>10</v>
      </c>
      <c r="MR301" s="25">
        <v>3</v>
      </c>
      <c r="MS301" s="25">
        <v>4</v>
      </c>
      <c r="MT301" s="25">
        <v>6</v>
      </c>
      <c r="MU301" s="25">
        <v>6</v>
      </c>
      <c r="MV301" s="25">
        <v>3</v>
      </c>
      <c r="MW301" s="44">
        <v>6</v>
      </c>
      <c r="MX301" s="44">
        <v>5</v>
      </c>
      <c r="MY301" s="44">
        <v>1</v>
      </c>
      <c r="MZ301" s="44">
        <v>25</v>
      </c>
      <c r="NA301" s="44">
        <v>50</v>
      </c>
      <c r="NB301" s="44">
        <v>0</v>
      </c>
      <c r="NC301" s="44">
        <v>10</v>
      </c>
      <c r="ND301" s="44">
        <v>0</v>
      </c>
      <c r="NE301" s="44">
        <v>0</v>
      </c>
      <c r="NF301" s="44">
        <v>16.666666666666664</v>
      </c>
      <c r="NG301" s="44">
        <v>33.333333333333329</v>
      </c>
      <c r="NH301" s="44">
        <v>0</v>
      </c>
      <c r="NI301" s="44">
        <v>0</v>
      </c>
      <c r="NJ301" s="44">
        <v>20</v>
      </c>
      <c r="NK301" s="44">
        <v>0</v>
      </c>
      <c r="NL301" s="25">
        <v>1</v>
      </c>
      <c r="NM301" s="25">
        <v>0</v>
      </c>
      <c r="NN301" s="25">
        <v>1</v>
      </c>
      <c r="NO301" s="25">
        <v>0</v>
      </c>
      <c r="NP301" s="25">
        <v>0</v>
      </c>
      <c r="NQ301" s="25">
        <v>0</v>
      </c>
      <c r="NR301" s="25">
        <v>0</v>
      </c>
      <c r="NS301" s="25">
        <v>0</v>
      </c>
      <c r="NT301" s="25">
        <v>0</v>
      </c>
      <c r="NU301" s="25">
        <v>0</v>
      </c>
      <c r="NV301" s="25">
        <v>0</v>
      </c>
      <c r="NW301" s="25">
        <v>0</v>
      </c>
      <c r="NX301" s="25">
        <v>3</v>
      </c>
      <c r="NY301" s="25">
        <v>1</v>
      </c>
      <c r="NZ301" s="25">
        <v>2</v>
      </c>
      <c r="OA301" s="25">
        <v>1</v>
      </c>
      <c r="OB301" s="25">
        <v>0</v>
      </c>
      <c r="OC301" s="25">
        <v>0</v>
      </c>
      <c r="OD301" s="44">
        <v>0</v>
      </c>
      <c r="OE301" s="44">
        <v>0</v>
      </c>
      <c r="OF301" s="44">
        <v>0</v>
      </c>
      <c r="OG301" s="44">
        <v>0</v>
      </c>
      <c r="OH301" s="44">
        <v>0</v>
      </c>
      <c r="OI301" s="44">
        <v>0</v>
      </c>
      <c r="OJ301" s="44">
        <v>33.333333333333329</v>
      </c>
      <c r="OK301" s="44">
        <v>0</v>
      </c>
      <c r="OL301" s="44">
        <v>50</v>
      </c>
      <c r="OM301" s="44">
        <v>0</v>
      </c>
      <c r="ON301" s="44">
        <v>999999999</v>
      </c>
      <c r="OO301" s="44">
        <v>999999999</v>
      </c>
      <c r="OP301" s="44">
        <v>999999999</v>
      </c>
      <c r="OQ301" s="44">
        <v>999999999</v>
      </c>
      <c r="OR301" s="44">
        <v>999999999</v>
      </c>
      <c r="OS301" s="44">
        <v>999999999</v>
      </c>
      <c r="OT301" s="44">
        <v>999999999</v>
      </c>
      <c r="OU301" s="44">
        <v>999999999</v>
      </c>
      <c r="OV301" s="25">
        <v>9</v>
      </c>
      <c r="OW301" s="25">
        <v>6</v>
      </c>
      <c r="OX301" s="25">
        <v>9</v>
      </c>
      <c r="OY301" s="25">
        <v>20</v>
      </c>
      <c r="OZ301" s="25">
        <v>14</v>
      </c>
      <c r="PA301" s="25">
        <v>14</v>
      </c>
      <c r="PB301" s="25">
        <v>16</v>
      </c>
      <c r="PC301" s="25">
        <v>24</v>
      </c>
      <c r="PD301" s="25">
        <v>18</v>
      </c>
      <c r="PE301" s="25">
        <v>19</v>
      </c>
      <c r="PF301" s="25">
        <v>18</v>
      </c>
      <c r="PG301" s="25">
        <v>5</v>
      </c>
      <c r="PH301" s="25">
        <v>19</v>
      </c>
      <c r="PI301" s="25">
        <v>16</v>
      </c>
      <c r="PJ301" s="25">
        <v>23</v>
      </c>
      <c r="PK301" s="25">
        <v>31</v>
      </c>
      <c r="PL301" s="25">
        <v>21</v>
      </c>
      <c r="PM301" s="25">
        <v>19</v>
      </c>
      <c r="PN301" s="25">
        <v>20</v>
      </c>
      <c r="PO301" s="25">
        <v>30</v>
      </c>
      <c r="PP301" s="25">
        <v>20</v>
      </c>
      <c r="PQ301" s="25">
        <v>19</v>
      </c>
      <c r="PR301" s="25">
        <v>20</v>
      </c>
      <c r="PS301" s="25">
        <v>14</v>
      </c>
      <c r="PT301" s="44">
        <v>47.368421052631575</v>
      </c>
      <c r="PU301" s="44">
        <v>37.5</v>
      </c>
      <c r="PV301" s="44">
        <v>39.130434782608695</v>
      </c>
      <c r="PW301" s="44">
        <v>64.516129032258064</v>
      </c>
      <c r="PX301" s="44">
        <v>66.666666666666657</v>
      </c>
      <c r="PY301" s="44">
        <v>73.68421052631578</v>
      </c>
      <c r="PZ301" s="44">
        <v>80</v>
      </c>
      <c r="QA301" s="44">
        <v>80</v>
      </c>
      <c r="QB301" s="44">
        <v>90</v>
      </c>
      <c r="QC301" s="44">
        <v>100</v>
      </c>
      <c r="QD301" s="44">
        <v>90</v>
      </c>
      <c r="QE301" s="44">
        <v>35.714285714285715</v>
      </c>
      <c r="QF301" s="25">
        <v>11</v>
      </c>
      <c r="QG301" s="25">
        <v>6</v>
      </c>
      <c r="QH301" s="25">
        <v>12</v>
      </c>
      <c r="QI301" s="25">
        <v>22</v>
      </c>
      <c r="QJ301" s="25">
        <v>15</v>
      </c>
      <c r="QK301" s="25">
        <v>14</v>
      </c>
      <c r="QL301" s="25">
        <v>17</v>
      </c>
      <c r="QM301" s="25">
        <v>21</v>
      </c>
      <c r="QN301" s="25">
        <v>16</v>
      </c>
      <c r="QO301" s="25">
        <v>15</v>
      </c>
      <c r="QP301" s="25">
        <v>9</v>
      </c>
      <c r="QQ301" s="25">
        <v>19</v>
      </c>
      <c r="QR301" s="25">
        <v>16</v>
      </c>
      <c r="QS301" s="25">
        <v>23</v>
      </c>
      <c r="QT301" s="25">
        <v>31</v>
      </c>
      <c r="QU301" s="25">
        <v>21</v>
      </c>
      <c r="QV301" s="25">
        <v>19</v>
      </c>
      <c r="QW301" s="25">
        <v>20</v>
      </c>
      <c r="QX301" s="25">
        <v>30</v>
      </c>
      <c r="QY301" s="25">
        <v>20</v>
      </c>
      <c r="QZ301" s="25">
        <v>19</v>
      </c>
      <c r="RA301" s="25">
        <v>20</v>
      </c>
      <c r="RB301" s="44">
        <v>57.894736842105267</v>
      </c>
      <c r="RC301" s="44">
        <v>37.5</v>
      </c>
      <c r="RD301" s="44">
        <v>52.173913043478258</v>
      </c>
      <c r="RE301" s="44">
        <v>70.967741935483872</v>
      </c>
      <c r="RF301" s="44">
        <v>71.428571428571431</v>
      </c>
      <c r="RG301" s="44">
        <v>73.68421052631578</v>
      </c>
      <c r="RH301" s="44">
        <v>85</v>
      </c>
      <c r="RI301" s="44">
        <v>70</v>
      </c>
      <c r="RJ301" s="44">
        <v>80</v>
      </c>
      <c r="RK301" s="44">
        <v>78.94736842105263</v>
      </c>
      <c r="RL301" s="44">
        <v>45</v>
      </c>
      <c r="RM301" s="25">
        <v>8</v>
      </c>
      <c r="RN301" s="25">
        <v>10</v>
      </c>
      <c r="RO301" s="25">
        <v>15</v>
      </c>
      <c r="RP301" s="25">
        <v>17</v>
      </c>
      <c r="RQ301" s="25">
        <v>12</v>
      </c>
      <c r="RR301" s="25">
        <v>12</v>
      </c>
      <c r="RS301" s="25">
        <v>14</v>
      </c>
      <c r="RT301" s="25">
        <v>14</v>
      </c>
      <c r="RU301" s="25">
        <v>14</v>
      </c>
      <c r="RV301" s="25">
        <v>12</v>
      </c>
      <c r="RW301" s="25">
        <v>16</v>
      </c>
      <c r="RX301" s="25">
        <v>8</v>
      </c>
      <c r="RY301" s="25">
        <v>4</v>
      </c>
      <c r="RZ301" s="25">
        <v>4</v>
      </c>
      <c r="SA301" s="25">
        <v>6</v>
      </c>
      <c r="SB301" s="25">
        <v>7</v>
      </c>
      <c r="SC301" s="25">
        <v>8</v>
      </c>
      <c r="SD301" s="25">
        <v>7</v>
      </c>
      <c r="SE301" s="25">
        <v>11</v>
      </c>
      <c r="SF301" s="25">
        <v>16</v>
      </c>
      <c r="SG301" s="25">
        <v>5</v>
      </c>
      <c r="SH301" s="25">
        <v>13</v>
      </c>
      <c r="SI301" s="25">
        <v>15</v>
      </c>
      <c r="SJ301" s="25">
        <v>8</v>
      </c>
      <c r="SK301" s="25">
        <v>4</v>
      </c>
      <c r="SL301" s="25">
        <v>4</v>
      </c>
      <c r="SM301" s="25">
        <v>6</v>
      </c>
      <c r="SN301" s="25">
        <v>4</v>
      </c>
      <c r="SO301" s="25">
        <v>8</v>
      </c>
      <c r="SP301" s="25">
        <v>6</v>
      </c>
      <c r="SQ301" s="25">
        <v>11</v>
      </c>
      <c r="SR301" s="25">
        <v>11</v>
      </c>
      <c r="SS301" s="25">
        <v>5</v>
      </c>
      <c r="ST301" s="25">
        <v>11</v>
      </c>
      <c r="SU301" s="25">
        <v>14</v>
      </c>
      <c r="SV301" s="25">
        <v>7</v>
      </c>
      <c r="SW301" s="44">
        <v>57.142857142857139</v>
      </c>
      <c r="SX301" s="44">
        <v>83.333333333333343</v>
      </c>
      <c r="SY301" s="44">
        <v>93.75</v>
      </c>
      <c r="SZ301" s="44">
        <v>80.952380952380949</v>
      </c>
      <c r="TA301" s="44">
        <v>100</v>
      </c>
      <c r="TB301" s="44">
        <v>85.714285714285708</v>
      </c>
      <c r="TC301" s="44">
        <v>100</v>
      </c>
      <c r="TD301" s="44">
        <v>63.636363636363633</v>
      </c>
      <c r="TE301" s="44">
        <v>100</v>
      </c>
      <c r="TF301" s="44">
        <v>66.666666666666657</v>
      </c>
      <c r="TG301" s="44">
        <v>94.117647058823522</v>
      </c>
      <c r="TH301" s="44">
        <v>80</v>
      </c>
      <c r="TI301" s="44">
        <v>28.571428571428569</v>
      </c>
      <c r="TJ301" s="44">
        <v>33.333333333333329</v>
      </c>
      <c r="TK301" s="44">
        <v>37.5</v>
      </c>
      <c r="TL301" s="44">
        <v>33.333333333333329</v>
      </c>
      <c r="TM301" s="44">
        <v>66.666666666666657</v>
      </c>
      <c r="TN301" s="44">
        <v>50</v>
      </c>
      <c r="TO301" s="44">
        <v>78.571428571428569</v>
      </c>
      <c r="TP301" s="44">
        <v>72.727272727272734</v>
      </c>
      <c r="TQ301" s="44">
        <v>35.714285714285715</v>
      </c>
      <c r="TR301" s="44">
        <v>72.222222222222214</v>
      </c>
      <c r="TS301" s="44">
        <v>88.235294117647058</v>
      </c>
      <c r="TT301" s="44">
        <v>80</v>
      </c>
      <c r="TU301" s="44">
        <v>28.571428571428569</v>
      </c>
      <c r="TV301" s="44">
        <v>33.333333333333329</v>
      </c>
      <c r="TW301" s="44">
        <v>37.5</v>
      </c>
      <c r="TX301" s="44">
        <v>19.047619047619047</v>
      </c>
      <c r="TY301" s="44">
        <v>66.666666666666657</v>
      </c>
      <c r="TZ301" s="44">
        <v>42.857142857142854</v>
      </c>
      <c r="UA301" s="44">
        <v>78.571428571428569</v>
      </c>
      <c r="UB301" s="44">
        <v>50</v>
      </c>
      <c r="UC301" s="44">
        <v>35.714285714285715</v>
      </c>
      <c r="UD301" s="44">
        <v>61.111111111111114</v>
      </c>
      <c r="UE301" s="44">
        <v>82.35294117647058</v>
      </c>
      <c r="UF301" s="44">
        <v>70</v>
      </c>
    </row>
    <row r="302" spans="1:552" x14ac:dyDescent="0.25">
      <c r="A302" s="2" t="str">
        <f t="shared" si="4"/>
        <v xml:space="preserve">510790 Sinop                                                                                                                                        </v>
      </c>
      <c r="B302" s="58">
        <v>510790</v>
      </c>
      <c r="C302" s="2" t="s">
        <v>346</v>
      </c>
      <c r="D302" s="56">
        <v>5</v>
      </c>
      <c r="E302" s="56">
        <v>7</v>
      </c>
      <c r="F302" s="56">
        <v>9</v>
      </c>
      <c r="G302" s="56">
        <v>9</v>
      </c>
      <c r="H302" s="56">
        <v>15</v>
      </c>
      <c r="I302" s="56">
        <v>9</v>
      </c>
      <c r="J302" s="56">
        <v>10</v>
      </c>
      <c r="K302" s="56">
        <v>11</v>
      </c>
      <c r="L302" s="56">
        <v>13</v>
      </c>
      <c r="M302" s="56">
        <v>18</v>
      </c>
      <c r="N302" s="56">
        <v>15</v>
      </c>
      <c r="O302" s="56">
        <v>13</v>
      </c>
      <c r="P302" s="59">
        <v>3</v>
      </c>
      <c r="Q302" s="59">
        <v>3</v>
      </c>
      <c r="R302" s="59">
        <v>4</v>
      </c>
      <c r="S302" s="59">
        <v>5</v>
      </c>
      <c r="T302" s="59">
        <v>11</v>
      </c>
      <c r="U302" s="59">
        <v>7</v>
      </c>
      <c r="V302" s="59">
        <v>6</v>
      </c>
      <c r="W302" s="59">
        <v>7</v>
      </c>
      <c r="X302" s="59">
        <v>8</v>
      </c>
      <c r="Y302" s="59">
        <v>10</v>
      </c>
      <c r="Z302" s="59">
        <v>13</v>
      </c>
      <c r="AA302" s="59">
        <v>7</v>
      </c>
      <c r="AB302" s="62">
        <v>60</v>
      </c>
      <c r="AC302" s="62">
        <v>42.857142857142854</v>
      </c>
      <c r="AD302" s="62">
        <v>44.444444444444443</v>
      </c>
      <c r="AE302" s="62">
        <v>55.555555555555557</v>
      </c>
      <c r="AF302" s="62">
        <v>73.333333333333329</v>
      </c>
      <c r="AG302" s="62">
        <v>77.777777777777786</v>
      </c>
      <c r="AH302" s="62">
        <v>60</v>
      </c>
      <c r="AI302" s="62">
        <v>63.636363636363633</v>
      </c>
      <c r="AJ302" s="62">
        <v>61.53846153846154</v>
      </c>
      <c r="AK302" s="62">
        <v>55.555555555555557</v>
      </c>
      <c r="AL302" s="62">
        <v>86.666666666666671</v>
      </c>
      <c r="AM302" s="62">
        <v>53.846153846153847</v>
      </c>
      <c r="AN302" s="61">
        <v>2</v>
      </c>
      <c r="AO302" s="25">
        <v>4</v>
      </c>
      <c r="AP302" s="25">
        <v>5</v>
      </c>
      <c r="AQ302" s="25">
        <v>3</v>
      </c>
      <c r="AR302" s="25">
        <v>4</v>
      </c>
      <c r="AS302" s="25">
        <v>2</v>
      </c>
      <c r="AT302" s="25">
        <v>4</v>
      </c>
      <c r="AU302" s="25">
        <v>4</v>
      </c>
      <c r="AV302" s="25">
        <v>3</v>
      </c>
      <c r="AW302" s="25">
        <v>7</v>
      </c>
      <c r="AX302" s="25">
        <v>2</v>
      </c>
      <c r="AY302" s="25">
        <v>5</v>
      </c>
      <c r="AZ302" s="39">
        <v>40</v>
      </c>
      <c r="BA302" s="39">
        <v>57.142857142857139</v>
      </c>
      <c r="BB302" s="39">
        <v>55.555555555555557</v>
      </c>
      <c r="BC302" s="39">
        <v>33.333333333333329</v>
      </c>
      <c r="BD302" s="39">
        <v>26.666666666666668</v>
      </c>
      <c r="BE302" s="39">
        <v>22.222222222222221</v>
      </c>
      <c r="BF302" s="39">
        <v>40</v>
      </c>
      <c r="BG302" s="39">
        <v>36.363636363636367</v>
      </c>
      <c r="BH302" s="39">
        <v>23.076923076923077</v>
      </c>
      <c r="BI302" s="39">
        <v>38.888888888888893</v>
      </c>
      <c r="BJ302" s="39">
        <v>13.333333333333334</v>
      </c>
      <c r="BK302" s="39">
        <v>38.461538461538467</v>
      </c>
      <c r="BL302" s="25">
        <v>0</v>
      </c>
      <c r="BM302" s="25">
        <v>0</v>
      </c>
      <c r="BN302" s="25">
        <v>0</v>
      </c>
      <c r="BO302" s="25">
        <v>1</v>
      </c>
      <c r="BP302" s="25">
        <v>0</v>
      </c>
      <c r="BQ302" s="25">
        <v>0</v>
      </c>
      <c r="BR302" s="25">
        <v>0</v>
      </c>
      <c r="BS302" s="25">
        <v>0</v>
      </c>
      <c r="BT302" s="25">
        <v>2</v>
      </c>
      <c r="BU302" s="25">
        <v>1</v>
      </c>
      <c r="BV302" s="25">
        <v>0</v>
      </c>
      <c r="BW302" s="25">
        <v>1</v>
      </c>
      <c r="BX302" s="39">
        <v>0</v>
      </c>
      <c r="BY302" s="39">
        <v>0</v>
      </c>
      <c r="BZ302" s="39">
        <v>0</v>
      </c>
      <c r="CA302" s="39">
        <v>11.111111111111111</v>
      </c>
      <c r="CB302" s="39">
        <v>0</v>
      </c>
      <c r="CC302" s="39">
        <v>0</v>
      </c>
      <c r="CD302" s="39">
        <v>0</v>
      </c>
      <c r="CE302" s="39">
        <v>0</v>
      </c>
      <c r="CF302" s="39">
        <v>15.384615384615385</v>
      </c>
      <c r="CG302" s="39">
        <v>5.5555555555555554</v>
      </c>
      <c r="CH302" s="39">
        <v>0</v>
      </c>
      <c r="CI302" s="39">
        <v>7.6923076923076925</v>
      </c>
      <c r="CJ302" s="63">
        <v>0</v>
      </c>
      <c r="CK302" s="63">
        <v>0</v>
      </c>
      <c r="CL302" s="63">
        <v>1</v>
      </c>
      <c r="CM302" s="63">
        <v>2</v>
      </c>
      <c r="CN302" s="63">
        <v>5</v>
      </c>
      <c r="CO302" s="63">
        <v>3</v>
      </c>
      <c r="CP302" s="63">
        <v>2</v>
      </c>
      <c r="CQ302" s="63">
        <v>4</v>
      </c>
      <c r="CR302" s="63">
        <v>4</v>
      </c>
      <c r="CS302" s="63">
        <v>3</v>
      </c>
      <c r="CT302" s="63">
        <v>9</v>
      </c>
      <c r="CU302" s="63">
        <v>5</v>
      </c>
      <c r="CV302" s="63">
        <v>0</v>
      </c>
      <c r="CW302" s="63">
        <v>1</v>
      </c>
      <c r="CX302" s="63">
        <v>0</v>
      </c>
      <c r="CY302" s="63">
        <v>1</v>
      </c>
      <c r="CZ302" s="63">
        <v>0</v>
      </c>
      <c r="DA302" s="63">
        <v>1</v>
      </c>
      <c r="DB302" s="63">
        <v>0</v>
      </c>
      <c r="DC302" s="63">
        <v>2</v>
      </c>
      <c r="DD302" s="63">
        <v>0</v>
      </c>
      <c r="DE302" s="63">
        <v>2</v>
      </c>
      <c r="DF302" s="63">
        <v>0</v>
      </c>
      <c r="DG302" s="63">
        <v>1</v>
      </c>
      <c r="DH302" s="25">
        <v>2</v>
      </c>
      <c r="DI302" s="25">
        <v>0</v>
      </c>
      <c r="DJ302" s="25">
        <v>1</v>
      </c>
      <c r="DK302" s="25">
        <v>0</v>
      </c>
      <c r="DL302" s="25">
        <v>0</v>
      </c>
      <c r="DM302" s="25">
        <v>3</v>
      </c>
      <c r="DN302" s="25">
        <v>1</v>
      </c>
      <c r="DO302" s="25">
        <v>1</v>
      </c>
      <c r="DP302" s="25">
        <v>0</v>
      </c>
      <c r="DQ302" s="25">
        <v>1</v>
      </c>
      <c r="DR302" s="25">
        <v>0</v>
      </c>
      <c r="DS302" s="25">
        <v>0</v>
      </c>
      <c r="DT302" s="34">
        <v>2</v>
      </c>
      <c r="DU302" s="34">
        <v>1</v>
      </c>
      <c r="DV302" s="34">
        <v>2</v>
      </c>
      <c r="DW302" s="34">
        <v>3</v>
      </c>
      <c r="DX302" s="34">
        <v>5</v>
      </c>
      <c r="DY302" s="34">
        <v>7</v>
      </c>
      <c r="DZ302" s="34">
        <v>3</v>
      </c>
      <c r="EA302" s="2">
        <v>7</v>
      </c>
      <c r="EB302" s="2">
        <v>4</v>
      </c>
      <c r="EC302" s="2">
        <v>6</v>
      </c>
      <c r="ED302" s="2">
        <v>9</v>
      </c>
      <c r="EE302" s="2">
        <v>6</v>
      </c>
      <c r="EF302" s="34">
        <v>0</v>
      </c>
      <c r="EG302" s="34">
        <v>0</v>
      </c>
      <c r="EH302" s="34">
        <v>50</v>
      </c>
      <c r="EI302" s="34">
        <v>66.666666666666657</v>
      </c>
      <c r="EJ302" s="34">
        <v>100</v>
      </c>
      <c r="EK302" s="34">
        <v>42.857142857142854</v>
      </c>
      <c r="EL302" s="34">
        <v>66.666666666666657</v>
      </c>
      <c r="EM302" s="34">
        <v>57.142857142857139</v>
      </c>
      <c r="EN302" s="34">
        <v>100</v>
      </c>
      <c r="EO302" s="34">
        <v>50</v>
      </c>
      <c r="EP302" s="34">
        <v>100</v>
      </c>
      <c r="EQ302" s="34">
        <v>83.333333333333343</v>
      </c>
      <c r="ER302" s="34">
        <v>0</v>
      </c>
      <c r="ES302" s="34">
        <v>100</v>
      </c>
      <c r="ET302" s="34">
        <v>0</v>
      </c>
      <c r="EU302" s="34">
        <v>33.333333333333329</v>
      </c>
      <c r="EV302" s="34">
        <v>0</v>
      </c>
      <c r="EW302" s="34">
        <v>14.285714285714285</v>
      </c>
      <c r="EX302" s="34">
        <v>0</v>
      </c>
      <c r="EY302" s="34">
        <v>28.571428571428569</v>
      </c>
      <c r="EZ302" s="34">
        <v>0</v>
      </c>
      <c r="FA302" s="34">
        <v>33.333333333333329</v>
      </c>
      <c r="FB302" s="34">
        <v>0</v>
      </c>
      <c r="FC302" s="34">
        <v>16.666666666666664</v>
      </c>
      <c r="FD302" s="42">
        <v>100</v>
      </c>
      <c r="FE302" s="42">
        <v>0</v>
      </c>
      <c r="FF302" s="42">
        <v>50</v>
      </c>
      <c r="FG302" s="42">
        <v>0</v>
      </c>
      <c r="FH302" s="42">
        <v>0</v>
      </c>
      <c r="FI302" s="42">
        <v>42.857142857142854</v>
      </c>
      <c r="FJ302" s="42">
        <v>33.333333333333329</v>
      </c>
      <c r="FK302" s="42">
        <v>14.285714285714285</v>
      </c>
      <c r="FL302" s="42">
        <v>0</v>
      </c>
      <c r="FM302" s="42">
        <v>16.666666666666664</v>
      </c>
      <c r="FN302" s="42">
        <v>0</v>
      </c>
      <c r="FO302" s="42">
        <v>0</v>
      </c>
      <c r="FP302" s="42">
        <v>0</v>
      </c>
      <c r="FQ302" s="2">
        <v>1</v>
      </c>
      <c r="FR302" s="2">
        <v>3</v>
      </c>
      <c r="FS302" s="2">
        <v>4</v>
      </c>
      <c r="FT302" s="2">
        <v>5</v>
      </c>
      <c r="FU302" s="2">
        <v>3</v>
      </c>
      <c r="FV302" s="2">
        <v>3</v>
      </c>
      <c r="FW302" s="2">
        <v>4</v>
      </c>
      <c r="FX302" s="2">
        <v>6</v>
      </c>
      <c r="FY302" s="2">
        <v>7</v>
      </c>
      <c r="FZ302" s="2">
        <v>11</v>
      </c>
      <c r="GA302" s="2">
        <v>7</v>
      </c>
      <c r="GB302" s="25">
        <v>1</v>
      </c>
      <c r="GC302" s="25">
        <v>0</v>
      </c>
      <c r="GD302" s="25">
        <v>0</v>
      </c>
      <c r="GE302" s="25">
        <v>0</v>
      </c>
      <c r="GF302" s="25">
        <v>2</v>
      </c>
      <c r="GG302" s="25">
        <v>3</v>
      </c>
      <c r="GH302" s="25">
        <v>0</v>
      </c>
      <c r="GI302" s="25">
        <v>0</v>
      </c>
      <c r="GJ302" s="25">
        <v>1</v>
      </c>
      <c r="GK302" s="25">
        <v>0</v>
      </c>
      <c r="GL302" s="25">
        <v>1</v>
      </c>
      <c r="GM302" s="25">
        <v>0</v>
      </c>
      <c r="GN302" s="2">
        <v>2</v>
      </c>
      <c r="GO302" s="2">
        <v>0</v>
      </c>
      <c r="GP302" s="2">
        <v>1</v>
      </c>
      <c r="GQ302" s="2">
        <v>0</v>
      </c>
      <c r="GR302" s="2">
        <v>2</v>
      </c>
      <c r="GS302" s="2">
        <v>1</v>
      </c>
      <c r="GT302" s="2">
        <v>2</v>
      </c>
      <c r="GU302" s="2">
        <v>2</v>
      </c>
      <c r="GV302" s="2">
        <v>1</v>
      </c>
      <c r="GW302" s="2">
        <v>1</v>
      </c>
      <c r="GX302" s="2">
        <v>0</v>
      </c>
      <c r="GY302" s="2">
        <v>0</v>
      </c>
      <c r="GZ302" s="2">
        <v>3</v>
      </c>
      <c r="HA302" s="2">
        <v>1</v>
      </c>
      <c r="HB302" s="2">
        <v>4</v>
      </c>
      <c r="HC302" s="2">
        <v>4</v>
      </c>
      <c r="HD302" s="2">
        <v>9</v>
      </c>
      <c r="HE302" s="2">
        <v>7</v>
      </c>
      <c r="HF302" s="2">
        <v>5</v>
      </c>
      <c r="HG302" s="2">
        <v>6</v>
      </c>
      <c r="HH302" s="2">
        <v>8</v>
      </c>
      <c r="HI302" s="2">
        <v>8</v>
      </c>
      <c r="HJ302" s="2">
        <v>12</v>
      </c>
      <c r="HK302" s="2">
        <v>7</v>
      </c>
      <c r="HL302" s="34">
        <v>0</v>
      </c>
      <c r="HM302" s="34">
        <v>100</v>
      </c>
      <c r="HN302" s="34">
        <v>75</v>
      </c>
      <c r="HO302" s="34">
        <v>100</v>
      </c>
      <c r="HP302" s="34">
        <v>55.555555555555557</v>
      </c>
      <c r="HQ302" s="34">
        <v>42.857142857142854</v>
      </c>
      <c r="HR302" s="34">
        <v>60</v>
      </c>
      <c r="HS302" s="34">
        <v>66.666666666666657</v>
      </c>
      <c r="HT302" s="34">
        <v>75</v>
      </c>
      <c r="HU302" s="34">
        <v>87.5</v>
      </c>
      <c r="HV302" s="34">
        <v>91.666666666666657</v>
      </c>
      <c r="HW302" s="34">
        <v>100</v>
      </c>
      <c r="HX302" s="39">
        <v>33.333333333333329</v>
      </c>
      <c r="HY302" s="39">
        <v>0</v>
      </c>
      <c r="HZ302" s="39">
        <v>0</v>
      </c>
      <c r="IA302" s="39">
        <v>0</v>
      </c>
      <c r="IB302" s="39">
        <v>22.222222222222221</v>
      </c>
      <c r="IC302" s="39">
        <v>42.857142857142854</v>
      </c>
      <c r="ID302" s="39">
        <v>0</v>
      </c>
      <c r="IE302" s="39">
        <v>0</v>
      </c>
      <c r="IF302" s="39">
        <v>12.5</v>
      </c>
      <c r="IG302" s="39">
        <v>0</v>
      </c>
      <c r="IH302" s="39">
        <v>8.3333333333333321</v>
      </c>
      <c r="II302" s="39">
        <v>0</v>
      </c>
      <c r="IJ302" s="39">
        <v>66.666666666666657</v>
      </c>
      <c r="IK302" s="39">
        <v>0</v>
      </c>
      <c r="IL302" s="39">
        <v>25</v>
      </c>
      <c r="IM302" s="39">
        <v>0</v>
      </c>
      <c r="IN302" s="39">
        <v>22.222222222222221</v>
      </c>
      <c r="IO302" s="39">
        <v>14.285714285714285</v>
      </c>
      <c r="IP302" s="39">
        <v>40</v>
      </c>
      <c r="IQ302" s="39">
        <v>33.333333333333329</v>
      </c>
      <c r="IR302" s="39">
        <v>12.5</v>
      </c>
      <c r="IS302" s="39">
        <v>12.5</v>
      </c>
      <c r="IT302" s="39">
        <v>0</v>
      </c>
      <c r="IU302" s="39">
        <v>0</v>
      </c>
      <c r="IV302" s="39">
        <v>0</v>
      </c>
      <c r="IW302" s="39">
        <v>4</v>
      </c>
      <c r="IX302" s="39">
        <v>1</v>
      </c>
      <c r="IY302" s="39">
        <v>2</v>
      </c>
      <c r="IZ302" s="39">
        <v>3</v>
      </c>
      <c r="JA302" s="39">
        <v>1</v>
      </c>
      <c r="JB302" s="39">
        <v>4</v>
      </c>
      <c r="JC302" s="39">
        <v>2</v>
      </c>
      <c r="JD302" s="2">
        <v>2</v>
      </c>
      <c r="JE302" s="2">
        <v>5</v>
      </c>
      <c r="JF302" s="2">
        <v>2</v>
      </c>
      <c r="JG302" s="2">
        <v>4</v>
      </c>
      <c r="JH302" s="2">
        <v>2</v>
      </c>
      <c r="JI302" s="2">
        <v>0</v>
      </c>
      <c r="JJ302" s="2">
        <v>2</v>
      </c>
      <c r="JK302" s="2">
        <v>0</v>
      </c>
      <c r="JL302" s="2">
        <v>0</v>
      </c>
      <c r="JM302" s="44">
        <v>0</v>
      </c>
      <c r="JN302" s="44">
        <v>0</v>
      </c>
      <c r="JO302" s="44">
        <v>1</v>
      </c>
      <c r="JP302" s="2">
        <v>0</v>
      </c>
      <c r="JQ302" s="2">
        <v>0</v>
      </c>
      <c r="JR302" s="2">
        <v>0</v>
      </c>
      <c r="JS302" s="2">
        <v>0</v>
      </c>
      <c r="JT302" s="2">
        <v>0</v>
      </c>
      <c r="JU302" s="2">
        <v>0</v>
      </c>
      <c r="JV302" s="2">
        <v>1</v>
      </c>
      <c r="JW302" s="2">
        <v>1</v>
      </c>
      <c r="JX302" s="2">
        <v>1</v>
      </c>
      <c r="JY302" s="2">
        <v>1</v>
      </c>
      <c r="JZ302" s="2">
        <v>0</v>
      </c>
      <c r="KA302" s="2">
        <v>1</v>
      </c>
      <c r="KB302" s="25">
        <v>0</v>
      </c>
      <c r="KC302" s="25">
        <v>1</v>
      </c>
      <c r="KD302" s="25">
        <v>0</v>
      </c>
      <c r="KE302" s="25">
        <v>1</v>
      </c>
      <c r="KF302" s="25">
        <v>2</v>
      </c>
      <c r="KG302" s="25">
        <v>4</v>
      </c>
      <c r="KH302" s="25">
        <v>4</v>
      </c>
      <c r="KI302" s="25">
        <v>3</v>
      </c>
      <c r="KJ302" s="25">
        <v>4</v>
      </c>
      <c r="KK302" s="25">
        <v>2</v>
      </c>
      <c r="KL302" s="25">
        <v>4</v>
      </c>
      <c r="KM302" s="25">
        <v>4</v>
      </c>
      <c r="KN302" s="25">
        <v>2</v>
      </c>
      <c r="KO302" s="25">
        <v>6</v>
      </c>
      <c r="KP302" s="25">
        <v>2</v>
      </c>
      <c r="KQ302" s="25">
        <v>5</v>
      </c>
      <c r="KR302" s="44">
        <v>0</v>
      </c>
      <c r="KS302" s="44">
        <v>100</v>
      </c>
      <c r="KT302" s="44">
        <v>25</v>
      </c>
      <c r="KU302" s="44">
        <v>66.666666666666657</v>
      </c>
      <c r="KV302" s="44">
        <v>75</v>
      </c>
      <c r="KW302" s="44">
        <v>50</v>
      </c>
      <c r="KX302" s="44">
        <v>100</v>
      </c>
      <c r="KY302" s="44">
        <v>50</v>
      </c>
      <c r="KZ302" s="44">
        <v>100</v>
      </c>
      <c r="LA302" s="44">
        <v>83.333333333333343</v>
      </c>
      <c r="LB302" s="44">
        <v>100</v>
      </c>
      <c r="LC302" s="44">
        <v>80</v>
      </c>
      <c r="LD302" s="44">
        <v>100</v>
      </c>
      <c r="LE302" s="44">
        <v>0</v>
      </c>
      <c r="LF302" s="44">
        <v>50</v>
      </c>
      <c r="LG302" s="44">
        <v>0</v>
      </c>
      <c r="LH302" s="44">
        <v>0</v>
      </c>
      <c r="LI302" s="44">
        <v>0</v>
      </c>
      <c r="LJ302" s="44">
        <v>0</v>
      </c>
      <c r="LK302" s="44">
        <v>25</v>
      </c>
      <c r="LL302" s="44">
        <v>0</v>
      </c>
      <c r="LM302" s="44">
        <v>0</v>
      </c>
      <c r="LN302" s="44">
        <v>0</v>
      </c>
      <c r="LO302" s="44">
        <v>0</v>
      </c>
      <c r="LP302" s="44">
        <v>0</v>
      </c>
      <c r="LQ302" s="44">
        <v>0</v>
      </c>
      <c r="LR302" s="44">
        <v>25</v>
      </c>
      <c r="LS302" s="44">
        <v>33.333333333333329</v>
      </c>
      <c r="LT302" s="44">
        <v>25</v>
      </c>
      <c r="LU302" s="44">
        <v>50</v>
      </c>
      <c r="LV302" s="44">
        <v>0</v>
      </c>
      <c r="LW302" s="44">
        <v>25</v>
      </c>
      <c r="LX302" s="44">
        <v>0</v>
      </c>
      <c r="LY302" s="44">
        <v>16.666666666666664</v>
      </c>
      <c r="LZ302" s="44">
        <v>0</v>
      </c>
      <c r="MA302" s="44">
        <v>20</v>
      </c>
      <c r="MB302" s="25">
        <v>1</v>
      </c>
      <c r="MC302" s="25">
        <v>0</v>
      </c>
      <c r="MD302" s="25">
        <v>1</v>
      </c>
      <c r="ME302" s="25">
        <v>1</v>
      </c>
      <c r="MF302" s="25">
        <v>0</v>
      </c>
      <c r="MG302" s="25">
        <v>3</v>
      </c>
      <c r="MH302" s="25">
        <v>0</v>
      </c>
      <c r="MI302" s="25">
        <v>0</v>
      </c>
      <c r="MJ302" s="25">
        <v>0</v>
      </c>
      <c r="MK302" s="25">
        <v>1</v>
      </c>
      <c r="ML302" s="25">
        <v>0</v>
      </c>
      <c r="MM302" s="25">
        <v>0</v>
      </c>
      <c r="MN302" s="25">
        <v>1</v>
      </c>
      <c r="MO302" s="25">
        <v>1</v>
      </c>
      <c r="MP302" s="25">
        <v>2</v>
      </c>
      <c r="MQ302" s="25">
        <v>5</v>
      </c>
      <c r="MR302" s="25">
        <v>5</v>
      </c>
      <c r="MS302" s="25">
        <v>7</v>
      </c>
      <c r="MT302" s="25">
        <v>3</v>
      </c>
      <c r="MU302" s="25">
        <v>7</v>
      </c>
      <c r="MV302" s="25">
        <v>4</v>
      </c>
      <c r="MW302" s="44">
        <v>5</v>
      </c>
      <c r="MX302" s="44">
        <v>1</v>
      </c>
      <c r="MY302" s="44">
        <v>1</v>
      </c>
      <c r="MZ302" s="44">
        <v>100</v>
      </c>
      <c r="NA302" s="44">
        <v>0</v>
      </c>
      <c r="NB302" s="44">
        <v>50</v>
      </c>
      <c r="NC302" s="44">
        <v>20</v>
      </c>
      <c r="ND302" s="44">
        <v>0</v>
      </c>
      <c r="NE302" s="44">
        <v>42.857142857142854</v>
      </c>
      <c r="NF302" s="44">
        <v>0</v>
      </c>
      <c r="NG302" s="44">
        <v>0</v>
      </c>
      <c r="NH302" s="44">
        <v>0</v>
      </c>
      <c r="NI302" s="44">
        <v>20</v>
      </c>
      <c r="NJ302" s="44">
        <v>0</v>
      </c>
      <c r="NK302" s="44">
        <v>0</v>
      </c>
      <c r="NL302" s="25">
        <v>0</v>
      </c>
      <c r="NM302" s="25">
        <v>0</v>
      </c>
      <c r="NN302" s="25">
        <v>0</v>
      </c>
      <c r="NO302" s="25">
        <v>0</v>
      </c>
      <c r="NP302" s="25">
        <v>0</v>
      </c>
      <c r="NQ302" s="25">
        <v>0</v>
      </c>
      <c r="NR302" s="25">
        <v>0</v>
      </c>
      <c r="NS302" s="25">
        <v>0</v>
      </c>
      <c r="NT302" s="25">
        <v>0</v>
      </c>
      <c r="NU302" s="25">
        <v>0</v>
      </c>
      <c r="NV302" s="25">
        <v>0</v>
      </c>
      <c r="NW302" s="25">
        <v>0</v>
      </c>
      <c r="NX302" s="25">
        <v>0</v>
      </c>
      <c r="NY302" s="25">
        <v>0</v>
      </c>
      <c r="NZ302" s="25">
        <v>0</v>
      </c>
      <c r="OA302" s="25">
        <v>0</v>
      </c>
      <c r="OB302" s="25">
        <v>0</v>
      </c>
      <c r="OC302" s="25">
        <v>0</v>
      </c>
      <c r="OD302" s="44">
        <v>0</v>
      </c>
      <c r="OE302" s="44">
        <v>0</v>
      </c>
      <c r="OF302" s="44">
        <v>0</v>
      </c>
      <c r="OG302" s="44">
        <v>0</v>
      </c>
      <c r="OH302" s="44">
        <v>0</v>
      </c>
      <c r="OI302" s="44">
        <v>1</v>
      </c>
      <c r="OJ302" s="44">
        <v>999999999</v>
      </c>
      <c r="OK302" s="44">
        <v>999999999</v>
      </c>
      <c r="OL302" s="44">
        <v>999999999</v>
      </c>
      <c r="OM302" s="44">
        <v>999999999</v>
      </c>
      <c r="ON302" s="44">
        <v>999999999</v>
      </c>
      <c r="OO302" s="44">
        <v>999999999</v>
      </c>
      <c r="OP302" s="44">
        <v>999999999</v>
      </c>
      <c r="OQ302" s="44">
        <v>999999999</v>
      </c>
      <c r="OR302" s="44">
        <v>999999999</v>
      </c>
      <c r="OS302" s="44">
        <v>999999999</v>
      </c>
      <c r="OT302" s="44">
        <v>999999999</v>
      </c>
      <c r="OU302" s="44">
        <v>0</v>
      </c>
      <c r="OV302" s="25">
        <v>4</v>
      </c>
      <c r="OW302" s="25">
        <v>4</v>
      </c>
      <c r="OX302" s="25">
        <v>6</v>
      </c>
      <c r="OY302" s="25">
        <v>7</v>
      </c>
      <c r="OZ302" s="25">
        <v>11</v>
      </c>
      <c r="PA302" s="25">
        <v>12</v>
      </c>
      <c r="PB302" s="25">
        <v>10</v>
      </c>
      <c r="PC302" s="25">
        <v>12</v>
      </c>
      <c r="PD302" s="25">
        <v>11</v>
      </c>
      <c r="PE302" s="25">
        <v>18</v>
      </c>
      <c r="PF302" s="25">
        <v>15</v>
      </c>
      <c r="PG302" s="25">
        <v>8</v>
      </c>
      <c r="PH302" s="25">
        <v>6</v>
      </c>
      <c r="PI302" s="25">
        <v>11</v>
      </c>
      <c r="PJ302" s="25">
        <v>13</v>
      </c>
      <c r="PK302" s="25">
        <v>9</v>
      </c>
      <c r="PL302" s="25">
        <v>16</v>
      </c>
      <c r="PM302" s="25">
        <v>15</v>
      </c>
      <c r="PN302" s="25">
        <v>11</v>
      </c>
      <c r="PO302" s="25">
        <v>14</v>
      </c>
      <c r="PP302" s="25">
        <v>14</v>
      </c>
      <c r="PQ302" s="25">
        <v>23</v>
      </c>
      <c r="PR302" s="25">
        <v>20</v>
      </c>
      <c r="PS302" s="25">
        <v>19</v>
      </c>
      <c r="PT302" s="44">
        <v>66.666666666666657</v>
      </c>
      <c r="PU302" s="44">
        <v>36.363636363636367</v>
      </c>
      <c r="PV302" s="44">
        <v>46.153846153846153</v>
      </c>
      <c r="PW302" s="44">
        <v>77.777777777777786</v>
      </c>
      <c r="PX302" s="44">
        <v>68.75</v>
      </c>
      <c r="PY302" s="44">
        <v>80</v>
      </c>
      <c r="PZ302" s="44">
        <v>90.909090909090907</v>
      </c>
      <c r="QA302" s="44">
        <v>85.714285714285708</v>
      </c>
      <c r="QB302" s="44">
        <v>78.571428571428569</v>
      </c>
      <c r="QC302" s="44">
        <v>78.260869565217391</v>
      </c>
      <c r="QD302" s="44">
        <v>75</v>
      </c>
      <c r="QE302" s="44">
        <v>42.105263157894733</v>
      </c>
      <c r="QF302" s="25">
        <v>4</v>
      </c>
      <c r="QG302" s="25">
        <v>6</v>
      </c>
      <c r="QH302" s="25">
        <v>8</v>
      </c>
      <c r="QI302" s="25">
        <v>6</v>
      </c>
      <c r="QJ302" s="25">
        <v>12</v>
      </c>
      <c r="QK302" s="25">
        <v>12</v>
      </c>
      <c r="QL302" s="25">
        <v>10</v>
      </c>
      <c r="QM302" s="25">
        <v>9</v>
      </c>
      <c r="QN302" s="25">
        <v>10</v>
      </c>
      <c r="QO302" s="25">
        <v>14</v>
      </c>
      <c r="QP302" s="25">
        <v>8</v>
      </c>
      <c r="QQ302" s="25">
        <v>6</v>
      </c>
      <c r="QR302" s="25">
        <v>11</v>
      </c>
      <c r="QS302" s="25">
        <v>13</v>
      </c>
      <c r="QT302" s="25">
        <v>9</v>
      </c>
      <c r="QU302" s="25">
        <v>16</v>
      </c>
      <c r="QV302" s="25">
        <v>15</v>
      </c>
      <c r="QW302" s="25">
        <v>11</v>
      </c>
      <c r="QX302" s="25">
        <v>14</v>
      </c>
      <c r="QY302" s="25">
        <v>14</v>
      </c>
      <c r="QZ302" s="25">
        <v>23</v>
      </c>
      <c r="RA302" s="25">
        <v>20</v>
      </c>
      <c r="RB302" s="44">
        <v>66.666666666666657</v>
      </c>
      <c r="RC302" s="44">
        <v>54.54545454545454</v>
      </c>
      <c r="RD302" s="44">
        <v>61.53846153846154</v>
      </c>
      <c r="RE302" s="44">
        <v>66.666666666666657</v>
      </c>
      <c r="RF302" s="44">
        <v>75</v>
      </c>
      <c r="RG302" s="44">
        <v>80</v>
      </c>
      <c r="RH302" s="44">
        <v>90.909090909090907</v>
      </c>
      <c r="RI302" s="44">
        <v>64.285714285714292</v>
      </c>
      <c r="RJ302" s="44">
        <v>71.428571428571431</v>
      </c>
      <c r="RK302" s="44">
        <v>60.869565217391312</v>
      </c>
      <c r="RL302" s="44">
        <v>40</v>
      </c>
      <c r="RM302" s="25">
        <v>3</v>
      </c>
      <c r="RN302" s="25">
        <v>4</v>
      </c>
      <c r="RO302" s="25">
        <v>4</v>
      </c>
      <c r="RP302" s="25">
        <v>6</v>
      </c>
      <c r="RQ302" s="25">
        <v>11</v>
      </c>
      <c r="RR302" s="25">
        <v>7</v>
      </c>
      <c r="RS302" s="25">
        <v>9</v>
      </c>
      <c r="RT302" s="25">
        <v>11</v>
      </c>
      <c r="RU302" s="25">
        <v>10</v>
      </c>
      <c r="RV302" s="25">
        <v>11</v>
      </c>
      <c r="RW302" s="25">
        <v>3</v>
      </c>
      <c r="RX302" s="25">
        <v>4</v>
      </c>
      <c r="RY302" s="25">
        <v>3</v>
      </c>
      <c r="RZ302" s="25">
        <v>4</v>
      </c>
      <c r="SA302" s="25">
        <v>4</v>
      </c>
      <c r="SB302" s="25">
        <v>5</v>
      </c>
      <c r="SC302" s="25">
        <v>11</v>
      </c>
      <c r="SD302" s="25">
        <v>5</v>
      </c>
      <c r="SE302" s="25">
        <v>6</v>
      </c>
      <c r="SF302" s="25">
        <v>3</v>
      </c>
      <c r="SG302" s="25">
        <v>7</v>
      </c>
      <c r="SH302" s="25">
        <v>10</v>
      </c>
      <c r="SI302" s="25">
        <v>9</v>
      </c>
      <c r="SJ302" s="25">
        <v>6</v>
      </c>
      <c r="SK302" s="25">
        <v>1</v>
      </c>
      <c r="SL302" s="25">
        <v>3</v>
      </c>
      <c r="SM302" s="25">
        <v>1</v>
      </c>
      <c r="SN302" s="25">
        <v>5</v>
      </c>
      <c r="SO302" s="25">
        <v>9</v>
      </c>
      <c r="SP302" s="25">
        <v>4</v>
      </c>
      <c r="SQ302" s="25">
        <v>5</v>
      </c>
      <c r="SR302" s="25">
        <v>3</v>
      </c>
      <c r="SS302" s="25">
        <v>7</v>
      </c>
      <c r="ST302" s="25">
        <v>8</v>
      </c>
      <c r="SU302" s="25">
        <v>2</v>
      </c>
      <c r="SV302" s="25">
        <v>2</v>
      </c>
      <c r="SW302" s="44">
        <v>60</v>
      </c>
      <c r="SX302" s="44">
        <v>57.142857142857139</v>
      </c>
      <c r="SY302" s="44">
        <v>44.444444444444443</v>
      </c>
      <c r="SZ302" s="44">
        <v>66.666666666666657</v>
      </c>
      <c r="TA302" s="44">
        <v>73.333333333333329</v>
      </c>
      <c r="TB302" s="44">
        <v>77.777777777777786</v>
      </c>
      <c r="TC302" s="44">
        <v>90</v>
      </c>
      <c r="TD302" s="44">
        <v>100</v>
      </c>
      <c r="TE302" s="44">
        <v>76.923076923076934</v>
      </c>
      <c r="TF302" s="44">
        <v>61.111111111111114</v>
      </c>
      <c r="TG302" s="44">
        <v>20</v>
      </c>
      <c r="TH302" s="44">
        <v>30.76923076923077</v>
      </c>
      <c r="TI302" s="44">
        <v>60</v>
      </c>
      <c r="TJ302" s="44">
        <v>57.142857142857139</v>
      </c>
      <c r="TK302" s="44">
        <v>44.444444444444443</v>
      </c>
      <c r="TL302" s="44">
        <v>55.555555555555557</v>
      </c>
      <c r="TM302" s="44">
        <v>73.333333333333329</v>
      </c>
      <c r="TN302" s="44">
        <v>55.555555555555557</v>
      </c>
      <c r="TO302" s="44">
        <v>60</v>
      </c>
      <c r="TP302" s="44">
        <v>27.27272727272727</v>
      </c>
      <c r="TQ302" s="44">
        <v>53.846153846153847</v>
      </c>
      <c r="TR302" s="44">
        <v>55.555555555555557</v>
      </c>
      <c r="TS302" s="44">
        <v>60</v>
      </c>
      <c r="TT302" s="44">
        <v>46.153846153846153</v>
      </c>
      <c r="TU302" s="44">
        <v>20</v>
      </c>
      <c r="TV302" s="44">
        <v>42.857142857142854</v>
      </c>
      <c r="TW302" s="44">
        <v>11.111111111111111</v>
      </c>
      <c r="TX302" s="44">
        <v>55.555555555555557</v>
      </c>
      <c r="TY302" s="44">
        <v>60</v>
      </c>
      <c r="TZ302" s="44">
        <v>44.444444444444443</v>
      </c>
      <c r="UA302" s="44">
        <v>50</v>
      </c>
      <c r="UB302" s="44">
        <v>27.27272727272727</v>
      </c>
      <c r="UC302" s="44">
        <v>53.846153846153847</v>
      </c>
      <c r="UD302" s="44">
        <v>44.444444444444443</v>
      </c>
      <c r="UE302" s="44">
        <v>13.333333333333334</v>
      </c>
      <c r="UF302" s="44">
        <v>15.384615384615385</v>
      </c>
    </row>
    <row r="303" spans="1:552" x14ac:dyDescent="0.25">
      <c r="A303" s="2" t="str">
        <f t="shared" si="4"/>
        <v xml:space="preserve">510795 Tangará da Serra                                                                                                                             </v>
      </c>
      <c r="B303" s="58">
        <v>510795</v>
      </c>
      <c r="C303" s="2" t="s">
        <v>347</v>
      </c>
      <c r="D303" s="56">
        <v>1</v>
      </c>
      <c r="E303" s="56">
        <v>5</v>
      </c>
      <c r="F303" s="56">
        <v>3</v>
      </c>
      <c r="G303" s="56">
        <v>4</v>
      </c>
      <c r="H303" s="56">
        <v>4</v>
      </c>
      <c r="I303" s="56">
        <v>6</v>
      </c>
      <c r="J303" s="56">
        <v>7</v>
      </c>
      <c r="K303" s="56">
        <v>7</v>
      </c>
      <c r="L303" s="56">
        <v>5</v>
      </c>
      <c r="M303" s="56">
        <v>5</v>
      </c>
      <c r="N303" s="56">
        <v>5</v>
      </c>
      <c r="O303" s="56">
        <v>8</v>
      </c>
      <c r="P303" s="59">
        <v>0</v>
      </c>
      <c r="Q303" s="59">
        <v>3</v>
      </c>
      <c r="R303" s="59">
        <v>3</v>
      </c>
      <c r="S303" s="59">
        <v>0</v>
      </c>
      <c r="T303" s="59">
        <v>2</v>
      </c>
      <c r="U303" s="59">
        <v>3</v>
      </c>
      <c r="V303" s="59">
        <v>4</v>
      </c>
      <c r="W303" s="59">
        <v>6</v>
      </c>
      <c r="X303" s="59">
        <v>4</v>
      </c>
      <c r="Y303" s="59">
        <v>4</v>
      </c>
      <c r="Z303" s="59">
        <v>3</v>
      </c>
      <c r="AA303" s="59">
        <v>6</v>
      </c>
      <c r="AB303" s="62">
        <v>0</v>
      </c>
      <c r="AC303" s="62">
        <v>60</v>
      </c>
      <c r="AD303" s="62">
        <v>100</v>
      </c>
      <c r="AE303" s="62">
        <v>0</v>
      </c>
      <c r="AF303" s="62">
        <v>50</v>
      </c>
      <c r="AG303" s="62">
        <v>50</v>
      </c>
      <c r="AH303" s="62">
        <v>57.142857142857139</v>
      </c>
      <c r="AI303" s="62">
        <v>85.714285714285708</v>
      </c>
      <c r="AJ303" s="62">
        <v>80</v>
      </c>
      <c r="AK303" s="62">
        <v>80</v>
      </c>
      <c r="AL303" s="62">
        <v>60</v>
      </c>
      <c r="AM303" s="62">
        <v>75</v>
      </c>
      <c r="AN303" s="61">
        <v>1</v>
      </c>
      <c r="AO303" s="25">
        <v>2</v>
      </c>
      <c r="AP303" s="25">
        <v>0</v>
      </c>
      <c r="AQ303" s="25">
        <v>4</v>
      </c>
      <c r="AR303" s="25">
        <v>2</v>
      </c>
      <c r="AS303" s="25">
        <v>3</v>
      </c>
      <c r="AT303" s="25">
        <v>3</v>
      </c>
      <c r="AU303" s="25">
        <v>1</v>
      </c>
      <c r="AV303" s="25">
        <v>1</v>
      </c>
      <c r="AW303" s="25">
        <v>1</v>
      </c>
      <c r="AX303" s="25">
        <v>2</v>
      </c>
      <c r="AY303" s="25">
        <v>2</v>
      </c>
      <c r="AZ303" s="39">
        <v>100</v>
      </c>
      <c r="BA303" s="39">
        <v>40</v>
      </c>
      <c r="BB303" s="39">
        <v>0</v>
      </c>
      <c r="BC303" s="39">
        <v>100</v>
      </c>
      <c r="BD303" s="39">
        <v>50</v>
      </c>
      <c r="BE303" s="39">
        <v>50</v>
      </c>
      <c r="BF303" s="39">
        <v>42.857142857142854</v>
      </c>
      <c r="BG303" s="39">
        <v>14.285714285714285</v>
      </c>
      <c r="BH303" s="39">
        <v>20</v>
      </c>
      <c r="BI303" s="39">
        <v>20</v>
      </c>
      <c r="BJ303" s="39">
        <v>40</v>
      </c>
      <c r="BK303" s="39">
        <v>25</v>
      </c>
      <c r="BL303" s="25">
        <v>0</v>
      </c>
      <c r="BM303" s="25">
        <v>0</v>
      </c>
      <c r="BN303" s="25">
        <v>0</v>
      </c>
      <c r="BO303" s="25">
        <v>0</v>
      </c>
      <c r="BP303" s="25">
        <v>0</v>
      </c>
      <c r="BQ303" s="25">
        <v>0</v>
      </c>
      <c r="BR303" s="25">
        <v>0</v>
      </c>
      <c r="BS303" s="25">
        <v>0</v>
      </c>
      <c r="BT303" s="25">
        <v>0</v>
      </c>
      <c r="BU303" s="25">
        <v>0</v>
      </c>
      <c r="BV303" s="25">
        <v>0</v>
      </c>
      <c r="BW303" s="25">
        <v>0</v>
      </c>
      <c r="BX303" s="39">
        <v>0</v>
      </c>
      <c r="BY303" s="39">
        <v>0</v>
      </c>
      <c r="BZ303" s="39">
        <v>0</v>
      </c>
      <c r="CA303" s="39">
        <v>0</v>
      </c>
      <c r="CB303" s="39">
        <v>0</v>
      </c>
      <c r="CC303" s="39">
        <v>0</v>
      </c>
      <c r="CD303" s="39">
        <v>0</v>
      </c>
      <c r="CE303" s="39">
        <v>0</v>
      </c>
      <c r="CF303" s="39">
        <v>0</v>
      </c>
      <c r="CG303" s="39">
        <v>0</v>
      </c>
      <c r="CH303" s="39">
        <v>0</v>
      </c>
      <c r="CI303" s="39">
        <v>0</v>
      </c>
      <c r="CJ303" s="63">
        <v>0</v>
      </c>
      <c r="CK303" s="63">
        <v>0</v>
      </c>
      <c r="CL303" s="63">
        <v>0</v>
      </c>
      <c r="CM303" s="63">
        <v>0</v>
      </c>
      <c r="CN303" s="63">
        <v>0</v>
      </c>
      <c r="CO303" s="63">
        <v>1</v>
      </c>
      <c r="CP303" s="63">
        <v>2</v>
      </c>
      <c r="CQ303" s="63">
        <v>2</v>
      </c>
      <c r="CR303" s="63">
        <v>0</v>
      </c>
      <c r="CS303" s="63">
        <v>2</v>
      </c>
      <c r="CT303" s="63">
        <v>2</v>
      </c>
      <c r="CU303" s="63">
        <v>5</v>
      </c>
      <c r="CV303" s="63">
        <v>0</v>
      </c>
      <c r="CW303" s="63">
        <v>0</v>
      </c>
      <c r="CX303" s="63">
        <v>1</v>
      </c>
      <c r="CY303" s="63">
        <v>0</v>
      </c>
      <c r="CZ303" s="63">
        <v>0</v>
      </c>
      <c r="DA303" s="63">
        <v>0</v>
      </c>
      <c r="DB303" s="63">
        <v>0</v>
      </c>
      <c r="DC303" s="63">
        <v>0</v>
      </c>
      <c r="DD303" s="63">
        <v>1</v>
      </c>
      <c r="DE303" s="63">
        <v>0</v>
      </c>
      <c r="DF303" s="63">
        <v>0</v>
      </c>
      <c r="DG303" s="63">
        <v>0</v>
      </c>
      <c r="DH303" s="25">
        <v>0</v>
      </c>
      <c r="DI303" s="25">
        <v>0</v>
      </c>
      <c r="DJ303" s="25">
        <v>0</v>
      </c>
      <c r="DK303" s="25">
        <v>0</v>
      </c>
      <c r="DL303" s="25">
        <v>1</v>
      </c>
      <c r="DM303" s="25">
        <v>2</v>
      </c>
      <c r="DN303" s="25">
        <v>0</v>
      </c>
      <c r="DO303" s="25">
        <v>1</v>
      </c>
      <c r="DP303" s="25">
        <v>1</v>
      </c>
      <c r="DQ303" s="25">
        <v>0</v>
      </c>
      <c r="DR303" s="25">
        <v>1</v>
      </c>
      <c r="DS303" s="25">
        <v>0</v>
      </c>
      <c r="DT303" s="34">
        <v>0</v>
      </c>
      <c r="DU303" s="34">
        <v>0</v>
      </c>
      <c r="DV303" s="34">
        <v>1</v>
      </c>
      <c r="DW303" s="34">
        <v>0</v>
      </c>
      <c r="DX303" s="34">
        <v>1</v>
      </c>
      <c r="DY303" s="34">
        <v>3</v>
      </c>
      <c r="DZ303" s="34">
        <v>2</v>
      </c>
      <c r="EA303" s="2">
        <v>3</v>
      </c>
      <c r="EB303" s="2">
        <v>2</v>
      </c>
      <c r="EC303" s="2">
        <v>2</v>
      </c>
      <c r="ED303" s="2">
        <v>3</v>
      </c>
      <c r="EE303" s="2">
        <v>5</v>
      </c>
      <c r="EF303" s="34">
        <v>999999999</v>
      </c>
      <c r="EG303" s="34">
        <v>999999999</v>
      </c>
      <c r="EH303" s="34">
        <v>0</v>
      </c>
      <c r="EI303" s="34">
        <v>999999999</v>
      </c>
      <c r="EJ303" s="34">
        <v>0</v>
      </c>
      <c r="EK303" s="34">
        <v>33.333333333333329</v>
      </c>
      <c r="EL303" s="34">
        <v>100</v>
      </c>
      <c r="EM303" s="34">
        <v>66.666666666666657</v>
      </c>
      <c r="EN303" s="34">
        <v>0</v>
      </c>
      <c r="EO303" s="34">
        <v>100</v>
      </c>
      <c r="EP303" s="34">
        <v>66.666666666666657</v>
      </c>
      <c r="EQ303" s="34">
        <v>100</v>
      </c>
      <c r="ER303" s="34">
        <v>999999999</v>
      </c>
      <c r="ES303" s="34">
        <v>999999999</v>
      </c>
      <c r="ET303" s="34">
        <v>100</v>
      </c>
      <c r="EU303" s="34">
        <v>999999999</v>
      </c>
      <c r="EV303" s="34">
        <v>0</v>
      </c>
      <c r="EW303" s="34">
        <v>0</v>
      </c>
      <c r="EX303" s="34">
        <v>0</v>
      </c>
      <c r="EY303" s="34">
        <v>0</v>
      </c>
      <c r="EZ303" s="34">
        <v>50</v>
      </c>
      <c r="FA303" s="34">
        <v>0</v>
      </c>
      <c r="FB303" s="34">
        <v>0</v>
      </c>
      <c r="FC303" s="34">
        <v>0</v>
      </c>
      <c r="FD303" s="42">
        <v>999999999</v>
      </c>
      <c r="FE303" s="42">
        <v>999999999</v>
      </c>
      <c r="FF303" s="42">
        <v>0</v>
      </c>
      <c r="FG303" s="42">
        <v>999999999</v>
      </c>
      <c r="FH303" s="42">
        <v>100</v>
      </c>
      <c r="FI303" s="42">
        <v>66.666666666666657</v>
      </c>
      <c r="FJ303" s="42">
        <v>0</v>
      </c>
      <c r="FK303" s="42">
        <v>33.333333333333329</v>
      </c>
      <c r="FL303" s="42">
        <v>50</v>
      </c>
      <c r="FM303" s="42">
        <v>0</v>
      </c>
      <c r="FN303" s="42">
        <v>33.333333333333329</v>
      </c>
      <c r="FO303" s="42">
        <v>0</v>
      </c>
      <c r="FP303" s="42">
        <v>0</v>
      </c>
      <c r="FQ303" s="2">
        <v>0</v>
      </c>
      <c r="FR303" s="2">
        <v>0</v>
      </c>
      <c r="FS303" s="2">
        <v>0</v>
      </c>
      <c r="FT303" s="2">
        <v>0</v>
      </c>
      <c r="FU303" s="2">
        <v>2</v>
      </c>
      <c r="FV303" s="2">
        <v>3</v>
      </c>
      <c r="FW303" s="2">
        <v>3</v>
      </c>
      <c r="FX303" s="2">
        <v>2</v>
      </c>
      <c r="FY303" s="2">
        <v>3</v>
      </c>
      <c r="FZ303" s="2">
        <v>3</v>
      </c>
      <c r="GA303" s="2">
        <v>6</v>
      </c>
      <c r="GB303" s="25">
        <v>0</v>
      </c>
      <c r="GC303" s="25">
        <v>1</v>
      </c>
      <c r="GD303" s="25">
        <v>1</v>
      </c>
      <c r="GE303" s="25">
        <v>0</v>
      </c>
      <c r="GF303" s="25">
        <v>0</v>
      </c>
      <c r="GG303" s="25">
        <v>0</v>
      </c>
      <c r="GH303" s="25">
        <v>0</v>
      </c>
      <c r="GI303" s="25">
        <v>0</v>
      </c>
      <c r="GJ303" s="25">
        <v>1</v>
      </c>
      <c r="GK303" s="25">
        <v>1</v>
      </c>
      <c r="GL303" s="25">
        <v>0</v>
      </c>
      <c r="GM303" s="25">
        <v>0</v>
      </c>
      <c r="GN303" s="2">
        <v>0</v>
      </c>
      <c r="GO303" s="2">
        <v>2</v>
      </c>
      <c r="GP303" s="2">
        <v>0</v>
      </c>
      <c r="GQ303" s="2">
        <v>0</v>
      </c>
      <c r="GR303" s="2">
        <v>0</v>
      </c>
      <c r="GS303" s="2">
        <v>1</v>
      </c>
      <c r="GT303" s="2">
        <v>0</v>
      </c>
      <c r="GU303" s="2">
        <v>1</v>
      </c>
      <c r="GV303" s="2">
        <v>1</v>
      </c>
      <c r="GW303" s="2">
        <v>0</v>
      </c>
      <c r="GX303" s="2">
        <v>0</v>
      </c>
      <c r="GY303" s="2">
        <v>0</v>
      </c>
      <c r="GZ303" s="2">
        <v>0</v>
      </c>
      <c r="HA303" s="2">
        <v>3</v>
      </c>
      <c r="HB303" s="2">
        <v>1</v>
      </c>
      <c r="HC303" s="2">
        <v>0</v>
      </c>
      <c r="HD303" s="2">
        <v>0</v>
      </c>
      <c r="HE303" s="2">
        <v>3</v>
      </c>
      <c r="HF303" s="2">
        <v>3</v>
      </c>
      <c r="HG303" s="2">
        <v>4</v>
      </c>
      <c r="HH303" s="2">
        <v>4</v>
      </c>
      <c r="HI303" s="2">
        <v>4</v>
      </c>
      <c r="HJ303" s="2">
        <v>3</v>
      </c>
      <c r="HK303" s="2">
        <v>6</v>
      </c>
      <c r="HL303" s="34">
        <v>999999999</v>
      </c>
      <c r="HM303" s="34">
        <v>0</v>
      </c>
      <c r="HN303" s="34">
        <v>0</v>
      </c>
      <c r="HO303" s="34">
        <v>999999999</v>
      </c>
      <c r="HP303" s="34">
        <v>999999999</v>
      </c>
      <c r="HQ303" s="34">
        <v>66.666666666666657</v>
      </c>
      <c r="HR303" s="34">
        <v>100</v>
      </c>
      <c r="HS303" s="34">
        <v>75</v>
      </c>
      <c r="HT303" s="34">
        <v>50</v>
      </c>
      <c r="HU303" s="34">
        <v>75</v>
      </c>
      <c r="HV303" s="34">
        <v>100</v>
      </c>
      <c r="HW303" s="34">
        <v>100</v>
      </c>
      <c r="HX303" s="39">
        <v>999999999</v>
      </c>
      <c r="HY303" s="39">
        <v>33.333333333333329</v>
      </c>
      <c r="HZ303" s="39">
        <v>100</v>
      </c>
      <c r="IA303" s="39">
        <v>999999999</v>
      </c>
      <c r="IB303" s="39">
        <v>999999999</v>
      </c>
      <c r="IC303" s="39">
        <v>0</v>
      </c>
      <c r="ID303" s="39">
        <v>0</v>
      </c>
      <c r="IE303" s="39">
        <v>0</v>
      </c>
      <c r="IF303" s="39">
        <v>25</v>
      </c>
      <c r="IG303" s="39">
        <v>25</v>
      </c>
      <c r="IH303" s="39">
        <v>0</v>
      </c>
      <c r="II303" s="39">
        <v>0</v>
      </c>
      <c r="IJ303" s="39">
        <v>999999999</v>
      </c>
      <c r="IK303" s="39">
        <v>66.666666666666657</v>
      </c>
      <c r="IL303" s="39">
        <v>0</v>
      </c>
      <c r="IM303" s="39">
        <v>999999999</v>
      </c>
      <c r="IN303" s="39">
        <v>999999999</v>
      </c>
      <c r="IO303" s="39">
        <v>33.333333333333329</v>
      </c>
      <c r="IP303" s="39">
        <v>0</v>
      </c>
      <c r="IQ303" s="39">
        <v>25</v>
      </c>
      <c r="IR303" s="39">
        <v>25</v>
      </c>
      <c r="IS303" s="39">
        <v>0</v>
      </c>
      <c r="IT303" s="39">
        <v>0</v>
      </c>
      <c r="IU303" s="39">
        <v>0</v>
      </c>
      <c r="IV303" s="39">
        <v>0</v>
      </c>
      <c r="IW303" s="39">
        <v>0</v>
      </c>
      <c r="IX303" s="39">
        <v>0</v>
      </c>
      <c r="IY303" s="39">
        <v>3</v>
      </c>
      <c r="IZ303" s="39">
        <v>2</v>
      </c>
      <c r="JA303" s="39">
        <v>2</v>
      </c>
      <c r="JB303" s="39">
        <v>3</v>
      </c>
      <c r="JC303" s="39">
        <v>0</v>
      </c>
      <c r="JD303" s="2">
        <v>0</v>
      </c>
      <c r="JE303" s="2">
        <v>0</v>
      </c>
      <c r="JF303" s="2">
        <v>0</v>
      </c>
      <c r="JG303" s="2">
        <v>2</v>
      </c>
      <c r="JH303" s="2">
        <v>0</v>
      </c>
      <c r="JI303" s="2">
        <v>0</v>
      </c>
      <c r="JJ303" s="2">
        <v>0</v>
      </c>
      <c r="JK303" s="2">
        <v>0</v>
      </c>
      <c r="JL303" s="2">
        <v>0</v>
      </c>
      <c r="JM303" s="44">
        <v>1</v>
      </c>
      <c r="JN303" s="44">
        <v>0</v>
      </c>
      <c r="JO303" s="44">
        <v>0</v>
      </c>
      <c r="JP303" s="2">
        <v>0</v>
      </c>
      <c r="JQ303" s="2">
        <v>1</v>
      </c>
      <c r="JR303" s="2">
        <v>0</v>
      </c>
      <c r="JS303" s="2">
        <v>0</v>
      </c>
      <c r="JT303" s="2">
        <v>0</v>
      </c>
      <c r="JU303" s="2">
        <v>1</v>
      </c>
      <c r="JV303" s="2">
        <v>0</v>
      </c>
      <c r="JW303" s="2">
        <v>1</v>
      </c>
      <c r="JX303" s="2">
        <v>0</v>
      </c>
      <c r="JY303" s="2">
        <v>0</v>
      </c>
      <c r="JZ303" s="2">
        <v>0</v>
      </c>
      <c r="KA303" s="2">
        <v>1</v>
      </c>
      <c r="KB303" s="25">
        <v>1</v>
      </c>
      <c r="KC303" s="25">
        <v>0</v>
      </c>
      <c r="KD303" s="25">
        <v>1</v>
      </c>
      <c r="KE303" s="25">
        <v>0</v>
      </c>
      <c r="KF303" s="25">
        <v>0</v>
      </c>
      <c r="KG303" s="25">
        <v>1</v>
      </c>
      <c r="KH303" s="25">
        <v>0</v>
      </c>
      <c r="KI303" s="25">
        <v>4</v>
      </c>
      <c r="KJ303" s="25">
        <v>2</v>
      </c>
      <c r="KK303" s="25">
        <v>3</v>
      </c>
      <c r="KL303" s="25">
        <v>3</v>
      </c>
      <c r="KM303" s="25">
        <v>1</v>
      </c>
      <c r="KN303" s="25">
        <v>1</v>
      </c>
      <c r="KO303" s="25">
        <v>1</v>
      </c>
      <c r="KP303" s="25">
        <v>1</v>
      </c>
      <c r="KQ303" s="25">
        <v>2</v>
      </c>
      <c r="KR303" s="44">
        <v>999999999</v>
      </c>
      <c r="KS303" s="44">
        <v>0</v>
      </c>
      <c r="KT303" s="44">
        <v>999999999</v>
      </c>
      <c r="KU303" s="44">
        <v>75</v>
      </c>
      <c r="KV303" s="44">
        <v>100</v>
      </c>
      <c r="KW303" s="44">
        <v>66.666666666666657</v>
      </c>
      <c r="KX303" s="44">
        <v>100</v>
      </c>
      <c r="KY303" s="44">
        <v>0</v>
      </c>
      <c r="KZ303" s="44">
        <v>0</v>
      </c>
      <c r="LA303" s="44">
        <v>0</v>
      </c>
      <c r="LB303" s="44">
        <v>0</v>
      </c>
      <c r="LC303" s="44">
        <v>100</v>
      </c>
      <c r="LD303" s="44">
        <v>999999999</v>
      </c>
      <c r="LE303" s="44">
        <v>0</v>
      </c>
      <c r="LF303" s="44">
        <v>999999999</v>
      </c>
      <c r="LG303" s="44">
        <v>0</v>
      </c>
      <c r="LH303" s="44">
        <v>0</v>
      </c>
      <c r="LI303" s="44">
        <v>33.333333333333329</v>
      </c>
      <c r="LJ303" s="44">
        <v>0</v>
      </c>
      <c r="LK303" s="44">
        <v>0</v>
      </c>
      <c r="LL303" s="44">
        <v>0</v>
      </c>
      <c r="LM303" s="44">
        <v>100</v>
      </c>
      <c r="LN303" s="44">
        <v>0</v>
      </c>
      <c r="LO303" s="44">
        <v>0</v>
      </c>
      <c r="LP303" s="44">
        <v>999999999</v>
      </c>
      <c r="LQ303" s="44">
        <v>100</v>
      </c>
      <c r="LR303" s="44">
        <v>999999999</v>
      </c>
      <c r="LS303" s="44">
        <v>25</v>
      </c>
      <c r="LT303" s="44">
        <v>0</v>
      </c>
      <c r="LU303" s="44">
        <v>0</v>
      </c>
      <c r="LV303" s="44">
        <v>0</v>
      </c>
      <c r="LW303" s="44">
        <v>100</v>
      </c>
      <c r="LX303" s="44">
        <v>100</v>
      </c>
      <c r="LY303" s="44">
        <v>0</v>
      </c>
      <c r="LZ303" s="44">
        <v>100</v>
      </c>
      <c r="MA303" s="44">
        <v>0</v>
      </c>
      <c r="MB303" s="25">
        <v>0</v>
      </c>
      <c r="MC303" s="25">
        <v>1</v>
      </c>
      <c r="MD303" s="25">
        <v>0</v>
      </c>
      <c r="ME303" s="25">
        <v>0</v>
      </c>
      <c r="MF303" s="25">
        <v>1</v>
      </c>
      <c r="MG303" s="25">
        <v>0</v>
      </c>
      <c r="MH303" s="25">
        <v>0</v>
      </c>
      <c r="MI303" s="25">
        <v>0</v>
      </c>
      <c r="MJ303" s="25">
        <v>0</v>
      </c>
      <c r="MK303" s="25">
        <v>0</v>
      </c>
      <c r="ML303" s="25">
        <v>1</v>
      </c>
      <c r="MM303" s="25">
        <v>1</v>
      </c>
      <c r="MN303" s="25">
        <v>0</v>
      </c>
      <c r="MO303" s="25">
        <v>1</v>
      </c>
      <c r="MP303" s="25">
        <v>1</v>
      </c>
      <c r="MQ303" s="25">
        <v>0</v>
      </c>
      <c r="MR303" s="25">
        <v>1</v>
      </c>
      <c r="MS303" s="25">
        <v>3</v>
      </c>
      <c r="MT303" s="25">
        <v>0</v>
      </c>
      <c r="MU303" s="25">
        <v>1</v>
      </c>
      <c r="MV303" s="25">
        <v>0</v>
      </c>
      <c r="MW303" s="44">
        <v>1</v>
      </c>
      <c r="MX303" s="44">
        <v>2</v>
      </c>
      <c r="MY303" s="44">
        <v>2</v>
      </c>
      <c r="MZ303" s="44">
        <v>999999999</v>
      </c>
      <c r="NA303" s="44">
        <v>100</v>
      </c>
      <c r="NB303" s="44">
        <v>0</v>
      </c>
      <c r="NC303" s="44">
        <v>999999999</v>
      </c>
      <c r="ND303" s="44">
        <v>100</v>
      </c>
      <c r="NE303" s="44">
        <v>0</v>
      </c>
      <c r="NF303" s="44">
        <v>999999999</v>
      </c>
      <c r="NG303" s="44">
        <v>0</v>
      </c>
      <c r="NH303" s="44">
        <v>999999999</v>
      </c>
      <c r="NI303" s="44">
        <v>0</v>
      </c>
      <c r="NJ303" s="44">
        <v>50</v>
      </c>
      <c r="NK303" s="44">
        <v>50</v>
      </c>
      <c r="NL303" s="25">
        <v>0</v>
      </c>
      <c r="NM303" s="25">
        <v>0</v>
      </c>
      <c r="NN303" s="25">
        <v>0</v>
      </c>
      <c r="NO303" s="25">
        <v>0</v>
      </c>
      <c r="NP303" s="25">
        <v>0</v>
      </c>
      <c r="NQ303" s="25">
        <v>0</v>
      </c>
      <c r="NR303" s="25">
        <v>0</v>
      </c>
      <c r="NS303" s="25">
        <v>0</v>
      </c>
      <c r="NT303" s="25">
        <v>0</v>
      </c>
      <c r="NU303" s="25">
        <v>0</v>
      </c>
      <c r="NV303" s="25">
        <v>0</v>
      </c>
      <c r="NW303" s="25">
        <v>0</v>
      </c>
      <c r="NX303" s="25">
        <v>0</v>
      </c>
      <c r="NY303" s="25">
        <v>1</v>
      </c>
      <c r="NZ303" s="25">
        <v>0</v>
      </c>
      <c r="OA303" s="25">
        <v>2</v>
      </c>
      <c r="OB303" s="25">
        <v>0</v>
      </c>
      <c r="OC303" s="25">
        <v>0</v>
      </c>
      <c r="OD303" s="44">
        <v>0</v>
      </c>
      <c r="OE303" s="44">
        <v>0</v>
      </c>
      <c r="OF303" s="44">
        <v>0</v>
      </c>
      <c r="OG303" s="44">
        <v>0</v>
      </c>
      <c r="OH303" s="44">
        <v>0</v>
      </c>
      <c r="OI303" s="44">
        <v>0</v>
      </c>
      <c r="OJ303" s="44">
        <v>999999999</v>
      </c>
      <c r="OK303" s="44">
        <v>0</v>
      </c>
      <c r="OL303" s="44">
        <v>999999999</v>
      </c>
      <c r="OM303" s="44">
        <v>0</v>
      </c>
      <c r="ON303" s="44">
        <v>999999999</v>
      </c>
      <c r="OO303" s="44">
        <v>999999999</v>
      </c>
      <c r="OP303" s="44">
        <v>999999999</v>
      </c>
      <c r="OQ303" s="44">
        <v>999999999</v>
      </c>
      <c r="OR303" s="44">
        <v>999999999</v>
      </c>
      <c r="OS303" s="44">
        <v>999999999</v>
      </c>
      <c r="OT303" s="44">
        <v>999999999</v>
      </c>
      <c r="OU303" s="44">
        <v>999999999</v>
      </c>
      <c r="OV303" s="25">
        <v>0</v>
      </c>
      <c r="OW303" s="25">
        <v>3</v>
      </c>
      <c r="OX303" s="25">
        <v>5</v>
      </c>
      <c r="OY303" s="25">
        <v>3</v>
      </c>
      <c r="OZ303" s="25">
        <v>6</v>
      </c>
      <c r="PA303" s="25">
        <v>5</v>
      </c>
      <c r="PB303" s="25">
        <v>7</v>
      </c>
      <c r="PC303" s="25">
        <v>10</v>
      </c>
      <c r="PD303" s="25">
        <v>6</v>
      </c>
      <c r="PE303" s="25">
        <v>5</v>
      </c>
      <c r="PF303" s="25">
        <v>5</v>
      </c>
      <c r="PG303" s="25">
        <v>3</v>
      </c>
      <c r="PH303" s="25">
        <v>2</v>
      </c>
      <c r="PI303" s="25">
        <v>5</v>
      </c>
      <c r="PJ303" s="25">
        <v>6</v>
      </c>
      <c r="PK303" s="25">
        <v>5</v>
      </c>
      <c r="PL303" s="25">
        <v>7</v>
      </c>
      <c r="PM303" s="25">
        <v>6</v>
      </c>
      <c r="PN303" s="25">
        <v>10</v>
      </c>
      <c r="PO303" s="25">
        <v>11</v>
      </c>
      <c r="PP303" s="25">
        <v>7</v>
      </c>
      <c r="PQ303" s="25">
        <v>8</v>
      </c>
      <c r="PR303" s="25">
        <v>7</v>
      </c>
      <c r="PS303" s="25">
        <v>9</v>
      </c>
      <c r="PT303" s="44">
        <v>0</v>
      </c>
      <c r="PU303" s="44">
        <v>60</v>
      </c>
      <c r="PV303" s="44">
        <v>83.333333333333343</v>
      </c>
      <c r="PW303" s="44">
        <v>60</v>
      </c>
      <c r="PX303" s="44">
        <v>85.714285714285708</v>
      </c>
      <c r="PY303" s="44">
        <v>83.333333333333343</v>
      </c>
      <c r="PZ303" s="44">
        <v>70</v>
      </c>
      <c r="QA303" s="44">
        <v>90.909090909090907</v>
      </c>
      <c r="QB303" s="44">
        <v>85.714285714285708</v>
      </c>
      <c r="QC303" s="44">
        <v>62.5</v>
      </c>
      <c r="QD303" s="44">
        <v>71.428571428571431</v>
      </c>
      <c r="QE303" s="44">
        <v>33.333333333333329</v>
      </c>
      <c r="QF303" s="25">
        <v>0</v>
      </c>
      <c r="QG303" s="25">
        <v>3</v>
      </c>
      <c r="QH303" s="25">
        <v>5</v>
      </c>
      <c r="QI303" s="25">
        <v>4</v>
      </c>
      <c r="QJ303" s="25">
        <v>6</v>
      </c>
      <c r="QK303" s="25">
        <v>3</v>
      </c>
      <c r="QL303" s="25">
        <v>5</v>
      </c>
      <c r="QM303" s="25">
        <v>9</v>
      </c>
      <c r="QN303" s="25">
        <v>4</v>
      </c>
      <c r="QO303" s="25">
        <v>3</v>
      </c>
      <c r="QP303" s="25">
        <v>0</v>
      </c>
      <c r="QQ303" s="25">
        <v>2</v>
      </c>
      <c r="QR303" s="25">
        <v>5</v>
      </c>
      <c r="QS303" s="25">
        <v>6</v>
      </c>
      <c r="QT303" s="25">
        <v>5</v>
      </c>
      <c r="QU303" s="25">
        <v>7</v>
      </c>
      <c r="QV303" s="25">
        <v>6</v>
      </c>
      <c r="QW303" s="25">
        <v>10</v>
      </c>
      <c r="QX303" s="25">
        <v>11</v>
      </c>
      <c r="QY303" s="25">
        <v>7</v>
      </c>
      <c r="QZ303" s="25">
        <v>8</v>
      </c>
      <c r="RA303" s="25">
        <v>7</v>
      </c>
      <c r="RB303" s="44">
        <v>0</v>
      </c>
      <c r="RC303" s="44">
        <v>60</v>
      </c>
      <c r="RD303" s="44">
        <v>83.333333333333343</v>
      </c>
      <c r="RE303" s="44">
        <v>80</v>
      </c>
      <c r="RF303" s="44">
        <v>85.714285714285708</v>
      </c>
      <c r="RG303" s="44">
        <v>50</v>
      </c>
      <c r="RH303" s="44">
        <v>50</v>
      </c>
      <c r="RI303" s="44">
        <v>81.818181818181827</v>
      </c>
      <c r="RJ303" s="44">
        <v>57.142857142857139</v>
      </c>
      <c r="RK303" s="44">
        <v>37.5</v>
      </c>
      <c r="RL303" s="44">
        <v>0</v>
      </c>
      <c r="RM303" s="25">
        <v>0</v>
      </c>
      <c r="RN303" s="25">
        <v>2</v>
      </c>
      <c r="RO303" s="25">
        <v>3</v>
      </c>
      <c r="RP303" s="25">
        <v>3</v>
      </c>
      <c r="RQ303" s="25">
        <v>1</v>
      </c>
      <c r="RR303" s="25">
        <v>4</v>
      </c>
      <c r="RS303" s="25">
        <v>3</v>
      </c>
      <c r="RT303" s="25">
        <v>3</v>
      </c>
      <c r="RU303" s="25">
        <v>5</v>
      </c>
      <c r="RV303" s="25">
        <v>2</v>
      </c>
      <c r="RW303" s="25">
        <v>2</v>
      </c>
      <c r="RX303" s="25">
        <v>4</v>
      </c>
      <c r="RY303" s="25">
        <v>0</v>
      </c>
      <c r="RZ303" s="25">
        <v>1</v>
      </c>
      <c r="SA303" s="25">
        <v>0</v>
      </c>
      <c r="SB303" s="25">
        <v>4</v>
      </c>
      <c r="SC303" s="25">
        <v>1</v>
      </c>
      <c r="SD303" s="25">
        <v>6</v>
      </c>
      <c r="SE303" s="25">
        <v>6</v>
      </c>
      <c r="SF303" s="25">
        <v>1</v>
      </c>
      <c r="SG303" s="25">
        <v>3</v>
      </c>
      <c r="SH303" s="25">
        <v>4</v>
      </c>
      <c r="SI303" s="25">
        <v>2</v>
      </c>
      <c r="SJ303" s="25">
        <v>5</v>
      </c>
      <c r="SK303" s="25">
        <v>0</v>
      </c>
      <c r="SL303" s="25">
        <v>0</v>
      </c>
      <c r="SM303" s="25">
        <v>0</v>
      </c>
      <c r="SN303" s="25">
        <v>3</v>
      </c>
      <c r="SO303" s="25">
        <v>1</v>
      </c>
      <c r="SP303" s="25">
        <v>4</v>
      </c>
      <c r="SQ303" s="25">
        <v>3</v>
      </c>
      <c r="SR303" s="25">
        <v>0</v>
      </c>
      <c r="SS303" s="25">
        <v>3</v>
      </c>
      <c r="ST303" s="25">
        <v>1</v>
      </c>
      <c r="SU303" s="25">
        <v>1</v>
      </c>
      <c r="SV303" s="25">
        <v>3</v>
      </c>
      <c r="SW303" s="44">
        <v>0</v>
      </c>
      <c r="SX303" s="44">
        <v>40</v>
      </c>
      <c r="SY303" s="44">
        <v>100</v>
      </c>
      <c r="SZ303" s="44">
        <v>75</v>
      </c>
      <c r="TA303" s="44">
        <v>25</v>
      </c>
      <c r="TB303" s="44">
        <v>66.666666666666657</v>
      </c>
      <c r="TC303" s="44">
        <v>42.857142857142854</v>
      </c>
      <c r="TD303" s="44">
        <v>42.857142857142854</v>
      </c>
      <c r="TE303" s="44">
        <v>100</v>
      </c>
      <c r="TF303" s="44">
        <v>40</v>
      </c>
      <c r="TG303" s="44">
        <v>40</v>
      </c>
      <c r="TH303" s="44">
        <v>50</v>
      </c>
      <c r="TI303" s="44">
        <v>0</v>
      </c>
      <c r="TJ303" s="44">
        <v>20</v>
      </c>
      <c r="TK303" s="44">
        <v>0</v>
      </c>
      <c r="TL303" s="44">
        <v>100</v>
      </c>
      <c r="TM303" s="44">
        <v>25</v>
      </c>
      <c r="TN303" s="44">
        <v>100</v>
      </c>
      <c r="TO303" s="44">
        <v>85.714285714285708</v>
      </c>
      <c r="TP303" s="44">
        <v>14.285714285714285</v>
      </c>
      <c r="TQ303" s="44">
        <v>60</v>
      </c>
      <c r="TR303" s="44">
        <v>80</v>
      </c>
      <c r="TS303" s="44">
        <v>40</v>
      </c>
      <c r="TT303" s="44">
        <v>62.5</v>
      </c>
      <c r="TU303" s="44">
        <v>0</v>
      </c>
      <c r="TV303" s="44">
        <v>0</v>
      </c>
      <c r="TW303" s="44">
        <v>0</v>
      </c>
      <c r="TX303" s="44">
        <v>75</v>
      </c>
      <c r="TY303" s="44">
        <v>25</v>
      </c>
      <c r="TZ303" s="44">
        <v>66.666666666666657</v>
      </c>
      <c r="UA303" s="44">
        <v>42.857142857142854</v>
      </c>
      <c r="UB303" s="44">
        <v>0</v>
      </c>
      <c r="UC303" s="44">
        <v>60</v>
      </c>
      <c r="UD303" s="44">
        <v>20</v>
      </c>
      <c r="UE303" s="44">
        <v>20</v>
      </c>
      <c r="UF303" s="44">
        <v>37.5</v>
      </c>
    </row>
    <row r="304" spans="1:552" x14ac:dyDescent="0.25">
      <c r="A304" s="2" t="str">
        <f t="shared" si="4"/>
        <v xml:space="preserve">510840 Várzea Grande                                                                                                                                </v>
      </c>
      <c r="B304" s="58">
        <v>510840</v>
      </c>
      <c r="C304" s="2" t="s">
        <v>348</v>
      </c>
      <c r="D304" s="56">
        <v>9</v>
      </c>
      <c r="E304" s="56">
        <v>12</v>
      </c>
      <c r="F304" s="56">
        <v>22</v>
      </c>
      <c r="G304" s="56">
        <v>16</v>
      </c>
      <c r="H304" s="56">
        <v>23</v>
      </c>
      <c r="I304" s="56">
        <v>13</v>
      </c>
      <c r="J304" s="56">
        <v>20</v>
      </c>
      <c r="K304" s="56">
        <v>15</v>
      </c>
      <c r="L304" s="56">
        <v>30</v>
      </c>
      <c r="M304" s="56">
        <v>26</v>
      </c>
      <c r="N304" s="56">
        <v>28</v>
      </c>
      <c r="O304" s="56">
        <v>34</v>
      </c>
      <c r="P304" s="59">
        <v>3</v>
      </c>
      <c r="Q304" s="59">
        <v>3</v>
      </c>
      <c r="R304" s="59">
        <v>8</v>
      </c>
      <c r="S304" s="59">
        <v>10</v>
      </c>
      <c r="T304" s="59">
        <v>14</v>
      </c>
      <c r="U304" s="59">
        <v>6</v>
      </c>
      <c r="V304" s="59">
        <v>7</v>
      </c>
      <c r="W304" s="59">
        <v>11</v>
      </c>
      <c r="X304" s="59">
        <v>16</v>
      </c>
      <c r="Y304" s="59">
        <v>16</v>
      </c>
      <c r="Z304" s="59">
        <v>16</v>
      </c>
      <c r="AA304" s="59">
        <v>25</v>
      </c>
      <c r="AB304" s="62">
        <v>33.333333333333329</v>
      </c>
      <c r="AC304" s="62">
        <v>25</v>
      </c>
      <c r="AD304" s="62">
        <v>36.363636363636367</v>
      </c>
      <c r="AE304" s="62">
        <v>62.5</v>
      </c>
      <c r="AF304" s="62">
        <v>60.869565217391312</v>
      </c>
      <c r="AG304" s="62">
        <v>46.153846153846153</v>
      </c>
      <c r="AH304" s="62">
        <v>35</v>
      </c>
      <c r="AI304" s="62">
        <v>73.333333333333329</v>
      </c>
      <c r="AJ304" s="62">
        <v>53.333333333333336</v>
      </c>
      <c r="AK304" s="62">
        <v>61.53846153846154</v>
      </c>
      <c r="AL304" s="62">
        <v>57.142857142857139</v>
      </c>
      <c r="AM304" s="62">
        <v>73.529411764705884</v>
      </c>
      <c r="AN304" s="61">
        <v>6</v>
      </c>
      <c r="AO304" s="25">
        <v>8</v>
      </c>
      <c r="AP304" s="25">
        <v>12</v>
      </c>
      <c r="AQ304" s="25">
        <v>6</v>
      </c>
      <c r="AR304" s="25">
        <v>9</v>
      </c>
      <c r="AS304" s="25">
        <v>7</v>
      </c>
      <c r="AT304" s="25">
        <v>13</v>
      </c>
      <c r="AU304" s="25">
        <v>4</v>
      </c>
      <c r="AV304" s="25">
        <v>13</v>
      </c>
      <c r="AW304" s="25">
        <v>9</v>
      </c>
      <c r="AX304" s="25">
        <v>11</v>
      </c>
      <c r="AY304" s="25">
        <v>8</v>
      </c>
      <c r="AZ304" s="39">
        <v>66.666666666666657</v>
      </c>
      <c r="BA304" s="39">
        <v>66.666666666666657</v>
      </c>
      <c r="BB304" s="39">
        <v>54.54545454545454</v>
      </c>
      <c r="BC304" s="39">
        <v>37.5</v>
      </c>
      <c r="BD304" s="39">
        <v>39.130434782608695</v>
      </c>
      <c r="BE304" s="39">
        <v>53.846153846153847</v>
      </c>
      <c r="BF304" s="39">
        <v>65</v>
      </c>
      <c r="BG304" s="39">
        <v>26.666666666666668</v>
      </c>
      <c r="BH304" s="39">
        <v>43.333333333333336</v>
      </c>
      <c r="BI304" s="39">
        <v>34.615384615384613</v>
      </c>
      <c r="BJ304" s="39">
        <v>39.285714285714285</v>
      </c>
      <c r="BK304" s="39">
        <v>23.52941176470588</v>
      </c>
      <c r="BL304" s="25">
        <v>0</v>
      </c>
      <c r="BM304" s="25">
        <v>1</v>
      </c>
      <c r="BN304" s="25">
        <v>2</v>
      </c>
      <c r="BO304" s="25">
        <v>0</v>
      </c>
      <c r="BP304" s="25">
        <v>0</v>
      </c>
      <c r="BQ304" s="25">
        <v>0</v>
      </c>
      <c r="BR304" s="25">
        <v>0</v>
      </c>
      <c r="BS304" s="25">
        <v>0</v>
      </c>
      <c r="BT304" s="25">
        <v>1</v>
      </c>
      <c r="BU304" s="25">
        <v>1</v>
      </c>
      <c r="BV304" s="25">
        <v>1</v>
      </c>
      <c r="BW304" s="25">
        <v>1</v>
      </c>
      <c r="BX304" s="39">
        <v>0</v>
      </c>
      <c r="BY304" s="39">
        <v>8.3333333333333321</v>
      </c>
      <c r="BZ304" s="39">
        <v>9.0909090909090917</v>
      </c>
      <c r="CA304" s="39">
        <v>0</v>
      </c>
      <c r="CB304" s="39">
        <v>0</v>
      </c>
      <c r="CC304" s="39">
        <v>0</v>
      </c>
      <c r="CD304" s="39">
        <v>0</v>
      </c>
      <c r="CE304" s="39">
        <v>0</v>
      </c>
      <c r="CF304" s="39">
        <v>3.3333333333333335</v>
      </c>
      <c r="CG304" s="39">
        <v>3.8461538461538463</v>
      </c>
      <c r="CH304" s="39">
        <v>3.5714285714285712</v>
      </c>
      <c r="CI304" s="39">
        <v>2.9411764705882351</v>
      </c>
      <c r="CJ304" s="63">
        <v>1</v>
      </c>
      <c r="CK304" s="63">
        <v>1</v>
      </c>
      <c r="CL304" s="63">
        <v>2</v>
      </c>
      <c r="CM304" s="63">
        <v>2</v>
      </c>
      <c r="CN304" s="63">
        <v>5</v>
      </c>
      <c r="CO304" s="63">
        <v>1</v>
      </c>
      <c r="CP304" s="63">
        <v>3</v>
      </c>
      <c r="CQ304" s="63">
        <v>4</v>
      </c>
      <c r="CR304" s="63">
        <v>9</v>
      </c>
      <c r="CS304" s="63">
        <v>6</v>
      </c>
      <c r="CT304" s="63">
        <v>3</v>
      </c>
      <c r="CU304" s="63">
        <v>8</v>
      </c>
      <c r="CV304" s="63">
        <v>0</v>
      </c>
      <c r="CW304" s="63">
        <v>0</v>
      </c>
      <c r="CX304" s="63">
        <v>1</v>
      </c>
      <c r="CY304" s="63">
        <v>0</v>
      </c>
      <c r="CZ304" s="63">
        <v>2</v>
      </c>
      <c r="DA304" s="63">
        <v>1</v>
      </c>
      <c r="DB304" s="63">
        <v>0</v>
      </c>
      <c r="DC304" s="63">
        <v>0</v>
      </c>
      <c r="DD304" s="63">
        <v>3</v>
      </c>
      <c r="DE304" s="63">
        <v>1</v>
      </c>
      <c r="DF304" s="63">
        <v>1</v>
      </c>
      <c r="DG304" s="63">
        <v>1</v>
      </c>
      <c r="DH304" s="25">
        <v>0</v>
      </c>
      <c r="DI304" s="25">
        <v>1</v>
      </c>
      <c r="DJ304" s="25">
        <v>1</v>
      </c>
      <c r="DK304" s="25">
        <v>3</v>
      </c>
      <c r="DL304" s="25">
        <v>2</v>
      </c>
      <c r="DM304" s="25">
        <v>1</v>
      </c>
      <c r="DN304" s="25">
        <v>0</v>
      </c>
      <c r="DO304" s="25">
        <v>1</v>
      </c>
      <c r="DP304" s="25">
        <v>0</v>
      </c>
      <c r="DQ304" s="25">
        <v>2</v>
      </c>
      <c r="DR304" s="25">
        <v>0</v>
      </c>
      <c r="DS304" s="25">
        <v>3</v>
      </c>
      <c r="DT304" s="34">
        <v>1</v>
      </c>
      <c r="DU304" s="34">
        <v>2</v>
      </c>
      <c r="DV304" s="34">
        <v>4</v>
      </c>
      <c r="DW304" s="34">
        <v>5</v>
      </c>
      <c r="DX304" s="34">
        <v>9</v>
      </c>
      <c r="DY304" s="34">
        <v>3</v>
      </c>
      <c r="DZ304" s="34">
        <v>3</v>
      </c>
      <c r="EA304" s="2">
        <v>5</v>
      </c>
      <c r="EB304" s="2">
        <v>12</v>
      </c>
      <c r="EC304" s="2">
        <v>9</v>
      </c>
      <c r="ED304" s="2">
        <v>4</v>
      </c>
      <c r="EE304" s="2">
        <v>12</v>
      </c>
      <c r="EF304" s="34">
        <v>100</v>
      </c>
      <c r="EG304" s="34">
        <v>50</v>
      </c>
      <c r="EH304" s="34">
        <v>50</v>
      </c>
      <c r="EI304" s="34">
        <v>40</v>
      </c>
      <c r="EJ304" s="34">
        <v>55.555555555555557</v>
      </c>
      <c r="EK304" s="34">
        <v>33.333333333333329</v>
      </c>
      <c r="EL304" s="34">
        <v>100</v>
      </c>
      <c r="EM304" s="34">
        <v>80</v>
      </c>
      <c r="EN304" s="34">
        <v>75</v>
      </c>
      <c r="EO304" s="34">
        <v>66.666666666666657</v>
      </c>
      <c r="EP304" s="34">
        <v>75</v>
      </c>
      <c r="EQ304" s="34">
        <v>66.666666666666657</v>
      </c>
      <c r="ER304" s="34">
        <v>0</v>
      </c>
      <c r="ES304" s="34">
        <v>0</v>
      </c>
      <c r="ET304" s="34">
        <v>25</v>
      </c>
      <c r="EU304" s="34">
        <v>0</v>
      </c>
      <c r="EV304" s="34">
        <v>22.222222222222221</v>
      </c>
      <c r="EW304" s="34">
        <v>33.333333333333329</v>
      </c>
      <c r="EX304" s="34">
        <v>0</v>
      </c>
      <c r="EY304" s="34">
        <v>0</v>
      </c>
      <c r="EZ304" s="34">
        <v>25</v>
      </c>
      <c r="FA304" s="34">
        <v>11.111111111111111</v>
      </c>
      <c r="FB304" s="34">
        <v>25</v>
      </c>
      <c r="FC304" s="34">
        <v>8.3333333333333321</v>
      </c>
      <c r="FD304" s="42">
        <v>0</v>
      </c>
      <c r="FE304" s="42">
        <v>50</v>
      </c>
      <c r="FF304" s="42">
        <v>25</v>
      </c>
      <c r="FG304" s="42">
        <v>60</v>
      </c>
      <c r="FH304" s="42">
        <v>22.222222222222221</v>
      </c>
      <c r="FI304" s="42">
        <v>33.333333333333329</v>
      </c>
      <c r="FJ304" s="42">
        <v>0</v>
      </c>
      <c r="FK304" s="42">
        <v>20</v>
      </c>
      <c r="FL304" s="42">
        <v>0</v>
      </c>
      <c r="FM304" s="42">
        <v>22.222222222222221</v>
      </c>
      <c r="FN304" s="42">
        <v>0</v>
      </c>
      <c r="FO304" s="42">
        <v>25</v>
      </c>
      <c r="FP304" s="42">
        <v>2</v>
      </c>
      <c r="FQ304" s="2">
        <v>1</v>
      </c>
      <c r="FR304" s="2">
        <v>5</v>
      </c>
      <c r="FS304" s="2">
        <v>6</v>
      </c>
      <c r="FT304" s="2">
        <v>7</v>
      </c>
      <c r="FU304" s="2">
        <v>2</v>
      </c>
      <c r="FV304" s="2">
        <v>6</v>
      </c>
      <c r="FW304" s="2">
        <v>6</v>
      </c>
      <c r="FX304" s="2">
        <v>12</v>
      </c>
      <c r="FY304" s="2">
        <v>11</v>
      </c>
      <c r="FZ304" s="2">
        <v>11</v>
      </c>
      <c r="GA304" s="2">
        <v>16</v>
      </c>
      <c r="GB304" s="25">
        <v>0</v>
      </c>
      <c r="GC304" s="25">
        <v>1</v>
      </c>
      <c r="GD304" s="25">
        <v>0</v>
      </c>
      <c r="GE304" s="25">
        <v>0</v>
      </c>
      <c r="GF304" s="25">
        <v>1</v>
      </c>
      <c r="GG304" s="25">
        <v>2</v>
      </c>
      <c r="GH304" s="25">
        <v>0</v>
      </c>
      <c r="GI304" s="25">
        <v>1</v>
      </c>
      <c r="GJ304" s="25">
        <v>0</v>
      </c>
      <c r="GK304" s="25">
        <v>2</v>
      </c>
      <c r="GL304" s="25">
        <v>2</v>
      </c>
      <c r="GM304" s="25">
        <v>3</v>
      </c>
      <c r="GN304" s="2">
        <v>0</v>
      </c>
      <c r="GO304" s="2">
        <v>1</v>
      </c>
      <c r="GP304" s="2">
        <v>2</v>
      </c>
      <c r="GQ304" s="2">
        <v>1</v>
      </c>
      <c r="GR304" s="2">
        <v>3</v>
      </c>
      <c r="GS304" s="2">
        <v>2</v>
      </c>
      <c r="GT304" s="2">
        <v>0</v>
      </c>
      <c r="GU304" s="2">
        <v>1</v>
      </c>
      <c r="GV304" s="2">
        <v>1</v>
      </c>
      <c r="GW304" s="2">
        <v>1</v>
      </c>
      <c r="GX304" s="2">
        <v>1</v>
      </c>
      <c r="GY304" s="2">
        <v>1</v>
      </c>
      <c r="GZ304" s="2">
        <v>2</v>
      </c>
      <c r="HA304" s="2">
        <v>3</v>
      </c>
      <c r="HB304" s="2">
        <v>7</v>
      </c>
      <c r="HC304" s="2">
        <v>7</v>
      </c>
      <c r="HD304" s="2">
        <v>11</v>
      </c>
      <c r="HE304" s="2">
        <v>6</v>
      </c>
      <c r="HF304" s="2">
        <v>6</v>
      </c>
      <c r="HG304" s="2">
        <v>8</v>
      </c>
      <c r="HH304" s="2">
        <v>13</v>
      </c>
      <c r="HI304" s="2">
        <v>14</v>
      </c>
      <c r="HJ304" s="2">
        <v>14</v>
      </c>
      <c r="HK304" s="2">
        <v>20</v>
      </c>
      <c r="HL304" s="34">
        <v>100</v>
      </c>
      <c r="HM304" s="34">
        <v>33.333333333333329</v>
      </c>
      <c r="HN304" s="34">
        <v>71.428571428571431</v>
      </c>
      <c r="HO304" s="34">
        <v>85.714285714285708</v>
      </c>
      <c r="HP304" s="34">
        <v>63.636363636363633</v>
      </c>
      <c r="HQ304" s="34">
        <v>33.333333333333329</v>
      </c>
      <c r="HR304" s="34">
        <v>100</v>
      </c>
      <c r="HS304" s="34">
        <v>75</v>
      </c>
      <c r="HT304" s="34">
        <v>92.307692307692307</v>
      </c>
      <c r="HU304" s="34">
        <v>78.571428571428569</v>
      </c>
      <c r="HV304" s="34">
        <v>78.571428571428569</v>
      </c>
      <c r="HW304" s="34">
        <v>80</v>
      </c>
      <c r="HX304" s="39">
        <v>0</v>
      </c>
      <c r="HY304" s="39">
        <v>33.333333333333329</v>
      </c>
      <c r="HZ304" s="39">
        <v>0</v>
      </c>
      <c r="IA304" s="39">
        <v>0</v>
      </c>
      <c r="IB304" s="39">
        <v>9.0909090909090917</v>
      </c>
      <c r="IC304" s="39">
        <v>33.333333333333329</v>
      </c>
      <c r="ID304" s="39">
        <v>0</v>
      </c>
      <c r="IE304" s="39">
        <v>12.5</v>
      </c>
      <c r="IF304" s="39">
        <v>0</v>
      </c>
      <c r="IG304" s="39">
        <v>14.285714285714285</v>
      </c>
      <c r="IH304" s="39">
        <v>14.285714285714285</v>
      </c>
      <c r="II304" s="39">
        <v>15</v>
      </c>
      <c r="IJ304" s="39">
        <v>0</v>
      </c>
      <c r="IK304" s="39">
        <v>33.333333333333329</v>
      </c>
      <c r="IL304" s="39">
        <v>28.571428571428569</v>
      </c>
      <c r="IM304" s="39">
        <v>14.285714285714285</v>
      </c>
      <c r="IN304" s="39">
        <v>27.27272727272727</v>
      </c>
      <c r="IO304" s="39">
        <v>33.333333333333329</v>
      </c>
      <c r="IP304" s="39">
        <v>0</v>
      </c>
      <c r="IQ304" s="39">
        <v>12.5</v>
      </c>
      <c r="IR304" s="39">
        <v>7.6923076923076925</v>
      </c>
      <c r="IS304" s="39">
        <v>7.1428571428571423</v>
      </c>
      <c r="IT304" s="39">
        <v>7.1428571428571423</v>
      </c>
      <c r="IU304" s="39">
        <v>5</v>
      </c>
      <c r="IV304" s="39">
        <v>2</v>
      </c>
      <c r="IW304" s="39">
        <v>2</v>
      </c>
      <c r="IX304" s="39">
        <v>5</v>
      </c>
      <c r="IY304" s="39">
        <v>0</v>
      </c>
      <c r="IZ304" s="39">
        <v>2</v>
      </c>
      <c r="JA304" s="39">
        <v>1</v>
      </c>
      <c r="JB304" s="39">
        <v>6</v>
      </c>
      <c r="JC304" s="39">
        <v>2</v>
      </c>
      <c r="JD304" s="2">
        <v>9</v>
      </c>
      <c r="JE304" s="2">
        <v>4</v>
      </c>
      <c r="JF304" s="2">
        <v>4</v>
      </c>
      <c r="JG304" s="2">
        <v>5</v>
      </c>
      <c r="JH304" s="2">
        <v>0</v>
      </c>
      <c r="JI304" s="2">
        <v>2</v>
      </c>
      <c r="JJ304" s="2">
        <v>5</v>
      </c>
      <c r="JK304" s="2">
        <v>2</v>
      </c>
      <c r="JL304" s="2">
        <v>2</v>
      </c>
      <c r="JM304" s="44">
        <v>1</v>
      </c>
      <c r="JN304" s="44">
        <v>4</v>
      </c>
      <c r="JO304" s="44">
        <v>0</v>
      </c>
      <c r="JP304" s="2">
        <v>0</v>
      </c>
      <c r="JQ304" s="2">
        <v>1</v>
      </c>
      <c r="JR304" s="2">
        <v>1</v>
      </c>
      <c r="JS304" s="2">
        <v>0</v>
      </c>
      <c r="JT304" s="2">
        <v>2</v>
      </c>
      <c r="JU304" s="2">
        <v>3</v>
      </c>
      <c r="JV304" s="2">
        <v>0</v>
      </c>
      <c r="JW304" s="2">
        <v>1</v>
      </c>
      <c r="JX304" s="2">
        <v>5</v>
      </c>
      <c r="JY304" s="2">
        <v>3</v>
      </c>
      <c r="JZ304" s="2">
        <v>1</v>
      </c>
      <c r="KA304" s="2">
        <v>0</v>
      </c>
      <c r="KB304" s="25">
        <v>4</v>
      </c>
      <c r="KC304" s="25">
        <v>4</v>
      </c>
      <c r="KD304" s="25">
        <v>5</v>
      </c>
      <c r="KE304" s="25">
        <v>2</v>
      </c>
      <c r="KF304" s="25">
        <v>4</v>
      </c>
      <c r="KG304" s="25">
        <v>7</v>
      </c>
      <c r="KH304" s="25">
        <v>10</v>
      </c>
      <c r="KI304" s="25">
        <v>3</v>
      </c>
      <c r="KJ304" s="25">
        <v>9</v>
      </c>
      <c r="KK304" s="25">
        <v>5</v>
      </c>
      <c r="KL304" s="25">
        <v>11</v>
      </c>
      <c r="KM304" s="25">
        <v>2</v>
      </c>
      <c r="KN304" s="25">
        <v>13</v>
      </c>
      <c r="KO304" s="25">
        <v>9</v>
      </c>
      <c r="KP304" s="25">
        <v>10</v>
      </c>
      <c r="KQ304" s="25">
        <v>7</v>
      </c>
      <c r="KR304" s="44">
        <v>50</v>
      </c>
      <c r="KS304" s="44">
        <v>28.571428571428569</v>
      </c>
      <c r="KT304" s="44">
        <v>50</v>
      </c>
      <c r="KU304" s="44">
        <v>0</v>
      </c>
      <c r="KV304" s="44">
        <v>22.222222222222221</v>
      </c>
      <c r="KW304" s="44">
        <v>20</v>
      </c>
      <c r="KX304" s="44">
        <v>54.54545454545454</v>
      </c>
      <c r="KY304" s="44">
        <v>100</v>
      </c>
      <c r="KZ304" s="44">
        <v>69.230769230769226</v>
      </c>
      <c r="LA304" s="44">
        <v>44.444444444444443</v>
      </c>
      <c r="LB304" s="44">
        <v>40</v>
      </c>
      <c r="LC304" s="44">
        <v>71.428571428571431</v>
      </c>
      <c r="LD304" s="44">
        <v>0</v>
      </c>
      <c r="LE304" s="44">
        <v>28.571428571428569</v>
      </c>
      <c r="LF304" s="44">
        <v>50</v>
      </c>
      <c r="LG304" s="44">
        <v>66.666666666666657</v>
      </c>
      <c r="LH304" s="44">
        <v>22.222222222222221</v>
      </c>
      <c r="LI304" s="44">
        <v>20</v>
      </c>
      <c r="LJ304" s="44">
        <v>36.363636363636367</v>
      </c>
      <c r="LK304" s="44">
        <v>0</v>
      </c>
      <c r="LL304" s="44">
        <v>0</v>
      </c>
      <c r="LM304" s="44">
        <v>11.111111111111111</v>
      </c>
      <c r="LN304" s="44">
        <v>10</v>
      </c>
      <c r="LO304" s="44">
        <v>0</v>
      </c>
      <c r="LP304" s="44">
        <v>50</v>
      </c>
      <c r="LQ304" s="44">
        <v>42.857142857142854</v>
      </c>
      <c r="LR304" s="44">
        <v>0</v>
      </c>
      <c r="LS304" s="44">
        <v>33.333333333333329</v>
      </c>
      <c r="LT304" s="44">
        <v>55.555555555555557</v>
      </c>
      <c r="LU304" s="44">
        <v>60</v>
      </c>
      <c r="LV304" s="44">
        <v>9.0909090909090917</v>
      </c>
      <c r="LW304" s="44">
        <v>0</v>
      </c>
      <c r="LX304" s="44">
        <v>30.76923076923077</v>
      </c>
      <c r="LY304" s="44">
        <v>44.444444444444443</v>
      </c>
      <c r="LZ304" s="44">
        <v>50</v>
      </c>
      <c r="MA304" s="44">
        <v>28.571428571428569</v>
      </c>
      <c r="MB304" s="25">
        <v>1</v>
      </c>
      <c r="MC304" s="25">
        <v>0</v>
      </c>
      <c r="MD304" s="25">
        <v>2</v>
      </c>
      <c r="ME304" s="25">
        <v>1</v>
      </c>
      <c r="MF304" s="25">
        <v>1</v>
      </c>
      <c r="MG304" s="25">
        <v>0</v>
      </c>
      <c r="MH304" s="25">
        <v>1</v>
      </c>
      <c r="MI304" s="25">
        <v>0</v>
      </c>
      <c r="MJ304" s="25">
        <v>2</v>
      </c>
      <c r="MK304" s="25">
        <v>1</v>
      </c>
      <c r="ML304" s="25">
        <v>0</v>
      </c>
      <c r="MM304" s="25">
        <v>2</v>
      </c>
      <c r="MN304" s="25">
        <v>1</v>
      </c>
      <c r="MO304" s="25">
        <v>2</v>
      </c>
      <c r="MP304" s="25">
        <v>4</v>
      </c>
      <c r="MQ304" s="25">
        <v>5</v>
      </c>
      <c r="MR304" s="25">
        <v>9</v>
      </c>
      <c r="MS304" s="25">
        <v>3</v>
      </c>
      <c r="MT304" s="25">
        <v>4</v>
      </c>
      <c r="MU304" s="25">
        <v>5</v>
      </c>
      <c r="MV304" s="25">
        <v>12</v>
      </c>
      <c r="MW304" s="44">
        <v>8</v>
      </c>
      <c r="MX304" s="44">
        <v>3</v>
      </c>
      <c r="MY304" s="44">
        <v>7</v>
      </c>
      <c r="MZ304" s="44">
        <v>100</v>
      </c>
      <c r="NA304" s="44">
        <v>0</v>
      </c>
      <c r="NB304" s="44">
        <v>50</v>
      </c>
      <c r="NC304" s="44">
        <v>20</v>
      </c>
      <c r="ND304" s="44">
        <v>11.111111111111111</v>
      </c>
      <c r="NE304" s="44">
        <v>0</v>
      </c>
      <c r="NF304" s="44">
        <v>25</v>
      </c>
      <c r="NG304" s="44">
        <v>0</v>
      </c>
      <c r="NH304" s="44">
        <v>16.666666666666664</v>
      </c>
      <c r="NI304" s="44">
        <v>12.5</v>
      </c>
      <c r="NJ304" s="44">
        <v>0</v>
      </c>
      <c r="NK304" s="44">
        <v>28.571428571428569</v>
      </c>
      <c r="NL304" s="25">
        <v>1</v>
      </c>
      <c r="NM304" s="25">
        <v>0</v>
      </c>
      <c r="NN304" s="25">
        <v>3</v>
      </c>
      <c r="NO304" s="25">
        <v>0</v>
      </c>
      <c r="NP304" s="25">
        <v>0</v>
      </c>
      <c r="NQ304" s="25">
        <v>0</v>
      </c>
      <c r="NR304" s="25">
        <v>0</v>
      </c>
      <c r="NS304" s="25">
        <v>0</v>
      </c>
      <c r="NT304" s="25">
        <v>0</v>
      </c>
      <c r="NU304" s="25">
        <v>0</v>
      </c>
      <c r="NV304" s="25">
        <v>0</v>
      </c>
      <c r="NW304" s="25">
        <v>0</v>
      </c>
      <c r="NX304" s="25">
        <v>1</v>
      </c>
      <c r="NY304" s="25">
        <v>1</v>
      </c>
      <c r="NZ304" s="25">
        <v>5</v>
      </c>
      <c r="OA304" s="25">
        <v>0</v>
      </c>
      <c r="OB304" s="25">
        <v>1</v>
      </c>
      <c r="OC304" s="25">
        <v>2</v>
      </c>
      <c r="OD304" s="44">
        <v>1</v>
      </c>
      <c r="OE304" s="44">
        <v>0</v>
      </c>
      <c r="OF304" s="44">
        <v>0</v>
      </c>
      <c r="OG304" s="44">
        <v>0</v>
      </c>
      <c r="OH304" s="44">
        <v>0</v>
      </c>
      <c r="OI304" s="44">
        <v>1</v>
      </c>
      <c r="OJ304" s="44">
        <v>100</v>
      </c>
      <c r="OK304" s="44">
        <v>0</v>
      </c>
      <c r="OL304" s="44">
        <v>60</v>
      </c>
      <c r="OM304" s="44">
        <v>999999999</v>
      </c>
      <c r="ON304" s="44">
        <v>0</v>
      </c>
      <c r="OO304" s="44">
        <v>0</v>
      </c>
      <c r="OP304" s="44">
        <v>0</v>
      </c>
      <c r="OQ304" s="44">
        <v>999999999</v>
      </c>
      <c r="OR304" s="44">
        <v>999999999</v>
      </c>
      <c r="OS304" s="44">
        <v>999999999</v>
      </c>
      <c r="OT304" s="44">
        <v>999999999</v>
      </c>
      <c r="OU304" s="44">
        <v>0</v>
      </c>
      <c r="OV304" s="25">
        <v>8</v>
      </c>
      <c r="OW304" s="25">
        <v>6</v>
      </c>
      <c r="OX304" s="25">
        <v>14</v>
      </c>
      <c r="OY304" s="25">
        <v>15</v>
      </c>
      <c r="OZ304" s="25">
        <v>25</v>
      </c>
      <c r="PA304" s="25">
        <v>16</v>
      </c>
      <c r="PB304" s="25">
        <v>20</v>
      </c>
      <c r="PC304" s="25">
        <v>17</v>
      </c>
      <c r="PD304" s="25">
        <v>21</v>
      </c>
      <c r="PE304" s="25">
        <v>25</v>
      </c>
      <c r="PF304" s="25">
        <v>22</v>
      </c>
      <c r="PG304" s="25">
        <v>11</v>
      </c>
      <c r="PH304" s="25">
        <v>19</v>
      </c>
      <c r="PI304" s="25">
        <v>12</v>
      </c>
      <c r="PJ304" s="25">
        <v>26</v>
      </c>
      <c r="PK304" s="25">
        <v>22</v>
      </c>
      <c r="PL304" s="25">
        <v>31</v>
      </c>
      <c r="PM304" s="25">
        <v>24</v>
      </c>
      <c r="PN304" s="25">
        <v>26</v>
      </c>
      <c r="PO304" s="25">
        <v>22</v>
      </c>
      <c r="PP304" s="25">
        <v>33</v>
      </c>
      <c r="PQ304" s="25">
        <v>35</v>
      </c>
      <c r="PR304" s="25">
        <v>38</v>
      </c>
      <c r="PS304" s="25">
        <v>35</v>
      </c>
      <c r="PT304" s="44">
        <v>42.105263157894733</v>
      </c>
      <c r="PU304" s="44">
        <v>50</v>
      </c>
      <c r="PV304" s="44">
        <v>53.846153846153847</v>
      </c>
      <c r="PW304" s="44">
        <v>68.181818181818173</v>
      </c>
      <c r="PX304" s="44">
        <v>80.645161290322577</v>
      </c>
      <c r="PY304" s="44">
        <v>66.666666666666657</v>
      </c>
      <c r="PZ304" s="44">
        <v>76.923076923076934</v>
      </c>
      <c r="QA304" s="44">
        <v>77.272727272727266</v>
      </c>
      <c r="QB304" s="44">
        <v>63.636363636363633</v>
      </c>
      <c r="QC304" s="44">
        <v>71.428571428571431</v>
      </c>
      <c r="QD304" s="44">
        <v>57.894736842105267</v>
      </c>
      <c r="QE304" s="44">
        <v>31.428571428571427</v>
      </c>
      <c r="QF304" s="25">
        <v>9</v>
      </c>
      <c r="QG304" s="25">
        <v>4</v>
      </c>
      <c r="QH304" s="25">
        <v>15</v>
      </c>
      <c r="QI304" s="25">
        <v>12</v>
      </c>
      <c r="QJ304" s="25">
        <v>22</v>
      </c>
      <c r="QK304" s="25">
        <v>18</v>
      </c>
      <c r="QL304" s="25">
        <v>20</v>
      </c>
      <c r="QM304" s="25">
        <v>16</v>
      </c>
      <c r="QN304" s="25">
        <v>22</v>
      </c>
      <c r="QO304" s="25">
        <v>24</v>
      </c>
      <c r="QP304" s="25">
        <v>23</v>
      </c>
      <c r="QQ304" s="25">
        <v>19</v>
      </c>
      <c r="QR304" s="25">
        <v>12</v>
      </c>
      <c r="QS304" s="25">
        <v>26</v>
      </c>
      <c r="QT304" s="25">
        <v>22</v>
      </c>
      <c r="QU304" s="25">
        <v>31</v>
      </c>
      <c r="QV304" s="25">
        <v>24</v>
      </c>
      <c r="QW304" s="25">
        <v>26</v>
      </c>
      <c r="QX304" s="25">
        <v>22</v>
      </c>
      <c r="QY304" s="25">
        <v>33</v>
      </c>
      <c r="QZ304" s="25">
        <v>35</v>
      </c>
      <c r="RA304" s="25">
        <v>38</v>
      </c>
      <c r="RB304" s="44">
        <v>47.368421052631575</v>
      </c>
      <c r="RC304" s="44">
        <v>33.333333333333329</v>
      </c>
      <c r="RD304" s="44">
        <v>57.692307692307686</v>
      </c>
      <c r="RE304" s="44">
        <v>54.54545454545454</v>
      </c>
      <c r="RF304" s="44">
        <v>70.967741935483872</v>
      </c>
      <c r="RG304" s="44">
        <v>75</v>
      </c>
      <c r="RH304" s="44">
        <v>76.923076923076934</v>
      </c>
      <c r="RI304" s="44">
        <v>72.727272727272734</v>
      </c>
      <c r="RJ304" s="44">
        <v>66.666666666666657</v>
      </c>
      <c r="RK304" s="44">
        <v>68.571428571428569</v>
      </c>
      <c r="RL304" s="44">
        <v>60.526315789473685</v>
      </c>
      <c r="RM304" s="25">
        <v>5</v>
      </c>
      <c r="RN304" s="25">
        <v>9</v>
      </c>
      <c r="RO304" s="25">
        <v>14</v>
      </c>
      <c r="RP304" s="25">
        <v>8</v>
      </c>
      <c r="RQ304" s="25">
        <v>18</v>
      </c>
      <c r="RR304" s="25">
        <v>10</v>
      </c>
      <c r="RS304" s="25">
        <v>14</v>
      </c>
      <c r="RT304" s="25">
        <v>10</v>
      </c>
      <c r="RU304" s="25">
        <v>26</v>
      </c>
      <c r="RV304" s="25">
        <v>18</v>
      </c>
      <c r="RW304" s="25">
        <v>17</v>
      </c>
      <c r="RX304" s="25">
        <v>17</v>
      </c>
      <c r="RY304" s="25">
        <v>5</v>
      </c>
      <c r="RZ304" s="25">
        <v>5</v>
      </c>
      <c r="SA304" s="25">
        <v>14</v>
      </c>
      <c r="SB304" s="25">
        <v>8</v>
      </c>
      <c r="SC304" s="25">
        <v>13</v>
      </c>
      <c r="SD304" s="25">
        <v>3</v>
      </c>
      <c r="SE304" s="25">
        <v>9</v>
      </c>
      <c r="SF304" s="25">
        <v>8</v>
      </c>
      <c r="SG304" s="25">
        <v>20</v>
      </c>
      <c r="SH304" s="25">
        <v>13</v>
      </c>
      <c r="SI304" s="25">
        <v>8</v>
      </c>
      <c r="SJ304" s="25">
        <v>16</v>
      </c>
      <c r="SK304" s="25">
        <v>4</v>
      </c>
      <c r="SL304" s="25">
        <v>5</v>
      </c>
      <c r="SM304" s="25">
        <v>11</v>
      </c>
      <c r="SN304" s="25">
        <v>7</v>
      </c>
      <c r="SO304" s="25">
        <v>12</v>
      </c>
      <c r="SP304" s="25">
        <v>3</v>
      </c>
      <c r="SQ304" s="25">
        <v>6</v>
      </c>
      <c r="SR304" s="25">
        <v>7</v>
      </c>
      <c r="SS304" s="25">
        <v>19</v>
      </c>
      <c r="ST304" s="25">
        <v>9</v>
      </c>
      <c r="SU304" s="25">
        <v>5</v>
      </c>
      <c r="SV304" s="25">
        <v>9</v>
      </c>
      <c r="SW304" s="44">
        <v>55.555555555555557</v>
      </c>
      <c r="SX304" s="44">
        <v>75</v>
      </c>
      <c r="SY304" s="44">
        <v>63.636363636363633</v>
      </c>
      <c r="SZ304" s="44">
        <v>50</v>
      </c>
      <c r="TA304" s="44">
        <v>78.260869565217391</v>
      </c>
      <c r="TB304" s="44">
        <v>76.923076923076934</v>
      </c>
      <c r="TC304" s="44">
        <v>70</v>
      </c>
      <c r="TD304" s="44">
        <v>66.666666666666657</v>
      </c>
      <c r="TE304" s="44">
        <v>86.666666666666671</v>
      </c>
      <c r="TF304" s="44">
        <v>69.230769230769226</v>
      </c>
      <c r="TG304" s="44">
        <v>60.714285714285708</v>
      </c>
      <c r="TH304" s="44">
        <v>50</v>
      </c>
      <c r="TI304" s="44">
        <v>55.555555555555557</v>
      </c>
      <c r="TJ304" s="44">
        <v>41.666666666666671</v>
      </c>
      <c r="TK304" s="44">
        <v>63.636363636363633</v>
      </c>
      <c r="TL304" s="44">
        <v>50</v>
      </c>
      <c r="TM304" s="44">
        <v>56.521739130434781</v>
      </c>
      <c r="TN304" s="44">
        <v>23.076923076923077</v>
      </c>
      <c r="TO304" s="44">
        <v>45</v>
      </c>
      <c r="TP304" s="44">
        <v>53.333333333333336</v>
      </c>
      <c r="TQ304" s="44">
        <v>66.666666666666657</v>
      </c>
      <c r="TR304" s="44">
        <v>50</v>
      </c>
      <c r="TS304" s="44">
        <v>28.571428571428569</v>
      </c>
      <c r="TT304" s="44">
        <v>47.058823529411761</v>
      </c>
      <c r="TU304" s="44">
        <v>44.444444444444443</v>
      </c>
      <c r="TV304" s="44">
        <v>41.666666666666671</v>
      </c>
      <c r="TW304" s="44">
        <v>50</v>
      </c>
      <c r="TX304" s="44">
        <v>43.75</v>
      </c>
      <c r="TY304" s="44">
        <v>52.173913043478258</v>
      </c>
      <c r="TZ304" s="44">
        <v>23.076923076923077</v>
      </c>
      <c r="UA304" s="44">
        <v>30</v>
      </c>
      <c r="UB304" s="44">
        <v>46.666666666666664</v>
      </c>
      <c r="UC304" s="44">
        <v>63.333333333333329</v>
      </c>
      <c r="UD304" s="44">
        <v>34.615384615384613</v>
      </c>
      <c r="UE304" s="44">
        <v>17.857142857142858</v>
      </c>
      <c r="UF304" s="44">
        <v>26.47058823529412</v>
      </c>
    </row>
    <row r="305" spans="1:552" x14ac:dyDescent="0.25">
      <c r="A305" s="2" t="str">
        <f t="shared" si="4"/>
        <v xml:space="preserve">520025 Águas Lindas de Goiás                                                                                                                        </v>
      </c>
      <c r="B305" s="58">
        <v>520025</v>
      </c>
      <c r="C305" s="2" t="s">
        <v>349</v>
      </c>
      <c r="D305" s="56">
        <v>5</v>
      </c>
      <c r="E305" s="56">
        <v>4</v>
      </c>
      <c r="F305" s="56">
        <v>3</v>
      </c>
      <c r="G305" s="56">
        <v>4</v>
      </c>
      <c r="H305" s="56">
        <v>3</v>
      </c>
      <c r="I305" s="56">
        <v>4</v>
      </c>
      <c r="J305" s="56">
        <v>4</v>
      </c>
      <c r="K305" s="56">
        <v>4</v>
      </c>
      <c r="L305" s="56">
        <v>1</v>
      </c>
      <c r="M305" s="56">
        <v>5</v>
      </c>
      <c r="N305" s="56">
        <v>5</v>
      </c>
      <c r="O305" s="56">
        <v>4</v>
      </c>
      <c r="P305" s="59">
        <v>1</v>
      </c>
      <c r="Q305" s="59">
        <v>2</v>
      </c>
      <c r="R305" s="59">
        <v>1</v>
      </c>
      <c r="S305" s="59">
        <v>2</v>
      </c>
      <c r="T305" s="59">
        <v>2</v>
      </c>
      <c r="U305" s="59">
        <v>2</v>
      </c>
      <c r="V305" s="59">
        <v>2</v>
      </c>
      <c r="W305" s="59">
        <v>3</v>
      </c>
      <c r="X305" s="59">
        <v>0</v>
      </c>
      <c r="Y305" s="59">
        <v>2</v>
      </c>
      <c r="Z305" s="59">
        <v>3</v>
      </c>
      <c r="AA305" s="59">
        <v>2</v>
      </c>
      <c r="AB305" s="62">
        <v>20</v>
      </c>
      <c r="AC305" s="62">
        <v>50</v>
      </c>
      <c r="AD305" s="62">
        <v>33.333333333333329</v>
      </c>
      <c r="AE305" s="62">
        <v>50</v>
      </c>
      <c r="AF305" s="62">
        <v>66.666666666666657</v>
      </c>
      <c r="AG305" s="62">
        <v>50</v>
      </c>
      <c r="AH305" s="62">
        <v>50</v>
      </c>
      <c r="AI305" s="62">
        <v>75</v>
      </c>
      <c r="AJ305" s="62">
        <v>0</v>
      </c>
      <c r="AK305" s="62">
        <v>40</v>
      </c>
      <c r="AL305" s="62">
        <v>60</v>
      </c>
      <c r="AM305" s="62">
        <v>50</v>
      </c>
      <c r="AN305" s="61">
        <v>4</v>
      </c>
      <c r="AO305" s="25">
        <v>2</v>
      </c>
      <c r="AP305" s="25">
        <v>2</v>
      </c>
      <c r="AQ305" s="25">
        <v>2</v>
      </c>
      <c r="AR305" s="25">
        <v>1</v>
      </c>
      <c r="AS305" s="25">
        <v>1</v>
      </c>
      <c r="AT305" s="25">
        <v>2</v>
      </c>
      <c r="AU305" s="25">
        <v>1</v>
      </c>
      <c r="AV305" s="25">
        <v>1</v>
      </c>
      <c r="AW305" s="25">
        <v>3</v>
      </c>
      <c r="AX305" s="25">
        <v>2</v>
      </c>
      <c r="AY305" s="25">
        <v>1</v>
      </c>
      <c r="AZ305" s="39">
        <v>80</v>
      </c>
      <c r="BA305" s="39">
        <v>50</v>
      </c>
      <c r="BB305" s="39">
        <v>66.666666666666657</v>
      </c>
      <c r="BC305" s="39">
        <v>50</v>
      </c>
      <c r="BD305" s="39">
        <v>33.333333333333329</v>
      </c>
      <c r="BE305" s="39">
        <v>25</v>
      </c>
      <c r="BF305" s="39">
        <v>50</v>
      </c>
      <c r="BG305" s="39">
        <v>25</v>
      </c>
      <c r="BH305" s="39">
        <v>100</v>
      </c>
      <c r="BI305" s="39">
        <v>60</v>
      </c>
      <c r="BJ305" s="39">
        <v>40</v>
      </c>
      <c r="BK305" s="39">
        <v>25</v>
      </c>
      <c r="BL305" s="25">
        <v>0</v>
      </c>
      <c r="BM305" s="25">
        <v>0</v>
      </c>
      <c r="BN305" s="25">
        <v>0</v>
      </c>
      <c r="BO305" s="25">
        <v>0</v>
      </c>
      <c r="BP305" s="25">
        <v>0</v>
      </c>
      <c r="BQ305" s="25">
        <v>1</v>
      </c>
      <c r="BR305" s="25">
        <v>0</v>
      </c>
      <c r="BS305" s="25">
        <v>0</v>
      </c>
      <c r="BT305" s="25">
        <v>0</v>
      </c>
      <c r="BU305" s="25">
        <v>0</v>
      </c>
      <c r="BV305" s="25">
        <v>0</v>
      </c>
      <c r="BW305" s="25">
        <v>1</v>
      </c>
      <c r="BX305" s="39">
        <v>0</v>
      </c>
      <c r="BY305" s="39">
        <v>0</v>
      </c>
      <c r="BZ305" s="39">
        <v>0</v>
      </c>
      <c r="CA305" s="39">
        <v>0</v>
      </c>
      <c r="CB305" s="39">
        <v>0</v>
      </c>
      <c r="CC305" s="39">
        <v>25</v>
      </c>
      <c r="CD305" s="39">
        <v>0</v>
      </c>
      <c r="CE305" s="39">
        <v>0</v>
      </c>
      <c r="CF305" s="39">
        <v>0</v>
      </c>
      <c r="CG305" s="39">
        <v>0</v>
      </c>
      <c r="CH305" s="39">
        <v>0</v>
      </c>
      <c r="CI305" s="39">
        <v>25</v>
      </c>
      <c r="CJ305" s="63">
        <v>0</v>
      </c>
      <c r="CK305" s="63">
        <v>1</v>
      </c>
      <c r="CL305" s="63">
        <v>1</v>
      </c>
      <c r="CM305" s="63">
        <v>1</v>
      </c>
      <c r="CN305" s="63">
        <v>0</v>
      </c>
      <c r="CO305" s="63">
        <v>0</v>
      </c>
      <c r="CP305" s="63">
        <v>0</v>
      </c>
      <c r="CQ305" s="63">
        <v>1</v>
      </c>
      <c r="CR305" s="63">
        <v>0</v>
      </c>
      <c r="CS305" s="63">
        <v>1</v>
      </c>
      <c r="CT305" s="63">
        <v>3</v>
      </c>
      <c r="CU305" s="63">
        <v>0</v>
      </c>
      <c r="CV305" s="63">
        <v>0</v>
      </c>
      <c r="CW305" s="63">
        <v>0</v>
      </c>
      <c r="CX305" s="63">
        <v>0</v>
      </c>
      <c r="CY305" s="63">
        <v>0</v>
      </c>
      <c r="CZ305" s="63">
        <v>0</v>
      </c>
      <c r="DA305" s="63">
        <v>0</v>
      </c>
      <c r="DB305" s="63">
        <v>0</v>
      </c>
      <c r="DC305" s="63">
        <v>1</v>
      </c>
      <c r="DD305" s="63">
        <v>0</v>
      </c>
      <c r="DE305" s="63">
        <v>0</v>
      </c>
      <c r="DF305" s="63">
        <v>0</v>
      </c>
      <c r="DG305" s="63">
        <v>0</v>
      </c>
      <c r="DH305" s="25">
        <v>0</v>
      </c>
      <c r="DI305" s="25">
        <v>0</v>
      </c>
      <c r="DJ305" s="25">
        <v>0</v>
      </c>
      <c r="DK305" s="25">
        <v>1</v>
      </c>
      <c r="DL305" s="25">
        <v>0</v>
      </c>
      <c r="DM305" s="25">
        <v>0</v>
      </c>
      <c r="DN305" s="25">
        <v>0</v>
      </c>
      <c r="DO305" s="25">
        <v>0</v>
      </c>
      <c r="DP305" s="25">
        <v>0</v>
      </c>
      <c r="DQ305" s="25">
        <v>0</v>
      </c>
      <c r="DR305" s="25">
        <v>0</v>
      </c>
      <c r="DS305" s="25">
        <v>0</v>
      </c>
      <c r="DT305" s="34">
        <v>0</v>
      </c>
      <c r="DU305" s="34">
        <v>1</v>
      </c>
      <c r="DV305" s="34">
        <v>1</v>
      </c>
      <c r="DW305" s="34">
        <v>2</v>
      </c>
      <c r="DX305" s="34">
        <v>0</v>
      </c>
      <c r="DY305" s="34">
        <v>0</v>
      </c>
      <c r="DZ305" s="34">
        <v>0</v>
      </c>
      <c r="EA305" s="2">
        <v>2</v>
      </c>
      <c r="EB305" s="2">
        <v>0</v>
      </c>
      <c r="EC305" s="2">
        <v>1</v>
      </c>
      <c r="ED305" s="2">
        <v>3</v>
      </c>
      <c r="EE305" s="2">
        <v>0</v>
      </c>
      <c r="EF305" s="34">
        <v>999999999</v>
      </c>
      <c r="EG305" s="34">
        <v>100</v>
      </c>
      <c r="EH305" s="34">
        <v>100</v>
      </c>
      <c r="EI305" s="34">
        <v>50</v>
      </c>
      <c r="EJ305" s="34">
        <v>999999999</v>
      </c>
      <c r="EK305" s="34">
        <v>999999999</v>
      </c>
      <c r="EL305" s="34">
        <v>999999999</v>
      </c>
      <c r="EM305" s="34">
        <v>50</v>
      </c>
      <c r="EN305" s="34">
        <v>999999999</v>
      </c>
      <c r="EO305" s="34">
        <v>100</v>
      </c>
      <c r="EP305" s="34">
        <v>100</v>
      </c>
      <c r="EQ305" s="34">
        <v>999999999</v>
      </c>
      <c r="ER305" s="34">
        <v>999999999</v>
      </c>
      <c r="ES305" s="34">
        <v>0</v>
      </c>
      <c r="ET305" s="34">
        <v>0</v>
      </c>
      <c r="EU305" s="34">
        <v>0</v>
      </c>
      <c r="EV305" s="34">
        <v>999999999</v>
      </c>
      <c r="EW305" s="34">
        <v>999999999</v>
      </c>
      <c r="EX305" s="34">
        <v>999999999</v>
      </c>
      <c r="EY305" s="34">
        <v>50</v>
      </c>
      <c r="EZ305" s="34">
        <v>999999999</v>
      </c>
      <c r="FA305" s="34">
        <v>0</v>
      </c>
      <c r="FB305" s="34">
        <v>0</v>
      </c>
      <c r="FC305" s="34">
        <v>999999999</v>
      </c>
      <c r="FD305" s="42">
        <v>999999999</v>
      </c>
      <c r="FE305" s="42">
        <v>0</v>
      </c>
      <c r="FF305" s="42">
        <v>0</v>
      </c>
      <c r="FG305" s="42">
        <v>50</v>
      </c>
      <c r="FH305" s="42">
        <v>999999999</v>
      </c>
      <c r="FI305" s="42">
        <v>999999999</v>
      </c>
      <c r="FJ305" s="42">
        <v>999999999</v>
      </c>
      <c r="FK305" s="42">
        <v>0</v>
      </c>
      <c r="FL305" s="42">
        <v>999999999</v>
      </c>
      <c r="FM305" s="42">
        <v>0</v>
      </c>
      <c r="FN305" s="42">
        <v>0</v>
      </c>
      <c r="FO305" s="42">
        <v>999999999</v>
      </c>
      <c r="FP305" s="42">
        <v>0</v>
      </c>
      <c r="FQ305" s="2">
        <v>1</v>
      </c>
      <c r="FR305" s="2">
        <v>0</v>
      </c>
      <c r="FS305" s="2">
        <v>0</v>
      </c>
      <c r="FT305" s="2">
        <v>1</v>
      </c>
      <c r="FU305" s="2">
        <v>2</v>
      </c>
      <c r="FV305" s="2">
        <v>1</v>
      </c>
      <c r="FW305" s="2">
        <v>2</v>
      </c>
      <c r="FX305" s="2">
        <v>0</v>
      </c>
      <c r="FY305" s="2">
        <v>2</v>
      </c>
      <c r="FZ305" s="2">
        <v>2</v>
      </c>
      <c r="GA305" s="2">
        <v>0</v>
      </c>
      <c r="GB305" s="25">
        <v>0</v>
      </c>
      <c r="GC305" s="25">
        <v>0</v>
      </c>
      <c r="GD305" s="25">
        <v>0</v>
      </c>
      <c r="GE305" s="25">
        <v>2</v>
      </c>
      <c r="GF305" s="25">
        <v>0</v>
      </c>
      <c r="GG305" s="25">
        <v>0</v>
      </c>
      <c r="GH305" s="25">
        <v>0</v>
      </c>
      <c r="GI305" s="25">
        <v>0</v>
      </c>
      <c r="GJ305" s="25">
        <v>0</v>
      </c>
      <c r="GK305" s="25">
        <v>0</v>
      </c>
      <c r="GL305" s="25">
        <v>0</v>
      </c>
      <c r="GM305" s="25">
        <v>0</v>
      </c>
      <c r="GN305" s="2">
        <v>0</v>
      </c>
      <c r="GO305" s="2">
        <v>0</v>
      </c>
      <c r="GP305" s="2">
        <v>0</v>
      </c>
      <c r="GQ305" s="2">
        <v>0</v>
      </c>
      <c r="GR305" s="2">
        <v>1</v>
      </c>
      <c r="GS305" s="2">
        <v>0</v>
      </c>
      <c r="GT305" s="2">
        <v>0</v>
      </c>
      <c r="GU305" s="2">
        <v>0</v>
      </c>
      <c r="GV305" s="2">
        <v>0</v>
      </c>
      <c r="GW305" s="2">
        <v>0</v>
      </c>
      <c r="GX305" s="2">
        <v>1</v>
      </c>
      <c r="GY305" s="2">
        <v>1</v>
      </c>
      <c r="GZ305" s="2">
        <v>0</v>
      </c>
      <c r="HA305" s="2">
        <v>1</v>
      </c>
      <c r="HB305" s="2">
        <v>0</v>
      </c>
      <c r="HC305" s="2">
        <v>2</v>
      </c>
      <c r="HD305" s="2">
        <v>2</v>
      </c>
      <c r="HE305" s="2">
        <v>2</v>
      </c>
      <c r="HF305" s="2">
        <v>1</v>
      </c>
      <c r="HG305" s="2">
        <v>2</v>
      </c>
      <c r="HH305" s="2">
        <v>0</v>
      </c>
      <c r="HI305" s="2">
        <v>2</v>
      </c>
      <c r="HJ305" s="2">
        <v>3</v>
      </c>
      <c r="HK305" s="2">
        <v>1</v>
      </c>
      <c r="HL305" s="34">
        <v>999999999</v>
      </c>
      <c r="HM305" s="34">
        <v>100</v>
      </c>
      <c r="HN305" s="34">
        <v>999999999</v>
      </c>
      <c r="HO305" s="34">
        <v>0</v>
      </c>
      <c r="HP305" s="34">
        <v>50</v>
      </c>
      <c r="HQ305" s="34">
        <v>100</v>
      </c>
      <c r="HR305" s="34">
        <v>100</v>
      </c>
      <c r="HS305" s="34">
        <v>100</v>
      </c>
      <c r="HT305" s="34">
        <v>999999999</v>
      </c>
      <c r="HU305" s="34">
        <v>100</v>
      </c>
      <c r="HV305" s="34">
        <v>66.666666666666657</v>
      </c>
      <c r="HW305" s="34">
        <v>0</v>
      </c>
      <c r="HX305" s="39">
        <v>999999999</v>
      </c>
      <c r="HY305" s="39">
        <v>0</v>
      </c>
      <c r="HZ305" s="39">
        <v>999999999</v>
      </c>
      <c r="IA305" s="39">
        <v>100</v>
      </c>
      <c r="IB305" s="39">
        <v>0</v>
      </c>
      <c r="IC305" s="39">
        <v>0</v>
      </c>
      <c r="ID305" s="39">
        <v>0</v>
      </c>
      <c r="IE305" s="39">
        <v>0</v>
      </c>
      <c r="IF305" s="39">
        <v>999999999</v>
      </c>
      <c r="IG305" s="39">
        <v>0</v>
      </c>
      <c r="IH305" s="39">
        <v>0</v>
      </c>
      <c r="II305" s="39">
        <v>0</v>
      </c>
      <c r="IJ305" s="39">
        <v>999999999</v>
      </c>
      <c r="IK305" s="39">
        <v>0</v>
      </c>
      <c r="IL305" s="39">
        <v>999999999</v>
      </c>
      <c r="IM305" s="39">
        <v>0</v>
      </c>
      <c r="IN305" s="39">
        <v>50</v>
      </c>
      <c r="IO305" s="39">
        <v>0</v>
      </c>
      <c r="IP305" s="39">
        <v>0</v>
      </c>
      <c r="IQ305" s="39">
        <v>0</v>
      </c>
      <c r="IR305" s="39">
        <v>999999999</v>
      </c>
      <c r="IS305" s="39">
        <v>0</v>
      </c>
      <c r="IT305" s="39">
        <v>33.333333333333329</v>
      </c>
      <c r="IU305" s="39">
        <v>100</v>
      </c>
      <c r="IV305" s="39">
        <v>1</v>
      </c>
      <c r="IW305" s="39">
        <v>1</v>
      </c>
      <c r="IX305" s="39">
        <v>0</v>
      </c>
      <c r="IY305" s="39">
        <v>1</v>
      </c>
      <c r="IZ305" s="39">
        <v>0</v>
      </c>
      <c r="JA305" s="39">
        <v>1</v>
      </c>
      <c r="JB305" s="39">
        <v>2</v>
      </c>
      <c r="JC305" s="39">
        <v>1</v>
      </c>
      <c r="JD305" s="2">
        <v>1</v>
      </c>
      <c r="JE305" s="2">
        <v>3</v>
      </c>
      <c r="JF305" s="2">
        <v>0</v>
      </c>
      <c r="JG305" s="2">
        <v>1</v>
      </c>
      <c r="JH305" s="2">
        <v>0</v>
      </c>
      <c r="JI305" s="2">
        <v>0</v>
      </c>
      <c r="JJ305" s="2">
        <v>0</v>
      </c>
      <c r="JK305" s="2">
        <v>1</v>
      </c>
      <c r="JL305" s="2">
        <v>1</v>
      </c>
      <c r="JM305" s="44">
        <v>0</v>
      </c>
      <c r="JN305" s="44">
        <v>0</v>
      </c>
      <c r="JO305" s="44">
        <v>0</v>
      </c>
      <c r="JP305" s="2">
        <v>0</v>
      </c>
      <c r="JQ305" s="2">
        <v>0</v>
      </c>
      <c r="JR305" s="2">
        <v>0</v>
      </c>
      <c r="JS305" s="2">
        <v>0</v>
      </c>
      <c r="JT305" s="2">
        <v>1</v>
      </c>
      <c r="JU305" s="2">
        <v>1</v>
      </c>
      <c r="JV305" s="2">
        <v>2</v>
      </c>
      <c r="JW305" s="2">
        <v>0</v>
      </c>
      <c r="JX305" s="2">
        <v>0</v>
      </c>
      <c r="JY305" s="2">
        <v>0</v>
      </c>
      <c r="JZ305" s="2">
        <v>0</v>
      </c>
      <c r="KA305" s="2">
        <v>0</v>
      </c>
      <c r="KB305" s="25">
        <v>0</v>
      </c>
      <c r="KC305" s="25">
        <v>0</v>
      </c>
      <c r="KD305" s="25">
        <v>2</v>
      </c>
      <c r="KE305" s="25">
        <v>0</v>
      </c>
      <c r="KF305" s="25">
        <v>2</v>
      </c>
      <c r="KG305" s="25">
        <v>2</v>
      </c>
      <c r="KH305" s="25">
        <v>2</v>
      </c>
      <c r="KI305" s="25">
        <v>2</v>
      </c>
      <c r="KJ305" s="25">
        <v>1</v>
      </c>
      <c r="KK305" s="25">
        <v>1</v>
      </c>
      <c r="KL305" s="25">
        <v>2</v>
      </c>
      <c r="KM305" s="25">
        <v>1</v>
      </c>
      <c r="KN305" s="25">
        <v>1</v>
      </c>
      <c r="KO305" s="25">
        <v>3</v>
      </c>
      <c r="KP305" s="25">
        <v>2</v>
      </c>
      <c r="KQ305" s="25">
        <v>1</v>
      </c>
      <c r="KR305" s="44">
        <v>50</v>
      </c>
      <c r="KS305" s="44">
        <v>50</v>
      </c>
      <c r="KT305" s="44">
        <v>0</v>
      </c>
      <c r="KU305" s="44">
        <v>50</v>
      </c>
      <c r="KV305" s="44">
        <v>0</v>
      </c>
      <c r="KW305" s="44">
        <v>100</v>
      </c>
      <c r="KX305" s="44">
        <v>100</v>
      </c>
      <c r="KY305" s="44">
        <v>100</v>
      </c>
      <c r="KZ305" s="44">
        <v>100</v>
      </c>
      <c r="LA305" s="44">
        <v>100</v>
      </c>
      <c r="LB305" s="44">
        <v>0</v>
      </c>
      <c r="LC305" s="44">
        <v>100</v>
      </c>
      <c r="LD305" s="44">
        <v>0</v>
      </c>
      <c r="LE305" s="44">
        <v>0</v>
      </c>
      <c r="LF305" s="44">
        <v>0</v>
      </c>
      <c r="LG305" s="44">
        <v>50</v>
      </c>
      <c r="LH305" s="44">
        <v>100</v>
      </c>
      <c r="LI305" s="44">
        <v>0</v>
      </c>
      <c r="LJ305" s="44">
        <v>0</v>
      </c>
      <c r="LK305" s="44">
        <v>0</v>
      </c>
      <c r="LL305" s="44">
        <v>0</v>
      </c>
      <c r="LM305" s="44">
        <v>0</v>
      </c>
      <c r="LN305" s="44">
        <v>0</v>
      </c>
      <c r="LO305" s="44">
        <v>0</v>
      </c>
      <c r="LP305" s="44">
        <v>50</v>
      </c>
      <c r="LQ305" s="44">
        <v>50</v>
      </c>
      <c r="LR305" s="44">
        <v>100</v>
      </c>
      <c r="LS305" s="44">
        <v>0</v>
      </c>
      <c r="LT305" s="44">
        <v>0</v>
      </c>
      <c r="LU305" s="44">
        <v>0</v>
      </c>
      <c r="LV305" s="44">
        <v>0</v>
      </c>
      <c r="LW305" s="44">
        <v>0</v>
      </c>
      <c r="LX305" s="44">
        <v>0</v>
      </c>
      <c r="LY305" s="44">
        <v>0</v>
      </c>
      <c r="LZ305" s="44">
        <v>100</v>
      </c>
      <c r="MA305" s="44">
        <v>0</v>
      </c>
      <c r="MB305" s="25">
        <v>0</v>
      </c>
      <c r="MC305" s="25">
        <v>1</v>
      </c>
      <c r="MD305" s="25">
        <v>0</v>
      </c>
      <c r="ME305" s="25">
        <v>2</v>
      </c>
      <c r="MF305" s="25">
        <v>0</v>
      </c>
      <c r="MG305" s="25">
        <v>0</v>
      </c>
      <c r="MH305" s="25">
        <v>0</v>
      </c>
      <c r="MI305" s="25">
        <v>1</v>
      </c>
      <c r="MJ305" s="25">
        <v>0</v>
      </c>
      <c r="MK305" s="25">
        <v>0</v>
      </c>
      <c r="ML305" s="25">
        <v>0</v>
      </c>
      <c r="MM305" s="25">
        <v>0</v>
      </c>
      <c r="MN305" s="25">
        <v>0</v>
      </c>
      <c r="MO305" s="25">
        <v>1</v>
      </c>
      <c r="MP305" s="25">
        <v>1</v>
      </c>
      <c r="MQ305" s="25">
        <v>2</v>
      </c>
      <c r="MR305" s="25">
        <v>0</v>
      </c>
      <c r="MS305" s="25">
        <v>0</v>
      </c>
      <c r="MT305" s="25">
        <v>0</v>
      </c>
      <c r="MU305" s="25">
        <v>1</v>
      </c>
      <c r="MV305" s="25">
        <v>0</v>
      </c>
      <c r="MW305" s="44">
        <v>0</v>
      </c>
      <c r="MX305" s="44">
        <v>1</v>
      </c>
      <c r="MY305" s="44">
        <v>0</v>
      </c>
      <c r="MZ305" s="44">
        <v>999999999</v>
      </c>
      <c r="NA305" s="44">
        <v>100</v>
      </c>
      <c r="NB305" s="44">
        <v>0</v>
      </c>
      <c r="NC305" s="44">
        <v>100</v>
      </c>
      <c r="ND305" s="44">
        <v>999999999</v>
      </c>
      <c r="NE305" s="44">
        <v>999999999</v>
      </c>
      <c r="NF305" s="44">
        <v>999999999</v>
      </c>
      <c r="NG305" s="44">
        <v>100</v>
      </c>
      <c r="NH305" s="44">
        <v>999999999</v>
      </c>
      <c r="NI305" s="44">
        <v>999999999</v>
      </c>
      <c r="NJ305" s="44">
        <v>0</v>
      </c>
      <c r="NK305" s="44">
        <v>999999999</v>
      </c>
      <c r="NL305" s="25">
        <v>0</v>
      </c>
      <c r="NM305" s="25">
        <v>0</v>
      </c>
      <c r="NN305" s="25">
        <v>0</v>
      </c>
      <c r="NO305" s="25">
        <v>0</v>
      </c>
      <c r="NP305" s="25">
        <v>0</v>
      </c>
      <c r="NQ305" s="25">
        <v>0</v>
      </c>
      <c r="NR305" s="25">
        <v>0</v>
      </c>
      <c r="NS305" s="25">
        <v>0</v>
      </c>
      <c r="NT305" s="25">
        <v>0</v>
      </c>
      <c r="NU305" s="25">
        <v>0</v>
      </c>
      <c r="NV305" s="25">
        <v>0</v>
      </c>
      <c r="NW305" s="25">
        <v>0</v>
      </c>
      <c r="NX305" s="25">
        <v>0</v>
      </c>
      <c r="NY305" s="25">
        <v>1</v>
      </c>
      <c r="NZ305" s="25">
        <v>0</v>
      </c>
      <c r="OA305" s="25">
        <v>0</v>
      </c>
      <c r="OB305" s="25">
        <v>1</v>
      </c>
      <c r="OC305" s="25">
        <v>0</v>
      </c>
      <c r="OD305" s="44">
        <v>0</v>
      </c>
      <c r="OE305" s="44">
        <v>0</v>
      </c>
      <c r="OF305" s="44">
        <v>0</v>
      </c>
      <c r="OG305" s="44">
        <v>0</v>
      </c>
      <c r="OH305" s="44">
        <v>0</v>
      </c>
      <c r="OI305" s="44">
        <v>1</v>
      </c>
      <c r="OJ305" s="44">
        <v>999999999</v>
      </c>
      <c r="OK305" s="44">
        <v>0</v>
      </c>
      <c r="OL305" s="44">
        <v>999999999</v>
      </c>
      <c r="OM305" s="44">
        <v>999999999</v>
      </c>
      <c r="ON305" s="44">
        <v>0</v>
      </c>
      <c r="OO305" s="44">
        <v>999999999</v>
      </c>
      <c r="OP305" s="44">
        <v>999999999</v>
      </c>
      <c r="OQ305" s="44">
        <v>999999999</v>
      </c>
      <c r="OR305" s="44">
        <v>999999999</v>
      </c>
      <c r="OS305" s="44">
        <v>999999999</v>
      </c>
      <c r="OT305" s="44">
        <v>999999999</v>
      </c>
      <c r="OU305" s="44">
        <v>0</v>
      </c>
      <c r="OV305" s="25">
        <v>0</v>
      </c>
      <c r="OW305" s="25">
        <v>2</v>
      </c>
      <c r="OX305" s="25">
        <v>3</v>
      </c>
      <c r="OY305" s="25">
        <v>2</v>
      </c>
      <c r="OZ305" s="25">
        <v>3</v>
      </c>
      <c r="PA305" s="25">
        <v>2</v>
      </c>
      <c r="PB305" s="25">
        <v>3</v>
      </c>
      <c r="PC305" s="25">
        <v>3</v>
      </c>
      <c r="PD305" s="25">
        <v>2</v>
      </c>
      <c r="PE305" s="25">
        <v>5</v>
      </c>
      <c r="PF305" s="25">
        <v>6</v>
      </c>
      <c r="PG305" s="25">
        <v>4</v>
      </c>
      <c r="PH305" s="25">
        <v>5</v>
      </c>
      <c r="PI305" s="25">
        <v>5</v>
      </c>
      <c r="PJ305" s="25">
        <v>6</v>
      </c>
      <c r="PK305" s="25">
        <v>5</v>
      </c>
      <c r="PL305" s="25">
        <v>5</v>
      </c>
      <c r="PM305" s="25">
        <v>4</v>
      </c>
      <c r="PN305" s="25">
        <v>6</v>
      </c>
      <c r="PO305" s="25">
        <v>5</v>
      </c>
      <c r="PP305" s="25">
        <v>3</v>
      </c>
      <c r="PQ305" s="25">
        <v>5</v>
      </c>
      <c r="PR305" s="25">
        <v>7</v>
      </c>
      <c r="PS305" s="25">
        <v>7</v>
      </c>
      <c r="PT305" s="44">
        <v>0</v>
      </c>
      <c r="PU305" s="44">
        <v>40</v>
      </c>
      <c r="PV305" s="44">
        <v>50</v>
      </c>
      <c r="PW305" s="44">
        <v>40</v>
      </c>
      <c r="PX305" s="44">
        <v>60</v>
      </c>
      <c r="PY305" s="44">
        <v>50</v>
      </c>
      <c r="PZ305" s="44">
        <v>50</v>
      </c>
      <c r="QA305" s="44">
        <v>60</v>
      </c>
      <c r="QB305" s="44">
        <v>66.666666666666657</v>
      </c>
      <c r="QC305" s="44">
        <v>100</v>
      </c>
      <c r="QD305" s="44">
        <v>85.714285714285708</v>
      </c>
      <c r="QE305" s="44">
        <v>57.142857142857139</v>
      </c>
      <c r="QF305" s="25">
        <v>1</v>
      </c>
      <c r="QG305" s="25">
        <v>4</v>
      </c>
      <c r="QH305" s="25">
        <v>3</v>
      </c>
      <c r="QI305" s="25">
        <v>1</v>
      </c>
      <c r="QJ305" s="25">
        <v>2</v>
      </c>
      <c r="QK305" s="25">
        <v>2</v>
      </c>
      <c r="QL305" s="25">
        <v>4</v>
      </c>
      <c r="QM305" s="25">
        <v>4</v>
      </c>
      <c r="QN305" s="25">
        <v>2</v>
      </c>
      <c r="QO305" s="25">
        <v>4</v>
      </c>
      <c r="QP305" s="25">
        <v>2</v>
      </c>
      <c r="QQ305" s="25">
        <v>5</v>
      </c>
      <c r="QR305" s="25">
        <v>5</v>
      </c>
      <c r="QS305" s="25">
        <v>6</v>
      </c>
      <c r="QT305" s="25">
        <v>5</v>
      </c>
      <c r="QU305" s="25">
        <v>5</v>
      </c>
      <c r="QV305" s="25">
        <v>4</v>
      </c>
      <c r="QW305" s="25">
        <v>6</v>
      </c>
      <c r="QX305" s="25">
        <v>5</v>
      </c>
      <c r="QY305" s="25">
        <v>3</v>
      </c>
      <c r="QZ305" s="25">
        <v>5</v>
      </c>
      <c r="RA305" s="25">
        <v>7</v>
      </c>
      <c r="RB305" s="44">
        <v>20</v>
      </c>
      <c r="RC305" s="44">
        <v>80</v>
      </c>
      <c r="RD305" s="44">
        <v>50</v>
      </c>
      <c r="RE305" s="44">
        <v>20</v>
      </c>
      <c r="RF305" s="44">
        <v>40</v>
      </c>
      <c r="RG305" s="44">
        <v>50</v>
      </c>
      <c r="RH305" s="44">
        <v>66.666666666666657</v>
      </c>
      <c r="RI305" s="44">
        <v>80</v>
      </c>
      <c r="RJ305" s="44">
        <v>66.666666666666657</v>
      </c>
      <c r="RK305" s="44">
        <v>80</v>
      </c>
      <c r="RL305" s="44">
        <v>28.571428571428569</v>
      </c>
      <c r="RM305" s="25">
        <v>1</v>
      </c>
      <c r="RN305" s="25">
        <v>4</v>
      </c>
      <c r="RO305" s="25">
        <v>1</v>
      </c>
      <c r="RP305" s="25">
        <v>2</v>
      </c>
      <c r="RQ305" s="25">
        <v>2</v>
      </c>
      <c r="RR305" s="25">
        <v>3</v>
      </c>
      <c r="RS305" s="25">
        <v>2</v>
      </c>
      <c r="RT305" s="25">
        <v>2</v>
      </c>
      <c r="RU305" s="25">
        <v>1</v>
      </c>
      <c r="RV305" s="25">
        <v>4</v>
      </c>
      <c r="RW305" s="25">
        <v>4</v>
      </c>
      <c r="RX305" s="25">
        <v>2</v>
      </c>
      <c r="RY305" s="25">
        <v>1</v>
      </c>
      <c r="RZ305" s="25">
        <v>1</v>
      </c>
      <c r="SA305" s="25">
        <v>0</v>
      </c>
      <c r="SB305" s="25">
        <v>2</v>
      </c>
      <c r="SC305" s="25">
        <v>1</v>
      </c>
      <c r="SD305" s="25">
        <v>2</v>
      </c>
      <c r="SE305" s="25">
        <v>2</v>
      </c>
      <c r="SF305" s="25">
        <v>1</v>
      </c>
      <c r="SG305" s="25">
        <v>1</v>
      </c>
      <c r="SH305" s="25">
        <v>4</v>
      </c>
      <c r="SI305" s="25">
        <v>1</v>
      </c>
      <c r="SJ305" s="25">
        <v>2</v>
      </c>
      <c r="SK305" s="25">
        <v>1</v>
      </c>
      <c r="SL305" s="25">
        <v>1</v>
      </c>
      <c r="SM305" s="25">
        <v>0</v>
      </c>
      <c r="SN305" s="25">
        <v>2</v>
      </c>
      <c r="SO305" s="25">
        <v>1</v>
      </c>
      <c r="SP305" s="25">
        <v>2</v>
      </c>
      <c r="SQ305" s="25">
        <v>1</v>
      </c>
      <c r="SR305" s="25">
        <v>1</v>
      </c>
      <c r="SS305" s="25">
        <v>1</v>
      </c>
      <c r="ST305" s="25">
        <v>3</v>
      </c>
      <c r="SU305" s="25">
        <v>1</v>
      </c>
      <c r="SV305" s="25">
        <v>2</v>
      </c>
      <c r="SW305" s="44">
        <v>20</v>
      </c>
      <c r="SX305" s="44">
        <v>100</v>
      </c>
      <c r="SY305" s="44">
        <v>33.333333333333329</v>
      </c>
      <c r="SZ305" s="44">
        <v>50</v>
      </c>
      <c r="TA305" s="44">
        <v>66.666666666666657</v>
      </c>
      <c r="TB305" s="44">
        <v>75</v>
      </c>
      <c r="TC305" s="44">
        <v>50</v>
      </c>
      <c r="TD305" s="44">
        <v>50</v>
      </c>
      <c r="TE305" s="44">
        <v>100</v>
      </c>
      <c r="TF305" s="44">
        <v>80</v>
      </c>
      <c r="TG305" s="44">
        <v>80</v>
      </c>
      <c r="TH305" s="44">
        <v>50</v>
      </c>
      <c r="TI305" s="44">
        <v>20</v>
      </c>
      <c r="TJ305" s="44">
        <v>25</v>
      </c>
      <c r="TK305" s="44">
        <v>0</v>
      </c>
      <c r="TL305" s="44">
        <v>50</v>
      </c>
      <c r="TM305" s="44">
        <v>33.333333333333329</v>
      </c>
      <c r="TN305" s="44">
        <v>50</v>
      </c>
      <c r="TO305" s="44">
        <v>50</v>
      </c>
      <c r="TP305" s="44">
        <v>25</v>
      </c>
      <c r="TQ305" s="44">
        <v>100</v>
      </c>
      <c r="TR305" s="44">
        <v>80</v>
      </c>
      <c r="TS305" s="44">
        <v>20</v>
      </c>
      <c r="TT305" s="44">
        <v>50</v>
      </c>
      <c r="TU305" s="44">
        <v>20</v>
      </c>
      <c r="TV305" s="44">
        <v>25</v>
      </c>
      <c r="TW305" s="44">
        <v>0</v>
      </c>
      <c r="TX305" s="44">
        <v>50</v>
      </c>
      <c r="TY305" s="44">
        <v>33.333333333333329</v>
      </c>
      <c r="TZ305" s="44">
        <v>50</v>
      </c>
      <c r="UA305" s="44">
        <v>25</v>
      </c>
      <c r="UB305" s="44">
        <v>25</v>
      </c>
      <c r="UC305" s="44">
        <v>100</v>
      </c>
      <c r="UD305" s="44">
        <v>60</v>
      </c>
      <c r="UE305" s="44">
        <v>20</v>
      </c>
      <c r="UF305" s="44">
        <v>50</v>
      </c>
    </row>
    <row r="306" spans="1:552" x14ac:dyDescent="0.25">
      <c r="A306" s="2" t="str">
        <f t="shared" si="4"/>
        <v xml:space="preserve">520110 Anápolis                                                                                                                                     </v>
      </c>
      <c r="B306" s="58">
        <v>520110</v>
      </c>
      <c r="C306" s="2" t="s">
        <v>350</v>
      </c>
      <c r="D306" s="56">
        <v>12</v>
      </c>
      <c r="E306" s="56">
        <v>4</v>
      </c>
      <c r="F306" s="56">
        <v>8</v>
      </c>
      <c r="G306" s="56">
        <v>11</v>
      </c>
      <c r="H306" s="56">
        <v>11</v>
      </c>
      <c r="I306" s="56">
        <v>18</v>
      </c>
      <c r="J306" s="56">
        <v>7</v>
      </c>
      <c r="K306" s="56">
        <v>16</v>
      </c>
      <c r="L306" s="56">
        <v>8</v>
      </c>
      <c r="M306" s="56">
        <v>4</v>
      </c>
      <c r="N306" s="56">
        <v>16</v>
      </c>
      <c r="O306" s="56">
        <v>16</v>
      </c>
      <c r="P306" s="59">
        <v>4</v>
      </c>
      <c r="Q306" s="59">
        <v>0</v>
      </c>
      <c r="R306" s="59">
        <v>1</v>
      </c>
      <c r="S306" s="59">
        <v>4</v>
      </c>
      <c r="T306" s="59">
        <v>4</v>
      </c>
      <c r="U306" s="59">
        <v>7</v>
      </c>
      <c r="V306" s="59">
        <v>3</v>
      </c>
      <c r="W306" s="59">
        <v>11</v>
      </c>
      <c r="X306" s="59">
        <v>5</v>
      </c>
      <c r="Y306" s="59">
        <v>2</v>
      </c>
      <c r="Z306" s="59">
        <v>9</v>
      </c>
      <c r="AA306" s="59">
        <v>11</v>
      </c>
      <c r="AB306" s="62">
        <v>33.333333333333329</v>
      </c>
      <c r="AC306" s="62">
        <v>0</v>
      </c>
      <c r="AD306" s="62">
        <v>12.5</v>
      </c>
      <c r="AE306" s="62">
        <v>36.363636363636367</v>
      </c>
      <c r="AF306" s="62">
        <v>36.363636363636367</v>
      </c>
      <c r="AG306" s="62">
        <v>38.888888888888893</v>
      </c>
      <c r="AH306" s="62">
        <v>42.857142857142854</v>
      </c>
      <c r="AI306" s="62">
        <v>68.75</v>
      </c>
      <c r="AJ306" s="62">
        <v>62.5</v>
      </c>
      <c r="AK306" s="62">
        <v>50</v>
      </c>
      <c r="AL306" s="62">
        <v>56.25</v>
      </c>
      <c r="AM306" s="62">
        <v>68.75</v>
      </c>
      <c r="AN306" s="61">
        <v>8</v>
      </c>
      <c r="AO306" s="25">
        <v>4</v>
      </c>
      <c r="AP306" s="25">
        <v>7</v>
      </c>
      <c r="AQ306" s="25">
        <v>7</v>
      </c>
      <c r="AR306" s="25">
        <v>7</v>
      </c>
      <c r="AS306" s="25">
        <v>10</v>
      </c>
      <c r="AT306" s="25">
        <v>4</v>
      </c>
      <c r="AU306" s="25">
        <v>5</v>
      </c>
      <c r="AV306" s="25">
        <v>3</v>
      </c>
      <c r="AW306" s="25">
        <v>2</v>
      </c>
      <c r="AX306" s="25">
        <v>6</v>
      </c>
      <c r="AY306" s="25">
        <v>5</v>
      </c>
      <c r="AZ306" s="39">
        <v>66.666666666666657</v>
      </c>
      <c r="BA306" s="39">
        <v>100</v>
      </c>
      <c r="BB306" s="39">
        <v>87.5</v>
      </c>
      <c r="BC306" s="39">
        <v>63.636363636363633</v>
      </c>
      <c r="BD306" s="39">
        <v>63.636363636363633</v>
      </c>
      <c r="BE306" s="39">
        <v>55.555555555555557</v>
      </c>
      <c r="BF306" s="39">
        <v>57.142857142857139</v>
      </c>
      <c r="BG306" s="39">
        <v>31.25</v>
      </c>
      <c r="BH306" s="39">
        <v>37.5</v>
      </c>
      <c r="BI306" s="39">
        <v>50</v>
      </c>
      <c r="BJ306" s="39">
        <v>37.5</v>
      </c>
      <c r="BK306" s="39">
        <v>31.25</v>
      </c>
      <c r="BL306" s="25">
        <v>0</v>
      </c>
      <c r="BM306" s="25">
        <v>0</v>
      </c>
      <c r="BN306" s="25">
        <v>0</v>
      </c>
      <c r="BO306" s="25">
        <v>0</v>
      </c>
      <c r="BP306" s="25">
        <v>0</v>
      </c>
      <c r="BQ306" s="25">
        <v>1</v>
      </c>
      <c r="BR306" s="25">
        <v>0</v>
      </c>
      <c r="BS306" s="25">
        <v>0</v>
      </c>
      <c r="BT306" s="25">
        <v>0</v>
      </c>
      <c r="BU306" s="25">
        <v>0</v>
      </c>
      <c r="BV306" s="25">
        <v>1</v>
      </c>
      <c r="BW306" s="25">
        <v>0</v>
      </c>
      <c r="BX306" s="39">
        <v>0</v>
      </c>
      <c r="BY306" s="39">
        <v>0</v>
      </c>
      <c r="BZ306" s="39">
        <v>0</v>
      </c>
      <c r="CA306" s="39">
        <v>0</v>
      </c>
      <c r="CB306" s="39">
        <v>0</v>
      </c>
      <c r="CC306" s="39">
        <v>5.5555555555555554</v>
      </c>
      <c r="CD306" s="39">
        <v>0</v>
      </c>
      <c r="CE306" s="39">
        <v>0</v>
      </c>
      <c r="CF306" s="39">
        <v>0</v>
      </c>
      <c r="CG306" s="39">
        <v>0</v>
      </c>
      <c r="CH306" s="39">
        <v>6.25</v>
      </c>
      <c r="CI306" s="39">
        <v>0</v>
      </c>
      <c r="CJ306" s="63">
        <v>3</v>
      </c>
      <c r="CK306" s="63">
        <v>0</v>
      </c>
      <c r="CL306" s="63">
        <v>0</v>
      </c>
      <c r="CM306" s="63">
        <v>2</v>
      </c>
      <c r="CN306" s="63">
        <v>3</v>
      </c>
      <c r="CO306" s="63">
        <v>2</v>
      </c>
      <c r="CP306" s="63">
        <v>2</v>
      </c>
      <c r="CQ306" s="63">
        <v>4</v>
      </c>
      <c r="CR306" s="63">
        <v>4</v>
      </c>
      <c r="CS306" s="63">
        <v>1</v>
      </c>
      <c r="CT306" s="63">
        <v>6</v>
      </c>
      <c r="CU306" s="63">
        <v>2</v>
      </c>
      <c r="CV306" s="63">
        <v>0</v>
      </c>
      <c r="CW306" s="63">
        <v>0</v>
      </c>
      <c r="CX306" s="63">
        <v>0</v>
      </c>
      <c r="CY306" s="63">
        <v>0</v>
      </c>
      <c r="CZ306" s="63">
        <v>0</v>
      </c>
      <c r="DA306" s="63">
        <v>2</v>
      </c>
      <c r="DB306" s="63">
        <v>0</v>
      </c>
      <c r="DC306" s="63">
        <v>1</v>
      </c>
      <c r="DD306" s="63">
        <v>0</v>
      </c>
      <c r="DE306" s="63">
        <v>0</v>
      </c>
      <c r="DF306" s="63">
        <v>1</v>
      </c>
      <c r="DG306" s="63">
        <v>1</v>
      </c>
      <c r="DH306" s="25">
        <v>0</v>
      </c>
      <c r="DI306" s="25">
        <v>0</v>
      </c>
      <c r="DJ306" s="25">
        <v>0</v>
      </c>
      <c r="DK306" s="25">
        <v>1</v>
      </c>
      <c r="DL306" s="25">
        <v>0</v>
      </c>
      <c r="DM306" s="25">
        <v>1</v>
      </c>
      <c r="DN306" s="25">
        <v>1</v>
      </c>
      <c r="DO306" s="25">
        <v>1</v>
      </c>
      <c r="DP306" s="25">
        <v>0</v>
      </c>
      <c r="DQ306" s="25">
        <v>0</v>
      </c>
      <c r="DR306" s="25">
        <v>0</v>
      </c>
      <c r="DS306" s="25">
        <v>1</v>
      </c>
      <c r="DT306" s="34">
        <v>3</v>
      </c>
      <c r="DU306" s="34">
        <v>0</v>
      </c>
      <c r="DV306" s="34">
        <v>0</v>
      </c>
      <c r="DW306" s="34">
        <v>3</v>
      </c>
      <c r="DX306" s="34">
        <v>3</v>
      </c>
      <c r="DY306" s="34">
        <v>5</v>
      </c>
      <c r="DZ306" s="34">
        <v>3</v>
      </c>
      <c r="EA306" s="2">
        <v>6</v>
      </c>
      <c r="EB306" s="2">
        <v>4</v>
      </c>
      <c r="EC306" s="2">
        <v>1</v>
      </c>
      <c r="ED306" s="2">
        <v>7</v>
      </c>
      <c r="EE306" s="2">
        <v>4</v>
      </c>
      <c r="EF306" s="34">
        <v>100</v>
      </c>
      <c r="EG306" s="34">
        <v>999999999</v>
      </c>
      <c r="EH306" s="34">
        <v>999999999</v>
      </c>
      <c r="EI306" s="34">
        <v>66.666666666666657</v>
      </c>
      <c r="EJ306" s="34">
        <v>100</v>
      </c>
      <c r="EK306" s="34">
        <v>40</v>
      </c>
      <c r="EL306" s="34">
        <v>66.666666666666657</v>
      </c>
      <c r="EM306" s="34">
        <v>66.666666666666657</v>
      </c>
      <c r="EN306" s="34">
        <v>100</v>
      </c>
      <c r="EO306" s="34">
        <v>100</v>
      </c>
      <c r="EP306" s="34">
        <v>85.714285714285708</v>
      </c>
      <c r="EQ306" s="34">
        <v>50</v>
      </c>
      <c r="ER306" s="34">
        <v>0</v>
      </c>
      <c r="ES306" s="34">
        <v>999999999</v>
      </c>
      <c r="ET306" s="34">
        <v>999999999</v>
      </c>
      <c r="EU306" s="34">
        <v>0</v>
      </c>
      <c r="EV306" s="34">
        <v>0</v>
      </c>
      <c r="EW306" s="34">
        <v>40</v>
      </c>
      <c r="EX306" s="34">
        <v>0</v>
      </c>
      <c r="EY306" s="34">
        <v>16.666666666666664</v>
      </c>
      <c r="EZ306" s="34">
        <v>0</v>
      </c>
      <c r="FA306" s="34">
        <v>0</v>
      </c>
      <c r="FB306" s="34">
        <v>14.285714285714285</v>
      </c>
      <c r="FC306" s="34">
        <v>25</v>
      </c>
      <c r="FD306" s="42">
        <v>0</v>
      </c>
      <c r="FE306" s="42">
        <v>999999999</v>
      </c>
      <c r="FF306" s="42">
        <v>999999999</v>
      </c>
      <c r="FG306" s="42">
        <v>33.333333333333329</v>
      </c>
      <c r="FH306" s="42">
        <v>0</v>
      </c>
      <c r="FI306" s="42">
        <v>20</v>
      </c>
      <c r="FJ306" s="42">
        <v>33.333333333333329</v>
      </c>
      <c r="FK306" s="42">
        <v>16.666666666666664</v>
      </c>
      <c r="FL306" s="42">
        <v>0</v>
      </c>
      <c r="FM306" s="42">
        <v>0</v>
      </c>
      <c r="FN306" s="42">
        <v>0</v>
      </c>
      <c r="FO306" s="42">
        <v>25</v>
      </c>
      <c r="FP306" s="42">
        <v>3</v>
      </c>
      <c r="FQ306" s="2">
        <v>0</v>
      </c>
      <c r="FR306" s="2">
        <v>0</v>
      </c>
      <c r="FS306" s="2">
        <v>3</v>
      </c>
      <c r="FT306" s="2">
        <v>3</v>
      </c>
      <c r="FU306" s="2">
        <v>5</v>
      </c>
      <c r="FV306" s="2">
        <v>3</v>
      </c>
      <c r="FW306" s="2">
        <v>8</v>
      </c>
      <c r="FX306" s="2">
        <v>2</v>
      </c>
      <c r="FY306" s="2">
        <v>1</v>
      </c>
      <c r="FZ306" s="2">
        <v>8</v>
      </c>
      <c r="GA306" s="2">
        <v>6</v>
      </c>
      <c r="GB306" s="25">
        <v>0</v>
      </c>
      <c r="GC306" s="25">
        <v>0</v>
      </c>
      <c r="GD306" s="25">
        <v>0</v>
      </c>
      <c r="GE306" s="25">
        <v>1</v>
      </c>
      <c r="GF306" s="25">
        <v>0</v>
      </c>
      <c r="GG306" s="25">
        <v>1</v>
      </c>
      <c r="GH306" s="25">
        <v>0</v>
      </c>
      <c r="GI306" s="25">
        <v>0</v>
      </c>
      <c r="GJ306" s="25">
        <v>3</v>
      </c>
      <c r="GK306" s="25">
        <v>0</v>
      </c>
      <c r="GL306" s="25">
        <v>1</v>
      </c>
      <c r="GM306" s="25">
        <v>1</v>
      </c>
      <c r="GN306" s="2">
        <v>1</v>
      </c>
      <c r="GO306" s="2">
        <v>0</v>
      </c>
      <c r="GP306" s="2">
        <v>0</v>
      </c>
      <c r="GQ306" s="2">
        <v>0</v>
      </c>
      <c r="GR306" s="2">
        <v>1</v>
      </c>
      <c r="GS306" s="2">
        <v>1</v>
      </c>
      <c r="GT306" s="2">
        <v>0</v>
      </c>
      <c r="GU306" s="2">
        <v>3</v>
      </c>
      <c r="GV306" s="2">
        <v>0</v>
      </c>
      <c r="GW306" s="2">
        <v>0</v>
      </c>
      <c r="GX306" s="2">
        <v>0</v>
      </c>
      <c r="GY306" s="2">
        <v>3</v>
      </c>
      <c r="GZ306" s="2">
        <v>4</v>
      </c>
      <c r="HA306" s="2">
        <v>0</v>
      </c>
      <c r="HB306" s="2">
        <v>0</v>
      </c>
      <c r="HC306" s="2">
        <v>4</v>
      </c>
      <c r="HD306" s="2">
        <v>4</v>
      </c>
      <c r="HE306" s="2">
        <v>7</v>
      </c>
      <c r="HF306" s="2">
        <v>3</v>
      </c>
      <c r="HG306" s="2">
        <v>11</v>
      </c>
      <c r="HH306" s="2">
        <v>5</v>
      </c>
      <c r="HI306" s="2">
        <v>1</v>
      </c>
      <c r="HJ306" s="2">
        <v>9</v>
      </c>
      <c r="HK306" s="2">
        <v>10</v>
      </c>
      <c r="HL306" s="34">
        <v>75</v>
      </c>
      <c r="HM306" s="34">
        <v>999999999</v>
      </c>
      <c r="HN306" s="34">
        <v>999999999</v>
      </c>
      <c r="HO306" s="34">
        <v>75</v>
      </c>
      <c r="HP306" s="34">
        <v>75</v>
      </c>
      <c r="HQ306" s="34">
        <v>71.428571428571431</v>
      </c>
      <c r="HR306" s="34">
        <v>100</v>
      </c>
      <c r="HS306" s="34">
        <v>72.727272727272734</v>
      </c>
      <c r="HT306" s="34">
        <v>40</v>
      </c>
      <c r="HU306" s="34">
        <v>100</v>
      </c>
      <c r="HV306" s="34">
        <v>88.888888888888886</v>
      </c>
      <c r="HW306" s="34">
        <v>60</v>
      </c>
      <c r="HX306" s="39">
        <v>0</v>
      </c>
      <c r="HY306" s="39">
        <v>999999999</v>
      </c>
      <c r="HZ306" s="39">
        <v>999999999</v>
      </c>
      <c r="IA306" s="39">
        <v>25</v>
      </c>
      <c r="IB306" s="39">
        <v>0</v>
      </c>
      <c r="IC306" s="39">
        <v>14.285714285714285</v>
      </c>
      <c r="ID306" s="39">
        <v>0</v>
      </c>
      <c r="IE306" s="39">
        <v>0</v>
      </c>
      <c r="IF306" s="39">
        <v>60</v>
      </c>
      <c r="IG306" s="39">
        <v>0</v>
      </c>
      <c r="IH306" s="39">
        <v>11.111111111111111</v>
      </c>
      <c r="II306" s="39">
        <v>10</v>
      </c>
      <c r="IJ306" s="39">
        <v>25</v>
      </c>
      <c r="IK306" s="39">
        <v>999999999</v>
      </c>
      <c r="IL306" s="39">
        <v>999999999</v>
      </c>
      <c r="IM306" s="39">
        <v>0</v>
      </c>
      <c r="IN306" s="39">
        <v>25</v>
      </c>
      <c r="IO306" s="39">
        <v>14.285714285714285</v>
      </c>
      <c r="IP306" s="39">
        <v>0</v>
      </c>
      <c r="IQ306" s="39">
        <v>27.27272727272727</v>
      </c>
      <c r="IR306" s="39">
        <v>0</v>
      </c>
      <c r="IS306" s="39">
        <v>0</v>
      </c>
      <c r="IT306" s="39">
        <v>0</v>
      </c>
      <c r="IU306" s="39">
        <v>30</v>
      </c>
      <c r="IV306" s="39">
        <v>4</v>
      </c>
      <c r="IW306" s="39">
        <v>4</v>
      </c>
      <c r="IX306" s="39">
        <v>5</v>
      </c>
      <c r="IY306" s="39">
        <v>3</v>
      </c>
      <c r="IZ306" s="39">
        <v>5</v>
      </c>
      <c r="JA306" s="39">
        <v>4</v>
      </c>
      <c r="JB306" s="39">
        <v>4</v>
      </c>
      <c r="JC306" s="39">
        <v>2</v>
      </c>
      <c r="JD306" s="2">
        <v>3</v>
      </c>
      <c r="JE306" s="2">
        <v>1</v>
      </c>
      <c r="JF306" s="2">
        <v>6</v>
      </c>
      <c r="JG306" s="2">
        <v>5</v>
      </c>
      <c r="JH306" s="2">
        <v>1</v>
      </c>
      <c r="JI306" s="2">
        <v>0</v>
      </c>
      <c r="JJ306" s="2">
        <v>2</v>
      </c>
      <c r="JK306" s="2">
        <v>4</v>
      </c>
      <c r="JL306" s="2">
        <v>1</v>
      </c>
      <c r="JM306" s="44">
        <v>0</v>
      </c>
      <c r="JN306" s="44">
        <v>0</v>
      </c>
      <c r="JO306" s="44">
        <v>1</v>
      </c>
      <c r="JP306" s="2">
        <v>0</v>
      </c>
      <c r="JQ306" s="2">
        <v>1</v>
      </c>
      <c r="JR306" s="2">
        <v>0</v>
      </c>
      <c r="JS306" s="2">
        <v>0</v>
      </c>
      <c r="JT306" s="2">
        <v>3</v>
      </c>
      <c r="JU306" s="2">
        <v>0</v>
      </c>
      <c r="JV306" s="2">
        <v>0</v>
      </c>
      <c r="JW306" s="2">
        <v>0</v>
      </c>
      <c r="JX306" s="2">
        <v>0</v>
      </c>
      <c r="JY306" s="2">
        <v>4</v>
      </c>
      <c r="JZ306" s="2">
        <v>0</v>
      </c>
      <c r="KA306" s="2">
        <v>2</v>
      </c>
      <c r="KB306" s="25">
        <v>0</v>
      </c>
      <c r="KC306" s="25">
        <v>0</v>
      </c>
      <c r="KD306" s="25">
        <v>0</v>
      </c>
      <c r="KE306" s="25">
        <v>0</v>
      </c>
      <c r="KF306" s="25">
        <v>8</v>
      </c>
      <c r="KG306" s="25">
        <v>4</v>
      </c>
      <c r="KH306" s="25">
        <v>7</v>
      </c>
      <c r="KI306" s="25">
        <v>7</v>
      </c>
      <c r="KJ306" s="25">
        <v>6</v>
      </c>
      <c r="KK306" s="25">
        <v>8</v>
      </c>
      <c r="KL306" s="25">
        <v>4</v>
      </c>
      <c r="KM306" s="25">
        <v>5</v>
      </c>
      <c r="KN306" s="25">
        <v>3</v>
      </c>
      <c r="KO306" s="25">
        <v>2</v>
      </c>
      <c r="KP306" s="25">
        <v>6</v>
      </c>
      <c r="KQ306" s="25">
        <v>5</v>
      </c>
      <c r="KR306" s="44">
        <v>50</v>
      </c>
      <c r="KS306" s="44">
        <v>100</v>
      </c>
      <c r="KT306" s="44">
        <v>71.428571428571431</v>
      </c>
      <c r="KU306" s="44">
        <v>42.857142857142854</v>
      </c>
      <c r="KV306" s="44">
        <v>83.333333333333343</v>
      </c>
      <c r="KW306" s="44">
        <v>50</v>
      </c>
      <c r="KX306" s="44">
        <v>100</v>
      </c>
      <c r="KY306" s="44">
        <v>40</v>
      </c>
      <c r="KZ306" s="44">
        <v>100</v>
      </c>
      <c r="LA306" s="44">
        <v>50</v>
      </c>
      <c r="LB306" s="44">
        <v>100</v>
      </c>
      <c r="LC306" s="44">
        <v>100</v>
      </c>
      <c r="LD306" s="44">
        <v>12.5</v>
      </c>
      <c r="LE306" s="44">
        <v>0</v>
      </c>
      <c r="LF306" s="44">
        <v>28.571428571428569</v>
      </c>
      <c r="LG306" s="44">
        <v>57.142857142857139</v>
      </c>
      <c r="LH306" s="44">
        <v>16.666666666666664</v>
      </c>
      <c r="LI306" s="44">
        <v>0</v>
      </c>
      <c r="LJ306" s="44">
        <v>0</v>
      </c>
      <c r="LK306" s="44">
        <v>20</v>
      </c>
      <c r="LL306" s="44">
        <v>0</v>
      </c>
      <c r="LM306" s="44">
        <v>50</v>
      </c>
      <c r="LN306" s="44">
        <v>0</v>
      </c>
      <c r="LO306" s="44">
        <v>0</v>
      </c>
      <c r="LP306" s="44">
        <v>37.5</v>
      </c>
      <c r="LQ306" s="44">
        <v>0</v>
      </c>
      <c r="LR306" s="44">
        <v>0</v>
      </c>
      <c r="LS306" s="44">
        <v>0</v>
      </c>
      <c r="LT306" s="44">
        <v>0</v>
      </c>
      <c r="LU306" s="44">
        <v>50</v>
      </c>
      <c r="LV306" s="44">
        <v>0</v>
      </c>
      <c r="LW306" s="44">
        <v>40</v>
      </c>
      <c r="LX306" s="44">
        <v>0</v>
      </c>
      <c r="LY306" s="44">
        <v>0</v>
      </c>
      <c r="LZ306" s="44">
        <v>0</v>
      </c>
      <c r="MA306" s="44">
        <v>0</v>
      </c>
      <c r="MB306" s="25">
        <v>1</v>
      </c>
      <c r="MC306" s="25">
        <v>0</v>
      </c>
      <c r="MD306" s="25">
        <v>0</v>
      </c>
      <c r="ME306" s="25">
        <v>0</v>
      </c>
      <c r="MF306" s="25">
        <v>0</v>
      </c>
      <c r="MG306" s="25">
        <v>0</v>
      </c>
      <c r="MH306" s="25">
        <v>1</v>
      </c>
      <c r="MI306" s="25">
        <v>1</v>
      </c>
      <c r="MJ306" s="25">
        <v>0</v>
      </c>
      <c r="MK306" s="25">
        <v>0</v>
      </c>
      <c r="ML306" s="25">
        <v>1</v>
      </c>
      <c r="MM306" s="25">
        <v>1</v>
      </c>
      <c r="MN306" s="25">
        <v>3</v>
      </c>
      <c r="MO306" s="25">
        <v>0</v>
      </c>
      <c r="MP306" s="25">
        <v>0</v>
      </c>
      <c r="MQ306" s="25">
        <v>3</v>
      </c>
      <c r="MR306" s="25">
        <v>3</v>
      </c>
      <c r="MS306" s="25">
        <v>5</v>
      </c>
      <c r="MT306" s="25">
        <v>1</v>
      </c>
      <c r="MU306" s="25">
        <v>3</v>
      </c>
      <c r="MV306" s="25">
        <v>1</v>
      </c>
      <c r="MW306" s="44">
        <v>0</v>
      </c>
      <c r="MX306" s="44">
        <v>3</v>
      </c>
      <c r="MY306" s="44">
        <v>2</v>
      </c>
      <c r="MZ306" s="44">
        <v>33.333333333333329</v>
      </c>
      <c r="NA306" s="44">
        <v>999999999</v>
      </c>
      <c r="NB306" s="44">
        <v>999999999</v>
      </c>
      <c r="NC306" s="44">
        <v>0</v>
      </c>
      <c r="ND306" s="44">
        <v>0</v>
      </c>
      <c r="NE306" s="44">
        <v>0</v>
      </c>
      <c r="NF306" s="44">
        <v>100</v>
      </c>
      <c r="NG306" s="44">
        <v>33.333333333333329</v>
      </c>
      <c r="NH306" s="44">
        <v>0</v>
      </c>
      <c r="NI306" s="44">
        <v>999999999</v>
      </c>
      <c r="NJ306" s="44">
        <v>33.333333333333329</v>
      </c>
      <c r="NK306" s="44">
        <v>50</v>
      </c>
      <c r="NL306" s="25">
        <v>0</v>
      </c>
      <c r="NM306" s="25">
        <v>0</v>
      </c>
      <c r="NN306" s="25">
        <v>0</v>
      </c>
      <c r="NO306" s="25">
        <v>0</v>
      </c>
      <c r="NP306" s="25">
        <v>0</v>
      </c>
      <c r="NQ306" s="25">
        <v>0</v>
      </c>
      <c r="NR306" s="25">
        <v>0</v>
      </c>
      <c r="NS306" s="25">
        <v>0</v>
      </c>
      <c r="NT306" s="25">
        <v>0</v>
      </c>
      <c r="NU306" s="25">
        <v>0</v>
      </c>
      <c r="NV306" s="25">
        <v>0</v>
      </c>
      <c r="NW306" s="25">
        <v>0</v>
      </c>
      <c r="NX306" s="25">
        <v>0</v>
      </c>
      <c r="NY306" s="25">
        <v>1</v>
      </c>
      <c r="NZ306" s="25">
        <v>1</v>
      </c>
      <c r="OA306" s="25">
        <v>0</v>
      </c>
      <c r="OB306" s="25">
        <v>0</v>
      </c>
      <c r="OC306" s="25">
        <v>0</v>
      </c>
      <c r="OD306" s="44">
        <v>0</v>
      </c>
      <c r="OE306" s="44">
        <v>0</v>
      </c>
      <c r="OF306" s="44">
        <v>0</v>
      </c>
      <c r="OG306" s="44">
        <v>0</v>
      </c>
      <c r="OH306" s="44">
        <v>0</v>
      </c>
      <c r="OI306" s="44">
        <v>1</v>
      </c>
      <c r="OJ306" s="44">
        <v>999999999</v>
      </c>
      <c r="OK306" s="44">
        <v>0</v>
      </c>
      <c r="OL306" s="44">
        <v>0</v>
      </c>
      <c r="OM306" s="44">
        <v>999999999</v>
      </c>
      <c r="ON306" s="44">
        <v>999999999</v>
      </c>
      <c r="OO306" s="44">
        <v>999999999</v>
      </c>
      <c r="OP306" s="44">
        <v>999999999</v>
      </c>
      <c r="OQ306" s="44">
        <v>999999999</v>
      </c>
      <c r="OR306" s="44">
        <v>999999999</v>
      </c>
      <c r="OS306" s="44">
        <v>999999999</v>
      </c>
      <c r="OT306" s="44">
        <v>999999999</v>
      </c>
      <c r="OU306" s="44">
        <v>0</v>
      </c>
      <c r="OV306" s="25">
        <v>7</v>
      </c>
      <c r="OW306" s="25">
        <v>4</v>
      </c>
      <c r="OX306" s="25">
        <v>8</v>
      </c>
      <c r="OY306" s="25">
        <v>11</v>
      </c>
      <c r="OZ306" s="25">
        <v>10</v>
      </c>
      <c r="PA306" s="25">
        <v>14</v>
      </c>
      <c r="PB306" s="25">
        <v>8</v>
      </c>
      <c r="PC306" s="25">
        <v>16</v>
      </c>
      <c r="PD306" s="25">
        <v>10</v>
      </c>
      <c r="PE306" s="25">
        <v>6</v>
      </c>
      <c r="PF306" s="25">
        <v>13</v>
      </c>
      <c r="PG306" s="25">
        <v>12</v>
      </c>
      <c r="PH306" s="25">
        <v>14</v>
      </c>
      <c r="PI306" s="25">
        <v>9</v>
      </c>
      <c r="PJ306" s="25">
        <v>9</v>
      </c>
      <c r="PK306" s="25">
        <v>15</v>
      </c>
      <c r="PL306" s="25">
        <v>18</v>
      </c>
      <c r="PM306" s="25">
        <v>24</v>
      </c>
      <c r="PN306" s="25">
        <v>11</v>
      </c>
      <c r="PO306" s="25">
        <v>21</v>
      </c>
      <c r="PP306" s="25">
        <v>15</v>
      </c>
      <c r="PQ306" s="25">
        <v>8</v>
      </c>
      <c r="PR306" s="25">
        <v>17</v>
      </c>
      <c r="PS306" s="25">
        <v>24</v>
      </c>
      <c r="PT306" s="44">
        <v>50</v>
      </c>
      <c r="PU306" s="44">
        <v>44.444444444444443</v>
      </c>
      <c r="PV306" s="44">
        <v>88.888888888888886</v>
      </c>
      <c r="PW306" s="44">
        <v>73.333333333333329</v>
      </c>
      <c r="PX306" s="44">
        <v>55.555555555555557</v>
      </c>
      <c r="PY306" s="44">
        <v>58.333333333333336</v>
      </c>
      <c r="PZ306" s="44">
        <v>72.727272727272734</v>
      </c>
      <c r="QA306" s="44">
        <v>76.19047619047619</v>
      </c>
      <c r="QB306" s="44">
        <v>66.666666666666657</v>
      </c>
      <c r="QC306" s="44">
        <v>75</v>
      </c>
      <c r="QD306" s="44">
        <v>76.470588235294116</v>
      </c>
      <c r="QE306" s="44">
        <v>50</v>
      </c>
      <c r="QF306" s="25">
        <v>10</v>
      </c>
      <c r="QG306" s="25">
        <v>5</v>
      </c>
      <c r="QH306" s="25">
        <v>6</v>
      </c>
      <c r="QI306" s="25">
        <v>10</v>
      </c>
      <c r="QJ306" s="25">
        <v>11</v>
      </c>
      <c r="QK306" s="25">
        <v>14</v>
      </c>
      <c r="QL306" s="25">
        <v>8</v>
      </c>
      <c r="QM306" s="25">
        <v>15</v>
      </c>
      <c r="QN306" s="25">
        <v>11</v>
      </c>
      <c r="QO306" s="25">
        <v>6</v>
      </c>
      <c r="QP306" s="25">
        <v>5</v>
      </c>
      <c r="QQ306" s="25">
        <v>14</v>
      </c>
      <c r="QR306" s="25">
        <v>9</v>
      </c>
      <c r="QS306" s="25">
        <v>9</v>
      </c>
      <c r="QT306" s="25">
        <v>15</v>
      </c>
      <c r="QU306" s="25">
        <v>18</v>
      </c>
      <c r="QV306" s="25">
        <v>24</v>
      </c>
      <c r="QW306" s="25">
        <v>11</v>
      </c>
      <c r="QX306" s="25">
        <v>21</v>
      </c>
      <c r="QY306" s="25">
        <v>15</v>
      </c>
      <c r="QZ306" s="25">
        <v>8</v>
      </c>
      <c r="RA306" s="25">
        <v>17</v>
      </c>
      <c r="RB306" s="44">
        <v>71.428571428571431</v>
      </c>
      <c r="RC306" s="44">
        <v>55.555555555555557</v>
      </c>
      <c r="RD306" s="44">
        <v>66.666666666666657</v>
      </c>
      <c r="RE306" s="44">
        <v>66.666666666666657</v>
      </c>
      <c r="RF306" s="44">
        <v>61.111111111111114</v>
      </c>
      <c r="RG306" s="44">
        <v>58.333333333333336</v>
      </c>
      <c r="RH306" s="44">
        <v>72.727272727272734</v>
      </c>
      <c r="RI306" s="44">
        <v>71.428571428571431</v>
      </c>
      <c r="RJ306" s="44">
        <v>73.333333333333329</v>
      </c>
      <c r="RK306" s="44">
        <v>75</v>
      </c>
      <c r="RL306" s="44">
        <v>29.411764705882355</v>
      </c>
      <c r="RM306" s="25">
        <v>6</v>
      </c>
      <c r="RN306" s="25">
        <v>2</v>
      </c>
      <c r="RO306" s="25">
        <v>6</v>
      </c>
      <c r="RP306" s="25">
        <v>11</v>
      </c>
      <c r="RQ306" s="25">
        <v>10</v>
      </c>
      <c r="RR306" s="25">
        <v>11</v>
      </c>
      <c r="RS306" s="25">
        <v>5</v>
      </c>
      <c r="RT306" s="25">
        <v>9</v>
      </c>
      <c r="RU306" s="25">
        <v>4</v>
      </c>
      <c r="RV306" s="25">
        <v>2</v>
      </c>
      <c r="RW306" s="25">
        <v>10</v>
      </c>
      <c r="RX306" s="25">
        <v>12</v>
      </c>
      <c r="RY306" s="25">
        <v>3</v>
      </c>
      <c r="RZ306" s="25">
        <v>3</v>
      </c>
      <c r="SA306" s="25">
        <v>6</v>
      </c>
      <c r="SB306" s="25">
        <v>9</v>
      </c>
      <c r="SC306" s="25">
        <v>6</v>
      </c>
      <c r="SD306" s="25">
        <v>4</v>
      </c>
      <c r="SE306" s="25">
        <v>6</v>
      </c>
      <c r="SF306" s="25">
        <v>12</v>
      </c>
      <c r="SG306" s="25">
        <v>4</v>
      </c>
      <c r="SH306" s="25">
        <v>1</v>
      </c>
      <c r="SI306" s="25">
        <v>12</v>
      </c>
      <c r="SJ306" s="25">
        <v>11</v>
      </c>
      <c r="SK306" s="25">
        <v>1</v>
      </c>
      <c r="SL306" s="25">
        <v>2</v>
      </c>
      <c r="SM306" s="25">
        <v>5</v>
      </c>
      <c r="SN306" s="25">
        <v>9</v>
      </c>
      <c r="SO306" s="25">
        <v>6</v>
      </c>
      <c r="SP306" s="25">
        <v>3</v>
      </c>
      <c r="SQ306" s="25">
        <v>5</v>
      </c>
      <c r="SR306" s="25">
        <v>8</v>
      </c>
      <c r="SS306" s="25">
        <v>4</v>
      </c>
      <c r="ST306" s="25">
        <v>1</v>
      </c>
      <c r="SU306" s="25">
        <v>9</v>
      </c>
      <c r="SV306" s="25">
        <v>9</v>
      </c>
      <c r="SW306" s="44">
        <v>50</v>
      </c>
      <c r="SX306" s="44">
        <v>50</v>
      </c>
      <c r="SY306" s="44">
        <v>75</v>
      </c>
      <c r="SZ306" s="44">
        <v>100</v>
      </c>
      <c r="TA306" s="44">
        <v>90.909090909090907</v>
      </c>
      <c r="TB306" s="44">
        <v>61.111111111111114</v>
      </c>
      <c r="TC306" s="44">
        <v>71.428571428571431</v>
      </c>
      <c r="TD306" s="44">
        <v>56.25</v>
      </c>
      <c r="TE306" s="44">
        <v>50</v>
      </c>
      <c r="TF306" s="44">
        <v>50</v>
      </c>
      <c r="TG306" s="44">
        <v>62.5</v>
      </c>
      <c r="TH306" s="44">
        <v>75</v>
      </c>
      <c r="TI306" s="44">
        <v>25</v>
      </c>
      <c r="TJ306" s="44">
        <v>75</v>
      </c>
      <c r="TK306" s="44">
        <v>75</v>
      </c>
      <c r="TL306" s="44">
        <v>81.818181818181827</v>
      </c>
      <c r="TM306" s="44">
        <v>54.54545454545454</v>
      </c>
      <c r="TN306" s="44">
        <v>22.222222222222221</v>
      </c>
      <c r="TO306" s="44">
        <v>85.714285714285708</v>
      </c>
      <c r="TP306" s="44">
        <v>75</v>
      </c>
      <c r="TQ306" s="44">
        <v>50</v>
      </c>
      <c r="TR306" s="44">
        <v>25</v>
      </c>
      <c r="TS306" s="44">
        <v>75</v>
      </c>
      <c r="TT306" s="44">
        <v>68.75</v>
      </c>
      <c r="TU306" s="44">
        <v>8.3333333333333321</v>
      </c>
      <c r="TV306" s="44">
        <v>50</v>
      </c>
      <c r="TW306" s="44">
        <v>62.5</v>
      </c>
      <c r="TX306" s="44">
        <v>81.818181818181827</v>
      </c>
      <c r="TY306" s="44">
        <v>54.54545454545454</v>
      </c>
      <c r="TZ306" s="44">
        <v>16.666666666666664</v>
      </c>
      <c r="UA306" s="44">
        <v>71.428571428571431</v>
      </c>
      <c r="UB306" s="44">
        <v>50</v>
      </c>
      <c r="UC306" s="44">
        <v>50</v>
      </c>
      <c r="UD306" s="44">
        <v>25</v>
      </c>
      <c r="UE306" s="44">
        <v>56.25</v>
      </c>
      <c r="UF306" s="44">
        <v>56.25</v>
      </c>
    </row>
    <row r="307" spans="1:552" x14ac:dyDescent="0.25">
      <c r="A307" s="2" t="str">
        <f t="shared" si="4"/>
        <v xml:space="preserve">520140 Aparecida de Goiânia                                                                                                                         </v>
      </c>
      <c r="B307" s="58">
        <v>520140</v>
      </c>
      <c r="C307" s="2" t="s">
        <v>351</v>
      </c>
      <c r="D307" s="56">
        <v>21</v>
      </c>
      <c r="E307" s="56">
        <v>11</v>
      </c>
      <c r="F307" s="56">
        <v>18</v>
      </c>
      <c r="G307" s="56">
        <v>20</v>
      </c>
      <c r="H307" s="56">
        <v>10</v>
      </c>
      <c r="I307" s="56">
        <v>10</v>
      </c>
      <c r="J307" s="56">
        <v>22</v>
      </c>
      <c r="K307" s="56">
        <v>15</v>
      </c>
      <c r="L307" s="56">
        <v>21</v>
      </c>
      <c r="M307" s="56">
        <v>18</v>
      </c>
      <c r="N307" s="56">
        <v>27</v>
      </c>
      <c r="O307" s="56">
        <v>18</v>
      </c>
      <c r="P307" s="59">
        <v>10</v>
      </c>
      <c r="Q307" s="59">
        <v>4</v>
      </c>
      <c r="R307" s="59">
        <v>6</v>
      </c>
      <c r="S307" s="59">
        <v>14</v>
      </c>
      <c r="T307" s="59">
        <v>6</v>
      </c>
      <c r="U307" s="59">
        <v>5</v>
      </c>
      <c r="V307" s="59">
        <v>15</v>
      </c>
      <c r="W307" s="59">
        <v>9</v>
      </c>
      <c r="X307" s="59">
        <v>12</v>
      </c>
      <c r="Y307" s="59">
        <v>7</v>
      </c>
      <c r="Z307" s="59">
        <v>20</v>
      </c>
      <c r="AA307" s="59">
        <v>13</v>
      </c>
      <c r="AB307" s="62">
        <v>47.619047619047613</v>
      </c>
      <c r="AC307" s="62">
        <v>36.363636363636367</v>
      </c>
      <c r="AD307" s="62">
        <v>33.333333333333329</v>
      </c>
      <c r="AE307" s="62">
        <v>70</v>
      </c>
      <c r="AF307" s="62">
        <v>60</v>
      </c>
      <c r="AG307" s="62">
        <v>50</v>
      </c>
      <c r="AH307" s="62">
        <v>68.181818181818173</v>
      </c>
      <c r="AI307" s="62">
        <v>60</v>
      </c>
      <c r="AJ307" s="62">
        <v>57.142857142857139</v>
      </c>
      <c r="AK307" s="62">
        <v>38.888888888888893</v>
      </c>
      <c r="AL307" s="62">
        <v>74.074074074074076</v>
      </c>
      <c r="AM307" s="62">
        <v>72.222222222222214</v>
      </c>
      <c r="AN307" s="61">
        <v>11</v>
      </c>
      <c r="AO307" s="25">
        <v>7</v>
      </c>
      <c r="AP307" s="25">
        <v>11</v>
      </c>
      <c r="AQ307" s="25">
        <v>6</v>
      </c>
      <c r="AR307" s="25">
        <v>2</v>
      </c>
      <c r="AS307" s="25">
        <v>5</v>
      </c>
      <c r="AT307" s="25">
        <v>4</v>
      </c>
      <c r="AU307" s="25">
        <v>6</v>
      </c>
      <c r="AV307" s="25">
        <v>9</v>
      </c>
      <c r="AW307" s="25">
        <v>11</v>
      </c>
      <c r="AX307" s="25">
        <v>6</v>
      </c>
      <c r="AY307" s="25">
        <v>5</v>
      </c>
      <c r="AZ307" s="39">
        <v>52.380952380952387</v>
      </c>
      <c r="BA307" s="39">
        <v>63.636363636363633</v>
      </c>
      <c r="BB307" s="39">
        <v>61.111111111111114</v>
      </c>
      <c r="BC307" s="39">
        <v>30</v>
      </c>
      <c r="BD307" s="39">
        <v>20</v>
      </c>
      <c r="BE307" s="39">
        <v>50</v>
      </c>
      <c r="BF307" s="39">
        <v>18.181818181818183</v>
      </c>
      <c r="BG307" s="39">
        <v>40</v>
      </c>
      <c r="BH307" s="39">
        <v>42.857142857142854</v>
      </c>
      <c r="BI307" s="39">
        <v>61.111111111111114</v>
      </c>
      <c r="BJ307" s="39">
        <v>22.222222222222221</v>
      </c>
      <c r="BK307" s="39">
        <v>27.777777777777779</v>
      </c>
      <c r="BL307" s="25">
        <v>0</v>
      </c>
      <c r="BM307" s="25">
        <v>0</v>
      </c>
      <c r="BN307" s="25">
        <v>1</v>
      </c>
      <c r="BO307" s="25">
        <v>0</v>
      </c>
      <c r="BP307" s="25">
        <v>2</v>
      </c>
      <c r="BQ307" s="25">
        <v>0</v>
      </c>
      <c r="BR307" s="25">
        <v>3</v>
      </c>
      <c r="BS307" s="25">
        <v>0</v>
      </c>
      <c r="BT307" s="25">
        <v>0</v>
      </c>
      <c r="BU307" s="25">
        <v>0</v>
      </c>
      <c r="BV307" s="25">
        <v>1</v>
      </c>
      <c r="BW307" s="25">
        <v>0</v>
      </c>
      <c r="BX307" s="39">
        <v>0</v>
      </c>
      <c r="BY307" s="39">
        <v>0</v>
      </c>
      <c r="BZ307" s="39">
        <v>5.5555555555555554</v>
      </c>
      <c r="CA307" s="39">
        <v>0</v>
      </c>
      <c r="CB307" s="39">
        <v>20</v>
      </c>
      <c r="CC307" s="39">
        <v>0</v>
      </c>
      <c r="CD307" s="39">
        <v>13.636363636363635</v>
      </c>
      <c r="CE307" s="39">
        <v>0</v>
      </c>
      <c r="CF307" s="39">
        <v>0</v>
      </c>
      <c r="CG307" s="39">
        <v>0</v>
      </c>
      <c r="CH307" s="39">
        <v>3.7037037037037033</v>
      </c>
      <c r="CI307" s="39">
        <v>0</v>
      </c>
      <c r="CJ307" s="63">
        <v>2</v>
      </c>
      <c r="CK307" s="63">
        <v>0</v>
      </c>
      <c r="CL307" s="63">
        <v>3</v>
      </c>
      <c r="CM307" s="63">
        <v>4</v>
      </c>
      <c r="CN307" s="63">
        <v>0</v>
      </c>
      <c r="CO307" s="63">
        <v>1</v>
      </c>
      <c r="CP307" s="63">
        <v>6</v>
      </c>
      <c r="CQ307" s="63">
        <v>4</v>
      </c>
      <c r="CR307" s="63">
        <v>5</v>
      </c>
      <c r="CS307" s="63">
        <v>2</v>
      </c>
      <c r="CT307" s="63">
        <v>8</v>
      </c>
      <c r="CU307" s="63">
        <v>8</v>
      </c>
      <c r="CV307" s="63">
        <v>0</v>
      </c>
      <c r="CW307" s="63">
        <v>0</v>
      </c>
      <c r="CX307" s="63">
        <v>0</v>
      </c>
      <c r="CY307" s="63">
        <v>1</v>
      </c>
      <c r="CZ307" s="63">
        <v>0</v>
      </c>
      <c r="DA307" s="63">
        <v>0</v>
      </c>
      <c r="DB307" s="63">
        <v>2</v>
      </c>
      <c r="DC307" s="63">
        <v>2</v>
      </c>
      <c r="DD307" s="63">
        <v>2</v>
      </c>
      <c r="DE307" s="63">
        <v>0</v>
      </c>
      <c r="DF307" s="63">
        <v>0</v>
      </c>
      <c r="DG307" s="63">
        <v>0</v>
      </c>
      <c r="DH307" s="25">
        <v>1</v>
      </c>
      <c r="DI307" s="25">
        <v>1</v>
      </c>
      <c r="DJ307" s="25">
        <v>0</v>
      </c>
      <c r="DK307" s="25">
        <v>3</v>
      </c>
      <c r="DL307" s="25">
        <v>2</v>
      </c>
      <c r="DM307" s="25">
        <v>1</v>
      </c>
      <c r="DN307" s="25">
        <v>1</v>
      </c>
      <c r="DO307" s="25">
        <v>0</v>
      </c>
      <c r="DP307" s="25">
        <v>1</v>
      </c>
      <c r="DQ307" s="25">
        <v>0</v>
      </c>
      <c r="DR307" s="25">
        <v>2</v>
      </c>
      <c r="DS307" s="25">
        <v>0</v>
      </c>
      <c r="DT307" s="34">
        <v>3</v>
      </c>
      <c r="DU307" s="34">
        <v>1</v>
      </c>
      <c r="DV307" s="34">
        <v>3</v>
      </c>
      <c r="DW307" s="34">
        <v>8</v>
      </c>
      <c r="DX307" s="34">
        <v>2</v>
      </c>
      <c r="DY307" s="34">
        <v>2</v>
      </c>
      <c r="DZ307" s="34">
        <v>9</v>
      </c>
      <c r="EA307" s="2">
        <v>6</v>
      </c>
      <c r="EB307" s="2">
        <v>8</v>
      </c>
      <c r="EC307" s="2">
        <v>2</v>
      </c>
      <c r="ED307" s="2">
        <v>10</v>
      </c>
      <c r="EE307" s="2">
        <v>8</v>
      </c>
      <c r="EF307" s="34">
        <v>66.666666666666657</v>
      </c>
      <c r="EG307" s="34">
        <v>0</v>
      </c>
      <c r="EH307" s="34">
        <v>100</v>
      </c>
      <c r="EI307" s="34">
        <v>50</v>
      </c>
      <c r="EJ307" s="34">
        <v>0</v>
      </c>
      <c r="EK307" s="34">
        <v>50</v>
      </c>
      <c r="EL307" s="34">
        <v>66.666666666666657</v>
      </c>
      <c r="EM307" s="34">
        <v>66.666666666666657</v>
      </c>
      <c r="EN307" s="34">
        <v>62.5</v>
      </c>
      <c r="EO307" s="34">
        <v>100</v>
      </c>
      <c r="EP307" s="34">
        <v>80</v>
      </c>
      <c r="EQ307" s="34">
        <v>100</v>
      </c>
      <c r="ER307" s="34">
        <v>0</v>
      </c>
      <c r="ES307" s="34">
        <v>0</v>
      </c>
      <c r="ET307" s="34">
        <v>0</v>
      </c>
      <c r="EU307" s="34">
        <v>12.5</v>
      </c>
      <c r="EV307" s="34">
        <v>0</v>
      </c>
      <c r="EW307" s="34">
        <v>0</v>
      </c>
      <c r="EX307" s="34">
        <v>22.222222222222221</v>
      </c>
      <c r="EY307" s="34">
        <v>33.333333333333329</v>
      </c>
      <c r="EZ307" s="34">
        <v>25</v>
      </c>
      <c r="FA307" s="34">
        <v>0</v>
      </c>
      <c r="FB307" s="34">
        <v>0</v>
      </c>
      <c r="FC307" s="34">
        <v>0</v>
      </c>
      <c r="FD307" s="42">
        <v>33.333333333333329</v>
      </c>
      <c r="FE307" s="42">
        <v>100</v>
      </c>
      <c r="FF307" s="42">
        <v>0</v>
      </c>
      <c r="FG307" s="42">
        <v>37.5</v>
      </c>
      <c r="FH307" s="42">
        <v>100</v>
      </c>
      <c r="FI307" s="42">
        <v>50</v>
      </c>
      <c r="FJ307" s="42">
        <v>11.111111111111111</v>
      </c>
      <c r="FK307" s="42">
        <v>0</v>
      </c>
      <c r="FL307" s="42">
        <v>12.5</v>
      </c>
      <c r="FM307" s="42">
        <v>0</v>
      </c>
      <c r="FN307" s="42">
        <v>20</v>
      </c>
      <c r="FO307" s="42">
        <v>0</v>
      </c>
      <c r="FP307" s="42">
        <v>7</v>
      </c>
      <c r="FQ307" s="2">
        <v>2</v>
      </c>
      <c r="FR307" s="2">
        <v>3</v>
      </c>
      <c r="FS307" s="2">
        <v>11</v>
      </c>
      <c r="FT307" s="2">
        <v>1</v>
      </c>
      <c r="FU307" s="2">
        <v>2</v>
      </c>
      <c r="FV307" s="2">
        <v>12</v>
      </c>
      <c r="FW307" s="2">
        <v>9</v>
      </c>
      <c r="FX307" s="2">
        <v>8</v>
      </c>
      <c r="FY307" s="2">
        <v>3</v>
      </c>
      <c r="FZ307" s="2">
        <v>13</v>
      </c>
      <c r="GA307" s="2">
        <v>10</v>
      </c>
      <c r="GB307" s="25">
        <v>2</v>
      </c>
      <c r="GC307" s="25">
        <v>0</v>
      </c>
      <c r="GD307" s="25">
        <v>1</v>
      </c>
      <c r="GE307" s="25">
        <v>1</v>
      </c>
      <c r="GF307" s="25">
        <v>1</v>
      </c>
      <c r="GG307" s="25">
        <v>1</v>
      </c>
      <c r="GH307" s="25">
        <v>0</v>
      </c>
      <c r="GI307" s="25">
        <v>0</v>
      </c>
      <c r="GJ307" s="25">
        <v>1</v>
      </c>
      <c r="GK307" s="25">
        <v>1</v>
      </c>
      <c r="GL307" s="25">
        <v>2</v>
      </c>
      <c r="GM307" s="25">
        <v>1</v>
      </c>
      <c r="GN307" s="2">
        <v>0</v>
      </c>
      <c r="GO307" s="2">
        <v>1</v>
      </c>
      <c r="GP307" s="2">
        <v>2</v>
      </c>
      <c r="GQ307" s="2">
        <v>0</v>
      </c>
      <c r="GR307" s="2">
        <v>4</v>
      </c>
      <c r="GS307" s="2">
        <v>0</v>
      </c>
      <c r="GT307" s="2">
        <v>0</v>
      </c>
      <c r="GU307" s="2">
        <v>0</v>
      </c>
      <c r="GV307" s="2">
        <v>1</v>
      </c>
      <c r="GW307" s="2">
        <v>3</v>
      </c>
      <c r="GX307" s="2">
        <v>3</v>
      </c>
      <c r="GY307" s="2">
        <v>0</v>
      </c>
      <c r="GZ307" s="2">
        <v>9</v>
      </c>
      <c r="HA307" s="2">
        <v>3</v>
      </c>
      <c r="HB307" s="2">
        <v>6</v>
      </c>
      <c r="HC307" s="2">
        <v>12</v>
      </c>
      <c r="HD307" s="2">
        <v>6</v>
      </c>
      <c r="HE307" s="2">
        <v>3</v>
      </c>
      <c r="HF307" s="2">
        <v>12</v>
      </c>
      <c r="HG307" s="2">
        <v>9</v>
      </c>
      <c r="HH307" s="2">
        <v>10</v>
      </c>
      <c r="HI307" s="2">
        <v>7</v>
      </c>
      <c r="HJ307" s="2">
        <v>18</v>
      </c>
      <c r="HK307" s="2">
        <v>11</v>
      </c>
      <c r="HL307" s="34">
        <v>77.777777777777786</v>
      </c>
      <c r="HM307" s="34">
        <v>66.666666666666657</v>
      </c>
      <c r="HN307" s="34">
        <v>50</v>
      </c>
      <c r="HO307" s="34">
        <v>91.666666666666657</v>
      </c>
      <c r="HP307" s="34">
        <v>16.666666666666664</v>
      </c>
      <c r="HQ307" s="34">
        <v>66.666666666666657</v>
      </c>
      <c r="HR307" s="34">
        <v>100</v>
      </c>
      <c r="HS307" s="34">
        <v>100</v>
      </c>
      <c r="HT307" s="34">
        <v>80</v>
      </c>
      <c r="HU307" s="34">
        <v>42.857142857142854</v>
      </c>
      <c r="HV307" s="34">
        <v>72.222222222222214</v>
      </c>
      <c r="HW307" s="34">
        <v>90.909090909090907</v>
      </c>
      <c r="HX307" s="39">
        <v>22.222222222222221</v>
      </c>
      <c r="HY307" s="39">
        <v>0</v>
      </c>
      <c r="HZ307" s="39">
        <v>16.666666666666664</v>
      </c>
      <c r="IA307" s="39">
        <v>8.3333333333333321</v>
      </c>
      <c r="IB307" s="39">
        <v>16.666666666666664</v>
      </c>
      <c r="IC307" s="39">
        <v>33.333333333333329</v>
      </c>
      <c r="ID307" s="39">
        <v>0</v>
      </c>
      <c r="IE307" s="39">
        <v>0</v>
      </c>
      <c r="IF307" s="39">
        <v>10</v>
      </c>
      <c r="IG307" s="39">
        <v>14.285714285714285</v>
      </c>
      <c r="IH307" s="39">
        <v>11.111111111111111</v>
      </c>
      <c r="II307" s="39">
        <v>9.0909090909090917</v>
      </c>
      <c r="IJ307" s="39">
        <v>0</v>
      </c>
      <c r="IK307" s="39">
        <v>33.333333333333329</v>
      </c>
      <c r="IL307" s="39">
        <v>33.333333333333329</v>
      </c>
      <c r="IM307" s="39">
        <v>0</v>
      </c>
      <c r="IN307" s="39">
        <v>66.666666666666657</v>
      </c>
      <c r="IO307" s="39">
        <v>0</v>
      </c>
      <c r="IP307" s="39">
        <v>0</v>
      </c>
      <c r="IQ307" s="39">
        <v>0</v>
      </c>
      <c r="IR307" s="39">
        <v>10</v>
      </c>
      <c r="IS307" s="39">
        <v>42.857142857142854</v>
      </c>
      <c r="IT307" s="39">
        <v>16.666666666666664</v>
      </c>
      <c r="IU307" s="39">
        <v>0</v>
      </c>
      <c r="IV307" s="39">
        <v>4</v>
      </c>
      <c r="IW307" s="39">
        <v>2</v>
      </c>
      <c r="IX307" s="39">
        <v>3</v>
      </c>
      <c r="IY307" s="39">
        <v>0</v>
      </c>
      <c r="IZ307" s="39">
        <v>0</v>
      </c>
      <c r="JA307" s="39">
        <v>2</v>
      </c>
      <c r="JB307" s="39">
        <v>3</v>
      </c>
      <c r="JC307" s="39">
        <v>6</v>
      </c>
      <c r="JD307" s="2">
        <v>6</v>
      </c>
      <c r="JE307" s="2">
        <v>9</v>
      </c>
      <c r="JF307" s="2">
        <v>6</v>
      </c>
      <c r="JG307" s="2">
        <v>4</v>
      </c>
      <c r="JH307" s="2">
        <v>3</v>
      </c>
      <c r="JI307" s="2">
        <v>3</v>
      </c>
      <c r="JJ307" s="2">
        <v>2</v>
      </c>
      <c r="JK307" s="2">
        <v>2</v>
      </c>
      <c r="JL307" s="2">
        <v>2</v>
      </c>
      <c r="JM307" s="44">
        <v>1</v>
      </c>
      <c r="JN307" s="44">
        <v>0</v>
      </c>
      <c r="JO307" s="44">
        <v>0</v>
      </c>
      <c r="JP307" s="2">
        <v>1</v>
      </c>
      <c r="JQ307" s="2">
        <v>0</v>
      </c>
      <c r="JR307" s="2">
        <v>0</v>
      </c>
      <c r="JS307" s="2">
        <v>1</v>
      </c>
      <c r="JT307" s="2">
        <v>4</v>
      </c>
      <c r="JU307" s="2">
        <v>2</v>
      </c>
      <c r="JV307" s="2">
        <v>3</v>
      </c>
      <c r="JW307" s="2">
        <v>3</v>
      </c>
      <c r="JX307" s="2">
        <v>0</v>
      </c>
      <c r="JY307" s="2">
        <v>1</v>
      </c>
      <c r="JZ307" s="2">
        <v>0</v>
      </c>
      <c r="KA307" s="2">
        <v>0</v>
      </c>
      <c r="KB307" s="25">
        <v>1</v>
      </c>
      <c r="KC307" s="25">
        <v>1</v>
      </c>
      <c r="KD307" s="25">
        <v>0</v>
      </c>
      <c r="KE307" s="25">
        <v>0</v>
      </c>
      <c r="KF307" s="25">
        <v>11</v>
      </c>
      <c r="KG307" s="25">
        <v>7</v>
      </c>
      <c r="KH307" s="25">
        <v>8</v>
      </c>
      <c r="KI307" s="25">
        <v>5</v>
      </c>
      <c r="KJ307" s="25">
        <v>2</v>
      </c>
      <c r="KK307" s="25">
        <v>4</v>
      </c>
      <c r="KL307" s="25">
        <v>3</v>
      </c>
      <c r="KM307" s="25">
        <v>6</v>
      </c>
      <c r="KN307" s="25">
        <v>8</v>
      </c>
      <c r="KO307" s="25">
        <v>10</v>
      </c>
      <c r="KP307" s="25">
        <v>6</v>
      </c>
      <c r="KQ307" s="25">
        <v>5</v>
      </c>
      <c r="KR307" s="44">
        <v>36.363636363636367</v>
      </c>
      <c r="KS307" s="44">
        <v>28.571428571428569</v>
      </c>
      <c r="KT307" s="44">
        <v>37.5</v>
      </c>
      <c r="KU307" s="44">
        <v>0</v>
      </c>
      <c r="KV307" s="44">
        <v>0</v>
      </c>
      <c r="KW307" s="44">
        <v>50</v>
      </c>
      <c r="KX307" s="44">
        <v>100</v>
      </c>
      <c r="KY307" s="44">
        <v>100</v>
      </c>
      <c r="KZ307" s="44">
        <v>75</v>
      </c>
      <c r="LA307" s="44">
        <v>90</v>
      </c>
      <c r="LB307" s="44">
        <v>100</v>
      </c>
      <c r="LC307" s="44">
        <v>80</v>
      </c>
      <c r="LD307" s="44">
        <v>27.27272727272727</v>
      </c>
      <c r="LE307" s="44">
        <v>42.857142857142854</v>
      </c>
      <c r="LF307" s="44">
        <v>25</v>
      </c>
      <c r="LG307" s="44">
        <v>40</v>
      </c>
      <c r="LH307" s="44">
        <v>100</v>
      </c>
      <c r="LI307" s="44">
        <v>25</v>
      </c>
      <c r="LJ307" s="44">
        <v>0</v>
      </c>
      <c r="LK307" s="44">
        <v>0</v>
      </c>
      <c r="LL307" s="44">
        <v>12.5</v>
      </c>
      <c r="LM307" s="44">
        <v>0</v>
      </c>
      <c r="LN307" s="44">
        <v>0</v>
      </c>
      <c r="LO307" s="44">
        <v>20</v>
      </c>
      <c r="LP307" s="44">
        <v>36.363636363636367</v>
      </c>
      <c r="LQ307" s="44">
        <v>28.571428571428569</v>
      </c>
      <c r="LR307" s="44">
        <v>37.5</v>
      </c>
      <c r="LS307" s="44">
        <v>60</v>
      </c>
      <c r="LT307" s="44">
        <v>0</v>
      </c>
      <c r="LU307" s="44">
        <v>25</v>
      </c>
      <c r="LV307" s="44">
        <v>0</v>
      </c>
      <c r="LW307" s="44">
        <v>0</v>
      </c>
      <c r="LX307" s="44">
        <v>12.5</v>
      </c>
      <c r="LY307" s="44">
        <v>10</v>
      </c>
      <c r="LZ307" s="44">
        <v>0</v>
      </c>
      <c r="MA307" s="44">
        <v>0</v>
      </c>
      <c r="MB307" s="25">
        <v>1</v>
      </c>
      <c r="MC307" s="25">
        <v>1</v>
      </c>
      <c r="MD307" s="25">
        <v>0</v>
      </c>
      <c r="ME307" s="25">
        <v>3</v>
      </c>
      <c r="MF307" s="25">
        <v>2</v>
      </c>
      <c r="MG307" s="25">
        <v>1</v>
      </c>
      <c r="MH307" s="25">
        <v>0</v>
      </c>
      <c r="MI307" s="25">
        <v>1</v>
      </c>
      <c r="MJ307" s="25">
        <v>2</v>
      </c>
      <c r="MK307" s="25">
        <v>0</v>
      </c>
      <c r="ML307" s="25">
        <v>1</v>
      </c>
      <c r="MM307" s="25">
        <v>0</v>
      </c>
      <c r="MN307" s="25">
        <v>4</v>
      </c>
      <c r="MO307" s="25">
        <v>1</v>
      </c>
      <c r="MP307" s="25">
        <v>3</v>
      </c>
      <c r="MQ307" s="25">
        <v>8</v>
      </c>
      <c r="MR307" s="25">
        <v>2</v>
      </c>
      <c r="MS307" s="25">
        <v>2</v>
      </c>
      <c r="MT307" s="25">
        <v>2</v>
      </c>
      <c r="MU307" s="25">
        <v>3</v>
      </c>
      <c r="MV307" s="25">
        <v>4</v>
      </c>
      <c r="MW307" s="44">
        <v>0</v>
      </c>
      <c r="MX307" s="44">
        <v>2</v>
      </c>
      <c r="MY307" s="44">
        <v>3</v>
      </c>
      <c r="MZ307" s="44">
        <v>25</v>
      </c>
      <c r="NA307" s="44">
        <v>100</v>
      </c>
      <c r="NB307" s="44">
        <v>0</v>
      </c>
      <c r="NC307" s="44">
        <v>37.5</v>
      </c>
      <c r="ND307" s="44">
        <v>100</v>
      </c>
      <c r="NE307" s="44">
        <v>50</v>
      </c>
      <c r="NF307" s="44">
        <v>0</v>
      </c>
      <c r="NG307" s="44">
        <v>33.333333333333329</v>
      </c>
      <c r="NH307" s="44">
        <v>50</v>
      </c>
      <c r="NI307" s="44">
        <v>999999999</v>
      </c>
      <c r="NJ307" s="44">
        <v>50</v>
      </c>
      <c r="NK307" s="44">
        <v>0</v>
      </c>
      <c r="NL307" s="25">
        <v>0</v>
      </c>
      <c r="NM307" s="25">
        <v>0</v>
      </c>
      <c r="NN307" s="25">
        <v>0</v>
      </c>
      <c r="NO307" s="25">
        <v>0</v>
      </c>
      <c r="NP307" s="25">
        <v>0</v>
      </c>
      <c r="NQ307" s="25">
        <v>0</v>
      </c>
      <c r="NR307" s="25">
        <v>0</v>
      </c>
      <c r="NS307" s="25">
        <v>0</v>
      </c>
      <c r="NT307" s="25">
        <v>0</v>
      </c>
      <c r="NU307" s="25">
        <v>0</v>
      </c>
      <c r="NV307" s="25">
        <v>0</v>
      </c>
      <c r="NW307" s="25">
        <v>0</v>
      </c>
      <c r="NX307" s="25">
        <v>1</v>
      </c>
      <c r="NY307" s="25">
        <v>1</v>
      </c>
      <c r="NZ307" s="25">
        <v>0</v>
      </c>
      <c r="OA307" s="25">
        <v>1</v>
      </c>
      <c r="OB307" s="25">
        <v>0</v>
      </c>
      <c r="OC307" s="25">
        <v>0</v>
      </c>
      <c r="OD307" s="44">
        <v>0</v>
      </c>
      <c r="OE307" s="44">
        <v>1</v>
      </c>
      <c r="OF307" s="44">
        <v>0</v>
      </c>
      <c r="OG307" s="44">
        <v>1</v>
      </c>
      <c r="OH307" s="44">
        <v>0</v>
      </c>
      <c r="OI307" s="44">
        <v>0</v>
      </c>
      <c r="OJ307" s="44">
        <v>0</v>
      </c>
      <c r="OK307" s="44">
        <v>0</v>
      </c>
      <c r="OL307" s="44">
        <v>999999999</v>
      </c>
      <c r="OM307" s="44">
        <v>0</v>
      </c>
      <c r="ON307" s="44">
        <v>999999999</v>
      </c>
      <c r="OO307" s="44">
        <v>999999999</v>
      </c>
      <c r="OP307" s="44">
        <v>999999999</v>
      </c>
      <c r="OQ307" s="44">
        <v>0</v>
      </c>
      <c r="OR307" s="44">
        <v>999999999</v>
      </c>
      <c r="OS307" s="44">
        <v>0</v>
      </c>
      <c r="OT307" s="44">
        <v>999999999</v>
      </c>
      <c r="OU307" s="44">
        <v>999999999</v>
      </c>
      <c r="OV307" s="25">
        <v>8</v>
      </c>
      <c r="OW307" s="25">
        <v>9</v>
      </c>
      <c r="OX307" s="25">
        <v>10</v>
      </c>
      <c r="OY307" s="25">
        <v>19</v>
      </c>
      <c r="OZ307" s="25">
        <v>12</v>
      </c>
      <c r="PA307" s="25">
        <v>7</v>
      </c>
      <c r="PB307" s="25">
        <v>20</v>
      </c>
      <c r="PC307" s="25">
        <v>19</v>
      </c>
      <c r="PD307" s="25">
        <v>21</v>
      </c>
      <c r="PE307" s="25">
        <v>14</v>
      </c>
      <c r="PF307" s="25">
        <v>25</v>
      </c>
      <c r="PG307" s="25">
        <v>12</v>
      </c>
      <c r="PH307" s="25">
        <v>24</v>
      </c>
      <c r="PI307" s="25">
        <v>19</v>
      </c>
      <c r="PJ307" s="25">
        <v>21</v>
      </c>
      <c r="PK307" s="25">
        <v>23</v>
      </c>
      <c r="PL307" s="25">
        <v>17</v>
      </c>
      <c r="PM307" s="25">
        <v>11</v>
      </c>
      <c r="PN307" s="25">
        <v>24</v>
      </c>
      <c r="PO307" s="25">
        <v>21</v>
      </c>
      <c r="PP307" s="25">
        <v>27</v>
      </c>
      <c r="PQ307" s="25">
        <v>20</v>
      </c>
      <c r="PR307" s="25">
        <v>31</v>
      </c>
      <c r="PS307" s="25">
        <v>27</v>
      </c>
      <c r="PT307" s="44">
        <v>33.333333333333329</v>
      </c>
      <c r="PU307" s="44">
        <v>47.368421052631575</v>
      </c>
      <c r="PV307" s="44">
        <v>47.619047619047613</v>
      </c>
      <c r="PW307" s="44">
        <v>82.608695652173907</v>
      </c>
      <c r="PX307" s="44">
        <v>70.588235294117652</v>
      </c>
      <c r="PY307" s="44">
        <v>63.636363636363633</v>
      </c>
      <c r="PZ307" s="44">
        <v>83.333333333333343</v>
      </c>
      <c r="QA307" s="44">
        <v>90.476190476190482</v>
      </c>
      <c r="QB307" s="44">
        <v>77.777777777777786</v>
      </c>
      <c r="QC307" s="44">
        <v>70</v>
      </c>
      <c r="QD307" s="44">
        <v>80.645161290322577</v>
      </c>
      <c r="QE307" s="44">
        <v>44.444444444444443</v>
      </c>
      <c r="QF307" s="25">
        <v>7</v>
      </c>
      <c r="QG307" s="25">
        <v>6</v>
      </c>
      <c r="QH307" s="25">
        <v>10</v>
      </c>
      <c r="QI307" s="25">
        <v>18</v>
      </c>
      <c r="QJ307" s="25">
        <v>13</v>
      </c>
      <c r="QK307" s="25">
        <v>8</v>
      </c>
      <c r="QL307" s="25">
        <v>18</v>
      </c>
      <c r="QM307" s="25">
        <v>17</v>
      </c>
      <c r="QN307" s="25">
        <v>20</v>
      </c>
      <c r="QO307" s="25">
        <v>9</v>
      </c>
      <c r="QP307" s="25">
        <v>12</v>
      </c>
      <c r="QQ307" s="25">
        <v>24</v>
      </c>
      <c r="QR307" s="25">
        <v>19</v>
      </c>
      <c r="QS307" s="25">
        <v>21</v>
      </c>
      <c r="QT307" s="25">
        <v>23</v>
      </c>
      <c r="QU307" s="25">
        <v>17</v>
      </c>
      <c r="QV307" s="25">
        <v>11</v>
      </c>
      <c r="QW307" s="25">
        <v>24</v>
      </c>
      <c r="QX307" s="25">
        <v>21</v>
      </c>
      <c r="QY307" s="25">
        <v>27</v>
      </c>
      <c r="QZ307" s="25">
        <v>20</v>
      </c>
      <c r="RA307" s="25">
        <v>31</v>
      </c>
      <c r="RB307" s="44">
        <v>29.166666666666668</v>
      </c>
      <c r="RC307" s="44">
        <v>31.578947368421051</v>
      </c>
      <c r="RD307" s="44">
        <v>47.619047619047613</v>
      </c>
      <c r="RE307" s="44">
        <v>78.260869565217391</v>
      </c>
      <c r="RF307" s="44">
        <v>76.470588235294116</v>
      </c>
      <c r="RG307" s="44">
        <v>72.727272727272734</v>
      </c>
      <c r="RH307" s="44">
        <v>75</v>
      </c>
      <c r="RI307" s="44">
        <v>80.952380952380949</v>
      </c>
      <c r="RJ307" s="44">
        <v>74.074074074074076</v>
      </c>
      <c r="RK307" s="44">
        <v>45</v>
      </c>
      <c r="RL307" s="44">
        <v>38.70967741935484</v>
      </c>
      <c r="RM307" s="25">
        <v>15</v>
      </c>
      <c r="RN307" s="25">
        <v>10</v>
      </c>
      <c r="RO307" s="25">
        <v>13</v>
      </c>
      <c r="RP307" s="25">
        <v>17</v>
      </c>
      <c r="RQ307" s="25">
        <v>7</v>
      </c>
      <c r="RR307" s="25">
        <v>7</v>
      </c>
      <c r="RS307" s="25">
        <v>6</v>
      </c>
      <c r="RT307" s="25">
        <v>14</v>
      </c>
      <c r="RU307" s="25">
        <v>15</v>
      </c>
      <c r="RV307" s="25">
        <v>13</v>
      </c>
      <c r="RW307" s="25">
        <v>21</v>
      </c>
      <c r="RX307" s="25">
        <v>10</v>
      </c>
      <c r="RY307" s="25">
        <v>12</v>
      </c>
      <c r="RZ307" s="25">
        <v>6</v>
      </c>
      <c r="SA307" s="25">
        <v>6</v>
      </c>
      <c r="SB307" s="25">
        <v>12</v>
      </c>
      <c r="SC307" s="25">
        <v>3</v>
      </c>
      <c r="SD307" s="25">
        <v>4</v>
      </c>
      <c r="SE307" s="25">
        <v>9</v>
      </c>
      <c r="SF307" s="25">
        <v>12</v>
      </c>
      <c r="SG307" s="25">
        <v>12</v>
      </c>
      <c r="SH307" s="25">
        <v>8</v>
      </c>
      <c r="SI307" s="25">
        <v>17</v>
      </c>
      <c r="SJ307" s="25">
        <v>12</v>
      </c>
      <c r="SK307" s="25">
        <v>9</v>
      </c>
      <c r="SL307" s="25">
        <v>6</v>
      </c>
      <c r="SM307" s="25">
        <v>5</v>
      </c>
      <c r="SN307" s="25">
        <v>11</v>
      </c>
      <c r="SO307" s="25">
        <v>3</v>
      </c>
      <c r="SP307" s="25">
        <v>3</v>
      </c>
      <c r="SQ307" s="25">
        <v>5</v>
      </c>
      <c r="SR307" s="25">
        <v>11</v>
      </c>
      <c r="SS307" s="25">
        <v>10</v>
      </c>
      <c r="ST307" s="25">
        <v>6</v>
      </c>
      <c r="SU307" s="25">
        <v>15</v>
      </c>
      <c r="SV307" s="25">
        <v>7</v>
      </c>
      <c r="SW307" s="44">
        <v>71.428571428571431</v>
      </c>
      <c r="SX307" s="44">
        <v>90.909090909090907</v>
      </c>
      <c r="SY307" s="44">
        <v>72.222222222222214</v>
      </c>
      <c r="SZ307" s="44">
        <v>85</v>
      </c>
      <c r="TA307" s="44">
        <v>70</v>
      </c>
      <c r="TB307" s="44">
        <v>70</v>
      </c>
      <c r="TC307" s="44">
        <v>27.27272727272727</v>
      </c>
      <c r="TD307" s="44">
        <v>93.333333333333329</v>
      </c>
      <c r="TE307" s="44">
        <v>71.428571428571431</v>
      </c>
      <c r="TF307" s="44">
        <v>72.222222222222214</v>
      </c>
      <c r="TG307" s="44">
        <v>77.777777777777786</v>
      </c>
      <c r="TH307" s="44">
        <v>55.555555555555557</v>
      </c>
      <c r="TI307" s="44">
        <v>57.142857142857139</v>
      </c>
      <c r="TJ307" s="44">
        <v>54.54545454545454</v>
      </c>
      <c r="TK307" s="44">
        <v>33.333333333333329</v>
      </c>
      <c r="TL307" s="44">
        <v>60</v>
      </c>
      <c r="TM307" s="44">
        <v>30</v>
      </c>
      <c r="TN307" s="44">
        <v>40</v>
      </c>
      <c r="TO307" s="44">
        <v>40.909090909090914</v>
      </c>
      <c r="TP307" s="44">
        <v>80</v>
      </c>
      <c r="TQ307" s="44">
        <v>57.142857142857139</v>
      </c>
      <c r="TR307" s="44">
        <v>44.444444444444443</v>
      </c>
      <c r="TS307" s="44">
        <v>62.962962962962962</v>
      </c>
      <c r="TT307" s="44">
        <v>66.666666666666657</v>
      </c>
      <c r="TU307" s="44">
        <v>42.857142857142854</v>
      </c>
      <c r="TV307" s="44">
        <v>54.54545454545454</v>
      </c>
      <c r="TW307" s="44">
        <v>27.777777777777779</v>
      </c>
      <c r="TX307" s="44">
        <v>55.000000000000007</v>
      </c>
      <c r="TY307" s="44">
        <v>30</v>
      </c>
      <c r="TZ307" s="44">
        <v>30</v>
      </c>
      <c r="UA307" s="44">
        <v>22.727272727272727</v>
      </c>
      <c r="UB307" s="44">
        <v>73.333333333333329</v>
      </c>
      <c r="UC307" s="44">
        <v>47.619047619047613</v>
      </c>
      <c r="UD307" s="44">
        <v>33.333333333333329</v>
      </c>
      <c r="UE307" s="44">
        <v>55.555555555555557</v>
      </c>
      <c r="UF307" s="44">
        <v>38.888888888888893</v>
      </c>
    </row>
    <row r="308" spans="1:552" x14ac:dyDescent="0.25">
      <c r="A308" s="2" t="str">
        <f t="shared" si="4"/>
        <v xml:space="preserve">520510 Catalão                                                                                                                                      </v>
      </c>
      <c r="B308" s="58">
        <v>520510</v>
      </c>
      <c r="C308" s="2" t="s">
        <v>352</v>
      </c>
      <c r="D308" s="56">
        <v>3</v>
      </c>
      <c r="E308" s="56">
        <v>5</v>
      </c>
      <c r="F308" s="56">
        <v>3</v>
      </c>
      <c r="G308" s="56">
        <v>2</v>
      </c>
      <c r="H308" s="56">
        <v>2</v>
      </c>
      <c r="I308" s="56">
        <v>3</v>
      </c>
      <c r="J308" s="56">
        <v>2</v>
      </c>
      <c r="K308" s="56">
        <v>1</v>
      </c>
      <c r="L308" s="56">
        <v>0</v>
      </c>
      <c r="M308" s="56">
        <v>2</v>
      </c>
      <c r="N308" s="56">
        <v>3</v>
      </c>
      <c r="O308" s="56">
        <v>10</v>
      </c>
      <c r="P308" s="59">
        <v>2</v>
      </c>
      <c r="Q308" s="59">
        <v>1</v>
      </c>
      <c r="R308" s="59">
        <v>0</v>
      </c>
      <c r="S308" s="59">
        <v>0</v>
      </c>
      <c r="T308" s="59">
        <v>1</v>
      </c>
      <c r="U308" s="59">
        <v>2</v>
      </c>
      <c r="V308" s="59">
        <v>1</v>
      </c>
      <c r="W308" s="59">
        <v>0</v>
      </c>
      <c r="X308" s="59">
        <v>0</v>
      </c>
      <c r="Y308" s="59">
        <v>1</v>
      </c>
      <c r="Z308" s="59">
        <v>3</v>
      </c>
      <c r="AA308" s="59">
        <v>4</v>
      </c>
      <c r="AB308" s="62">
        <v>66.666666666666657</v>
      </c>
      <c r="AC308" s="62">
        <v>20</v>
      </c>
      <c r="AD308" s="62">
        <v>0</v>
      </c>
      <c r="AE308" s="62">
        <v>0</v>
      </c>
      <c r="AF308" s="62">
        <v>50</v>
      </c>
      <c r="AG308" s="62">
        <v>66.666666666666657</v>
      </c>
      <c r="AH308" s="62">
        <v>50</v>
      </c>
      <c r="AI308" s="62">
        <v>0</v>
      </c>
      <c r="AJ308" s="62">
        <v>999999999</v>
      </c>
      <c r="AK308" s="62">
        <v>50</v>
      </c>
      <c r="AL308" s="62">
        <v>100</v>
      </c>
      <c r="AM308" s="62">
        <v>40</v>
      </c>
      <c r="AN308" s="61">
        <v>1</v>
      </c>
      <c r="AO308" s="25">
        <v>4</v>
      </c>
      <c r="AP308" s="25">
        <v>3</v>
      </c>
      <c r="AQ308" s="25">
        <v>2</v>
      </c>
      <c r="AR308" s="25">
        <v>1</v>
      </c>
      <c r="AS308" s="25">
        <v>1</v>
      </c>
      <c r="AT308" s="25">
        <v>1</v>
      </c>
      <c r="AU308" s="25">
        <v>1</v>
      </c>
      <c r="AV308" s="25">
        <v>0</v>
      </c>
      <c r="AW308" s="25">
        <v>1</v>
      </c>
      <c r="AX308" s="25">
        <v>0</v>
      </c>
      <c r="AY308" s="25">
        <v>6</v>
      </c>
      <c r="AZ308" s="39">
        <v>33.333333333333329</v>
      </c>
      <c r="BA308" s="39">
        <v>80</v>
      </c>
      <c r="BB308" s="39">
        <v>100</v>
      </c>
      <c r="BC308" s="39">
        <v>100</v>
      </c>
      <c r="BD308" s="39">
        <v>50</v>
      </c>
      <c r="BE308" s="39">
        <v>33.333333333333329</v>
      </c>
      <c r="BF308" s="39">
        <v>50</v>
      </c>
      <c r="BG308" s="39">
        <v>100</v>
      </c>
      <c r="BH308" s="39">
        <v>999999999</v>
      </c>
      <c r="BI308" s="39">
        <v>50</v>
      </c>
      <c r="BJ308" s="39">
        <v>0</v>
      </c>
      <c r="BK308" s="39">
        <v>60</v>
      </c>
      <c r="BL308" s="25">
        <v>0</v>
      </c>
      <c r="BM308" s="25">
        <v>0</v>
      </c>
      <c r="BN308" s="25">
        <v>0</v>
      </c>
      <c r="BO308" s="25">
        <v>0</v>
      </c>
      <c r="BP308" s="25">
        <v>0</v>
      </c>
      <c r="BQ308" s="25">
        <v>0</v>
      </c>
      <c r="BR308" s="25">
        <v>0</v>
      </c>
      <c r="BS308" s="25">
        <v>0</v>
      </c>
      <c r="BT308" s="25">
        <v>0</v>
      </c>
      <c r="BU308" s="25">
        <v>0</v>
      </c>
      <c r="BV308" s="25">
        <v>0</v>
      </c>
      <c r="BW308" s="25">
        <v>0</v>
      </c>
      <c r="BX308" s="39">
        <v>0</v>
      </c>
      <c r="BY308" s="39">
        <v>0</v>
      </c>
      <c r="BZ308" s="39">
        <v>0</v>
      </c>
      <c r="CA308" s="39">
        <v>0</v>
      </c>
      <c r="CB308" s="39">
        <v>0</v>
      </c>
      <c r="CC308" s="39">
        <v>0</v>
      </c>
      <c r="CD308" s="39">
        <v>0</v>
      </c>
      <c r="CE308" s="39">
        <v>0</v>
      </c>
      <c r="CF308" s="39">
        <v>999999999</v>
      </c>
      <c r="CG308" s="39">
        <v>0</v>
      </c>
      <c r="CH308" s="39">
        <v>0</v>
      </c>
      <c r="CI308" s="39">
        <v>0</v>
      </c>
      <c r="CJ308" s="63">
        <v>1</v>
      </c>
      <c r="CK308" s="63">
        <v>0</v>
      </c>
      <c r="CL308" s="63">
        <v>0</v>
      </c>
      <c r="CM308" s="63">
        <v>0</v>
      </c>
      <c r="CN308" s="63">
        <v>0</v>
      </c>
      <c r="CO308" s="63">
        <v>1</v>
      </c>
      <c r="CP308" s="63">
        <v>0</v>
      </c>
      <c r="CQ308" s="63">
        <v>0</v>
      </c>
      <c r="CR308" s="63">
        <v>0</v>
      </c>
      <c r="CS308" s="63">
        <v>1</v>
      </c>
      <c r="CT308" s="63">
        <v>0</v>
      </c>
      <c r="CU308" s="63">
        <v>1</v>
      </c>
      <c r="CV308" s="63">
        <v>1</v>
      </c>
      <c r="CW308" s="63">
        <v>0</v>
      </c>
      <c r="CX308" s="63">
        <v>0</v>
      </c>
      <c r="CY308" s="63">
        <v>0</v>
      </c>
      <c r="CZ308" s="63">
        <v>0</v>
      </c>
      <c r="DA308" s="63">
        <v>0</v>
      </c>
      <c r="DB308" s="63">
        <v>0</v>
      </c>
      <c r="DC308" s="63">
        <v>0</v>
      </c>
      <c r="DD308" s="63">
        <v>0</v>
      </c>
      <c r="DE308" s="63">
        <v>0</v>
      </c>
      <c r="DF308" s="63">
        <v>0</v>
      </c>
      <c r="DG308" s="63">
        <v>0</v>
      </c>
      <c r="DH308" s="25">
        <v>0</v>
      </c>
      <c r="DI308" s="25">
        <v>1</v>
      </c>
      <c r="DJ308" s="25">
        <v>0</v>
      </c>
      <c r="DK308" s="25">
        <v>0</v>
      </c>
      <c r="DL308" s="25">
        <v>0</v>
      </c>
      <c r="DM308" s="25">
        <v>0</v>
      </c>
      <c r="DN308" s="25">
        <v>0</v>
      </c>
      <c r="DO308" s="25">
        <v>0</v>
      </c>
      <c r="DP308" s="25">
        <v>0</v>
      </c>
      <c r="DQ308" s="25">
        <v>0</v>
      </c>
      <c r="DR308" s="25">
        <v>1</v>
      </c>
      <c r="DS308" s="25">
        <v>0</v>
      </c>
      <c r="DT308" s="34">
        <v>2</v>
      </c>
      <c r="DU308" s="34">
        <v>1</v>
      </c>
      <c r="DV308" s="34">
        <v>0</v>
      </c>
      <c r="DW308" s="34">
        <v>0</v>
      </c>
      <c r="DX308" s="34">
        <v>0</v>
      </c>
      <c r="DY308" s="34">
        <v>1</v>
      </c>
      <c r="DZ308" s="34">
        <v>0</v>
      </c>
      <c r="EA308" s="2">
        <v>0</v>
      </c>
      <c r="EB308" s="2">
        <v>0</v>
      </c>
      <c r="EC308" s="2">
        <v>1</v>
      </c>
      <c r="ED308" s="2">
        <v>1</v>
      </c>
      <c r="EE308" s="2">
        <v>1</v>
      </c>
      <c r="EF308" s="34">
        <v>50</v>
      </c>
      <c r="EG308" s="34">
        <v>0</v>
      </c>
      <c r="EH308" s="34">
        <v>999999999</v>
      </c>
      <c r="EI308" s="34">
        <v>999999999</v>
      </c>
      <c r="EJ308" s="34">
        <v>999999999</v>
      </c>
      <c r="EK308" s="34">
        <v>100</v>
      </c>
      <c r="EL308" s="34">
        <v>999999999</v>
      </c>
      <c r="EM308" s="34">
        <v>999999999</v>
      </c>
      <c r="EN308" s="34">
        <v>999999999</v>
      </c>
      <c r="EO308" s="34">
        <v>100</v>
      </c>
      <c r="EP308" s="34">
        <v>0</v>
      </c>
      <c r="EQ308" s="34">
        <v>100</v>
      </c>
      <c r="ER308" s="34">
        <v>50</v>
      </c>
      <c r="ES308" s="34">
        <v>0</v>
      </c>
      <c r="ET308" s="34">
        <v>999999999</v>
      </c>
      <c r="EU308" s="34">
        <v>999999999</v>
      </c>
      <c r="EV308" s="34">
        <v>999999999</v>
      </c>
      <c r="EW308" s="34">
        <v>0</v>
      </c>
      <c r="EX308" s="34">
        <v>999999999</v>
      </c>
      <c r="EY308" s="34">
        <v>999999999</v>
      </c>
      <c r="EZ308" s="34">
        <v>999999999</v>
      </c>
      <c r="FA308" s="34">
        <v>0</v>
      </c>
      <c r="FB308" s="34">
        <v>0</v>
      </c>
      <c r="FC308" s="34">
        <v>0</v>
      </c>
      <c r="FD308" s="42">
        <v>0</v>
      </c>
      <c r="FE308" s="42">
        <v>100</v>
      </c>
      <c r="FF308" s="42">
        <v>999999999</v>
      </c>
      <c r="FG308" s="42">
        <v>999999999</v>
      </c>
      <c r="FH308" s="42">
        <v>999999999</v>
      </c>
      <c r="FI308" s="42">
        <v>0</v>
      </c>
      <c r="FJ308" s="42">
        <v>999999999</v>
      </c>
      <c r="FK308" s="42">
        <v>999999999</v>
      </c>
      <c r="FL308" s="42">
        <v>999999999</v>
      </c>
      <c r="FM308" s="42">
        <v>0</v>
      </c>
      <c r="FN308" s="42">
        <v>100</v>
      </c>
      <c r="FO308" s="42">
        <v>0</v>
      </c>
      <c r="FP308" s="42">
        <v>1</v>
      </c>
      <c r="FQ308" s="2">
        <v>0</v>
      </c>
      <c r="FR308" s="2">
        <v>0</v>
      </c>
      <c r="FS308" s="2">
        <v>0</v>
      </c>
      <c r="FT308" s="2">
        <v>1</v>
      </c>
      <c r="FU308" s="2">
        <v>0</v>
      </c>
      <c r="FV308" s="2">
        <v>0</v>
      </c>
      <c r="FW308" s="2">
        <v>0</v>
      </c>
      <c r="FX308" s="2">
        <v>0</v>
      </c>
      <c r="FY308" s="2">
        <v>1</v>
      </c>
      <c r="FZ308" s="2">
        <v>1</v>
      </c>
      <c r="GA308" s="2">
        <v>2</v>
      </c>
      <c r="GB308" s="25">
        <v>1</v>
      </c>
      <c r="GC308" s="25">
        <v>0</v>
      </c>
      <c r="GD308" s="25">
        <v>0</v>
      </c>
      <c r="GE308" s="25">
        <v>0</v>
      </c>
      <c r="GF308" s="25">
        <v>0</v>
      </c>
      <c r="GG308" s="25">
        <v>0</v>
      </c>
      <c r="GH308" s="25">
        <v>0</v>
      </c>
      <c r="GI308" s="25">
        <v>0</v>
      </c>
      <c r="GJ308" s="25">
        <v>0</v>
      </c>
      <c r="GK308" s="25">
        <v>0</v>
      </c>
      <c r="GL308" s="25">
        <v>1</v>
      </c>
      <c r="GM308" s="25">
        <v>0</v>
      </c>
      <c r="GN308" s="2">
        <v>0</v>
      </c>
      <c r="GO308" s="2">
        <v>1</v>
      </c>
      <c r="GP308" s="2">
        <v>0</v>
      </c>
      <c r="GQ308" s="2">
        <v>0</v>
      </c>
      <c r="GR308" s="2">
        <v>0</v>
      </c>
      <c r="GS308" s="2">
        <v>1</v>
      </c>
      <c r="GT308" s="2">
        <v>0</v>
      </c>
      <c r="GU308" s="2">
        <v>0</v>
      </c>
      <c r="GV308" s="2">
        <v>0</v>
      </c>
      <c r="GW308" s="2">
        <v>0</v>
      </c>
      <c r="GX308" s="2">
        <v>1</v>
      </c>
      <c r="GY308" s="2">
        <v>1</v>
      </c>
      <c r="GZ308" s="2">
        <v>2</v>
      </c>
      <c r="HA308" s="2">
        <v>1</v>
      </c>
      <c r="HB308" s="2">
        <v>0</v>
      </c>
      <c r="HC308" s="2">
        <v>0</v>
      </c>
      <c r="HD308" s="2">
        <v>1</v>
      </c>
      <c r="HE308" s="2">
        <v>1</v>
      </c>
      <c r="HF308" s="2">
        <v>0</v>
      </c>
      <c r="HG308" s="2">
        <v>0</v>
      </c>
      <c r="HH308" s="2">
        <v>0</v>
      </c>
      <c r="HI308" s="2">
        <v>1</v>
      </c>
      <c r="HJ308" s="2">
        <v>3</v>
      </c>
      <c r="HK308" s="2">
        <v>3</v>
      </c>
      <c r="HL308" s="34">
        <v>50</v>
      </c>
      <c r="HM308" s="34">
        <v>0</v>
      </c>
      <c r="HN308" s="34">
        <v>999999999</v>
      </c>
      <c r="HO308" s="34">
        <v>999999999</v>
      </c>
      <c r="HP308" s="34">
        <v>100</v>
      </c>
      <c r="HQ308" s="34">
        <v>0</v>
      </c>
      <c r="HR308" s="34">
        <v>999999999</v>
      </c>
      <c r="HS308" s="34">
        <v>999999999</v>
      </c>
      <c r="HT308" s="34">
        <v>999999999</v>
      </c>
      <c r="HU308" s="34">
        <v>100</v>
      </c>
      <c r="HV308" s="34">
        <v>33.333333333333329</v>
      </c>
      <c r="HW308" s="34">
        <v>66.666666666666657</v>
      </c>
      <c r="HX308" s="39">
        <v>50</v>
      </c>
      <c r="HY308" s="39">
        <v>0</v>
      </c>
      <c r="HZ308" s="39">
        <v>999999999</v>
      </c>
      <c r="IA308" s="39">
        <v>999999999</v>
      </c>
      <c r="IB308" s="39">
        <v>0</v>
      </c>
      <c r="IC308" s="39">
        <v>0</v>
      </c>
      <c r="ID308" s="39">
        <v>999999999</v>
      </c>
      <c r="IE308" s="39">
        <v>999999999</v>
      </c>
      <c r="IF308" s="39">
        <v>999999999</v>
      </c>
      <c r="IG308" s="39">
        <v>0</v>
      </c>
      <c r="IH308" s="39">
        <v>33.333333333333329</v>
      </c>
      <c r="II308" s="39">
        <v>0</v>
      </c>
      <c r="IJ308" s="39">
        <v>0</v>
      </c>
      <c r="IK308" s="39">
        <v>100</v>
      </c>
      <c r="IL308" s="39">
        <v>999999999</v>
      </c>
      <c r="IM308" s="39">
        <v>999999999</v>
      </c>
      <c r="IN308" s="39">
        <v>0</v>
      </c>
      <c r="IO308" s="39">
        <v>100</v>
      </c>
      <c r="IP308" s="39">
        <v>999999999</v>
      </c>
      <c r="IQ308" s="39">
        <v>999999999</v>
      </c>
      <c r="IR308" s="39">
        <v>999999999</v>
      </c>
      <c r="IS308" s="39">
        <v>0</v>
      </c>
      <c r="IT308" s="39">
        <v>33.333333333333329</v>
      </c>
      <c r="IU308" s="39">
        <v>33.333333333333329</v>
      </c>
      <c r="IV308" s="39">
        <v>0</v>
      </c>
      <c r="IW308" s="39">
        <v>1</v>
      </c>
      <c r="IX308" s="39">
        <v>2</v>
      </c>
      <c r="IY308" s="39">
        <v>1</v>
      </c>
      <c r="IZ308" s="39">
        <v>0</v>
      </c>
      <c r="JA308" s="39">
        <v>1</v>
      </c>
      <c r="JB308" s="39">
        <v>0</v>
      </c>
      <c r="JC308" s="39">
        <v>1</v>
      </c>
      <c r="JD308" s="2">
        <v>0</v>
      </c>
      <c r="JE308" s="2">
        <v>1</v>
      </c>
      <c r="JF308" s="2">
        <v>0</v>
      </c>
      <c r="JG308" s="2">
        <v>5</v>
      </c>
      <c r="JH308" s="2">
        <v>0</v>
      </c>
      <c r="JI308" s="2">
        <v>0</v>
      </c>
      <c r="JJ308" s="2">
        <v>0</v>
      </c>
      <c r="JK308" s="2">
        <v>0</v>
      </c>
      <c r="JL308" s="2">
        <v>0</v>
      </c>
      <c r="JM308" s="44">
        <v>0</v>
      </c>
      <c r="JN308" s="44">
        <v>0</v>
      </c>
      <c r="JO308" s="44">
        <v>0</v>
      </c>
      <c r="JP308" s="2">
        <v>0</v>
      </c>
      <c r="JQ308" s="2">
        <v>0</v>
      </c>
      <c r="JR308" s="2">
        <v>0</v>
      </c>
      <c r="JS308" s="2">
        <v>1</v>
      </c>
      <c r="JT308" s="2">
        <v>1</v>
      </c>
      <c r="JU308" s="2">
        <v>2</v>
      </c>
      <c r="JV308" s="2">
        <v>0</v>
      </c>
      <c r="JW308" s="2">
        <v>1</v>
      </c>
      <c r="JX308" s="2">
        <v>1</v>
      </c>
      <c r="JY308" s="2">
        <v>0</v>
      </c>
      <c r="JZ308" s="2">
        <v>1</v>
      </c>
      <c r="KA308" s="2">
        <v>0</v>
      </c>
      <c r="KB308" s="25">
        <v>0</v>
      </c>
      <c r="KC308" s="25">
        <v>0</v>
      </c>
      <c r="KD308" s="25">
        <v>0</v>
      </c>
      <c r="KE308" s="25">
        <v>0</v>
      </c>
      <c r="KF308" s="25">
        <v>1</v>
      </c>
      <c r="KG308" s="25">
        <v>3</v>
      </c>
      <c r="KH308" s="25">
        <v>2</v>
      </c>
      <c r="KI308" s="25">
        <v>2</v>
      </c>
      <c r="KJ308" s="25">
        <v>1</v>
      </c>
      <c r="KK308" s="25">
        <v>1</v>
      </c>
      <c r="KL308" s="25">
        <v>1</v>
      </c>
      <c r="KM308" s="25">
        <v>1</v>
      </c>
      <c r="KN308" s="25">
        <v>0</v>
      </c>
      <c r="KO308" s="25">
        <v>1</v>
      </c>
      <c r="KP308" s="25">
        <v>0</v>
      </c>
      <c r="KQ308" s="25">
        <v>6</v>
      </c>
      <c r="KR308" s="44">
        <v>0</v>
      </c>
      <c r="KS308" s="44">
        <v>33.333333333333329</v>
      </c>
      <c r="KT308" s="44">
        <v>100</v>
      </c>
      <c r="KU308" s="44">
        <v>50</v>
      </c>
      <c r="KV308" s="44">
        <v>0</v>
      </c>
      <c r="KW308" s="44">
        <v>100</v>
      </c>
      <c r="KX308" s="44">
        <v>0</v>
      </c>
      <c r="KY308" s="44">
        <v>100</v>
      </c>
      <c r="KZ308" s="44">
        <v>999999999</v>
      </c>
      <c r="LA308" s="44">
        <v>100</v>
      </c>
      <c r="LB308" s="44">
        <v>999999999</v>
      </c>
      <c r="LC308" s="44">
        <v>83.333333333333343</v>
      </c>
      <c r="LD308" s="44">
        <v>0</v>
      </c>
      <c r="LE308" s="44">
        <v>0</v>
      </c>
      <c r="LF308" s="44">
        <v>0</v>
      </c>
      <c r="LG308" s="44">
        <v>0</v>
      </c>
      <c r="LH308" s="44">
        <v>0</v>
      </c>
      <c r="LI308" s="44">
        <v>0</v>
      </c>
      <c r="LJ308" s="44">
        <v>0</v>
      </c>
      <c r="LK308" s="44">
        <v>0</v>
      </c>
      <c r="LL308" s="44">
        <v>999999999</v>
      </c>
      <c r="LM308" s="44">
        <v>0</v>
      </c>
      <c r="LN308" s="44">
        <v>999999999</v>
      </c>
      <c r="LO308" s="44">
        <v>16.666666666666664</v>
      </c>
      <c r="LP308" s="44">
        <v>100</v>
      </c>
      <c r="LQ308" s="44">
        <v>66.666666666666657</v>
      </c>
      <c r="LR308" s="44">
        <v>0</v>
      </c>
      <c r="LS308" s="44">
        <v>50</v>
      </c>
      <c r="LT308" s="44">
        <v>100</v>
      </c>
      <c r="LU308" s="44">
        <v>0</v>
      </c>
      <c r="LV308" s="44">
        <v>100</v>
      </c>
      <c r="LW308" s="44">
        <v>0</v>
      </c>
      <c r="LX308" s="44">
        <v>999999999</v>
      </c>
      <c r="LY308" s="44">
        <v>0</v>
      </c>
      <c r="LZ308" s="44">
        <v>999999999</v>
      </c>
      <c r="MA308" s="44">
        <v>0</v>
      </c>
      <c r="MB308" s="25">
        <v>0</v>
      </c>
      <c r="MC308" s="25">
        <v>0</v>
      </c>
      <c r="MD308" s="25">
        <v>0</v>
      </c>
      <c r="ME308" s="25">
        <v>0</v>
      </c>
      <c r="MF308" s="25">
        <v>0</v>
      </c>
      <c r="MG308" s="25">
        <v>0</v>
      </c>
      <c r="MH308" s="25">
        <v>0</v>
      </c>
      <c r="MI308" s="25">
        <v>0</v>
      </c>
      <c r="MJ308" s="25">
        <v>0</v>
      </c>
      <c r="MK308" s="25">
        <v>1</v>
      </c>
      <c r="ML308" s="25">
        <v>0</v>
      </c>
      <c r="MM308" s="25">
        <v>0</v>
      </c>
      <c r="MN308" s="25">
        <v>2</v>
      </c>
      <c r="MO308" s="25">
        <v>1</v>
      </c>
      <c r="MP308" s="25">
        <v>0</v>
      </c>
      <c r="MQ308" s="25">
        <v>0</v>
      </c>
      <c r="MR308" s="25">
        <v>0</v>
      </c>
      <c r="MS308" s="25">
        <v>1</v>
      </c>
      <c r="MT308" s="25">
        <v>0</v>
      </c>
      <c r="MU308" s="25">
        <v>0</v>
      </c>
      <c r="MV308" s="25">
        <v>0</v>
      </c>
      <c r="MW308" s="44">
        <v>1</v>
      </c>
      <c r="MX308" s="44">
        <v>1</v>
      </c>
      <c r="MY308" s="44">
        <v>0</v>
      </c>
      <c r="MZ308" s="44">
        <v>0</v>
      </c>
      <c r="NA308" s="44">
        <v>0</v>
      </c>
      <c r="NB308" s="44">
        <v>999999999</v>
      </c>
      <c r="NC308" s="44">
        <v>999999999</v>
      </c>
      <c r="ND308" s="44">
        <v>999999999</v>
      </c>
      <c r="NE308" s="44">
        <v>0</v>
      </c>
      <c r="NF308" s="44">
        <v>999999999</v>
      </c>
      <c r="NG308" s="44">
        <v>999999999</v>
      </c>
      <c r="NH308" s="44">
        <v>999999999</v>
      </c>
      <c r="NI308" s="44">
        <v>100</v>
      </c>
      <c r="NJ308" s="44">
        <v>0</v>
      </c>
      <c r="NK308" s="44">
        <v>999999999</v>
      </c>
      <c r="NL308" s="25">
        <v>0</v>
      </c>
      <c r="NM308" s="25">
        <v>0</v>
      </c>
      <c r="NN308" s="25">
        <v>0</v>
      </c>
      <c r="NO308" s="25">
        <v>0</v>
      </c>
      <c r="NP308" s="25">
        <v>0</v>
      </c>
      <c r="NQ308" s="25">
        <v>0</v>
      </c>
      <c r="NR308" s="25">
        <v>0</v>
      </c>
      <c r="NS308" s="25">
        <v>0</v>
      </c>
      <c r="NT308" s="25">
        <v>0</v>
      </c>
      <c r="NU308" s="25">
        <v>0</v>
      </c>
      <c r="NV308" s="25">
        <v>0</v>
      </c>
      <c r="NW308" s="25">
        <v>0</v>
      </c>
      <c r="NX308" s="25">
        <v>1</v>
      </c>
      <c r="NY308" s="25">
        <v>0</v>
      </c>
      <c r="NZ308" s="25">
        <v>0</v>
      </c>
      <c r="OA308" s="25">
        <v>0</v>
      </c>
      <c r="OB308" s="25">
        <v>0</v>
      </c>
      <c r="OC308" s="25">
        <v>0</v>
      </c>
      <c r="OD308" s="44">
        <v>0</v>
      </c>
      <c r="OE308" s="44">
        <v>1</v>
      </c>
      <c r="OF308" s="44">
        <v>0</v>
      </c>
      <c r="OG308" s="44">
        <v>0</v>
      </c>
      <c r="OH308" s="44">
        <v>0</v>
      </c>
      <c r="OI308" s="44">
        <v>0</v>
      </c>
      <c r="OJ308" s="44">
        <v>0</v>
      </c>
      <c r="OK308" s="44">
        <v>999999999</v>
      </c>
      <c r="OL308" s="44">
        <v>999999999</v>
      </c>
      <c r="OM308" s="44">
        <v>999999999</v>
      </c>
      <c r="ON308" s="44">
        <v>999999999</v>
      </c>
      <c r="OO308" s="44">
        <v>999999999</v>
      </c>
      <c r="OP308" s="44">
        <v>999999999</v>
      </c>
      <c r="OQ308" s="44">
        <v>0</v>
      </c>
      <c r="OR308" s="44">
        <v>999999999</v>
      </c>
      <c r="OS308" s="44">
        <v>999999999</v>
      </c>
      <c r="OT308" s="44">
        <v>999999999</v>
      </c>
      <c r="OU308" s="44">
        <v>999999999</v>
      </c>
      <c r="OV308" s="25">
        <v>1</v>
      </c>
      <c r="OW308" s="25">
        <v>2</v>
      </c>
      <c r="OX308" s="25">
        <v>2</v>
      </c>
      <c r="OY308" s="25">
        <v>1</v>
      </c>
      <c r="OZ308" s="25">
        <v>2</v>
      </c>
      <c r="PA308" s="25">
        <v>3</v>
      </c>
      <c r="PB308" s="25">
        <v>4</v>
      </c>
      <c r="PC308" s="25">
        <v>2</v>
      </c>
      <c r="PD308" s="25">
        <v>1</v>
      </c>
      <c r="PE308" s="25">
        <v>2</v>
      </c>
      <c r="PF308" s="25">
        <v>5</v>
      </c>
      <c r="PG308" s="25">
        <v>2</v>
      </c>
      <c r="PH308" s="25">
        <v>3</v>
      </c>
      <c r="PI308" s="25">
        <v>6</v>
      </c>
      <c r="PJ308" s="25">
        <v>7</v>
      </c>
      <c r="PK308" s="25">
        <v>2</v>
      </c>
      <c r="PL308" s="25">
        <v>4</v>
      </c>
      <c r="PM308" s="25">
        <v>3</v>
      </c>
      <c r="PN308" s="25">
        <v>4</v>
      </c>
      <c r="PO308" s="25">
        <v>2</v>
      </c>
      <c r="PP308" s="25">
        <v>1</v>
      </c>
      <c r="PQ308" s="25">
        <v>2</v>
      </c>
      <c r="PR308" s="25">
        <v>5</v>
      </c>
      <c r="PS308" s="25">
        <v>10</v>
      </c>
      <c r="PT308" s="44">
        <v>33.333333333333329</v>
      </c>
      <c r="PU308" s="44">
        <v>33.333333333333329</v>
      </c>
      <c r="PV308" s="44">
        <v>28.571428571428569</v>
      </c>
      <c r="PW308" s="44">
        <v>50</v>
      </c>
      <c r="PX308" s="44">
        <v>50</v>
      </c>
      <c r="PY308" s="44">
        <v>100</v>
      </c>
      <c r="PZ308" s="44">
        <v>100</v>
      </c>
      <c r="QA308" s="44">
        <v>100</v>
      </c>
      <c r="QB308" s="44">
        <v>100</v>
      </c>
      <c r="QC308" s="44">
        <v>100</v>
      </c>
      <c r="QD308" s="44">
        <v>100</v>
      </c>
      <c r="QE308" s="44">
        <v>20</v>
      </c>
      <c r="QF308" s="25">
        <v>1</v>
      </c>
      <c r="QG308" s="25">
        <v>3</v>
      </c>
      <c r="QH308" s="25">
        <v>4</v>
      </c>
      <c r="QI308" s="25">
        <v>0</v>
      </c>
      <c r="QJ308" s="25">
        <v>0</v>
      </c>
      <c r="QK308" s="25">
        <v>3</v>
      </c>
      <c r="QL308" s="25">
        <v>4</v>
      </c>
      <c r="QM308" s="25">
        <v>2</v>
      </c>
      <c r="QN308" s="25">
        <v>1</v>
      </c>
      <c r="QO308" s="25">
        <v>2</v>
      </c>
      <c r="QP308" s="25">
        <v>3</v>
      </c>
      <c r="QQ308" s="25">
        <v>3</v>
      </c>
      <c r="QR308" s="25">
        <v>6</v>
      </c>
      <c r="QS308" s="25">
        <v>7</v>
      </c>
      <c r="QT308" s="25">
        <v>2</v>
      </c>
      <c r="QU308" s="25">
        <v>4</v>
      </c>
      <c r="QV308" s="25">
        <v>3</v>
      </c>
      <c r="QW308" s="25">
        <v>4</v>
      </c>
      <c r="QX308" s="25">
        <v>2</v>
      </c>
      <c r="QY308" s="25">
        <v>1</v>
      </c>
      <c r="QZ308" s="25">
        <v>2</v>
      </c>
      <c r="RA308" s="25">
        <v>5</v>
      </c>
      <c r="RB308" s="44">
        <v>33.333333333333329</v>
      </c>
      <c r="RC308" s="44">
        <v>50</v>
      </c>
      <c r="RD308" s="44">
        <v>57.142857142857139</v>
      </c>
      <c r="RE308" s="44">
        <v>0</v>
      </c>
      <c r="RF308" s="44">
        <v>0</v>
      </c>
      <c r="RG308" s="44">
        <v>100</v>
      </c>
      <c r="RH308" s="44">
        <v>100</v>
      </c>
      <c r="RI308" s="44">
        <v>100</v>
      </c>
      <c r="RJ308" s="44">
        <v>100</v>
      </c>
      <c r="RK308" s="44">
        <v>100</v>
      </c>
      <c r="RL308" s="44">
        <v>60</v>
      </c>
      <c r="RM308" s="25">
        <v>3</v>
      </c>
      <c r="RN308" s="25">
        <v>2</v>
      </c>
      <c r="RO308" s="25">
        <v>1</v>
      </c>
      <c r="RP308" s="25">
        <v>2</v>
      </c>
      <c r="RQ308" s="25">
        <v>0</v>
      </c>
      <c r="RR308" s="25">
        <v>3</v>
      </c>
      <c r="RS308" s="25">
        <v>2</v>
      </c>
      <c r="RT308" s="25">
        <v>1</v>
      </c>
      <c r="RU308" s="25">
        <v>0</v>
      </c>
      <c r="RV308" s="25">
        <v>1</v>
      </c>
      <c r="RW308" s="25">
        <v>2</v>
      </c>
      <c r="RX308" s="25">
        <v>8</v>
      </c>
      <c r="RY308" s="25">
        <v>1</v>
      </c>
      <c r="RZ308" s="25">
        <v>1</v>
      </c>
      <c r="SA308" s="25">
        <v>1</v>
      </c>
      <c r="SB308" s="25">
        <v>1</v>
      </c>
      <c r="SC308" s="25">
        <v>1</v>
      </c>
      <c r="SD308" s="25">
        <v>2</v>
      </c>
      <c r="SE308" s="25">
        <v>0</v>
      </c>
      <c r="SF308" s="25">
        <v>1</v>
      </c>
      <c r="SG308" s="25">
        <v>0</v>
      </c>
      <c r="SH308" s="25">
        <v>2</v>
      </c>
      <c r="SI308" s="25">
        <v>2</v>
      </c>
      <c r="SJ308" s="25">
        <v>6</v>
      </c>
      <c r="SK308" s="25">
        <v>1</v>
      </c>
      <c r="SL308" s="25">
        <v>1</v>
      </c>
      <c r="SM308" s="25">
        <v>1</v>
      </c>
      <c r="SN308" s="25">
        <v>1</v>
      </c>
      <c r="SO308" s="25">
        <v>0</v>
      </c>
      <c r="SP308" s="25">
        <v>2</v>
      </c>
      <c r="SQ308" s="25">
        <v>0</v>
      </c>
      <c r="SR308" s="25">
        <v>1</v>
      </c>
      <c r="SS308" s="25">
        <v>0</v>
      </c>
      <c r="ST308" s="25">
        <v>1</v>
      </c>
      <c r="SU308" s="25">
        <v>1</v>
      </c>
      <c r="SV308" s="25">
        <v>5</v>
      </c>
      <c r="SW308" s="44">
        <v>100</v>
      </c>
      <c r="SX308" s="44">
        <v>40</v>
      </c>
      <c r="SY308" s="44">
        <v>33.333333333333329</v>
      </c>
      <c r="SZ308" s="44">
        <v>100</v>
      </c>
      <c r="TA308" s="44">
        <v>0</v>
      </c>
      <c r="TB308" s="44">
        <v>100</v>
      </c>
      <c r="TC308" s="44">
        <v>100</v>
      </c>
      <c r="TD308" s="44">
        <v>100</v>
      </c>
      <c r="TE308" s="44">
        <v>999999999</v>
      </c>
      <c r="TF308" s="44">
        <v>50</v>
      </c>
      <c r="TG308" s="44">
        <v>66.666666666666657</v>
      </c>
      <c r="TH308" s="44">
        <v>80</v>
      </c>
      <c r="TI308" s="44">
        <v>33.333333333333329</v>
      </c>
      <c r="TJ308" s="44">
        <v>20</v>
      </c>
      <c r="TK308" s="44">
        <v>33.333333333333329</v>
      </c>
      <c r="TL308" s="44">
        <v>50</v>
      </c>
      <c r="TM308" s="44">
        <v>50</v>
      </c>
      <c r="TN308" s="44">
        <v>66.666666666666657</v>
      </c>
      <c r="TO308" s="44">
        <v>0</v>
      </c>
      <c r="TP308" s="44">
        <v>100</v>
      </c>
      <c r="TQ308" s="44">
        <v>999999999</v>
      </c>
      <c r="TR308" s="44">
        <v>100</v>
      </c>
      <c r="TS308" s="44">
        <v>66.666666666666657</v>
      </c>
      <c r="TT308" s="44">
        <v>60</v>
      </c>
      <c r="TU308" s="44">
        <v>33.333333333333329</v>
      </c>
      <c r="TV308" s="44">
        <v>20</v>
      </c>
      <c r="TW308" s="44">
        <v>33.333333333333329</v>
      </c>
      <c r="TX308" s="44">
        <v>50</v>
      </c>
      <c r="TY308" s="44">
        <v>0</v>
      </c>
      <c r="TZ308" s="44">
        <v>66.666666666666657</v>
      </c>
      <c r="UA308" s="44">
        <v>0</v>
      </c>
      <c r="UB308" s="44">
        <v>100</v>
      </c>
      <c r="UC308" s="44">
        <v>999999999</v>
      </c>
      <c r="UD308" s="44">
        <v>50</v>
      </c>
      <c r="UE308" s="44">
        <v>33.333333333333329</v>
      </c>
      <c r="UF308" s="44">
        <v>50</v>
      </c>
    </row>
    <row r="309" spans="1:552" x14ac:dyDescent="0.25">
      <c r="A309" s="2" t="str">
        <f t="shared" si="4"/>
        <v xml:space="preserve">520800 Formosa                                                                                                                                      </v>
      </c>
      <c r="B309" s="58">
        <v>520800</v>
      </c>
      <c r="C309" s="2" t="s">
        <v>353</v>
      </c>
      <c r="D309" s="56">
        <v>1</v>
      </c>
      <c r="E309" s="56">
        <v>1</v>
      </c>
      <c r="F309" s="56">
        <v>1</v>
      </c>
      <c r="G309" s="56">
        <v>1</v>
      </c>
      <c r="H309" s="56">
        <v>3</v>
      </c>
      <c r="I309" s="56">
        <v>1</v>
      </c>
      <c r="J309" s="56">
        <v>2</v>
      </c>
      <c r="K309" s="56">
        <v>2</v>
      </c>
      <c r="L309" s="56">
        <v>1</v>
      </c>
      <c r="M309" s="56">
        <v>0</v>
      </c>
      <c r="N309" s="56">
        <v>3</v>
      </c>
      <c r="O309" s="56">
        <v>0</v>
      </c>
      <c r="P309" s="59">
        <v>0</v>
      </c>
      <c r="Q309" s="59">
        <v>0</v>
      </c>
      <c r="R309" s="59">
        <v>0</v>
      </c>
      <c r="S309" s="59">
        <v>1</v>
      </c>
      <c r="T309" s="59">
        <v>1</v>
      </c>
      <c r="U309" s="59">
        <v>1</v>
      </c>
      <c r="V309" s="59">
        <v>1</v>
      </c>
      <c r="W309" s="59">
        <v>2</v>
      </c>
      <c r="X309" s="59">
        <v>1</v>
      </c>
      <c r="Y309" s="59">
        <v>0</v>
      </c>
      <c r="Z309" s="59">
        <v>2</v>
      </c>
      <c r="AA309" s="59">
        <v>0</v>
      </c>
      <c r="AB309" s="62">
        <v>0</v>
      </c>
      <c r="AC309" s="62">
        <v>0</v>
      </c>
      <c r="AD309" s="62">
        <v>0</v>
      </c>
      <c r="AE309" s="62">
        <v>100</v>
      </c>
      <c r="AF309" s="62">
        <v>33.333333333333329</v>
      </c>
      <c r="AG309" s="62">
        <v>100</v>
      </c>
      <c r="AH309" s="62">
        <v>50</v>
      </c>
      <c r="AI309" s="62">
        <v>100</v>
      </c>
      <c r="AJ309" s="62">
        <v>100</v>
      </c>
      <c r="AK309" s="62">
        <v>999999999</v>
      </c>
      <c r="AL309" s="62">
        <v>66.666666666666657</v>
      </c>
      <c r="AM309" s="62">
        <v>999999999</v>
      </c>
      <c r="AN309" s="61">
        <v>1</v>
      </c>
      <c r="AO309" s="25">
        <v>1</v>
      </c>
      <c r="AP309" s="25">
        <v>1</v>
      </c>
      <c r="AQ309" s="25">
        <v>0</v>
      </c>
      <c r="AR309" s="25">
        <v>2</v>
      </c>
      <c r="AS309" s="25">
        <v>0</v>
      </c>
      <c r="AT309" s="25">
        <v>1</v>
      </c>
      <c r="AU309" s="25">
        <v>0</v>
      </c>
      <c r="AV309" s="25">
        <v>0</v>
      </c>
      <c r="AW309" s="25">
        <v>0</v>
      </c>
      <c r="AX309" s="25">
        <v>1</v>
      </c>
      <c r="AY309" s="25">
        <v>0</v>
      </c>
      <c r="AZ309" s="39">
        <v>100</v>
      </c>
      <c r="BA309" s="39">
        <v>100</v>
      </c>
      <c r="BB309" s="39">
        <v>100</v>
      </c>
      <c r="BC309" s="39">
        <v>0</v>
      </c>
      <c r="BD309" s="39">
        <v>66.666666666666657</v>
      </c>
      <c r="BE309" s="39">
        <v>0</v>
      </c>
      <c r="BF309" s="39">
        <v>50</v>
      </c>
      <c r="BG309" s="39">
        <v>0</v>
      </c>
      <c r="BH309" s="39">
        <v>0</v>
      </c>
      <c r="BI309" s="39">
        <v>999999999</v>
      </c>
      <c r="BJ309" s="39">
        <v>33.333333333333329</v>
      </c>
      <c r="BK309" s="39">
        <v>999999999</v>
      </c>
      <c r="BL309" s="25">
        <v>0</v>
      </c>
      <c r="BM309" s="25">
        <v>0</v>
      </c>
      <c r="BN309" s="25">
        <v>0</v>
      </c>
      <c r="BO309" s="25">
        <v>0</v>
      </c>
      <c r="BP309" s="25">
        <v>0</v>
      </c>
      <c r="BQ309" s="25">
        <v>0</v>
      </c>
      <c r="BR309" s="25">
        <v>0</v>
      </c>
      <c r="BS309" s="25">
        <v>0</v>
      </c>
      <c r="BT309" s="25">
        <v>0</v>
      </c>
      <c r="BU309" s="25">
        <v>0</v>
      </c>
      <c r="BV309" s="25">
        <v>0</v>
      </c>
      <c r="BW309" s="25">
        <v>0</v>
      </c>
      <c r="BX309" s="39">
        <v>0</v>
      </c>
      <c r="BY309" s="39">
        <v>0</v>
      </c>
      <c r="BZ309" s="39">
        <v>0</v>
      </c>
      <c r="CA309" s="39">
        <v>0</v>
      </c>
      <c r="CB309" s="39">
        <v>0</v>
      </c>
      <c r="CC309" s="39">
        <v>0</v>
      </c>
      <c r="CD309" s="39">
        <v>0</v>
      </c>
      <c r="CE309" s="39">
        <v>0</v>
      </c>
      <c r="CF309" s="39">
        <v>0</v>
      </c>
      <c r="CG309" s="39">
        <v>999999999</v>
      </c>
      <c r="CH309" s="39">
        <v>0</v>
      </c>
      <c r="CI309" s="39">
        <v>999999999</v>
      </c>
      <c r="CJ309" s="63">
        <v>0</v>
      </c>
      <c r="CK309" s="63">
        <v>0</v>
      </c>
      <c r="CL309" s="63">
        <v>0</v>
      </c>
      <c r="CM309" s="63">
        <v>0</v>
      </c>
      <c r="CN309" s="63">
        <v>0</v>
      </c>
      <c r="CO309" s="63">
        <v>1</v>
      </c>
      <c r="CP309" s="63">
        <v>1</v>
      </c>
      <c r="CQ309" s="63">
        <v>1</v>
      </c>
      <c r="CR309" s="63">
        <v>0</v>
      </c>
      <c r="CS309" s="63">
        <v>0</v>
      </c>
      <c r="CT309" s="63">
        <v>0</v>
      </c>
      <c r="CU309" s="63">
        <v>0</v>
      </c>
      <c r="CV309" s="63">
        <v>0</v>
      </c>
      <c r="CW309" s="63">
        <v>0</v>
      </c>
      <c r="CX309" s="63">
        <v>0</v>
      </c>
      <c r="CY309" s="63">
        <v>0</v>
      </c>
      <c r="CZ309" s="63">
        <v>0</v>
      </c>
      <c r="DA309" s="63">
        <v>0</v>
      </c>
      <c r="DB309" s="63">
        <v>0</v>
      </c>
      <c r="DC309" s="63">
        <v>0</v>
      </c>
      <c r="DD309" s="63">
        <v>0</v>
      </c>
      <c r="DE309" s="63">
        <v>0</v>
      </c>
      <c r="DF309" s="63">
        <v>0</v>
      </c>
      <c r="DG309" s="63">
        <v>0</v>
      </c>
      <c r="DH309" s="25">
        <v>0</v>
      </c>
      <c r="DI309" s="25">
        <v>0</v>
      </c>
      <c r="DJ309" s="25">
        <v>0</v>
      </c>
      <c r="DK309" s="25">
        <v>1</v>
      </c>
      <c r="DL309" s="25">
        <v>0</v>
      </c>
      <c r="DM309" s="25">
        <v>0</v>
      </c>
      <c r="DN309" s="25">
        <v>0</v>
      </c>
      <c r="DO309" s="25">
        <v>0</v>
      </c>
      <c r="DP309" s="25">
        <v>0</v>
      </c>
      <c r="DQ309" s="25">
        <v>0</v>
      </c>
      <c r="DR309" s="25">
        <v>0</v>
      </c>
      <c r="DS309" s="25">
        <v>0</v>
      </c>
      <c r="DT309" s="34">
        <v>0</v>
      </c>
      <c r="DU309" s="34">
        <v>0</v>
      </c>
      <c r="DV309" s="34">
        <v>0</v>
      </c>
      <c r="DW309" s="34">
        <v>1</v>
      </c>
      <c r="DX309" s="34">
        <v>0</v>
      </c>
      <c r="DY309" s="34">
        <v>1</v>
      </c>
      <c r="DZ309" s="34">
        <v>1</v>
      </c>
      <c r="EA309" s="2">
        <v>1</v>
      </c>
      <c r="EB309" s="2">
        <v>0</v>
      </c>
      <c r="EC309" s="2">
        <v>0</v>
      </c>
      <c r="ED309" s="2">
        <v>0</v>
      </c>
      <c r="EE309" s="2">
        <v>0</v>
      </c>
      <c r="EF309" s="34">
        <v>999999999</v>
      </c>
      <c r="EG309" s="34">
        <v>999999999</v>
      </c>
      <c r="EH309" s="34">
        <v>999999999</v>
      </c>
      <c r="EI309" s="34">
        <v>0</v>
      </c>
      <c r="EJ309" s="34">
        <v>999999999</v>
      </c>
      <c r="EK309" s="34">
        <v>100</v>
      </c>
      <c r="EL309" s="34">
        <v>100</v>
      </c>
      <c r="EM309" s="34">
        <v>100</v>
      </c>
      <c r="EN309" s="34">
        <v>999999999</v>
      </c>
      <c r="EO309" s="34">
        <v>999999999</v>
      </c>
      <c r="EP309" s="34">
        <v>999999999</v>
      </c>
      <c r="EQ309" s="34">
        <v>999999999</v>
      </c>
      <c r="ER309" s="34">
        <v>999999999</v>
      </c>
      <c r="ES309" s="34">
        <v>999999999</v>
      </c>
      <c r="ET309" s="34">
        <v>999999999</v>
      </c>
      <c r="EU309" s="34">
        <v>0</v>
      </c>
      <c r="EV309" s="34">
        <v>999999999</v>
      </c>
      <c r="EW309" s="34">
        <v>0</v>
      </c>
      <c r="EX309" s="34">
        <v>0</v>
      </c>
      <c r="EY309" s="34">
        <v>0</v>
      </c>
      <c r="EZ309" s="34">
        <v>999999999</v>
      </c>
      <c r="FA309" s="34">
        <v>999999999</v>
      </c>
      <c r="FB309" s="34">
        <v>999999999</v>
      </c>
      <c r="FC309" s="34">
        <v>999999999</v>
      </c>
      <c r="FD309" s="42">
        <v>999999999</v>
      </c>
      <c r="FE309" s="42">
        <v>999999999</v>
      </c>
      <c r="FF309" s="42">
        <v>999999999</v>
      </c>
      <c r="FG309" s="42">
        <v>100</v>
      </c>
      <c r="FH309" s="42">
        <v>999999999</v>
      </c>
      <c r="FI309" s="42">
        <v>0</v>
      </c>
      <c r="FJ309" s="42">
        <v>0</v>
      </c>
      <c r="FK309" s="42">
        <v>0</v>
      </c>
      <c r="FL309" s="42">
        <v>999999999</v>
      </c>
      <c r="FM309" s="42">
        <v>999999999</v>
      </c>
      <c r="FN309" s="42">
        <v>999999999</v>
      </c>
      <c r="FO309" s="42">
        <v>999999999</v>
      </c>
      <c r="FP309" s="42">
        <v>0</v>
      </c>
      <c r="FQ309" s="2">
        <v>0</v>
      </c>
      <c r="FR309" s="2">
        <v>0</v>
      </c>
      <c r="FS309" s="2">
        <v>1</v>
      </c>
      <c r="FT309" s="2">
        <v>0</v>
      </c>
      <c r="FU309" s="2">
        <v>1</v>
      </c>
      <c r="FV309" s="2">
        <v>1</v>
      </c>
      <c r="FW309" s="2">
        <v>2</v>
      </c>
      <c r="FX309" s="2">
        <v>0</v>
      </c>
      <c r="FY309" s="2">
        <v>0</v>
      </c>
      <c r="FZ309" s="2">
        <v>1</v>
      </c>
      <c r="GA309" s="2">
        <v>0</v>
      </c>
      <c r="GB309" s="25">
        <v>0</v>
      </c>
      <c r="GC309" s="25">
        <v>0</v>
      </c>
      <c r="GD309" s="25">
        <v>0</v>
      </c>
      <c r="GE309" s="25">
        <v>0</v>
      </c>
      <c r="GF309" s="25">
        <v>0</v>
      </c>
      <c r="GG309" s="25">
        <v>0</v>
      </c>
      <c r="GH309" s="25">
        <v>0</v>
      </c>
      <c r="GI309" s="25">
        <v>0</v>
      </c>
      <c r="GJ309" s="25">
        <v>1</v>
      </c>
      <c r="GK309" s="25">
        <v>0</v>
      </c>
      <c r="GL309" s="25">
        <v>1</v>
      </c>
      <c r="GM309" s="25">
        <v>0</v>
      </c>
      <c r="GN309" s="2">
        <v>0</v>
      </c>
      <c r="GO309" s="2">
        <v>0</v>
      </c>
      <c r="GP309" s="2">
        <v>0</v>
      </c>
      <c r="GQ309" s="2">
        <v>0</v>
      </c>
      <c r="GR309" s="2">
        <v>1</v>
      </c>
      <c r="GS309" s="2">
        <v>0</v>
      </c>
      <c r="GT309" s="2">
        <v>0</v>
      </c>
      <c r="GU309" s="2">
        <v>0</v>
      </c>
      <c r="GV309" s="2">
        <v>0</v>
      </c>
      <c r="GW309" s="2">
        <v>0</v>
      </c>
      <c r="GX309" s="2">
        <v>0</v>
      </c>
      <c r="GY309" s="2">
        <v>0</v>
      </c>
      <c r="GZ309" s="2">
        <v>0</v>
      </c>
      <c r="HA309" s="2">
        <v>0</v>
      </c>
      <c r="HB309" s="2">
        <v>0</v>
      </c>
      <c r="HC309" s="2">
        <v>1</v>
      </c>
      <c r="HD309" s="2">
        <v>1</v>
      </c>
      <c r="HE309" s="2">
        <v>1</v>
      </c>
      <c r="HF309" s="2">
        <v>1</v>
      </c>
      <c r="HG309" s="2">
        <v>2</v>
      </c>
      <c r="HH309" s="2">
        <v>1</v>
      </c>
      <c r="HI309" s="2">
        <v>0</v>
      </c>
      <c r="HJ309" s="2">
        <v>2</v>
      </c>
      <c r="HK309" s="2">
        <v>0</v>
      </c>
      <c r="HL309" s="34">
        <v>999999999</v>
      </c>
      <c r="HM309" s="34">
        <v>999999999</v>
      </c>
      <c r="HN309" s="34">
        <v>999999999</v>
      </c>
      <c r="HO309" s="34">
        <v>100</v>
      </c>
      <c r="HP309" s="34">
        <v>0</v>
      </c>
      <c r="HQ309" s="34">
        <v>100</v>
      </c>
      <c r="HR309" s="34">
        <v>100</v>
      </c>
      <c r="HS309" s="34">
        <v>100</v>
      </c>
      <c r="HT309" s="34">
        <v>0</v>
      </c>
      <c r="HU309" s="34">
        <v>999999999</v>
      </c>
      <c r="HV309" s="34">
        <v>50</v>
      </c>
      <c r="HW309" s="34">
        <v>999999999</v>
      </c>
      <c r="HX309" s="39">
        <v>999999999</v>
      </c>
      <c r="HY309" s="39">
        <v>999999999</v>
      </c>
      <c r="HZ309" s="39">
        <v>999999999</v>
      </c>
      <c r="IA309" s="39">
        <v>0</v>
      </c>
      <c r="IB309" s="39">
        <v>0</v>
      </c>
      <c r="IC309" s="39">
        <v>0</v>
      </c>
      <c r="ID309" s="39">
        <v>0</v>
      </c>
      <c r="IE309" s="39">
        <v>0</v>
      </c>
      <c r="IF309" s="39">
        <v>100</v>
      </c>
      <c r="IG309" s="39">
        <v>999999999</v>
      </c>
      <c r="IH309" s="39">
        <v>50</v>
      </c>
      <c r="II309" s="39">
        <v>999999999</v>
      </c>
      <c r="IJ309" s="39">
        <v>999999999</v>
      </c>
      <c r="IK309" s="39">
        <v>999999999</v>
      </c>
      <c r="IL309" s="39">
        <v>999999999</v>
      </c>
      <c r="IM309" s="39">
        <v>0</v>
      </c>
      <c r="IN309" s="39">
        <v>100</v>
      </c>
      <c r="IO309" s="39">
        <v>0</v>
      </c>
      <c r="IP309" s="39">
        <v>0</v>
      </c>
      <c r="IQ309" s="39">
        <v>0</v>
      </c>
      <c r="IR309" s="39">
        <v>0</v>
      </c>
      <c r="IS309" s="39">
        <v>999999999</v>
      </c>
      <c r="IT309" s="39">
        <v>0</v>
      </c>
      <c r="IU309" s="39">
        <v>999999999</v>
      </c>
      <c r="IV309" s="39">
        <v>0</v>
      </c>
      <c r="IW309" s="39">
        <v>0</v>
      </c>
      <c r="IX309" s="39">
        <v>0</v>
      </c>
      <c r="IY309" s="39">
        <v>0</v>
      </c>
      <c r="IZ309" s="39">
        <v>1</v>
      </c>
      <c r="JA309" s="39">
        <v>0</v>
      </c>
      <c r="JB309" s="39">
        <v>1</v>
      </c>
      <c r="JC309" s="39">
        <v>0</v>
      </c>
      <c r="JD309" s="2">
        <v>0</v>
      </c>
      <c r="JE309" s="2">
        <v>0</v>
      </c>
      <c r="JF309" s="2">
        <v>0</v>
      </c>
      <c r="JG309" s="2">
        <v>0</v>
      </c>
      <c r="JH309" s="2">
        <v>1</v>
      </c>
      <c r="JI309" s="2">
        <v>0</v>
      </c>
      <c r="JJ309" s="2">
        <v>0</v>
      </c>
      <c r="JK309" s="2">
        <v>0</v>
      </c>
      <c r="JL309" s="2">
        <v>1</v>
      </c>
      <c r="JM309" s="44">
        <v>0</v>
      </c>
      <c r="JN309" s="44">
        <v>0</v>
      </c>
      <c r="JO309" s="44">
        <v>0</v>
      </c>
      <c r="JP309" s="2">
        <v>0</v>
      </c>
      <c r="JQ309" s="2">
        <v>0</v>
      </c>
      <c r="JR309" s="2">
        <v>0</v>
      </c>
      <c r="JS309" s="2">
        <v>0</v>
      </c>
      <c r="JT309" s="2">
        <v>0</v>
      </c>
      <c r="JU309" s="2">
        <v>0</v>
      </c>
      <c r="JV309" s="2">
        <v>1</v>
      </c>
      <c r="JW309" s="2">
        <v>0</v>
      </c>
      <c r="JX309" s="2">
        <v>0</v>
      </c>
      <c r="JY309" s="2">
        <v>0</v>
      </c>
      <c r="JZ309" s="2">
        <v>0</v>
      </c>
      <c r="KA309" s="2">
        <v>0</v>
      </c>
      <c r="KB309" s="25">
        <v>0</v>
      </c>
      <c r="KC309" s="25">
        <v>0</v>
      </c>
      <c r="KD309" s="25">
        <v>0</v>
      </c>
      <c r="KE309" s="25">
        <v>0</v>
      </c>
      <c r="KF309" s="25">
        <v>1</v>
      </c>
      <c r="KG309" s="25">
        <v>0</v>
      </c>
      <c r="KH309" s="25">
        <v>1</v>
      </c>
      <c r="KI309" s="25">
        <v>0</v>
      </c>
      <c r="KJ309" s="25">
        <v>2</v>
      </c>
      <c r="KK309" s="25">
        <v>0</v>
      </c>
      <c r="KL309" s="25">
        <v>1</v>
      </c>
      <c r="KM309" s="25">
        <v>0</v>
      </c>
      <c r="KN309" s="25">
        <v>0</v>
      </c>
      <c r="KO309" s="25">
        <v>0</v>
      </c>
      <c r="KP309" s="25">
        <v>0</v>
      </c>
      <c r="KQ309" s="25">
        <v>0</v>
      </c>
      <c r="KR309" s="44">
        <v>0</v>
      </c>
      <c r="KS309" s="44">
        <v>999999999</v>
      </c>
      <c r="KT309" s="44">
        <v>0</v>
      </c>
      <c r="KU309" s="44">
        <v>999999999</v>
      </c>
      <c r="KV309" s="44">
        <v>50</v>
      </c>
      <c r="KW309" s="44">
        <v>999999999</v>
      </c>
      <c r="KX309" s="44">
        <v>100</v>
      </c>
      <c r="KY309" s="44">
        <v>999999999</v>
      </c>
      <c r="KZ309" s="44">
        <v>999999999</v>
      </c>
      <c r="LA309" s="44">
        <v>999999999</v>
      </c>
      <c r="LB309" s="44">
        <v>999999999</v>
      </c>
      <c r="LC309" s="44">
        <v>999999999</v>
      </c>
      <c r="LD309" s="44">
        <v>100</v>
      </c>
      <c r="LE309" s="44">
        <v>999999999</v>
      </c>
      <c r="LF309" s="44">
        <v>0</v>
      </c>
      <c r="LG309" s="44">
        <v>999999999</v>
      </c>
      <c r="LH309" s="44">
        <v>50</v>
      </c>
      <c r="LI309" s="44">
        <v>999999999</v>
      </c>
      <c r="LJ309" s="44">
        <v>0</v>
      </c>
      <c r="LK309" s="44">
        <v>999999999</v>
      </c>
      <c r="LL309" s="44">
        <v>999999999</v>
      </c>
      <c r="LM309" s="44">
        <v>999999999</v>
      </c>
      <c r="LN309" s="44">
        <v>999999999</v>
      </c>
      <c r="LO309" s="44">
        <v>999999999</v>
      </c>
      <c r="LP309" s="44">
        <v>0</v>
      </c>
      <c r="LQ309" s="44">
        <v>999999999</v>
      </c>
      <c r="LR309" s="44">
        <v>100</v>
      </c>
      <c r="LS309" s="44">
        <v>999999999</v>
      </c>
      <c r="LT309" s="44">
        <v>0</v>
      </c>
      <c r="LU309" s="44">
        <v>999999999</v>
      </c>
      <c r="LV309" s="44">
        <v>0</v>
      </c>
      <c r="LW309" s="44">
        <v>999999999</v>
      </c>
      <c r="LX309" s="44">
        <v>999999999</v>
      </c>
      <c r="LY309" s="44">
        <v>999999999</v>
      </c>
      <c r="LZ309" s="44">
        <v>999999999</v>
      </c>
      <c r="MA309" s="44">
        <v>999999999</v>
      </c>
      <c r="MB309" s="25">
        <v>0</v>
      </c>
      <c r="MC309" s="25">
        <v>0</v>
      </c>
      <c r="MD309" s="25">
        <v>0</v>
      </c>
      <c r="ME309" s="25">
        <v>0</v>
      </c>
      <c r="MF309" s="25">
        <v>0</v>
      </c>
      <c r="MG309" s="25">
        <v>0</v>
      </c>
      <c r="MH309" s="25">
        <v>0</v>
      </c>
      <c r="MI309" s="25">
        <v>0</v>
      </c>
      <c r="MJ309" s="25">
        <v>0</v>
      </c>
      <c r="MK309" s="25">
        <v>0</v>
      </c>
      <c r="ML309" s="25">
        <v>0</v>
      </c>
      <c r="MM309" s="25">
        <v>0</v>
      </c>
      <c r="MN309" s="25">
        <v>0</v>
      </c>
      <c r="MO309" s="25">
        <v>0</v>
      </c>
      <c r="MP309" s="25">
        <v>0</v>
      </c>
      <c r="MQ309" s="25">
        <v>1</v>
      </c>
      <c r="MR309" s="25">
        <v>0</v>
      </c>
      <c r="MS309" s="25">
        <v>0</v>
      </c>
      <c r="MT309" s="25">
        <v>1</v>
      </c>
      <c r="MU309" s="25">
        <v>1</v>
      </c>
      <c r="MV309" s="25">
        <v>0</v>
      </c>
      <c r="MW309" s="44">
        <v>0</v>
      </c>
      <c r="MX309" s="44">
        <v>0</v>
      </c>
      <c r="MY309" s="44">
        <v>0</v>
      </c>
      <c r="MZ309" s="44">
        <v>999999999</v>
      </c>
      <c r="NA309" s="44">
        <v>999999999</v>
      </c>
      <c r="NB309" s="44">
        <v>999999999</v>
      </c>
      <c r="NC309" s="44">
        <v>0</v>
      </c>
      <c r="ND309" s="44">
        <v>999999999</v>
      </c>
      <c r="NE309" s="44">
        <v>999999999</v>
      </c>
      <c r="NF309" s="44">
        <v>0</v>
      </c>
      <c r="NG309" s="44">
        <v>0</v>
      </c>
      <c r="NH309" s="44">
        <v>999999999</v>
      </c>
      <c r="NI309" s="44">
        <v>999999999</v>
      </c>
      <c r="NJ309" s="44">
        <v>999999999</v>
      </c>
      <c r="NK309" s="44">
        <v>999999999</v>
      </c>
      <c r="NL309" s="25">
        <v>0</v>
      </c>
      <c r="NM309" s="25">
        <v>0</v>
      </c>
      <c r="NN309" s="25">
        <v>0</v>
      </c>
      <c r="NO309" s="25">
        <v>0</v>
      </c>
      <c r="NP309" s="25">
        <v>0</v>
      </c>
      <c r="NQ309" s="25">
        <v>0</v>
      </c>
      <c r="NR309" s="25">
        <v>0</v>
      </c>
      <c r="NS309" s="25">
        <v>0</v>
      </c>
      <c r="NT309" s="25">
        <v>0</v>
      </c>
      <c r="NU309" s="25">
        <v>0</v>
      </c>
      <c r="NV309" s="25">
        <v>0</v>
      </c>
      <c r="NW309" s="25">
        <v>0</v>
      </c>
      <c r="NX309" s="25">
        <v>0</v>
      </c>
      <c r="NY309" s="25">
        <v>0</v>
      </c>
      <c r="NZ309" s="25">
        <v>0</v>
      </c>
      <c r="OA309" s="25">
        <v>0</v>
      </c>
      <c r="OB309" s="25">
        <v>0</v>
      </c>
      <c r="OC309" s="25">
        <v>0</v>
      </c>
      <c r="OD309" s="44">
        <v>0</v>
      </c>
      <c r="OE309" s="44">
        <v>0</v>
      </c>
      <c r="OF309" s="44">
        <v>0</v>
      </c>
      <c r="OG309" s="44">
        <v>0</v>
      </c>
      <c r="OH309" s="44">
        <v>0</v>
      </c>
      <c r="OI309" s="44">
        <v>0</v>
      </c>
      <c r="OJ309" s="44">
        <v>999999999</v>
      </c>
      <c r="OK309" s="44">
        <v>999999999</v>
      </c>
      <c r="OL309" s="44">
        <v>999999999</v>
      </c>
      <c r="OM309" s="44">
        <v>999999999</v>
      </c>
      <c r="ON309" s="44">
        <v>999999999</v>
      </c>
      <c r="OO309" s="44">
        <v>999999999</v>
      </c>
      <c r="OP309" s="44">
        <v>999999999</v>
      </c>
      <c r="OQ309" s="44">
        <v>999999999</v>
      </c>
      <c r="OR309" s="44">
        <v>999999999</v>
      </c>
      <c r="OS309" s="44">
        <v>999999999</v>
      </c>
      <c r="OT309" s="44">
        <v>999999999</v>
      </c>
      <c r="OU309" s="44">
        <v>999999999</v>
      </c>
      <c r="OV309" s="25">
        <v>0</v>
      </c>
      <c r="OW309" s="25">
        <v>0</v>
      </c>
      <c r="OX309" s="25">
        <v>0</v>
      </c>
      <c r="OY309" s="25">
        <v>1</v>
      </c>
      <c r="OZ309" s="25">
        <v>4</v>
      </c>
      <c r="PA309" s="25">
        <v>3</v>
      </c>
      <c r="PB309" s="25">
        <v>2</v>
      </c>
      <c r="PC309" s="25">
        <v>1</v>
      </c>
      <c r="PD309" s="25">
        <v>1</v>
      </c>
      <c r="PE309" s="25">
        <v>0</v>
      </c>
      <c r="PF309" s="25">
        <v>3</v>
      </c>
      <c r="PG309" s="25">
        <v>2</v>
      </c>
      <c r="PH309" s="25">
        <v>3</v>
      </c>
      <c r="PI309" s="25">
        <v>1</v>
      </c>
      <c r="PJ309" s="25">
        <v>1</v>
      </c>
      <c r="PK309" s="25">
        <v>1</v>
      </c>
      <c r="PL309" s="25">
        <v>4</v>
      </c>
      <c r="PM309" s="25">
        <v>3</v>
      </c>
      <c r="PN309" s="25">
        <v>3</v>
      </c>
      <c r="PO309" s="25">
        <v>3</v>
      </c>
      <c r="PP309" s="25">
        <v>3</v>
      </c>
      <c r="PQ309" s="25">
        <v>0</v>
      </c>
      <c r="PR309" s="25">
        <v>3</v>
      </c>
      <c r="PS309" s="25">
        <v>2</v>
      </c>
      <c r="PT309" s="44">
        <v>0</v>
      </c>
      <c r="PU309" s="44">
        <v>0</v>
      </c>
      <c r="PV309" s="44">
        <v>0</v>
      </c>
      <c r="PW309" s="44">
        <v>100</v>
      </c>
      <c r="PX309" s="44">
        <v>100</v>
      </c>
      <c r="PY309" s="44">
        <v>100</v>
      </c>
      <c r="PZ309" s="44">
        <v>66.666666666666657</v>
      </c>
      <c r="QA309" s="44">
        <v>33.333333333333329</v>
      </c>
      <c r="QB309" s="44">
        <v>33.333333333333329</v>
      </c>
      <c r="QC309" s="44">
        <v>999999999</v>
      </c>
      <c r="QD309" s="44">
        <v>100</v>
      </c>
      <c r="QE309" s="44">
        <v>100</v>
      </c>
      <c r="QF309" s="25">
        <v>0</v>
      </c>
      <c r="QG309" s="25">
        <v>0</v>
      </c>
      <c r="QH309" s="25">
        <v>0</v>
      </c>
      <c r="QI309" s="25">
        <v>1</v>
      </c>
      <c r="QJ309" s="25">
        <v>3</v>
      </c>
      <c r="QK309" s="25">
        <v>2</v>
      </c>
      <c r="QL309" s="25">
        <v>1</v>
      </c>
      <c r="QM309" s="25">
        <v>1</v>
      </c>
      <c r="QN309" s="25">
        <v>1</v>
      </c>
      <c r="QO309" s="25">
        <v>0</v>
      </c>
      <c r="QP309" s="25">
        <v>0</v>
      </c>
      <c r="QQ309" s="25">
        <v>3</v>
      </c>
      <c r="QR309" s="25">
        <v>1</v>
      </c>
      <c r="QS309" s="25">
        <v>1</v>
      </c>
      <c r="QT309" s="25">
        <v>1</v>
      </c>
      <c r="QU309" s="25">
        <v>4</v>
      </c>
      <c r="QV309" s="25">
        <v>3</v>
      </c>
      <c r="QW309" s="25">
        <v>3</v>
      </c>
      <c r="QX309" s="25">
        <v>3</v>
      </c>
      <c r="QY309" s="25">
        <v>3</v>
      </c>
      <c r="QZ309" s="25">
        <v>0</v>
      </c>
      <c r="RA309" s="25">
        <v>3</v>
      </c>
      <c r="RB309" s="44">
        <v>0</v>
      </c>
      <c r="RC309" s="44">
        <v>0</v>
      </c>
      <c r="RD309" s="44">
        <v>0</v>
      </c>
      <c r="RE309" s="44">
        <v>100</v>
      </c>
      <c r="RF309" s="44">
        <v>75</v>
      </c>
      <c r="RG309" s="44">
        <v>66.666666666666657</v>
      </c>
      <c r="RH309" s="44">
        <v>33.333333333333329</v>
      </c>
      <c r="RI309" s="44">
        <v>33.333333333333329</v>
      </c>
      <c r="RJ309" s="44">
        <v>33.333333333333329</v>
      </c>
      <c r="RK309" s="44">
        <v>999999999</v>
      </c>
      <c r="RL309" s="44">
        <v>0</v>
      </c>
      <c r="RM309" s="25">
        <v>1</v>
      </c>
      <c r="RN309" s="25">
        <v>0</v>
      </c>
      <c r="RO309" s="25">
        <v>1</v>
      </c>
      <c r="RP309" s="25">
        <v>1</v>
      </c>
      <c r="RQ309" s="25">
        <v>3</v>
      </c>
      <c r="RR309" s="25">
        <v>1</v>
      </c>
      <c r="RS309" s="25">
        <v>1</v>
      </c>
      <c r="RT309" s="25">
        <v>1</v>
      </c>
      <c r="RU309" s="25">
        <v>1</v>
      </c>
      <c r="RV309" s="25">
        <v>0</v>
      </c>
      <c r="RW309" s="25">
        <v>2</v>
      </c>
      <c r="RX309" s="25">
        <v>0</v>
      </c>
      <c r="RY309" s="25">
        <v>1</v>
      </c>
      <c r="RZ309" s="25">
        <v>0</v>
      </c>
      <c r="SA309" s="25">
        <v>0</v>
      </c>
      <c r="SB309" s="25">
        <v>1</v>
      </c>
      <c r="SC309" s="25">
        <v>2</v>
      </c>
      <c r="SD309" s="25">
        <v>1</v>
      </c>
      <c r="SE309" s="25">
        <v>1</v>
      </c>
      <c r="SF309" s="25">
        <v>2</v>
      </c>
      <c r="SG309" s="25">
        <v>0</v>
      </c>
      <c r="SH309" s="25">
        <v>0</v>
      </c>
      <c r="SI309" s="25">
        <v>2</v>
      </c>
      <c r="SJ309" s="25">
        <v>0</v>
      </c>
      <c r="SK309" s="25">
        <v>1</v>
      </c>
      <c r="SL309" s="25">
        <v>0</v>
      </c>
      <c r="SM309" s="25">
        <v>0</v>
      </c>
      <c r="SN309" s="25">
        <v>1</v>
      </c>
      <c r="SO309" s="25">
        <v>2</v>
      </c>
      <c r="SP309" s="25">
        <v>1</v>
      </c>
      <c r="SQ309" s="25">
        <v>1</v>
      </c>
      <c r="SR309" s="25">
        <v>1</v>
      </c>
      <c r="SS309" s="25">
        <v>0</v>
      </c>
      <c r="ST309" s="25">
        <v>0</v>
      </c>
      <c r="SU309" s="25">
        <v>2</v>
      </c>
      <c r="SV309" s="25">
        <v>0</v>
      </c>
      <c r="SW309" s="44">
        <v>100</v>
      </c>
      <c r="SX309" s="44">
        <v>0</v>
      </c>
      <c r="SY309" s="44">
        <v>100</v>
      </c>
      <c r="SZ309" s="44">
        <v>100</v>
      </c>
      <c r="TA309" s="44">
        <v>100</v>
      </c>
      <c r="TB309" s="44">
        <v>100</v>
      </c>
      <c r="TC309" s="44">
        <v>50</v>
      </c>
      <c r="TD309" s="44">
        <v>50</v>
      </c>
      <c r="TE309" s="44">
        <v>100</v>
      </c>
      <c r="TF309" s="44">
        <v>999999999</v>
      </c>
      <c r="TG309" s="44">
        <v>66.666666666666657</v>
      </c>
      <c r="TH309" s="44">
        <v>999999999</v>
      </c>
      <c r="TI309" s="44">
        <v>100</v>
      </c>
      <c r="TJ309" s="44">
        <v>0</v>
      </c>
      <c r="TK309" s="44">
        <v>0</v>
      </c>
      <c r="TL309" s="44">
        <v>100</v>
      </c>
      <c r="TM309" s="44">
        <v>66.666666666666657</v>
      </c>
      <c r="TN309" s="44">
        <v>100</v>
      </c>
      <c r="TO309" s="44">
        <v>50</v>
      </c>
      <c r="TP309" s="44">
        <v>100</v>
      </c>
      <c r="TQ309" s="44">
        <v>0</v>
      </c>
      <c r="TR309" s="44">
        <v>999999999</v>
      </c>
      <c r="TS309" s="44">
        <v>66.666666666666657</v>
      </c>
      <c r="TT309" s="44">
        <v>999999999</v>
      </c>
      <c r="TU309" s="44">
        <v>100</v>
      </c>
      <c r="TV309" s="44">
        <v>0</v>
      </c>
      <c r="TW309" s="44">
        <v>0</v>
      </c>
      <c r="TX309" s="44">
        <v>100</v>
      </c>
      <c r="TY309" s="44">
        <v>66.666666666666657</v>
      </c>
      <c r="TZ309" s="44">
        <v>100</v>
      </c>
      <c r="UA309" s="44">
        <v>50</v>
      </c>
      <c r="UB309" s="44">
        <v>50</v>
      </c>
      <c r="UC309" s="44">
        <v>0</v>
      </c>
      <c r="UD309" s="44">
        <v>999999999</v>
      </c>
      <c r="UE309" s="44">
        <v>66.666666666666657</v>
      </c>
      <c r="UF309" s="44">
        <v>999999999</v>
      </c>
    </row>
    <row r="310" spans="1:552" x14ac:dyDescent="0.25">
      <c r="A310" s="2" t="str">
        <f t="shared" si="4"/>
        <v xml:space="preserve">520870 Goiânia                                                                                                                                      </v>
      </c>
      <c r="B310" s="58">
        <v>520870</v>
      </c>
      <c r="C310" s="2" t="s">
        <v>354</v>
      </c>
      <c r="D310" s="56">
        <v>33</v>
      </c>
      <c r="E310" s="56">
        <v>24</v>
      </c>
      <c r="F310" s="56">
        <v>24</v>
      </c>
      <c r="G310" s="56">
        <v>30</v>
      </c>
      <c r="H310" s="56">
        <v>34</v>
      </c>
      <c r="I310" s="56">
        <v>42</v>
      </c>
      <c r="J310" s="56">
        <v>50</v>
      </c>
      <c r="K310" s="56">
        <v>49</v>
      </c>
      <c r="L310" s="56">
        <v>48</v>
      </c>
      <c r="M310" s="56">
        <v>44</v>
      </c>
      <c r="N310" s="56">
        <v>56</v>
      </c>
      <c r="O310" s="56">
        <v>48</v>
      </c>
      <c r="P310" s="59">
        <v>11</v>
      </c>
      <c r="Q310" s="59">
        <v>13</v>
      </c>
      <c r="R310" s="59">
        <v>5</v>
      </c>
      <c r="S310" s="59">
        <v>10</v>
      </c>
      <c r="T310" s="59">
        <v>13</v>
      </c>
      <c r="U310" s="59">
        <v>21</v>
      </c>
      <c r="V310" s="59">
        <v>31</v>
      </c>
      <c r="W310" s="59">
        <v>32</v>
      </c>
      <c r="X310" s="59">
        <v>31</v>
      </c>
      <c r="Y310" s="59">
        <v>31</v>
      </c>
      <c r="Z310" s="59">
        <v>37</v>
      </c>
      <c r="AA310" s="59">
        <v>28</v>
      </c>
      <c r="AB310" s="62">
        <v>33.333333333333329</v>
      </c>
      <c r="AC310" s="62">
        <v>54.166666666666664</v>
      </c>
      <c r="AD310" s="62">
        <v>20.833333333333336</v>
      </c>
      <c r="AE310" s="62">
        <v>33.333333333333329</v>
      </c>
      <c r="AF310" s="62">
        <v>38.235294117647058</v>
      </c>
      <c r="AG310" s="62">
        <v>50</v>
      </c>
      <c r="AH310" s="62">
        <v>62</v>
      </c>
      <c r="AI310" s="62">
        <v>65.306122448979593</v>
      </c>
      <c r="AJ310" s="62">
        <v>64.583333333333343</v>
      </c>
      <c r="AK310" s="62">
        <v>70.454545454545453</v>
      </c>
      <c r="AL310" s="62">
        <v>66.071428571428569</v>
      </c>
      <c r="AM310" s="62">
        <v>58.333333333333336</v>
      </c>
      <c r="AN310" s="61">
        <v>20</v>
      </c>
      <c r="AO310" s="25">
        <v>10</v>
      </c>
      <c r="AP310" s="25">
        <v>19</v>
      </c>
      <c r="AQ310" s="25">
        <v>19</v>
      </c>
      <c r="AR310" s="25">
        <v>21</v>
      </c>
      <c r="AS310" s="25">
        <v>20</v>
      </c>
      <c r="AT310" s="25">
        <v>18</v>
      </c>
      <c r="AU310" s="25">
        <v>17</v>
      </c>
      <c r="AV310" s="25">
        <v>17</v>
      </c>
      <c r="AW310" s="25">
        <v>13</v>
      </c>
      <c r="AX310" s="25">
        <v>19</v>
      </c>
      <c r="AY310" s="25">
        <v>20</v>
      </c>
      <c r="AZ310" s="39">
        <v>60.606060606060609</v>
      </c>
      <c r="BA310" s="39">
        <v>41.666666666666671</v>
      </c>
      <c r="BB310" s="39">
        <v>79.166666666666657</v>
      </c>
      <c r="BC310" s="39">
        <v>63.333333333333329</v>
      </c>
      <c r="BD310" s="39">
        <v>61.764705882352942</v>
      </c>
      <c r="BE310" s="39">
        <v>47.619047619047613</v>
      </c>
      <c r="BF310" s="39">
        <v>36</v>
      </c>
      <c r="BG310" s="39">
        <v>34.693877551020407</v>
      </c>
      <c r="BH310" s="39">
        <v>35.416666666666671</v>
      </c>
      <c r="BI310" s="39">
        <v>29.545454545454547</v>
      </c>
      <c r="BJ310" s="39">
        <v>33.928571428571431</v>
      </c>
      <c r="BK310" s="39">
        <v>41.666666666666671</v>
      </c>
      <c r="BL310" s="25">
        <v>2</v>
      </c>
      <c r="BM310" s="25">
        <v>1</v>
      </c>
      <c r="BN310" s="25">
        <v>0</v>
      </c>
      <c r="BO310" s="25">
        <v>1</v>
      </c>
      <c r="BP310" s="25">
        <v>0</v>
      </c>
      <c r="BQ310" s="25">
        <v>1</v>
      </c>
      <c r="BR310" s="25">
        <v>1</v>
      </c>
      <c r="BS310" s="25">
        <v>0</v>
      </c>
      <c r="BT310" s="25">
        <v>0</v>
      </c>
      <c r="BU310" s="25">
        <v>0</v>
      </c>
      <c r="BV310" s="25">
        <v>0</v>
      </c>
      <c r="BW310" s="25">
        <v>0</v>
      </c>
      <c r="BX310" s="39">
        <v>6.0606060606060606</v>
      </c>
      <c r="BY310" s="39">
        <v>4.1666666666666661</v>
      </c>
      <c r="BZ310" s="39">
        <v>0</v>
      </c>
      <c r="CA310" s="39">
        <v>3.3333333333333335</v>
      </c>
      <c r="CB310" s="39">
        <v>0</v>
      </c>
      <c r="CC310" s="39">
        <v>2.3809523809523809</v>
      </c>
      <c r="CD310" s="39">
        <v>2</v>
      </c>
      <c r="CE310" s="39">
        <v>0</v>
      </c>
      <c r="CF310" s="39">
        <v>0</v>
      </c>
      <c r="CG310" s="39">
        <v>0</v>
      </c>
      <c r="CH310" s="39">
        <v>0</v>
      </c>
      <c r="CI310" s="39">
        <v>0</v>
      </c>
      <c r="CJ310" s="63">
        <v>5</v>
      </c>
      <c r="CK310" s="63">
        <v>5</v>
      </c>
      <c r="CL310" s="63">
        <v>2</v>
      </c>
      <c r="CM310" s="63">
        <v>6</v>
      </c>
      <c r="CN310" s="63">
        <v>5</v>
      </c>
      <c r="CO310" s="63">
        <v>4</v>
      </c>
      <c r="CP310" s="63">
        <v>13</v>
      </c>
      <c r="CQ310" s="63">
        <v>13</v>
      </c>
      <c r="CR310" s="63">
        <v>14</v>
      </c>
      <c r="CS310" s="63">
        <v>12</v>
      </c>
      <c r="CT310" s="63">
        <v>11</v>
      </c>
      <c r="CU310" s="63">
        <v>9</v>
      </c>
      <c r="CV310" s="63">
        <v>0</v>
      </c>
      <c r="CW310" s="63">
        <v>1</v>
      </c>
      <c r="CX310" s="63">
        <v>1</v>
      </c>
      <c r="CY310" s="63">
        <v>0</v>
      </c>
      <c r="CZ310" s="63">
        <v>2</v>
      </c>
      <c r="DA310" s="63">
        <v>3</v>
      </c>
      <c r="DB310" s="63">
        <v>1</v>
      </c>
      <c r="DC310" s="63">
        <v>0</v>
      </c>
      <c r="DD310" s="63">
        <v>1</v>
      </c>
      <c r="DE310" s="63">
        <v>0</v>
      </c>
      <c r="DF310" s="63">
        <v>2</v>
      </c>
      <c r="DG310" s="63">
        <v>0</v>
      </c>
      <c r="DH310" s="25">
        <v>1</v>
      </c>
      <c r="DI310" s="25">
        <v>2</v>
      </c>
      <c r="DJ310" s="25">
        <v>1</v>
      </c>
      <c r="DK310" s="25">
        <v>0</v>
      </c>
      <c r="DL310" s="25">
        <v>2</v>
      </c>
      <c r="DM310" s="25">
        <v>1</v>
      </c>
      <c r="DN310" s="25">
        <v>3</v>
      </c>
      <c r="DO310" s="25">
        <v>1</v>
      </c>
      <c r="DP310" s="25">
        <v>2</v>
      </c>
      <c r="DQ310" s="25">
        <v>2</v>
      </c>
      <c r="DR310" s="25">
        <v>2</v>
      </c>
      <c r="DS310" s="25">
        <v>1</v>
      </c>
      <c r="DT310" s="34">
        <v>6</v>
      </c>
      <c r="DU310" s="34">
        <v>8</v>
      </c>
      <c r="DV310" s="34">
        <v>4</v>
      </c>
      <c r="DW310" s="34">
        <v>6</v>
      </c>
      <c r="DX310" s="34">
        <v>9</v>
      </c>
      <c r="DY310" s="34">
        <v>8</v>
      </c>
      <c r="DZ310" s="34">
        <v>17</v>
      </c>
      <c r="EA310" s="2">
        <v>14</v>
      </c>
      <c r="EB310" s="2">
        <v>17</v>
      </c>
      <c r="EC310" s="2">
        <v>14</v>
      </c>
      <c r="ED310" s="2">
        <v>15</v>
      </c>
      <c r="EE310" s="2">
        <v>10</v>
      </c>
      <c r="EF310" s="34">
        <v>83.333333333333343</v>
      </c>
      <c r="EG310" s="34">
        <v>62.5</v>
      </c>
      <c r="EH310" s="34">
        <v>50</v>
      </c>
      <c r="EI310" s="34">
        <v>100</v>
      </c>
      <c r="EJ310" s="34">
        <v>55.555555555555557</v>
      </c>
      <c r="EK310" s="34">
        <v>50</v>
      </c>
      <c r="EL310" s="34">
        <v>76.470588235294116</v>
      </c>
      <c r="EM310" s="34">
        <v>92.857142857142861</v>
      </c>
      <c r="EN310" s="34">
        <v>82.35294117647058</v>
      </c>
      <c r="EO310" s="34">
        <v>85.714285714285708</v>
      </c>
      <c r="EP310" s="34">
        <v>73.333333333333329</v>
      </c>
      <c r="EQ310" s="34">
        <v>90</v>
      </c>
      <c r="ER310" s="34">
        <v>0</v>
      </c>
      <c r="ES310" s="34">
        <v>12.5</v>
      </c>
      <c r="ET310" s="34">
        <v>25</v>
      </c>
      <c r="EU310" s="34">
        <v>0</v>
      </c>
      <c r="EV310" s="34">
        <v>22.222222222222221</v>
      </c>
      <c r="EW310" s="34">
        <v>37.5</v>
      </c>
      <c r="EX310" s="34">
        <v>5.8823529411764701</v>
      </c>
      <c r="EY310" s="34">
        <v>0</v>
      </c>
      <c r="EZ310" s="34">
        <v>5.8823529411764701</v>
      </c>
      <c r="FA310" s="34">
        <v>0</v>
      </c>
      <c r="FB310" s="34">
        <v>13.333333333333334</v>
      </c>
      <c r="FC310" s="34">
        <v>0</v>
      </c>
      <c r="FD310" s="42">
        <v>16.666666666666664</v>
      </c>
      <c r="FE310" s="42">
        <v>25</v>
      </c>
      <c r="FF310" s="42">
        <v>25</v>
      </c>
      <c r="FG310" s="42">
        <v>0</v>
      </c>
      <c r="FH310" s="42">
        <v>22.222222222222221</v>
      </c>
      <c r="FI310" s="42">
        <v>12.5</v>
      </c>
      <c r="FJ310" s="42">
        <v>17.647058823529413</v>
      </c>
      <c r="FK310" s="42">
        <v>7.1428571428571423</v>
      </c>
      <c r="FL310" s="42">
        <v>11.76470588235294</v>
      </c>
      <c r="FM310" s="42">
        <v>14.285714285714285</v>
      </c>
      <c r="FN310" s="42">
        <v>13.333333333333334</v>
      </c>
      <c r="FO310" s="42">
        <v>10</v>
      </c>
      <c r="FP310" s="42">
        <v>8</v>
      </c>
      <c r="FQ310" s="2">
        <v>5</v>
      </c>
      <c r="FR310" s="2">
        <v>4</v>
      </c>
      <c r="FS310" s="2">
        <v>6</v>
      </c>
      <c r="FT310" s="2">
        <v>9</v>
      </c>
      <c r="FU310" s="2">
        <v>10</v>
      </c>
      <c r="FV310" s="2">
        <v>20</v>
      </c>
      <c r="FW310" s="2">
        <v>20</v>
      </c>
      <c r="FX310" s="2">
        <v>17</v>
      </c>
      <c r="FY310" s="2">
        <v>17</v>
      </c>
      <c r="FZ310" s="2">
        <v>23</v>
      </c>
      <c r="GA310" s="2">
        <v>20</v>
      </c>
      <c r="GB310" s="25">
        <v>0</v>
      </c>
      <c r="GC310" s="25">
        <v>4</v>
      </c>
      <c r="GD310" s="25">
        <v>0</v>
      </c>
      <c r="GE310" s="25">
        <v>1</v>
      </c>
      <c r="GF310" s="25">
        <v>0</v>
      </c>
      <c r="GG310" s="25">
        <v>1</v>
      </c>
      <c r="GH310" s="25">
        <v>3</v>
      </c>
      <c r="GI310" s="25">
        <v>2</v>
      </c>
      <c r="GJ310" s="25">
        <v>3</v>
      </c>
      <c r="GK310" s="25">
        <v>0</v>
      </c>
      <c r="GL310" s="25">
        <v>5</v>
      </c>
      <c r="GM310" s="25">
        <v>1</v>
      </c>
      <c r="GN310" s="2">
        <v>2</v>
      </c>
      <c r="GO310" s="2">
        <v>0</v>
      </c>
      <c r="GP310" s="2">
        <v>1</v>
      </c>
      <c r="GQ310" s="2">
        <v>1</v>
      </c>
      <c r="GR310" s="2">
        <v>3</v>
      </c>
      <c r="GS310" s="2">
        <v>5</v>
      </c>
      <c r="GT310" s="2">
        <v>2</v>
      </c>
      <c r="GU310" s="2">
        <v>4</v>
      </c>
      <c r="GV310" s="2">
        <v>1</v>
      </c>
      <c r="GW310" s="2">
        <v>3</v>
      </c>
      <c r="GX310" s="2">
        <v>2</v>
      </c>
      <c r="GY310" s="2">
        <v>3</v>
      </c>
      <c r="GZ310" s="2">
        <v>10</v>
      </c>
      <c r="HA310" s="2">
        <v>9</v>
      </c>
      <c r="HB310" s="2">
        <v>5</v>
      </c>
      <c r="HC310" s="2">
        <v>8</v>
      </c>
      <c r="HD310" s="2">
        <v>12</v>
      </c>
      <c r="HE310" s="2">
        <v>16</v>
      </c>
      <c r="HF310" s="2">
        <v>25</v>
      </c>
      <c r="HG310" s="2">
        <v>26</v>
      </c>
      <c r="HH310" s="2">
        <v>21</v>
      </c>
      <c r="HI310" s="2">
        <v>20</v>
      </c>
      <c r="HJ310" s="2">
        <v>30</v>
      </c>
      <c r="HK310" s="2">
        <v>24</v>
      </c>
      <c r="HL310" s="34">
        <v>80</v>
      </c>
      <c r="HM310" s="34">
        <v>55.555555555555557</v>
      </c>
      <c r="HN310" s="34">
        <v>80</v>
      </c>
      <c r="HO310" s="34">
        <v>75</v>
      </c>
      <c r="HP310" s="34">
        <v>75</v>
      </c>
      <c r="HQ310" s="34">
        <v>62.5</v>
      </c>
      <c r="HR310" s="34">
        <v>80</v>
      </c>
      <c r="HS310" s="34">
        <v>76.923076923076934</v>
      </c>
      <c r="HT310" s="34">
        <v>80.952380952380949</v>
      </c>
      <c r="HU310" s="34">
        <v>85</v>
      </c>
      <c r="HV310" s="34">
        <v>76.666666666666671</v>
      </c>
      <c r="HW310" s="34">
        <v>83.333333333333343</v>
      </c>
      <c r="HX310" s="39">
        <v>0</v>
      </c>
      <c r="HY310" s="39">
        <v>44.444444444444443</v>
      </c>
      <c r="HZ310" s="39">
        <v>0</v>
      </c>
      <c r="IA310" s="39">
        <v>12.5</v>
      </c>
      <c r="IB310" s="39">
        <v>0</v>
      </c>
      <c r="IC310" s="39">
        <v>6.25</v>
      </c>
      <c r="ID310" s="39">
        <v>12</v>
      </c>
      <c r="IE310" s="39">
        <v>7.6923076923076925</v>
      </c>
      <c r="IF310" s="39">
        <v>14.285714285714285</v>
      </c>
      <c r="IG310" s="39">
        <v>0</v>
      </c>
      <c r="IH310" s="39">
        <v>16.666666666666664</v>
      </c>
      <c r="II310" s="39">
        <v>4.1666666666666661</v>
      </c>
      <c r="IJ310" s="39">
        <v>20</v>
      </c>
      <c r="IK310" s="39">
        <v>0</v>
      </c>
      <c r="IL310" s="39">
        <v>20</v>
      </c>
      <c r="IM310" s="39">
        <v>12.5</v>
      </c>
      <c r="IN310" s="39">
        <v>25</v>
      </c>
      <c r="IO310" s="39">
        <v>31.25</v>
      </c>
      <c r="IP310" s="39">
        <v>8</v>
      </c>
      <c r="IQ310" s="39">
        <v>15.384615384615385</v>
      </c>
      <c r="IR310" s="39">
        <v>4.7619047619047619</v>
      </c>
      <c r="IS310" s="39">
        <v>15</v>
      </c>
      <c r="IT310" s="39">
        <v>6.666666666666667</v>
      </c>
      <c r="IU310" s="39">
        <v>12.5</v>
      </c>
      <c r="IV310" s="39">
        <v>13</v>
      </c>
      <c r="IW310" s="39">
        <v>5</v>
      </c>
      <c r="IX310" s="39">
        <v>6</v>
      </c>
      <c r="IY310" s="39">
        <v>11</v>
      </c>
      <c r="IZ310" s="39">
        <v>7</v>
      </c>
      <c r="JA310" s="39">
        <v>10</v>
      </c>
      <c r="JB310" s="39">
        <v>11</v>
      </c>
      <c r="JC310" s="39">
        <v>12</v>
      </c>
      <c r="JD310" s="2">
        <v>9</v>
      </c>
      <c r="JE310" s="2">
        <v>7</v>
      </c>
      <c r="JF310" s="2">
        <v>13</v>
      </c>
      <c r="JG310" s="2">
        <v>14</v>
      </c>
      <c r="JH310" s="2">
        <v>4</v>
      </c>
      <c r="JI310" s="2">
        <v>1</v>
      </c>
      <c r="JJ310" s="2">
        <v>4</v>
      </c>
      <c r="JK310" s="2">
        <v>5</v>
      </c>
      <c r="JL310" s="2">
        <v>7</v>
      </c>
      <c r="JM310" s="44">
        <v>4</v>
      </c>
      <c r="JN310" s="44">
        <v>2</v>
      </c>
      <c r="JO310" s="44">
        <v>0</v>
      </c>
      <c r="JP310" s="2">
        <v>0</v>
      </c>
      <c r="JQ310" s="2">
        <v>2</v>
      </c>
      <c r="JR310" s="2">
        <v>2</v>
      </c>
      <c r="JS310" s="2">
        <v>1</v>
      </c>
      <c r="JT310" s="2">
        <v>2</v>
      </c>
      <c r="JU310" s="2">
        <v>3</v>
      </c>
      <c r="JV310" s="2">
        <v>6</v>
      </c>
      <c r="JW310" s="2">
        <v>2</v>
      </c>
      <c r="JX310" s="2">
        <v>5</v>
      </c>
      <c r="JY310" s="2">
        <v>5</v>
      </c>
      <c r="JZ310" s="2">
        <v>3</v>
      </c>
      <c r="KA310" s="2">
        <v>2</v>
      </c>
      <c r="KB310" s="25">
        <v>5</v>
      </c>
      <c r="KC310" s="25">
        <v>3</v>
      </c>
      <c r="KD310" s="25">
        <v>3</v>
      </c>
      <c r="KE310" s="25">
        <v>3</v>
      </c>
      <c r="KF310" s="25">
        <v>19</v>
      </c>
      <c r="KG310" s="25">
        <v>9</v>
      </c>
      <c r="KH310" s="25">
        <v>16</v>
      </c>
      <c r="KI310" s="25">
        <v>18</v>
      </c>
      <c r="KJ310" s="25">
        <v>19</v>
      </c>
      <c r="KK310" s="25">
        <v>19</v>
      </c>
      <c r="KL310" s="25">
        <v>16</v>
      </c>
      <c r="KM310" s="25">
        <v>14</v>
      </c>
      <c r="KN310" s="25">
        <v>14</v>
      </c>
      <c r="KO310" s="25">
        <v>12</v>
      </c>
      <c r="KP310" s="25">
        <v>18</v>
      </c>
      <c r="KQ310" s="25">
        <v>18</v>
      </c>
      <c r="KR310" s="44">
        <v>68.421052631578945</v>
      </c>
      <c r="KS310" s="44">
        <v>55.555555555555557</v>
      </c>
      <c r="KT310" s="44">
        <v>37.5</v>
      </c>
      <c r="KU310" s="44">
        <v>61.111111111111114</v>
      </c>
      <c r="KV310" s="44">
        <v>36.84210526315789</v>
      </c>
      <c r="KW310" s="44">
        <v>52.631578947368418</v>
      </c>
      <c r="KX310" s="44">
        <v>68.75</v>
      </c>
      <c r="KY310" s="44">
        <v>85.714285714285708</v>
      </c>
      <c r="KZ310" s="44">
        <v>64.285714285714292</v>
      </c>
      <c r="LA310" s="44">
        <v>58.333333333333336</v>
      </c>
      <c r="LB310" s="44">
        <v>72.222222222222214</v>
      </c>
      <c r="LC310" s="44">
        <v>77.777777777777786</v>
      </c>
      <c r="LD310" s="44">
        <v>21.052631578947366</v>
      </c>
      <c r="LE310" s="44">
        <v>11.111111111111111</v>
      </c>
      <c r="LF310" s="44">
        <v>25</v>
      </c>
      <c r="LG310" s="44">
        <v>27.777777777777779</v>
      </c>
      <c r="LH310" s="44">
        <v>36.84210526315789</v>
      </c>
      <c r="LI310" s="44">
        <v>21.052631578947366</v>
      </c>
      <c r="LJ310" s="44">
        <v>12.5</v>
      </c>
      <c r="LK310" s="44">
        <v>0</v>
      </c>
      <c r="LL310" s="44">
        <v>0</v>
      </c>
      <c r="LM310" s="44">
        <v>16.666666666666664</v>
      </c>
      <c r="LN310" s="44">
        <v>11.111111111111111</v>
      </c>
      <c r="LO310" s="44">
        <v>5.5555555555555554</v>
      </c>
      <c r="LP310" s="44">
        <v>10.526315789473683</v>
      </c>
      <c r="LQ310" s="44">
        <v>33.333333333333329</v>
      </c>
      <c r="LR310" s="44">
        <v>37.5</v>
      </c>
      <c r="LS310" s="44">
        <v>11.111111111111111</v>
      </c>
      <c r="LT310" s="44">
        <v>26.315789473684209</v>
      </c>
      <c r="LU310" s="44">
        <v>26.315789473684209</v>
      </c>
      <c r="LV310" s="44">
        <v>18.75</v>
      </c>
      <c r="LW310" s="44">
        <v>14.285714285714285</v>
      </c>
      <c r="LX310" s="44">
        <v>35.714285714285715</v>
      </c>
      <c r="LY310" s="44">
        <v>25</v>
      </c>
      <c r="LZ310" s="44">
        <v>16.666666666666664</v>
      </c>
      <c r="MA310" s="44">
        <v>16.666666666666664</v>
      </c>
      <c r="MB310" s="25">
        <v>2</v>
      </c>
      <c r="MC310" s="25">
        <v>1</v>
      </c>
      <c r="MD310" s="25">
        <v>1</v>
      </c>
      <c r="ME310" s="25">
        <v>1</v>
      </c>
      <c r="MF310" s="25">
        <v>0</v>
      </c>
      <c r="MG310" s="25">
        <v>0</v>
      </c>
      <c r="MH310" s="25">
        <v>2</v>
      </c>
      <c r="MI310" s="25">
        <v>0</v>
      </c>
      <c r="MJ310" s="25">
        <v>2</v>
      </c>
      <c r="MK310" s="25">
        <v>2</v>
      </c>
      <c r="ML310" s="25">
        <v>3</v>
      </c>
      <c r="MM310" s="25">
        <v>0</v>
      </c>
      <c r="MN310" s="25">
        <v>6</v>
      </c>
      <c r="MO310" s="25">
        <v>8</v>
      </c>
      <c r="MP310" s="25">
        <v>4</v>
      </c>
      <c r="MQ310" s="25">
        <v>6</v>
      </c>
      <c r="MR310" s="25">
        <v>9</v>
      </c>
      <c r="MS310" s="25">
        <v>9</v>
      </c>
      <c r="MT310" s="25">
        <v>7</v>
      </c>
      <c r="MU310" s="25">
        <v>5</v>
      </c>
      <c r="MV310" s="25">
        <v>5</v>
      </c>
      <c r="MW310" s="44">
        <v>6</v>
      </c>
      <c r="MX310" s="44">
        <v>10</v>
      </c>
      <c r="MY310" s="44">
        <v>5</v>
      </c>
      <c r="MZ310" s="44">
        <v>33.333333333333329</v>
      </c>
      <c r="NA310" s="44">
        <v>12.5</v>
      </c>
      <c r="NB310" s="44">
        <v>25</v>
      </c>
      <c r="NC310" s="44">
        <v>16.666666666666664</v>
      </c>
      <c r="ND310" s="44">
        <v>0</v>
      </c>
      <c r="NE310" s="44">
        <v>0</v>
      </c>
      <c r="NF310" s="44">
        <v>28.571428571428569</v>
      </c>
      <c r="NG310" s="44">
        <v>0</v>
      </c>
      <c r="NH310" s="44">
        <v>40</v>
      </c>
      <c r="NI310" s="44">
        <v>33.333333333333329</v>
      </c>
      <c r="NJ310" s="44">
        <v>30</v>
      </c>
      <c r="NK310" s="44">
        <v>0</v>
      </c>
      <c r="NL310" s="25">
        <v>0</v>
      </c>
      <c r="NM310" s="25">
        <v>0</v>
      </c>
      <c r="NN310" s="25">
        <v>0</v>
      </c>
      <c r="NO310" s="25">
        <v>0</v>
      </c>
      <c r="NP310" s="25">
        <v>0</v>
      </c>
      <c r="NQ310" s="25">
        <v>0</v>
      </c>
      <c r="NR310" s="25">
        <v>0</v>
      </c>
      <c r="NS310" s="25">
        <v>0</v>
      </c>
      <c r="NT310" s="25">
        <v>0</v>
      </c>
      <c r="NU310" s="25">
        <v>0</v>
      </c>
      <c r="NV310" s="25">
        <v>0</v>
      </c>
      <c r="NW310" s="25">
        <v>0</v>
      </c>
      <c r="NX310" s="25">
        <v>3</v>
      </c>
      <c r="NY310" s="25">
        <v>1</v>
      </c>
      <c r="NZ310" s="25">
        <v>2</v>
      </c>
      <c r="OA310" s="25">
        <v>1</v>
      </c>
      <c r="OB310" s="25">
        <v>0</v>
      </c>
      <c r="OC310" s="25">
        <v>0</v>
      </c>
      <c r="OD310" s="44">
        <v>0</v>
      </c>
      <c r="OE310" s="44">
        <v>0</v>
      </c>
      <c r="OF310" s="44">
        <v>1</v>
      </c>
      <c r="OG310" s="44">
        <v>0</v>
      </c>
      <c r="OH310" s="44">
        <v>1</v>
      </c>
      <c r="OI310" s="44">
        <v>0</v>
      </c>
      <c r="OJ310" s="44">
        <v>0</v>
      </c>
      <c r="OK310" s="44">
        <v>0</v>
      </c>
      <c r="OL310" s="44">
        <v>0</v>
      </c>
      <c r="OM310" s="44">
        <v>0</v>
      </c>
      <c r="ON310" s="44">
        <v>999999999</v>
      </c>
      <c r="OO310" s="44">
        <v>999999999</v>
      </c>
      <c r="OP310" s="44">
        <v>999999999</v>
      </c>
      <c r="OQ310" s="44">
        <v>999999999</v>
      </c>
      <c r="OR310" s="44">
        <v>0</v>
      </c>
      <c r="OS310" s="44">
        <v>999999999</v>
      </c>
      <c r="OT310" s="44">
        <v>0</v>
      </c>
      <c r="OU310" s="44">
        <v>999999999</v>
      </c>
      <c r="OV310" s="25">
        <v>14</v>
      </c>
      <c r="OW310" s="25">
        <v>14</v>
      </c>
      <c r="OX310" s="25">
        <v>18</v>
      </c>
      <c r="OY310" s="25">
        <v>29</v>
      </c>
      <c r="OZ310" s="25">
        <v>31</v>
      </c>
      <c r="PA310" s="25">
        <v>38</v>
      </c>
      <c r="PB310" s="25">
        <v>46</v>
      </c>
      <c r="PC310" s="25">
        <v>48</v>
      </c>
      <c r="PD310" s="25">
        <v>51</v>
      </c>
      <c r="PE310" s="25">
        <v>47</v>
      </c>
      <c r="PF310" s="25">
        <v>44</v>
      </c>
      <c r="PG310" s="25">
        <v>23</v>
      </c>
      <c r="PH310" s="25">
        <v>40</v>
      </c>
      <c r="PI310" s="25">
        <v>27</v>
      </c>
      <c r="PJ310" s="25">
        <v>35</v>
      </c>
      <c r="PK310" s="25">
        <v>43</v>
      </c>
      <c r="PL310" s="25">
        <v>44</v>
      </c>
      <c r="PM310" s="25">
        <v>55</v>
      </c>
      <c r="PN310" s="25">
        <v>63</v>
      </c>
      <c r="PO310" s="25">
        <v>66</v>
      </c>
      <c r="PP310" s="25">
        <v>70</v>
      </c>
      <c r="PQ310" s="25">
        <v>64</v>
      </c>
      <c r="PR310" s="25">
        <v>72</v>
      </c>
      <c r="PS310" s="25">
        <v>71</v>
      </c>
      <c r="PT310" s="44">
        <v>35</v>
      </c>
      <c r="PU310" s="44">
        <v>51.851851851851848</v>
      </c>
      <c r="PV310" s="44">
        <v>51.428571428571423</v>
      </c>
      <c r="PW310" s="44">
        <v>67.441860465116278</v>
      </c>
      <c r="PX310" s="44">
        <v>70.454545454545453</v>
      </c>
      <c r="PY310" s="44">
        <v>69.090909090909093</v>
      </c>
      <c r="PZ310" s="44">
        <v>73.015873015873012</v>
      </c>
      <c r="QA310" s="44">
        <v>72.727272727272734</v>
      </c>
      <c r="QB310" s="44">
        <v>72.857142857142847</v>
      </c>
      <c r="QC310" s="44">
        <v>73.4375</v>
      </c>
      <c r="QD310" s="44">
        <v>61.111111111111114</v>
      </c>
      <c r="QE310" s="44">
        <v>32.394366197183103</v>
      </c>
      <c r="QF310" s="25">
        <v>18</v>
      </c>
      <c r="QG310" s="25">
        <v>17</v>
      </c>
      <c r="QH310" s="25">
        <v>19</v>
      </c>
      <c r="QI310" s="25">
        <v>29</v>
      </c>
      <c r="QJ310" s="25">
        <v>32</v>
      </c>
      <c r="QK310" s="25">
        <v>40</v>
      </c>
      <c r="QL310" s="25">
        <v>50</v>
      </c>
      <c r="QM310" s="25">
        <v>43</v>
      </c>
      <c r="QN310" s="25">
        <v>42</v>
      </c>
      <c r="QO310" s="25">
        <v>39</v>
      </c>
      <c r="QP310" s="25">
        <v>28</v>
      </c>
      <c r="QQ310" s="25">
        <v>40</v>
      </c>
      <c r="QR310" s="25">
        <v>27</v>
      </c>
      <c r="QS310" s="25">
        <v>35</v>
      </c>
      <c r="QT310" s="25">
        <v>43</v>
      </c>
      <c r="QU310" s="25">
        <v>44</v>
      </c>
      <c r="QV310" s="25">
        <v>55</v>
      </c>
      <c r="QW310" s="25">
        <v>63</v>
      </c>
      <c r="QX310" s="25">
        <v>66</v>
      </c>
      <c r="QY310" s="25">
        <v>70</v>
      </c>
      <c r="QZ310" s="25">
        <v>64</v>
      </c>
      <c r="RA310" s="25">
        <v>72</v>
      </c>
      <c r="RB310" s="44">
        <v>45</v>
      </c>
      <c r="RC310" s="44">
        <v>62.962962962962962</v>
      </c>
      <c r="RD310" s="44">
        <v>54.285714285714285</v>
      </c>
      <c r="RE310" s="44">
        <v>67.441860465116278</v>
      </c>
      <c r="RF310" s="44">
        <v>72.727272727272734</v>
      </c>
      <c r="RG310" s="44">
        <v>72.727272727272734</v>
      </c>
      <c r="RH310" s="44">
        <v>79.365079365079367</v>
      </c>
      <c r="RI310" s="44">
        <v>65.151515151515156</v>
      </c>
      <c r="RJ310" s="44">
        <v>60</v>
      </c>
      <c r="RK310" s="44">
        <v>60.9375</v>
      </c>
      <c r="RL310" s="44">
        <v>38.888888888888893</v>
      </c>
      <c r="RM310" s="25">
        <v>20</v>
      </c>
      <c r="RN310" s="25">
        <v>15</v>
      </c>
      <c r="RO310" s="25">
        <v>17</v>
      </c>
      <c r="RP310" s="25">
        <v>21</v>
      </c>
      <c r="RQ310" s="25">
        <v>25</v>
      </c>
      <c r="RR310" s="25">
        <v>35</v>
      </c>
      <c r="RS310" s="25">
        <v>28</v>
      </c>
      <c r="RT310" s="25">
        <v>26</v>
      </c>
      <c r="RU310" s="25">
        <v>23</v>
      </c>
      <c r="RV310" s="25">
        <v>25</v>
      </c>
      <c r="RW310" s="25">
        <v>37</v>
      </c>
      <c r="RX310" s="25">
        <v>35</v>
      </c>
      <c r="RY310" s="25">
        <v>11</v>
      </c>
      <c r="RZ310" s="25">
        <v>12</v>
      </c>
      <c r="SA310" s="25">
        <v>9</v>
      </c>
      <c r="SB310" s="25">
        <v>22</v>
      </c>
      <c r="SC310" s="25">
        <v>21</v>
      </c>
      <c r="SD310" s="25">
        <v>16</v>
      </c>
      <c r="SE310" s="25">
        <v>22</v>
      </c>
      <c r="SF310" s="25">
        <v>24</v>
      </c>
      <c r="SG310" s="25">
        <v>16</v>
      </c>
      <c r="SH310" s="25">
        <v>22</v>
      </c>
      <c r="SI310" s="25">
        <v>29</v>
      </c>
      <c r="SJ310" s="25">
        <v>24</v>
      </c>
      <c r="SK310" s="25">
        <v>11</v>
      </c>
      <c r="SL310" s="25">
        <v>10</v>
      </c>
      <c r="SM310" s="25">
        <v>8</v>
      </c>
      <c r="SN310" s="25">
        <v>19</v>
      </c>
      <c r="SO310" s="25">
        <v>17</v>
      </c>
      <c r="SP310" s="25">
        <v>15</v>
      </c>
      <c r="SQ310" s="25">
        <v>16</v>
      </c>
      <c r="SR310" s="25">
        <v>17</v>
      </c>
      <c r="SS310" s="25">
        <v>13</v>
      </c>
      <c r="ST310" s="25">
        <v>19</v>
      </c>
      <c r="SU310" s="25">
        <v>23</v>
      </c>
      <c r="SV310" s="25">
        <v>20</v>
      </c>
      <c r="SW310" s="44">
        <v>60.606060606060609</v>
      </c>
      <c r="SX310" s="44">
        <v>62.5</v>
      </c>
      <c r="SY310" s="44">
        <v>70.833333333333343</v>
      </c>
      <c r="SZ310" s="44">
        <v>70</v>
      </c>
      <c r="TA310" s="44">
        <v>73.529411764705884</v>
      </c>
      <c r="TB310" s="44">
        <v>83.333333333333343</v>
      </c>
      <c r="TC310" s="44">
        <v>56.000000000000007</v>
      </c>
      <c r="TD310" s="44">
        <v>53.061224489795919</v>
      </c>
      <c r="TE310" s="44">
        <v>47.916666666666671</v>
      </c>
      <c r="TF310" s="44">
        <v>56.81818181818182</v>
      </c>
      <c r="TG310" s="44">
        <v>66.071428571428569</v>
      </c>
      <c r="TH310" s="44">
        <v>72.916666666666657</v>
      </c>
      <c r="TI310" s="44">
        <v>33.333333333333329</v>
      </c>
      <c r="TJ310" s="44">
        <v>50</v>
      </c>
      <c r="TK310" s="44">
        <v>37.5</v>
      </c>
      <c r="TL310" s="44">
        <v>73.333333333333329</v>
      </c>
      <c r="TM310" s="44">
        <v>61.764705882352942</v>
      </c>
      <c r="TN310" s="44">
        <v>38.095238095238095</v>
      </c>
      <c r="TO310" s="44">
        <v>44</v>
      </c>
      <c r="TP310" s="44">
        <v>48.979591836734691</v>
      </c>
      <c r="TQ310" s="44">
        <v>33.333333333333329</v>
      </c>
      <c r="TR310" s="44">
        <v>50</v>
      </c>
      <c r="TS310" s="44">
        <v>51.785714285714292</v>
      </c>
      <c r="TT310" s="44">
        <v>50</v>
      </c>
      <c r="TU310" s="44">
        <v>33.333333333333329</v>
      </c>
      <c r="TV310" s="44">
        <v>41.666666666666671</v>
      </c>
      <c r="TW310" s="44">
        <v>33.333333333333329</v>
      </c>
      <c r="TX310" s="44">
        <v>63.333333333333329</v>
      </c>
      <c r="TY310" s="44">
        <v>50</v>
      </c>
      <c r="TZ310" s="44">
        <v>35.714285714285715</v>
      </c>
      <c r="UA310" s="44">
        <v>32</v>
      </c>
      <c r="UB310" s="44">
        <v>34.693877551020407</v>
      </c>
      <c r="UC310" s="44">
        <v>27.083333333333332</v>
      </c>
      <c r="UD310" s="44">
        <v>43.18181818181818</v>
      </c>
      <c r="UE310" s="44">
        <v>41.071428571428569</v>
      </c>
      <c r="UF310" s="44">
        <v>41.666666666666671</v>
      </c>
    </row>
    <row r="311" spans="1:552" x14ac:dyDescent="0.25">
      <c r="A311" s="2" t="str">
        <f t="shared" si="4"/>
        <v xml:space="preserve">521150 Itumbiara                                                                                                                                    </v>
      </c>
      <c r="B311" s="58">
        <v>521150</v>
      </c>
      <c r="C311" s="2" t="s">
        <v>355</v>
      </c>
      <c r="D311" s="56">
        <v>5</v>
      </c>
      <c r="E311" s="56">
        <v>6</v>
      </c>
      <c r="F311" s="56">
        <v>3</v>
      </c>
      <c r="G311" s="56">
        <v>2</v>
      </c>
      <c r="H311" s="56">
        <v>3</v>
      </c>
      <c r="I311" s="56">
        <v>6</v>
      </c>
      <c r="J311" s="56">
        <v>7</v>
      </c>
      <c r="K311" s="56">
        <v>4</v>
      </c>
      <c r="L311" s="56">
        <v>5</v>
      </c>
      <c r="M311" s="56">
        <v>9</v>
      </c>
      <c r="N311" s="56">
        <v>5</v>
      </c>
      <c r="O311" s="56">
        <v>3</v>
      </c>
      <c r="P311" s="59">
        <v>3</v>
      </c>
      <c r="Q311" s="59">
        <v>3</v>
      </c>
      <c r="R311" s="59">
        <v>1</v>
      </c>
      <c r="S311" s="59">
        <v>0</v>
      </c>
      <c r="T311" s="59">
        <v>1</v>
      </c>
      <c r="U311" s="59">
        <v>2</v>
      </c>
      <c r="V311" s="59">
        <v>1</v>
      </c>
      <c r="W311" s="59">
        <v>2</v>
      </c>
      <c r="X311" s="59">
        <v>2</v>
      </c>
      <c r="Y311" s="59">
        <v>7</v>
      </c>
      <c r="Z311" s="59">
        <v>4</v>
      </c>
      <c r="AA311" s="59">
        <v>1</v>
      </c>
      <c r="AB311" s="62">
        <v>60</v>
      </c>
      <c r="AC311" s="62">
        <v>50</v>
      </c>
      <c r="AD311" s="62">
        <v>33.333333333333329</v>
      </c>
      <c r="AE311" s="62">
        <v>0</v>
      </c>
      <c r="AF311" s="62">
        <v>33.333333333333329</v>
      </c>
      <c r="AG311" s="62">
        <v>33.333333333333329</v>
      </c>
      <c r="AH311" s="62">
        <v>14.285714285714285</v>
      </c>
      <c r="AI311" s="62">
        <v>50</v>
      </c>
      <c r="AJ311" s="62">
        <v>40</v>
      </c>
      <c r="AK311" s="62">
        <v>77.777777777777786</v>
      </c>
      <c r="AL311" s="62">
        <v>80</v>
      </c>
      <c r="AM311" s="62">
        <v>33.333333333333329</v>
      </c>
      <c r="AN311" s="61">
        <v>2</v>
      </c>
      <c r="AO311" s="25">
        <v>3</v>
      </c>
      <c r="AP311" s="25">
        <v>2</v>
      </c>
      <c r="AQ311" s="25">
        <v>2</v>
      </c>
      <c r="AR311" s="25">
        <v>2</v>
      </c>
      <c r="AS311" s="25">
        <v>4</v>
      </c>
      <c r="AT311" s="25">
        <v>5</v>
      </c>
      <c r="AU311" s="25">
        <v>2</v>
      </c>
      <c r="AV311" s="25">
        <v>3</v>
      </c>
      <c r="AW311" s="25">
        <v>2</v>
      </c>
      <c r="AX311" s="25">
        <v>1</v>
      </c>
      <c r="AY311" s="25">
        <v>1</v>
      </c>
      <c r="AZ311" s="39">
        <v>40</v>
      </c>
      <c r="BA311" s="39">
        <v>50</v>
      </c>
      <c r="BB311" s="39">
        <v>66.666666666666657</v>
      </c>
      <c r="BC311" s="39">
        <v>100</v>
      </c>
      <c r="BD311" s="39">
        <v>66.666666666666657</v>
      </c>
      <c r="BE311" s="39">
        <v>66.666666666666657</v>
      </c>
      <c r="BF311" s="39">
        <v>71.428571428571431</v>
      </c>
      <c r="BG311" s="39">
        <v>50</v>
      </c>
      <c r="BH311" s="39">
        <v>60</v>
      </c>
      <c r="BI311" s="39">
        <v>22.222222222222221</v>
      </c>
      <c r="BJ311" s="39">
        <v>20</v>
      </c>
      <c r="BK311" s="39">
        <v>33.333333333333329</v>
      </c>
      <c r="BL311" s="25">
        <v>0</v>
      </c>
      <c r="BM311" s="25">
        <v>0</v>
      </c>
      <c r="BN311" s="25">
        <v>0</v>
      </c>
      <c r="BO311" s="25">
        <v>0</v>
      </c>
      <c r="BP311" s="25">
        <v>0</v>
      </c>
      <c r="BQ311" s="25">
        <v>0</v>
      </c>
      <c r="BR311" s="25">
        <v>1</v>
      </c>
      <c r="BS311" s="25">
        <v>0</v>
      </c>
      <c r="BT311" s="25">
        <v>0</v>
      </c>
      <c r="BU311" s="25">
        <v>0</v>
      </c>
      <c r="BV311" s="25">
        <v>0</v>
      </c>
      <c r="BW311" s="25">
        <v>1</v>
      </c>
      <c r="BX311" s="39">
        <v>0</v>
      </c>
      <c r="BY311" s="39">
        <v>0</v>
      </c>
      <c r="BZ311" s="39">
        <v>0</v>
      </c>
      <c r="CA311" s="39">
        <v>0</v>
      </c>
      <c r="CB311" s="39">
        <v>0</v>
      </c>
      <c r="CC311" s="39">
        <v>0</v>
      </c>
      <c r="CD311" s="39">
        <v>14.285714285714285</v>
      </c>
      <c r="CE311" s="39">
        <v>0</v>
      </c>
      <c r="CF311" s="39">
        <v>0</v>
      </c>
      <c r="CG311" s="39">
        <v>0</v>
      </c>
      <c r="CH311" s="39">
        <v>0</v>
      </c>
      <c r="CI311" s="39">
        <v>33.333333333333329</v>
      </c>
      <c r="CJ311" s="63">
        <v>0</v>
      </c>
      <c r="CK311" s="63">
        <v>1</v>
      </c>
      <c r="CL311" s="63">
        <v>0</v>
      </c>
      <c r="CM311" s="63">
        <v>0</v>
      </c>
      <c r="CN311" s="63">
        <v>1</v>
      </c>
      <c r="CO311" s="63">
        <v>0</v>
      </c>
      <c r="CP311" s="63">
        <v>0</v>
      </c>
      <c r="CQ311" s="63">
        <v>2</v>
      </c>
      <c r="CR311" s="63">
        <v>0</v>
      </c>
      <c r="CS311" s="63">
        <v>0</v>
      </c>
      <c r="CT311" s="63">
        <v>2</v>
      </c>
      <c r="CU311" s="63">
        <v>0</v>
      </c>
      <c r="CV311" s="63">
        <v>0</v>
      </c>
      <c r="CW311" s="63">
        <v>0</v>
      </c>
      <c r="CX311" s="63">
        <v>0</v>
      </c>
      <c r="CY311" s="63">
        <v>0</v>
      </c>
      <c r="CZ311" s="63">
        <v>0</v>
      </c>
      <c r="DA311" s="63">
        <v>0</v>
      </c>
      <c r="DB311" s="63">
        <v>0</v>
      </c>
      <c r="DC311" s="63">
        <v>0</v>
      </c>
      <c r="DD311" s="63">
        <v>0</v>
      </c>
      <c r="DE311" s="63">
        <v>1</v>
      </c>
      <c r="DF311" s="63">
        <v>0</v>
      </c>
      <c r="DG311" s="63">
        <v>0</v>
      </c>
      <c r="DH311" s="25">
        <v>0</v>
      </c>
      <c r="DI311" s="25">
        <v>2</v>
      </c>
      <c r="DJ311" s="25">
        <v>1</v>
      </c>
      <c r="DK311" s="25">
        <v>0</v>
      </c>
      <c r="DL311" s="25">
        <v>0</v>
      </c>
      <c r="DM311" s="25">
        <v>1</v>
      </c>
      <c r="DN311" s="25">
        <v>0</v>
      </c>
      <c r="DO311" s="25">
        <v>0</v>
      </c>
      <c r="DP311" s="25">
        <v>0</v>
      </c>
      <c r="DQ311" s="25">
        <v>3</v>
      </c>
      <c r="DR311" s="25">
        <v>1</v>
      </c>
      <c r="DS311" s="25">
        <v>0</v>
      </c>
      <c r="DT311" s="34">
        <v>0</v>
      </c>
      <c r="DU311" s="34">
        <v>3</v>
      </c>
      <c r="DV311" s="34">
        <v>1</v>
      </c>
      <c r="DW311" s="34">
        <v>0</v>
      </c>
      <c r="DX311" s="34">
        <v>1</v>
      </c>
      <c r="DY311" s="34">
        <v>1</v>
      </c>
      <c r="DZ311" s="34">
        <v>0</v>
      </c>
      <c r="EA311" s="2">
        <v>2</v>
      </c>
      <c r="EB311" s="2">
        <v>0</v>
      </c>
      <c r="EC311" s="2">
        <v>4</v>
      </c>
      <c r="ED311" s="2">
        <v>3</v>
      </c>
      <c r="EE311" s="2">
        <v>0</v>
      </c>
      <c r="EF311" s="34">
        <v>999999999</v>
      </c>
      <c r="EG311" s="34">
        <v>33.333333333333329</v>
      </c>
      <c r="EH311" s="34">
        <v>0</v>
      </c>
      <c r="EI311" s="34">
        <v>999999999</v>
      </c>
      <c r="EJ311" s="34">
        <v>100</v>
      </c>
      <c r="EK311" s="34">
        <v>0</v>
      </c>
      <c r="EL311" s="34">
        <v>999999999</v>
      </c>
      <c r="EM311" s="34">
        <v>100</v>
      </c>
      <c r="EN311" s="34">
        <v>999999999</v>
      </c>
      <c r="EO311" s="34">
        <v>0</v>
      </c>
      <c r="EP311" s="34">
        <v>66.666666666666657</v>
      </c>
      <c r="EQ311" s="34">
        <v>999999999</v>
      </c>
      <c r="ER311" s="34">
        <v>999999999</v>
      </c>
      <c r="ES311" s="34">
        <v>0</v>
      </c>
      <c r="ET311" s="34">
        <v>0</v>
      </c>
      <c r="EU311" s="34">
        <v>999999999</v>
      </c>
      <c r="EV311" s="34">
        <v>0</v>
      </c>
      <c r="EW311" s="34">
        <v>0</v>
      </c>
      <c r="EX311" s="34">
        <v>999999999</v>
      </c>
      <c r="EY311" s="34">
        <v>0</v>
      </c>
      <c r="EZ311" s="34">
        <v>999999999</v>
      </c>
      <c r="FA311" s="34">
        <v>25</v>
      </c>
      <c r="FB311" s="34">
        <v>0</v>
      </c>
      <c r="FC311" s="34">
        <v>999999999</v>
      </c>
      <c r="FD311" s="42">
        <v>999999999</v>
      </c>
      <c r="FE311" s="42">
        <v>66.666666666666657</v>
      </c>
      <c r="FF311" s="42">
        <v>100</v>
      </c>
      <c r="FG311" s="42">
        <v>999999999</v>
      </c>
      <c r="FH311" s="42">
        <v>0</v>
      </c>
      <c r="FI311" s="42">
        <v>100</v>
      </c>
      <c r="FJ311" s="42">
        <v>999999999</v>
      </c>
      <c r="FK311" s="42">
        <v>0</v>
      </c>
      <c r="FL311" s="42">
        <v>999999999</v>
      </c>
      <c r="FM311" s="42">
        <v>75</v>
      </c>
      <c r="FN311" s="42">
        <v>33.333333333333329</v>
      </c>
      <c r="FO311" s="42">
        <v>999999999</v>
      </c>
      <c r="FP311" s="42">
        <v>2</v>
      </c>
      <c r="FQ311" s="2">
        <v>1</v>
      </c>
      <c r="FR311" s="2">
        <v>1</v>
      </c>
      <c r="FS311" s="2">
        <v>0</v>
      </c>
      <c r="FT311" s="2">
        <v>1</v>
      </c>
      <c r="FU311" s="2">
        <v>2</v>
      </c>
      <c r="FV311" s="2">
        <v>1</v>
      </c>
      <c r="FW311" s="2">
        <v>2</v>
      </c>
      <c r="FX311" s="2">
        <v>1</v>
      </c>
      <c r="FY311" s="2">
        <v>4</v>
      </c>
      <c r="FZ311" s="2">
        <v>2</v>
      </c>
      <c r="GA311" s="2">
        <v>1</v>
      </c>
      <c r="GB311" s="25">
        <v>0</v>
      </c>
      <c r="GC311" s="25">
        <v>0</v>
      </c>
      <c r="GD311" s="25">
        <v>0</v>
      </c>
      <c r="GE311" s="25">
        <v>0</v>
      </c>
      <c r="GF311" s="25">
        <v>0</v>
      </c>
      <c r="GG311" s="25">
        <v>0</v>
      </c>
      <c r="GH311" s="25">
        <v>0</v>
      </c>
      <c r="GI311" s="25">
        <v>0</v>
      </c>
      <c r="GJ311" s="25">
        <v>1</v>
      </c>
      <c r="GK311" s="25">
        <v>0</v>
      </c>
      <c r="GL311" s="25">
        <v>0</v>
      </c>
      <c r="GM311" s="25">
        <v>0</v>
      </c>
      <c r="GN311" s="2">
        <v>1</v>
      </c>
      <c r="GO311" s="2">
        <v>1</v>
      </c>
      <c r="GP311" s="2">
        <v>0</v>
      </c>
      <c r="GQ311" s="2">
        <v>0</v>
      </c>
      <c r="GR311" s="2">
        <v>0</v>
      </c>
      <c r="GS311" s="2">
        <v>0</v>
      </c>
      <c r="GT311" s="2">
        <v>0</v>
      </c>
      <c r="GU311" s="2">
        <v>0</v>
      </c>
      <c r="GV311" s="2">
        <v>0</v>
      </c>
      <c r="GW311" s="2">
        <v>2</v>
      </c>
      <c r="GX311" s="2">
        <v>1</v>
      </c>
      <c r="GY311" s="2">
        <v>0</v>
      </c>
      <c r="GZ311" s="2">
        <v>3</v>
      </c>
      <c r="HA311" s="2">
        <v>2</v>
      </c>
      <c r="HB311" s="2">
        <v>1</v>
      </c>
      <c r="HC311" s="2">
        <v>0</v>
      </c>
      <c r="HD311" s="2">
        <v>1</v>
      </c>
      <c r="HE311" s="2">
        <v>2</v>
      </c>
      <c r="HF311" s="2">
        <v>1</v>
      </c>
      <c r="HG311" s="2">
        <v>2</v>
      </c>
      <c r="HH311" s="2">
        <v>2</v>
      </c>
      <c r="HI311" s="2">
        <v>6</v>
      </c>
      <c r="HJ311" s="2">
        <v>3</v>
      </c>
      <c r="HK311" s="2">
        <v>1</v>
      </c>
      <c r="HL311" s="34">
        <v>66.666666666666657</v>
      </c>
      <c r="HM311" s="34">
        <v>50</v>
      </c>
      <c r="HN311" s="34">
        <v>100</v>
      </c>
      <c r="HO311" s="34">
        <v>999999999</v>
      </c>
      <c r="HP311" s="34">
        <v>100</v>
      </c>
      <c r="HQ311" s="34">
        <v>100</v>
      </c>
      <c r="HR311" s="34">
        <v>100</v>
      </c>
      <c r="HS311" s="34">
        <v>100</v>
      </c>
      <c r="HT311" s="34">
        <v>50</v>
      </c>
      <c r="HU311" s="34">
        <v>66.666666666666657</v>
      </c>
      <c r="HV311" s="34">
        <v>66.666666666666657</v>
      </c>
      <c r="HW311" s="34">
        <v>100</v>
      </c>
      <c r="HX311" s="39">
        <v>0</v>
      </c>
      <c r="HY311" s="39">
        <v>0</v>
      </c>
      <c r="HZ311" s="39">
        <v>0</v>
      </c>
      <c r="IA311" s="39">
        <v>999999999</v>
      </c>
      <c r="IB311" s="39">
        <v>0</v>
      </c>
      <c r="IC311" s="39">
        <v>0</v>
      </c>
      <c r="ID311" s="39">
        <v>0</v>
      </c>
      <c r="IE311" s="39">
        <v>0</v>
      </c>
      <c r="IF311" s="39">
        <v>50</v>
      </c>
      <c r="IG311" s="39">
        <v>0</v>
      </c>
      <c r="IH311" s="39">
        <v>0</v>
      </c>
      <c r="II311" s="39">
        <v>0</v>
      </c>
      <c r="IJ311" s="39">
        <v>33.333333333333329</v>
      </c>
      <c r="IK311" s="39">
        <v>50</v>
      </c>
      <c r="IL311" s="39">
        <v>0</v>
      </c>
      <c r="IM311" s="39">
        <v>999999999</v>
      </c>
      <c r="IN311" s="39">
        <v>0</v>
      </c>
      <c r="IO311" s="39">
        <v>0</v>
      </c>
      <c r="IP311" s="39">
        <v>0</v>
      </c>
      <c r="IQ311" s="39">
        <v>0</v>
      </c>
      <c r="IR311" s="39">
        <v>0</v>
      </c>
      <c r="IS311" s="39">
        <v>33.333333333333329</v>
      </c>
      <c r="IT311" s="39">
        <v>33.333333333333329</v>
      </c>
      <c r="IU311" s="39">
        <v>0</v>
      </c>
      <c r="IV311" s="39">
        <v>1</v>
      </c>
      <c r="IW311" s="39">
        <v>1</v>
      </c>
      <c r="IX311" s="39">
        <v>1</v>
      </c>
      <c r="IY311" s="39">
        <v>1</v>
      </c>
      <c r="IZ311" s="39">
        <v>1</v>
      </c>
      <c r="JA311" s="39">
        <v>1</v>
      </c>
      <c r="JB311" s="39">
        <v>3</v>
      </c>
      <c r="JC311" s="39">
        <v>2</v>
      </c>
      <c r="JD311" s="2">
        <v>3</v>
      </c>
      <c r="JE311" s="2">
        <v>1</v>
      </c>
      <c r="JF311" s="2">
        <v>1</v>
      </c>
      <c r="JG311" s="2">
        <v>0</v>
      </c>
      <c r="JH311" s="2">
        <v>0</v>
      </c>
      <c r="JI311" s="2">
        <v>1</v>
      </c>
      <c r="JJ311" s="2">
        <v>0</v>
      </c>
      <c r="JK311" s="2">
        <v>1</v>
      </c>
      <c r="JL311" s="2">
        <v>1</v>
      </c>
      <c r="JM311" s="44">
        <v>2</v>
      </c>
      <c r="JN311" s="44">
        <v>1</v>
      </c>
      <c r="JO311" s="44">
        <v>0</v>
      </c>
      <c r="JP311" s="2">
        <v>0</v>
      </c>
      <c r="JQ311" s="2">
        <v>1</v>
      </c>
      <c r="JR311" s="2">
        <v>0</v>
      </c>
      <c r="JS311" s="2">
        <v>0</v>
      </c>
      <c r="JT311" s="2">
        <v>1</v>
      </c>
      <c r="JU311" s="2">
        <v>1</v>
      </c>
      <c r="JV311" s="2">
        <v>1</v>
      </c>
      <c r="JW311" s="2">
        <v>0</v>
      </c>
      <c r="JX311" s="2">
        <v>0</v>
      </c>
      <c r="JY311" s="2">
        <v>1</v>
      </c>
      <c r="JZ311" s="2">
        <v>0</v>
      </c>
      <c r="KA311" s="2">
        <v>0</v>
      </c>
      <c r="KB311" s="25">
        <v>0</v>
      </c>
      <c r="KC311" s="25">
        <v>0</v>
      </c>
      <c r="KD311" s="25">
        <v>0</v>
      </c>
      <c r="KE311" s="25">
        <v>1</v>
      </c>
      <c r="KF311" s="25">
        <v>2</v>
      </c>
      <c r="KG311" s="25">
        <v>3</v>
      </c>
      <c r="KH311" s="25">
        <v>2</v>
      </c>
      <c r="KI311" s="25">
        <v>2</v>
      </c>
      <c r="KJ311" s="25">
        <v>2</v>
      </c>
      <c r="KK311" s="25">
        <v>4</v>
      </c>
      <c r="KL311" s="25">
        <v>4</v>
      </c>
      <c r="KM311" s="25">
        <v>2</v>
      </c>
      <c r="KN311" s="25">
        <v>3</v>
      </c>
      <c r="KO311" s="25">
        <v>2</v>
      </c>
      <c r="KP311" s="25">
        <v>1</v>
      </c>
      <c r="KQ311" s="25">
        <v>1</v>
      </c>
      <c r="KR311" s="44">
        <v>50</v>
      </c>
      <c r="KS311" s="44">
        <v>33.333333333333329</v>
      </c>
      <c r="KT311" s="44">
        <v>50</v>
      </c>
      <c r="KU311" s="44">
        <v>50</v>
      </c>
      <c r="KV311" s="44">
        <v>50</v>
      </c>
      <c r="KW311" s="44">
        <v>25</v>
      </c>
      <c r="KX311" s="44">
        <v>75</v>
      </c>
      <c r="KY311" s="44">
        <v>100</v>
      </c>
      <c r="KZ311" s="44">
        <v>100</v>
      </c>
      <c r="LA311" s="44">
        <v>50</v>
      </c>
      <c r="LB311" s="44">
        <v>100</v>
      </c>
      <c r="LC311" s="44">
        <v>0</v>
      </c>
      <c r="LD311" s="44">
        <v>0</v>
      </c>
      <c r="LE311" s="44">
        <v>33.333333333333329</v>
      </c>
      <c r="LF311" s="44">
        <v>0</v>
      </c>
      <c r="LG311" s="44">
        <v>50</v>
      </c>
      <c r="LH311" s="44">
        <v>50</v>
      </c>
      <c r="LI311" s="44">
        <v>50</v>
      </c>
      <c r="LJ311" s="44">
        <v>25</v>
      </c>
      <c r="LK311" s="44">
        <v>0</v>
      </c>
      <c r="LL311" s="44">
        <v>0</v>
      </c>
      <c r="LM311" s="44">
        <v>50</v>
      </c>
      <c r="LN311" s="44">
        <v>0</v>
      </c>
      <c r="LO311" s="44">
        <v>0</v>
      </c>
      <c r="LP311" s="44">
        <v>50</v>
      </c>
      <c r="LQ311" s="44">
        <v>33.333333333333329</v>
      </c>
      <c r="LR311" s="44">
        <v>50</v>
      </c>
      <c r="LS311" s="44">
        <v>0</v>
      </c>
      <c r="LT311" s="44">
        <v>0</v>
      </c>
      <c r="LU311" s="44">
        <v>25</v>
      </c>
      <c r="LV311" s="44">
        <v>0</v>
      </c>
      <c r="LW311" s="44">
        <v>0</v>
      </c>
      <c r="LX311" s="44">
        <v>0</v>
      </c>
      <c r="LY311" s="44">
        <v>0</v>
      </c>
      <c r="LZ311" s="44">
        <v>0</v>
      </c>
      <c r="MA311" s="44">
        <v>100</v>
      </c>
      <c r="MB311" s="25">
        <v>0</v>
      </c>
      <c r="MC311" s="25">
        <v>1</v>
      </c>
      <c r="MD311" s="25">
        <v>1</v>
      </c>
      <c r="ME311" s="25">
        <v>0</v>
      </c>
      <c r="MF311" s="25">
        <v>0</v>
      </c>
      <c r="MG311" s="25">
        <v>0</v>
      </c>
      <c r="MH311" s="25">
        <v>0</v>
      </c>
      <c r="MI311" s="25">
        <v>0</v>
      </c>
      <c r="MJ311" s="25">
        <v>0</v>
      </c>
      <c r="MK311" s="25">
        <v>2</v>
      </c>
      <c r="ML311" s="25">
        <v>1</v>
      </c>
      <c r="MM311" s="25">
        <v>0</v>
      </c>
      <c r="MN311" s="25">
        <v>0</v>
      </c>
      <c r="MO311" s="25">
        <v>3</v>
      </c>
      <c r="MP311" s="25">
        <v>1</v>
      </c>
      <c r="MQ311" s="25">
        <v>0</v>
      </c>
      <c r="MR311" s="25">
        <v>1</v>
      </c>
      <c r="MS311" s="25">
        <v>1</v>
      </c>
      <c r="MT311" s="25">
        <v>0</v>
      </c>
      <c r="MU311" s="25">
        <v>0</v>
      </c>
      <c r="MV311" s="25">
        <v>0</v>
      </c>
      <c r="MW311" s="44">
        <v>3</v>
      </c>
      <c r="MX311" s="44">
        <v>2</v>
      </c>
      <c r="MY311" s="44">
        <v>0</v>
      </c>
      <c r="MZ311" s="44">
        <v>999999999</v>
      </c>
      <c r="NA311" s="44">
        <v>33.333333333333329</v>
      </c>
      <c r="NB311" s="44">
        <v>100</v>
      </c>
      <c r="NC311" s="44">
        <v>999999999</v>
      </c>
      <c r="ND311" s="44">
        <v>0</v>
      </c>
      <c r="NE311" s="44">
        <v>0</v>
      </c>
      <c r="NF311" s="44">
        <v>999999999</v>
      </c>
      <c r="NG311" s="44">
        <v>999999999</v>
      </c>
      <c r="NH311" s="44">
        <v>999999999</v>
      </c>
      <c r="NI311" s="44">
        <v>66.666666666666657</v>
      </c>
      <c r="NJ311" s="44">
        <v>50</v>
      </c>
      <c r="NK311" s="44">
        <v>999999999</v>
      </c>
      <c r="NL311" s="25">
        <v>0</v>
      </c>
      <c r="NM311" s="25">
        <v>0</v>
      </c>
      <c r="NN311" s="25">
        <v>0</v>
      </c>
      <c r="NO311" s="25">
        <v>0</v>
      </c>
      <c r="NP311" s="25">
        <v>0</v>
      </c>
      <c r="NQ311" s="25">
        <v>1</v>
      </c>
      <c r="NR311" s="25">
        <v>0</v>
      </c>
      <c r="NS311" s="25">
        <v>0</v>
      </c>
      <c r="NT311" s="25">
        <v>0</v>
      </c>
      <c r="NU311" s="25">
        <v>0</v>
      </c>
      <c r="NV311" s="25">
        <v>0</v>
      </c>
      <c r="NW311" s="25">
        <v>0</v>
      </c>
      <c r="NX311" s="25">
        <v>0</v>
      </c>
      <c r="NY311" s="25">
        <v>0</v>
      </c>
      <c r="NZ311" s="25">
        <v>0</v>
      </c>
      <c r="OA311" s="25">
        <v>0</v>
      </c>
      <c r="OB311" s="25">
        <v>1</v>
      </c>
      <c r="OC311" s="25">
        <v>3</v>
      </c>
      <c r="OD311" s="44">
        <v>0</v>
      </c>
      <c r="OE311" s="44">
        <v>0</v>
      </c>
      <c r="OF311" s="44">
        <v>0</v>
      </c>
      <c r="OG311" s="44">
        <v>0</v>
      </c>
      <c r="OH311" s="44">
        <v>0</v>
      </c>
      <c r="OI311" s="44">
        <v>0</v>
      </c>
      <c r="OJ311" s="44">
        <v>999999999</v>
      </c>
      <c r="OK311" s="44">
        <v>999999999</v>
      </c>
      <c r="OL311" s="44">
        <v>999999999</v>
      </c>
      <c r="OM311" s="44">
        <v>999999999</v>
      </c>
      <c r="ON311" s="44">
        <v>0</v>
      </c>
      <c r="OO311" s="44">
        <v>33.333333333333329</v>
      </c>
      <c r="OP311" s="44">
        <v>999999999</v>
      </c>
      <c r="OQ311" s="44">
        <v>999999999</v>
      </c>
      <c r="OR311" s="44">
        <v>999999999</v>
      </c>
      <c r="OS311" s="44">
        <v>999999999</v>
      </c>
      <c r="OT311" s="44">
        <v>999999999</v>
      </c>
      <c r="OU311" s="44">
        <v>999999999</v>
      </c>
      <c r="OV311" s="25">
        <v>2</v>
      </c>
      <c r="OW311" s="25">
        <v>3</v>
      </c>
      <c r="OX311" s="25">
        <v>4</v>
      </c>
      <c r="OY311" s="25">
        <v>3</v>
      </c>
      <c r="OZ311" s="25">
        <v>3</v>
      </c>
      <c r="PA311" s="25">
        <v>5</v>
      </c>
      <c r="PB311" s="25">
        <v>8</v>
      </c>
      <c r="PC311" s="25">
        <v>6</v>
      </c>
      <c r="PD311" s="25">
        <v>7</v>
      </c>
      <c r="PE311" s="25">
        <v>8</v>
      </c>
      <c r="PF311" s="25">
        <v>7</v>
      </c>
      <c r="PG311" s="25">
        <v>3</v>
      </c>
      <c r="PH311" s="25">
        <v>5</v>
      </c>
      <c r="PI311" s="25">
        <v>7</v>
      </c>
      <c r="PJ311" s="25">
        <v>6</v>
      </c>
      <c r="PK311" s="25">
        <v>4</v>
      </c>
      <c r="PL311" s="25">
        <v>4</v>
      </c>
      <c r="PM311" s="25">
        <v>6</v>
      </c>
      <c r="PN311" s="25">
        <v>9</v>
      </c>
      <c r="PO311" s="25">
        <v>6</v>
      </c>
      <c r="PP311" s="25">
        <v>8</v>
      </c>
      <c r="PQ311" s="25">
        <v>11</v>
      </c>
      <c r="PR311" s="25">
        <v>10</v>
      </c>
      <c r="PS311" s="25">
        <v>4</v>
      </c>
      <c r="PT311" s="44">
        <v>40</v>
      </c>
      <c r="PU311" s="44">
        <v>42.857142857142854</v>
      </c>
      <c r="PV311" s="44">
        <v>66.666666666666657</v>
      </c>
      <c r="PW311" s="44">
        <v>75</v>
      </c>
      <c r="PX311" s="44">
        <v>75</v>
      </c>
      <c r="PY311" s="44">
        <v>83.333333333333343</v>
      </c>
      <c r="PZ311" s="44">
        <v>88.888888888888886</v>
      </c>
      <c r="QA311" s="44">
        <v>100</v>
      </c>
      <c r="QB311" s="44">
        <v>87.5</v>
      </c>
      <c r="QC311" s="44">
        <v>72.727272727272734</v>
      </c>
      <c r="QD311" s="44">
        <v>70</v>
      </c>
      <c r="QE311" s="44">
        <v>75</v>
      </c>
      <c r="QF311" s="25">
        <v>3</v>
      </c>
      <c r="QG311" s="25">
        <v>3</v>
      </c>
      <c r="QH311" s="25">
        <v>3</v>
      </c>
      <c r="QI311" s="25">
        <v>4</v>
      </c>
      <c r="QJ311" s="25">
        <v>3</v>
      </c>
      <c r="QK311" s="25">
        <v>5</v>
      </c>
      <c r="QL311" s="25">
        <v>8</v>
      </c>
      <c r="QM311" s="25">
        <v>5</v>
      </c>
      <c r="QN311" s="25">
        <v>4</v>
      </c>
      <c r="QO311" s="25">
        <v>5</v>
      </c>
      <c r="QP311" s="25">
        <v>2</v>
      </c>
      <c r="QQ311" s="25">
        <v>5</v>
      </c>
      <c r="QR311" s="25">
        <v>7</v>
      </c>
      <c r="QS311" s="25">
        <v>6</v>
      </c>
      <c r="QT311" s="25">
        <v>4</v>
      </c>
      <c r="QU311" s="25">
        <v>4</v>
      </c>
      <c r="QV311" s="25">
        <v>6</v>
      </c>
      <c r="QW311" s="25">
        <v>9</v>
      </c>
      <c r="QX311" s="25">
        <v>6</v>
      </c>
      <c r="QY311" s="25">
        <v>8</v>
      </c>
      <c r="QZ311" s="25">
        <v>11</v>
      </c>
      <c r="RA311" s="25">
        <v>10</v>
      </c>
      <c r="RB311" s="44">
        <v>60</v>
      </c>
      <c r="RC311" s="44">
        <v>42.857142857142854</v>
      </c>
      <c r="RD311" s="44">
        <v>50</v>
      </c>
      <c r="RE311" s="44">
        <v>100</v>
      </c>
      <c r="RF311" s="44">
        <v>75</v>
      </c>
      <c r="RG311" s="44">
        <v>83.333333333333343</v>
      </c>
      <c r="RH311" s="44">
        <v>88.888888888888886</v>
      </c>
      <c r="RI311" s="44">
        <v>83.333333333333343</v>
      </c>
      <c r="RJ311" s="44">
        <v>50</v>
      </c>
      <c r="RK311" s="44">
        <v>45.454545454545453</v>
      </c>
      <c r="RL311" s="44">
        <v>20</v>
      </c>
      <c r="RM311" s="25">
        <v>4</v>
      </c>
      <c r="RN311" s="25">
        <v>5</v>
      </c>
      <c r="RO311" s="25">
        <v>2</v>
      </c>
      <c r="RP311" s="25">
        <v>2</v>
      </c>
      <c r="RQ311" s="25">
        <v>3</v>
      </c>
      <c r="RR311" s="25">
        <v>6</v>
      </c>
      <c r="RS311" s="25">
        <v>4</v>
      </c>
      <c r="RT311" s="25">
        <v>2</v>
      </c>
      <c r="RU311" s="25">
        <v>4</v>
      </c>
      <c r="RV311" s="25">
        <v>8</v>
      </c>
      <c r="RW311" s="25">
        <v>3</v>
      </c>
      <c r="RX311" s="25">
        <v>2</v>
      </c>
      <c r="RY311" s="25">
        <v>4</v>
      </c>
      <c r="RZ311" s="25">
        <v>3</v>
      </c>
      <c r="SA311" s="25">
        <v>1</v>
      </c>
      <c r="SB311" s="25">
        <v>1</v>
      </c>
      <c r="SC311" s="25">
        <v>3</v>
      </c>
      <c r="SD311" s="25">
        <v>1</v>
      </c>
      <c r="SE311" s="25">
        <v>4</v>
      </c>
      <c r="SF311" s="25">
        <v>4</v>
      </c>
      <c r="SG311" s="25">
        <v>3</v>
      </c>
      <c r="SH311" s="25">
        <v>3</v>
      </c>
      <c r="SI311" s="25">
        <v>2</v>
      </c>
      <c r="SJ311" s="25">
        <v>1</v>
      </c>
      <c r="SK311" s="25">
        <v>3</v>
      </c>
      <c r="SL311" s="25">
        <v>2</v>
      </c>
      <c r="SM311" s="25">
        <v>1</v>
      </c>
      <c r="SN311" s="25">
        <v>1</v>
      </c>
      <c r="SO311" s="25">
        <v>3</v>
      </c>
      <c r="SP311" s="25">
        <v>1</v>
      </c>
      <c r="SQ311" s="25">
        <v>4</v>
      </c>
      <c r="SR311" s="25">
        <v>2</v>
      </c>
      <c r="SS311" s="25">
        <v>3</v>
      </c>
      <c r="ST311" s="25">
        <v>3</v>
      </c>
      <c r="SU311" s="25">
        <v>1</v>
      </c>
      <c r="SV311" s="25">
        <v>1</v>
      </c>
      <c r="SW311" s="44">
        <v>80</v>
      </c>
      <c r="SX311" s="44">
        <v>83.333333333333343</v>
      </c>
      <c r="SY311" s="44">
        <v>66.666666666666657</v>
      </c>
      <c r="SZ311" s="44">
        <v>100</v>
      </c>
      <c r="TA311" s="44">
        <v>100</v>
      </c>
      <c r="TB311" s="44">
        <v>100</v>
      </c>
      <c r="TC311" s="44">
        <v>57.142857142857139</v>
      </c>
      <c r="TD311" s="44">
        <v>50</v>
      </c>
      <c r="TE311" s="44">
        <v>80</v>
      </c>
      <c r="TF311" s="44">
        <v>88.888888888888886</v>
      </c>
      <c r="TG311" s="44">
        <v>60</v>
      </c>
      <c r="TH311" s="44">
        <v>66.666666666666657</v>
      </c>
      <c r="TI311" s="44">
        <v>80</v>
      </c>
      <c r="TJ311" s="44">
        <v>50</v>
      </c>
      <c r="TK311" s="44">
        <v>33.333333333333329</v>
      </c>
      <c r="TL311" s="44">
        <v>50</v>
      </c>
      <c r="TM311" s="44">
        <v>100</v>
      </c>
      <c r="TN311" s="44">
        <v>16.666666666666664</v>
      </c>
      <c r="TO311" s="44">
        <v>57.142857142857139</v>
      </c>
      <c r="TP311" s="44">
        <v>100</v>
      </c>
      <c r="TQ311" s="44">
        <v>60</v>
      </c>
      <c r="TR311" s="44">
        <v>33.333333333333329</v>
      </c>
      <c r="TS311" s="44">
        <v>40</v>
      </c>
      <c r="TT311" s="44">
        <v>33.333333333333329</v>
      </c>
      <c r="TU311" s="44">
        <v>60</v>
      </c>
      <c r="TV311" s="44">
        <v>33.333333333333329</v>
      </c>
      <c r="TW311" s="44">
        <v>33.333333333333329</v>
      </c>
      <c r="TX311" s="44">
        <v>50</v>
      </c>
      <c r="TY311" s="44">
        <v>100</v>
      </c>
      <c r="TZ311" s="44">
        <v>16.666666666666664</v>
      </c>
      <c r="UA311" s="44">
        <v>57.142857142857139</v>
      </c>
      <c r="UB311" s="44">
        <v>50</v>
      </c>
      <c r="UC311" s="44">
        <v>60</v>
      </c>
      <c r="UD311" s="44">
        <v>33.333333333333329</v>
      </c>
      <c r="UE311" s="44">
        <v>20</v>
      </c>
      <c r="UF311" s="44">
        <v>33.333333333333329</v>
      </c>
    </row>
    <row r="312" spans="1:552" x14ac:dyDescent="0.25">
      <c r="A312" s="2" t="str">
        <f t="shared" si="4"/>
        <v xml:space="preserve">521250 Luziânia                                                                                                                                     </v>
      </c>
      <c r="B312" s="58">
        <v>521250</v>
      </c>
      <c r="C312" s="2" t="s">
        <v>356</v>
      </c>
      <c r="D312" s="56">
        <v>2</v>
      </c>
      <c r="E312" s="56">
        <v>3</v>
      </c>
      <c r="F312" s="56">
        <v>7</v>
      </c>
      <c r="G312" s="56">
        <v>2</v>
      </c>
      <c r="H312" s="56">
        <v>9</v>
      </c>
      <c r="I312" s="56">
        <v>3</v>
      </c>
      <c r="J312" s="56">
        <v>3</v>
      </c>
      <c r="K312" s="56">
        <v>6</v>
      </c>
      <c r="L312" s="56">
        <v>3</v>
      </c>
      <c r="M312" s="56">
        <v>6</v>
      </c>
      <c r="N312" s="56">
        <v>5</v>
      </c>
      <c r="O312" s="56">
        <v>5</v>
      </c>
      <c r="P312" s="59">
        <v>1</v>
      </c>
      <c r="Q312" s="59">
        <v>0</v>
      </c>
      <c r="R312" s="59">
        <v>4</v>
      </c>
      <c r="S312" s="59">
        <v>2</v>
      </c>
      <c r="T312" s="59">
        <v>4</v>
      </c>
      <c r="U312" s="59">
        <v>3</v>
      </c>
      <c r="V312" s="59">
        <v>1</v>
      </c>
      <c r="W312" s="59">
        <v>6</v>
      </c>
      <c r="X312" s="59">
        <v>1</v>
      </c>
      <c r="Y312" s="59">
        <v>5</v>
      </c>
      <c r="Z312" s="59">
        <v>5</v>
      </c>
      <c r="AA312" s="59">
        <v>4</v>
      </c>
      <c r="AB312" s="62">
        <v>50</v>
      </c>
      <c r="AC312" s="62">
        <v>0</v>
      </c>
      <c r="AD312" s="62">
        <v>57.142857142857139</v>
      </c>
      <c r="AE312" s="62">
        <v>100</v>
      </c>
      <c r="AF312" s="62">
        <v>44.444444444444443</v>
      </c>
      <c r="AG312" s="62">
        <v>100</v>
      </c>
      <c r="AH312" s="62">
        <v>33.333333333333329</v>
      </c>
      <c r="AI312" s="62">
        <v>100</v>
      </c>
      <c r="AJ312" s="62">
        <v>33.333333333333329</v>
      </c>
      <c r="AK312" s="62">
        <v>83.333333333333343</v>
      </c>
      <c r="AL312" s="62">
        <v>100</v>
      </c>
      <c r="AM312" s="62">
        <v>80</v>
      </c>
      <c r="AN312" s="61">
        <v>1</v>
      </c>
      <c r="AO312" s="25">
        <v>3</v>
      </c>
      <c r="AP312" s="25">
        <v>2</v>
      </c>
      <c r="AQ312" s="25">
        <v>0</v>
      </c>
      <c r="AR312" s="25">
        <v>5</v>
      </c>
      <c r="AS312" s="25">
        <v>0</v>
      </c>
      <c r="AT312" s="25">
        <v>1</v>
      </c>
      <c r="AU312" s="25">
        <v>0</v>
      </c>
      <c r="AV312" s="25">
        <v>1</v>
      </c>
      <c r="AW312" s="25">
        <v>1</v>
      </c>
      <c r="AX312" s="25">
        <v>0</v>
      </c>
      <c r="AY312" s="25">
        <v>1</v>
      </c>
      <c r="AZ312" s="39">
        <v>50</v>
      </c>
      <c r="BA312" s="39">
        <v>100</v>
      </c>
      <c r="BB312" s="39">
        <v>28.571428571428569</v>
      </c>
      <c r="BC312" s="39">
        <v>0</v>
      </c>
      <c r="BD312" s="39">
        <v>55.555555555555557</v>
      </c>
      <c r="BE312" s="39">
        <v>0</v>
      </c>
      <c r="BF312" s="39">
        <v>33.333333333333329</v>
      </c>
      <c r="BG312" s="39">
        <v>0</v>
      </c>
      <c r="BH312" s="39">
        <v>33.333333333333329</v>
      </c>
      <c r="BI312" s="39">
        <v>16.666666666666664</v>
      </c>
      <c r="BJ312" s="39">
        <v>0</v>
      </c>
      <c r="BK312" s="39">
        <v>20</v>
      </c>
      <c r="BL312" s="25">
        <v>0</v>
      </c>
      <c r="BM312" s="25">
        <v>0</v>
      </c>
      <c r="BN312" s="25">
        <v>1</v>
      </c>
      <c r="BO312" s="25">
        <v>0</v>
      </c>
      <c r="BP312" s="25">
        <v>0</v>
      </c>
      <c r="BQ312" s="25">
        <v>0</v>
      </c>
      <c r="BR312" s="25">
        <v>1</v>
      </c>
      <c r="BS312" s="25">
        <v>0</v>
      </c>
      <c r="BT312" s="25">
        <v>1</v>
      </c>
      <c r="BU312" s="25">
        <v>0</v>
      </c>
      <c r="BV312" s="25">
        <v>0</v>
      </c>
      <c r="BW312" s="25">
        <v>0</v>
      </c>
      <c r="BX312" s="39">
        <v>0</v>
      </c>
      <c r="BY312" s="39">
        <v>0</v>
      </c>
      <c r="BZ312" s="39">
        <v>14.285714285714285</v>
      </c>
      <c r="CA312" s="39">
        <v>0</v>
      </c>
      <c r="CB312" s="39">
        <v>0</v>
      </c>
      <c r="CC312" s="39">
        <v>0</v>
      </c>
      <c r="CD312" s="39">
        <v>33.333333333333329</v>
      </c>
      <c r="CE312" s="39">
        <v>0</v>
      </c>
      <c r="CF312" s="39">
        <v>33.333333333333329</v>
      </c>
      <c r="CG312" s="39">
        <v>0</v>
      </c>
      <c r="CH312" s="39">
        <v>0</v>
      </c>
      <c r="CI312" s="39">
        <v>0</v>
      </c>
      <c r="CJ312" s="63">
        <v>1</v>
      </c>
      <c r="CK312" s="63">
        <v>0</v>
      </c>
      <c r="CL312" s="63">
        <v>1</v>
      </c>
      <c r="CM312" s="63">
        <v>1</v>
      </c>
      <c r="CN312" s="63">
        <v>1</v>
      </c>
      <c r="CO312" s="63">
        <v>2</v>
      </c>
      <c r="CP312" s="63">
        <v>1</v>
      </c>
      <c r="CQ312" s="63">
        <v>2</v>
      </c>
      <c r="CR312" s="63">
        <v>0</v>
      </c>
      <c r="CS312" s="63">
        <v>3</v>
      </c>
      <c r="CT312" s="63">
        <v>1</v>
      </c>
      <c r="CU312" s="63">
        <v>1</v>
      </c>
      <c r="CV312" s="63">
        <v>0</v>
      </c>
      <c r="CW312" s="63">
        <v>0</v>
      </c>
      <c r="CX312" s="63">
        <v>0</v>
      </c>
      <c r="CY312" s="63">
        <v>0</v>
      </c>
      <c r="CZ312" s="63">
        <v>0</v>
      </c>
      <c r="DA312" s="63">
        <v>0</v>
      </c>
      <c r="DB312" s="63">
        <v>0</v>
      </c>
      <c r="DC312" s="63">
        <v>1</v>
      </c>
      <c r="DD312" s="63">
        <v>0</v>
      </c>
      <c r="DE312" s="63">
        <v>0</v>
      </c>
      <c r="DF312" s="63">
        <v>0</v>
      </c>
      <c r="DG312" s="63">
        <v>0</v>
      </c>
      <c r="DH312" s="25">
        <v>0</v>
      </c>
      <c r="DI312" s="25">
        <v>0</v>
      </c>
      <c r="DJ312" s="25">
        <v>1</v>
      </c>
      <c r="DK312" s="25">
        <v>0</v>
      </c>
      <c r="DL312" s="25">
        <v>0</v>
      </c>
      <c r="DM312" s="25">
        <v>0</v>
      </c>
      <c r="DN312" s="25">
        <v>0</v>
      </c>
      <c r="DO312" s="25">
        <v>1</v>
      </c>
      <c r="DP312" s="25">
        <v>0</v>
      </c>
      <c r="DQ312" s="25">
        <v>0</v>
      </c>
      <c r="DR312" s="25">
        <v>0</v>
      </c>
      <c r="DS312" s="25">
        <v>0</v>
      </c>
      <c r="DT312" s="34">
        <v>1</v>
      </c>
      <c r="DU312" s="34">
        <v>0</v>
      </c>
      <c r="DV312" s="34">
        <v>2</v>
      </c>
      <c r="DW312" s="34">
        <v>1</v>
      </c>
      <c r="DX312" s="34">
        <v>1</v>
      </c>
      <c r="DY312" s="34">
        <v>2</v>
      </c>
      <c r="DZ312" s="34">
        <v>1</v>
      </c>
      <c r="EA312" s="2">
        <v>4</v>
      </c>
      <c r="EB312" s="2">
        <v>0</v>
      </c>
      <c r="EC312" s="2">
        <v>3</v>
      </c>
      <c r="ED312" s="2">
        <v>1</v>
      </c>
      <c r="EE312" s="2">
        <v>1</v>
      </c>
      <c r="EF312" s="34">
        <v>100</v>
      </c>
      <c r="EG312" s="34">
        <v>999999999</v>
      </c>
      <c r="EH312" s="34">
        <v>50</v>
      </c>
      <c r="EI312" s="34">
        <v>100</v>
      </c>
      <c r="EJ312" s="34">
        <v>100</v>
      </c>
      <c r="EK312" s="34">
        <v>100</v>
      </c>
      <c r="EL312" s="34">
        <v>100</v>
      </c>
      <c r="EM312" s="34">
        <v>50</v>
      </c>
      <c r="EN312" s="34">
        <v>999999999</v>
      </c>
      <c r="EO312" s="34">
        <v>100</v>
      </c>
      <c r="EP312" s="34">
        <v>100</v>
      </c>
      <c r="EQ312" s="34">
        <v>100</v>
      </c>
      <c r="ER312" s="34">
        <v>0</v>
      </c>
      <c r="ES312" s="34">
        <v>999999999</v>
      </c>
      <c r="ET312" s="34">
        <v>0</v>
      </c>
      <c r="EU312" s="34">
        <v>0</v>
      </c>
      <c r="EV312" s="34">
        <v>0</v>
      </c>
      <c r="EW312" s="34">
        <v>0</v>
      </c>
      <c r="EX312" s="34">
        <v>0</v>
      </c>
      <c r="EY312" s="34">
        <v>25</v>
      </c>
      <c r="EZ312" s="34">
        <v>999999999</v>
      </c>
      <c r="FA312" s="34">
        <v>0</v>
      </c>
      <c r="FB312" s="34">
        <v>0</v>
      </c>
      <c r="FC312" s="34">
        <v>0</v>
      </c>
      <c r="FD312" s="42">
        <v>0</v>
      </c>
      <c r="FE312" s="42">
        <v>999999999</v>
      </c>
      <c r="FF312" s="42">
        <v>50</v>
      </c>
      <c r="FG312" s="42">
        <v>0</v>
      </c>
      <c r="FH312" s="42">
        <v>0</v>
      </c>
      <c r="FI312" s="42">
        <v>0</v>
      </c>
      <c r="FJ312" s="42">
        <v>0</v>
      </c>
      <c r="FK312" s="42">
        <v>25</v>
      </c>
      <c r="FL312" s="42">
        <v>999999999</v>
      </c>
      <c r="FM312" s="42">
        <v>0</v>
      </c>
      <c r="FN312" s="42">
        <v>0</v>
      </c>
      <c r="FO312" s="42">
        <v>0</v>
      </c>
      <c r="FP312" s="42">
        <v>1</v>
      </c>
      <c r="FQ312" s="2">
        <v>0</v>
      </c>
      <c r="FR312" s="2">
        <v>3</v>
      </c>
      <c r="FS312" s="2">
        <v>1</v>
      </c>
      <c r="FT312" s="2">
        <v>1</v>
      </c>
      <c r="FU312" s="2">
        <v>3</v>
      </c>
      <c r="FV312" s="2">
        <v>1</v>
      </c>
      <c r="FW312" s="2">
        <v>4</v>
      </c>
      <c r="FX312" s="2">
        <v>1</v>
      </c>
      <c r="FY312" s="2">
        <v>4</v>
      </c>
      <c r="FZ312" s="2">
        <v>3</v>
      </c>
      <c r="GA312" s="2">
        <v>3</v>
      </c>
      <c r="GB312" s="25">
        <v>0</v>
      </c>
      <c r="GC312" s="25">
        <v>0</v>
      </c>
      <c r="GD312" s="25">
        <v>0</v>
      </c>
      <c r="GE312" s="25">
        <v>0</v>
      </c>
      <c r="GF312" s="25">
        <v>1</v>
      </c>
      <c r="GG312" s="25">
        <v>0</v>
      </c>
      <c r="GH312" s="25">
        <v>0</v>
      </c>
      <c r="GI312" s="25">
        <v>2</v>
      </c>
      <c r="GJ312" s="25">
        <v>0</v>
      </c>
      <c r="GK312" s="25">
        <v>1</v>
      </c>
      <c r="GL312" s="25">
        <v>0</v>
      </c>
      <c r="GM312" s="25">
        <v>0</v>
      </c>
      <c r="GN312" s="2">
        <v>0</v>
      </c>
      <c r="GO312" s="2">
        <v>0</v>
      </c>
      <c r="GP312" s="2">
        <v>1</v>
      </c>
      <c r="GQ312" s="2">
        <v>1</v>
      </c>
      <c r="GR312" s="2">
        <v>0</v>
      </c>
      <c r="GS312" s="2">
        <v>0</v>
      </c>
      <c r="GT312" s="2">
        <v>0</v>
      </c>
      <c r="GU312" s="2">
        <v>0</v>
      </c>
      <c r="GV312" s="2">
        <v>0</v>
      </c>
      <c r="GW312" s="2">
        <v>0</v>
      </c>
      <c r="GX312" s="2">
        <v>1</v>
      </c>
      <c r="GY312" s="2">
        <v>1</v>
      </c>
      <c r="GZ312" s="2">
        <v>1</v>
      </c>
      <c r="HA312" s="2">
        <v>0</v>
      </c>
      <c r="HB312" s="2">
        <v>4</v>
      </c>
      <c r="HC312" s="2">
        <v>2</v>
      </c>
      <c r="HD312" s="2">
        <v>2</v>
      </c>
      <c r="HE312" s="2">
        <v>3</v>
      </c>
      <c r="HF312" s="2">
        <v>1</v>
      </c>
      <c r="HG312" s="2">
        <v>6</v>
      </c>
      <c r="HH312" s="2">
        <v>1</v>
      </c>
      <c r="HI312" s="2">
        <v>5</v>
      </c>
      <c r="HJ312" s="2">
        <v>4</v>
      </c>
      <c r="HK312" s="2">
        <v>4</v>
      </c>
      <c r="HL312" s="34">
        <v>100</v>
      </c>
      <c r="HM312" s="34">
        <v>999999999</v>
      </c>
      <c r="HN312" s="34">
        <v>75</v>
      </c>
      <c r="HO312" s="34">
        <v>50</v>
      </c>
      <c r="HP312" s="34">
        <v>50</v>
      </c>
      <c r="HQ312" s="34">
        <v>100</v>
      </c>
      <c r="HR312" s="34">
        <v>100</v>
      </c>
      <c r="HS312" s="34">
        <v>66.666666666666657</v>
      </c>
      <c r="HT312" s="34">
        <v>100</v>
      </c>
      <c r="HU312" s="34">
        <v>80</v>
      </c>
      <c r="HV312" s="34">
        <v>75</v>
      </c>
      <c r="HW312" s="34">
        <v>75</v>
      </c>
      <c r="HX312" s="39">
        <v>0</v>
      </c>
      <c r="HY312" s="39">
        <v>999999999</v>
      </c>
      <c r="HZ312" s="39">
        <v>0</v>
      </c>
      <c r="IA312" s="39">
        <v>0</v>
      </c>
      <c r="IB312" s="39">
        <v>50</v>
      </c>
      <c r="IC312" s="39">
        <v>0</v>
      </c>
      <c r="ID312" s="39">
        <v>0</v>
      </c>
      <c r="IE312" s="39">
        <v>33.333333333333329</v>
      </c>
      <c r="IF312" s="39">
        <v>0</v>
      </c>
      <c r="IG312" s="39">
        <v>20</v>
      </c>
      <c r="IH312" s="39">
        <v>0</v>
      </c>
      <c r="II312" s="39">
        <v>0</v>
      </c>
      <c r="IJ312" s="39">
        <v>0</v>
      </c>
      <c r="IK312" s="39">
        <v>999999999</v>
      </c>
      <c r="IL312" s="39">
        <v>25</v>
      </c>
      <c r="IM312" s="39">
        <v>50</v>
      </c>
      <c r="IN312" s="39">
        <v>0</v>
      </c>
      <c r="IO312" s="39">
        <v>0</v>
      </c>
      <c r="IP312" s="39">
        <v>0</v>
      </c>
      <c r="IQ312" s="39">
        <v>0</v>
      </c>
      <c r="IR312" s="39">
        <v>0</v>
      </c>
      <c r="IS312" s="39">
        <v>0</v>
      </c>
      <c r="IT312" s="39">
        <v>25</v>
      </c>
      <c r="IU312" s="39">
        <v>25</v>
      </c>
      <c r="IV312" s="39">
        <v>0</v>
      </c>
      <c r="IW312" s="39">
        <v>0</v>
      </c>
      <c r="IX312" s="39">
        <v>1</v>
      </c>
      <c r="IY312" s="39">
        <v>0</v>
      </c>
      <c r="IZ312" s="39">
        <v>2</v>
      </c>
      <c r="JA312" s="39">
        <v>0</v>
      </c>
      <c r="JB312" s="39">
        <v>1</v>
      </c>
      <c r="JC312" s="39">
        <v>0</v>
      </c>
      <c r="JD312" s="2">
        <v>0</v>
      </c>
      <c r="JE312" s="2">
        <v>1</v>
      </c>
      <c r="JF312" s="2">
        <v>0</v>
      </c>
      <c r="JG312" s="2">
        <v>1</v>
      </c>
      <c r="JH312" s="2">
        <v>0</v>
      </c>
      <c r="JI312" s="2">
        <v>2</v>
      </c>
      <c r="JJ312" s="2">
        <v>0</v>
      </c>
      <c r="JK312" s="2">
        <v>0</v>
      </c>
      <c r="JL312" s="2">
        <v>1</v>
      </c>
      <c r="JM312" s="44">
        <v>0</v>
      </c>
      <c r="JN312" s="44">
        <v>0</v>
      </c>
      <c r="JO312" s="44">
        <v>0</v>
      </c>
      <c r="JP312" s="2">
        <v>1</v>
      </c>
      <c r="JQ312" s="2">
        <v>0</v>
      </c>
      <c r="JR312" s="2">
        <v>0</v>
      </c>
      <c r="JS312" s="2">
        <v>0</v>
      </c>
      <c r="JT312" s="2">
        <v>1</v>
      </c>
      <c r="JU312" s="2">
        <v>0</v>
      </c>
      <c r="JV312" s="2">
        <v>1</v>
      </c>
      <c r="JW312" s="2">
        <v>0</v>
      </c>
      <c r="JX312" s="2">
        <v>2</v>
      </c>
      <c r="JY312" s="2">
        <v>0</v>
      </c>
      <c r="JZ312" s="2">
        <v>0</v>
      </c>
      <c r="KA312" s="2">
        <v>0</v>
      </c>
      <c r="KB312" s="25">
        <v>0</v>
      </c>
      <c r="KC312" s="25">
        <v>0</v>
      </c>
      <c r="KD312" s="25">
        <v>0</v>
      </c>
      <c r="KE312" s="25">
        <v>0</v>
      </c>
      <c r="KF312" s="25">
        <v>1</v>
      </c>
      <c r="KG312" s="25">
        <v>2</v>
      </c>
      <c r="KH312" s="25">
        <v>2</v>
      </c>
      <c r="KI312" s="25">
        <v>0</v>
      </c>
      <c r="KJ312" s="25">
        <v>5</v>
      </c>
      <c r="KK312" s="25">
        <v>0</v>
      </c>
      <c r="KL312" s="25">
        <v>1</v>
      </c>
      <c r="KM312" s="25">
        <v>0</v>
      </c>
      <c r="KN312" s="25">
        <v>1</v>
      </c>
      <c r="KO312" s="25">
        <v>1</v>
      </c>
      <c r="KP312" s="25">
        <v>0</v>
      </c>
      <c r="KQ312" s="25">
        <v>1</v>
      </c>
      <c r="KR312" s="44">
        <v>0</v>
      </c>
      <c r="KS312" s="44">
        <v>0</v>
      </c>
      <c r="KT312" s="44">
        <v>50</v>
      </c>
      <c r="KU312" s="44">
        <v>999999999</v>
      </c>
      <c r="KV312" s="44">
        <v>40</v>
      </c>
      <c r="KW312" s="44">
        <v>999999999</v>
      </c>
      <c r="KX312" s="44">
        <v>100</v>
      </c>
      <c r="KY312" s="44">
        <v>999999999</v>
      </c>
      <c r="KZ312" s="44">
        <v>0</v>
      </c>
      <c r="LA312" s="44">
        <v>100</v>
      </c>
      <c r="LB312" s="44">
        <v>999999999</v>
      </c>
      <c r="LC312" s="44">
        <v>100</v>
      </c>
      <c r="LD312" s="44">
        <v>0</v>
      </c>
      <c r="LE312" s="44">
        <v>100</v>
      </c>
      <c r="LF312" s="44">
        <v>0</v>
      </c>
      <c r="LG312" s="44">
        <v>999999999</v>
      </c>
      <c r="LH312" s="44">
        <v>20</v>
      </c>
      <c r="LI312" s="44">
        <v>999999999</v>
      </c>
      <c r="LJ312" s="44">
        <v>0</v>
      </c>
      <c r="LK312" s="44">
        <v>999999999</v>
      </c>
      <c r="LL312" s="44">
        <v>100</v>
      </c>
      <c r="LM312" s="44">
        <v>0</v>
      </c>
      <c r="LN312" s="44">
        <v>999999999</v>
      </c>
      <c r="LO312" s="44">
        <v>0</v>
      </c>
      <c r="LP312" s="44">
        <v>100</v>
      </c>
      <c r="LQ312" s="44">
        <v>0</v>
      </c>
      <c r="LR312" s="44">
        <v>50</v>
      </c>
      <c r="LS312" s="44">
        <v>999999999</v>
      </c>
      <c r="LT312" s="44">
        <v>40</v>
      </c>
      <c r="LU312" s="44">
        <v>999999999</v>
      </c>
      <c r="LV312" s="44">
        <v>0</v>
      </c>
      <c r="LW312" s="44">
        <v>999999999</v>
      </c>
      <c r="LX312" s="44">
        <v>0</v>
      </c>
      <c r="LY312" s="44">
        <v>0</v>
      </c>
      <c r="LZ312" s="44">
        <v>999999999</v>
      </c>
      <c r="MA312" s="44">
        <v>0</v>
      </c>
      <c r="MB312" s="25">
        <v>0</v>
      </c>
      <c r="MC312" s="25">
        <v>0</v>
      </c>
      <c r="MD312" s="25">
        <v>0</v>
      </c>
      <c r="ME312" s="25">
        <v>1</v>
      </c>
      <c r="MF312" s="25">
        <v>1</v>
      </c>
      <c r="MG312" s="25">
        <v>0</v>
      </c>
      <c r="MH312" s="25">
        <v>0</v>
      </c>
      <c r="MI312" s="25">
        <v>2</v>
      </c>
      <c r="MJ312" s="25">
        <v>0</v>
      </c>
      <c r="MK312" s="25">
        <v>0</v>
      </c>
      <c r="ML312" s="25">
        <v>0</v>
      </c>
      <c r="MM312" s="25">
        <v>0</v>
      </c>
      <c r="MN312" s="25">
        <v>1</v>
      </c>
      <c r="MO312" s="25">
        <v>0</v>
      </c>
      <c r="MP312" s="25">
        <v>2</v>
      </c>
      <c r="MQ312" s="25">
        <v>1</v>
      </c>
      <c r="MR312" s="25">
        <v>1</v>
      </c>
      <c r="MS312" s="25">
        <v>2</v>
      </c>
      <c r="MT312" s="25">
        <v>1</v>
      </c>
      <c r="MU312" s="25">
        <v>3</v>
      </c>
      <c r="MV312" s="25">
        <v>0</v>
      </c>
      <c r="MW312" s="44">
        <v>1</v>
      </c>
      <c r="MX312" s="44">
        <v>0</v>
      </c>
      <c r="MY312" s="44">
        <v>0</v>
      </c>
      <c r="MZ312" s="44">
        <v>0</v>
      </c>
      <c r="NA312" s="44">
        <v>999999999</v>
      </c>
      <c r="NB312" s="44">
        <v>0</v>
      </c>
      <c r="NC312" s="44">
        <v>100</v>
      </c>
      <c r="ND312" s="44">
        <v>100</v>
      </c>
      <c r="NE312" s="44">
        <v>0</v>
      </c>
      <c r="NF312" s="44">
        <v>0</v>
      </c>
      <c r="NG312" s="44">
        <v>66.666666666666657</v>
      </c>
      <c r="NH312" s="44">
        <v>999999999</v>
      </c>
      <c r="NI312" s="44">
        <v>0</v>
      </c>
      <c r="NJ312" s="44">
        <v>999999999</v>
      </c>
      <c r="NK312" s="44">
        <v>999999999</v>
      </c>
      <c r="NL312" s="25">
        <v>0</v>
      </c>
      <c r="NM312" s="25">
        <v>0</v>
      </c>
      <c r="NN312" s="25">
        <v>0</v>
      </c>
      <c r="NO312" s="25">
        <v>0</v>
      </c>
      <c r="NP312" s="25">
        <v>0</v>
      </c>
      <c r="NQ312" s="25">
        <v>0</v>
      </c>
      <c r="NR312" s="25">
        <v>0</v>
      </c>
      <c r="NS312" s="25">
        <v>0</v>
      </c>
      <c r="NT312" s="25">
        <v>0</v>
      </c>
      <c r="NU312" s="25">
        <v>0</v>
      </c>
      <c r="NV312" s="25">
        <v>0</v>
      </c>
      <c r="NW312" s="25">
        <v>0</v>
      </c>
      <c r="NX312" s="25">
        <v>0</v>
      </c>
      <c r="NY312" s="25">
        <v>0</v>
      </c>
      <c r="NZ312" s="25">
        <v>0</v>
      </c>
      <c r="OA312" s="25">
        <v>0</v>
      </c>
      <c r="OB312" s="25">
        <v>0</v>
      </c>
      <c r="OC312" s="25">
        <v>0</v>
      </c>
      <c r="OD312" s="44">
        <v>0</v>
      </c>
      <c r="OE312" s="44">
        <v>0</v>
      </c>
      <c r="OF312" s="44">
        <v>0</v>
      </c>
      <c r="OG312" s="44">
        <v>0</v>
      </c>
      <c r="OH312" s="44">
        <v>0</v>
      </c>
      <c r="OI312" s="44">
        <v>0</v>
      </c>
      <c r="OJ312" s="44">
        <v>999999999</v>
      </c>
      <c r="OK312" s="44">
        <v>999999999</v>
      </c>
      <c r="OL312" s="44">
        <v>999999999</v>
      </c>
      <c r="OM312" s="44">
        <v>999999999</v>
      </c>
      <c r="ON312" s="44">
        <v>999999999</v>
      </c>
      <c r="OO312" s="44">
        <v>999999999</v>
      </c>
      <c r="OP312" s="44">
        <v>999999999</v>
      </c>
      <c r="OQ312" s="44">
        <v>999999999</v>
      </c>
      <c r="OR312" s="44">
        <v>999999999</v>
      </c>
      <c r="OS312" s="44">
        <v>999999999</v>
      </c>
      <c r="OT312" s="44">
        <v>999999999</v>
      </c>
      <c r="OU312" s="44">
        <v>999999999</v>
      </c>
      <c r="OV312" s="25">
        <v>2</v>
      </c>
      <c r="OW312" s="25">
        <v>3</v>
      </c>
      <c r="OX312" s="25">
        <v>5</v>
      </c>
      <c r="OY312" s="25">
        <v>2</v>
      </c>
      <c r="OZ312" s="25">
        <v>7</v>
      </c>
      <c r="PA312" s="25">
        <v>2</v>
      </c>
      <c r="PB312" s="25">
        <v>3</v>
      </c>
      <c r="PC312" s="25">
        <v>3</v>
      </c>
      <c r="PD312" s="25">
        <v>5</v>
      </c>
      <c r="PE312" s="25">
        <v>6</v>
      </c>
      <c r="PF312" s="25">
        <v>5</v>
      </c>
      <c r="PG312" s="25">
        <v>2</v>
      </c>
      <c r="PH312" s="25">
        <v>3</v>
      </c>
      <c r="PI312" s="25">
        <v>3</v>
      </c>
      <c r="PJ312" s="25">
        <v>7</v>
      </c>
      <c r="PK312" s="25">
        <v>3</v>
      </c>
      <c r="PL312" s="25">
        <v>10</v>
      </c>
      <c r="PM312" s="25">
        <v>5</v>
      </c>
      <c r="PN312" s="25">
        <v>4</v>
      </c>
      <c r="PO312" s="25">
        <v>6</v>
      </c>
      <c r="PP312" s="25">
        <v>7</v>
      </c>
      <c r="PQ312" s="25">
        <v>7</v>
      </c>
      <c r="PR312" s="25">
        <v>5</v>
      </c>
      <c r="PS312" s="25">
        <v>6</v>
      </c>
      <c r="PT312" s="44">
        <v>66.666666666666657</v>
      </c>
      <c r="PU312" s="44">
        <v>100</v>
      </c>
      <c r="PV312" s="44">
        <v>71.428571428571431</v>
      </c>
      <c r="PW312" s="44">
        <v>66.666666666666657</v>
      </c>
      <c r="PX312" s="44">
        <v>70</v>
      </c>
      <c r="PY312" s="44">
        <v>40</v>
      </c>
      <c r="PZ312" s="44">
        <v>75</v>
      </c>
      <c r="QA312" s="44">
        <v>50</v>
      </c>
      <c r="QB312" s="44">
        <v>71.428571428571431</v>
      </c>
      <c r="QC312" s="44">
        <v>85.714285714285708</v>
      </c>
      <c r="QD312" s="44">
        <v>100</v>
      </c>
      <c r="QE312" s="44">
        <v>33.333333333333329</v>
      </c>
      <c r="QF312" s="25">
        <v>3</v>
      </c>
      <c r="QG312" s="25">
        <v>2</v>
      </c>
      <c r="QH312" s="25">
        <v>4</v>
      </c>
      <c r="QI312" s="25">
        <v>3</v>
      </c>
      <c r="QJ312" s="25">
        <v>6</v>
      </c>
      <c r="QK312" s="25">
        <v>2</v>
      </c>
      <c r="QL312" s="25">
        <v>2</v>
      </c>
      <c r="QM312" s="25">
        <v>4</v>
      </c>
      <c r="QN312" s="25">
        <v>4</v>
      </c>
      <c r="QO312" s="25">
        <v>4</v>
      </c>
      <c r="QP312" s="25">
        <v>0</v>
      </c>
      <c r="QQ312" s="25">
        <v>3</v>
      </c>
      <c r="QR312" s="25">
        <v>3</v>
      </c>
      <c r="QS312" s="25">
        <v>7</v>
      </c>
      <c r="QT312" s="25">
        <v>3</v>
      </c>
      <c r="QU312" s="25">
        <v>10</v>
      </c>
      <c r="QV312" s="25">
        <v>5</v>
      </c>
      <c r="QW312" s="25">
        <v>4</v>
      </c>
      <c r="QX312" s="25">
        <v>6</v>
      </c>
      <c r="QY312" s="25">
        <v>7</v>
      </c>
      <c r="QZ312" s="25">
        <v>7</v>
      </c>
      <c r="RA312" s="25">
        <v>5</v>
      </c>
      <c r="RB312" s="44">
        <v>100</v>
      </c>
      <c r="RC312" s="44">
        <v>66.666666666666657</v>
      </c>
      <c r="RD312" s="44">
        <v>57.142857142857139</v>
      </c>
      <c r="RE312" s="44">
        <v>100</v>
      </c>
      <c r="RF312" s="44">
        <v>60</v>
      </c>
      <c r="RG312" s="44">
        <v>40</v>
      </c>
      <c r="RH312" s="44">
        <v>50</v>
      </c>
      <c r="RI312" s="44">
        <v>66.666666666666657</v>
      </c>
      <c r="RJ312" s="44">
        <v>57.142857142857139</v>
      </c>
      <c r="RK312" s="44">
        <v>57.142857142857139</v>
      </c>
      <c r="RL312" s="44">
        <v>0</v>
      </c>
      <c r="RM312" s="25">
        <v>1</v>
      </c>
      <c r="RN312" s="25">
        <v>1</v>
      </c>
      <c r="RO312" s="25">
        <v>5</v>
      </c>
      <c r="RP312" s="25">
        <v>2</v>
      </c>
      <c r="RQ312" s="25">
        <v>5</v>
      </c>
      <c r="RR312" s="25">
        <v>1</v>
      </c>
      <c r="RS312" s="25">
        <v>2</v>
      </c>
      <c r="RT312" s="25">
        <v>6</v>
      </c>
      <c r="RU312" s="25">
        <v>1</v>
      </c>
      <c r="RV312" s="25">
        <v>4</v>
      </c>
      <c r="RW312" s="25">
        <v>4</v>
      </c>
      <c r="RX312" s="25">
        <v>4</v>
      </c>
      <c r="RY312" s="25">
        <v>1</v>
      </c>
      <c r="RZ312" s="25">
        <v>1</v>
      </c>
      <c r="SA312" s="25">
        <v>3</v>
      </c>
      <c r="SB312" s="25">
        <v>0</v>
      </c>
      <c r="SC312" s="25">
        <v>3</v>
      </c>
      <c r="SD312" s="25">
        <v>3</v>
      </c>
      <c r="SE312" s="25">
        <v>2</v>
      </c>
      <c r="SF312" s="25">
        <v>4</v>
      </c>
      <c r="SG312" s="25">
        <v>2</v>
      </c>
      <c r="SH312" s="25">
        <v>3</v>
      </c>
      <c r="SI312" s="25">
        <v>0</v>
      </c>
      <c r="SJ312" s="25">
        <v>2</v>
      </c>
      <c r="SK312" s="25">
        <v>1</v>
      </c>
      <c r="SL312" s="25">
        <v>0</v>
      </c>
      <c r="SM312" s="25">
        <v>2</v>
      </c>
      <c r="SN312" s="25">
        <v>0</v>
      </c>
      <c r="SO312" s="25">
        <v>2</v>
      </c>
      <c r="SP312" s="25">
        <v>1</v>
      </c>
      <c r="SQ312" s="25">
        <v>2</v>
      </c>
      <c r="SR312" s="25">
        <v>4</v>
      </c>
      <c r="SS312" s="25">
        <v>1</v>
      </c>
      <c r="ST312" s="25">
        <v>1</v>
      </c>
      <c r="SU312" s="25">
        <v>0</v>
      </c>
      <c r="SV312" s="25">
        <v>2</v>
      </c>
      <c r="SW312" s="44">
        <v>50</v>
      </c>
      <c r="SX312" s="44">
        <v>33.333333333333329</v>
      </c>
      <c r="SY312" s="44">
        <v>71.428571428571431</v>
      </c>
      <c r="SZ312" s="44">
        <v>100</v>
      </c>
      <c r="TA312" s="44">
        <v>55.555555555555557</v>
      </c>
      <c r="TB312" s="44">
        <v>33.333333333333329</v>
      </c>
      <c r="TC312" s="44">
        <v>66.666666666666657</v>
      </c>
      <c r="TD312" s="44">
        <v>100</v>
      </c>
      <c r="TE312" s="44">
        <v>33.333333333333329</v>
      </c>
      <c r="TF312" s="44">
        <v>66.666666666666657</v>
      </c>
      <c r="TG312" s="44">
        <v>80</v>
      </c>
      <c r="TH312" s="44">
        <v>80</v>
      </c>
      <c r="TI312" s="44">
        <v>50</v>
      </c>
      <c r="TJ312" s="44">
        <v>33.333333333333329</v>
      </c>
      <c r="TK312" s="44">
        <v>42.857142857142854</v>
      </c>
      <c r="TL312" s="44">
        <v>0</v>
      </c>
      <c r="TM312" s="44">
        <v>33.333333333333329</v>
      </c>
      <c r="TN312" s="44">
        <v>100</v>
      </c>
      <c r="TO312" s="44">
        <v>66.666666666666657</v>
      </c>
      <c r="TP312" s="44">
        <v>66.666666666666657</v>
      </c>
      <c r="TQ312" s="44">
        <v>66.666666666666657</v>
      </c>
      <c r="TR312" s="44">
        <v>50</v>
      </c>
      <c r="TS312" s="44">
        <v>0</v>
      </c>
      <c r="TT312" s="44">
        <v>40</v>
      </c>
      <c r="TU312" s="44">
        <v>50</v>
      </c>
      <c r="TV312" s="44">
        <v>0</v>
      </c>
      <c r="TW312" s="44">
        <v>28.571428571428569</v>
      </c>
      <c r="TX312" s="44">
        <v>0</v>
      </c>
      <c r="TY312" s="44">
        <v>22.222222222222221</v>
      </c>
      <c r="TZ312" s="44">
        <v>33.333333333333329</v>
      </c>
      <c r="UA312" s="44">
        <v>66.666666666666657</v>
      </c>
      <c r="UB312" s="44">
        <v>66.666666666666657</v>
      </c>
      <c r="UC312" s="44">
        <v>33.333333333333329</v>
      </c>
      <c r="UD312" s="44">
        <v>16.666666666666664</v>
      </c>
      <c r="UE312" s="44">
        <v>0</v>
      </c>
      <c r="UF312" s="44">
        <v>40</v>
      </c>
    </row>
    <row r="313" spans="1:552" x14ac:dyDescent="0.25">
      <c r="A313" s="2" t="str">
        <f t="shared" si="4"/>
        <v xml:space="preserve">521523 Novo Gama                                                                                                                                    </v>
      </c>
      <c r="B313" s="58">
        <v>521523</v>
      </c>
      <c r="C313" s="2" t="s">
        <v>357</v>
      </c>
      <c r="D313" s="56">
        <v>0</v>
      </c>
      <c r="E313" s="56">
        <v>2</v>
      </c>
      <c r="F313" s="56">
        <v>1</v>
      </c>
      <c r="G313" s="56">
        <v>3</v>
      </c>
      <c r="H313" s="56">
        <v>1</v>
      </c>
      <c r="I313" s="56">
        <v>0</v>
      </c>
      <c r="J313" s="56">
        <v>4</v>
      </c>
      <c r="K313" s="56">
        <v>2</v>
      </c>
      <c r="L313" s="56">
        <v>2</v>
      </c>
      <c r="M313" s="56">
        <v>2</v>
      </c>
      <c r="N313" s="56">
        <v>3</v>
      </c>
      <c r="O313" s="56">
        <v>3</v>
      </c>
      <c r="P313" s="59">
        <v>0</v>
      </c>
      <c r="Q313" s="59">
        <v>0</v>
      </c>
      <c r="R313" s="59">
        <v>0</v>
      </c>
      <c r="S313" s="59">
        <v>1</v>
      </c>
      <c r="T313" s="59">
        <v>1</v>
      </c>
      <c r="U313" s="59">
        <v>0</v>
      </c>
      <c r="V313" s="59">
        <v>3</v>
      </c>
      <c r="W313" s="59">
        <v>0</v>
      </c>
      <c r="X313" s="59">
        <v>2</v>
      </c>
      <c r="Y313" s="59">
        <v>2</v>
      </c>
      <c r="Z313" s="59">
        <v>3</v>
      </c>
      <c r="AA313" s="59">
        <v>2</v>
      </c>
      <c r="AB313" s="62">
        <v>999999999</v>
      </c>
      <c r="AC313" s="62">
        <v>0</v>
      </c>
      <c r="AD313" s="62">
        <v>0</v>
      </c>
      <c r="AE313" s="62">
        <v>33.333333333333329</v>
      </c>
      <c r="AF313" s="62">
        <v>100</v>
      </c>
      <c r="AG313" s="62">
        <v>999999999</v>
      </c>
      <c r="AH313" s="62">
        <v>75</v>
      </c>
      <c r="AI313" s="62">
        <v>0</v>
      </c>
      <c r="AJ313" s="62">
        <v>100</v>
      </c>
      <c r="AK313" s="62">
        <v>100</v>
      </c>
      <c r="AL313" s="62">
        <v>100</v>
      </c>
      <c r="AM313" s="62">
        <v>66.666666666666657</v>
      </c>
      <c r="AN313" s="61">
        <v>0</v>
      </c>
      <c r="AO313" s="25">
        <v>1</v>
      </c>
      <c r="AP313" s="25">
        <v>1</v>
      </c>
      <c r="AQ313" s="25">
        <v>2</v>
      </c>
      <c r="AR313" s="25">
        <v>0</v>
      </c>
      <c r="AS313" s="25">
        <v>0</v>
      </c>
      <c r="AT313" s="25">
        <v>1</v>
      </c>
      <c r="AU313" s="25">
        <v>2</v>
      </c>
      <c r="AV313" s="25">
        <v>0</v>
      </c>
      <c r="AW313" s="25">
        <v>0</v>
      </c>
      <c r="AX313" s="25">
        <v>0</v>
      </c>
      <c r="AY313" s="25">
        <v>1</v>
      </c>
      <c r="AZ313" s="39">
        <v>999999999</v>
      </c>
      <c r="BA313" s="39">
        <v>50</v>
      </c>
      <c r="BB313" s="39">
        <v>100</v>
      </c>
      <c r="BC313" s="39">
        <v>66.666666666666657</v>
      </c>
      <c r="BD313" s="39">
        <v>0</v>
      </c>
      <c r="BE313" s="39">
        <v>999999999</v>
      </c>
      <c r="BF313" s="39">
        <v>25</v>
      </c>
      <c r="BG313" s="39">
        <v>100</v>
      </c>
      <c r="BH313" s="39">
        <v>0</v>
      </c>
      <c r="BI313" s="39">
        <v>0</v>
      </c>
      <c r="BJ313" s="39">
        <v>0</v>
      </c>
      <c r="BK313" s="39">
        <v>33.333333333333329</v>
      </c>
      <c r="BL313" s="25">
        <v>0</v>
      </c>
      <c r="BM313" s="25">
        <v>1</v>
      </c>
      <c r="BN313" s="25">
        <v>0</v>
      </c>
      <c r="BO313" s="25">
        <v>0</v>
      </c>
      <c r="BP313" s="25">
        <v>0</v>
      </c>
      <c r="BQ313" s="25">
        <v>0</v>
      </c>
      <c r="BR313" s="25">
        <v>0</v>
      </c>
      <c r="BS313" s="25">
        <v>0</v>
      </c>
      <c r="BT313" s="25">
        <v>0</v>
      </c>
      <c r="BU313" s="25">
        <v>0</v>
      </c>
      <c r="BV313" s="25">
        <v>0</v>
      </c>
      <c r="BW313" s="25">
        <v>0</v>
      </c>
      <c r="BX313" s="39">
        <v>999999999</v>
      </c>
      <c r="BY313" s="39">
        <v>50</v>
      </c>
      <c r="BZ313" s="39">
        <v>0</v>
      </c>
      <c r="CA313" s="39">
        <v>0</v>
      </c>
      <c r="CB313" s="39">
        <v>0</v>
      </c>
      <c r="CC313" s="39">
        <v>999999999</v>
      </c>
      <c r="CD313" s="39">
        <v>0</v>
      </c>
      <c r="CE313" s="39">
        <v>0</v>
      </c>
      <c r="CF313" s="39">
        <v>0</v>
      </c>
      <c r="CG313" s="39">
        <v>0</v>
      </c>
      <c r="CH313" s="39">
        <v>0</v>
      </c>
      <c r="CI313" s="39">
        <v>0</v>
      </c>
      <c r="CJ313" s="63">
        <v>0</v>
      </c>
      <c r="CK313" s="63">
        <v>0</v>
      </c>
      <c r="CL313" s="63">
        <v>0</v>
      </c>
      <c r="CM313" s="63">
        <v>1</v>
      </c>
      <c r="CN313" s="63">
        <v>0</v>
      </c>
      <c r="CO313" s="63">
        <v>0</v>
      </c>
      <c r="CP313" s="63">
        <v>2</v>
      </c>
      <c r="CQ313" s="63">
        <v>0</v>
      </c>
      <c r="CR313" s="63">
        <v>2</v>
      </c>
      <c r="CS313" s="63">
        <v>1</v>
      </c>
      <c r="CT313" s="63">
        <v>2</v>
      </c>
      <c r="CU313" s="63">
        <v>1</v>
      </c>
      <c r="CV313" s="63">
        <v>0</v>
      </c>
      <c r="CW313" s="63">
        <v>0</v>
      </c>
      <c r="CX313" s="63">
        <v>0</v>
      </c>
      <c r="CY313" s="63">
        <v>0</v>
      </c>
      <c r="CZ313" s="63">
        <v>0</v>
      </c>
      <c r="DA313" s="63">
        <v>0</v>
      </c>
      <c r="DB313" s="63">
        <v>0</v>
      </c>
      <c r="DC313" s="63">
        <v>0</v>
      </c>
      <c r="DD313" s="63">
        <v>0</v>
      </c>
      <c r="DE313" s="63">
        <v>0</v>
      </c>
      <c r="DF313" s="63">
        <v>0</v>
      </c>
      <c r="DG313" s="63">
        <v>0</v>
      </c>
      <c r="DH313" s="25">
        <v>0</v>
      </c>
      <c r="DI313" s="25">
        <v>0</v>
      </c>
      <c r="DJ313" s="25">
        <v>0</v>
      </c>
      <c r="DK313" s="25">
        <v>0</v>
      </c>
      <c r="DL313" s="25">
        <v>0</v>
      </c>
      <c r="DM313" s="25">
        <v>0</v>
      </c>
      <c r="DN313" s="25">
        <v>1</v>
      </c>
      <c r="DO313" s="25">
        <v>0</v>
      </c>
      <c r="DP313" s="25">
        <v>0</v>
      </c>
      <c r="DQ313" s="25">
        <v>0</v>
      </c>
      <c r="DR313" s="25">
        <v>0</v>
      </c>
      <c r="DS313" s="25">
        <v>0</v>
      </c>
      <c r="DT313" s="34">
        <v>0</v>
      </c>
      <c r="DU313" s="34">
        <v>0</v>
      </c>
      <c r="DV313" s="34">
        <v>0</v>
      </c>
      <c r="DW313" s="34">
        <v>1</v>
      </c>
      <c r="DX313" s="34">
        <v>0</v>
      </c>
      <c r="DY313" s="34">
        <v>0</v>
      </c>
      <c r="DZ313" s="34">
        <v>3</v>
      </c>
      <c r="EA313" s="2">
        <v>0</v>
      </c>
      <c r="EB313" s="2">
        <v>2</v>
      </c>
      <c r="EC313" s="2">
        <v>1</v>
      </c>
      <c r="ED313" s="2">
        <v>2</v>
      </c>
      <c r="EE313" s="2">
        <v>1</v>
      </c>
      <c r="EF313" s="34">
        <v>999999999</v>
      </c>
      <c r="EG313" s="34">
        <v>999999999</v>
      </c>
      <c r="EH313" s="34">
        <v>999999999</v>
      </c>
      <c r="EI313" s="34">
        <v>100</v>
      </c>
      <c r="EJ313" s="34">
        <v>999999999</v>
      </c>
      <c r="EK313" s="34">
        <v>999999999</v>
      </c>
      <c r="EL313" s="34">
        <v>66.666666666666657</v>
      </c>
      <c r="EM313" s="34">
        <v>999999999</v>
      </c>
      <c r="EN313" s="34">
        <v>100</v>
      </c>
      <c r="EO313" s="34">
        <v>100</v>
      </c>
      <c r="EP313" s="34">
        <v>100</v>
      </c>
      <c r="EQ313" s="34">
        <v>100</v>
      </c>
      <c r="ER313" s="34">
        <v>999999999</v>
      </c>
      <c r="ES313" s="34">
        <v>999999999</v>
      </c>
      <c r="ET313" s="34">
        <v>999999999</v>
      </c>
      <c r="EU313" s="34">
        <v>0</v>
      </c>
      <c r="EV313" s="34">
        <v>999999999</v>
      </c>
      <c r="EW313" s="34">
        <v>999999999</v>
      </c>
      <c r="EX313" s="34">
        <v>0</v>
      </c>
      <c r="EY313" s="34">
        <v>999999999</v>
      </c>
      <c r="EZ313" s="34">
        <v>0</v>
      </c>
      <c r="FA313" s="34">
        <v>0</v>
      </c>
      <c r="FB313" s="34">
        <v>0</v>
      </c>
      <c r="FC313" s="34">
        <v>0</v>
      </c>
      <c r="FD313" s="42">
        <v>999999999</v>
      </c>
      <c r="FE313" s="42">
        <v>999999999</v>
      </c>
      <c r="FF313" s="42">
        <v>999999999</v>
      </c>
      <c r="FG313" s="42">
        <v>0</v>
      </c>
      <c r="FH313" s="42">
        <v>999999999</v>
      </c>
      <c r="FI313" s="42">
        <v>999999999</v>
      </c>
      <c r="FJ313" s="42">
        <v>33.333333333333329</v>
      </c>
      <c r="FK313" s="42">
        <v>999999999</v>
      </c>
      <c r="FL313" s="42">
        <v>0</v>
      </c>
      <c r="FM313" s="42">
        <v>0</v>
      </c>
      <c r="FN313" s="42">
        <v>0</v>
      </c>
      <c r="FO313" s="42">
        <v>0</v>
      </c>
      <c r="FP313" s="42">
        <v>0</v>
      </c>
      <c r="FQ313" s="2">
        <v>0</v>
      </c>
      <c r="FR313" s="2">
        <v>0</v>
      </c>
      <c r="FS313" s="2">
        <v>1</v>
      </c>
      <c r="FT313" s="2">
        <v>0</v>
      </c>
      <c r="FU313" s="2">
        <v>0</v>
      </c>
      <c r="FV313" s="2">
        <v>3</v>
      </c>
      <c r="FW313" s="2">
        <v>0</v>
      </c>
      <c r="FX313" s="2">
        <v>2</v>
      </c>
      <c r="FY313" s="2">
        <v>1</v>
      </c>
      <c r="FZ313" s="2">
        <v>3</v>
      </c>
      <c r="GA313" s="2">
        <v>2</v>
      </c>
      <c r="GB313" s="25">
        <v>0</v>
      </c>
      <c r="GC313" s="25">
        <v>0</v>
      </c>
      <c r="GD313" s="25">
        <v>0</v>
      </c>
      <c r="GE313" s="25">
        <v>0</v>
      </c>
      <c r="GF313" s="25">
        <v>0</v>
      </c>
      <c r="GG313" s="25">
        <v>0</v>
      </c>
      <c r="GH313" s="25">
        <v>0</v>
      </c>
      <c r="GI313" s="25">
        <v>0</v>
      </c>
      <c r="GJ313" s="25">
        <v>0</v>
      </c>
      <c r="GK313" s="25">
        <v>0</v>
      </c>
      <c r="GL313" s="25">
        <v>0</v>
      </c>
      <c r="GM313" s="25">
        <v>0</v>
      </c>
      <c r="GN313" s="2">
        <v>0</v>
      </c>
      <c r="GO313" s="2">
        <v>0</v>
      </c>
      <c r="GP313" s="2">
        <v>0</v>
      </c>
      <c r="GQ313" s="2">
        <v>0</v>
      </c>
      <c r="GR313" s="2">
        <v>0</v>
      </c>
      <c r="GS313" s="2">
        <v>0</v>
      </c>
      <c r="GT313" s="2">
        <v>0</v>
      </c>
      <c r="GU313" s="2">
        <v>0</v>
      </c>
      <c r="GV313" s="2">
        <v>0</v>
      </c>
      <c r="GW313" s="2">
        <v>1</v>
      </c>
      <c r="GX313" s="2">
        <v>0</v>
      </c>
      <c r="GY313" s="2">
        <v>0</v>
      </c>
      <c r="GZ313" s="2">
        <v>0</v>
      </c>
      <c r="HA313" s="2">
        <v>0</v>
      </c>
      <c r="HB313" s="2">
        <v>0</v>
      </c>
      <c r="HC313" s="2">
        <v>1</v>
      </c>
      <c r="HD313" s="2">
        <v>0</v>
      </c>
      <c r="HE313" s="2">
        <v>0</v>
      </c>
      <c r="HF313" s="2">
        <v>3</v>
      </c>
      <c r="HG313" s="2">
        <v>0</v>
      </c>
      <c r="HH313" s="2">
        <v>2</v>
      </c>
      <c r="HI313" s="2">
        <v>2</v>
      </c>
      <c r="HJ313" s="2">
        <v>3</v>
      </c>
      <c r="HK313" s="2">
        <v>2</v>
      </c>
      <c r="HL313" s="34">
        <v>999999999</v>
      </c>
      <c r="HM313" s="34">
        <v>999999999</v>
      </c>
      <c r="HN313" s="34">
        <v>999999999</v>
      </c>
      <c r="HO313" s="34">
        <v>100</v>
      </c>
      <c r="HP313" s="34">
        <v>999999999</v>
      </c>
      <c r="HQ313" s="34">
        <v>999999999</v>
      </c>
      <c r="HR313" s="34">
        <v>100</v>
      </c>
      <c r="HS313" s="34">
        <v>999999999</v>
      </c>
      <c r="HT313" s="34">
        <v>100</v>
      </c>
      <c r="HU313" s="34">
        <v>50</v>
      </c>
      <c r="HV313" s="34">
        <v>100</v>
      </c>
      <c r="HW313" s="34">
        <v>100</v>
      </c>
      <c r="HX313" s="39">
        <v>999999999</v>
      </c>
      <c r="HY313" s="39">
        <v>999999999</v>
      </c>
      <c r="HZ313" s="39">
        <v>999999999</v>
      </c>
      <c r="IA313" s="39">
        <v>0</v>
      </c>
      <c r="IB313" s="39">
        <v>999999999</v>
      </c>
      <c r="IC313" s="39">
        <v>999999999</v>
      </c>
      <c r="ID313" s="39">
        <v>0</v>
      </c>
      <c r="IE313" s="39">
        <v>999999999</v>
      </c>
      <c r="IF313" s="39">
        <v>0</v>
      </c>
      <c r="IG313" s="39">
        <v>0</v>
      </c>
      <c r="IH313" s="39">
        <v>0</v>
      </c>
      <c r="II313" s="39">
        <v>0</v>
      </c>
      <c r="IJ313" s="39">
        <v>999999999</v>
      </c>
      <c r="IK313" s="39">
        <v>999999999</v>
      </c>
      <c r="IL313" s="39">
        <v>999999999</v>
      </c>
      <c r="IM313" s="39">
        <v>0</v>
      </c>
      <c r="IN313" s="39">
        <v>999999999</v>
      </c>
      <c r="IO313" s="39">
        <v>999999999</v>
      </c>
      <c r="IP313" s="39">
        <v>0</v>
      </c>
      <c r="IQ313" s="39">
        <v>999999999</v>
      </c>
      <c r="IR313" s="39">
        <v>0</v>
      </c>
      <c r="IS313" s="39">
        <v>50</v>
      </c>
      <c r="IT313" s="39">
        <v>0</v>
      </c>
      <c r="IU313" s="39">
        <v>0</v>
      </c>
      <c r="IV313" s="39">
        <v>0</v>
      </c>
      <c r="IW313" s="39">
        <v>1</v>
      </c>
      <c r="IX313" s="39">
        <v>0</v>
      </c>
      <c r="IY313" s="39">
        <v>2</v>
      </c>
      <c r="IZ313" s="39">
        <v>0</v>
      </c>
      <c r="JA313" s="39">
        <v>0</v>
      </c>
      <c r="JB313" s="39">
        <v>0</v>
      </c>
      <c r="JC313" s="39">
        <v>1</v>
      </c>
      <c r="JD313" s="2">
        <v>0</v>
      </c>
      <c r="JE313" s="2">
        <v>0</v>
      </c>
      <c r="JF313" s="2">
        <v>0</v>
      </c>
      <c r="JG313" s="2">
        <v>1</v>
      </c>
      <c r="JH313" s="2">
        <v>0</v>
      </c>
      <c r="JI313" s="2">
        <v>0</v>
      </c>
      <c r="JJ313" s="2">
        <v>0</v>
      </c>
      <c r="JK313" s="2">
        <v>0</v>
      </c>
      <c r="JL313" s="2">
        <v>0</v>
      </c>
      <c r="JM313" s="44">
        <v>0</v>
      </c>
      <c r="JN313" s="44">
        <v>0</v>
      </c>
      <c r="JO313" s="44">
        <v>0</v>
      </c>
      <c r="JP313" s="2">
        <v>0</v>
      </c>
      <c r="JQ313" s="2">
        <v>0</v>
      </c>
      <c r="JR313" s="2">
        <v>0</v>
      </c>
      <c r="JS313" s="2">
        <v>0</v>
      </c>
      <c r="JT313" s="2">
        <v>0</v>
      </c>
      <c r="JU313" s="2">
        <v>0</v>
      </c>
      <c r="JV313" s="2">
        <v>1</v>
      </c>
      <c r="JW313" s="2">
        <v>0</v>
      </c>
      <c r="JX313" s="2">
        <v>0</v>
      </c>
      <c r="JY313" s="2">
        <v>0</v>
      </c>
      <c r="JZ313" s="2">
        <v>0</v>
      </c>
      <c r="KA313" s="2">
        <v>1</v>
      </c>
      <c r="KB313" s="25">
        <v>0</v>
      </c>
      <c r="KC313" s="25">
        <v>0</v>
      </c>
      <c r="KD313" s="25">
        <v>0</v>
      </c>
      <c r="KE313" s="25">
        <v>0</v>
      </c>
      <c r="KF313" s="25">
        <v>0</v>
      </c>
      <c r="KG313" s="25">
        <v>1</v>
      </c>
      <c r="KH313" s="25">
        <v>1</v>
      </c>
      <c r="KI313" s="25">
        <v>2</v>
      </c>
      <c r="KJ313" s="25">
        <v>0</v>
      </c>
      <c r="KK313" s="25">
        <v>0</v>
      </c>
      <c r="KL313" s="25">
        <v>0</v>
      </c>
      <c r="KM313" s="25">
        <v>2</v>
      </c>
      <c r="KN313" s="25">
        <v>0</v>
      </c>
      <c r="KO313" s="25">
        <v>0</v>
      </c>
      <c r="KP313" s="25">
        <v>0</v>
      </c>
      <c r="KQ313" s="25">
        <v>1</v>
      </c>
      <c r="KR313" s="44">
        <v>999999999</v>
      </c>
      <c r="KS313" s="44">
        <v>100</v>
      </c>
      <c r="KT313" s="44">
        <v>0</v>
      </c>
      <c r="KU313" s="44">
        <v>100</v>
      </c>
      <c r="KV313" s="44">
        <v>999999999</v>
      </c>
      <c r="KW313" s="44">
        <v>999999999</v>
      </c>
      <c r="KX313" s="44">
        <v>999999999</v>
      </c>
      <c r="KY313" s="44">
        <v>50</v>
      </c>
      <c r="KZ313" s="44">
        <v>999999999</v>
      </c>
      <c r="LA313" s="44">
        <v>999999999</v>
      </c>
      <c r="LB313" s="44">
        <v>999999999</v>
      </c>
      <c r="LC313" s="44">
        <v>100</v>
      </c>
      <c r="LD313" s="44">
        <v>999999999</v>
      </c>
      <c r="LE313" s="44">
        <v>0</v>
      </c>
      <c r="LF313" s="44">
        <v>0</v>
      </c>
      <c r="LG313" s="44">
        <v>0</v>
      </c>
      <c r="LH313" s="44">
        <v>999999999</v>
      </c>
      <c r="LI313" s="44">
        <v>999999999</v>
      </c>
      <c r="LJ313" s="44">
        <v>999999999</v>
      </c>
      <c r="LK313" s="44">
        <v>0</v>
      </c>
      <c r="LL313" s="44">
        <v>999999999</v>
      </c>
      <c r="LM313" s="44">
        <v>999999999</v>
      </c>
      <c r="LN313" s="44">
        <v>999999999</v>
      </c>
      <c r="LO313" s="44">
        <v>0</v>
      </c>
      <c r="LP313" s="44">
        <v>999999999</v>
      </c>
      <c r="LQ313" s="44">
        <v>0</v>
      </c>
      <c r="LR313" s="44">
        <v>100</v>
      </c>
      <c r="LS313" s="44">
        <v>0</v>
      </c>
      <c r="LT313" s="44">
        <v>999999999</v>
      </c>
      <c r="LU313" s="44">
        <v>999999999</v>
      </c>
      <c r="LV313" s="44">
        <v>999999999</v>
      </c>
      <c r="LW313" s="44">
        <v>50</v>
      </c>
      <c r="LX313" s="44">
        <v>999999999</v>
      </c>
      <c r="LY313" s="44">
        <v>999999999</v>
      </c>
      <c r="LZ313" s="44">
        <v>999999999</v>
      </c>
      <c r="MA313" s="44">
        <v>0</v>
      </c>
      <c r="MB313" s="25">
        <v>0</v>
      </c>
      <c r="MC313" s="25">
        <v>0</v>
      </c>
      <c r="MD313" s="25">
        <v>0</v>
      </c>
      <c r="ME313" s="25">
        <v>0</v>
      </c>
      <c r="MF313" s="25">
        <v>0</v>
      </c>
      <c r="MG313" s="25">
        <v>0</v>
      </c>
      <c r="MH313" s="25">
        <v>0</v>
      </c>
      <c r="MI313" s="25">
        <v>0</v>
      </c>
      <c r="MJ313" s="25">
        <v>0</v>
      </c>
      <c r="MK313" s="25">
        <v>0</v>
      </c>
      <c r="ML313" s="25">
        <v>0</v>
      </c>
      <c r="MM313" s="25">
        <v>0</v>
      </c>
      <c r="MN313" s="25">
        <v>0</v>
      </c>
      <c r="MO313" s="25">
        <v>0</v>
      </c>
      <c r="MP313" s="25">
        <v>0</v>
      </c>
      <c r="MQ313" s="25">
        <v>1</v>
      </c>
      <c r="MR313" s="25">
        <v>0</v>
      </c>
      <c r="MS313" s="25">
        <v>0</v>
      </c>
      <c r="MT313" s="25">
        <v>3</v>
      </c>
      <c r="MU313" s="25">
        <v>0</v>
      </c>
      <c r="MV313" s="25">
        <v>0</v>
      </c>
      <c r="MW313" s="44">
        <v>0</v>
      </c>
      <c r="MX313" s="44">
        <v>1</v>
      </c>
      <c r="MY313" s="44">
        <v>0</v>
      </c>
      <c r="MZ313" s="44">
        <v>999999999</v>
      </c>
      <c r="NA313" s="44">
        <v>999999999</v>
      </c>
      <c r="NB313" s="44">
        <v>999999999</v>
      </c>
      <c r="NC313" s="44">
        <v>0</v>
      </c>
      <c r="ND313" s="44">
        <v>999999999</v>
      </c>
      <c r="NE313" s="44">
        <v>999999999</v>
      </c>
      <c r="NF313" s="44">
        <v>0</v>
      </c>
      <c r="NG313" s="44">
        <v>999999999</v>
      </c>
      <c r="NH313" s="44">
        <v>999999999</v>
      </c>
      <c r="NI313" s="44">
        <v>999999999</v>
      </c>
      <c r="NJ313" s="44">
        <v>0</v>
      </c>
      <c r="NK313" s="44">
        <v>999999999</v>
      </c>
      <c r="NL313" s="25">
        <v>0</v>
      </c>
      <c r="NM313" s="25">
        <v>0</v>
      </c>
      <c r="NN313" s="25">
        <v>0</v>
      </c>
      <c r="NO313" s="25">
        <v>0</v>
      </c>
      <c r="NP313" s="25">
        <v>0</v>
      </c>
      <c r="NQ313" s="25">
        <v>0</v>
      </c>
      <c r="NR313" s="25">
        <v>0</v>
      </c>
      <c r="NS313" s="25">
        <v>0</v>
      </c>
      <c r="NT313" s="25">
        <v>0</v>
      </c>
      <c r="NU313" s="25">
        <v>0</v>
      </c>
      <c r="NV313" s="25">
        <v>0</v>
      </c>
      <c r="NW313" s="25">
        <v>0</v>
      </c>
      <c r="NX313" s="25">
        <v>0</v>
      </c>
      <c r="NY313" s="25">
        <v>0</v>
      </c>
      <c r="NZ313" s="25">
        <v>0</v>
      </c>
      <c r="OA313" s="25">
        <v>1</v>
      </c>
      <c r="OB313" s="25">
        <v>0</v>
      </c>
      <c r="OC313" s="25">
        <v>0</v>
      </c>
      <c r="OD313" s="44">
        <v>0</v>
      </c>
      <c r="OE313" s="44">
        <v>0</v>
      </c>
      <c r="OF313" s="44">
        <v>0</v>
      </c>
      <c r="OG313" s="44">
        <v>0</v>
      </c>
      <c r="OH313" s="44">
        <v>0</v>
      </c>
      <c r="OI313" s="44">
        <v>0</v>
      </c>
      <c r="OJ313" s="44">
        <v>999999999</v>
      </c>
      <c r="OK313" s="44">
        <v>999999999</v>
      </c>
      <c r="OL313" s="44">
        <v>999999999</v>
      </c>
      <c r="OM313" s="44">
        <v>0</v>
      </c>
      <c r="ON313" s="44">
        <v>999999999</v>
      </c>
      <c r="OO313" s="44">
        <v>999999999</v>
      </c>
      <c r="OP313" s="44">
        <v>999999999</v>
      </c>
      <c r="OQ313" s="44">
        <v>999999999</v>
      </c>
      <c r="OR313" s="44">
        <v>999999999</v>
      </c>
      <c r="OS313" s="44">
        <v>999999999</v>
      </c>
      <c r="OT313" s="44">
        <v>999999999</v>
      </c>
      <c r="OU313" s="44">
        <v>999999999</v>
      </c>
      <c r="OV313" s="25">
        <v>0</v>
      </c>
      <c r="OW313" s="25">
        <v>0</v>
      </c>
      <c r="OX313" s="25">
        <v>0</v>
      </c>
      <c r="OY313" s="25">
        <v>3</v>
      </c>
      <c r="OZ313" s="25">
        <v>3</v>
      </c>
      <c r="PA313" s="25">
        <v>0</v>
      </c>
      <c r="PB313" s="25">
        <v>4</v>
      </c>
      <c r="PC313" s="25">
        <v>3</v>
      </c>
      <c r="PD313" s="25">
        <v>3</v>
      </c>
      <c r="PE313" s="25">
        <v>1</v>
      </c>
      <c r="PF313" s="25">
        <v>3</v>
      </c>
      <c r="PG313" s="25">
        <v>0</v>
      </c>
      <c r="PH313" s="25">
        <v>0</v>
      </c>
      <c r="PI313" s="25">
        <v>1</v>
      </c>
      <c r="PJ313" s="25">
        <v>2</v>
      </c>
      <c r="PK313" s="25">
        <v>3</v>
      </c>
      <c r="PL313" s="25">
        <v>3</v>
      </c>
      <c r="PM313" s="25">
        <v>0</v>
      </c>
      <c r="PN313" s="25">
        <v>4</v>
      </c>
      <c r="PO313" s="25">
        <v>3</v>
      </c>
      <c r="PP313" s="25">
        <v>3</v>
      </c>
      <c r="PQ313" s="25">
        <v>2</v>
      </c>
      <c r="PR313" s="25">
        <v>3</v>
      </c>
      <c r="PS313" s="25">
        <v>3</v>
      </c>
      <c r="PT313" s="44">
        <v>999999999</v>
      </c>
      <c r="PU313" s="44">
        <v>0</v>
      </c>
      <c r="PV313" s="44">
        <v>0</v>
      </c>
      <c r="PW313" s="44">
        <v>100</v>
      </c>
      <c r="PX313" s="44">
        <v>100</v>
      </c>
      <c r="PY313" s="44">
        <v>999999999</v>
      </c>
      <c r="PZ313" s="44">
        <v>100</v>
      </c>
      <c r="QA313" s="44">
        <v>100</v>
      </c>
      <c r="QB313" s="44">
        <v>100</v>
      </c>
      <c r="QC313" s="44">
        <v>50</v>
      </c>
      <c r="QD313" s="44">
        <v>100</v>
      </c>
      <c r="QE313" s="44">
        <v>0</v>
      </c>
      <c r="QF313" s="25">
        <v>0</v>
      </c>
      <c r="QG313" s="25">
        <v>0</v>
      </c>
      <c r="QH313" s="25">
        <v>0</v>
      </c>
      <c r="QI313" s="25">
        <v>3</v>
      </c>
      <c r="QJ313" s="25">
        <v>3</v>
      </c>
      <c r="QK313" s="25">
        <v>0</v>
      </c>
      <c r="QL313" s="25">
        <v>4</v>
      </c>
      <c r="QM313" s="25">
        <v>2</v>
      </c>
      <c r="QN313" s="25">
        <v>2</v>
      </c>
      <c r="QO313" s="25">
        <v>1</v>
      </c>
      <c r="QP313" s="25">
        <v>1</v>
      </c>
      <c r="QQ313" s="25">
        <v>0</v>
      </c>
      <c r="QR313" s="25">
        <v>1</v>
      </c>
      <c r="QS313" s="25">
        <v>2</v>
      </c>
      <c r="QT313" s="25">
        <v>3</v>
      </c>
      <c r="QU313" s="25">
        <v>3</v>
      </c>
      <c r="QV313" s="25">
        <v>0</v>
      </c>
      <c r="QW313" s="25">
        <v>4</v>
      </c>
      <c r="QX313" s="25">
        <v>3</v>
      </c>
      <c r="QY313" s="25">
        <v>3</v>
      </c>
      <c r="QZ313" s="25">
        <v>2</v>
      </c>
      <c r="RA313" s="25">
        <v>3</v>
      </c>
      <c r="RB313" s="44">
        <v>999999999</v>
      </c>
      <c r="RC313" s="44">
        <v>0</v>
      </c>
      <c r="RD313" s="44">
        <v>0</v>
      </c>
      <c r="RE313" s="44">
        <v>100</v>
      </c>
      <c r="RF313" s="44">
        <v>100</v>
      </c>
      <c r="RG313" s="44">
        <v>999999999</v>
      </c>
      <c r="RH313" s="44">
        <v>100</v>
      </c>
      <c r="RI313" s="44">
        <v>66.666666666666657</v>
      </c>
      <c r="RJ313" s="44">
        <v>66.666666666666657</v>
      </c>
      <c r="RK313" s="44">
        <v>50</v>
      </c>
      <c r="RL313" s="44">
        <v>33.333333333333329</v>
      </c>
      <c r="RM313" s="25">
        <v>0</v>
      </c>
      <c r="RN313" s="25">
        <v>1</v>
      </c>
      <c r="RO313" s="25">
        <v>1</v>
      </c>
      <c r="RP313" s="25">
        <v>3</v>
      </c>
      <c r="RQ313" s="25">
        <v>0</v>
      </c>
      <c r="RR313" s="25">
        <v>0</v>
      </c>
      <c r="RS313" s="25">
        <v>2</v>
      </c>
      <c r="RT313" s="25">
        <v>1</v>
      </c>
      <c r="RU313" s="25">
        <v>0</v>
      </c>
      <c r="RV313" s="25">
        <v>1</v>
      </c>
      <c r="RW313" s="25">
        <v>1</v>
      </c>
      <c r="RX313" s="25">
        <v>1</v>
      </c>
      <c r="RY313" s="25">
        <v>0</v>
      </c>
      <c r="RZ313" s="25">
        <v>1</v>
      </c>
      <c r="SA313" s="25">
        <v>0</v>
      </c>
      <c r="SB313" s="25">
        <v>3</v>
      </c>
      <c r="SC313" s="25">
        <v>0</v>
      </c>
      <c r="SD313" s="25">
        <v>0</v>
      </c>
      <c r="SE313" s="25">
        <v>2</v>
      </c>
      <c r="SF313" s="25">
        <v>0</v>
      </c>
      <c r="SG313" s="25">
        <v>2</v>
      </c>
      <c r="SH313" s="25">
        <v>0</v>
      </c>
      <c r="SI313" s="25">
        <v>0</v>
      </c>
      <c r="SJ313" s="25">
        <v>0</v>
      </c>
      <c r="SK313" s="25">
        <v>0</v>
      </c>
      <c r="SL313" s="25">
        <v>1</v>
      </c>
      <c r="SM313" s="25">
        <v>0</v>
      </c>
      <c r="SN313" s="25">
        <v>3</v>
      </c>
      <c r="SO313" s="25">
        <v>0</v>
      </c>
      <c r="SP313" s="25">
        <v>0</v>
      </c>
      <c r="SQ313" s="25">
        <v>1</v>
      </c>
      <c r="SR313" s="25">
        <v>0</v>
      </c>
      <c r="SS313" s="25">
        <v>0</v>
      </c>
      <c r="ST313" s="25">
        <v>0</v>
      </c>
      <c r="SU313" s="25">
        <v>0</v>
      </c>
      <c r="SV313" s="25">
        <v>0</v>
      </c>
      <c r="SW313" s="44">
        <v>999999999</v>
      </c>
      <c r="SX313" s="44">
        <v>50</v>
      </c>
      <c r="SY313" s="44">
        <v>100</v>
      </c>
      <c r="SZ313" s="44">
        <v>100</v>
      </c>
      <c r="TA313" s="44">
        <v>0</v>
      </c>
      <c r="TB313" s="44">
        <v>999999999</v>
      </c>
      <c r="TC313" s="44">
        <v>50</v>
      </c>
      <c r="TD313" s="44">
        <v>50</v>
      </c>
      <c r="TE313" s="44">
        <v>0</v>
      </c>
      <c r="TF313" s="44">
        <v>50</v>
      </c>
      <c r="TG313" s="44">
        <v>33.333333333333329</v>
      </c>
      <c r="TH313" s="44">
        <v>33.333333333333329</v>
      </c>
      <c r="TI313" s="44">
        <v>999999999</v>
      </c>
      <c r="TJ313" s="44">
        <v>50</v>
      </c>
      <c r="TK313" s="44">
        <v>0</v>
      </c>
      <c r="TL313" s="44">
        <v>100</v>
      </c>
      <c r="TM313" s="44">
        <v>0</v>
      </c>
      <c r="TN313" s="44">
        <v>999999999</v>
      </c>
      <c r="TO313" s="44">
        <v>50</v>
      </c>
      <c r="TP313" s="44">
        <v>0</v>
      </c>
      <c r="TQ313" s="44">
        <v>100</v>
      </c>
      <c r="TR313" s="44">
        <v>0</v>
      </c>
      <c r="TS313" s="44">
        <v>0</v>
      </c>
      <c r="TT313" s="44">
        <v>0</v>
      </c>
      <c r="TU313" s="44">
        <v>999999999</v>
      </c>
      <c r="TV313" s="44">
        <v>50</v>
      </c>
      <c r="TW313" s="44">
        <v>0</v>
      </c>
      <c r="TX313" s="44">
        <v>100</v>
      </c>
      <c r="TY313" s="44">
        <v>0</v>
      </c>
      <c r="TZ313" s="44">
        <v>999999999</v>
      </c>
      <c r="UA313" s="44">
        <v>25</v>
      </c>
      <c r="UB313" s="44">
        <v>0</v>
      </c>
      <c r="UC313" s="44">
        <v>0</v>
      </c>
      <c r="UD313" s="44">
        <v>0</v>
      </c>
      <c r="UE313" s="44">
        <v>0</v>
      </c>
      <c r="UF313" s="44">
        <v>0</v>
      </c>
    </row>
    <row r="314" spans="1:552" x14ac:dyDescent="0.25">
      <c r="A314" s="2" t="str">
        <f t="shared" si="4"/>
        <v xml:space="preserve">521880 Rio Verde                                                                                                                                    </v>
      </c>
      <c r="B314" s="58">
        <v>521880</v>
      </c>
      <c r="C314" s="2" t="s">
        <v>358</v>
      </c>
      <c r="D314" s="56">
        <v>11</v>
      </c>
      <c r="E314" s="56">
        <v>8</v>
      </c>
      <c r="F314" s="56">
        <v>8</v>
      </c>
      <c r="G314" s="56">
        <v>9</v>
      </c>
      <c r="H314" s="56">
        <v>11</v>
      </c>
      <c r="I314" s="56">
        <v>15</v>
      </c>
      <c r="J314" s="56">
        <v>9</v>
      </c>
      <c r="K314" s="56">
        <v>6</v>
      </c>
      <c r="L314" s="56">
        <v>11</v>
      </c>
      <c r="M314" s="56">
        <v>14</v>
      </c>
      <c r="N314" s="56">
        <v>15</v>
      </c>
      <c r="O314" s="56">
        <v>6</v>
      </c>
      <c r="P314" s="59">
        <v>1</v>
      </c>
      <c r="Q314" s="59">
        <v>2</v>
      </c>
      <c r="R314" s="59">
        <v>3</v>
      </c>
      <c r="S314" s="59">
        <v>6</v>
      </c>
      <c r="T314" s="59">
        <v>7</v>
      </c>
      <c r="U314" s="59">
        <v>9</v>
      </c>
      <c r="V314" s="59">
        <v>5</v>
      </c>
      <c r="W314" s="59">
        <v>2</v>
      </c>
      <c r="X314" s="59">
        <v>9</v>
      </c>
      <c r="Y314" s="59">
        <v>9</v>
      </c>
      <c r="Z314" s="59">
        <v>9</v>
      </c>
      <c r="AA314" s="59">
        <v>4</v>
      </c>
      <c r="AB314" s="62">
        <v>9.0909090909090917</v>
      </c>
      <c r="AC314" s="62">
        <v>25</v>
      </c>
      <c r="AD314" s="62">
        <v>37.5</v>
      </c>
      <c r="AE314" s="62">
        <v>66.666666666666657</v>
      </c>
      <c r="AF314" s="62">
        <v>63.636363636363633</v>
      </c>
      <c r="AG314" s="62">
        <v>60</v>
      </c>
      <c r="AH314" s="62">
        <v>55.555555555555557</v>
      </c>
      <c r="AI314" s="62">
        <v>33.333333333333329</v>
      </c>
      <c r="AJ314" s="62">
        <v>81.818181818181827</v>
      </c>
      <c r="AK314" s="62">
        <v>64.285714285714292</v>
      </c>
      <c r="AL314" s="62">
        <v>60</v>
      </c>
      <c r="AM314" s="62">
        <v>66.666666666666657</v>
      </c>
      <c r="AN314" s="61">
        <v>10</v>
      </c>
      <c r="AO314" s="25">
        <v>6</v>
      </c>
      <c r="AP314" s="25">
        <v>3</v>
      </c>
      <c r="AQ314" s="25">
        <v>3</v>
      </c>
      <c r="AR314" s="25">
        <v>3</v>
      </c>
      <c r="AS314" s="25">
        <v>6</v>
      </c>
      <c r="AT314" s="25">
        <v>4</v>
      </c>
      <c r="AU314" s="25">
        <v>4</v>
      </c>
      <c r="AV314" s="25">
        <v>2</v>
      </c>
      <c r="AW314" s="25">
        <v>5</v>
      </c>
      <c r="AX314" s="25">
        <v>6</v>
      </c>
      <c r="AY314" s="25">
        <v>1</v>
      </c>
      <c r="AZ314" s="39">
        <v>90.909090909090907</v>
      </c>
      <c r="BA314" s="39">
        <v>75</v>
      </c>
      <c r="BB314" s="39">
        <v>37.5</v>
      </c>
      <c r="BC314" s="39">
        <v>33.333333333333329</v>
      </c>
      <c r="BD314" s="39">
        <v>27.27272727272727</v>
      </c>
      <c r="BE314" s="39">
        <v>40</v>
      </c>
      <c r="BF314" s="39">
        <v>44.444444444444443</v>
      </c>
      <c r="BG314" s="39">
        <v>66.666666666666657</v>
      </c>
      <c r="BH314" s="39">
        <v>18.181818181818183</v>
      </c>
      <c r="BI314" s="39">
        <v>35.714285714285715</v>
      </c>
      <c r="BJ314" s="39">
        <v>40</v>
      </c>
      <c r="BK314" s="39">
        <v>16.666666666666664</v>
      </c>
      <c r="BL314" s="25">
        <v>0</v>
      </c>
      <c r="BM314" s="25">
        <v>0</v>
      </c>
      <c r="BN314" s="25">
        <v>2</v>
      </c>
      <c r="BO314" s="25">
        <v>0</v>
      </c>
      <c r="BP314" s="25">
        <v>1</v>
      </c>
      <c r="BQ314" s="25">
        <v>0</v>
      </c>
      <c r="BR314" s="25">
        <v>0</v>
      </c>
      <c r="BS314" s="25">
        <v>0</v>
      </c>
      <c r="BT314" s="25">
        <v>0</v>
      </c>
      <c r="BU314" s="25">
        <v>0</v>
      </c>
      <c r="BV314" s="25">
        <v>0</v>
      </c>
      <c r="BW314" s="25">
        <v>1</v>
      </c>
      <c r="BX314" s="39">
        <v>0</v>
      </c>
      <c r="BY314" s="39">
        <v>0</v>
      </c>
      <c r="BZ314" s="39">
        <v>25</v>
      </c>
      <c r="CA314" s="39">
        <v>0</v>
      </c>
      <c r="CB314" s="39">
        <v>9.0909090909090917</v>
      </c>
      <c r="CC314" s="39">
        <v>0</v>
      </c>
      <c r="CD314" s="39">
        <v>0</v>
      </c>
      <c r="CE314" s="39">
        <v>0</v>
      </c>
      <c r="CF314" s="39">
        <v>0</v>
      </c>
      <c r="CG314" s="39">
        <v>0</v>
      </c>
      <c r="CH314" s="39">
        <v>0</v>
      </c>
      <c r="CI314" s="39">
        <v>16.666666666666664</v>
      </c>
      <c r="CJ314" s="63">
        <v>0</v>
      </c>
      <c r="CK314" s="63">
        <v>0</v>
      </c>
      <c r="CL314" s="63">
        <v>0</v>
      </c>
      <c r="CM314" s="63">
        <v>1</v>
      </c>
      <c r="CN314" s="63">
        <v>1</v>
      </c>
      <c r="CO314" s="63">
        <v>2</v>
      </c>
      <c r="CP314" s="63">
        <v>0</v>
      </c>
      <c r="CQ314" s="63">
        <v>2</v>
      </c>
      <c r="CR314" s="63">
        <v>5</v>
      </c>
      <c r="CS314" s="63">
        <v>6</v>
      </c>
      <c r="CT314" s="63">
        <v>0</v>
      </c>
      <c r="CU314" s="63">
        <v>0</v>
      </c>
      <c r="CV314" s="63">
        <v>0</v>
      </c>
      <c r="CW314" s="63">
        <v>1</v>
      </c>
      <c r="CX314" s="63">
        <v>0</v>
      </c>
      <c r="CY314" s="63">
        <v>2</v>
      </c>
      <c r="CZ314" s="63">
        <v>1</v>
      </c>
      <c r="DA314" s="63">
        <v>1</v>
      </c>
      <c r="DB314" s="63">
        <v>0</v>
      </c>
      <c r="DC314" s="63">
        <v>0</v>
      </c>
      <c r="DD314" s="63">
        <v>2</v>
      </c>
      <c r="DE314" s="63">
        <v>0</v>
      </c>
      <c r="DF314" s="63">
        <v>1</v>
      </c>
      <c r="DG314" s="63">
        <v>0</v>
      </c>
      <c r="DH314" s="25">
        <v>0</v>
      </c>
      <c r="DI314" s="25">
        <v>1</v>
      </c>
      <c r="DJ314" s="25">
        <v>0</v>
      </c>
      <c r="DK314" s="25">
        <v>1</v>
      </c>
      <c r="DL314" s="25">
        <v>0</v>
      </c>
      <c r="DM314" s="25">
        <v>3</v>
      </c>
      <c r="DN314" s="25">
        <v>2</v>
      </c>
      <c r="DO314" s="25">
        <v>0</v>
      </c>
      <c r="DP314" s="25">
        <v>0</v>
      </c>
      <c r="DQ314" s="25">
        <v>1</v>
      </c>
      <c r="DR314" s="25">
        <v>0</v>
      </c>
      <c r="DS314" s="25">
        <v>0</v>
      </c>
      <c r="DT314" s="34">
        <v>0</v>
      </c>
      <c r="DU314" s="34">
        <v>2</v>
      </c>
      <c r="DV314" s="34">
        <v>0</v>
      </c>
      <c r="DW314" s="34">
        <v>4</v>
      </c>
      <c r="DX314" s="34">
        <v>2</v>
      </c>
      <c r="DY314" s="34">
        <v>6</v>
      </c>
      <c r="DZ314" s="34">
        <v>2</v>
      </c>
      <c r="EA314" s="2">
        <v>2</v>
      </c>
      <c r="EB314" s="2">
        <v>7</v>
      </c>
      <c r="EC314" s="2">
        <v>7</v>
      </c>
      <c r="ED314" s="2">
        <v>1</v>
      </c>
      <c r="EE314" s="2">
        <v>0</v>
      </c>
      <c r="EF314" s="34">
        <v>999999999</v>
      </c>
      <c r="EG314" s="34">
        <v>0</v>
      </c>
      <c r="EH314" s="34">
        <v>999999999</v>
      </c>
      <c r="EI314" s="34">
        <v>25</v>
      </c>
      <c r="EJ314" s="34">
        <v>50</v>
      </c>
      <c r="EK314" s="34">
        <v>33.333333333333329</v>
      </c>
      <c r="EL314" s="34">
        <v>0</v>
      </c>
      <c r="EM314" s="34">
        <v>100</v>
      </c>
      <c r="EN314" s="34">
        <v>71.428571428571431</v>
      </c>
      <c r="EO314" s="34">
        <v>85.714285714285708</v>
      </c>
      <c r="EP314" s="34">
        <v>0</v>
      </c>
      <c r="EQ314" s="34">
        <v>999999999</v>
      </c>
      <c r="ER314" s="34">
        <v>999999999</v>
      </c>
      <c r="ES314" s="34">
        <v>50</v>
      </c>
      <c r="ET314" s="34">
        <v>999999999</v>
      </c>
      <c r="EU314" s="34">
        <v>50</v>
      </c>
      <c r="EV314" s="34">
        <v>50</v>
      </c>
      <c r="EW314" s="34">
        <v>16.666666666666664</v>
      </c>
      <c r="EX314" s="34">
        <v>0</v>
      </c>
      <c r="EY314" s="34">
        <v>0</v>
      </c>
      <c r="EZ314" s="34">
        <v>28.571428571428569</v>
      </c>
      <c r="FA314" s="34">
        <v>0</v>
      </c>
      <c r="FB314" s="34">
        <v>100</v>
      </c>
      <c r="FC314" s="34">
        <v>999999999</v>
      </c>
      <c r="FD314" s="42">
        <v>999999999</v>
      </c>
      <c r="FE314" s="42">
        <v>50</v>
      </c>
      <c r="FF314" s="42">
        <v>999999999</v>
      </c>
      <c r="FG314" s="42">
        <v>25</v>
      </c>
      <c r="FH314" s="42">
        <v>0</v>
      </c>
      <c r="FI314" s="42">
        <v>50</v>
      </c>
      <c r="FJ314" s="42">
        <v>100</v>
      </c>
      <c r="FK314" s="42">
        <v>0</v>
      </c>
      <c r="FL314" s="42">
        <v>0</v>
      </c>
      <c r="FM314" s="42">
        <v>14.285714285714285</v>
      </c>
      <c r="FN314" s="42">
        <v>0</v>
      </c>
      <c r="FO314" s="42">
        <v>999999999</v>
      </c>
      <c r="FP314" s="42">
        <v>0</v>
      </c>
      <c r="FQ314" s="2">
        <v>0</v>
      </c>
      <c r="FR314" s="2">
        <v>0</v>
      </c>
      <c r="FS314" s="2">
        <v>2</v>
      </c>
      <c r="FT314" s="2">
        <v>1</v>
      </c>
      <c r="FU314" s="2">
        <v>2</v>
      </c>
      <c r="FV314" s="2">
        <v>2</v>
      </c>
      <c r="FW314" s="2">
        <v>2</v>
      </c>
      <c r="FX314" s="2">
        <v>6</v>
      </c>
      <c r="FY314" s="2">
        <v>5</v>
      </c>
      <c r="FZ314" s="2">
        <v>5</v>
      </c>
      <c r="GA314" s="2">
        <v>2</v>
      </c>
      <c r="GB314" s="25">
        <v>0</v>
      </c>
      <c r="GC314" s="25">
        <v>1</v>
      </c>
      <c r="GD314" s="25">
        <v>1</v>
      </c>
      <c r="GE314" s="25">
        <v>1</v>
      </c>
      <c r="GF314" s="25">
        <v>1</v>
      </c>
      <c r="GG314" s="25">
        <v>4</v>
      </c>
      <c r="GH314" s="25">
        <v>1</v>
      </c>
      <c r="GI314" s="25">
        <v>0</v>
      </c>
      <c r="GJ314" s="25">
        <v>1</v>
      </c>
      <c r="GK314" s="25">
        <v>0</v>
      </c>
      <c r="GL314" s="25">
        <v>0</v>
      </c>
      <c r="GM314" s="25">
        <v>1</v>
      </c>
      <c r="GN314" s="2">
        <v>0</v>
      </c>
      <c r="GO314" s="2">
        <v>1</v>
      </c>
      <c r="GP314" s="2">
        <v>0</v>
      </c>
      <c r="GQ314" s="2">
        <v>3</v>
      </c>
      <c r="GR314" s="2">
        <v>2</v>
      </c>
      <c r="GS314" s="2">
        <v>1</v>
      </c>
      <c r="GT314" s="2">
        <v>0</v>
      </c>
      <c r="GU314" s="2">
        <v>0</v>
      </c>
      <c r="GV314" s="2">
        <v>1</v>
      </c>
      <c r="GW314" s="2">
        <v>1</v>
      </c>
      <c r="GX314" s="2">
        <v>1</v>
      </c>
      <c r="GY314" s="2">
        <v>0</v>
      </c>
      <c r="GZ314" s="2">
        <v>0</v>
      </c>
      <c r="HA314" s="2">
        <v>2</v>
      </c>
      <c r="HB314" s="2">
        <v>1</v>
      </c>
      <c r="HC314" s="2">
        <v>6</v>
      </c>
      <c r="HD314" s="2">
        <v>4</v>
      </c>
      <c r="HE314" s="2">
        <v>7</v>
      </c>
      <c r="HF314" s="2">
        <v>3</v>
      </c>
      <c r="HG314" s="2">
        <v>2</v>
      </c>
      <c r="HH314" s="2">
        <v>8</v>
      </c>
      <c r="HI314" s="2">
        <v>6</v>
      </c>
      <c r="HJ314" s="2">
        <v>6</v>
      </c>
      <c r="HK314" s="2">
        <v>3</v>
      </c>
      <c r="HL314" s="34">
        <v>999999999</v>
      </c>
      <c r="HM314" s="34">
        <v>0</v>
      </c>
      <c r="HN314" s="34">
        <v>0</v>
      </c>
      <c r="HO314" s="34">
        <v>33.333333333333329</v>
      </c>
      <c r="HP314" s="34">
        <v>25</v>
      </c>
      <c r="HQ314" s="34">
        <v>28.571428571428569</v>
      </c>
      <c r="HR314" s="34">
        <v>66.666666666666657</v>
      </c>
      <c r="HS314" s="34">
        <v>100</v>
      </c>
      <c r="HT314" s="34">
        <v>75</v>
      </c>
      <c r="HU314" s="34">
        <v>83.333333333333343</v>
      </c>
      <c r="HV314" s="34">
        <v>83.333333333333343</v>
      </c>
      <c r="HW314" s="34">
        <v>66.666666666666657</v>
      </c>
      <c r="HX314" s="39">
        <v>999999999</v>
      </c>
      <c r="HY314" s="39">
        <v>50</v>
      </c>
      <c r="HZ314" s="39">
        <v>100</v>
      </c>
      <c r="IA314" s="39">
        <v>16.666666666666664</v>
      </c>
      <c r="IB314" s="39">
        <v>25</v>
      </c>
      <c r="IC314" s="39">
        <v>57.142857142857139</v>
      </c>
      <c r="ID314" s="39">
        <v>33.333333333333329</v>
      </c>
      <c r="IE314" s="39">
        <v>0</v>
      </c>
      <c r="IF314" s="39">
        <v>12.5</v>
      </c>
      <c r="IG314" s="39">
        <v>0</v>
      </c>
      <c r="IH314" s="39">
        <v>0</v>
      </c>
      <c r="II314" s="39">
        <v>33.333333333333329</v>
      </c>
      <c r="IJ314" s="39">
        <v>999999999</v>
      </c>
      <c r="IK314" s="39">
        <v>50</v>
      </c>
      <c r="IL314" s="39">
        <v>0</v>
      </c>
      <c r="IM314" s="39">
        <v>50</v>
      </c>
      <c r="IN314" s="39">
        <v>50</v>
      </c>
      <c r="IO314" s="39">
        <v>14.285714285714285</v>
      </c>
      <c r="IP314" s="39">
        <v>0</v>
      </c>
      <c r="IQ314" s="39">
        <v>0</v>
      </c>
      <c r="IR314" s="39">
        <v>12.5</v>
      </c>
      <c r="IS314" s="39">
        <v>16.666666666666664</v>
      </c>
      <c r="IT314" s="39">
        <v>16.666666666666664</v>
      </c>
      <c r="IU314" s="39">
        <v>0</v>
      </c>
      <c r="IV314" s="39">
        <v>4</v>
      </c>
      <c r="IW314" s="39">
        <v>2</v>
      </c>
      <c r="IX314" s="39">
        <v>0</v>
      </c>
      <c r="IY314" s="39">
        <v>0</v>
      </c>
      <c r="IZ314" s="39">
        <v>1</v>
      </c>
      <c r="JA314" s="39">
        <v>3</v>
      </c>
      <c r="JB314" s="39">
        <v>2</v>
      </c>
      <c r="JC314" s="39">
        <v>1</v>
      </c>
      <c r="JD314" s="2">
        <v>1</v>
      </c>
      <c r="JE314" s="2">
        <v>3</v>
      </c>
      <c r="JF314" s="2">
        <v>5</v>
      </c>
      <c r="JG314" s="2">
        <v>1</v>
      </c>
      <c r="JH314" s="2">
        <v>3</v>
      </c>
      <c r="JI314" s="2">
        <v>1</v>
      </c>
      <c r="JJ314" s="2">
        <v>0</v>
      </c>
      <c r="JK314" s="2">
        <v>0</v>
      </c>
      <c r="JL314" s="2">
        <v>0</v>
      </c>
      <c r="JM314" s="44">
        <v>2</v>
      </c>
      <c r="JN314" s="44">
        <v>0</v>
      </c>
      <c r="JO314" s="44">
        <v>0</v>
      </c>
      <c r="JP314" s="2">
        <v>1</v>
      </c>
      <c r="JQ314" s="2">
        <v>0</v>
      </c>
      <c r="JR314" s="2">
        <v>0</v>
      </c>
      <c r="JS314" s="2">
        <v>0</v>
      </c>
      <c r="JT314" s="2">
        <v>3</v>
      </c>
      <c r="JU314" s="2">
        <v>2</v>
      </c>
      <c r="JV314" s="2">
        <v>2</v>
      </c>
      <c r="JW314" s="2">
        <v>3</v>
      </c>
      <c r="JX314" s="2">
        <v>2</v>
      </c>
      <c r="JY314" s="2">
        <v>1</v>
      </c>
      <c r="JZ314" s="2">
        <v>0</v>
      </c>
      <c r="KA314" s="2">
        <v>1</v>
      </c>
      <c r="KB314" s="25">
        <v>0</v>
      </c>
      <c r="KC314" s="25">
        <v>0</v>
      </c>
      <c r="KD314" s="25">
        <v>0</v>
      </c>
      <c r="KE314" s="25">
        <v>0</v>
      </c>
      <c r="KF314" s="25">
        <v>10</v>
      </c>
      <c r="KG314" s="25">
        <v>5</v>
      </c>
      <c r="KH314" s="25">
        <v>2</v>
      </c>
      <c r="KI314" s="25">
        <v>3</v>
      </c>
      <c r="KJ314" s="25">
        <v>3</v>
      </c>
      <c r="KK314" s="25">
        <v>6</v>
      </c>
      <c r="KL314" s="25">
        <v>2</v>
      </c>
      <c r="KM314" s="25">
        <v>2</v>
      </c>
      <c r="KN314" s="25">
        <v>2</v>
      </c>
      <c r="KO314" s="25">
        <v>3</v>
      </c>
      <c r="KP314" s="25">
        <v>5</v>
      </c>
      <c r="KQ314" s="25">
        <v>1</v>
      </c>
      <c r="KR314" s="44">
        <v>40</v>
      </c>
      <c r="KS314" s="44">
        <v>40</v>
      </c>
      <c r="KT314" s="44">
        <v>0</v>
      </c>
      <c r="KU314" s="44">
        <v>0</v>
      </c>
      <c r="KV314" s="44">
        <v>33.333333333333329</v>
      </c>
      <c r="KW314" s="44">
        <v>50</v>
      </c>
      <c r="KX314" s="44">
        <v>100</v>
      </c>
      <c r="KY314" s="44">
        <v>50</v>
      </c>
      <c r="KZ314" s="44">
        <v>50</v>
      </c>
      <c r="LA314" s="44">
        <v>100</v>
      </c>
      <c r="LB314" s="44">
        <v>100</v>
      </c>
      <c r="LC314" s="44">
        <v>100</v>
      </c>
      <c r="LD314" s="44">
        <v>30</v>
      </c>
      <c r="LE314" s="44">
        <v>20</v>
      </c>
      <c r="LF314" s="44">
        <v>0</v>
      </c>
      <c r="LG314" s="44">
        <v>0</v>
      </c>
      <c r="LH314" s="44">
        <v>0</v>
      </c>
      <c r="LI314" s="44">
        <v>33.333333333333329</v>
      </c>
      <c r="LJ314" s="44">
        <v>0</v>
      </c>
      <c r="LK314" s="44">
        <v>0</v>
      </c>
      <c r="LL314" s="44">
        <v>50</v>
      </c>
      <c r="LM314" s="44">
        <v>0</v>
      </c>
      <c r="LN314" s="44">
        <v>0</v>
      </c>
      <c r="LO314" s="44">
        <v>0</v>
      </c>
      <c r="LP314" s="44">
        <v>30</v>
      </c>
      <c r="LQ314" s="44">
        <v>40</v>
      </c>
      <c r="LR314" s="44">
        <v>100</v>
      </c>
      <c r="LS314" s="44">
        <v>100</v>
      </c>
      <c r="LT314" s="44">
        <v>66.666666666666657</v>
      </c>
      <c r="LU314" s="44">
        <v>16.666666666666664</v>
      </c>
      <c r="LV314" s="44">
        <v>0</v>
      </c>
      <c r="LW314" s="44">
        <v>50</v>
      </c>
      <c r="LX314" s="44">
        <v>0</v>
      </c>
      <c r="LY314" s="44">
        <v>0</v>
      </c>
      <c r="LZ314" s="44">
        <v>0</v>
      </c>
      <c r="MA314" s="44">
        <v>0</v>
      </c>
      <c r="MB314" s="25">
        <v>0</v>
      </c>
      <c r="MC314" s="25">
        <v>0</v>
      </c>
      <c r="MD314" s="25">
        <v>1</v>
      </c>
      <c r="ME314" s="25">
        <v>1</v>
      </c>
      <c r="MF314" s="25">
        <v>0</v>
      </c>
      <c r="MG314" s="25">
        <v>0</v>
      </c>
      <c r="MH314" s="25">
        <v>1</v>
      </c>
      <c r="MI314" s="25">
        <v>0</v>
      </c>
      <c r="MJ314" s="25">
        <v>0</v>
      </c>
      <c r="MK314" s="25">
        <v>0</v>
      </c>
      <c r="ML314" s="25">
        <v>0</v>
      </c>
      <c r="MM314" s="25">
        <v>0</v>
      </c>
      <c r="MN314" s="25">
        <v>0</v>
      </c>
      <c r="MO314" s="25">
        <v>2</v>
      </c>
      <c r="MP314" s="25">
        <v>1</v>
      </c>
      <c r="MQ314" s="25">
        <v>4</v>
      </c>
      <c r="MR314" s="25">
        <v>2</v>
      </c>
      <c r="MS314" s="25">
        <v>6</v>
      </c>
      <c r="MT314" s="25">
        <v>2</v>
      </c>
      <c r="MU314" s="25">
        <v>1</v>
      </c>
      <c r="MV314" s="25">
        <v>3</v>
      </c>
      <c r="MW314" s="44">
        <v>3</v>
      </c>
      <c r="MX314" s="44">
        <v>1</v>
      </c>
      <c r="MY314" s="44">
        <v>0</v>
      </c>
      <c r="MZ314" s="44">
        <v>999999999</v>
      </c>
      <c r="NA314" s="44">
        <v>0</v>
      </c>
      <c r="NB314" s="44">
        <v>100</v>
      </c>
      <c r="NC314" s="44">
        <v>25</v>
      </c>
      <c r="ND314" s="44">
        <v>0</v>
      </c>
      <c r="NE314" s="44">
        <v>0</v>
      </c>
      <c r="NF314" s="44">
        <v>50</v>
      </c>
      <c r="NG314" s="44">
        <v>0</v>
      </c>
      <c r="NH314" s="44">
        <v>0</v>
      </c>
      <c r="NI314" s="44">
        <v>0</v>
      </c>
      <c r="NJ314" s="44">
        <v>0</v>
      </c>
      <c r="NK314" s="44">
        <v>999999999</v>
      </c>
      <c r="NL314" s="25">
        <v>0</v>
      </c>
      <c r="NM314" s="25">
        <v>0</v>
      </c>
      <c r="NN314" s="25">
        <v>0</v>
      </c>
      <c r="NO314" s="25">
        <v>0</v>
      </c>
      <c r="NP314" s="25">
        <v>0</v>
      </c>
      <c r="NQ314" s="25">
        <v>0</v>
      </c>
      <c r="NR314" s="25">
        <v>0</v>
      </c>
      <c r="NS314" s="25">
        <v>0</v>
      </c>
      <c r="NT314" s="25">
        <v>0</v>
      </c>
      <c r="NU314" s="25">
        <v>0</v>
      </c>
      <c r="NV314" s="25">
        <v>0</v>
      </c>
      <c r="NW314" s="25">
        <v>0</v>
      </c>
      <c r="NX314" s="25">
        <v>1</v>
      </c>
      <c r="NY314" s="25">
        <v>0</v>
      </c>
      <c r="NZ314" s="25">
        <v>0</v>
      </c>
      <c r="OA314" s="25">
        <v>1</v>
      </c>
      <c r="OB314" s="25">
        <v>0</v>
      </c>
      <c r="OC314" s="25">
        <v>0</v>
      </c>
      <c r="OD314" s="44">
        <v>0</v>
      </c>
      <c r="OE314" s="44">
        <v>0</v>
      </c>
      <c r="OF314" s="44">
        <v>0</v>
      </c>
      <c r="OG314" s="44">
        <v>0</v>
      </c>
      <c r="OH314" s="44">
        <v>0</v>
      </c>
      <c r="OI314" s="44">
        <v>0</v>
      </c>
      <c r="OJ314" s="44">
        <v>0</v>
      </c>
      <c r="OK314" s="44">
        <v>999999999</v>
      </c>
      <c r="OL314" s="44">
        <v>999999999</v>
      </c>
      <c r="OM314" s="44">
        <v>0</v>
      </c>
      <c r="ON314" s="44">
        <v>999999999</v>
      </c>
      <c r="OO314" s="44">
        <v>999999999</v>
      </c>
      <c r="OP314" s="44">
        <v>999999999</v>
      </c>
      <c r="OQ314" s="44">
        <v>999999999</v>
      </c>
      <c r="OR314" s="44">
        <v>999999999</v>
      </c>
      <c r="OS314" s="44">
        <v>999999999</v>
      </c>
      <c r="OT314" s="44">
        <v>999999999</v>
      </c>
      <c r="OU314" s="44">
        <v>999999999</v>
      </c>
      <c r="OV314" s="25">
        <v>0</v>
      </c>
      <c r="OW314" s="25">
        <v>3</v>
      </c>
      <c r="OX314" s="25">
        <v>6</v>
      </c>
      <c r="OY314" s="25">
        <v>5</v>
      </c>
      <c r="OZ314" s="25">
        <v>4</v>
      </c>
      <c r="PA314" s="25">
        <v>11</v>
      </c>
      <c r="PB314" s="25">
        <v>12</v>
      </c>
      <c r="PC314" s="25">
        <v>7</v>
      </c>
      <c r="PD314" s="25">
        <v>10</v>
      </c>
      <c r="PE314" s="25">
        <v>17</v>
      </c>
      <c r="PF314" s="25">
        <v>14</v>
      </c>
      <c r="PG314" s="25">
        <v>7</v>
      </c>
      <c r="PH314" s="25">
        <v>11</v>
      </c>
      <c r="PI314" s="25">
        <v>13</v>
      </c>
      <c r="PJ314" s="25">
        <v>10</v>
      </c>
      <c r="PK314" s="25">
        <v>10</v>
      </c>
      <c r="PL314" s="25">
        <v>12</v>
      </c>
      <c r="PM314" s="25">
        <v>17</v>
      </c>
      <c r="PN314" s="25">
        <v>17</v>
      </c>
      <c r="PO314" s="25">
        <v>9</v>
      </c>
      <c r="PP314" s="25">
        <v>12</v>
      </c>
      <c r="PQ314" s="25">
        <v>19</v>
      </c>
      <c r="PR314" s="25">
        <v>17</v>
      </c>
      <c r="PS314" s="25">
        <v>12</v>
      </c>
      <c r="PT314" s="44">
        <v>0</v>
      </c>
      <c r="PU314" s="44">
        <v>23.076923076923077</v>
      </c>
      <c r="PV314" s="44">
        <v>60</v>
      </c>
      <c r="PW314" s="44">
        <v>50</v>
      </c>
      <c r="PX314" s="44">
        <v>33.333333333333329</v>
      </c>
      <c r="PY314" s="44">
        <v>64.705882352941174</v>
      </c>
      <c r="PZ314" s="44">
        <v>70.588235294117652</v>
      </c>
      <c r="QA314" s="44">
        <v>77.777777777777786</v>
      </c>
      <c r="QB314" s="44">
        <v>83.333333333333343</v>
      </c>
      <c r="QC314" s="44">
        <v>89.473684210526315</v>
      </c>
      <c r="QD314" s="44">
        <v>82.35294117647058</v>
      </c>
      <c r="QE314" s="44">
        <v>58.333333333333336</v>
      </c>
      <c r="QF314" s="25">
        <v>4</v>
      </c>
      <c r="QG314" s="25">
        <v>2</v>
      </c>
      <c r="QH314" s="25">
        <v>4</v>
      </c>
      <c r="QI314" s="25">
        <v>3</v>
      </c>
      <c r="QJ314" s="25">
        <v>4</v>
      </c>
      <c r="QK314" s="25">
        <v>11</v>
      </c>
      <c r="QL314" s="25">
        <v>14</v>
      </c>
      <c r="QM314" s="25">
        <v>6</v>
      </c>
      <c r="QN314" s="25">
        <v>8</v>
      </c>
      <c r="QO314" s="25">
        <v>14</v>
      </c>
      <c r="QP314" s="25">
        <v>5</v>
      </c>
      <c r="QQ314" s="25">
        <v>11</v>
      </c>
      <c r="QR314" s="25">
        <v>13</v>
      </c>
      <c r="QS314" s="25">
        <v>10</v>
      </c>
      <c r="QT314" s="25">
        <v>10</v>
      </c>
      <c r="QU314" s="25">
        <v>12</v>
      </c>
      <c r="QV314" s="25">
        <v>17</v>
      </c>
      <c r="QW314" s="25">
        <v>17</v>
      </c>
      <c r="QX314" s="25">
        <v>9</v>
      </c>
      <c r="QY314" s="25">
        <v>12</v>
      </c>
      <c r="QZ314" s="25">
        <v>19</v>
      </c>
      <c r="RA314" s="25">
        <v>17</v>
      </c>
      <c r="RB314" s="44">
        <v>36.363636363636367</v>
      </c>
      <c r="RC314" s="44">
        <v>15.384615384615385</v>
      </c>
      <c r="RD314" s="44">
        <v>40</v>
      </c>
      <c r="RE314" s="44">
        <v>30</v>
      </c>
      <c r="RF314" s="44">
        <v>33.333333333333329</v>
      </c>
      <c r="RG314" s="44">
        <v>64.705882352941174</v>
      </c>
      <c r="RH314" s="44">
        <v>82.35294117647058</v>
      </c>
      <c r="RI314" s="44">
        <v>66.666666666666657</v>
      </c>
      <c r="RJ314" s="44">
        <v>66.666666666666657</v>
      </c>
      <c r="RK314" s="44">
        <v>73.68421052631578</v>
      </c>
      <c r="RL314" s="44">
        <v>29.411764705882355</v>
      </c>
      <c r="RM314" s="25">
        <v>7</v>
      </c>
      <c r="RN314" s="25">
        <v>3</v>
      </c>
      <c r="RO314" s="25">
        <v>3</v>
      </c>
      <c r="RP314" s="25">
        <v>6</v>
      </c>
      <c r="RQ314" s="25">
        <v>6</v>
      </c>
      <c r="RR314" s="25">
        <v>9</v>
      </c>
      <c r="RS314" s="25">
        <v>6</v>
      </c>
      <c r="RT314" s="25">
        <v>3</v>
      </c>
      <c r="RU314" s="25">
        <v>3</v>
      </c>
      <c r="RV314" s="25">
        <v>5</v>
      </c>
      <c r="RW314" s="25">
        <v>6</v>
      </c>
      <c r="RX314" s="25">
        <v>3</v>
      </c>
      <c r="RY314" s="25">
        <v>4</v>
      </c>
      <c r="RZ314" s="25">
        <v>4</v>
      </c>
      <c r="SA314" s="25">
        <v>2</v>
      </c>
      <c r="SB314" s="25">
        <v>3</v>
      </c>
      <c r="SC314" s="25">
        <v>2</v>
      </c>
      <c r="SD314" s="25">
        <v>7</v>
      </c>
      <c r="SE314" s="25">
        <v>5</v>
      </c>
      <c r="SF314" s="25">
        <v>2</v>
      </c>
      <c r="SG314" s="25">
        <v>6</v>
      </c>
      <c r="SH314" s="25">
        <v>6</v>
      </c>
      <c r="SI314" s="25">
        <v>7</v>
      </c>
      <c r="SJ314" s="25">
        <v>4</v>
      </c>
      <c r="SK314" s="25">
        <v>2</v>
      </c>
      <c r="SL314" s="25">
        <v>0</v>
      </c>
      <c r="SM314" s="25">
        <v>1</v>
      </c>
      <c r="SN314" s="25">
        <v>2</v>
      </c>
      <c r="SO314" s="25">
        <v>1</v>
      </c>
      <c r="SP314" s="25">
        <v>4</v>
      </c>
      <c r="SQ314" s="25">
        <v>3</v>
      </c>
      <c r="SR314" s="25">
        <v>2</v>
      </c>
      <c r="SS314" s="25">
        <v>3</v>
      </c>
      <c r="ST314" s="25">
        <v>3</v>
      </c>
      <c r="SU314" s="25">
        <v>5</v>
      </c>
      <c r="SV314" s="25">
        <v>2</v>
      </c>
      <c r="SW314" s="44">
        <v>63.636363636363633</v>
      </c>
      <c r="SX314" s="44">
        <v>37.5</v>
      </c>
      <c r="SY314" s="44">
        <v>37.5</v>
      </c>
      <c r="SZ314" s="44">
        <v>66.666666666666657</v>
      </c>
      <c r="TA314" s="44">
        <v>54.54545454545454</v>
      </c>
      <c r="TB314" s="44">
        <v>60</v>
      </c>
      <c r="TC314" s="44">
        <v>66.666666666666657</v>
      </c>
      <c r="TD314" s="44">
        <v>50</v>
      </c>
      <c r="TE314" s="44">
        <v>27.27272727272727</v>
      </c>
      <c r="TF314" s="44">
        <v>35.714285714285715</v>
      </c>
      <c r="TG314" s="44">
        <v>40</v>
      </c>
      <c r="TH314" s="44">
        <v>50</v>
      </c>
      <c r="TI314" s="44">
        <v>36.363636363636367</v>
      </c>
      <c r="TJ314" s="44">
        <v>50</v>
      </c>
      <c r="TK314" s="44">
        <v>25</v>
      </c>
      <c r="TL314" s="44">
        <v>33.333333333333329</v>
      </c>
      <c r="TM314" s="44">
        <v>18.181818181818183</v>
      </c>
      <c r="TN314" s="44">
        <v>46.666666666666664</v>
      </c>
      <c r="TO314" s="44">
        <v>55.555555555555557</v>
      </c>
      <c r="TP314" s="44">
        <v>33.333333333333329</v>
      </c>
      <c r="TQ314" s="44">
        <v>54.54545454545454</v>
      </c>
      <c r="TR314" s="44">
        <v>42.857142857142854</v>
      </c>
      <c r="TS314" s="44">
        <v>46.666666666666664</v>
      </c>
      <c r="TT314" s="44">
        <v>66.666666666666657</v>
      </c>
      <c r="TU314" s="44">
        <v>18.181818181818183</v>
      </c>
      <c r="TV314" s="44">
        <v>0</v>
      </c>
      <c r="TW314" s="44">
        <v>12.5</v>
      </c>
      <c r="TX314" s="44">
        <v>22.222222222222221</v>
      </c>
      <c r="TY314" s="44">
        <v>9.0909090909090917</v>
      </c>
      <c r="TZ314" s="44">
        <v>26.666666666666668</v>
      </c>
      <c r="UA314" s="44">
        <v>33.333333333333329</v>
      </c>
      <c r="UB314" s="44">
        <v>33.333333333333329</v>
      </c>
      <c r="UC314" s="44">
        <v>27.27272727272727</v>
      </c>
      <c r="UD314" s="44">
        <v>21.428571428571427</v>
      </c>
      <c r="UE314" s="44">
        <v>33.333333333333329</v>
      </c>
      <c r="UF314" s="44">
        <v>33.333333333333329</v>
      </c>
    </row>
    <row r="315" spans="1:552" x14ac:dyDescent="0.25">
      <c r="A315" s="2" t="str">
        <f t="shared" si="4"/>
        <v xml:space="preserve">522045 Senador Canedo                                                                                                                               </v>
      </c>
      <c r="B315" s="58">
        <v>522045</v>
      </c>
      <c r="C315" s="2" t="s">
        <v>359</v>
      </c>
      <c r="D315" s="56">
        <v>2</v>
      </c>
      <c r="E315" s="56">
        <v>6</v>
      </c>
      <c r="F315" s="56">
        <v>6</v>
      </c>
      <c r="G315" s="56">
        <v>2</v>
      </c>
      <c r="H315" s="56">
        <v>3</v>
      </c>
      <c r="I315" s="56">
        <v>7</v>
      </c>
      <c r="J315" s="56">
        <v>5</v>
      </c>
      <c r="K315" s="56">
        <v>3</v>
      </c>
      <c r="L315" s="56">
        <v>7</v>
      </c>
      <c r="M315" s="56">
        <v>8</v>
      </c>
      <c r="N315" s="56">
        <v>8</v>
      </c>
      <c r="O315" s="56">
        <v>14</v>
      </c>
      <c r="P315" s="59">
        <v>1</v>
      </c>
      <c r="Q315" s="59">
        <v>2</v>
      </c>
      <c r="R315" s="59">
        <v>2</v>
      </c>
      <c r="S315" s="59">
        <v>1</v>
      </c>
      <c r="T315" s="59">
        <v>1</v>
      </c>
      <c r="U315" s="59">
        <v>2</v>
      </c>
      <c r="V315" s="59">
        <v>3</v>
      </c>
      <c r="W315" s="59">
        <v>3</v>
      </c>
      <c r="X315" s="59">
        <v>5</v>
      </c>
      <c r="Y315" s="59">
        <v>6</v>
      </c>
      <c r="Z315" s="59">
        <v>7</v>
      </c>
      <c r="AA315" s="59">
        <v>8</v>
      </c>
      <c r="AB315" s="62">
        <v>50</v>
      </c>
      <c r="AC315" s="62">
        <v>33.333333333333329</v>
      </c>
      <c r="AD315" s="62">
        <v>33.333333333333329</v>
      </c>
      <c r="AE315" s="62">
        <v>50</v>
      </c>
      <c r="AF315" s="62">
        <v>33.333333333333329</v>
      </c>
      <c r="AG315" s="62">
        <v>28.571428571428569</v>
      </c>
      <c r="AH315" s="62">
        <v>60</v>
      </c>
      <c r="AI315" s="62">
        <v>100</v>
      </c>
      <c r="AJ315" s="62">
        <v>71.428571428571431</v>
      </c>
      <c r="AK315" s="62">
        <v>75</v>
      </c>
      <c r="AL315" s="62">
        <v>87.5</v>
      </c>
      <c r="AM315" s="62">
        <v>57.142857142857139</v>
      </c>
      <c r="AN315" s="61">
        <v>1</v>
      </c>
      <c r="AO315" s="25">
        <v>4</v>
      </c>
      <c r="AP315" s="25">
        <v>4</v>
      </c>
      <c r="AQ315" s="25">
        <v>1</v>
      </c>
      <c r="AR315" s="25">
        <v>2</v>
      </c>
      <c r="AS315" s="25">
        <v>5</v>
      </c>
      <c r="AT315" s="25">
        <v>2</v>
      </c>
      <c r="AU315" s="25">
        <v>0</v>
      </c>
      <c r="AV315" s="25">
        <v>2</v>
      </c>
      <c r="AW315" s="25">
        <v>2</v>
      </c>
      <c r="AX315" s="25">
        <v>1</v>
      </c>
      <c r="AY315" s="25">
        <v>3</v>
      </c>
      <c r="AZ315" s="39">
        <v>50</v>
      </c>
      <c r="BA315" s="39">
        <v>66.666666666666657</v>
      </c>
      <c r="BB315" s="39">
        <v>66.666666666666657</v>
      </c>
      <c r="BC315" s="39">
        <v>50</v>
      </c>
      <c r="BD315" s="39">
        <v>66.666666666666657</v>
      </c>
      <c r="BE315" s="39">
        <v>71.428571428571431</v>
      </c>
      <c r="BF315" s="39">
        <v>40</v>
      </c>
      <c r="BG315" s="39">
        <v>0</v>
      </c>
      <c r="BH315" s="39">
        <v>28.571428571428569</v>
      </c>
      <c r="BI315" s="39">
        <v>25</v>
      </c>
      <c r="BJ315" s="39">
        <v>12.5</v>
      </c>
      <c r="BK315" s="39">
        <v>21.428571428571427</v>
      </c>
      <c r="BL315" s="25">
        <v>0</v>
      </c>
      <c r="BM315" s="25">
        <v>0</v>
      </c>
      <c r="BN315" s="25">
        <v>0</v>
      </c>
      <c r="BO315" s="25">
        <v>0</v>
      </c>
      <c r="BP315" s="25">
        <v>0</v>
      </c>
      <c r="BQ315" s="25">
        <v>0</v>
      </c>
      <c r="BR315" s="25">
        <v>0</v>
      </c>
      <c r="BS315" s="25">
        <v>0</v>
      </c>
      <c r="BT315" s="25">
        <v>0</v>
      </c>
      <c r="BU315" s="25">
        <v>0</v>
      </c>
      <c r="BV315" s="25">
        <v>0</v>
      </c>
      <c r="BW315" s="25">
        <v>3</v>
      </c>
      <c r="BX315" s="39">
        <v>0</v>
      </c>
      <c r="BY315" s="39">
        <v>0</v>
      </c>
      <c r="BZ315" s="39">
        <v>0</v>
      </c>
      <c r="CA315" s="39">
        <v>0</v>
      </c>
      <c r="CB315" s="39">
        <v>0</v>
      </c>
      <c r="CC315" s="39">
        <v>0</v>
      </c>
      <c r="CD315" s="39">
        <v>0</v>
      </c>
      <c r="CE315" s="39">
        <v>0</v>
      </c>
      <c r="CF315" s="39">
        <v>0</v>
      </c>
      <c r="CG315" s="39">
        <v>0</v>
      </c>
      <c r="CH315" s="39">
        <v>0</v>
      </c>
      <c r="CI315" s="39">
        <v>21.428571428571427</v>
      </c>
      <c r="CJ315" s="63">
        <v>0</v>
      </c>
      <c r="CK315" s="63">
        <v>0</v>
      </c>
      <c r="CL315" s="63">
        <v>0</v>
      </c>
      <c r="CM315" s="63">
        <v>0</v>
      </c>
      <c r="CN315" s="63">
        <v>1</v>
      </c>
      <c r="CO315" s="63">
        <v>1</v>
      </c>
      <c r="CP315" s="63">
        <v>1</v>
      </c>
      <c r="CQ315" s="63">
        <v>1</v>
      </c>
      <c r="CR315" s="63">
        <v>4</v>
      </c>
      <c r="CS315" s="63">
        <v>2</v>
      </c>
      <c r="CT315" s="63">
        <v>3</v>
      </c>
      <c r="CU315" s="63">
        <v>2</v>
      </c>
      <c r="CV315" s="63">
        <v>0</v>
      </c>
      <c r="CW315" s="63">
        <v>0</v>
      </c>
      <c r="CX315" s="63">
        <v>0</v>
      </c>
      <c r="CY315" s="63">
        <v>0</v>
      </c>
      <c r="CZ315" s="63">
        <v>0</v>
      </c>
      <c r="DA315" s="63">
        <v>0</v>
      </c>
      <c r="DB315" s="63">
        <v>1</v>
      </c>
      <c r="DC315" s="63">
        <v>1</v>
      </c>
      <c r="DD315" s="63">
        <v>0</v>
      </c>
      <c r="DE315" s="63">
        <v>1</v>
      </c>
      <c r="DF315" s="63">
        <v>0</v>
      </c>
      <c r="DG315" s="63">
        <v>0</v>
      </c>
      <c r="DH315" s="25">
        <v>1</v>
      </c>
      <c r="DI315" s="25">
        <v>1</v>
      </c>
      <c r="DJ315" s="25">
        <v>0</v>
      </c>
      <c r="DK315" s="25">
        <v>1</v>
      </c>
      <c r="DL315" s="25">
        <v>0</v>
      </c>
      <c r="DM315" s="25">
        <v>0</v>
      </c>
      <c r="DN315" s="25">
        <v>0</v>
      </c>
      <c r="DO315" s="25">
        <v>0</v>
      </c>
      <c r="DP315" s="25">
        <v>0</v>
      </c>
      <c r="DQ315" s="25">
        <v>0</v>
      </c>
      <c r="DR315" s="25">
        <v>1</v>
      </c>
      <c r="DS315" s="25">
        <v>0</v>
      </c>
      <c r="DT315" s="34">
        <v>1</v>
      </c>
      <c r="DU315" s="34">
        <v>1</v>
      </c>
      <c r="DV315" s="34">
        <v>0</v>
      </c>
      <c r="DW315" s="34">
        <v>1</v>
      </c>
      <c r="DX315" s="34">
        <v>1</v>
      </c>
      <c r="DY315" s="34">
        <v>1</v>
      </c>
      <c r="DZ315" s="34">
        <v>2</v>
      </c>
      <c r="EA315" s="2">
        <v>2</v>
      </c>
      <c r="EB315" s="2">
        <v>4</v>
      </c>
      <c r="EC315" s="2">
        <v>3</v>
      </c>
      <c r="ED315" s="2">
        <v>4</v>
      </c>
      <c r="EE315" s="2">
        <v>2</v>
      </c>
      <c r="EF315" s="34">
        <v>0</v>
      </c>
      <c r="EG315" s="34">
        <v>0</v>
      </c>
      <c r="EH315" s="34">
        <v>999999999</v>
      </c>
      <c r="EI315" s="34">
        <v>0</v>
      </c>
      <c r="EJ315" s="34">
        <v>100</v>
      </c>
      <c r="EK315" s="34">
        <v>100</v>
      </c>
      <c r="EL315" s="34">
        <v>50</v>
      </c>
      <c r="EM315" s="34">
        <v>50</v>
      </c>
      <c r="EN315" s="34">
        <v>100</v>
      </c>
      <c r="EO315" s="34">
        <v>66.666666666666657</v>
      </c>
      <c r="EP315" s="34">
        <v>75</v>
      </c>
      <c r="EQ315" s="34">
        <v>100</v>
      </c>
      <c r="ER315" s="34">
        <v>0</v>
      </c>
      <c r="ES315" s="34">
        <v>0</v>
      </c>
      <c r="ET315" s="34">
        <v>999999999</v>
      </c>
      <c r="EU315" s="34">
        <v>0</v>
      </c>
      <c r="EV315" s="34">
        <v>0</v>
      </c>
      <c r="EW315" s="34">
        <v>0</v>
      </c>
      <c r="EX315" s="34">
        <v>50</v>
      </c>
      <c r="EY315" s="34">
        <v>50</v>
      </c>
      <c r="EZ315" s="34">
        <v>0</v>
      </c>
      <c r="FA315" s="34">
        <v>33.333333333333329</v>
      </c>
      <c r="FB315" s="34">
        <v>0</v>
      </c>
      <c r="FC315" s="34">
        <v>0</v>
      </c>
      <c r="FD315" s="42">
        <v>100</v>
      </c>
      <c r="FE315" s="42">
        <v>100</v>
      </c>
      <c r="FF315" s="42">
        <v>999999999</v>
      </c>
      <c r="FG315" s="42">
        <v>100</v>
      </c>
      <c r="FH315" s="42">
        <v>0</v>
      </c>
      <c r="FI315" s="42">
        <v>0</v>
      </c>
      <c r="FJ315" s="42">
        <v>0</v>
      </c>
      <c r="FK315" s="42">
        <v>0</v>
      </c>
      <c r="FL315" s="42">
        <v>0</v>
      </c>
      <c r="FM315" s="42">
        <v>0</v>
      </c>
      <c r="FN315" s="42">
        <v>25</v>
      </c>
      <c r="FO315" s="42">
        <v>0</v>
      </c>
      <c r="FP315" s="42">
        <v>0</v>
      </c>
      <c r="FQ315" s="2">
        <v>1</v>
      </c>
      <c r="FR315" s="2">
        <v>2</v>
      </c>
      <c r="FS315" s="2">
        <v>0</v>
      </c>
      <c r="FT315" s="2">
        <v>1</v>
      </c>
      <c r="FU315" s="2">
        <v>1</v>
      </c>
      <c r="FV315" s="2">
        <v>2</v>
      </c>
      <c r="FW315" s="2">
        <v>2</v>
      </c>
      <c r="FX315" s="2">
        <v>4</v>
      </c>
      <c r="FY315" s="2">
        <v>4</v>
      </c>
      <c r="FZ315" s="2">
        <v>6</v>
      </c>
      <c r="GA315" s="2">
        <v>7</v>
      </c>
      <c r="GB315" s="25">
        <v>1</v>
      </c>
      <c r="GC315" s="25">
        <v>0</v>
      </c>
      <c r="GD315" s="25">
        <v>0</v>
      </c>
      <c r="GE315" s="25">
        <v>0</v>
      </c>
      <c r="GF315" s="25">
        <v>0</v>
      </c>
      <c r="GG315" s="25">
        <v>0</v>
      </c>
      <c r="GH315" s="25">
        <v>0</v>
      </c>
      <c r="GI315" s="25">
        <v>0</v>
      </c>
      <c r="GJ315" s="25">
        <v>0</v>
      </c>
      <c r="GK315" s="25">
        <v>1</v>
      </c>
      <c r="GL315" s="25">
        <v>1</v>
      </c>
      <c r="GM315" s="25">
        <v>1</v>
      </c>
      <c r="GN315" s="2">
        <v>0</v>
      </c>
      <c r="GO315" s="2">
        <v>1</v>
      </c>
      <c r="GP315" s="2">
        <v>0</v>
      </c>
      <c r="GQ315" s="2">
        <v>1</v>
      </c>
      <c r="GR315" s="2">
        <v>0</v>
      </c>
      <c r="GS315" s="2">
        <v>0</v>
      </c>
      <c r="GT315" s="2">
        <v>0</v>
      </c>
      <c r="GU315" s="2">
        <v>0</v>
      </c>
      <c r="GV315" s="2">
        <v>0</v>
      </c>
      <c r="GW315" s="2">
        <v>1</v>
      </c>
      <c r="GX315" s="2">
        <v>0</v>
      </c>
      <c r="GY315" s="2">
        <v>0</v>
      </c>
      <c r="GZ315" s="2">
        <v>1</v>
      </c>
      <c r="HA315" s="2">
        <v>2</v>
      </c>
      <c r="HB315" s="2">
        <v>2</v>
      </c>
      <c r="HC315" s="2">
        <v>1</v>
      </c>
      <c r="HD315" s="2">
        <v>1</v>
      </c>
      <c r="HE315" s="2">
        <v>1</v>
      </c>
      <c r="HF315" s="2">
        <v>2</v>
      </c>
      <c r="HG315" s="2">
        <v>2</v>
      </c>
      <c r="HH315" s="2">
        <v>4</v>
      </c>
      <c r="HI315" s="2">
        <v>6</v>
      </c>
      <c r="HJ315" s="2">
        <v>7</v>
      </c>
      <c r="HK315" s="2">
        <v>8</v>
      </c>
      <c r="HL315" s="34">
        <v>0</v>
      </c>
      <c r="HM315" s="34">
        <v>50</v>
      </c>
      <c r="HN315" s="34">
        <v>100</v>
      </c>
      <c r="HO315" s="34">
        <v>0</v>
      </c>
      <c r="HP315" s="34">
        <v>100</v>
      </c>
      <c r="HQ315" s="34">
        <v>100</v>
      </c>
      <c r="HR315" s="34">
        <v>100</v>
      </c>
      <c r="HS315" s="34">
        <v>100</v>
      </c>
      <c r="HT315" s="34">
        <v>100</v>
      </c>
      <c r="HU315" s="34">
        <v>66.666666666666657</v>
      </c>
      <c r="HV315" s="34">
        <v>85.714285714285708</v>
      </c>
      <c r="HW315" s="34">
        <v>87.5</v>
      </c>
      <c r="HX315" s="39">
        <v>100</v>
      </c>
      <c r="HY315" s="39">
        <v>0</v>
      </c>
      <c r="HZ315" s="39">
        <v>0</v>
      </c>
      <c r="IA315" s="39">
        <v>0</v>
      </c>
      <c r="IB315" s="39">
        <v>0</v>
      </c>
      <c r="IC315" s="39">
        <v>0</v>
      </c>
      <c r="ID315" s="39">
        <v>0</v>
      </c>
      <c r="IE315" s="39">
        <v>0</v>
      </c>
      <c r="IF315" s="39">
        <v>0</v>
      </c>
      <c r="IG315" s="39">
        <v>16.666666666666664</v>
      </c>
      <c r="IH315" s="39">
        <v>14.285714285714285</v>
      </c>
      <c r="II315" s="39">
        <v>12.5</v>
      </c>
      <c r="IJ315" s="39">
        <v>0</v>
      </c>
      <c r="IK315" s="39">
        <v>50</v>
      </c>
      <c r="IL315" s="39">
        <v>0</v>
      </c>
      <c r="IM315" s="39">
        <v>100</v>
      </c>
      <c r="IN315" s="39">
        <v>0</v>
      </c>
      <c r="IO315" s="39">
        <v>0</v>
      </c>
      <c r="IP315" s="39">
        <v>0</v>
      </c>
      <c r="IQ315" s="39">
        <v>0</v>
      </c>
      <c r="IR315" s="39">
        <v>0</v>
      </c>
      <c r="IS315" s="39">
        <v>16.666666666666664</v>
      </c>
      <c r="IT315" s="39">
        <v>0</v>
      </c>
      <c r="IU315" s="39">
        <v>0</v>
      </c>
      <c r="IV315" s="39">
        <v>1</v>
      </c>
      <c r="IW315" s="39">
        <v>3</v>
      </c>
      <c r="IX315" s="39">
        <v>2</v>
      </c>
      <c r="IY315" s="39">
        <v>1</v>
      </c>
      <c r="IZ315" s="39">
        <v>1</v>
      </c>
      <c r="JA315" s="39">
        <v>4</v>
      </c>
      <c r="JB315" s="39">
        <v>1</v>
      </c>
      <c r="JC315" s="39">
        <v>0</v>
      </c>
      <c r="JD315" s="2">
        <v>2</v>
      </c>
      <c r="JE315" s="2">
        <v>1</v>
      </c>
      <c r="JF315" s="2">
        <v>1</v>
      </c>
      <c r="JG315" s="2">
        <v>2</v>
      </c>
      <c r="JH315" s="2">
        <v>0</v>
      </c>
      <c r="JI315" s="2">
        <v>0</v>
      </c>
      <c r="JJ315" s="2">
        <v>0</v>
      </c>
      <c r="JK315" s="2">
        <v>0</v>
      </c>
      <c r="JL315" s="2">
        <v>0</v>
      </c>
      <c r="JM315" s="44">
        <v>0</v>
      </c>
      <c r="JN315" s="44">
        <v>1</v>
      </c>
      <c r="JO315" s="44">
        <v>0</v>
      </c>
      <c r="JP315" s="2">
        <v>0</v>
      </c>
      <c r="JQ315" s="2">
        <v>0</v>
      </c>
      <c r="JR315" s="2">
        <v>0</v>
      </c>
      <c r="JS315" s="2">
        <v>1</v>
      </c>
      <c r="JT315" s="2">
        <v>0</v>
      </c>
      <c r="JU315" s="2">
        <v>1</v>
      </c>
      <c r="JV315" s="2">
        <v>2</v>
      </c>
      <c r="JW315" s="2">
        <v>0</v>
      </c>
      <c r="JX315" s="2">
        <v>1</v>
      </c>
      <c r="JY315" s="2">
        <v>1</v>
      </c>
      <c r="JZ315" s="2">
        <v>0</v>
      </c>
      <c r="KA315" s="2">
        <v>0</v>
      </c>
      <c r="KB315" s="25">
        <v>0</v>
      </c>
      <c r="KC315" s="25">
        <v>1</v>
      </c>
      <c r="KD315" s="25">
        <v>0</v>
      </c>
      <c r="KE315" s="25">
        <v>0</v>
      </c>
      <c r="KF315" s="25">
        <v>1</v>
      </c>
      <c r="KG315" s="25">
        <v>4</v>
      </c>
      <c r="KH315" s="25">
        <v>4</v>
      </c>
      <c r="KI315" s="25">
        <v>1</v>
      </c>
      <c r="KJ315" s="25">
        <v>2</v>
      </c>
      <c r="KK315" s="25">
        <v>5</v>
      </c>
      <c r="KL315" s="25">
        <v>2</v>
      </c>
      <c r="KM315" s="25">
        <v>0</v>
      </c>
      <c r="KN315" s="25">
        <v>2</v>
      </c>
      <c r="KO315" s="25">
        <v>2</v>
      </c>
      <c r="KP315" s="25">
        <v>1</v>
      </c>
      <c r="KQ315" s="25">
        <v>3</v>
      </c>
      <c r="KR315" s="44">
        <v>100</v>
      </c>
      <c r="KS315" s="44">
        <v>75</v>
      </c>
      <c r="KT315" s="44">
        <v>50</v>
      </c>
      <c r="KU315" s="44">
        <v>100</v>
      </c>
      <c r="KV315" s="44">
        <v>50</v>
      </c>
      <c r="KW315" s="44">
        <v>80</v>
      </c>
      <c r="KX315" s="44">
        <v>50</v>
      </c>
      <c r="KY315" s="44">
        <v>999999999</v>
      </c>
      <c r="KZ315" s="44">
        <v>100</v>
      </c>
      <c r="LA315" s="44">
        <v>50</v>
      </c>
      <c r="LB315" s="44">
        <v>100</v>
      </c>
      <c r="LC315" s="44">
        <v>66.666666666666657</v>
      </c>
      <c r="LD315" s="44">
        <v>0</v>
      </c>
      <c r="LE315" s="44">
        <v>0</v>
      </c>
      <c r="LF315" s="44">
        <v>0</v>
      </c>
      <c r="LG315" s="44">
        <v>0</v>
      </c>
      <c r="LH315" s="44">
        <v>0</v>
      </c>
      <c r="LI315" s="44">
        <v>0</v>
      </c>
      <c r="LJ315" s="44">
        <v>50</v>
      </c>
      <c r="LK315" s="44">
        <v>999999999</v>
      </c>
      <c r="LL315" s="44">
        <v>0</v>
      </c>
      <c r="LM315" s="44">
        <v>0</v>
      </c>
      <c r="LN315" s="44">
        <v>0</v>
      </c>
      <c r="LO315" s="44">
        <v>33.333333333333329</v>
      </c>
      <c r="LP315" s="44">
        <v>0</v>
      </c>
      <c r="LQ315" s="44">
        <v>25</v>
      </c>
      <c r="LR315" s="44">
        <v>50</v>
      </c>
      <c r="LS315" s="44">
        <v>0</v>
      </c>
      <c r="LT315" s="44">
        <v>50</v>
      </c>
      <c r="LU315" s="44">
        <v>20</v>
      </c>
      <c r="LV315" s="44">
        <v>0</v>
      </c>
      <c r="LW315" s="44">
        <v>999999999</v>
      </c>
      <c r="LX315" s="44">
        <v>0</v>
      </c>
      <c r="LY315" s="44">
        <v>50</v>
      </c>
      <c r="LZ315" s="44">
        <v>0</v>
      </c>
      <c r="MA315" s="44">
        <v>0</v>
      </c>
      <c r="MB315" s="25">
        <v>0</v>
      </c>
      <c r="MC315" s="25">
        <v>1</v>
      </c>
      <c r="MD315" s="25">
        <v>0</v>
      </c>
      <c r="ME315" s="25">
        <v>1</v>
      </c>
      <c r="MF315" s="25">
        <v>0</v>
      </c>
      <c r="MG315" s="25">
        <v>0</v>
      </c>
      <c r="MH315" s="25">
        <v>0</v>
      </c>
      <c r="MI315" s="25">
        <v>0</v>
      </c>
      <c r="MJ315" s="25">
        <v>1</v>
      </c>
      <c r="MK315" s="25">
        <v>1</v>
      </c>
      <c r="ML315" s="25">
        <v>0</v>
      </c>
      <c r="MM315" s="25">
        <v>0</v>
      </c>
      <c r="MN315" s="25">
        <v>1</v>
      </c>
      <c r="MO315" s="25">
        <v>1</v>
      </c>
      <c r="MP315" s="25">
        <v>1</v>
      </c>
      <c r="MQ315" s="25">
        <v>1</v>
      </c>
      <c r="MR315" s="25">
        <v>1</v>
      </c>
      <c r="MS315" s="25">
        <v>1</v>
      </c>
      <c r="MT315" s="25">
        <v>1</v>
      </c>
      <c r="MU315" s="25">
        <v>2</v>
      </c>
      <c r="MV315" s="25">
        <v>2</v>
      </c>
      <c r="MW315" s="44">
        <v>2</v>
      </c>
      <c r="MX315" s="44">
        <v>2</v>
      </c>
      <c r="MY315" s="44">
        <v>0</v>
      </c>
      <c r="MZ315" s="44">
        <v>0</v>
      </c>
      <c r="NA315" s="44">
        <v>100</v>
      </c>
      <c r="NB315" s="44">
        <v>0</v>
      </c>
      <c r="NC315" s="44">
        <v>100</v>
      </c>
      <c r="ND315" s="44">
        <v>0</v>
      </c>
      <c r="NE315" s="44">
        <v>0</v>
      </c>
      <c r="NF315" s="44">
        <v>0</v>
      </c>
      <c r="NG315" s="44">
        <v>0</v>
      </c>
      <c r="NH315" s="44">
        <v>50</v>
      </c>
      <c r="NI315" s="44">
        <v>50</v>
      </c>
      <c r="NJ315" s="44">
        <v>0</v>
      </c>
      <c r="NK315" s="44">
        <v>999999999</v>
      </c>
      <c r="NL315" s="25">
        <v>0</v>
      </c>
      <c r="NM315" s="25">
        <v>0</v>
      </c>
      <c r="NN315" s="25">
        <v>0</v>
      </c>
      <c r="NO315" s="25">
        <v>0</v>
      </c>
      <c r="NP315" s="25">
        <v>0</v>
      </c>
      <c r="NQ315" s="25">
        <v>0</v>
      </c>
      <c r="NR315" s="25">
        <v>0</v>
      </c>
      <c r="NS315" s="25">
        <v>0</v>
      </c>
      <c r="NT315" s="25">
        <v>0</v>
      </c>
      <c r="NU315" s="25">
        <v>0</v>
      </c>
      <c r="NV315" s="25">
        <v>0</v>
      </c>
      <c r="NW315" s="25">
        <v>0</v>
      </c>
      <c r="NX315" s="25">
        <v>0</v>
      </c>
      <c r="NY315" s="25">
        <v>1</v>
      </c>
      <c r="NZ315" s="25">
        <v>1</v>
      </c>
      <c r="OA315" s="25">
        <v>0</v>
      </c>
      <c r="OB315" s="25">
        <v>0</v>
      </c>
      <c r="OC315" s="25">
        <v>0</v>
      </c>
      <c r="OD315" s="44">
        <v>1</v>
      </c>
      <c r="OE315" s="44">
        <v>0</v>
      </c>
      <c r="OF315" s="44">
        <v>0</v>
      </c>
      <c r="OG315" s="44">
        <v>0</v>
      </c>
      <c r="OH315" s="44">
        <v>0</v>
      </c>
      <c r="OI315" s="44">
        <v>0</v>
      </c>
      <c r="OJ315" s="44">
        <v>999999999</v>
      </c>
      <c r="OK315" s="44">
        <v>0</v>
      </c>
      <c r="OL315" s="44">
        <v>0</v>
      </c>
      <c r="OM315" s="44">
        <v>999999999</v>
      </c>
      <c r="ON315" s="44">
        <v>999999999</v>
      </c>
      <c r="OO315" s="44">
        <v>999999999</v>
      </c>
      <c r="OP315" s="44">
        <v>0</v>
      </c>
      <c r="OQ315" s="44">
        <v>999999999</v>
      </c>
      <c r="OR315" s="44">
        <v>999999999</v>
      </c>
      <c r="OS315" s="44">
        <v>999999999</v>
      </c>
      <c r="OT315" s="44">
        <v>999999999</v>
      </c>
      <c r="OU315" s="44">
        <v>999999999</v>
      </c>
      <c r="OV315" s="25">
        <v>0</v>
      </c>
      <c r="OW315" s="25">
        <v>4</v>
      </c>
      <c r="OX315" s="25">
        <v>5</v>
      </c>
      <c r="OY315" s="25">
        <v>3</v>
      </c>
      <c r="OZ315" s="25">
        <v>2</v>
      </c>
      <c r="PA315" s="25">
        <v>7</v>
      </c>
      <c r="PB315" s="25">
        <v>8</v>
      </c>
      <c r="PC315" s="25">
        <v>5</v>
      </c>
      <c r="PD315" s="25">
        <v>8</v>
      </c>
      <c r="PE315" s="25">
        <v>10</v>
      </c>
      <c r="PF315" s="25">
        <v>7</v>
      </c>
      <c r="PG315" s="25">
        <v>4</v>
      </c>
      <c r="PH315" s="25">
        <v>4</v>
      </c>
      <c r="PI315" s="25">
        <v>7</v>
      </c>
      <c r="PJ315" s="25">
        <v>10</v>
      </c>
      <c r="PK315" s="25">
        <v>3</v>
      </c>
      <c r="PL315" s="25">
        <v>4</v>
      </c>
      <c r="PM315" s="25">
        <v>9</v>
      </c>
      <c r="PN315" s="25">
        <v>9</v>
      </c>
      <c r="PO315" s="25">
        <v>5</v>
      </c>
      <c r="PP315" s="25">
        <v>9</v>
      </c>
      <c r="PQ315" s="25">
        <v>11</v>
      </c>
      <c r="PR315" s="25">
        <v>11</v>
      </c>
      <c r="PS315" s="25">
        <v>14</v>
      </c>
      <c r="PT315" s="44">
        <v>0</v>
      </c>
      <c r="PU315" s="44">
        <v>57.142857142857139</v>
      </c>
      <c r="PV315" s="44">
        <v>50</v>
      </c>
      <c r="PW315" s="44">
        <v>100</v>
      </c>
      <c r="PX315" s="44">
        <v>50</v>
      </c>
      <c r="PY315" s="44">
        <v>77.777777777777786</v>
      </c>
      <c r="PZ315" s="44">
        <v>88.888888888888886</v>
      </c>
      <c r="QA315" s="44">
        <v>100</v>
      </c>
      <c r="QB315" s="44">
        <v>88.888888888888886</v>
      </c>
      <c r="QC315" s="44">
        <v>90.909090909090907</v>
      </c>
      <c r="QD315" s="44">
        <v>63.636363636363633</v>
      </c>
      <c r="QE315" s="44">
        <v>28.571428571428569</v>
      </c>
      <c r="QF315" s="25">
        <v>1</v>
      </c>
      <c r="QG315" s="25">
        <v>4</v>
      </c>
      <c r="QH315" s="25">
        <v>6</v>
      </c>
      <c r="QI315" s="25">
        <v>2</v>
      </c>
      <c r="QJ315" s="25">
        <v>3</v>
      </c>
      <c r="QK315" s="25">
        <v>7</v>
      </c>
      <c r="QL315" s="25">
        <v>7</v>
      </c>
      <c r="QM315" s="25">
        <v>4</v>
      </c>
      <c r="QN315" s="25">
        <v>6</v>
      </c>
      <c r="QO315" s="25">
        <v>7</v>
      </c>
      <c r="QP315" s="25">
        <v>3</v>
      </c>
      <c r="QQ315" s="25">
        <v>4</v>
      </c>
      <c r="QR315" s="25">
        <v>7</v>
      </c>
      <c r="QS315" s="25">
        <v>10</v>
      </c>
      <c r="QT315" s="25">
        <v>3</v>
      </c>
      <c r="QU315" s="25">
        <v>4</v>
      </c>
      <c r="QV315" s="25">
        <v>9</v>
      </c>
      <c r="QW315" s="25">
        <v>9</v>
      </c>
      <c r="QX315" s="25">
        <v>5</v>
      </c>
      <c r="QY315" s="25">
        <v>9</v>
      </c>
      <c r="QZ315" s="25">
        <v>11</v>
      </c>
      <c r="RA315" s="25">
        <v>11</v>
      </c>
      <c r="RB315" s="44">
        <v>25</v>
      </c>
      <c r="RC315" s="44">
        <v>57.142857142857139</v>
      </c>
      <c r="RD315" s="44">
        <v>60</v>
      </c>
      <c r="RE315" s="44">
        <v>66.666666666666657</v>
      </c>
      <c r="RF315" s="44">
        <v>75</v>
      </c>
      <c r="RG315" s="44">
        <v>77.777777777777786</v>
      </c>
      <c r="RH315" s="44">
        <v>77.777777777777786</v>
      </c>
      <c r="RI315" s="44">
        <v>80</v>
      </c>
      <c r="RJ315" s="44">
        <v>66.666666666666657</v>
      </c>
      <c r="RK315" s="44">
        <v>63.636363636363633</v>
      </c>
      <c r="RL315" s="44">
        <v>27.27272727272727</v>
      </c>
      <c r="RM315" s="25">
        <v>1</v>
      </c>
      <c r="RN315" s="25">
        <v>6</v>
      </c>
      <c r="RO315" s="25">
        <v>5</v>
      </c>
      <c r="RP315" s="25">
        <v>2</v>
      </c>
      <c r="RQ315" s="25">
        <v>3</v>
      </c>
      <c r="RR315" s="25">
        <v>5</v>
      </c>
      <c r="RS315" s="25">
        <v>3</v>
      </c>
      <c r="RT315" s="25">
        <v>1</v>
      </c>
      <c r="RU315" s="25">
        <v>5</v>
      </c>
      <c r="RV315" s="25">
        <v>5</v>
      </c>
      <c r="RW315" s="25">
        <v>7</v>
      </c>
      <c r="RX315" s="25">
        <v>9</v>
      </c>
      <c r="RY315" s="25">
        <v>1</v>
      </c>
      <c r="RZ315" s="25">
        <v>4</v>
      </c>
      <c r="SA315" s="25">
        <v>2</v>
      </c>
      <c r="SB315" s="25">
        <v>1</v>
      </c>
      <c r="SC315" s="25">
        <v>1</v>
      </c>
      <c r="SD315" s="25">
        <v>4</v>
      </c>
      <c r="SE315" s="25">
        <v>2</v>
      </c>
      <c r="SF315" s="25">
        <v>1</v>
      </c>
      <c r="SG315" s="25">
        <v>3</v>
      </c>
      <c r="SH315" s="25">
        <v>4</v>
      </c>
      <c r="SI315" s="25">
        <v>5</v>
      </c>
      <c r="SJ315" s="25">
        <v>9</v>
      </c>
      <c r="SK315" s="25">
        <v>1</v>
      </c>
      <c r="SL315" s="25">
        <v>4</v>
      </c>
      <c r="SM315" s="25">
        <v>2</v>
      </c>
      <c r="SN315" s="25">
        <v>1</v>
      </c>
      <c r="SO315" s="25">
        <v>1</v>
      </c>
      <c r="SP315" s="25">
        <v>4</v>
      </c>
      <c r="SQ315" s="25">
        <v>2</v>
      </c>
      <c r="SR315" s="25">
        <v>1</v>
      </c>
      <c r="SS315" s="25">
        <v>2</v>
      </c>
      <c r="ST315" s="25">
        <v>2</v>
      </c>
      <c r="SU315" s="25">
        <v>4</v>
      </c>
      <c r="SV315" s="25">
        <v>7</v>
      </c>
      <c r="SW315" s="44">
        <v>50</v>
      </c>
      <c r="SX315" s="44">
        <v>100</v>
      </c>
      <c r="SY315" s="44">
        <v>83.333333333333343</v>
      </c>
      <c r="SZ315" s="44">
        <v>100</v>
      </c>
      <c r="TA315" s="44">
        <v>100</v>
      </c>
      <c r="TB315" s="44">
        <v>71.428571428571431</v>
      </c>
      <c r="TC315" s="44">
        <v>60</v>
      </c>
      <c r="TD315" s="44">
        <v>33.333333333333329</v>
      </c>
      <c r="TE315" s="44">
        <v>71.428571428571431</v>
      </c>
      <c r="TF315" s="44">
        <v>62.5</v>
      </c>
      <c r="TG315" s="44">
        <v>87.5</v>
      </c>
      <c r="TH315" s="44">
        <v>64.285714285714292</v>
      </c>
      <c r="TI315" s="44">
        <v>50</v>
      </c>
      <c r="TJ315" s="44">
        <v>66.666666666666657</v>
      </c>
      <c r="TK315" s="44">
        <v>33.333333333333329</v>
      </c>
      <c r="TL315" s="44">
        <v>50</v>
      </c>
      <c r="TM315" s="44">
        <v>33.333333333333329</v>
      </c>
      <c r="TN315" s="44">
        <v>57.142857142857139</v>
      </c>
      <c r="TO315" s="44">
        <v>40</v>
      </c>
      <c r="TP315" s="44">
        <v>33.333333333333329</v>
      </c>
      <c r="TQ315" s="44">
        <v>42.857142857142854</v>
      </c>
      <c r="TR315" s="44">
        <v>50</v>
      </c>
      <c r="TS315" s="44">
        <v>62.5</v>
      </c>
      <c r="TT315" s="44">
        <v>64.285714285714292</v>
      </c>
      <c r="TU315" s="44">
        <v>50</v>
      </c>
      <c r="TV315" s="44">
        <v>66.666666666666657</v>
      </c>
      <c r="TW315" s="44">
        <v>33.333333333333329</v>
      </c>
      <c r="TX315" s="44">
        <v>50</v>
      </c>
      <c r="TY315" s="44">
        <v>33.333333333333329</v>
      </c>
      <c r="TZ315" s="44">
        <v>57.142857142857139</v>
      </c>
      <c r="UA315" s="44">
        <v>40</v>
      </c>
      <c r="UB315" s="44">
        <v>33.333333333333329</v>
      </c>
      <c r="UC315" s="44">
        <v>28.571428571428569</v>
      </c>
      <c r="UD315" s="44">
        <v>25</v>
      </c>
      <c r="UE315" s="44">
        <v>50</v>
      </c>
      <c r="UF315" s="44">
        <v>50</v>
      </c>
    </row>
    <row r="316" spans="1:552" x14ac:dyDescent="0.25">
      <c r="A316" s="2" t="str">
        <f t="shared" si="4"/>
        <v xml:space="preserve">522140 Trindade                                                                                                                                     </v>
      </c>
      <c r="B316" s="58">
        <v>522140</v>
      </c>
      <c r="C316" s="2" t="s">
        <v>360</v>
      </c>
      <c r="D316" s="56">
        <v>1</v>
      </c>
      <c r="E316" s="56">
        <v>1</v>
      </c>
      <c r="F316" s="56">
        <v>4</v>
      </c>
      <c r="G316" s="56">
        <v>6</v>
      </c>
      <c r="H316" s="56">
        <v>4</v>
      </c>
      <c r="I316" s="56">
        <v>6</v>
      </c>
      <c r="J316" s="56">
        <v>5</v>
      </c>
      <c r="K316" s="56">
        <v>9</v>
      </c>
      <c r="L316" s="56">
        <v>5</v>
      </c>
      <c r="M316" s="56">
        <v>7</v>
      </c>
      <c r="N316" s="56">
        <v>1</v>
      </c>
      <c r="O316" s="56">
        <v>3</v>
      </c>
      <c r="P316" s="59">
        <v>1</v>
      </c>
      <c r="Q316" s="59">
        <v>0</v>
      </c>
      <c r="R316" s="59">
        <v>3</v>
      </c>
      <c r="S316" s="59">
        <v>2</v>
      </c>
      <c r="T316" s="59">
        <v>0</v>
      </c>
      <c r="U316" s="59">
        <v>4</v>
      </c>
      <c r="V316" s="59">
        <v>4</v>
      </c>
      <c r="W316" s="59">
        <v>7</v>
      </c>
      <c r="X316" s="59">
        <v>4</v>
      </c>
      <c r="Y316" s="59">
        <v>6</v>
      </c>
      <c r="Z316" s="59">
        <v>0</v>
      </c>
      <c r="AA316" s="59">
        <v>1</v>
      </c>
      <c r="AB316" s="62">
        <v>100</v>
      </c>
      <c r="AC316" s="62">
        <v>0</v>
      </c>
      <c r="AD316" s="62">
        <v>75</v>
      </c>
      <c r="AE316" s="62">
        <v>33.333333333333329</v>
      </c>
      <c r="AF316" s="62">
        <v>0</v>
      </c>
      <c r="AG316" s="62">
        <v>66.666666666666657</v>
      </c>
      <c r="AH316" s="62">
        <v>80</v>
      </c>
      <c r="AI316" s="62">
        <v>77.777777777777786</v>
      </c>
      <c r="AJ316" s="62">
        <v>80</v>
      </c>
      <c r="AK316" s="62">
        <v>85.714285714285708</v>
      </c>
      <c r="AL316" s="62">
        <v>0</v>
      </c>
      <c r="AM316" s="62">
        <v>33.333333333333329</v>
      </c>
      <c r="AN316" s="61">
        <v>0</v>
      </c>
      <c r="AO316" s="25">
        <v>1</v>
      </c>
      <c r="AP316" s="25">
        <v>1</v>
      </c>
      <c r="AQ316" s="25">
        <v>4</v>
      </c>
      <c r="AR316" s="25">
        <v>4</v>
      </c>
      <c r="AS316" s="25">
        <v>2</v>
      </c>
      <c r="AT316" s="25">
        <v>1</v>
      </c>
      <c r="AU316" s="25">
        <v>2</v>
      </c>
      <c r="AV316" s="25">
        <v>1</v>
      </c>
      <c r="AW316" s="25">
        <v>1</v>
      </c>
      <c r="AX316" s="25">
        <v>1</v>
      </c>
      <c r="AY316" s="25">
        <v>2</v>
      </c>
      <c r="AZ316" s="39">
        <v>0</v>
      </c>
      <c r="BA316" s="39">
        <v>100</v>
      </c>
      <c r="BB316" s="39">
        <v>25</v>
      </c>
      <c r="BC316" s="39">
        <v>66.666666666666657</v>
      </c>
      <c r="BD316" s="39">
        <v>100</v>
      </c>
      <c r="BE316" s="39">
        <v>33.333333333333329</v>
      </c>
      <c r="BF316" s="39">
        <v>20</v>
      </c>
      <c r="BG316" s="39">
        <v>22.222222222222221</v>
      </c>
      <c r="BH316" s="39">
        <v>20</v>
      </c>
      <c r="BI316" s="39">
        <v>14.285714285714285</v>
      </c>
      <c r="BJ316" s="39">
        <v>100</v>
      </c>
      <c r="BK316" s="39">
        <v>66.666666666666657</v>
      </c>
      <c r="BL316" s="25">
        <v>0</v>
      </c>
      <c r="BM316" s="25">
        <v>0</v>
      </c>
      <c r="BN316" s="25">
        <v>0</v>
      </c>
      <c r="BO316" s="25">
        <v>0</v>
      </c>
      <c r="BP316" s="25">
        <v>0</v>
      </c>
      <c r="BQ316" s="25">
        <v>0</v>
      </c>
      <c r="BR316" s="25">
        <v>0</v>
      </c>
      <c r="BS316" s="25">
        <v>0</v>
      </c>
      <c r="BT316" s="25">
        <v>0</v>
      </c>
      <c r="BU316" s="25">
        <v>0</v>
      </c>
      <c r="BV316" s="25">
        <v>0</v>
      </c>
      <c r="BW316" s="25">
        <v>0</v>
      </c>
      <c r="BX316" s="39">
        <v>0</v>
      </c>
      <c r="BY316" s="39">
        <v>0</v>
      </c>
      <c r="BZ316" s="39">
        <v>0</v>
      </c>
      <c r="CA316" s="39">
        <v>0</v>
      </c>
      <c r="CB316" s="39">
        <v>0</v>
      </c>
      <c r="CC316" s="39">
        <v>0</v>
      </c>
      <c r="CD316" s="39">
        <v>0</v>
      </c>
      <c r="CE316" s="39">
        <v>0</v>
      </c>
      <c r="CF316" s="39">
        <v>0</v>
      </c>
      <c r="CG316" s="39">
        <v>0</v>
      </c>
      <c r="CH316" s="39">
        <v>0</v>
      </c>
      <c r="CI316" s="39">
        <v>0</v>
      </c>
      <c r="CJ316" s="63">
        <v>0</v>
      </c>
      <c r="CK316" s="63">
        <v>0</v>
      </c>
      <c r="CL316" s="63">
        <v>1</v>
      </c>
      <c r="CM316" s="63">
        <v>1</v>
      </c>
      <c r="CN316" s="63">
        <v>0</v>
      </c>
      <c r="CO316" s="63">
        <v>2</v>
      </c>
      <c r="CP316" s="63">
        <v>3</v>
      </c>
      <c r="CQ316" s="63">
        <v>5</v>
      </c>
      <c r="CR316" s="63">
        <v>2</v>
      </c>
      <c r="CS316" s="63">
        <v>4</v>
      </c>
      <c r="CT316" s="63">
        <v>0</v>
      </c>
      <c r="CU316" s="63">
        <v>0</v>
      </c>
      <c r="CV316" s="63">
        <v>0</v>
      </c>
      <c r="CW316" s="63">
        <v>0</v>
      </c>
      <c r="CX316" s="63">
        <v>0</v>
      </c>
      <c r="CY316" s="63">
        <v>0</v>
      </c>
      <c r="CZ316" s="63">
        <v>0</v>
      </c>
      <c r="DA316" s="63">
        <v>0</v>
      </c>
      <c r="DB316" s="63">
        <v>0</v>
      </c>
      <c r="DC316" s="63">
        <v>0</v>
      </c>
      <c r="DD316" s="63">
        <v>0</v>
      </c>
      <c r="DE316" s="63">
        <v>0</v>
      </c>
      <c r="DF316" s="63">
        <v>0</v>
      </c>
      <c r="DG316" s="63">
        <v>0</v>
      </c>
      <c r="DH316" s="25">
        <v>0</v>
      </c>
      <c r="DI316" s="25">
        <v>0</v>
      </c>
      <c r="DJ316" s="25">
        <v>2</v>
      </c>
      <c r="DK316" s="25">
        <v>1</v>
      </c>
      <c r="DL316" s="25">
        <v>0</v>
      </c>
      <c r="DM316" s="25">
        <v>1</v>
      </c>
      <c r="DN316" s="25">
        <v>0</v>
      </c>
      <c r="DO316" s="25">
        <v>1</v>
      </c>
      <c r="DP316" s="25">
        <v>0</v>
      </c>
      <c r="DQ316" s="25">
        <v>1</v>
      </c>
      <c r="DR316" s="25">
        <v>0</v>
      </c>
      <c r="DS316" s="25">
        <v>0</v>
      </c>
      <c r="DT316" s="34">
        <v>0</v>
      </c>
      <c r="DU316" s="34">
        <v>0</v>
      </c>
      <c r="DV316" s="34">
        <v>3</v>
      </c>
      <c r="DW316" s="34">
        <v>2</v>
      </c>
      <c r="DX316" s="34">
        <v>0</v>
      </c>
      <c r="DY316" s="34">
        <v>3</v>
      </c>
      <c r="DZ316" s="34">
        <v>3</v>
      </c>
      <c r="EA316" s="2">
        <v>6</v>
      </c>
      <c r="EB316" s="2">
        <v>2</v>
      </c>
      <c r="EC316" s="2">
        <v>5</v>
      </c>
      <c r="ED316" s="2">
        <v>0</v>
      </c>
      <c r="EE316" s="2">
        <v>0</v>
      </c>
      <c r="EF316" s="34">
        <v>999999999</v>
      </c>
      <c r="EG316" s="34">
        <v>999999999</v>
      </c>
      <c r="EH316" s="34">
        <v>33.333333333333329</v>
      </c>
      <c r="EI316" s="34">
        <v>50</v>
      </c>
      <c r="EJ316" s="34">
        <v>999999999</v>
      </c>
      <c r="EK316" s="34">
        <v>66.666666666666657</v>
      </c>
      <c r="EL316" s="34">
        <v>100</v>
      </c>
      <c r="EM316" s="34">
        <v>83.333333333333343</v>
      </c>
      <c r="EN316" s="34">
        <v>100</v>
      </c>
      <c r="EO316" s="34">
        <v>80</v>
      </c>
      <c r="EP316" s="34">
        <v>999999999</v>
      </c>
      <c r="EQ316" s="34">
        <v>999999999</v>
      </c>
      <c r="ER316" s="34">
        <v>999999999</v>
      </c>
      <c r="ES316" s="34">
        <v>999999999</v>
      </c>
      <c r="ET316" s="34">
        <v>0</v>
      </c>
      <c r="EU316" s="34">
        <v>0</v>
      </c>
      <c r="EV316" s="34">
        <v>999999999</v>
      </c>
      <c r="EW316" s="34">
        <v>0</v>
      </c>
      <c r="EX316" s="34">
        <v>0</v>
      </c>
      <c r="EY316" s="34">
        <v>0</v>
      </c>
      <c r="EZ316" s="34">
        <v>0</v>
      </c>
      <c r="FA316" s="34">
        <v>0</v>
      </c>
      <c r="FB316" s="34">
        <v>999999999</v>
      </c>
      <c r="FC316" s="34">
        <v>999999999</v>
      </c>
      <c r="FD316" s="42">
        <v>999999999</v>
      </c>
      <c r="FE316" s="42">
        <v>999999999</v>
      </c>
      <c r="FF316" s="42">
        <v>66.666666666666657</v>
      </c>
      <c r="FG316" s="42">
        <v>50</v>
      </c>
      <c r="FH316" s="42">
        <v>999999999</v>
      </c>
      <c r="FI316" s="42">
        <v>33.333333333333329</v>
      </c>
      <c r="FJ316" s="42">
        <v>0</v>
      </c>
      <c r="FK316" s="42">
        <v>16.666666666666664</v>
      </c>
      <c r="FL316" s="42">
        <v>0</v>
      </c>
      <c r="FM316" s="42">
        <v>20</v>
      </c>
      <c r="FN316" s="42">
        <v>999999999</v>
      </c>
      <c r="FO316" s="42">
        <v>999999999</v>
      </c>
      <c r="FP316" s="42">
        <v>0</v>
      </c>
      <c r="FQ316" s="2">
        <v>0</v>
      </c>
      <c r="FR316" s="2">
        <v>0</v>
      </c>
      <c r="FS316" s="2">
        <v>2</v>
      </c>
      <c r="FT316" s="2">
        <v>0</v>
      </c>
      <c r="FU316" s="2">
        <v>2</v>
      </c>
      <c r="FV316" s="2">
        <v>3</v>
      </c>
      <c r="FW316" s="2">
        <v>5</v>
      </c>
      <c r="FX316" s="2">
        <v>3</v>
      </c>
      <c r="FY316" s="2">
        <v>4</v>
      </c>
      <c r="FZ316" s="2">
        <v>0</v>
      </c>
      <c r="GA316" s="2">
        <v>1</v>
      </c>
      <c r="GB316" s="25">
        <v>0</v>
      </c>
      <c r="GC316" s="25">
        <v>0</v>
      </c>
      <c r="GD316" s="25">
        <v>2</v>
      </c>
      <c r="GE316" s="25">
        <v>0</v>
      </c>
      <c r="GF316" s="25">
        <v>0</v>
      </c>
      <c r="GG316" s="25">
        <v>0</v>
      </c>
      <c r="GH316" s="25">
        <v>0</v>
      </c>
      <c r="GI316" s="25">
        <v>1</v>
      </c>
      <c r="GJ316" s="25">
        <v>0</v>
      </c>
      <c r="GK316" s="25">
        <v>0</v>
      </c>
      <c r="GL316" s="25">
        <v>0</v>
      </c>
      <c r="GM316" s="25">
        <v>0</v>
      </c>
      <c r="GN316" s="2">
        <v>1</v>
      </c>
      <c r="GO316" s="2">
        <v>0</v>
      </c>
      <c r="GP316" s="2">
        <v>1</v>
      </c>
      <c r="GQ316" s="2">
        <v>0</v>
      </c>
      <c r="GR316" s="2">
        <v>0</v>
      </c>
      <c r="GS316" s="2">
        <v>1</v>
      </c>
      <c r="GT316" s="2">
        <v>1</v>
      </c>
      <c r="GU316" s="2">
        <v>0</v>
      </c>
      <c r="GV316" s="2">
        <v>0</v>
      </c>
      <c r="GW316" s="2">
        <v>2</v>
      </c>
      <c r="GX316" s="2">
        <v>0</v>
      </c>
      <c r="GY316" s="2">
        <v>0</v>
      </c>
      <c r="GZ316" s="2">
        <v>1</v>
      </c>
      <c r="HA316" s="2">
        <v>0</v>
      </c>
      <c r="HB316" s="2">
        <v>3</v>
      </c>
      <c r="HC316" s="2">
        <v>2</v>
      </c>
      <c r="HD316" s="2">
        <v>0</v>
      </c>
      <c r="HE316" s="2">
        <v>3</v>
      </c>
      <c r="HF316" s="2">
        <v>4</v>
      </c>
      <c r="HG316" s="2">
        <v>6</v>
      </c>
      <c r="HH316" s="2">
        <v>3</v>
      </c>
      <c r="HI316" s="2">
        <v>6</v>
      </c>
      <c r="HJ316" s="2">
        <v>0</v>
      </c>
      <c r="HK316" s="2">
        <v>1</v>
      </c>
      <c r="HL316" s="34">
        <v>0</v>
      </c>
      <c r="HM316" s="34">
        <v>999999999</v>
      </c>
      <c r="HN316" s="34">
        <v>0</v>
      </c>
      <c r="HO316" s="34">
        <v>100</v>
      </c>
      <c r="HP316" s="34">
        <v>999999999</v>
      </c>
      <c r="HQ316" s="34">
        <v>66.666666666666657</v>
      </c>
      <c r="HR316" s="34">
        <v>75</v>
      </c>
      <c r="HS316" s="34">
        <v>83.333333333333343</v>
      </c>
      <c r="HT316" s="34">
        <v>100</v>
      </c>
      <c r="HU316" s="34">
        <v>66.666666666666657</v>
      </c>
      <c r="HV316" s="34">
        <v>999999999</v>
      </c>
      <c r="HW316" s="34">
        <v>100</v>
      </c>
      <c r="HX316" s="39">
        <v>0</v>
      </c>
      <c r="HY316" s="39">
        <v>999999999</v>
      </c>
      <c r="HZ316" s="39">
        <v>66.666666666666657</v>
      </c>
      <c r="IA316" s="39">
        <v>0</v>
      </c>
      <c r="IB316" s="39">
        <v>999999999</v>
      </c>
      <c r="IC316" s="39">
        <v>0</v>
      </c>
      <c r="ID316" s="39">
        <v>0</v>
      </c>
      <c r="IE316" s="39">
        <v>16.666666666666664</v>
      </c>
      <c r="IF316" s="39">
        <v>0</v>
      </c>
      <c r="IG316" s="39">
        <v>0</v>
      </c>
      <c r="IH316" s="39">
        <v>999999999</v>
      </c>
      <c r="II316" s="39">
        <v>0</v>
      </c>
      <c r="IJ316" s="39">
        <v>100</v>
      </c>
      <c r="IK316" s="39">
        <v>999999999</v>
      </c>
      <c r="IL316" s="39">
        <v>33.333333333333329</v>
      </c>
      <c r="IM316" s="39">
        <v>0</v>
      </c>
      <c r="IN316" s="39">
        <v>999999999</v>
      </c>
      <c r="IO316" s="39">
        <v>33.333333333333329</v>
      </c>
      <c r="IP316" s="39">
        <v>25</v>
      </c>
      <c r="IQ316" s="39">
        <v>0</v>
      </c>
      <c r="IR316" s="39">
        <v>0</v>
      </c>
      <c r="IS316" s="39">
        <v>33.333333333333329</v>
      </c>
      <c r="IT316" s="39">
        <v>999999999</v>
      </c>
      <c r="IU316" s="39">
        <v>0</v>
      </c>
      <c r="IV316" s="39">
        <v>0</v>
      </c>
      <c r="IW316" s="39">
        <v>1</v>
      </c>
      <c r="IX316" s="39">
        <v>0</v>
      </c>
      <c r="IY316" s="39">
        <v>3</v>
      </c>
      <c r="IZ316" s="39">
        <v>1</v>
      </c>
      <c r="JA316" s="39">
        <v>0</v>
      </c>
      <c r="JB316" s="39">
        <v>0</v>
      </c>
      <c r="JC316" s="39">
        <v>2</v>
      </c>
      <c r="JD316" s="2">
        <v>0</v>
      </c>
      <c r="JE316" s="2">
        <v>1</v>
      </c>
      <c r="JF316" s="2">
        <v>0</v>
      </c>
      <c r="JG316" s="2">
        <v>1</v>
      </c>
      <c r="JH316" s="2">
        <v>0</v>
      </c>
      <c r="JI316" s="2">
        <v>0</v>
      </c>
      <c r="JJ316" s="2">
        <v>1</v>
      </c>
      <c r="JK316" s="2">
        <v>0</v>
      </c>
      <c r="JL316" s="2">
        <v>1</v>
      </c>
      <c r="JM316" s="44">
        <v>1</v>
      </c>
      <c r="JN316" s="44">
        <v>0</v>
      </c>
      <c r="JO316" s="44">
        <v>0</v>
      </c>
      <c r="JP316" s="2">
        <v>1</v>
      </c>
      <c r="JQ316" s="2">
        <v>0</v>
      </c>
      <c r="JR316" s="2">
        <v>0</v>
      </c>
      <c r="JS316" s="2">
        <v>0</v>
      </c>
      <c r="JT316" s="2">
        <v>0</v>
      </c>
      <c r="JU316" s="2">
        <v>0</v>
      </c>
      <c r="JV316" s="2">
        <v>0</v>
      </c>
      <c r="JW316" s="2">
        <v>1</v>
      </c>
      <c r="JX316" s="2">
        <v>2</v>
      </c>
      <c r="JY316" s="2">
        <v>1</v>
      </c>
      <c r="JZ316" s="2">
        <v>0</v>
      </c>
      <c r="KA316" s="2">
        <v>0</v>
      </c>
      <c r="KB316" s="25">
        <v>0</v>
      </c>
      <c r="KC316" s="25">
        <v>0</v>
      </c>
      <c r="KD316" s="25">
        <v>1</v>
      </c>
      <c r="KE316" s="25">
        <v>0</v>
      </c>
      <c r="KF316" s="25">
        <v>0</v>
      </c>
      <c r="KG316" s="25">
        <v>1</v>
      </c>
      <c r="KH316" s="25">
        <v>1</v>
      </c>
      <c r="KI316" s="25">
        <v>4</v>
      </c>
      <c r="KJ316" s="25">
        <v>4</v>
      </c>
      <c r="KK316" s="25">
        <v>2</v>
      </c>
      <c r="KL316" s="25">
        <v>0</v>
      </c>
      <c r="KM316" s="25">
        <v>2</v>
      </c>
      <c r="KN316" s="25">
        <v>1</v>
      </c>
      <c r="KO316" s="25">
        <v>1</v>
      </c>
      <c r="KP316" s="25">
        <v>1</v>
      </c>
      <c r="KQ316" s="25">
        <v>1</v>
      </c>
      <c r="KR316" s="44">
        <v>999999999</v>
      </c>
      <c r="KS316" s="44">
        <v>100</v>
      </c>
      <c r="KT316" s="44">
        <v>0</v>
      </c>
      <c r="KU316" s="44">
        <v>75</v>
      </c>
      <c r="KV316" s="44">
        <v>25</v>
      </c>
      <c r="KW316" s="44">
        <v>0</v>
      </c>
      <c r="KX316" s="44">
        <v>999999999</v>
      </c>
      <c r="KY316" s="44">
        <v>100</v>
      </c>
      <c r="KZ316" s="44">
        <v>0</v>
      </c>
      <c r="LA316" s="44">
        <v>100</v>
      </c>
      <c r="LB316" s="44">
        <v>0</v>
      </c>
      <c r="LC316" s="44">
        <v>100</v>
      </c>
      <c r="LD316" s="44">
        <v>999999999</v>
      </c>
      <c r="LE316" s="44">
        <v>0</v>
      </c>
      <c r="LF316" s="44">
        <v>100</v>
      </c>
      <c r="LG316" s="44">
        <v>0</v>
      </c>
      <c r="LH316" s="44">
        <v>25</v>
      </c>
      <c r="LI316" s="44">
        <v>50</v>
      </c>
      <c r="LJ316" s="44">
        <v>999999999</v>
      </c>
      <c r="LK316" s="44">
        <v>0</v>
      </c>
      <c r="LL316" s="44">
        <v>100</v>
      </c>
      <c r="LM316" s="44">
        <v>0</v>
      </c>
      <c r="LN316" s="44">
        <v>0</v>
      </c>
      <c r="LO316" s="44">
        <v>0</v>
      </c>
      <c r="LP316" s="44">
        <v>999999999</v>
      </c>
      <c r="LQ316" s="44">
        <v>0</v>
      </c>
      <c r="LR316" s="44">
        <v>0</v>
      </c>
      <c r="LS316" s="44">
        <v>25</v>
      </c>
      <c r="LT316" s="44">
        <v>50</v>
      </c>
      <c r="LU316" s="44">
        <v>50</v>
      </c>
      <c r="LV316" s="44">
        <v>999999999</v>
      </c>
      <c r="LW316" s="44">
        <v>0</v>
      </c>
      <c r="LX316" s="44">
        <v>0</v>
      </c>
      <c r="LY316" s="44">
        <v>0</v>
      </c>
      <c r="LZ316" s="44">
        <v>100</v>
      </c>
      <c r="MA316" s="44">
        <v>0</v>
      </c>
      <c r="MB316" s="25">
        <v>0</v>
      </c>
      <c r="MC316" s="25">
        <v>0</v>
      </c>
      <c r="MD316" s="25">
        <v>2</v>
      </c>
      <c r="ME316" s="25">
        <v>0</v>
      </c>
      <c r="MF316" s="25">
        <v>0</v>
      </c>
      <c r="MG316" s="25">
        <v>1</v>
      </c>
      <c r="MH316" s="25">
        <v>0</v>
      </c>
      <c r="MI316" s="25">
        <v>1</v>
      </c>
      <c r="MJ316" s="25">
        <v>0</v>
      </c>
      <c r="MK316" s="25">
        <v>1</v>
      </c>
      <c r="ML316" s="25">
        <v>0</v>
      </c>
      <c r="MM316" s="25">
        <v>0</v>
      </c>
      <c r="MN316" s="25">
        <v>0</v>
      </c>
      <c r="MO316" s="25">
        <v>0</v>
      </c>
      <c r="MP316" s="25">
        <v>3</v>
      </c>
      <c r="MQ316" s="25">
        <v>2</v>
      </c>
      <c r="MR316" s="25">
        <v>0</v>
      </c>
      <c r="MS316" s="25">
        <v>3</v>
      </c>
      <c r="MT316" s="25">
        <v>1</v>
      </c>
      <c r="MU316" s="25">
        <v>3</v>
      </c>
      <c r="MV316" s="25">
        <v>1</v>
      </c>
      <c r="MW316" s="44">
        <v>1</v>
      </c>
      <c r="MX316" s="44">
        <v>0</v>
      </c>
      <c r="MY316" s="44">
        <v>0</v>
      </c>
      <c r="MZ316" s="44">
        <v>999999999</v>
      </c>
      <c r="NA316" s="44">
        <v>999999999</v>
      </c>
      <c r="NB316" s="44">
        <v>66.666666666666657</v>
      </c>
      <c r="NC316" s="44">
        <v>0</v>
      </c>
      <c r="ND316" s="44">
        <v>999999999</v>
      </c>
      <c r="NE316" s="44">
        <v>33.333333333333329</v>
      </c>
      <c r="NF316" s="44">
        <v>0</v>
      </c>
      <c r="NG316" s="44">
        <v>33.333333333333329</v>
      </c>
      <c r="NH316" s="44">
        <v>0</v>
      </c>
      <c r="NI316" s="44">
        <v>100</v>
      </c>
      <c r="NJ316" s="44">
        <v>999999999</v>
      </c>
      <c r="NK316" s="44">
        <v>999999999</v>
      </c>
      <c r="NL316" s="25">
        <v>0</v>
      </c>
      <c r="NM316" s="25">
        <v>0</v>
      </c>
      <c r="NN316" s="25">
        <v>0</v>
      </c>
      <c r="NO316" s="25">
        <v>0</v>
      </c>
      <c r="NP316" s="25">
        <v>0</v>
      </c>
      <c r="NQ316" s="25">
        <v>0</v>
      </c>
      <c r="NR316" s="25">
        <v>0</v>
      </c>
      <c r="NS316" s="25">
        <v>0</v>
      </c>
      <c r="NT316" s="25">
        <v>0</v>
      </c>
      <c r="NU316" s="25">
        <v>0</v>
      </c>
      <c r="NV316" s="25">
        <v>1</v>
      </c>
      <c r="NW316" s="25">
        <v>0</v>
      </c>
      <c r="NX316" s="25">
        <v>0</v>
      </c>
      <c r="NY316" s="25">
        <v>0</v>
      </c>
      <c r="NZ316" s="25">
        <v>1</v>
      </c>
      <c r="OA316" s="25">
        <v>0</v>
      </c>
      <c r="OB316" s="25">
        <v>0</v>
      </c>
      <c r="OC316" s="25">
        <v>0</v>
      </c>
      <c r="OD316" s="44">
        <v>0</v>
      </c>
      <c r="OE316" s="44">
        <v>0</v>
      </c>
      <c r="OF316" s="44">
        <v>0</v>
      </c>
      <c r="OG316" s="44">
        <v>0</v>
      </c>
      <c r="OH316" s="44">
        <v>1</v>
      </c>
      <c r="OI316" s="44">
        <v>0</v>
      </c>
      <c r="OJ316" s="44">
        <v>999999999</v>
      </c>
      <c r="OK316" s="44">
        <v>999999999</v>
      </c>
      <c r="OL316" s="44">
        <v>0</v>
      </c>
      <c r="OM316" s="44">
        <v>999999999</v>
      </c>
      <c r="ON316" s="44">
        <v>999999999</v>
      </c>
      <c r="OO316" s="44">
        <v>999999999</v>
      </c>
      <c r="OP316" s="44">
        <v>999999999</v>
      </c>
      <c r="OQ316" s="44">
        <v>999999999</v>
      </c>
      <c r="OR316" s="44">
        <v>999999999</v>
      </c>
      <c r="OS316" s="44">
        <v>999999999</v>
      </c>
      <c r="OT316" s="44">
        <v>100</v>
      </c>
      <c r="OU316" s="44">
        <v>999999999</v>
      </c>
      <c r="OV316" s="25">
        <v>0</v>
      </c>
      <c r="OW316" s="25">
        <v>0</v>
      </c>
      <c r="OX316" s="25">
        <v>3</v>
      </c>
      <c r="OY316" s="25">
        <v>5</v>
      </c>
      <c r="OZ316" s="25">
        <v>3</v>
      </c>
      <c r="PA316" s="25">
        <v>6</v>
      </c>
      <c r="PB316" s="25">
        <v>8</v>
      </c>
      <c r="PC316" s="25">
        <v>9</v>
      </c>
      <c r="PD316" s="25">
        <v>7</v>
      </c>
      <c r="PE316" s="25">
        <v>5</v>
      </c>
      <c r="PF316" s="25">
        <v>3</v>
      </c>
      <c r="PG316" s="25">
        <v>2</v>
      </c>
      <c r="PH316" s="25">
        <v>2</v>
      </c>
      <c r="PI316" s="25">
        <v>2</v>
      </c>
      <c r="PJ316" s="25">
        <v>5</v>
      </c>
      <c r="PK316" s="25">
        <v>7</v>
      </c>
      <c r="PL316" s="25">
        <v>5</v>
      </c>
      <c r="PM316" s="25">
        <v>7</v>
      </c>
      <c r="PN316" s="25">
        <v>9</v>
      </c>
      <c r="PO316" s="25">
        <v>11</v>
      </c>
      <c r="PP316" s="25">
        <v>10</v>
      </c>
      <c r="PQ316" s="25">
        <v>8</v>
      </c>
      <c r="PR316" s="25">
        <v>3</v>
      </c>
      <c r="PS316" s="25">
        <v>3</v>
      </c>
      <c r="PT316" s="44">
        <v>0</v>
      </c>
      <c r="PU316" s="44">
        <v>0</v>
      </c>
      <c r="PV316" s="44">
        <v>60</v>
      </c>
      <c r="PW316" s="44">
        <v>71.428571428571431</v>
      </c>
      <c r="PX316" s="44">
        <v>60</v>
      </c>
      <c r="PY316" s="44">
        <v>85.714285714285708</v>
      </c>
      <c r="PZ316" s="44">
        <v>88.888888888888886</v>
      </c>
      <c r="QA316" s="44">
        <v>81.818181818181827</v>
      </c>
      <c r="QB316" s="44">
        <v>70</v>
      </c>
      <c r="QC316" s="44">
        <v>62.5</v>
      </c>
      <c r="QD316" s="44">
        <v>100</v>
      </c>
      <c r="QE316" s="44">
        <v>66.666666666666657</v>
      </c>
      <c r="QF316" s="25">
        <v>0</v>
      </c>
      <c r="QG316" s="25">
        <v>0</v>
      </c>
      <c r="QH316" s="25">
        <v>4</v>
      </c>
      <c r="QI316" s="25">
        <v>4</v>
      </c>
      <c r="QJ316" s="25">
        <v>2</v>
      </c>
      <c r="QK316" s="25">
        <v>5</v>
      </c>
      <c r="QL316" s="25">
        <v>9</v>
      </c>
      <c r="QM316" s="25">
        <v>9</v>
      </c>
      <c r="QN316" s="25">
        <v>6</v>
      </c>
      <c r="QO316" s="25">
        <v>7</v>
      </c>
      <c r="QP316" s="25">
        <v>3</v>
      </c>
      <c r="QQ316" s="25">
        <v>2</v>
      </c>
      <c r="QR316" s="25">
        <v>2</v>
      </c>
      <c r="QS316" s="25">
        <v>5</v>
      </c>
      <c r="QT316" s="25">
        <v>7</v>
      </c>
      <c r="QU316" s="25">
        <v>5</v>
      </c>
      <c r="QV316" s="25">
        <v>7</v>
      </c>
      <c r="QW316" s="25">
        <v>9</v>
      </c>
      <c r="QX316" s="25">
        <v>11</v>
      </c>
      <c r="QY316" s="25">
        <v>10</v>
      </c>
      <c r="QZ316" s="25">
        <v>8</v>
      </c>
      <c r="RA316" s="25">
        <v>3</v>
      </c>
      <c r="RB316" s="44">
        <v>0</v>
      </c>
      <c r="RC316" s="44">
        <v>0</v>
      </c>
      <c r="RD316" s="44">
        <v>80</v>
      </c>
      <c r="RE316" s="44">
        <v>57.142857142857139</v>
      </c>
      <c r="RF316" s="44">
        <v>40</v>
      </c>
      <c r="RG316" s="44">
        <v>71.428571428571431</v>
      </c>
      <c r="RH316" s="44">
        <v>100</v>
      </c>
      <c r="RI316" s="44">
        <v>81.818181818181827</v>
      </c>
      <c r="RJ316" s="44">
        <v>60</v>
      </c>
      <c r="RK316" s="44">
        <v>87.5</v>
      </c>
      <c r="RL316" s="44">
        <v>100</v>
      </c>
      <c r="RM316" s="25">
        <v>0</v>
      </c>
      <c r="RN316" s="25">
        <v>1</v>
      </c>
      <c r="RO316" s="25">
        <v>4</v>
      </c>
      <c r="RP316" s="25">
        <v>6</v>
      </c>
      <c r="RQ316" s="25">
        <v>4</v>
      </c>
      <c r="RR316" s="25">
        <v>3</v>
      </c>
      <c r="RS316" s="25">
        <v>2</v>
      </c>
      <c r="RT316" s="25">
        <v>5</v>
      </c>
      <c r="RU316" s="25">
        <v>2</v>
      </c>
      <c r="RV316" s="25">
        <v>4</v>
      </c>
      <c r="RW316" s="25">
        <v>1</v>
      </c>
      <c r="RX316" s="25">
        <v>2</v>
      </c>
      <c r="RY316" s="25">
        <v>1</v>
      </c>
      <c r="RZ316" s="25">
        <v>0</v>
      </c>
      <c r="SA316" s="25">
        <v>1</v>
      </c>
      <c r="SB316" s="25">
        <v>3</v>
      </c>
      <c r="SC316" s="25">
        <v>0</v>
      </c>
      <c r="SD316" s="25">
        <v>1</v>
      </c>
      <c r="SE316" s="25">
        <v>0</v>
      </c>
      <c r="SF316" s="25">
        <v>6</v>
      </c>
      <c r="SG316" s="25">
        <v>3</v>
      </c>
      <c r="SH316" s="25">
        <v>5</v>
      </c>
      <c r="SI316" s="25">
        <v>0</v>
      </c>
      <c r="SJ316" s="25">
        <v>2</v>
      </c>
      <c r="SK316" s="25">
        <v>0</v>
      </c>
      <c r="SL316" s="25">
        <v>0</v>
      </c>
      <c r="SM316" s="25">
        <v>1</v>
      </c>
      <c r="SN316" s="25">
        <v>3</v>
      </c>
      <c r="SO316" s="25">
        <v>0</v>
      </c>
      <c r="SP316" s="25">
        <v>1</v>
      </c>
      <c r="SQ316" s="25">
        <v>0</v>
      </c>
      <c r="SR316" s="25">
        <v>4</v>
      </c>
      <c r="SS316" s="25">
        <v>1</v>
      </c>
      <c r="ST316" s="25">
        <v>3</v>
      </c>
      <c r="SU316" s="25">
        <v>0</v>
      </c>
      <c r="SV316" s="25">
        <v>2</v>
      </c>
      <c r="SW316" s="44">
        <v>0</v>
      </c>
      <c r="SX316" s="44">
        <v>100</v>
      </c>
      <c r="SY316" s="44">
        <v>100</v>
      </c>
      <c r="SZ316" s="44">
        <v>100</v>
      </c>
      <c r="TA316" s="44">
        <v>100</v>
      </c>
      <c r="TB316" s="44">
        <v>50</v>
      </c>
      <c r="TC316" s="44">
        <v>40</v>
      </c>
      <c r="TD316" s="44">
        <v>55.555555555555557</v>
      </c>
      <c r="TE316" s="44">
        <v>40</v>
      </c>
      <c r="TF316" s="44">
        <v>57.142857142857139</v>
      </c>
      <c r="TG316" s="44">
        <v>100</v>
      </c>
      <c r="TH316" s="44">
        <v>66.666666666666657</v>
      </c>
      <c r="TI316" s="44">
        <v>100</v>
      </c>
      <c r="TJ316" s="44">
        <v>0</v>
      </c>
      <c r="TK316" s="44">
        <v>25</v>
      </c>
      <c r="TL316" s="44">
        <v>50</v>
      </c>
      <c r="TM316" s="44">
        <v>0</v>
      </c>
      <c r="TN316" s="44">
        <v>16.666666666666664</v>
      </c>
      <c r="TO316" s="44">
        <v>0</v>
      </c>
      <c r="TP316" s="44">
        <v>66.666666666666657</v>
      </c>
      <c r="TQ316" s="44">
        <v>60</v>
      </c>
      <c r="TR316" s="44">
        <v>71.428571428571431</v>
      </c>
      <c r="TS316" s="44">
        <v>0</v>
      </c>
      <c r="TT316" s="44">
        <v>66.666666666666657</v>
      </c>
      <c r="TU316" s="44">
        <v>0</v>
      </c>
      <c r="TV316" s="44">
        <v>0</v>
      </c>
      <c r="TW316" s="44">
        <v>25</v>
      </c>
      <c r="TX316" s="44">
        <v>50</v>
      </c>
      <c r="TY316" s="44">
        <v>0</v>
      </c>
      <c r="TZ316" s="44">
        <v>16.666666666666664</v>
      </c>
      <c r="UA316" s="44">
        <v>0</v>
      </c>
      <c r="UB316" s="44">
        <v>44.444444444444443</v>
      </c>
      <c r="UC316" s="44">
        <v>20</v>
      </c>
      <c r="UD316" s="44">
        <v>42.857142857142854</v>
      </c>
      <c r="UE316" s="44">
        <v>0</v>
      </c>
      <c r="UF316" s="44">
        <v>66.666666666666657</v>
      </c>
    </row>
    <row r="317" spans="1:552" x14ac:dyDescent="0.25">
      <c r="A317" s="2" t="str">
        <f t="shared" si="4"/>
        <v xml:space="preserve">522185 Valparaíso de Goiás                                                                                                                          </v>
      </c>
      <c r="B317" s="58">
        <v>522185</v>
      </c>
      <c r="C317" s="2" t="s">
        <v>361</v>
      </c>
      <c r="D317" s="56">
        <v>4</v>
      </c>
      <c r="E317" s="56">
        <v>2</v>
      </c>
      <c r="F317" s="56">
        <v>4</v>
      </c>
      <c r="G317" s="56">
        <v>4</v>
      </c>
      <c r="H317" s="56">
        <v>3</v>
      </c>
      <c r="I317" s="56">
        <v>4</v>
      </c>
      <c r="J317" s="56">
        <v>3</v>
      </c>
      <c r="K317" s="56">
        <v>5</v>
      </c>
      <c r="L317" s="56">
        <v>11</v>
      </c>
      <c r="M317" s="56">
        <v>4</v>
      </c>
      <c r="N317" s="56">
        <v>10</v>
      </c>
      <c r="O317" s="56">
        <v>5</v>
      </c>
      <c r="P317" s="59">
        <v>1</v>
      </c>
      <c r="Q317" s="59">
        <v>2</v>
      </c>
      <c r="R317" s="59">
        <v>1</v>
      </c>
      <c r="S317" s="59">
        <v>1</v>
      </c>
      <c r="T317" s="59">
        <v>1</v>
      </c>
      <c r="U317" s="59">
        <v>1</v>
      </c>
      <c r="V317" s="59">
        <v>2</v>
      </c>
      <c r="W317" s="59">
        <v>2</v>
      </c>
      <c r="X317" s="59">
        <v>8</v>
      </c>
      <c r="Y317" s="59">
        <v>3</v>
      </c>
      <c r="Z317" s="59">
        <v>6</v>
      </c>
      <c r="AA317" s="59">
        <v>4</v>
      </c>
      <c r="AB317" s="62">
        <v>25</v>
      </c>
      <c r="AC317" s="62">
        <v>100</v>
      </c>
      <c r="AD317" s="62">
        <v>25</v>
      </c>
      <c r="AE317" s="62">
        <v>25</v>
      </c>
      <c r="AF317" s="62">
        <v>33.333333333333329</v>
      </c>
      <c r="AG317" s="62">
        <v>25</v>
      </c>
      <c r="AH317" s="62">
        <v>66.666666666666657</v>
      </c>
      <c r="AI317" s="62">
        <v>40</v>
      </c>
      <c r="AJ317" s="62">
        <v>72.727272727272734</v>
      </c>
      <c r="AK317" s="62">
        <v>75</v>
      </c>
      <c r="AL317" s="62">
        <v>60</v>
      </c>
      <c r="AM317" s="62">
        <v>80</v>
      </c>
      <c r="AN317" s="61">
        <v>3</v>
      </c>
      <c r="AO317" s="25">
        <v>0</v>
      </c>
      <c r="AP317" s="25">
        <v>3</v>
      </c>
      <c r="AQ317" s="25">
        <v>3</v>
      </c>
      <c r="AR317" s="25">
        <v>2</v>
      </c>
      <c r="AS317" s="25">
        <v>3</v>
      </c>
      <c r="AT317" s="25">
        <v>1</v>
      </c>
      <c r="AU317" s="25">
        <v>3</v>
      </c>
      <c r="AV317" s="25">
        <v>3</v>
      </c>
      <c r="AW317" s="25">
        <v>1</v>
      </c>
      <c r="AX317" s="25">
        <v>4</v>
      </c>
      <c r="AY317" s="25">
        <v>1</v>
      </c>
      <c r="AZ317" s="39">
        <v>75</v>
      </c>
      <c r="BA317" s="39">
        <v>0</v>
      </c>
      <c r="BB317" s="39">
        <v>75</v>
      </c>
      <c r="BC317" s="39">
        <v>75</v>
      </c>
      <c r="BD317" s="39">
        <v>66.666666666666657</v>
      </c>
      <c r="BE317" s="39">
        <v>75</v>
      </c>
      <c r="BF317" s="39">
        <v>33.333333333333329</v>
      </c>
      <c r="BG317" s="39">
        <v>60</v>
      </c>
      <c r="BH317" s="39">
        <v>27.27272727272727</v>
      </c>
      <c r="BI317" s="39">
        <v>25</v>
      </c>
      <c r="BJ317" s="39">
        <v>40</v>
      </c>
      <c r="BK317" s="39">
        <v>20</v>
      </c>
      <c r="BL317" s="25">
        <v>0</v>
      </c>
      <c r="BM317" s="25">
        <v>0</v>
      </c>
      <c r="BN317" s="25">
        <v>0</v>
      </c>
      <c r="BO317" s="25">
        <v>0</v>
      </c>
      <c r="BP317" s="25">
        <v>0</v>
      </c>
      <c r="BQ317" s="25">
        <v>0</v>
      </c>
      <c r="BR317" s="25">
        <v>0</v>
      </c>
      <c r="BS317" s="25">
        <v>0</v>
      </c>
      <c r="BT317" s="25">
        <v>0</v>
      </c>
      <c r="BU317" s="25">
        <v>0</v>
      </c>
      <c r="BV317" s="25">
        <v>0</v>
      </c>
      <c r="BW317" s="25">
        <v>0</v>
      </c>
      <c r="BX317" s="39">
        <v>0</v>
      </c>
      <c r="BY317" s="39">
        <v>0</v>
      </c>
      <c r="BZ317" s="39">
        <v>0</v>
      </c>
      <c r="CA317" s="39">
        <v>0</v>
      </c>
      <c r="CB317" s="39">
        <v>0</v>
      </c>
      <c r="CC317" s="39">
        <v>0</v>
      </c>
      <c r="CD317" s="39">
        <v>0</v>
      </c>
      <c r="CE317" s="39">
        <v>0</v>
      </c>
      <c r="CF317" s="39">
        <v>0</v>
      </c>
      <c r="CG317" s="39">
        <v>0</v>
      </c>
      <c r="CH317" s="39">
        <v>0</v>
      </c>
      <c r="CI317" s="39">
        <v>0</v>
      </c>
      <c r="CJ317" s="63">
        <v>0</v>
      </c>
      <c r="CK317" s="63">
        <v>0</v>
      </c>
      <c r="CL317" s="63">
        <v>0</v>
      </c>
      <c r="CM317" s="63">
        <v>0</v>
      </c>
      <c r="CN317" s="63">
        <v>1</v>
      </c>
      <c r="CO317" s="63">
        <v>0</v>
      </c>
      <c r="CP317" s="63">
        <v>0</v>
      </c>
      <c r="CQ317" s="63">
        <v>1</v>
      </c>
      <c r="CR317" s="63">
        <v>3</v>
      </c>
      <c r="CS317" s="63">
        <v>2</v>
      </c>
      <c r="CT317" s="63">
        <v>3</v>
      </c>
      <c r="CU317" s="63">
        <v>3</v>
      </c>
      <c r="CV317" s="63">
        <v>1</v>
      </c>
      <c r="CW317" s="63">
        <v>0</v>
      </c>
      <c r="CX317" s="63">
        <v>0</v>
      </c>
      <c r="CY317" s="63">
        <v>1</v>
      </c>
      <c r="CZ317" s="63">
        <v>0</v>
      </c>
      <c r="DA317" s="63">
        <v>0</v>
      </c>
      <c r="DB317" s="63">
        <v>1</v>
      </c>
      <c r="DC317" s="63">
        <v>0</v>
      </c>
      <c r="DD317" s="63">
        <v>1</v>
      </c>
      <c r="DE317" s="63">
        <v>0</v>
      </c>
      <c r="DF317" s="63">
        <v>1</v>
      </c>
      <c r="DG317" s="63">
        <v>0</v>
      </c>
      <c r="DH317" s="25">
        <v>0</v>
      </c>
      <c r="DI317" s="25">
        <v>0</v>
      </c>
      <c r="DJ317" s="25">
        <v>0</v>
      </c>
      <c r="DK317" s="25">
        <v>0</v>
      </c>
      <c r="DL317" s="25">
        <v>0</v>
      </c>
      <c r="DM317" s="25">
        <v>0</v>
      </c>
      <c r="DN317" s="25">
        <v>0</v>
      </c>
      <c r="DO317" s="25">
        <v>0</v>
      </c>
      <c r="DP317" s="25">
        <v>1</v>
      </c>
      <c r="DQ317" s="25">
        <v>0</v>
      </c>
      <c r="DR317" s="25">
        <v>1</v>
      </c>
      <c r="DS317" s="25">
        <v>0</v>
      </c>
      <c r="DT317" s="34">
        <v>1</v>
      </c>
      <c r="DU317" s="34">
        <v>0</v>
      </c>
      <c r="DV317" s="34">
        <v>0</v>
      </c>
      <c r="DW317" s="34">
        <v>1</v>
      </c>
      <c r="DX317" s="34">
        <v>1</v>
      </c>
      <c r="DY317" s="34">
        <v>0</v>
      </c>
      <c r="DZ317" s="34">
        <v>1</v>
      </c>
      <c r="EA317" s="2">
        <v>1</v>
      </c>
      <c r="EB317" s="2">
        <v>5</v>
      </c>
      <c r="EC317" s="2">
        <v>2</v>
      </c>
      <c r="ED317" s="2">
        <v>5</v>
      </c>
      <c r="EE317" s="2">
        <v>3</v>
      </c>
      <c r="EF317" s="34">
        <v>0</v>
      </c>
      <c r="EG317" s="34">
        <v>999999999</v>
      </c>
      <c r="EH317" s="34">
        <v>999999999</v>
      </c>
      <c r="EI317" s="34">
        <v>0</v>
      </c>
      <c r="EJ317" s="34">
        <v>100</v>
      </c>
      <c r="EK317" s="34">
        <v>999999999</v>
      </c>
      <c r="EL317" s="34">
        <v>0</v>
      </c>
      <c r="EM317" s="34">
        <v>100</v>
      </c>
      <c r="EN317" s="34">
        <v>60</v>
      </c>
      <c r="EO317" s="34">
        <v>100</v>
      </c>
      <c r="EP317" s="34">
        <v>60</v>
      </c>
      <c r="EQ317" s="34">
        <v>100</v>
      </c>
      <c r="ER317" s="34">
        <v>100</v>
      </c>
      <c r="ES317" s="34">
        <v>999999999</v>
      </c>
      <c r="ET317" s="34">
        <v>999999999</v>
      </c>
      <c r="EU317" s="34">
        <v>100</v>
      </c>
      <c r="EV317" s="34">
        <v>0</v>
      </c>
      <c r="EW317" s="34">
        <v>999999999</v>
      </c>
      <c r="EX317" s="34">
        <v>100</v>
      </c>
      <c r="EY317" s="34">
        <v>0</v>
      </c>
      <c r="EZ317" s="34">
        <v>20</v>
      </c>
      <c r="FA317" s="34">
        <v>0</v>
      </c>
      <c r="FB317" s="34">
        <v>20</v>
      </c>
      <c r="FC317" s="34">
        <v>0</v>
      </c>
      <c r="FD317" s="42">
        <v>0</v>
      </c>
      <c r="FE317" s="42">
        <v>999999999</v>
      </c>
      <c r="FF317" s="42">
        <v>999999999</v>
      </c>
      <c r="FG317" s="42">
        <v>0</v>
      </c>
      <c r="FH317" s="42">
        <v>0</v>
      </c>
      <c r="FI317" s="42">
        <v>999999999</v>
      </c>
      <c r="FJ317" s="42">
        <v>0</v>
      </c>
      <c r="FK317" s="42">
        <v>0</v>
      </c>
      <c r="FL317" s="42">
        <v>20</v>
      </c>
      <c r="FM317" s="42">
        <v>0</v>
      </c>
      <c r="FN317" s="42">
        <v>20</v>
      </c>
      <c r="FO317" s="42">
        <v>0</v>
      </c>
      <c r="FP317" s="42">
        <v>1</v>
      </c>
      <c r="FQ317" s="2">
        <v>0</v>
      </c>
      <c r="FR317" s="2">
        <v>0</v>
      </c>
      <c r="FS317" s="2">
        <v>1</v>
      </c>
      <c r="FT317" s="2">
        <v>1</v>
      </c>
      <c r="FU317" s="2">
        <v>0</v>
      </c>
      <c r="FV317" s="2">
        <v>0</v>
      </c>
      <c r="FW317" s="2">
        <v>1</v>
      </c>
      <c r="FX317" s="2">
        <v>6</v>
      </c>
      <c r="FY317" s="2">
        <v>3</v>
      </c>
      <c r="FZ317" s="2">
        <v>5</v>
      </c>
      <c r="GA317" s="2">
        <v>3</v>
      </c>
      <c r="GB317" s="25">
        <v>0</v>
      </c>
      <c r="GC317" s="25">
        <v>1</v>
      </c>
      <c r="GD317" s="25">
        <v>0</v>
      </c>
      <c r="GE317" s="25">
        <v>0</v>
      </c>
      <c r="GF317" s="25">
        <v>0</v>
      </c>
      <c r="GG317" s="25">
        <v>0</v>
      </c>
      <c r="GH317" s="25">
        <v>1</v>
      </c>
      <c r="GI317" s="25">
        <v>0</v>
      </c>
      <c r="GJ317" s="25">
        <v>0</v>
      </c>
      <c r="GK317" s="25">
        <v>0</v>
      </c>
      <c r="GL317" s="25">
        <v>1</v>
      </c>
      <c r="GM317" s="25">
        <v>0</v>
      </c>
      <c r="GN317" s="2">
        <v>0</v>
      </c>
      <c r="GO317" s="2">
        <v>0</v>
      </c>
      <c r="GP317" s="2">
        <v>0</v>
      </c>
      <c r="GQ317" s="2">
        <v>0</v>
      </c>
      <c r="GR317" s="2">
        <v>0</v>
      </c>
      <c r="GS317" s="2">
        <v>0</v>
      </c>
      <c r="GT317" s="2">
        <v>0</v>
      </c>
      <c r="GU317" s="2">
        <v>0</v>
      </c>
      <c r="GV317" s="2">
        <v>0</v>
      </c>
      <c r="GW317" s="2">
        <v>0</v>
      </c>
      <c r="GX317" s="2">
        <v>0</v>
      </c>
      <c r="GY317" s="2">
        <v>0</v>
      </c>
      <c r="GZ317" s="2">
        <v>1</v>
      </c>
      <c r="HA317" s="2">
        <v>1</v>
      </c>
      <c r="HB317" s="2">
        <v>0</v>
      </c>
      <c r="HC317" s="2">
        <v>1</v>
      </c>
      <c r="HD317" s="2">
        <v>1</v>
      </c>
      <c r="HE317" s="2">
        <v>0</v>
      </c>
      <c r="HF317" s="2">
        <v>1</v>
      </c>
      <c r="HG317" s="2">
        <v>1</v>
      </c>
      <c r="HH317" s="2">
        <v>6</v>
      </c>
      <c r="HI317" s="2">
        <v>3</v>
      </c>
      <c r="HJ317" s="2">
        <v>6</v>
      </c>
      <c r="HK317" s="2">
        <v>3</v>
      </c>
      <c r="HL317" s="34">
        <v>100</v>
      </c>
      <c r="HM317" s="34">
        <v>0</v>
      </c>
      <c r="HN317" s="34">
        <v>999999999</v>
      </c>
      <c r="HO317" s="34">
        <v>100</v>
      </c>
      <c r="HP317" s="34">
        <v>100</v>
      </c>
      <c r="HQ317" s="34">
        <v>999999999</v>
      </c>
      <c r="HR317" s="34">
        <v>0</v>
      </c>
      <c r="HS317" s="34">
        <v>100</v>
      </c>
      <c r="HT317" s="34">
        <v>100</v>
      </c>
      <c r="HU317" s="34">
        <v>100</v>
      </c>
      <c r="HV317" s="34">
        <v>83.333333333333343</v>
      </c>
      <c r="HW317" s="34">
        <v>100</v>
      </c>
      <c r="HX317" s="39">
        <v>0</v>
      </c>
      <c r="HY317" s="39">
        <v>100</v>
      </c>
      <c r="HZ317" s="39">
        <v>999999999</v>
      </c>
      <c r="IA317" s="39">
        <v>0</v>
      </c>
      <c r="IB317" s="39">
        <v>0</v>
      </c>
      <c r="IC317" s="39">
        <v>999999999</v>
      </c>
      <c r="ID317" s="39">
        <v>100</v>
      </c>
      <c r="IE317" s="39">
        <v>0</v>
      </c>
      <c r="IF317" s="39">
        <v>0</v>
      </c>
      <c r="IG317" s="39">
        <v>0</v>
      </c>
      <c r="IH317" s="39">
        <v>16.666666666666664</v>
      </c>
      <c r="II317" s="39">
        <v>0</v>
      </c>
      <c r="IJ317" s="39">
        <v>0</v>
      </c>
      <c r="IK317" s="39">
        <v>0</v>
      </c>
      <c r="IL317" s="39">
        <v>999999999</v>
      </c>
      <c r="IM317" s="39">
        <v>0</v>
      </c>
      <c r="IN317" s="39">
        <v>0</v>
      </c>
      <c r="IO317" s="39">
        <v>999999999</v>
      </c>
      <c r="IP317" s="39">
        <v>0</v>
      </c>
      <c r="IQ317" s="39">
        <v>0</v>
      </c>
      <c r="IR317" s="39">
        <v>0</v>
      </c>
      <c r="IS317" s="39">
        <v>0</v>
      </c>
      <c r="IT317" s="39">
        <v>0</v>
      </c>
      <c r="IU317" s="39">
        <v>0</v>
      </c>
      <c r="IV317" s="39">
        <v>1</v>
      </c>
      <c r="IW317" s="39">
        <v>0</v>
      </c>
      <c r="IX317" s="39">
        <v>0</v>
      </c>
      <c r="IY317" s="39">
        <v>0</v>
      </c>
      <c r="IZ317" s="39">
        <v>1</v>
      </c>
      <c r="JA317" s="39">
        <v>2</v>
      </c>
      <c r="JB317" s="39">
        <v>1</v>
      </c>
      <c r="JC317" s="39">
        <v>2</v>
      </c>
      <c r="JD317" s="2">
        <v>3</v>
      </c>
      <c r="JE317" s="2">
        <v>1</v>
      </c>
      <c r="JF317" s="2">
        <v>3</v>
      </c>
      <c r="JG317" s="2">
        <v>1</v>
      </c>
      <c r="JH317" s="2">
        <v>0</v>
      </c>
      <c r="JI317" s="2">
        <v>0</v>
      </c>
      <c r="JJ317" s="2">
        <v>1</v>
      </c>
      <c r="JK317" s="2">
        <v>0</v>
      </c>
      <c r="JL317" s="2">
        <v>1</v>
      </c>
      <c r="JM317" s="44">
        <v>0</v>
      </c>
      <c r="JN317" s="44">
        <v>0</v>
      </c>
      <c r="JO317" s="44">
        <v>0</v>
      </c>
      <c r="JP317" s="2">
        <v>0</v>
      </c>
      <c r="JQ317" s="2">
        <v>0</v>
      </c>
      <c r="JR317" s="2">
        <v>1</v>
      </c>
      <c r="JS317" s="2">
        <v>0</v>
      </c>
      <c r="JT317" s="2">
        <v>0</v>
      </c>
      <c r="JU317" s="2">
        <v>0</v>
      </c>
      <c r="JV317" s="2">
        <v>1</v>
      </c>
      <c r="JW317" s="2">
        <v>1</v>
      </c>
      <c r="JX317" s="2">
        <v>0</v>
      </c>
      <c r="JY317" s="2">
        <v>1</v>
      </c>
      <c r="JZ317" s="2">
        <v>0</v>
      </c>
      <c r="KA317" s="2">
        <v>0</v>
      </c>
      <c r="KB317" s="25">
        <v>0</v>
      </c>
      <c r="KC317" s="25">
        <v>0</v>
      </c>
      <c r="KD317" s="25">
        <v>0</v>
      </c>
      <c r="KE317" s="25">
        <v>0</v>
      </c>
      <c r="KF317" s="25">
        <v>1</v>
      </c>
      <c r="KG317" s="25">
        <v>0</v>
      </c>
      <c r="KH317" s="25">
        <v>2</v>
      </c>
      <c r="KI317" s="25">
        <v>1</v>
      </c>
      <c r="KJ317" s="25">
        <v>2</v>
      </c>
      <c r="KK317" s="25">
        <v>3</v>
      </c>
      <c r="KL317" s="25">
        <v>1</v>
      </c>
      <c r="KM317" s="25">
        <v>2</v>
      </c>
      <c r="KN317" s="25">
        <v>3</v>
      </c>
      <c r="KO317" s="25">
        <v>1</v>
      </c>
      <c r="KP317" s="25">
        <v>4</v>
      </c>
      <c r="KQ317" s="25">
        <v>1</v>
      </c>
      <c r="KR317" s="44">
        <v>100</v>
      </c>
      <c r="KS317" s="44">
        <v>999999999</v>
      </c>
      <c r="KT317" s="44">
        <v>0</v>
      </c>
      <c r="KU317" s="44">
        <v>0</v>
      </c>
      <c r="KV317" s="44">
        <v>50</v>
      </c>
      <c r="KW317" s="44">
        <v>66.666666666666657</v>
      </c>
      <c r="KX317" s="44">
        <v>100</v>
      </c>
      <c r="KY317" s="44">
        <v>100</v>
      </c>
      <c r="KZ317" s="44">
        <v>100</v>
      </c>
      <c r="LA317" s="44">
        <v>100</v>
      </c>
      <c r="LB317" s="44">
        <v>75</v>
      </c>
      <c r="LC317" s="44">
        <v>100</v>
      </c>
      <c r="LD317" s="44">
        <v>0</v>
      </c>
      <c r="LE317" s="44">
        <v>999999999</v>
      </c>
      <c r="LF317" s="44">
        <v>50</v>
      </c>
      <c r="LG317" s="44">
        <v>0</v>
      </c>
      <c r="LH317" s="44">
        <v>50</v>
      </c>
      <c r="LI317" s="44">
        <v>0</v>
      </c>
      <c r="LJ317" s="44">
        <v>0</v>
      </c>
      <c r="LK317" s="44">
        <v>0</v>
      </c>
      <c r="LL317" s="44">
        <v>0</v>
      </c>
      <c r="LM317" s="44">
        <v>0</v>
      </c>
      <c r="LN317" s="44">
        <v>25</v>
      </c>
      <c r="LO317" s="44">
        <v>0</v>
      </c>
      <c r="LP317" s="44">
        <v>0</v>
      </c>
      <c r="LQ317" s="44">
        <v>999999999</v>
      </c>
      <c r="LR317" s="44">
        <v>50</v>
      </c>
      <c r="LS317" s="44">
        <v>100</v>
      </c>
      <c r="LT317" s="44">
        <v>0</v>
      </c>
      <c r="LU317" s="44">
        <v>33.333333333333329</v>
      </c>
      <c r="LV317" s="44">
        <v>0</v>
      </c>
      <c r="LW317" s="44">
        <v>0</v>
      </c>
      <c r="LX317" s="44">
        <v>0</v>
      </c>
      <c r="LY317" s="44">
        <v>0</v>
      </c>
      <c r="LZ317" s="44">
        <v>0</v>
      </c>
      <c r="MA317" s="44">
        <v>0</v>
      </c>
      <c r="MB317" s="25">
        <v>0</v>
      </c>
      <c r="MC317" s="25">
        <v>0</v>
      </c>
      <c r="MD317" s="25">
        <v>0</v>
      </c>
      <c r="ME317" s="25">
        <v>0</v>
      </c>
      <c r="MF317" s="25">
        <v>0</v>
      </c>
      <c r="MG317" s="25">
        <v>0</v>
      </c>
      <c r="MH317" s="25">
        <v>1</v>
      </c>
      <c r="MI317" s="25">
        <v>0</v>
      </c>
      <c r="MJ317" s="25">
        <v>1</v>
      </c>
      <c r="MK317" s="25">
        <v>0</v>
      </c>
      <c r="ML317" s="25">
        <v>0</v>
      </c>
      <c r="MM317" s="25">
        <v>0</v>
      </c>
      <c r="MN317" s="25">
        <v>1</v>
      </c>
      <c r="MO317" s="25">
        <v>0</v>
      </c>
      <c r="MP317" s="25">
        <v>0</v>
      </c>
      <c r="MQ317" s="25">
        <v>1</v>
      </c>
      <c r="MR317" s="25">
        <v>1</v>
      </c>
      <c r="MS317" s="25">
        <v>0</v>
      </c>
      <c r="MT317" s="25">
        <v>1</v>
      </c>
      <c r="MU317" s="25">
        <v>1</v>
      </c>
      <c r="MV317" s="25">
        <v>4</v>
      </c>
      <c r="MW317" s="44">
        <v>1</v>
      </c>
      <c r="MX317" s="44">
        <v>1</v>
      </c>
      <c r="MY317" s="44">
        <v>1</v>
      </c>
      <c r="MZ317" s="44">
        <v>0</v>
      </c>
      <c r="NA317" s="44">
        <v>999999999</v>
      </c>
      <c r="NB317" s="44">
        <v>999999999</v>
      </c>
      <c r="NC317" s="44">
        <v>0</v>
      </c>
      <c r="ND317" s="44">
        <v>0</v>
      </c>
      <c r="NE317" s="44">
        <v>999999999</v>
      </c>
      <c r="NF317" s="44">
        <v>100</v>
      </c>
      <c r="NG317" s="44">
        <v>0</v>
      </c>
      <c r="NH317" s="44">
        <v>25</v>
      </c>
      <c r="NI317" s="44">
        <v>0</v>
      </c>
      <c r="NJ317" s="44">
        <v>0</v>
      </c>
      <c r="NK317" s="44">
        <v>0</v>
      </c>
      <c r="NL317" s="25">
        <v>0</v>
      </c>
      <c r="NM317" s="25">
        <v>0</v>
      </c>
      <c r="NN317" s="25">
        <v>0</v>
      </c>
      <c r="NO317" s="25">
        <v>0</v>
      </c>
      <c r="NP317" s="25">
        <v>0</v>
      </c>
      <c r="NQ317" s="25">
        <v>0</v>
      </c>
      <c r="NR317" s="25">
        <v>0</v>
      </c>
      <c r="NS317" s="25">
        <v>0</v>
      </c>
      <c r="NT317" s="25">
        <v>1</v>
      </c>
      <c r="NU317" s="25">
        <v>0</v>
      </c>
      <c r="NV317" s="25">
        <v>0</v>
      </c>
      <c r="NW317" s="25">
        <v>0</v>
      </c>
      <c r="NX317" s="25">
        <v>0</v>
      </c>
      <c r="NY317" s="25">
        <v>0</v>
      </c>
      <c r="NZ317" s="25">
        <v>0</v>
      </c>
      <c r="OA317" s="25">
        <v>1</v>
      </c>
      <c r="OB317" s="25">
        <v>0</v>
      </c>
      <c r="OC317" s="25">
        <v>0</v>
      </c>
      <c r="OD317" s="44">
        <v>1</v>
      </c>
      <c r="OE317" s="44">
        <v>0</v>
      </c>
      <c r="OF317" s="44">
        <v>1</v>
      </c>
      <c r="OG317" s="44">
        <v>0</v>
      </c>
      <c r="OH317" s="44">
        <v>0</v>
      </c>
      <c r="OI317" s="44">
        <v>0</v>
      </c>
      <c r="OJ317" s="44">
        <v>999999999</v>
      </c>
      <c r="OK317" s="44">
        <v>999999999</v>
      </c>
      <c r="OL317" s="44">
        <v>999999999</v>
      </c>
      <c r="OM317" s="44">
        <v>0</v>
      </c>
      <c r="ON317" s="44">
        <v>999999999</v>
      </c>
      <c r="OO317" s="44">
        <v>999999999</v>
      </c>
      <c r="OP317" s="44">
        <v>0</v>
      </c>
      <c r="OQ317" s="44">
        <v>999999999</v>
      </c>
      <c r="OR317" s="44">
        <v>100</v>
      </c>
      <c r="OS317" s="44">
        <v>999999999</v>
      </c>
      <c r="OT317" s="44">
        <v>999999999</v>
      </c>
      <c r="OU317" s="44">
        <v>999999999</v>
      </c>
      <c r="OV317" s="25">
        <v>1</v>
      </c>
      <c r="OW317" s="25">
        <v>2</v>
      </c>
      <c r="OX317" s="25">
        <v>4</v>
      </c>
      <c r="OY317" s="25">
        <v>2</v>
      </c>
      <c r="OZ317" s="25">
        <v>4</v>
      </c>
      <c r="PA317" s="25">
        <v>3</v>
      </c>
      <c r="PB317" s="25">
        <v>4</v>
      </c>
      <c r="PC317" s="25">
        <v>4</v>
      </c>
      <c r="PD317" s="25">
        <v>10</v>
      </c>
      <c r="PE317" s="25">
        <v>6</v>
      </c>
      <c r="PF317" s="25">
        <v>12</v>
      </c>
      <c r="PG317" s="25">
        <v>5</v>
      </c>
      <c r="PH317" s="25">
        <v>6</v>
      </c>
      <c r="PI317" s="25">
        <v>4</v>
      </c>
      <c r="PJ317" s="25">
        <v>6</v>
      </c>
      <c r="PK317" s="25">
        <v>5</v>
      </c>
      <c r="PL317" s="25">
        <v>4</v>
      </c>
      <c r="PM317" s="25">
        <v>5</v>
      </c>
      <c r="PN317" s="25">
        <v>5</v>
      </c>
      <c r="PO317" s="25">
        <v>5</v>
      </c>
      <c r="PP317" s="25">
        <v>11</v>
      </c>
      <c r="PQ317" s="25">
        <v>6</v>
      </c>
      <c r="PR317" s="25">
        <v>13</v>
      </c>
      <c r="PS317" s="25">
        <v>8</v>
      </c>
      <c r="PT317" s="44">
        <v>16.666666666666664</v>
      </c>
      <c r="PU317" s="44">
        <v>50</v>
      </c>
      <c r="PV317" s="44">
        <v>66.666666666666657</v>
      </c>
      <c r="PW317" s="44">
        <v>40</v>
      </c>
      <c r="PX317" s="44">
        <v>100</v>
      </c>
      <c r="PY317" s="44">
        <v>60</v>
      </c>
      <c r="PZ317" s="44">
        <v>80</v>
      </c>
      <c r="QA317" s="44">
        <v>80</v>
      </c>
      <c r="QB317" s="44">
        <v>90.909090909090907</v>
      </c>
      <c r="QC317" s="44">
        <v>100</v>
      </c>
      <c r="QD317" s="44">
        <v>92.307692307692307</v>
      </c>
      <c r="QE317" s="44">
        <v>62.5</v>
      </c>
      <c r="QF317" s="25">
        <v>1</v>
      </c>
      <c r="QG317" s="25">
        <v>1</v>
      </c>
      <c r="QH317" s="25">
        <v>3</v>
      </c>
      <c r="QI317" s="25">
        <v>2</v>
      </c>
      <c r="QJ317" s="25">
        <v>2</v>
      </c>
      <c r="QK317" s="25">
        <v>2</v>
      </c>
      <c r="QL317" s="25">
        <v>5</v>
      </c>
      <c r="QM317" s="25">
        <v>5</v>
      </c>
      <c r="QN317" s="25">
        <v>10</v>
      </c>
      <c r="QO317" s="25">
        <v>5</v>
      </c>
      <c r="QP317" s="25">
        <v>8</v>
      </c>
      <c r="QQ317" s="25">
        <v>6</v>
      </c>
      <c r="QR317" s="25">
        <v>4</v>
      </c>
      <c r="QS317" s="25">
        <v>6</v>
      </c>
      <c r="QT317" s="25">
        <v>5</v>
      </c>
      <c r="QU317" s="25">
        <v>4</v>
      </c>
      <c r="QV317" s="25">
        <v>5</v>
      </c>
      <c r="QW317" s="25">
        <v>5</v>
      </c>
      <c r="QX317" s="25">
        <v>5</v>
      </c>
      <c r="QY317" s="25">
        <v>11</v>
      </c>
      <c r="QZ317" s="25">
        <v>6</v>
      </c>
      <c r="RA317" s="25">
        <v>13</v>
      </c>
      <c r="RB317" s="44">
        <v>16.666666666666664</v>
      </c>
      <c r="RC317" s="44">
        <v>25</v>
      </c>
      <c r="RD317" s="44">
        <v>50</v>
      </c>
      <c r="RE317" s="44">
        <v>40</v>
      </c>
      <c r="RF317" s="44">
        <v>50</v>
      </c>
      <c r="RG317" s="44">
        <v>40</v>
      </c>
      <c r="RH317" s="44">
        <v>100</v>
      </c>
      <c r="RI317" s="44">
        <v>100</v>
      </c>
      <c r="RJ317" s="44">
        <v>90.909090909090907</v>
      </c>
      <c r="RK317" s="44">
        <v>83.333333333333343</v>
      </c>
      <c r="RL317" s="44">
        <v>61.53846153846154</v>
      </c>
      <c r="RM317" s="25">
        <v>2</v>
      </c>
      <c r="RN317" s="25">
        <v>2</v>
      </c>
      <c r="RO317" s="25">
        <v>1</v>
      </c>
      <c r="RP317" s="25">
        <v>2</v>
      </c>
      <c r="RQ317" s="25">
        <v>3</v>
      </c>
      <c r="RR317" s="25">
        <v>3</v>
      </c>
      <c r="RS317" s="25">
        <v>1</v>
      </c>
      <c r="RT317" s="25">
        <v>3</v>
      </c>
      <c r="RU317" s="25">
        <v>5</v>
      </c>
      <c r="RV317" s="25">
        <v>1</v>
      </c>
      <c r="RW317" s="25">
        <v>6</v>
      </c>
      <c r="RX317" s="25">
        <v>3</v>
      </c>
      <c r="RY317" s="25">
        <v>1</v>
      </c>
      <c r="RZ317" s="25">
        <v>1</v>
      </c>
      <c r="SA317" s="25">
        <v>1</v>
      </c>
      <c r="SB317" s="25">
        <v>1</v>
      </c>
      <c r="SC317" s="25">
        <v>3</v>
      </c>
      <c r="SD317" s="25">
        <v>2</v>
      </c>
      <c r="SE317" s="25">
        <v>1</v>
      </c>
      <c r="SF317" s="25">
        <v>2</v>
      </c>
      <c r="SG317" s="25">
        <v>7</v>
      </c>
      <c r="SH317" s="25">
        <v>1</v>
      </c>
      <c r="SI317" s="25">
        <v>5</v>
      </c>
      <c r="SJ317" s="25">
        <v>3</v>
      </c>
      <c r="SK317" s="25">
        <v>1</v>
      </c>
      <c r="SL317" s="25">
        <v>1</v>
      </c>
      <c r="SM317" s="25">
        <v>1</v>
      </c>
      <c r="SN317" s="25">
        <v>1</v>
      </c>
      <c r="SO317" s="25">
        <v>3</v>
      </c>
      <c r="SP317" s="25">
        <v>2</v>
      </c>
      <c r="SQ317" s="25">
        <v>0</v>
      </c>
      <c r="SR317" s="25">
        <v>2</v>
      </c>
      <c r="SS317" s="25">
        <v>5</v>
      </c>
      <c r="ST317" s="25">
        <v>0</v>
      </c>
      <c r="SU317" s="25">
        <v>4</v>
      </c>
      <c r="SV317" s="25">
        <v>2</v>
      </c>
      <c r="SW317" s="44">
        <v>50</v>
      </c>
      <c r="SX317" s="44">
        <v>100</v>
      </c>
      <c r="SY317" s="44">
        <v>25</v>
      </c>
      <c r="SZ317" s="44">
        <v>50</v>
      </c>
      <c r="TA317" s="44">
        <v>100</v>
      </c>
      <c r="TB317" s="44">
        <v>75</v>
      </c>
      <c r="TC317" s="44">
        <v>33.333333333333329</v>
      </c>
      <c r="TD317" s="44">
        <v>60</v>
      </c>
      <c r="TE317" s="44">
        <v>45.454545454545453</v>
      </c>
      <c r="TF317" s="44">
        <v>25</v>
      </c>
      <c r="TG317" s="44">
        <v>60</v>
      </c>
      <c r="TH317" s="44">
        <v>60</v>
      </c>
      <c r="TI317" s="44">
        <v>25</v>
      </c>
      <c r="TJ317" s="44">
        <v>50</v>
      </c>
      <c r="TK317" s="44">
        <v>25</v>
      </c>
      <c r="TL317" s="44">
        <v>25</v>
      </c>
      <c r="TM317" s="44">
        <v>100</v>
      </c>
      <c r="TN317" s="44">
        <v>50</v>
      </c>
      <c r="TO317" s="44">
        <v>33.333333333333329</v>
      </c>
      <c r="TP317" s="44">
        <v>40</v>
      </c>
      <c r="TQ317" s="44">
        <v>63.636363636363633</v>
      </c>
      <c r="TR317" s="44">
        <v>25</v>
      </c>
      <c r="TS317" s="44">
        <v>50</v>
      </c>
      <c r="TT317" s="44">
        <v>60</v>
      </c>
      <c r="TU317" s="44">
        <v>25</v>
      </c>
      <c r="TV317" s="44">
        <v>50</v>
      </c>
      <c r="TW317" s="44">
        <v>25</v>
      </c>
      <c r="TX317" s="44">
        <v>25</v>
      </c>
      <c r="TY317" s="44">
        <v>100</v>
      </c>
      <c r="TZ317" s="44">
        <v>50</v>
      </c>
      <c r="UA317" s="44">
        <v>0</v>
      </c>
      <c r="UB317" s="44">
        <v>40</v>
      </c>
      <c r="UC317" s="44">
        <v>45.454545454545453</v>
      </c>
      <c r="UD317" s="44">
        <v>0</v>
      </c>
      <c r="UE317" s="44">
        <v>40</v>
      </c>
      <c r="UF317" s="44">
        <v>40</v>
      </c>
    </row>
    <row r="318" spans="1:552" x14ac:dyDescent="0.25">
      <c r="A318" s="2" t="str">
        <f t="shared" si="4"/>
        <v xml:space="preserve">530010 Brasília                                                                                                                                     </v>
      </c>
      <c r="B318" s="58">
        <v>530010</v>
      </c>
      <c r="C318" s="2" t="s">
        <v>362</v>
      </c>
      <c r="D318" s="56">
        <v>74</v>
      </c>
      <c r="E318" s="56">
        <v>59</v>
      </c>
      <c r="F318" s="56">
        <v>69</v>
      </c>
      <c r="G318" s="56">
        <v>62</v>
      </c>
      <c r="H318" s="56">
        <v>69</v>
      </c>
      <c r="I318" s="56">
        <v>75</v>
      </c>
      <c r="J318" s="56">
        <v>69</v>
      </c>
      <c r="K318" s="56">
        <v>72</v>
      </c>
      <c r="L318" s="56">
        <v>66</v>
      </c>
      <c r="M318" s="56">
        <v>80</v>
      </c>
      <c r="N318" s="56">
        <v>64</v>
      </c>
      <c r="O318" s="56">
        <v>68</v>
      </c>
      <c r="P318" s="59">
        <v>23</v>
      </c>
      <c r="Q318" s="59">
        <v>27</v>
      </c>
      <c r="R318" s="59">
        <v>31</v>
      </c>
      <c r="S318" s="59">
        <v>34</v>
      </c>
      <c r="T318" s="59">
        <v>37</v>
      </c>
      <c r="U318" s="59">
        <v>44</v>
      </c>
      <c r="V318" s="59">
        <v>43</v>
      </c>
      <c r="W318" s="59">
        <v>45</v>
      </c>
      <c r="X318" s="59">
        <v>42</v>
      </c>
      <c r="Y318" s="59">
        <v>49</v>
      </c>
      <c r="Z318" s="59">
        <v>36</v>
      </c>
      <c r="AA318" s="59">
        <v>35</v>
      </c>
      <c r="AB318" s="62">
        <v>31.081081081081081</v>
      </c>
      <c r="AC318" s="62">
        <v>45.762711864406782</v>
      </c>
      <c r="AD318" s="62">
        <v>44.927536231884055</v>
      </c>
      <c r="AE318" s="62">
        <v>54.838709677419352</v>
      </c>
      <c r="AF318" s="62">
        <v>53.623188405797109</v>
      </c>
      <c r="AG318" s="62">
        <v>58.666666666666664</v>
      </c>
      <c r="AH318" s="62">
        <v>62.318840579710141</v>
      </c>
      <c r="AI318" s="62">
        <v>62.5</v>
      </c>
      <c r="AJ318" s="62">
        <v>63.636363636363633</v>
      </c>
      <c r="AK318" s="62">
        <v>61.250000000000007</v>
      </c>
      <c r="AL318" s="62">
        <v>56.25</v>
      </c>
      <c r="AM318" s="62">
        <v>51.470588235294116</v>
      </c>
      <c r="AN318" s="61">
        <v>45</v>
      </c>
      <c r="AO318" s="25">
        <v>30</v>
      </c>
      <c r="AP318" s="25">
        <v>37</v>
      </c>
      <c r="AQ318" s="25">
        <v>27</v>
      </c>
      <c r="AR318" s="25">
        <v>31</v>
      </c>
      <c r="AS318" s="25">
        <v>28</v>
      </c>
      <c r="AT318" s="25">
        <v>25</v>
      </c>
      <c r="AU318" s="25">
        <v>26</v>
      </c>
      <c r="AV318" s="25">
        <v>18</v>
      </c>
      <c r="AW318" s="25">
        <v>19</v>
      </c>
      <c r="AX318" s="25">
        <v>20</v>
      </c>
      <c r="AY318" s="25">
        <v>19</v>
      </c>
      <c r="AZ318" s="39">
        <v>60.810810810810814</v>
      </c>
      <c r="BA318" s="39">
        <v>50.847457627118644</v>
      </c>
      <c r="BB318" s="39">
        <v>53.623188405797109</v>
      </c>
      <c r="BC318" s="39">
        <v>43.548387096774192</v>
      </c>
      <c r="BD318" s="39">
        <v>44.927536231884055</v>
      </c>
      <c r="BE318" s="39">
        <v>37.333333333333336</v>
      </c>
      <c r="BF318" s="39">
        <v>36.231884057971016</v>
      </c>
      <c r="BG318" s="39">
        <v>36.111111111111107</v>
      </c>
      <c r="BH318" s="39">
        <v>27.27272727272727</v>
      </c>
      <c r="BI318" s="39">
        <v>23.75</v>
      </c>
      <c r="BJ318" s="39">
        <v>31.25</v>
      </c>
      <c r="BK318" s="39">
        <v>27.941176470588236</v>
      </c>
      <c r="BL318" s="25">
        <v>6</v>
      </c>
      <c r="BM318" s="25">
        <v>2</v>
      </c>
      <c r="BN318" s="25">
        <v>1</v>
      </c>
      <c r="BO318" s="25">
        <v>1</v>
      </c>
      <c r="BP318" s="25">
        <v>1</v>
      </c>
      <c r="BQ318" s="25">
        <v>3</v>
      </c>
      <c r="BR318" s="25">
        <v>1</v>
      </c>
      <c r="BS318" s="25">
        <v>1</v>
      </c>
      <c r="BT318" s="25">
        <v>6</v>
      </c>
      <c r="BU318" s="25">
        <v>12</v>
      </c>
      <c r="BV318" s="25">
        <v>8</v>
      </c>
      <c r="BW318" s="25">
        <v>14</v>
      </c>
      <c r="BX318" s="39">
        <v>8.1081081081081088</v>
      </c>
      <c r="BY318" s="39">
        <v>3.3898305084745761</v>
      </c>
      <c r="BZ318" s="39">
        <v>1.4492753623188406</v>
      </c>
      <c r="CA318" s="39">
        <v>1.6129032258064515</v>
      </c>
      <c r="CB318" s="39">
        <v>1.4492753623188406</v>
      </c>
      <c r="CC318" s="39">
        <v>4</v>
      </c>
      <c r="CD318" s="39">
        <v>1.4492753623188406</v>
      </c>
      <c r="CE318" s="39">
        <v>1.3888888888888888</v>
      </c>
      <c r="CF318" s="39">
        <v>9.0909090909090917</v>
      </c>
      <c r="CG318" s="39">
        <v>15</v>
      </c>
      <c r="CH318" s="39">
        <v>12.5</v>
      </c>
      <c r="CI318" s="39">
        <v>20.588235294117645</v>
      </c>
      <c r="CJ318" s="63">
        <v>11</v>
      </c>
      <c r="CK318" s="63">
        <v>7</v>
      </c>
      <c r="CL318" s="63">
        <v>8</v>
      </c>
      <c r="CM318" s="63">
        <v>10</v>
      </c>
      <c r="CN318" s="63">
        <v>12</v>
      </c>
      <c r="CO318" s="63">
        <v>16</v>
      </c>
      <c r="CP318" s="63">
        <v>17</v>
      </c>
      <c r="CQ318" s="63">
        <v>21</v>
      </c>
      <c r="CR318" s="63">
        <v>21</v>
      </c>
      <c r="CS318" s="63">
        <v>19</v>
      </c>
      <c r="CT318" s="63">
        <v>20</v>
      </c>
      <c r="CU318" s="63">
        <v>17</v>
      </c>
      <c r="CV318" s="63">
        <v>3</v>
      </c>
      <c r="CW318" s="63">
        <v>1</v>
      </c>
      <c r="CX318" s="63">
        <v>3</v>
      </c>
      <c r="CY318" s="63">
        <v>2</v>
      </c>
      <c r="CZ318" s="63">
        <v>6</v>
      </c>
      <c r="DA318" s="63">
        <v>4</v>
      </c>
      <c r="DB318" s="63">
        <v>3</v>
      </c>
      <c r="DC318" s="63">
        <v>1</v>
      </c>
      <c r="DD318" s="63">
        <v>2</v>
      </c>
      <c r="DE318" s="63">
        <v>3</v>
      </c>
      <c r="DF318" s="63">
        <v>0</v>
      </c>
      <c r="DG318" s="63">
        <v>1</v>
      </c>
      <c r="DH318" s="25">
        <v>2</v>
      </c>
      <c r="DI318" s="25">
        <v>4</v>
      </c>
      <c r="DJ318" s="25">
        <v>4</v>
      </c>
      <c r="DK318" s="25">
        <v>7</v>
      </c>
      <c r="DL318" s="25">
        <v>5</v>
      </c>
      <c r="DM318" s="25">
        <v>4</v>
      </c>
      <c r="DN318" s="25">
        <v>6</v>
      </c>
      <c r="DO318" s="25">
        <v>3</v>
      </c>
      <c r="DP318" s="25">
        <v>2</v>
      </c>
      <c r="DQ318" s="25">
        <v>4</v>
      </c>
      <c r="DR318" s="25">
        <v>1</v>
      </c>
      <c r="DS318" s="25">
        <v>2</v>
      </c>
      <c r="DT318" s="34">
        <v>16</v>
      </c>
      <c r="DU318" s="34">
        <v>12</v>
      </c>
      <c r="DV318" s="34">
        <v>15</v>
      </c>
      <c r="DW318" s="34">
        <v>19</v>
      </c>
      <c r="DX318" s="34">
        <v>23</v>
      </c>
      <c r="DY318" s="34">
        <v>24</v>
      </c>
      <c r="DZ318" s="34">
        <v>26</v>
      </c>
      <c r="EA318" s="2">
        <v>25</v>
      </c>
      <c r="EB318" s="2">
        <v>25</v>
      </c>
      <c r="EC318" s="2">
        <v>26</v>
      </c>
      <c r="ED318" s="2">
        <v>21</v>
      </c>
      <c r="EE318" s="2">
        <v>20</v>
      </c>
      <c r="EF318" s="34">
        <v>68.75</v>
      </c>
      <c r="EG318" s="34">
        <v>58.333333333333336</v>
      </c>
      <c r="EH318" s="34">
        <v>53.333333333333336</v>
      </c>
      <c r="EI318" s="34">
        <v>52.631578947368418</v>
      </c>
      <c r="EJ318" s="34">
        <v>52.173913043478258</v>
      </c>
      <c r="EK318" s="34">
        <v>66.666666666666657</v>
      </c>
      <c r="EL318" s="34">
        <v>65.384615384615387</v>
      </c>
      <c r="EM318" s="34">
        <v>84</v>
      </c>
      <c r="EN318" s="34">
        <v>84</v>
      </c>
      <c r="EO318" s="34">
        <v>73.076923076923066</v>
      </c>
      <c r="EP318" s="34">
        <v>95.238095238095227</v>
      </c>
      <c r="EQ318" s="34">
        <v>85</v>
      </c>
      <c r="ER318" s="34">
        <v>18.75</v>
      </c>
      <c r="ES318" s="34">
        <v>8.3333333333333321</v>
      </c>
      <c r="ET318" s="34">
        <v>20</v>
      </c>
      <c r="EU318" s="34">
        <v>10.526315789473683</v>
      </c>
      <c r="EV318" s="34">
        <v>26.086956521739129</v>
      </c>
      <c r="EW318" s="34">
        <v>16.666666666666664</v>
      </c>
      <c r="EX318" s="34">
        <v>11.538461538461538</v>
      </c>
      <c r="EY318" s="34">
        <v>4</v>
      </c>
      <c r="EZ318" s="34">
        <v>8</v>
      </c>
      <c r="FA318" s="34">
        <v>11.538461538461538</v>
      </c>
      <c r="FB318" s="34">
        <v>0</v>
      </c>
      <c r="FC318" s="34">
        <v>5</v>
      </c>
      <c r="FD318" s="42">
        <v>12.5</v>
      </c>
      <c r="FE318" s="42">
        <v>33.333333333333329</v>
      </c>
      <c r="FF318" s="42">
        <v>26.666666666666668</v>
      </c>
      <c r="FG318" s="42">
        <v>36.84210526315789</v>
      </c>
      <c r="FH318" s="42">
        <v>21.739130434782609</v>
      </c>
      <c r="FI318" s="42">
        <v>16.666666666666664</v>
      </c>
      <c r="FJ318" s="42">
        <v>23.076923076923077</v>
      </c>
      <c r="FK318" s="42">
        <v>12</v>
      </c>
      <c r="FL318" s="42">
        <v>8</v>
      </c>
      <c r="FM318" s="42">
        <v>15.384615384615385</v>
      </c>
      <c r="FN318" s="42">
        <v>4.7619047619047619</v>
      </c>
      <c r="FO318" s="42">
        <v>10</v>
      </c>
      <c r="FP318" s="42">
        <v>14</v>
      </c>
      <c r="FQ318" s="2">
        <v>10</v>
      </c>
      <c r="FR318" s="2">
        <v>16</v>
      </c>
      <c r="FS318" s="2">
        <v>14</v>
      </c>
      <c r="FT318" s="2">
        <v>13</v>
      </c>
      <c r="FU318" s="2">
        <v>24</v>
      </c>
      <c r="FV318" s="2">
        <v>25</v>
      </c>
      <c r="FW318" s="2">
        <v>30</v>
      </c>
      <c r="FX318" s="2">
        <v>30</v>
      </c>
      <c r="FY318" s="2">
        <v>33</v>
      </c>
      <c r="FZ318" s="2">
        <v>23</v>
      </c>
      <c r="GA318" s="2">
        <v>29</v>
      </c>
      <c r="GB318" s="25">
        <v>1</v>
      </c>
      <c r="GC318" s="25">
        <v>3</v>
      </c>
      <c r="GD318" s="25">
        <v>4</v>
      </c>
      <c r="GE318" s="25">
        <v>7</v>
      </c>
      <c r="GF318" s="25">
        <v>5</v>
      </c>
      <c r="GG318" s="25">
        <v>4</v>
      </c>
      <c r="GH318" s="25">
        <v>5</v>
      </c>
      <c r="GI318" s="25">
        <v>5</v>
      </c>
      <c r="GJ318" s="25">
        <v>2</v>
      </c>
      <c r="GK318" s="25">
        <v>5</v>
      </c>
      <c r="GL318" s="25">
        <v>4</v>
      </c>
      <c r="GM318" s="25">
        <v>3</v>
      </c>
      <c r="GN318" s="2">
        <v>3</v>
      </c>
      <c r="GO318" s="2">
        <v>6</v>
      </c>
      <c r="GP318" s="2">
        <v>3</v>
      </c>
      <c r="GQ318" s="2">
        <v>9</v>
      </c>
      <c r="GR318" s="2">
        <v>12</v>
      </c>
      <c r="GS318" s="2">
        <v>7</v>
      </c>
      <c r="GT318" s="2">
        <v>5</v>
      </c>
      <c r="GU318" s="2">
        <v>4</v>
      </c>
      <c r="GV318" s="2">
        <v>6</v>
      </c>
      <c r="GW318" s="2">
        <v>4</v>
      </c>
      <c r="GX318" s="2">
        <v>1</v>
      </c>
      <c r="GY318" s="2">
        <v>2</v>
      </c>
      <c r="GZ318" s="2">
        <v>18</v>
      </c>
      <c r="HA318" s="2">
        <v>19</v>
      </c>
      <c r="HB318" s="2">
        <v>23</v>
      </c>
      <c r="HC318" s="2">
        <v>30</v>
      </c>
      <c r="HD318" s="2">
        <v>30</v>
      </c>
      <c r="HE318" s="2">
        <v>35</v>
      </c>
      <c r="HF318" s="2">
        <v>35</v>
      </c>
      <c r="HG318" s="2">
        <v>39</v>
      </c>
      <c r="HH318" s="2">
        <v>38</v>
      </c>
      <c r="HI318" s="2">
        <v>42</v>
      </c>
      <c r="HJ318" s="2">
        <v>28</v>
      </c>
      <c r="HK318" s="2">
        <v>34</v>
      </c>
      <c r="HL318" s="34">
        <v>77.777777777777786</v>
      </c>
      <c r="HM318" s="34">
        <v>52.631578947368418</v>
      </c>
      <c r="HN318" s="34">
        <v>69.565217391304344</v>
      </c>
      <c r="HO318" s="34">
        <v>46.666666666666664</v>
      </c>
      <c r="HP318" s="34">
        <v>43.333333333333336</v>
      </c>
      <c r="HQ318" s="34">
        <v>68.571428571428569</v>
      </c>
      <c r="HR318" s="34">
        <v>71.428571428571431</v>
      </c>
      <c r="HS318" s="34">
        <v>76.923076923076934</v>
      </c>
      <c r="HT318" s="34">
        <v>78.94736842105263</v>
      </c>
      <c r="HU318" s="34">
        <v>78.571428571428569</v>
      </c>
      <c r="HV318" s="34">
        <v>82.142857142857139</v>
      </c>
      <c r="HW318" s="34">
        <v>85.294117647058826</v>
      </c>
      <c r="HX318" s="39">
        <v>5.5555555555555554</v>
      </c>
      <c r="HY318" s="39">
        <v>15.789473684210526</v>
      </c>
      <c r="HZ318" s="39">
        <v>17.391304347826086</v>
      </c>
      <c r="IA318" s="39">
        <v>23.333333333333332</v>
      </c>
      <c r="IB318" s="39">
        <v>16.666666666666664</v>
      </c>
      <c r="IC318" s="39">
        <v>11.428571428571429</v>
      </c>
      <c r="ID318" s="39">
        <v>14.285714285714285</v>
      </c>
      <c r="IE318" s="39">
        <v>12.820512820512819</v>
      </c>
      <c r="IF318" s="39">
        <v>5.2631578947368416</v>
      </c>
      <c r="IG318" s="39">
        <v>11.904761904761903</v>
      </c>
      <c r="IH318" s="39">
        <v>14.285714285714285</v>
      </c>
      <c r="II318" s="39">
        <v>8.8235294117647065</v>
      </c>
      <c r="IJ318" s="39">
        <v>16.666666666666664</v>
      </c>
      <c r="IK318" s="39">
        <v>31.578947368421051</v>
      </c>
      <c r="IL318" s="39">
        <v>13.043478260869565</v>
      </c>
      <c r="IM318" s="39">
        <v>30</v>
      </c>
      <c r="IN318" s="39">
        <v>40</v>
      </c>
      <c r="IO318" s="39">
        <v>20</v>
      </c>
      <c r="IP318" s="39">
        <v>14.285714285714285</v>
      </c>
      <c r="IQ318" s="39">
        <v>10.256410256410255</v>
      </c>
      <c r="IR318" s="39">
        <v>15.789473684210526</v>
      </c>
      <c r="IS318" s="39">
        <v>9.5238095238095237</v>
      </c>
      <c r="IT318" s="39">
        <v>3.5714285714285712</v>
      </c>
      <c r="IU318" s="39">
        <v>5.8823529411764701</v>
      </c>
      <c r="IV318" s="39">
        <v>16</v>
      </c>
      <c r="IW318" s="39">
        <v>6</v>
      </c>
      <c r="IX318" s="39">
        <v>16</v>
      </c>
      <c r="IY318" s="39">
        <v>10</v>
      </c>
      <c r="IZ318" s="39">
        <v>9</v>
      </c>
      <c r="JA318" s="39">
        <v>13</v>
      </c>
      <c r="JB318" s="39">
        <v>13</v>
      </c>
      <c r="JC318" s="39">
        <v>18</v>
      </c>
      <c r="JD318" s="2">
        <v>13</v>
      </c>
      <c r="JE318" s="2">
        <v>17</v>
      </c>
      <c r="JF318" s="2">
        <v>16</v>
      </c>
      <c r="JG318" s="2">
        <v>14</v>
      </c>
      <c r="JH318" s="2">
        <v>13</v>
      </c>
      <c r="JI318" s="2">
        <v>6</v>
      </c>
      <c r="JJ318" s="2">
        <v>8</v>
      </c>
      <c r="JK318" s="2">
        <v>6</v>
      </c>
      <c r="JL318" s="2">
        <v>11</v>
      </c>
      <c r="JM318" s="44">
        <v>4</v>
      </c>
      <c r="JN318" s="44">
        <v>8</v>
      </c>
      <c r="JO318" s="44">
        <v>2</v>
      </c>
      <c r="JP318" s="2">
        <v>3</v>
      </c>
      <c r="JQ318" s="2">
        <v>0</v>
      </c>
      <c r="JR318" s="2">
        <v>1</v>
      </c>
      <c r="JS318" s="2">
        <v>1</v>
      </c>
      <c r="JT318" s="2">
        <v>10</v>
      </c>
      <c r="JU318" s="2">
        <v>12</v>
      </c>
      <c r="JV318" s="2">
        <v>7</v>
      </c>
      <c r="JW318" s="2">
        <v>8</v>
      </c>
      <c r="JX318" s="2">
        <v>5</v>
      </c>
      <c r="JY318" s="2">
        <v>7</v>
      </c>
      <c r="JZ318" s="2">
        <v>3</v>
      </c>
      <c r="KA318" s="2">
        <v>2</v>
      </c>
      <c r="KB318" s="25">
        <v>0</v>
      </c>
      <c r="KC318" s="25">
        <v>0</v>
      </c>
      <c r="KD318" s="25">
        <v>3</v>
      </c>
      <c r="KE318" s="25">
        <v>3</v>
      </c>
      <c r="KF318" s="25">
        <v>39</v>
      </c>
      <c r="KG318" s="25">
        <v>24</v>
      </c>
      <c r="KH318" s="25">
        <v>31</v>
      </c>
      <c r="KI318" s="25">
        <v>24</v>
      </c>
      <c r="KJ318" s="25">
        <v>25</v>
      </c>
      <c r="KK318" s="25">
        <v>24</v>
      </c>
      <c r="KL318" s="25">
        <v>24</v>
      </c>
      <c r="KM318" s="25">
        <v>22</v>
      </c>
      <c r="KN318" s="25">
        <v>16</v>
      </c>
      <c r="KO318" s="25">
        <v>17</v>
      </c>
      <c r="KP318" s="25">
        <v>20</v>
      </c>
      <c r="KQ318" s="25">
        <v>18</v>
      </c>
      <c r="KR318" s="44">
        <v>41.025641025641022</v>
      </c>
      <c r="KS318" s="44">
        <v>25</v>
      </c>
      <c r="KT318" s="44">
        <v>51.612903225806448</v>
      </c>
      <c r="KU318" s="44">
        <v>41.666666666666671</v>
      </c>
      <c r="KV318" s="44">
        <v>36</v>
      </c>
      <c r="KW318" s="44">
        <v>54.166666666666664</v>
      </c>
      <c r="KX318" s="44">
        <v>54.166666666666664</v>
      </c>
      <c r="KY318" s="44">
        <v>81.818181818181827</v>
      </c>
      <c r="KZ318" s="44">
        <v>81.25</v>
      </c>
      <c r="LA318" s="44">
        <v>100</v>
      </c>
      <c r="LB318" s="44">
        <v>80</v>
      </c>
      <c r="LC318" s="44">
        <v>77.777777777777786</v>
      </c>
      <c r="LD318" s="44">
        <v>33.333333333333329</v>
      </c>
      <c r="LE318" s="44">
        <v>25</v>
      </c>
      <c r="LF318" s="44">
        <v>25.806451612903224</v>
      </c>
      <c r="LG318" s="44">
        <v>25</v>
      </c>
      <c r="LH318" s="44">
        <v>44</v>
      </c>
      <c r="LI318" s="44">
        <v>16.666666666666664</v>
      </c>
      <c r="LJ318" s="44">
        <v>33.333333333333329</v>
      </c>
      <c r="LK318" s="44">
        <v>9.0909090909090917</v>
      </c>
      <c r="LL318" s="44">
        <v>18.75</v>
      </c>
      <c r="LM318" s="44">
        <v>0</v>
      </c>
      <c r="LN318" s="44">
        <v>5</v>
      </c>
      <c r="LO318" s="44">
        <v>5.5555555555555554</v>
      </c>
      <c r="LP318" s="44">
        <v>25.641025641025639</v>
      </c>
      <c r="LQ318" s="44">
        <v>50</v>
      </c>
      <c r="LR318" s="44">
        <v>22.58064516129032</v>
      </c>
      <c r="LS318" s="44">
        <v>33.333333333333329</v>
      </c>
      <c r="LT318" s="44">
        <v>20</v>
      </c>
      <c r="LU318" s="44">
        <v>29.166666666666668</v>
      </c>
      <c r="LV318" s="44">
        <v>12.5</v>
      </c>
      <c r="LW318" s="44">
        <v>9.0909090909090917</v>
      </c>
      <c r="LX318" s="44">
        <v>0</v>
      </c>
      <c r="LY318" s="44">
        <v>0</v>
      </c>
      <c r="LZ318" s="44">
        <v>15</v>
      </c>
      <c r="MA318" s="44">
        <v>16.666666666666664</v>
      </c>
      <c r="MB318" s="25">
        <v>7</v>
      </c>
      <c r="MC318" s="25">
        <v>4</v>
      </c>
      <c r="MD318" s="25">
        <v>3</v>
      </c>
      <c r="ME318" s="25">
        <v>5</v>
      </c>
      <c r="MF318" s="25">
        <v>8</v>
      </c>
      <c r="MG318" s="25">
        <v>6</v>
      </c>
      <c r="MH318" s="25">
        <v>5</v>
      </c>
      <c r="MI318" s="25">
        <v>3</v>
      </c>
      <c r="MJ318" s="25">
        <v>5</v>
      </c>
      <c r="MK318" s="25">
        <v>5</v>
      </c>
      <c r="ML318" s="25">
        <v>3</v>
      </c>
      <c r="MM318" s="25">
        <v>2</v>
      </c>
      <c r="MN318" s="25">
        <v>16</v>
      </c>
      <c r="MO318" s="25">
        <v>12</v>
      </c>
      <c r="MP318" s="25">
        <v>13</v>
      </c>
      <c r="MQ318" s="25">
        <v>19</v>
      </c>
      <c r="MR318" s="25">
        <v>23</v>
      </c>
      <c r="MS318" s="25">
        <v>23</v>
      </c>
      <c r="MT318" s="25">
        <v>25</v>
      </c>
      <c r="MU318" s="25">
        <v>21</v>
      </c>
      <c r="MV318" s="25">
        <v>14</v>
      </c>
      <c r="MW318" s="44">
        <v>18</v>
      </c>
      <c r="MX318" s="44">
        <v>8</v>
      </c>
      <c r="MY318" s="44">
        <v>8</v>
      </c>
      <c r="MZ318" s="44">
        <v>43.75</v>
      </c>
      <c r="NA318" s="44">
        <v>33.333333333333329</v>
      </c>
      <c r="NB318" s="44">
        <v>23.076923076923077</v>
      </c>
      <c r="NC318" s="44">
        <v>26.315789473684209</v>
      </c>
      <c r="ND318" s="44">
        <v>34.782608695652172</v>
      </c>
      <c r="NE318" s="44">
        <v>26.086956521739129</v>
      </c>
      <c r="NF318" s="44">
        <v>20</v>
      </c>
      <c r="NG318" s="44">
        <v>14.285714285714285</v>
      </c>
      <c r="NH318" s="44">
        <v>35.714285714285715</v>
      </c>
      <c r="NI318" s="44">
        <v>27.777777777777779</v>
      </c>
      <c r="NJ318" s="44">
        <v>37.5</v>
      </c>
      <c r="NK318" s="44">
        <v>25</v>
      </c>
      <c r="NL318" s="25">
        <v>1</v>
      </c>
      <c r="NM318" s="25">
        <v>0</v>
      </c>
      <c r="NN318" s="25">
        <v>0</v>
      </c>
      <c r="NO318" s="25">
        <v>0</v>
      </c>
      <c r="NP318" s="25">
        <v>0</v>
      </c>
      <c r="NQ318" s="25">
        <v>0</v>
      </c>
      <c r="NR318" s="25">
        <v>0</v>
      </c>
      <c r="NS318" s="25">
        <v>0</v>
      </c>
      <c r="NT318" s="25">
        <v>0</v>
      </c>
      <c r="NU318" s="25">
        <v>0</v>
      </c>
      <c r="NV318" s="25">
        <v>0</v>
      </c>
      <c r="NW318" s="25">
        <v>0</v>
      </c>
      <c r="NX318" s="25">
        <v>4</v>
      </c>
      <c r="NY318" s="25">
        <v>3</v>
      </c>
      <c r="NZ318" s="25">
        <v>3</v>
      </c>
      <c r="OA318" s="25">
        <v>5</v>
      </c>
      <c r="OB318" s="25">
        <v>2</v>
      </c>
      <c r="OC318" s="25">
        <v>0</v>
      </c>
      <c r="OD318" s="44">
        <v>1</v>
      </c>
      <c r="OE318" s="44">
        <v>1</v>
      </c>
      <c r="OF318" s="44">
        <v>1</v>
      </c>
      <c r="OG318" s="44">
        <v>3</v>
      </c>
      <c r="OH318" s="44">
        <v>0</v>
      </c>
      <c r="OI318" s="44">
        <v>1</v>
      </c>
      <c r="OJ318" s="44">
        <v>25</v>
      </c>
      <c r="OK318" s="44">
        <v>0</v>
      </c>
      <c r="OL318" s="44">
        <v>0</v>
      </c>
      <c r="OM318" s="44">
        <v>0</v>
      </c>
      <c r="ON318" s="44">
        <v>0</v>
      </c>
      <c r="OO318" s="44">
        <v>999999999</v>
      </c>
      <c r="OP318" s="44">
        <v>0</v>
      </c>
      <c r="OQ318" s="44">
        <v>0</v>
      </c>
      <c r="OR318" s="44">
        <v>0</v>
      </c>
      <c r="OS318" s="44">
        <v>0</v>
      </c>
      <c r="OT318" s="44">
        <v>999999999</v>
      </c>
      <c r="OU318" s="44">
        <v>0</v>
      </c>
      <c r="OV318" s="25">
        <v>44</v>
      </c>
      <c r="OW318" s="25">
        <v>48</v>
      </c>
      <c r="OX318" s="25">
        <v>52</v>
      </c>
      <c r="OY318" s="25">
        <v>58</v>
      </c>
      <c r="OZ318" s="25">
        <v>70</v>
      </c>
      <c r="PA318" s="25">
        <v>64</v>
      </c>
      <c r="PB318" s="25">
        <v>70</v>
      </c>
      <c r="PC318" s="25">
        <v>78</v>
      </c>
      <c r="PD318" s="25">
        <v>71</v>
      </c>
      <c r="PE318" s="25">
        <v>68</v>
      </c>
      <c r="PF318" s="25">
        <v>57</v>
      </c>
      <c r="PG318" s="25">
        <v>24</v>
      </c>
      <c r="PH318" s="25">
        <v>90</v>
      </c>
      <c r="PI318" s="25">
        <v>88</v>
      </c>
      <c r="PJ318" s="25">
        <v>90</v>
      </c>
      <c r="PK318" s="25">
        <v>92</v>
      </c>
      <c r="PL318" s="25">
        <v>94</v>
      </c>
      <c r="PM318" s="25">
        <v>93</v>
      </c>
      <c r="PN318" s="25">
        <v>97</v>
      </c>
      <c r="PO318" s="25">
        <v>96</v>
      </c>
      <c r="PP318" s="25">
        <v>83</v>
      </c>
      <c r="PQ318" s="25">
        <v>83</v>
      </c>
      <c r="PR318" s="25">
        <v>75</v>
      </c>
      <c r="PS318" s="25">
        <v>67</v>
      </c>
      <c r="PT318" s="44">
        <v>48.888888888888886</v>
      </c>
      <c r="PU318" s="44">
        <v>54.54545454545454</v>
      </c>
      <c r="PV318" s="44">
        <v>57.777777777777771</v>
      </c>
      <c r="PW318" s="44">
        <v>63.04347826086957</v>
      </c>
      <c r="PX318" s="44">
        <v>74.468085106382972</v>
      </c>
      <c r="PY318" s="44">
        <v>68.817204301075279</v>
      </c>
      <c r="PZ318" s="44">
        <v>72.164948453608247</v>
      </c>
      <c r="QA318" s="44">
        <v>81.25</v>
      </c>
      <c r="QB318" s="44">
        <v>85.542168674698786</v>
      </c>
      <c r="QC318" s="44">
        <v>81.92771084337349</v>
      </c>
      <c r="QD318" s="44">
        <v>76</v>
      </c>
      <c r="QE318" s="44">
        <v>35.820895522388057</v>
      </c>
      <c r="QF318" s="25">
        <v>38</v>
      </c>
      <c r="QG318" s="25">
        <v>48</v>
      </c>
      <c r="QH318" s="25">
        <v>54</v>
      </c>
      <c r="QI318" s="25">
        <v>48</v>
      </c>
      <c r="QJ318" s="25">
        <v>60</v>
      </c>
      <c r="QK318" s="25">
        <v>61</v>
      </c>
      <c r="QL318" s="25">
        <v>62</v>
      </c>
      <c r="QM318" s="25">
        <v>72</v>
      </c>
      <c r="QN318" s="25">
        <v>59</v>
      </c>
      <c r="QO318" s="25">
        <v>56</v>
      </c>
      <c r="QP318" s="25">
        <v>32</v>
      </c>
      <c r="QQ318" s="25">
        <v>90</v>
      </c>
      <c r="QR318" s="25">
        <v>88</v>
      </c>
      <c r="QS318" s="25">
        <v>90</v>
      </c>
      <c r="QT318" s="25">
        <v>92</v>
      </c>
      <c r="QU318" s="25">
        <v>94</v>
      </c>
      <c r="QV318" s="25">
        <v>93</v>
      </c>
      <c r="QW318" s="25">
        <v>97</v>
      </c>
      <c r="QX318" s="25">
        <v>96</v>
      </c>
      <c r="QY318" s="25">
        <v>83</v>
      </c>
      <c r="QZ318" s="25">
        <v>83</v>
      </c>
      <c r="RA318" s="25">
        <v>75</v>
      </c>
      <c r="RB318" s="44">
        <v>42.222222222222221</v>
      </c>
      <c r="RC318" s="44">
        <v>54.54545454545454</v>
      </c>
      <c r="RD318" s="44">
        <v>60</v>
      </c>
      <c r="RE318" s="44">
        <v>52.173913043478258</v>
      </c>
      <c r="RF318" s="44">
        <v>63.829787234042556</v>
      </c>
      <c r="RG318" s="44">
        <v>65.591397849462368</v>
      </c>
      <c r="RH318" s="44">
        <v>63.917525773195869</v>
      </c>
      <c r="RI318" s="44">
        <v>75</v>
      </c>
      <c r="RJ318" s="44">
        <v>71.084337349397586</v>
      </c>
      <c r="RK318" s="44">
        <v>67.46987951807229</v>
      </c>
      <c r="RL318" s="44">
        <v>42.666666666666671</v>
      </c>
      <c r="RM318" s="25">
        <v>45</v>
      </c>
      <c r="RN318" s="25">
        <v>39</v>
      </c>
      <c r="RO318" s="25">
        <v>44</v>
      </c>
      <c r="RP318" s="25">
        <v>46</v>
      </c>
      <c r="RQ318" s="25">
        <v>52</v>
      </c>
      <c r="RR318" s="25">
        <v>59</v>
      </c>
      <c r="RS318" s="25">
        <v>58</v>
      </c>
      <c r="RT318" s="25">
        <v>48</v>
      </c>
      <c r="RU318" s="25">
        <v>36</v>
      </c>
      <c r="RV318" s="25">
        <v>44</v>
      </c>
      <c r="RW318" s="25">
        <v>32</v>
      </c>
      <c r="RX318" s="25">
        <v>32</v>
      </c>
      <c r="RY318" s="25">
        <v>30</v>
      </c>
      <c r="RZ318" s="25">
        <v>22</v>
      </c>
      <c r="SA318" s="25">
        <v>30</v>
      </c>
      <c r="SB318" s="25">
        <v>28</v>
      </c>
      <c r="SC318" s="25">
        <v>33</v>
      </c>
      <c r="SD318" s="25">
        <v>34</v>
      </c>
      <c r="SE318" s="25">
        <v>31</v>
      </c>
      <c r="SF318" s="25">
        <v>37</v>
      </c>
      <c r="SG318" s="25">
        <v>38</v>
      </c>
      <c r="SH318" s="25">
        <v>33</v>
      </c>
      <c r="SI318" s="25">
        <v>31</v>
      </c>
      <c r="SJ318" s="25">
        <v>28</v>
      </c>
      <c r="SK318" s="25">
        <v>27</v>
      </c>
      <c r="SL318" s="25">
        <v>16</v>
      </c>
      <c r="SM318" s="25">
        <v>23</v>
      </c>
      <c r="SN318" s="25">
        <v>26</v>
      </c>
      <c r="SO318" s="25">
        <v>32</v>
      </c>
      <c r="SP318" s="25">
        <v>32</v>
      </c>
      <c r="SQ318" s="25">
        <v>30</v>
      </c>
      <c r="SR318" s="25">
        <v>29</v>
      </c>
      <c r="SS318" s="25">
        <v>28</v>
      </c>
      <c r="ST318" s="25">
        <v>25</v>
      </c>
      <c r="SU318" s="25">
        <v>22</v>
      </c>
      <c r="SV318" s="25">
        <v>18</v>
      </c>
      <c r="SW318" s="44">
        <v>60.810810810810814</v>
      </c>
      <c r="SX318" s="44">
        <v>66.101694915254242</v>
      </c>
      <c r="SY318" s="44">
        <v>63.768115942028977</v>
      </c>
      <c r="SZ318" s="44">
        <v>74.193548387096769</v>
      </c>
      <c r="TA318" s="44">
        <v>75.362318840579718</v>
      </c>
      <c r="TB318" s="44">
        <v>78.666666666666657</v>
      </c>
      <c r="TC318" s="44">
        <v>84.05797101449275</v>
      </c>
      <c r="TD318" s="44">
        <v>66.666666666666657</v>
      </c>
      <c r="TE318" s="44">
        <v>54.54545454545454</v>
      </c>
      <c r="TF318" s="44">
        <v>55.000000000000007</v>
      </c>
      <c r="TG318" s="44">
        <v>50</v>
      </c>
      <c r="TH318" s="44">
        <v>47.058823529411761</v>
      </c>
      <c r="TI318" s="44">
        <v>40.54054054054054</v>
      </c>
      <c r="TJ318" s="44">
        <v>37.288135593220339</v>
      </c>
      <c r="TK318" s="44">
        <v>43.478260869565219</v>
      </c>
      <c r="TL318" s="44">
        <v>45.161290322580641</v>
      </c>
      <c r="TM318" s="44">
        <v>47.826086956521742</v>
      </c>
      <c r="TN318" s="44">
        <v>45.333333333333329</v>
      </c>
      <c r="TO318" s="44">
        <v>44.927536231884055</v>
      </c>
      <c r="TP318" s="44">
        <v>51.388888888888886</v>
      </c>
      <c r="TQ318" s="44">
        <v>57.575757575757578</v>
      </c>
      <c r="TR318" s="44">
        <v>41.25</v>
      </c>
      <c r="TS318" s="44">
        <v>48.4375</v>
      </c>
      <c r="TT318" s="44">
        <v>41.17647058823529</v>
      </c>
      <c r="TU318" s="44">
        <v>36.486486486486484</v>
      </c>
      <c r="TV318" s="44">
        <v>27.118644067796609</v>
      </c>
      <c r="TW318" s="44">
        <v>33.333333333333329</v>
      </c>
      <c r="TX318" s="44">
        <v>41.935483870967744</v>
      </c>
      <c r="TY318" s="44">
        <v>46.376811594202898</v>
      </c>
      <c r="TZ318" s="44">
        <v>42.666666666666671</v>
      </c>
      <c r="UA318" s="44">
        <v>43.478260869565219</v>
      </c>
      <c r="UB318" s="44">
        <v>40.277777777777779</v>
      </c>
      <c r="UC318" s="44">
        <v>42.424242424242422</v>
      </c>
      <c r="UD318" s="44">
        <v>31.25</v>
      </c>
      <c r="UE318" s="44">
        <v>34.375</v>
      </c>
      <c r="UF318" s="44">
        <v>26.47058823529412</v>
      </c>
    </row>
    <row r="319" spans="1:552" x14ac:dyDescent="0.25">
      <c r="A319" s="2" t="str">
        <f t="shared" si="4"/>
        <v>11 Rondônia</v>
      </c>
      <c r="B319" s="2">
        <v>11</v>
      </c>
      <c r="C319" s="2" t="s">
        <v>9</v>
      </c>
      <c r="D319" s="56">
        <v>56</v>
      </c>
      <c r="E319" s="56">
        <v>54</v>
      </c>
      <c r="F319" s="56">
        <v>65</v>
      </c>
      <c r="G319" s="56">
        <v>70</v>
      </c>
      <c r="H319" s="56">
        <v>55</v>
      </c>
      <c r="I319" s="56">
        <v>68</v>
      </c>
      <c r="J319" s="56">
        <v>75</v>
      </c>
      <c r="K319" s="56">
        <v>84</v>
      </c>
      <c r="L319" s="56">
        <v>95</v>
      </c>
      <c r="M319" s="56">
        <v>62</v>
      </c>
      <c r="N319" s="56">
        <v>63</v>
      </c>
      <c r="O319" s="56">
        <v>73</v>
      </c>
      <c r="P319" s="61">
        <v>23</v>
      </c>
      <c r="Q319" s="61">
        <v>20</v>
      </c>
      <c r="R319" s="61">
        <v>31</v>
      </c>
      <c r="S319" s="61">
        <v>39</v>
      </c>
      <c r="T319" s="61">
        <v>26</v>
      </c>
      <c r="U319" s="61">
        <v>45</v>
      </c>
      <c r="V319" s="61">
        <v>42</v>
      </c>
      <c r="W319" s="61">
        <v>54</v>
      </c>
      <c r="X319" s="61">
        <v>54</v>
      </c>
      <c r="Y319" s="61">
        <v>40</v>
      </c>
      <c r="Z319" s="61">
        <v>38</v>
      </c>
      <c r="AA319" s="61">
        <v>40</v>
      </c>
      <c r="AB319" s="62">
        <v>41.071428571428569</v>
      </c>
      <c r="AC319" s="62">
        <v>37.037037037037038</v>
      </c>
      <c r="AD319" s="62">
        <v>47.692307692307693</v>
      </c>
      <c r="AE319" s="62">
        <v>55.714285714285715</v>
      </c>
      <c r="AF319" s="62">
        <v>47.272727272727273</v>
      </c>
      <c r="AG319" s="62">
        <v>66.17647058823529</v>
      </c>
      <c r="AH319" s="62">
        <v>56.000000000000007</v>
      </c>
      <c r="AI319" s="62">
        <v>64.285714285714292</v>
      </c>
      <c r="AJ319" s="62">
        <v>56.84210526315789</v>
      </c>
      <c r="AK319" s="62">
        <v>64.516129032258064</v>
      </c>
      <c r="AL319" s="62">
        <v>60.317460317460316</v>
      </c>
      <c r="AM319" s="62">
        <v>54.794520547945204</v>
      </c>
      <c r="AN319" s="25">
        <v>32</v>
      </c>
      <c r="AO319" s="25">
        <v>31</v>
      </c>
      <c r="AP319" s="25">
        <v>34</v>
      </c>
      <c r="AQ319" s="25">
        <v>27</v>
      </c>
      <c r="AR319" s="25">
        <v>26</v>
      </c>
      <c r="AS319" s="25">
        <v>20</v>
      </c>
      <c r="AT319" s="25">
        <v>30</v>
      </c>
      <c r="AU319" s="25">
        <v>28</v>
      </c>
      <c r="AV319" s="25">
        <v>35</v>
      </c>
      <c r="AW319" s="25">
        <v>19</v>
      </c>
      <c r="AX319" s="25">
        <v>23</v>
      </c>
      <c r="AY319" s="25">
        <v>30</v>
      </c>
      <c r="AZ319" s="39">
        <v>57.142857142857139</v>
      </c>
      <c r="BA319" s="39">
        <v>57.407407407407405</v>
      </c>
      <c r="BB319" s="39">
        <v>52.307692307692314</v>
      </c>
      <c r="BC319" s="39">
        <v>38.571428571428577</v>
      </c>
      <c r="BD319" s="39">
        <v>47.272727272727273</v>
      </c>
      <c r="BE319" s="39">
        <v>29.411764705882355</v>
      </c>
      <c r="BF319" s="39">
        <v>40</v>
      </c>
      <c r="BG319" s="39">
        <v>33.333333333333329</v>
      </c>
      <c r="BH319" s="39">
        <v>36.84210526315789</v>
      </c>
      <c r="BI319" s="39">
        <v>30.64516129032258</v>
      </c>
      <c r="BJ319" s="39">
        <v>36.507936507936506</v>
      </c>
      <c r="BK319" s="39">
        <v>41.095890410958901</v>
      </c>
      <c r="BL319" s="61">
        <v>1</v>
      </c>
      <c r="BM319" s="61">
        <v>3</v>
      </c>
      <c r="BN319" s="61">
        <v>0</v>
      </c>
      <c r="BO319" s="61">
        <v>4</v>
      </c>
      <c r="BP319" s="61">
        <v>3</v>
      </c>
      <c r="BQ319" s="61">
        <v>3</v>
      </c>
      <c r="BR319" s="61">
        <v>3</v>
      </c>
      <c r="BS319" s="61">
        <v>2</v>
      </c>
      <c r="BT319" s="61">
        <v>6</v>
      </c>
      <c r="BU319" s="61">
        <v>3</v>
      </c>
      <c r="BV319" s="61">
        <v>2</v>
      </c>
      <c r="BW319" s="61">
        <v>3</v>
      </c>
      <c r="BX319" s="39">
        <v>1.7857142857142856</v>
      </c>
      <c r="BY319" s="39">
        <v>5.5555555555555554</v>
      </c>
      <c r="BZ319" s="39">
        <v>0</v>
      </c>
      <c r="CA319" s="39">
        <v>5.7142857142857144</v>
      </c>
      <c r="CB319" s="39">
        <v>5.4545454545454541</v>
      </c>
      <c r="CC319" s="39">
        <v>4.4117647058823533</v>
      </c>
      <c r="CD319" s="39">
        <v>4</v>
      </c>
      <c r="CE319" s="39">
        <v>2.3809523809523809</v>
      </c>
      <c r="CF319" s="39">
        <v>6.3157894736842106</v>
      </c>
      <c r="CG319" s="39">
        <v>4.838709677419355</v>
      </c>
      <c r="CH319" s="39">
        <v>3.1746031746031744</v>
      </c>
      <c r="CI319" s="39">
        <v>4.10958904109589</v>
      </c>
      <c r="CJ319" s="25">
        <v>11</v>
      </c>
      <c r="CK319" s="25">
        <v>11</v>
      </c>
      <c r="CL319" s="25">
        <v>13</v>
      </c>
      <c r="CM319" s="25">
        <v>16</v>
      </c>
      <c r="CN319" s="25">
        <v>10</v>
      </c>
      <c r="CO319" s="25">
        <v>16</v>
      </c>
      <c r="CP319" s="25">
        <v>22</v>
      </c>
      <c r="CQ319" s="25">
        <v>32</v>
      </c>
      <c r="CR319" s="25">
        <v>28</v>
      </c>
      <c r="CS319" s="25">
        <v>16</v>
      </c>
      <c r="CT319" s="25">
        <v>14</v>
      </c>
      <c r="CU319" s="25">
        <v>17</v>
      </c>
      <c r="CV319" s="64">
        <v>2</v>
      </c>
      <c r="CW319" s="64">
        <v>0</v>
      </c>
      <c r="CX319" s="64">
        <v>1</v>
      </c>
      <c r="CY319" s="64">
        <v>2</v>
      </c>
      <c r="CZ319" s="64">
        <v>2</v>
      </c>
      <c r="DA319" s="64">
        <v>1</v>
      </c>
      <c r="DB319" s="64">
        <v>1</v>
      </c>
      <c r="DC319" s="64">
        <v>9</v>
      </c>
      <c r="DD319" s="64">
        <v>8</v>
      </c>
      <c r="DE319" s="64">
        <v>5</v>
      </c>
      <c r="DF319" s="64">
        <v>5</v>
      </c>
      <c r="DG319" s="64">
        <v>3</v>
      </c>
      <c r="DH319" s="33">
        <v>6</v>
      </c>
      <c r="DI319" s="33">
        <v>4</v>
      </c>
      <c r="DJ319" s="33">
        <v>8</v>
      </c>
      <c r="DK319" s="33">
        <v>8</v>
      </c>
      <c r="DL319" s="33">
        <v>6</v>
      </c>
      <c r="DM319" s="33">
        <v>11</v>
      </c>
      <c r="DN319" s="34">
        <v>5</v>
      </c>
      <c r="DO319" s="34">
        <v>4</v>
      </c>
      <c r="DP319" s="34">
        <v>4</v>
      </c>
      <c r="DQ319" s="34">
        <v>2</v>
      </c>
      <c r="DR319" s="34">
        <v>4</v>
      </c>
      <c r="DS319" s="34">
        <v>6</v>
      </c>
      <c r="DT319" s="25">
        <v>19</v>
      </c>
      <c r="DU319" s="25">
        <v>15</v>
      </c>
      <c r="DV319" s="25">
        <v>22</v>
      </c>
      <c r="DW319" s="25">
        <v>26</v>
      </c>
      <c r="DX319" s="25">
        <v>18</v>
      </c>
      <c r="DY319" s="25">
        <v>28</v>
      </c>
      <c r="DZ319" s="25">
        <v>28</v>
      </c>
      <c r="EA319" s="25">
        <v>45</v>
      </c>
      <c r="EB319" s="25">
        <v>40</v>
      </c>
      <c r="EC319" s="25">
        <v>23</v>
      </c>
      <c r="ED319" s="25">
        <v>23</v>
      </c>
      <c r="EE319" s="25">
        <v>26</v>
      </c>
      <c r="EF319" s="34">
        <v>57.894736842105267</v>
      </c>
      <c r="EG319" s="34">
        <v>73.333333333333329</v>
      </c>
      <c r="EH319" s="34">
        <v>59.090909090909093</v>
      </c>
      <c r="EI319" s="34">
        <v>61.53846153846154</v>
      </c>
      <c r="EJ319" s="34">
        <v>55.555555555555557</v>
      </c>
      <c r="EK319" s="34">
        <v>57.142857142857139</v>
      </c>
      <c r="EL319" s="34">
        <v>78.571428571428569</v>
      </c>
      <c r="EM319" s="34">
        <v>71.111111111111114</v>
      </c>
      <c r="EN319" s="34">
        <v>70</v>
      </c>
      <c r="EO319" s="34">
        <v>69.565217391304344</v>
      </c>
      <c r="EP319" s="34">
        <v>60.869565217391312</v>
      </c>
      <c r="EQ319" s="34">
        <v>65.384615384615387</v>
      </c>
      <c r="ER319" s="34">
        <v>10.526315789473683</v>
      </c>
      <c r="ES319" s="34">
        <v>0</v>
      </c>
      <c r="ET319" s="34">
        <v>4.5454545454545459</v>
      </c>
      <c r="EU319" s="34">
        <v>7.6923076923076925</v>
      </c>
      <c r="EV319" s="34">
        <v>11.111111111111111</v>
      </c>
      <c r="EW319" s="34">
        <v>3.5714285714285712</v>
      </c>
      <c r="EX319" s="34">
        <v>3.5714285714285712</v>
      </c>
      <c r="EY319" s="34">
        <v>20</v>
      </c>
      <c r="EZ319" s="34">
        <v>20</v>
      </c>
      <c r="FA319" s="34">
        <v>21.739130434782609</v>
      </c>
      <c r="FB319" s="34">
        <v>21.739130434782609</v>
      </c>
      <c r="FC319" s="34">
        <v>11.538461538461538</v>
      </c>
      <c r="FD319" s="42">
        <v>31.578947368421051</v>
      </c>
      <c r="FE319" s="42">
        <v>26.666666666666668</v>
      </c>
      <c r="FF319" s="42">
        <v>36.363636363636367</v>
      </c>
      <c r="FG319" s="42">
        <v>30.76923076923077</v>
      </c>
      <c r="FH319" s="42">
        <v>33.333333333333329</v>
      </c>
      <c r="FI319" s="42">
        <v>39.285714285714285</v>
      </c>
      <c r="FJ319" s="42">
        <v>17.857142857142858</v>
      </c>
      <c r="FK319" s="42">
        <v>8.8888888888888893</v>
      </c>
      <c r="FL319" s="42">
        <v>10</v>
      </c>
      <c r="FM319" s="42">
        <v>8.695652173913043</v>
      </c>
      <c r="FN319" s="42">
        <v>17.391304347826086</v>
      </c>
      <c r="FO319" s="42">
        <v>23.076923076923077</v>
      </c>
      <c r="FP319" s="42">
        <v>13</v>
      </c>
      <c r="FQ319" s="34">
        <v>13</v>
      </c>
      <c r="FR319" s="34">
        <v>18</v>
      </c>
      <c r="FS319" s="34">
        <v>17</v>
      </c>
      <c r="FT319" s="34">
        <v>18</v>
      </c>
      <c r="FU319" s="34">
        <v>21</v>
      </c>
      <c r="FV319" s="34">
        <v>25</v>
      </c>
      <c r="FW319" s="34">
        <v>41</v>
      </c>
      <c r="FX319" s="34">
        <v>38</v>
      </c>
      <c r="FY319" s="34">
        <v>26</v>
      </c>
      <c r="FZ319" s="34">
        <v>27</v>
      </c>
      <c r="GA319" s="34">
        <v>35</v>
      </c>
      <c r="GB319" s="2">
        <v>2</v>
      </c>
      <c r="GC319" s="2">
        <v>2</v>
      </c>
      <c r="GD319" s="2">
        <v>4</v>
      </c>
      <c r="GE319" s="2">
        <v>7</v>
      </c>
      <c r="GF319" s="2">
        <v>3</v>
      </c>
      <c r="GG319" s="2">
        <v>6</v>
      </c>
      <c r="GH319" s="2">
        <v>6</v>
      </c>
      <c r="GI319" s="2">
        <v>4</v>
      </c>
      <c r="GJ319" s="2">
        <v>6</v>
      </c>
      <c r="GK319" s="2">
        <v>2</v>
      </c>
      <c r="GL319" s="2">
        <v>4</v>
      </c>
      <c r="GM319" s="2">
        <v>1</v>
      </c>
      <c r="GN319" s="2">
        <v>6</v>
      </c>
      <c r="GO319" s="2">
        <v>3</v>
      </c>
      <c r="GP319" s="2">
        <v>6</v>
      </c>
      <c r="GQ319" s="2">
        <v>5</v>
      </c>
      <c r="GR319" s="2">
        <v>3</v>
      </c>
      <c r="GS319" s="2">
        <v>9</v>
      </c>
      <c r="GT319" s="2">
        <v>7</v>
      </c>
      <c r="GU319" s="2">
        <v>5</v>
      </c>
      <c r="GV319" s="2">
        <v>5</v>
      </c>
      <c r="GW319" s="2">
        <v>6</v>
      </c>
      <c r="GX319" s="2">
        <v>5</v>
      </c>
      <c r="GY319" s="2">
        <v>3</v>
      </c>
      <c r="GZ319" s="2">
        <v>21</v>
      </c>
      <c r="HA319" s="2">
        <v>18</v>
      </c>
      <c r="HB319" s="2">
        <v>28</v>
      </c>
      <c r="HC319" s="2">
        <v>29</v>
      </c>
      <c r="HD319" s="2">
        <v>24</v>
      </c>
      <c r="HE319" s="2">
        <v>36</v>
      </c>
      <c r="HF319" s="2">
        <v>38</v>
      </c>
      <c r="HG319" s="2">
        <v>50</v>
      </c>
      <c r="HH319" s="2">
        <v>49</v>
      </c>
      <c r="HI319" s="2">
        <v>34</v>
      </c>
      <c r="HJ319" s="2">
        <v>36</v>
      </c>
      <c r="HK319" s="2">
        <v>39</v>
      </c>
      <c r="HL319" s="34">
        <v>61.904761904761905</v>
      </c>
      <c r="HM319" s="34">
        <v>72.222222222222214</v>
      </c>
      <c r="HN319" s="34">
        <v>64.285714285714292</v>
      </c>
      <c r="HO319" s="34">
        <v>58.620689655172406</v>
      </c>
      <c r="HP319" s="34">
        <v>75</v>
      </c>
      <c r="HQ319" s="34">
        <v>58.333333333333336</v>
      </c>
      <c r="HR319" s="34">
        <v>65.789473684210535</v>
      </c>
      <c r="HS319" s="34">
        <v>82</v>
      </c>
      <c r="HT319" s="34">
        <v>77.551020408163268</v>
      </c>
      <c r="HU319" s="34">
        <v>76.470588235294116</v>
      </c>
      <c r="HV319" s="34">
        <v>75</v>
      </c>
      <c r="HW319" s="34">
        <v>89.743589743589752</v>
      </c>
      <c r="HX319" s="39">
        <v>9.5238095238095237</v>
      </c>
      <c r="HY319" s="39">
        <v>11.111111111111111</v>
      </c>
      <c r="HZ319" s="39">
        <v>14.285714285714285</v>
      </c>
      <c r="IA319" s="39">
        <v>24.137931034482758</v>
      </c>
      <c r="IB319" s="39">
        <v>12.5</v>
      </c>
      <c r="IC319" s="39">
        <v>16.666666666666664</v>
      </c>
      <c r="ID319" s="39">
        <v>15.789473684210526</v>
      </c>
      <c r="IE319" s="39">
        <v>8</v>
      </c>
      <c r="IF319" s="39">
        <v>12.244897959183673</v>
      </c>
      <c r="IG319" s="39">
        <v>5.8823529411764701</v>
      </c>
      <c r="IH319" s="39">
        <v>11.111111111111111</v>
      </c>
      <c r="II319" s="39">
        <v>2.5641025641025639</v>
      </c>
      <c r="IJ319" s="39">
        <v>28.571428571428569</v>
      </c>
      <c r="IK319" s="39">
        <v>16.666666666666664</v>
      </c>
      <c r="IL319" s="39">
        <v>21.428571428571427</v>
      </c>
      <c r="IM319" s="39">
        <v>17.241379310344829</v>
      </c>
      <c r="IN319" s="39">
        <v>12.5</v>
      </c>
      <c r="IO319" s="39">
        <v>25</v>
      </c>
      <c r="IP319" s="39">
        <v>18.421052631578945</v>
      </c>
      <c r="IQ319" s="39">
        <v>10</v>
      </c>
      <c r="IR319" s="39">
        <v>10.204081632653061</v>
      </c>
      <c r="IS319" s="39">
        <v>17.647058823529413</v>
      </c>
      <c r="IT319" s="39">
        <v>13.888888888888889</v>
      </c>
      <c r="IU319" s="39">
        <v>7.6923076923076925</v>
      </c>
      <c r="IV319" s="39">
        <v>14</v>
      </c>
      <c r="IW319" s="39">
        <v>8</v>
      </c>
      <c r="IX319" s="39">
        <v>14</v>
      </c>
      <c r="IY319" s="39">
        <v>8</v>
      </c>
      <c r="IZ319" s="39">
        <v>5</v>
      </c>
      <c r="JA319" s="39">
        <v>5</v>
      </c>
      <c r="JB319" s="39">
        <v>9</v>
      </c>
      <c r="JC319" s="39">
        <v>16</v>
      </c>
      <c r="JD319" s="35">
        <v>18</v>
      </c>
      <c r="JE319" s="35">
        <v>12</v>
      </c>
      <c r="JF319" s="35">
        <v>19</v>
      </c>
      <c r="JG319" s="35">
        <v>21</v>
      </c>
      <c r="JH319" s="35">
        <v>5</v>
      </c>
      <c r="JI319" s="35">
        <v>4</v>
      </c>
      <c r="JJ319" s="35">
        <v>6</v>
      </c>
      <c r="JK319" s="35">
        <v>7</v>
      </c>
      <c r="JL319" s="35">
        <v>8</v>
      </c>
      <c r="JM319" s="44">
        <v>10</v>
      </c>
      <c r="JN319" s="44">
        <v>8</v>
      </c>
      <c r="JO319" s="44">
        <v>2</v>
      </c>
      <c r="JP319" s="2">
        <v>8</v>
      </c>
      <c r="JQ319" s="2">
        <v>4</v>
      </c>
      <c r="JR319" s="2">
        <v>1</v>
      </c>
      <c r="JS319" s="2">
        <v>2</v>
      </c>
      <c r="JT319" s="2">
        <v>12</v>
      </c>
      <c r="JU319" s="2">
        <v>13</v>
      </c>
      <c r="JV319" s="2">
        <v>11</v>
      </c>
      <c r="JW319" s="2">
        <v>10</v>
      </c>
      <c r="JX319" s="2">
        <v>11</v>
      </c>
      <c r="JY319" s="2">
        <v>4</v>
      </c>
      <c r="JZ319" s="2">
        <v>11</v>
      </c>
      <c r="KA319" s="2">
        <v>9</v>
      </c>
      <c r="KB319" s="39">
        <v>9</v>
      </c>
      <c r="KC319" s="39">
        <v>3</v>
      </c>
      <c r="KD319" s="39">
        <v>2</v>
      </c>
      <c r="KE319" s="39">
        <v>7</v>
      </c>
      <c r="KF319" s="39">
        <v>31</v>
      </c>
      <c r="KG319" s="39">
        <v>25</v>
      </c>
      <c r="KH319" s="39">
        <v>31</v>
      </c>
      <c r="KI319" s="39">
        <v>25</v>
      </c>
      <c r="KJ319" s="39">
        <v>24</v>
      </c>
      <c r="KK319" s="39">
        <v>19</v>
      </c>
      <c r="KL319" s="39">
        <v>28</v>
      </c>
      <c r="KM319" s="39">
        <v>27</v>
      </c>
      <c r="KN319" s="39">
        <v>35</v>
      </c>
      <c r="KO319" s="39">
        <v>19</v>
      </c>
      <c r="KP319" s="39">
        <v>22</v>
      </c>
      <c r="KQ319" s="39">
        <v>30</v>
      </c>
      <c r="KR319" s="44">
        <v>45.161290322580641</v>
      </c>
      <c r="KS319" s="44">
        <v>32</v>
      </c>
      <c r="KT319" s="44">
        <v>45.161290322580641</v>
      </c>
      <c r="KU319" s="44">
        <v>32</v>
      </c>
      <c r="KV319" s="44">
        <v>20.833333333333336</v>
      </c>
      <c r="KW319" s="44">
        <v>26.315789473684209</v>
      </c>
      <c r="KX319" s="44">
        <v>32.142857142857146</v>
      </c>
      <c r="KY319" s="44">
        <v>59.259259259259252</v>
      </c>
      <c r="KZ319" s="44">
        <v>51.428571428571423</v>
      </c>
      <c r="LA319" s="44">
        <v>63.157894736842103</v>
      </c>
      <c r="LB319" s="44">
        <v>86.36363636363636</v>
      </c>
      <c r="LC319" s="44">
        <v>70</v>
      </c>
      <c r="LD319" s="44">
        <v>16.129032258064516</v>
      </c>
      <c r="LE319" s="44">
        <v>16</v>
      </c>
      <c r="LF319" s="44">
        <v>19.35483870967742</v>
      </c>
      <c r="LG319" s="44">
        <v>28.000000000000004</v>
      </c>
      <c r="LH319" s="44">
        <v>33.333333333333329</v>
      </c>
      <c r="LI319" s="44">
        <v>52.631578947368418</v>
      </c>
      <c r="LJ319" s="44">
        <v>28.571428571428569</v>
      </c>
      <c r="LK319" s="44">
        <v>7.4074074074074066</v>
      </c>
      <c r="LL319" s="44">
        <v>22.857142857142858</v>
      </c>
      <c r="LM319" s="44">
        <v>21.052631578947366</v>
      </c>
      <c r="LN319" s="44">
        <v>4.5454545454545459</v>
      </c>
      <c r="LO319" s="44">
        <v>6.666666666666667</v>
      </c>
      <c r="LP319" s="44">
        <v>38.70967741935484</v>
      </c>
      <c r="LQ319" s="44">
        <v>52</v>
      </c>
      <c r="LR319" s="44">
        <v>35.483870967741936</v>
      </c>
      <c r="LS319" s="44">
        <v>40</v>
      </c>
      <c r="LT319" s="44">
        <v>45.833333333333329</v>
      </c>
      <c r="LU319" s="44">
        <v>21.052631578947366</v>
      </c>
      <c r="LV319" s="44">
        <v>39.285714285714285</v>
      </c>
      <c r="LW319" s="44">
        <v>33.333333333333329</v>
      </c>
      <c r="LX319" s="44">
        <v>25.714285714285712</v>
      </c>
      <c r="LY319" s="44">
        <v>15.789473684210526</v>
      </c>
      <c r="LZ319" s="44">
        <v>9.0909090909090917</v>
      </c>
      <c r="MA319" s="44">
        <v>23.333333333333332</v>
      </c>
      <c r="MB319" s="39">
        <v>5</v>
      </c>
      <c r="MC319" s="39">
        <v>3</v>
      </c>
      <c r="MD319" s="39">
        <v>7</v>
      </c>
      <c r="ME319" s="39">
        <v>6</v>
      </c>
      <c r="MF319" s="39">
        <v>4</v>
      </c>
      <c r="MG319" s="39">
        <v>4</v>
      </c>
      <c r="MH319" s="39">
        <v>1</v>
      </c>
      <c r="MI319" s="39">
        <v>3</v>
      </c>
      <c r="MJ319" s="39">
        <v>4</v>
      </c>
      <c r="MK319" s="39">
        <v>4</v>
      </c>
      <c r="ML319" s="39">
        <v>2</v>
      </c>
      <c r="MM319" s="39">
        <v>1</v>
      </c>
      <c r="MN319" s="39">
        <v>17</v>
      </c>
      <c r="MO319" s="39">
        <v>14</v>
      </c>
      <c r="MP319" s="39">
        <v>23</v>
      </c>
      <c r="MQ319" s="39">
        <v>28</v>
      </c>
      <c r="MR319" s="39">
        <v>18</v>
      </c>
      <c r="MS319" s="39">
        <v>28</v>
      </c>
      <c r="MT319" s="39">
        <v>15</v>
      </c>
      <c r="MU319" s="39">
        <v>20</v>
      </c>
      <c r="MV319" s="39">
        <v>12</v>
      </c>
      <c r="MW319" s="44">
        <v>9</v>
      </c>
      <c r="MX319" s="44">
        <v>10</v>
      </c>
      <c r="MY319" s="44">
        <v>8</v>
      </c>
      <c r="MZ319" s="44">
        <v>29.411764705882355</v>
      </c>
      <c r="NA319" s="44">
        <v>21.428571428571427</v>
      </c>
      <c r="NB319" s="44">
        <v>30.434782608695656</v>
      </c>
      <c r="NC319" s="44">
        <v>21.428571428571427</v>
      </c>
      <c r="ND319" s="44">
        <v>22.222222222222221</v>
      </c>
      <c r="NE319" s="44">
        <v>14.285714285714285</v>
      </c>
      <c r="NF319" s="44">
        <v>6.666666666666667</v>
      </c>
      <c r="NG319" s="44">
        <v>15</v>
      </c>
      <c r="NH319" s="44">
        <v>33.333333333333329</v>
      </c>
      <c r="NI319" s="44">
        <v>44.444444444444443</v>
      </c>
      <c r="NJ319" s="44">
        <v>20</v>
      </c>
      <c r="NK319" s="44">
        <v>12.5</v>
      </c>
      <c r="NL319" s="39">
        <v>1</v>
      </c>
      <c r="NM319" s="39">
        <v>0</v>
      </c>
      <c r="NN319" s="39">
        <v>0</v>
      </c>
      <c r="NO319" s="39">
        <v>2</v>
      </c>
      <c r="NP319" s="39">
        <v>1</v>
      </c>
      <c r="NQ319" s="39">
        <v>2</v>
      </c>
      <c r="NR319" s="39">
        <v>1</v>
      </c>
      <c r="NS319" s="39">
        <v>0</v>
      </c>
      <c r="NT319" s="39">
        <v>0</v>
      </c>
      <c r="NU319" s="39">
        <v>0</v>
      </c>
      <c r="NV319" s="39">
        <v>0</v>
      </c>
      <c r="NW319" s="39">
        <v>0</v>
      </c>
      <c r="NX319" s="39">
        <v>4</v>
      </c>
      <c r="NY319" s="39">
        <v>5</v>
      </c>
      <c r="NZ319" s="39">
        <v>9</v>
      </c>
      <c r="OA319" s="39">
        <v>4</v>
      </c>
      <c r="OB319" s="39">
        <v>4</v>
      </c>
      <c r="OC319" s="39">
        <v>3</v>
      </c>
      <c r="OD319" s="44">
        <v>3</v>
      </c>
      <c r="OE319" s="44">
        <v>2</v>
      </c>
      <c r="OF319" s="44">
        <v>1</v>
      </c>
      <c r="OG319" s="44">
        <v>0</v>
      </c>
      <c r="OH319" s="44">
        <v>0</v>
      </c>
      <c r="OI319" s="44">
        <v>0</v>
      </c>
      <c r="OJ319" s="44">
        <v>25</v>
      </c>
      <c r="OK319" s="44">
        <v>0</v>
      </c>
      <c r="OL319" s="44">
        <v>0</v>
      </c>
      <c r="OM319" s="44">
        <v>50</v>
      </c>
      <c r="ON319" s="44">
        <v>25</v>
      </c>
      <c r="OO319" s="44">
        <v>66.666666666666657</v>
      </c>
      <c r="OP319" s="44">
        <v>33.333333333333329</v>
      </c>
      <c r="OQ319" s="44">
        <v>0</v>
      </c>
      <c r="OR319" s="44">
        <v>0</v>
      </c>
      <c r="OS319" s="44">
        <v>999999999</v>
      </c>
      <c r="OT319" s="44">
        <v>999999999</v>
      </c>
      <c r="OU319" s="44">
        <v>999999999</v>
      </c>
      <c r="OV319" s="25">
        <v>44</v>
      </c>
      <c r="OW319" s="25">
        <v>32</v>
      </c>
      <c r="OX319" s="25">
        <v>43</v>
      </c>
      <c r="OY319" s="39">
        <v>71</v>
      </c>
      <c r="OZ319" s="39">
        <v>74</v>
      </c>
      <c r="PA319" s="39">
        <v>69</v>
      </c>
      <c r="PB319" s="39">
        <v>80</v>
      </c>
      <c r="PC319" s="39">
        <v>91</v>
      </c>
      <c r="PD319" s="39">
        <v>103</v>
      </c>
      <c r="PE319" s="39">
        <v>75</v>
      </c>
      <c r="PF319" s="39">
        <v>60</v>
      </c>
      <c r="PG319" s="39">
        <v>35</v>
      </c>
      <c r="PH319" s="39">
        <v>77</v>
      </c>
      <c r="PI319" s="39">
        <v>65</v>
      </c>
      <c r="PJ319" s="44">
        <v>80</v>
      </c>
      <c r="PK319" s="44">
        <v>100</v>
      </c>
      <c r="PL319" s="44">
        <v>91</v>
      </c>
      <c r="PM319" s="44">
        <v>90</v>
      </c>
      <c r="PN319" s="44">
        <v>96</v>
      </c>
      <c r="PO319" s="44">
        <v>111</v>
      </c>
      <c r="PP319" s="44">
        <v>125</v>
      </c>
      <c r="PQ319" s="44">
        <v>93</v>
      </c>
      <c r="PR319" s="44">
        <v>82</v>
      </c>
      <c r="PS319" s="44">
        <v>90</v>
      </c>
      <c r="PT319" s="44">
        <v>57.142857142857139</v>
      </c>
      <c r="PU319" s="44">
        <v>49.230769230769234</v>
      </c>
      <c r="PV319" s="44">
        <v>53.75</v>
      </c>
      <c r="PW319" s="44">
        <v>71</v>
      </c>
      <c r="PX319" s="44">
        <v>81.318681318681314</v>
      </c>
      <c r="PY319" s="44">
        <v>76.666666666666671</v>
      </c>
      <c r="PZ319" s="44">
        <v>83.333333333333343</v>
      </c>
      <c r="QA319" s="44">
        <v>81.981981981981974</v>
      </c>
      <c r="QB319" s="44">
        <v>82.399999999999991</v>
      </c>
      <c r="QC319" s="44">
        <v>80.645161290322577</v>
      </c>
      <c r="QD319" s="44">
        <v>73.170731707317074</v>
      </c>
      <c r="QE319" s="44">
        <v>38.888888888888893</v>
      </c>
      <c r="QF319" s="25">
        <v>43</v>
      </c>
      <c r="QG319" s="25">
        <v>26</v>
      </c>
      <c r="QH319" s="25">
        <v>52</v>
      </c>
      <c r="QI319" s="25">
        <v>67</v>
      </c>
      <c r="QJ319" s="25">
        <v>60</v>
      </c>
      <c r="QK319" s="25">
        <v>60</v>
      </c>
      <c r="QL319" s="25">
        <v>80</v>
      </c>
      <c r="QM319" s="25">
        <v>90</v>
      </c>
      <c r="QN319" s="25">
        <v>89</v>
      </c>
      <c r="QO319" s="25">
        <v>68</v>
      </c>
      <c r="QP319" s="25">
        <v>35</v>
      </c>
      <c r="QQ319" s="25">
        <v>77</v>
      </c>
      <c r="QR319" s="25">
        <v>65</v>
      </c>
      <c r="QS319" s="25">
        <v>80</v>
      </c>
      <c r="QT319" s="25">
        <v>100</v>
      </c>
      <c r="QU319" s="25">
        <v>91</v>
      </c>
      <c r="QV319" s="25">
        <v>90</v>
      </c>
      <c r="QW319" s="25">
        <v>96</v>
      </c>
      <c r="QX319" s="25">
        <v>111</v>
      </c>
      <c r="QY319" s="25">
        <v>125</v>
      </c>
      <c r="QZ319" s="25">
        <v>93</v>
      </c>
      <c r="RA319" s="25">
        <v>82</v>
      </c>
      <c r="RB319" s="44">
        <v>55.844155844155843</v>
      </c>
      <c r="RC319" s="44">
        <v>40</v>
      </c>
      <c r="RD319" s="44">
        <v>65</v>
      </c>
      <c r="RE319" s="44">
        <v>67</v>
      </c>
      <c r="RF319" s="44">
        <v>65.934065934065927</v>
      </c>
      <c r="RG319" s="44">
        <v>66.666666666666657</v>
      </c>
      <c r="RH319" s="44">
        <v>83.333333333333343</v>
      </c>
      <c r="RI319" s="44">
        <v>81.081081081081081</v>
      </c>
      <c r="RJ319" s="44">
        <v>71.2</v>
      </c>
      <c r="RK319" s="44">
        <v>73.118279569892479</v>
      </c>
      <c r="RL319" s="44">
        <v>42.68292682926829</v>
      </c>
      <c r="RM319" s="25">
        <v>33</v>
      </c>
      <c r="RN319" s="25">
        <v>29</v>
      </c>
      <c r="RO319" s="25">
        <v>48</v>
      </c>
      <c r="RP319" s="25">
        <v>47</v>
      </c>
      <c r="RQ319" s="25">
        <v>35</v>
      </c>
      <c r="RR319" s="25">
        <v>46</v>
      </c>
      <c r="RS319" s="25">
        <v>34</v>
      </c>
      <c r="RT319" s="25">
        <v>46</v>
      </c>
      <c r="RU319" s="25">
        <v>53</v>
      </c>
      <c r="RV319" s="25">
        <v>42</v>
      </c>
      <c r="RW319" s="25">
        <v>41</v>
      </c>
      <c r="RX319" s="25">
        <v>53</v>
      </c>
      <c r="RY319" s="25">
        <v>44</v>
      </c>
      <c r="RZ319" s="25">
        <v>32</v>
      </c>
      <c r="SA319" s="25">
        <v>42</v>
      </c>
      <c r="SB319" s="25">
        <v>39</v>
      </c>
      <c r="SC319" s="25">
        <v>31</v>
      </c>
      <c r="SD319" s="25">
        <v>28</v>
      </c>
      <c r="SE319" s="25">
        <v>21</v>
      </c>
      <c r="SF319" s="25">
        <v>35</v>
      </c>
      <c r="SG319" s="25">
        <v>42</v>
      </c>
      <c r="SH319" s="25">
        <v>35</v>
      </c>
      <c r="SI319" s="25">
        <v>26</v>
      </c>
      <c r="SJ319" s="25">
        <v>43</v>
      </c>
      <c r="SK319" s="25">
        <v>30</v>
      </c>
      <c r="SL319" s="25">
        <v>24</v>
      </c>
      <c r="SM319" s="25">
        <v>33</v>
      </c>
      <c r="SN319" s="25">
        <v>30</v>
      </c>
      <c r="SO319" s="25">
        <v>27</v>
      </c>
      <c r="SP319" s="25">
        <v>22</v>
      </c>
      <c r="SQ319" s="25">
        <v>13</v>
      </c>
      <c r="SR319" s="25">
        <v>24</v>
      </c>
      <c r="SS319" s="25">
        <v>31</v>
      </c>
      <c r="ST319" s="25">
        <v>29</v>
      </c>
      <c r="SU319" s="25">
        <v>19</v>
      </c>
      <c r="SV319" s="25">
        <v>36</v>
      </c>
      <c r="SW319" s="44">
        <v>58.928571428571431</v>
      </c>
      <c r="SX319" s="44">
        <v>53.703703703703709</v>
      </c>
      <c r="SY319" s="44">
        <v>73.846153846153854</v>
      </c>
      <c r="SZ319" s="44">
        <v>67.142857142857139</v>
      </c>
      <c r="TA319" s="44">
        <v>63.636363636363633</v>
      </c>
      <c r="TB319" s="44">
        <v>67.64705882352942</v>
      </c>
      <c r="TC319" s="44">
        <v>45.333333333333329</v>
      </c>
      <c r="TD319" s="44">
        <v>54.761904761904766</v>
      </c>
      <c r="TE319" s="44">
        <v>55.78947368421052</v>
      </c>
      <c r="TF319" s="44">
        <v>67.741935483870961</v>
      </c>
      <c r="TG319" s="44">
        <v>65.079365079365076</v>
      </c>
      <c r="TH319" s="44">
        <v>72.602739726027394</v>
      </c>
      <c r="TI319" s="44">
        <v>78.571428571428569</v>
      </c>
      <c r="TJ319" s="44">
        <v>59.259259259259252</v>
      </c>
      <c r="TK319" s="44">
        <v>64.615384615384613</v>
      </c>
      <c r="TL319" s="44">
        <v>55.714285714285715</v>
      </c>
      <c r="TM319" s="44">
        <v>56.36363636363636</v>
      </c>
      <c r="TN319" s="44">
        <v>41.17647058823529</v>
      </c>
      <c r="TO319" s="44">
        <v>28.000000000000004</v>
      </c>
      <c r="TP319" s="44">
        <v>41.666666666666671</v>
      </c>
      <c r="TQ319" s="44">
        <v>44.210526315789473</v>
      </c>
      <c r="TR319" s="44">
        <v>56.451612903225815</v>
      </c>
      <c r="TS319" s="44">
        <v>41.269841269841265</v>
      </c>
      <c r="TT319" s="44">
        <v>58.904109589041099</v>
      </c>
      <c r="TU319" s="44">
        <v>53.571428571428569</v>
      </c>
      <c r="TV319" s="44">
        <v>44.444444444444443</v>
      </c>
      <c r="TW319" s="44">
        <v>50.769230769230766</v>
      </c>
      <c r="TX319" s="44">
        <v>42.857142857142854</v>
      </c>
      <c r="TY319" s="44">
        <v>49.090909090909093</v>
      </c>
      <c r="TZ319" s="44">
        <v>32.352941176470587</v>
      </c>
      <c r="UA319" s="44">
        <v>17.333333333333336</v>
      </c>
      <c r="UB319" s="44">
        <v>28.571428571428569</v>
      </c>
      <c r="UC319" s="44">
        <v>32.631578947368425</v>
      </c>
      <c r="UD319" s="44">
        <v>46.774193548387096</v>
      </c>
      <c r="UE319" s="44">
        <v>30.158730158730158</v>
      </c>
      <c r="UF319" s="44">
        <v>49.315068493150683</v>
      </c>
    </row>
    <row r="320" spans="1:552" x14ac:dyDescent="0.25">
      <c r="A320" s="2" t="str">
        <f t="shared" si="4"/>
        <v>12 Acre</v>
      </c>
      <c r="B320" s="2">
        <v>12</v>
      </c>
      <c r="C320" s="2" t="s">
        <v>10</v>
      </c>
      <c r="D320" s="56">
        <v>13</v>
      </c>
      <c r="E320" s="56">
        <v>14</v>
      </c>
      <c r="F320" s="56">
        <v>10</v>
      </c>
      <c r="G320" s="56">
        <v>15</v>
      </c>
      <c r="H320" s="56">
        <v>19</v>
      </c>
      <c r="I320" s="56">
        <v>30</v>
      </c>
      <c r="J320" s="56">
        <v>18</v>
      </c>
      <c r="K320" s="56">
        <v>21</v>
      </c>
      <c r="L320" s="56">
        <v>17</v>
      </c>
      <c r="M320" s="56">
        <v>18</v>
      </c>
      <c r="N320" s="56">
        <v>16</v>
      </c>
      <c r="O320" s="56">
        <v>11</v>
      </c>
      <c r="P320" s="61">
        <v>5</v>
      </c>
      <c r="Q320" s="61">
        <v>4</v>
      </c>
      <c r="R320" s="61">
        <v>4</v>
      </c>
      <c r="S320" s="61">
        <v>9</v>
      </c>
      <c r="T320" s="61">
        <v>6</v>
      </c>
      <c r="U320" s="61">
        <v>16</v>
      </c>
      <c r="V320" s="61">
        <v>8</v>
      </c>
      <c r="W320" s="61">
        <v>10</v>
      </c>
      <c r="X320" s="61">
        <v>7</v>
      </c>
      <c r="Y320" s="61">
        <v>11</v>
      </c>
      <c r="Z320" s="61">
        <v>11</v>
      </c>
      <c r="AA320" s="61">
        <v>8</v>
      </c>
      <c r="AB320" s="62">
        <v>38.461538461538467</v>
      </c>
      <c r="AC320" s="62">
        <v>28.571428571428569</v>
      </c>
      <c r="AD320" s="62">
        <v>40</v>
      </c>
      <c r="AE320" s="62">
        <v>60</v>
      </c>
      <c r="AF320" s="62">
        <v>31.578947368421051</v>
      </c>
      <c r="AG320" s="62">
        <v>53.333333333333336</v>
      </c>
      <c r="AH320" s="62">
        <v>44.444444444444443</v>
      </c>
      <c r="AI320" s="62">
        <v>47.619047619047613</v>
      </c>
      <c r="AJ320" s="62">
        <v>41.17647058823529</v>
      </c>
      <c r="AK320" s="62">
        <v>61.111111111111114</v>
      </c>
      <c r="AL320" s="62">
        <v>68.75</v>
      </c>
      <c r="AM320" s="62">
        <v>72.727272727272734</v>
      </c>
      <c r="AN320" s="25">
        <v>7</v>
      </c>
      <c r="AO320" s="25">
        <v>9</v>
      </c>
      <c r="AP320" s="25">
        <v>5</v>
      </c>
      <c r="AQ320" s="25">
        <v>5</v>
      </c>
      <c r="AR320" s="25">
        <v>11</v>
      </c>
      <c r="AS320" s="25">
        <v>12</v>
      </c>
      <c r="AT320" s="25">
        <v>9</v>
      </c>
      <c r="AU320" s="25">
        <v>7</v>
      </c>
      <c r="AV320" s="25">
        <v>9</v>
      </c>
      <c r="AW320" s="25">
        <v>5</v>
      </c>
      <c r="AX320" s="25">
        <v>4</v>
      </c>
      <c r="AY320" s="25">
        <v>2</v>
      </c>
      <c r="AZ320" s="39">
        <v>53.846153846153847</v>
      </c>
      <c r="BA320" s="39">
        <v>64.285714285714292</v>
      </c>
      <c r="BB320" s="39">
        <v>50</v>
      </c>
      <c r="BC320" s="39">
        <v>33.333333333333329</v>
      </c>
      <c r="BD320" s="39">
        <v>57.894736842105267</v>
      </c>
      <c r="BE320" s="39">
        <v>40</v>
      </c>
      <c r="BF320" s="39">
        <v>50</v>
      </c>
      <c r="BG320" s="39">
        <v>33.333333333333329</v>
      </c>
      <c r="BH320" s="39">
        <v>52.941176470588239</v>
      </c>
      <c r="BI320" s="39">
        <v>27.777777777777779</v>
      </c>
      <c r="BJ320" s="39">
        <v>25</v>
      </c>
      <c r="BK320" s="39">
        <v>18.181818181818183</v>
      </c>
      <c r="BL320" s="61">
        <v>1</v>
      </c>
      <c r="BM320" s="61">
        <v>1</v>
      </c>
      <c r="BN320" s="61">
        <v>1</v>
      </c>
      <c r="BO320" s="61">
        <v>1</v>
      </c>
      <c r="BP320" s="61">
        <v>2</v>
      </c>
      <c r="BQ320" s="61">
        <v>2</v>
      </c>
      <c r="BR320" s="61">
        <v>1</v>
      </c>
      <c r="BS320" s="61">
        <v>4</v>
      </c>
      <c r="BT320" s="61">
        <v>1</v>
      </c>
      <c r="BU320" s="61">
        <v>2</v>
      </c>
      <c r="BV320" s="61">
        <v>1</v>
      </c>
      <c r="BW320" s="61">
        <v>1</v>
      </c>
      <c r="BX320" s="39">
        <v>7.6923076923076925</v>
      </c>
      <c r="BY320" s="39">
        <v>7.1428571428571423</v>
      </c>
      <c r="BZ320" s="39">
        <v>10</v>
      </c>
      <c r="CA320" s="39">
        <v>6.666666666666667</v>
      </c>
      <c r="CB320" s="39">
        <v>10.526315789473683</v>
      </c>
      <c r="CC320" s="39">
        <v>6.666666666666667</v>
      </c>
      <c r="CD320" s="39">
        <v>5.5555555555555554</v>
      </c>
      <c r="CE320" s="39">
        <v>19.047619047619047</v>
      </c>
      <c r="CF320" s="39">
        <v>5.8823529411764701</v>
      </c>
      <c r="CG320" s="39">
        <v>11.111111111111111</v>
      </c>
      <c r="CH320" s="39">
        <v>6.25</v>
      </c>
      <c r="CI320" s="39">
        <v>9.0909090909090917</v>
      </c>
      <c r="CJ320" s="25">
        <v>3</v>
      </c>
      <c r="CK320" s="25">
        <v>1</v>
      </c>
      <c r="CL320" s="25">
        <v>1</v>
      </c>
      <c r="CM320" s="25">
        <v>2</v>
      </c>
      <c r="CN320" s="25">
        <v>3</v>
      </c>
      <c r="CO320" s="25">
        <v>8</v>
      </c>
      <c r="CP320" s="25">
        <v>2</v>
      </c>
      <c r="CQ320" s="25">
        <v>6</v>
      </c>
      <c r="CR320" s="25">
        <v>2</v>
      </c>
      <c r="CS320" s="25">
        <v>4</v>
      </c>
      <c r="CT320" s="25">
        <v>2</v>
      </c>
      <c r="CU320" s="25">
        <v>4</v>
      </c>
      <c r="CV320" s="64">
        <v>0</v>
      </c>
      <c r="CW320" s="64">
        <v>1</v>
      </c>
      <c r="CX320" s="64">
        <v>2</v>
      </c>
      <c r="CY320" s="64">
        <v>1</v>
      </c>
      <c r="CZ320" s="64">
        <v>0</v>
      </c>
      <c r="DA320" s="64">
        <v>0</v>
      </c>
      <c r="DB320" s="64">
        <v>1</v>
      </c>
      <c r="DC320" s="64">
        <v>1</v>
      </c>
      <c r="DD320" s="64">
        <v>1</v>
      </c>
      <c r="DE320" s="64">
        <v>0</v>
      </c>
      <c r="DF320" s="64">
        <v>0</v>
      </c>
      <c r="DG320" s="64">
        <v>0</v>
      </c>
      <c r="DH320" s="33">
        <v>1</v>
      </c>
      <c r="DI320" s="33">
        <v>1</v>
      </c>
      <c r="DJ320" s="33">
        <v>0</v>
      </c>
      <c r="DK320" s="33">
        <v>1</v>
      </c>
      <c r="DL320" s="33">
        <v>0</v>
      </c>
      <c r="DM320" s="33">
        <v>0</v>
      </c>
      <c r="DN320" s="34">
        <v>2</v>
      </c>
      <c r="DO320" s="34">
        <v>0</v>
      </c>
      <c r="DP320" s="34">
        <v>0</v>
      </c>
      <c r="DQ320" s="34">
        <v>0</v>
      </c>
      <c r="DR320" s="34">
        <v>2</v>
      </c>
      <c r="DS320" s="34">
        <v>1</v>
      </c>
      <c r="DT320" s="25">
        <v>4</v>
      </c>
      <c r="DU320" s="25">
        <v>3</v>
      </c>
      <c r="DV320" s="25">
        <v>3</v>
      </c>
      <c r="DW320" s="25">
        <v>4</v>
      </c>
      <c r="DX320" s="25">
        <v>3</v>
      </c>
      <c r="DY320" s="25">
        <v>8</v>
      </c>
      <c r="DZ320" s="25">
        <v>5</v>
      </c>
      <c r="EA320" s="25">
        <v>7</v>
      </c>
      <c r="EB320" s="25">
        <v>3</v>
      </c>
      <c r="EC320" s="25">
        <v>4</v>
      </c>
      <c r="ED320" s="25">
        <v>4</v>
      </c>
      <c r="EE320" s="25">
        <v>5</v>
      </c>
      <c r="EF320" s="34">
        <v>75</v>
      </c>
      <c r="EG320" s="34">
        <v>33.333333333333329</v>
      </c>
      <c r="EH320" s="34">
        <v>33.333333333333329</v>
      </c>
      <c r="EI320" s="34">
        <v>50</v>
      </c>
      <c r="EJ320" s="34">
        <v>100</v>
      </c>
      <c r="EK320" s="34">
        <v>100</v>
      </c>
      <c r="EL320" s="34">
        <v>40</v>
      </c>
      <c r="EM320" s="34">
        <v>85.714285714285708</v>
      </c>
      <c r="EN320" s="34">
        <v>66.666666666666657</v>
      </c>
      <c r="EO320" s="34">
        <v>100</v>
      </c>
      <c r="EP320" s="34">
        <v>50</v>
      </c>
      <c r="EQ320" s="34">
        <v>80</v>
      </c>
      <c r="ER320" s="34">
        <v>0</v>
      </c>
      <c r="ES320" s="34">
        <v>33.333333333333329</v>
      </c>
      <c r="ET320" s="34">
        <v>66.666666666666657</v>
      </c>
      <c r="EU320" s="34">
        <v>25</v>
      </c>
      <c r="EV320" s="34">
        <v>0</v>
      </c>
      <c r="EW320" s="34">
        <v>0</v>
      </c>
      <c r="EX320" s="34">
        <v>20</v>
      </c>
      <c r="EY320" s="34">
        <v>14.285714285714285</v>
      </c>
      <c r="EZ320" s="34">
        <v>33.333333333333329</v>
      </c>
      <c r="FA320" s="34">
        <v>0</v>
      </c>
      <c r="FB320" s="34">
        <v>0</v>
      </c>
      <c r="FC320" s="34">
        <v>0</v>
      </c>
      <c r="FD320" s="42">
        <v>25</v>
      </c>
      <c r="FE320" s="42">
        <v>33.333333333333329</v>
      </c>
      <c r="FF320" s="42">
        <v>0</v>
      </c>
      <c r="FG320" s="42">
        <v>25</v>
      </c>
      <c r="FH320" s="42">
        <v>0</v>
      </c>
      <c r="FI320" s="42">
        <v>0</v>
      </c>
      <c r="FJ320" s="42">
        <v>40</v>
      </c>
      <c r="FK320" s="42">
        <v>0</v>
      </c>
      <c r="FL320" s="42">
        <v>0</v>
      </c>
      <c r="FM320" s="42">
        <v>0</v>
      </c>
      <c r="FN320" s="42">
        <v>50</v>
      </c>
      <c r="FO320" s="42">
        <v>20</v>
      </c>
      <c r="FP320" s="42">
        <v>4</v>
      </c>
      <c r="FQ320" s="34">
        <v>2</v>
      </c>
      <c r="FR320" s="34">
        <v>4</v>
      </c>
      <c r="FS320" s="34">
        <v>4</v>
      </c>
      <c r="FT320" s="34">
        <v>4</v>
      </c>
      <c r="FU320" s="34">
        <v>7</v>
      </c>
      <c r="FV320" s="34">
        <v>6</v>
      </c>
      <c r="FW320" s="34">
        <v>6</v>
      </c>
      <c r="FX320" s="34">
        <v>4</v>
      </c>
      <c r="FY320" s="34">
        <v>6</v>
      </c>
      <c r="FZ320" s="34">
        <v>8</v>
      </c>
      <c r="GA320" s="34">
        <v>4</v>
      </c>
      <c r="GB320" s="2">
        <v>0</v>
      </c>
      <c r="GC320" s="2">
        <v>1</v>
      </c>
      <c r="GD320" s="2">
        <v>0</v>
      </c>
      <c r="GE320" s="2">
        <v>0</v>
      </c>
      <c r="GF320" s="2">
        <v>1</v>
      </c>
      <c r="GG320" s="2">
        <v>4</v>
      </c>
      <c r="GH320" s="2">
        <v>1</v>
      </c>
      <c r="GI320" s="2">
        <v>1</v>
      </c>
      <c r="GJ320" s="2">
        <v>0</v>
      </c>
      <c r="GK320" s="2">
        <v>1</v>
      </c>
      <c r="GL320" s="2">
        <v>2</v>
      </c>
      <c r="GM320" s="2">
        <v>0</v>
      </c>
      <c r="GN320" s="2">
        <v>0</v>
      </c>
      <c r="GO320" s="2">
        <v>0</v>
      </c>
      <c r="GP320" s="2">
        <v>0</v>
      </c>
      <c r="GQ320" s="2">
        <v>3</v>
      </c>
      <c r="GR320" s="2">
        <v>0</v>
      </c>
      <c r="GS320" s="2">
        <v>1</v>
      </c>
      <c r="GT320" s="2">
        <v>1</v>
      </c>
      <c r="GU320" s="2">
        <v>0</v>
      </c>
      <c r="GV320" s="2">
        <v>0</v>
      </c>
      <c r="GW320" s="2">
        <v>1</v>
      </c>
      <c r="GX320" s="2">
        <v>1</v>
      </c>
      <c r="GY320" s="2">
        <v>2</v>
      </c>
      <c r="GZ320" s="2">
        <v>4</v>
      </c>
      <c r="HA320" s="2">
        <v>3</v>
      </c>
      <c r="HB320" s="2">
        <v>4</v>
      </c>
      <c r="HC320" s="2">
        <v>7</v>
      </c>
      <c r="HD320" s="2">
        <v>5</v>
      </c>
      <c r="HE320" s="2">
        <v>12</v>
      </c>
      <c r="HF320" s="2">
        <v>8</v>
      </c>
      <c r="HG320" s="2">
        <v>7</v>
      </c>
      <c r="HH320" s="2">
        <v>4</v>
      </c>
      <c r="HI320" s="2">
        <v>8</v>
      </c>
      <c r="HJ320" s="2">
        <v>11</v>
      </c>
      <c r="HK320" s="2">
        <v>6</v>
      </c>
      <c r="HL320" s="34">
        <v>100</v>
      </c>
      <c r="HM320" s="34">
        <v>66.666666666666657</v>
      </c>
      <c r="HN320" s="34">
        <v>100</v>
      </c>
      <c r="HO320" s="34">
        <v>57.142857142857139</v>
      </c>
      <c r="HP320" s="34">
        <v>80</v>
      </c>
      <c r="HQ320" s="34">
        <v>58.333333333333336</v>
      </c>
      <c r="HR320" s="34">
        <v>75</v>
      </c>
      <c r="HS320" s="34">
        <v>85.714285714285708</v>
      </c>
      <c r="HT320" s="34">
        <v>100</v>
      </c>
      <c r="HU320" s="34">
        <v>75</v>
      </c>
      <c r="HV320" s="34">
        <v>72.727272727272734</v>
      </c>
      <c r="HW320" s="34">
        <v>66.666666666666657</v>
      </c>
      <c r="HX320" s="39">
        <v>0</v>
      </c>
      <c r="HY320" s="39">
        <v>33.333333333333329</v>
      </c>
      <c r="HZ320" s="39">
        <v>0</v>
      </c>
      <c r="IA320" s="39">
        <v>0</v>
      </c>
      <c r="IB320" s="39">
        <v>20</v>
      </c>
      <c r="IC320" s="39">
        <v>33.333333333333329</v>
      </c>
      <c r="ID320" s="39">
        <v>12.5</v>
      </c>
      <c r="IE320" s="39">
        <v>14.285714285714285</v>
      </c>
      <c r="IF320" s="39">
        <v>0</v>
      </c>
      <c r="IG320" s="39">
        <v>12.5</v>
      </c>
      <c r="IH320" s="39">
        <v>18.181818181818183</v>
      </c>
      <c r="II320" s="39">
        <v>0</v>
      </c>
      <c r="IJ320" s="39">
        <v>0</v>
      </c>
      <c r="IK320" s="39">
        <v>0</v>
      </c>
      <c r="IL320" s="39">
        <v>0</v>
      </c>
      <c r="IM320" s="39">
        <v>42.857142857142854</v>
      </c>
      <c r="IN320" s="39">
        <v>0</v>
      </c>
      <c r="IO320" s="39">
        <v>8.3333333333333321</v>
      </c>
      <c r="IP320" s="39">
        <v>12.5</v>
      </c>
      <c r="IQ320" s="39">
        <v>0</v>
      </c>
      <c r="IR320" s="39">
        <v>0</v>
      </c>
      <c r="IS320" s="39">
        <v>12.5</v>
      </c>
      <c r="IT320" s="39">
        <v>9.0909090909090917</v>
      </c>
      <c r="IU320" s="39">
        <v>33.333333333333329</v>
      </c>
      <c r="IV320" s="39">
        <v>2</v>
      </c>
      <c r="IW320" s="39">
        <v>4</v>
      </c>
      <c r="IX320" s="39">
        <v>1</v>
      </c>
      <c r="IY320" s="39">
        <v>3</v>
      </c>
      <c r="IZ320" s="39">
        <v>6</v>
      </c>
      <c r="JA320" s="39">
        <v>2</v>
      </c>
      <c r="JB320" s="39">
        <v>2</v>
      </c>
      <c r="JC320" s="39">
        <v>2</v>
      </c>
      <c r="JD320" s="35">
        <v>2</v>
      </c>
      <c r="JE320" s="35">
        <v>0</v>
      </c>
      <c r="JF320" s="35">
        <v>2</v>
      </c>
      <c r="JG320" s="35">
        <v>1</v>
      </c>
      <c r="JH320" s="35">
        <v>2</v>
      </c>
      <c r="JI320" s="35">
        <v>3</v>
      </c>
      <c r="JJ320" s="35">
        <v>1</v>
      </c>
      <c r="JK320" s="35">
        <v>2</v>
      </c>
      <c r="JL320" s="35">
        <v>0</v>
      </c>
      <c r="JM320" s="44">
        <v>3</v>
      </c>
      <c r="JN320" s="44">
        <v>2</v>
      </c>
      <c r="JO320" s="44">
        <v>1</v>
      </c>
      <c r="JP320" s="2">
        <v>3</v>
      </c>
      <c r="JQ320" s="2">
        <v>2</v>
      </c>
      <c r="JR320" s="2">
        <v>0</v>
      </c>
      <c r="JS320" s="2">
        <v>0</v>
      </c>
      <c r="JT320" s="2">
        <v>3</v>
      </c>
      <c r="JU320" s="2">
        <v>2</v>
      </c>
      <c r="JV320" s="2">
        <v>2</v>
      </c>
      <c r="JW320" s="2">
        <v>0</v>
      </c>
      <c r="JX320" s="2">
        <v>0</v>
      </c>
      <c r="JY320" s="2">
        <v>5</v>
      </c>
      <c r="JZ320" s="2">
        <v>3</v>
      </c>
      <c r="KA320" s="2">
        <v>2</v>
      </c>
      <c r="KB320" s="39">
        <v>3</v>
      </c>
      <c r="KC320" s="39">
        <v>2</v>
      </c>
      <c r="KD320" s="39">
        <v>1</v>
      </c>
      <c r="KE320" s="39">
        <v>1</v>
      </c>
      <c r="KF320" s="39">
        <v>7</v>
      </c>
      <c r="KG320" s="39">
        <v>9</v>
      </c>
      <c r="KH320" s="39">
        <v>4</v>
      </c>
      <c r="KI320" s="39">
        <v>5</v>
      </c>
      <c r="KJ320" s="39">
        <v>6</v>
      </c>
      <c r="KK320" s="39">
        <v>10</v>
      </c>
      <c r="KL320" s="39">
        <v>7</v>
      </c>
      <c r="KM320" s="39">
        <v>5</v>
      </c>
      <c r="KN320" s="39">
        <v>8</v>
      </c>
      <c r="KO320" s="39">
        <v>4</v>
      </c>
      <c r="KP320" s="39">
        <v>3</v>
      </c>
      <c r="KQ320" s="39">
        <v>2</v>
      </c>
      <c r="KR320" s="44">
        <v>28.571428571428569</v>
      </c>
      <c r="KS320" s="44">
        <v>44.444444444444443</v>
      </c>
      <c r="KT320" s="44">
        <v>25</v>
      </c>
      <c r="KU320" s="44">
        <v>60</v>
      </c>
      <c r="KV320" s="44">
        <v>100</v>
      </c>
      <c r="KW320" s="44">
        <v>20</v>
      </c>
      <c r="KX320" s="44">
        <v>28.571428571428569</v>
      </c>
      <c r="KY320" s="44">
        <v>40</v>
      </c>
      <c r="KZ320" s="44">
        <v>25</v>
      </c>
      <c r="LA320" s="44">
        <v>0</v>
      </c>
      <c r="LB320" s="44">
        <v>66.666666666666657</v>
      </c>
      <c r="LC320" s="44">
        <v>50</v>
      </c>
      <c r="LD320" s="44">
        <v>28.571428571428569</v>
      </c>
      <c r="LE320" s="44">
        <v>33.333333333333329</v>
      </c>
      <c r="LF320" s="44">
        <v>25</v>
      </c>
      <c r="LG320" s="44">
        <v>40</v>
      </c>
      <c r="LH320" s="44">
        <v>0</v>
      </c>
      <c r="LI320" s="44">
        <v>30</v>
      </c>
      <c r="LJ320" s="44">
        <v>28.571428571428569</v>
      </c>
      <c r="LK320" s="44">
        <v>20</v>
      </c>
      <c r="LL320" s="44">
        <v>37.5</v>
      </c>
      <c r="LM320" s="44">
        <v>50</v>
      </c>
      <c r="LN320" s="44">
        <v>0</v>
      </c>
      <c r="LO320" s="44">
        <v>0</v>
      </c>
      <c r="LP320" s="44">
        <v>42.857142857142854</v>
      </c>
      <c r="LQ320" s="44">
        <v>22.222222222222221</v>
      </c>
      <c r="LR320" s="44">
        <v>50</v>
      </c>
      <c r="LS320" s="44">
        <v>0</v>
      </c>
      <c r="LT320" s="44">
        <v>0</v>
      </c>
      <c r="LU320" s="44">
        <v>50</v>
      </c>
      <c r="LV320" s="44">
        <v>42.857142857142854</v>
      </c>
      <c r="LW320" s="44">
        <v>40</v>
      </c>
      <c r="LX320" s="44">
        <v>37.5</v>
      </c>
      <c r="LY320" s="44">
        <v>50</v>
      </c>
      <c r="LZ320" s="44">
        <v>33.333333333333329</v>
      </c>
      <c r="MA320" s="44">
        <v>50</v>
      </c>
      <c r="MB320" s="39">
        <v>1</v>
      </c>
      <c r="MC320" s="39">
        <v>0</v>
      </c>
      <c r="MD320" s="39">
        <v>0</v>
      </c>
      <c r="ME320" s="39">
        <v>2</v>
      </c>
      <c r="MF320" s="39">
        <v>0</v>
      </c>
      <c r="MG320" s="39">
        <v>0</v>
      </c>
      <c r="MH320" s="39">
        <v>1</v>
      </c>
      <c r="MI320" s="39">
        <v>1</v>
      </c>
      <c r="MJ320" s="39">
        <v>0</v>
      </c>
      <c r="MK320" s="39">
        <v>0</v>
      </c>
      <c r="ML320" s="39">
        <v>0</v>
      </c>
      <c r="MM320" s="39">
        <v>1</v>
      </c>
      <c r="MN320" s="39">
        <v>3</v>
      </c>
      <c r="MO320" s="39">
        <v>3</v>
      </c>
      <c r="MP320" s="39">
        <v>3</v>
      </c>
      <c r="MQ320" s="39">
        <v>4</v>
      </c>
      <c r="MR320" s="39">
        <v>3</v>
      </c>
      <c r="MS320" s="39">
        <v>8</v>
      </c>
      <c r="MT320" s="39">
        <v>4</v>
      </c>
      <c r="MU320" s="39">
        <v>4</v>
      </c>
      <c r="MV320" s="39">
        <v>2</v>
      </c>
      <c r="MW320" s="44">
        <v>3</v>
      </c>
      <c r="MX320" s="44">
        <v>0</v>
      </c>
      <c r="MY320" s="44">
        <v>3</v>
      </c>
      <c r="MZ320" s="44">
        <v>33.333333333333329</v>
      </c>
      <c r="NA320" s="44">
        <v>0</v>
      </c>
      <c r="NB320" s="44">
        <v>0</v>
      </c>
      <c r="NC320" s="44">
        <v>50</v>
      </c>
      <c r="ND320" s="44">
        <v>0</v>
      </c>
      <c r="NE320" s="44">
        <v>0</v>
      </c>
      <c r="NF320" s="44">
        <v>25</v>
      </c>
      <c r="NG320" s="44">
        <v>25</v>
      </c>
      <c r="NH320" s="44">
        <v>0</v>
      </c>
      <c r="NI320" s="44">
        <v>0</v>
      </c>
      <c r="NJ320" s="44">
        <v>999999999</v>
      </c>
      <c r="NK320" s="44">
        <v>33.333333333333329</v>
      </c>
      <c r="NL320" s="39">
        <v>2</v>
      </c>
      <c r="NM320" s="39">
        <v>0</v>
      </c>
      <c r="NN320" s="39">
        <v>0</v>
      </c>
      <c r="NO320" s="39">
        <v>0</v>
      </c>
      <c r="NP320" s="39">
        <v>0</v>
      </c>
      <c r="NQ320" s="39">
        <v>0</v>
      </c>
      <c r="NR320" s="39">
        <v>0</v>
      </c>
      <c r="NS320" s="39">
        <v>0</v>
      </c>
      <c r="NT320" s="39">
        <v>0</v>
      </c>
      <c r="NU320" s="39">
        <v>0</v>
      </c>
      <c r="NV320" s="39">
        <v>0</v>
      </c>
      <c r="NW320" s="39">
        <v>0</v>
      </c>
      <c r="NX320" s="39">
        <v>3</v>
      </c>
      <c r="NY320" s="39">
        <v>2</v>
      </c>
      <c r="NZ320" s="39">
        <v>0</v>
      </c>
      <c r="OA320" s="39">
        <v>1</v>
      </c>
      <c r="OB320" s="39">
        <v>1</v>
      </c>
      <c r="OC320" s="39">
        <v>0</v>
      </c>
      <c r="OD320" s="44">
        <v>0</v>
      </c>
      <c r="OE320" s="44">
        <v>0</v>
      </c>
      <c r="OF320" s="44">
        <v>1</v>
      </c>
      <c r="OG320" s="44">
        <v>0</v>
      </c>
      <c r="OH320" s="44">
        <v>0</v>
      </c>
      <c r="OI320" s="44">
        <v>0</v>
      </c>
      <c r="OJ320" s="44">
        <v>66.666666666666657</v>
      </c>
      <c r="OK320" s="44">
        <v>0</v>
      </c>
      <c r="OL320" s="44">
        <v>999999999</v>
      </c>
      <c r="OM320" s="44">
        <v>0</v>
      </c>
      <c r="ON320" s="44">
        <v>0</v>
      </c>
      <c r="OO320" s="44">
        <v>999999999</v>
      </c>
      <c r="OP320" s="44">
        <v>999999999</v>
      </c>
      <c r="OQ320" s="44">
        <v>999999999</v>
      </c>
      <c r="OR320" s="44">
        <v>0</v>
      </c>
      <c r="OS320" s="44">
        <v>999999999</v>
      </c>
      <c r="OT320" s="44">
        <v>999999999</v>
      </c>
      <c r="OU320" s="44">
        <v>999999999</v>
      </c>
      <c r="OV320" s="25">
        <v>11</v>
      </c>
      <c r="OW320" s="25">
        <v>10</v>
      </c>
      <c r="OX320" s="25">
        <v>9</v>
      </c>
      <c r="OY320" s="39">
        <v>12</v>
      </c>
      <c r="OZ320" s="39">
        <v>15</v>
      </c>
      <c r="PA320" s="39">
        <v>19</v>
      </c>
      <c r="PB320" s="39">
        <v>21</v>
      </c>
      <c r="PC320" s="39">
        <v>18</v>
      </c>
      <c r="PD320" s="39">
        <v>13</v>
      </c>
      <c r="PE320" s="39">
        <v>14</v>
      </c>
      <c r="PF320" s="39">
        <v>16</v>
      </c>
      <c r="PG320" s="39">
        <v>10</v>
      </c>
      <c r="PH320" s="39">
        <v>18</v>
      </c>
      <c r="PI320" s="39">
        <v>18</v>
      </c>
      <c r="PJ320" s="44">
        <v>15</v>
      </c>
      <c r="PK320" s="44">
        <v>17</v>
      </c>
      <c r="PL320" s="44">
        <v>25</v>
      </c>
      <c r="PM320" s="44">
        <v>34</v>
      </c>
      <c r="PN320" s="44">
        <v>32</v>
      </c>
      <c r="PO320" s="44">
        <v>28</v>
      </c>
      <c r="PP320" s="44">
        <v>21</v>
      </c>
      <c r="PQ320" s="44">
        <v>25</v>
      </c>
      <c r="PR320" s="44">
        <v>23</v>
      </c>
      <c r="PS320" s="44">
        <v>16</v>
      </c>
      <c r="PT320" s="44">
        <v>61.111111111111114</v>
      </c>
      <c r="PU320" s="44">
        <v>55.555555555555557</v>
      </c>
      <c r="PV320" s="44">
        <v>60</v>
      </c>
      <c r="PW320" s="44">
        <v>70.588235294117652</v>
      </c>
      <c r="PX320" s="44">
        <v>60</v>
      </c>
      <c r="PY320" s="44">
        <v>55.882352941176471</v>
      </c>
      <c r="PZ320" s="44">
        <v>65.625</v>
      </c>
      <c r="QA320" s="44">
        <v>64.285714285714292</v>
      </c>
      <c r="QB320" s="44">
        <v>61.904761904761905</v>
      </c>
      <c r="QC320" s="44">
        <v>56.000000000000007</v>
      </c>
      <c r="QD320" s="44">
        <v>69.565217391304344</v>
      </c>
      <c r="QE320" s="44">
        <v>62.5</v>
      </c>
      <c r="QF320" s="25">
        <v>13</v>
      </c>
      <c r="QG320" s="25">
        <v>10</v>
      </c>
      <c r="QH320" s="25">
        <v>9</v>
      </c>
      <c r="QI320" s="25">
        <v>10</v>
      </c>
      <c r="QJ320" s="25">
        <v>12</v>
      </c>
      <c r="QK320" s="25">
        <v>19</v>
      </c>
      <c r="QL320" s="25">
        <v>16</v>
      </c>
      <c r="QM320" s="25">
        <v>17</v>
      </c>
      <c r="QN320" s="25">
        <v>11</v>
      </c>
      <c r="QO320" s="25">
        <v>16</v>
      </c>
      <c r="QP320" s="25">
        <v>12</v>
      </c>
      <c r="QQ320" s="25">
        <v>18</v>
      </c>
      <c r="QR320" s="25">
        <v>18</v>
      </c>
      <c r="QS320" s="25">
        <v>15</v>
      </c>
      <c r="QT320" s="25">
        <v>17</v>
      </c>
      <c r="QU320" s="25">
        <v>25</v>
      </c>
      <c r="QV320" s="25">
        <v>34</v>
      </c>
      <c r="QW320" s="25">
        <v>32</v>
      </c>
      <c r="QX320" s="25">
        <v>28</v>
      </c>
      <c r="QY320" s="25">
        <v>21</v>
      </c>
      <c r="QZ320" s="25">
        <v>25</v>
      </c>
      <c r="RA320" s="25">
        <v>23</v>
      </c>
      <c r="RB320" s="44">
        <v>72.222222222222214</v>
      </c>
      <c r="RC320" s="44">
        <v>55.555555555555557</v>
      </c>
      <c r="RD320" s="44">
        <v>60</v>
      </c>
      <c r="RE320" s="44">
        <v>58.82352941176471</v>
      </c>
      <c r="RF320" s="44">
        <v>48</v>
      </c>
      <c r="RG320" s="44">
        <v>55.882352941176471</v>
      </c>
      <c r="RH320" s="44">
        <v>50</v>
      </c>
      <c r="RI320" s="44">
        <v>60.714285714285708</v>
      </c>
      <c r="RJ320" s="44">
        <v>52.380952380952387</v>
      </c>
      <c r="RK320" s="44">
        <v>64</v>
      </c>
      <c r="RL320" s="44">
        <v>52.173913043478258</v>
      </c>
      <c r="RM320" s="25">
        <v>9</v>
      </c>
      <c r="RN320" s="25">
        <v>7</v>
      </c>
      <c r="RO320" s="25">
        <v>7</v>
      </c>
      <c r="RP320" s="25">
        <v>12</v>
      </c>
      <c r="RQ320" s="25">
        <v>10</v>
      </c>
      <c r="RR320" s="25">
        <v>18</v>
      </c>
      <c r="RS320" s="25">
        <v>8</v>
      </c>
      <c r="RT320" s="25">
        <v>8</v>
      </c>
      <c r="RU320" s="25">
        <v>10</v>
      </c>
      <c r="RV320" s="25">
        <v>8</v>
      </c>
      <c r="RW320" s="25">
        <v>7</v>
      </c>
      <c r="RX320" s="25">
        <v>5</v>
      </c>
      <c r="RY320" s="25">
        <v>9</v>
      </c>
      <c r="RZ320" s="25">
        <v>10</v>
      </c>
      <c r="SA320" s="25">
        <v>7</v>
      </c>
      <c r="SB320" s="25">
        <v>8</v>
      </c>
      <c r="SC320" s="25">
        <v>9</v>
      </c>
      <c r="SD320" s="25">
        <v>10</v>
      </c>
      <c r="SE320" s="25">
        <v>5</v>
      </c>
      <c r="SF320" s="25">
        <v>7</v>
      </c>
      <c r="SG320" s="25">
        <v>5</v>
      </c>
      <c r="SH320" s="25">
        <v>3</v>
      </c>
      <c r="SI320" s="25">
        <v>6</v>
      </c>
      <c r="SJ320" s="25">
        <v>4</v>
      </c>
      <c r="SK320" s="25">
        <v>8</v>
      </c>
      <c r="SL320" s="25">
        <v>7</v>
      </c>
      <c r="SM320" s="25">
        <v>6</v>
      </c>
      <c r="SN320" s="25">
        <v>8</v>
      </c>
      <c r="SO320" s="25">
        <v>8</v>
      </c>
      <c r="SP320" s="25">
        <v>8</v>
      </c>
      <c r="SQ320" s="25">
        <v>2</v>
      </c>
      <c r="SR320" s="25">
        <v>4</v>
      </c>
      <c r="SS320" s="25">
        <v>5</v>
      </c>
      <c r="ST320" s="25">
        <v>3</v>
      </c>
      <c r="SU320" s="25">
        <v>2</v>
      </c>
      <c r="SV320" s="25">
        <v>2</v>
      </c>
      <c r="SW320" s="44">
        <v>69.230769230769226</v>
      </c>
      <c r="SX320" s="44">
        <v>50</v>
      </c>
      <c r="SY320" s="44">
        <v>70</v>
      </c>
      <c r="SZ320" s="44">
        <v>80</v>
      </c>
      <c r="TA320" s="44">
        <v>52.631578947368418</v>
      </c>
      <c r="TB320" s="44">
        <v>60</v>
      </c>
      <c r="TC320" s="44">
        <v>44.444444444444443</v>
      </c>
      <c r="TD320" s="44">
        <v>38.095238095238095</v>
      </c>
      <c r="TE320" s="44">
        <v>58.82352941176471</v>
      </c>
      <c r="TF320" s="44">
        <v>44.444444444444443</v>
      </c>
      <c r="TG320" s="44">
        <v>43.75</v>
      </c>
      <c r="TH320" s="44">
        <v>45.454545454545453</v>
      </c>
      <c r="TI320" s="44">
        <v>69.230769230769226</v>
      </c>
      <c r="TJ320" s="44">
        <v>71.428571428571431</v>
      </c>
      <c r="TK320" s="44">
        <v>70</v>
      </c>
      <c r="TL320" s="44">
        <v>53.333333333333336</v>
      </c>
      <c r="TM320" s="44">
        <v>47.368421052631575</v>
      </c>
      <c r="TN320" s="44">
        <v>33.333333333333329</v>
      </c>
      <c r="TO320" s="44">
        <v>27.777777777777779</v>
      </c>
      <c r="TP320" s="44">
        <v>33.333333333333329</v>
      </c>
      <c r="TQ320" s="44">
        <v>29.411764705882355</v>
      </c>
      <c r="TR320" s="44">
        <v>16.666666666666664</v>
      </c>
      <c r="TS320" s="44">
        <v>37.5</v>
      </c>
      <c r="TT320" s="44">
        <v>36.363636363636367</v>
      </c>
      <c r="TU320" s="44">
        <v>61.53846153846154</v>
      </c>
      <c r="TV320" s="44">
        <v>50</v>
      </c>
      <c r="TW320" s="44">
        <v>60</v>
      </c>
      <c r="TX320" s="44">
        <v>53.333333333333336</v>
      </c>
      <c r="TY320" s="44">
        <v>42.105263157894733</v>
      </c>
      <c r="TZ320" s="44">
        <v>26.666666666666668</v>
      </c>
      <c r="UA320" s="44">
        <v>11.111111111111111</v>
      </c>
      <c r="UB320" s="44">
        <v>19.047619047619047</v>
      </c>
      <c r="UC320" s="44">
        <v>29.411764705882355</v>
      </c>
      <c r="UD320" s="44">
        <v>16.666666666666664</v>
      </c>
      <c r="UE320" s="44">
        <v>12.5</v>
      </c>
      <c r="UF320" s="44">
        <v>18.181818181818183</v>
      </c>
    </row>
    <row r="321" spans="1:552" x14ac:dyDescent="0.25">
      <c r="A321" s="2" t="str">
        <f t="shared" si="4"/>
        <v>13 Amazonas</v>
      </c>
      <c r="B321" s="2">
        <v>13</v>
      </c>
      <c r="C321" s="2" t="s">
        <v>11</v>
      </c>
      <c r="D321" s="56">
        <v>76</v>
      </c>
      <c r="E321" s="56">
        <v>96</v>
      </c>
      <c r="F321" s="56">
        <v>113</v>
      </c>
      <c r="G321" s="56">
        <v>57</v>
      </c>
      <c r="H321" s="56">
        <v>81</v>
      </c>
      <c r="I321" s="56">
        <v>156</v>
      </c>
      <c r="J321" s="56">
        <v>181</v>
      </c>
      <c r="K321" s="56">
        <v>259</v>
      </c>
      <c r="L321" s="56">
        <v>268</v>
      </c>
      <c r="M321" s="56">
        <v>262</v>
      </c>
      <c r="N321" s="56">
        <v>325</v>
      </c>
      <c r="O321" s="56">
        <v>299</v>
      </c>
      <c r="P321" s="61">
        <v>4</v>
      </c>
      <c r="Q321" s="61">
        <v>5</v>
      </c>
      <c r="R321" s="61">
        <v>13</v>
      </c>
      <c r="S321" s="61">
        <v>4</v>
      </c>
      <c r="T321" s="61">
        <v>15</v>
      </c>
      <c r="U321" s="61">
        <v>52</v>
      </c>
      <c r="V321" s="61">
        <v>69</v>
      </c>
      <c r="W321" s="61">
        <v>128</v>
      </c>
      <c r="X321" s="61">
        <v>148</v>
      </c>
      <c r="Y321" s="61">
        <v>159</v>
      </c>
      <c r="Z321" s="61">
        <v>192</v>
      </c>
      <c r="AA321" s="61">
        <v>154</v>
      </c>
      <c r="AB321" s="62">
        <v>5.2631578947368416</v>
      </c>
      <c r="AC321" s="62">
        <v>5.2083333333333339</v>
      </c>
      <c r="AD321" s="62">
        <v>11.504424778761061</v>
      </c>
      <c r="AE321" s="62">
        <v>7.0175438596491224</v>
      </c>
      <c r="AF321" s="62">
        <v>18.518518518518519</v>
      </c>
      <c r="AG321" s="62">
        <v>33.333333333333329</v>
      </c>
      <c r="AH321" s="62">
        <v>38.121546961325969</v>
      </c>
      <c r="AI321" s="62">
        <v>49.420849420849422</v>
      </c>
      <c r="AJ321" s="62">
        <v>55.223880597014926</v>
      </c>
      <c r="AK321" s="62">
        <v>60.687022900763353</v>
      </c>
      <c r="AL321" s="62">
        <v>59.07692307692308</v>
      </c>
      <c r="AM321" s="62">
        <v>51.505016722408023</v>
      </c>
      <c r="AN321" s="25">
        <v>60</v>
      </c>
      <c r="AO321" s="25">
        <v>85</v>
      </c>
      <c r="AP321" s="25">
        <v>90</v>
      </c>
      <c r="AQ321" s="25">
        <v>45</v>
      </c>
      <c r="AR321" s="25">
        <v>57</v>
      </c>
      <c r="AS321" s="25">
        <v>93</v>
      </c>
      <c r="AT321" s="25">
        <v>99</v>
      </c>
      <c r="AU321" s="25">
        <v>124</v>
      </c>
      <c r="AV321" s="25">
        <v>110</v>
      </c>
      <c r="AW321" s="25">
        <v>96</v>
      </c>
      <c r="AX321" s="25">
        <v>122</v>
      </c>
      <c r="AY321" s="25">
        <v>135</v>
      </c>
      <c r="AZ321" s="39">
        <v>78.94736842105263</v>
      </c>
      <c r="BA321" s="39">
        <v>88.541666666666657</v>
      </c>
      <c r="BB321" s="39">
        <v>79.646017699115049</v>
      </c>
      <c r="BC321" s="39">
        <v>78.94736842105263</v>
      </c>
      <c r="BD321" s="39">
        <v>70.370370370370367</v>
      </c>
      <c r="BE321" s="39">
        <v>59.615384615384613</v>
      </c>
      <c r="BF321" s="39">
        <v>54.696132596685089</v>
      </c>
      <c r="BG321" s="39">
        <v>47.876447876447877</v>
      </c>
      <c r="BH321" s="39">
        <v>41.044776119402989</v>
      </c>
      <c r="BI321" s="39">
        <v>36.641221374045799</v>
      </c>
      <c r="BJ321" s="39">
        <v>37.53846153846154</v>
      </c>
      <c r="BK321" s="39">
        <v>45.1505016722408</v>
      </c>
      <c r="BL321" s="61">
        <v>12</v>
      </c>
      <c r="BM321" s="61">
        <v>6</v>
      </c>
      <c r="BN321" s="61">
        <v>10</v>
      </c>
      <c r="BO321" s="61">
        <v>8</v>
      </c>
      <c r="BP321" s="61">
        <v>9</v>
      </c>
      <c r="BQ321" s="61">
        <v>11</v>
      </c>
      <c r="BR321" s="61">
        <v>13</v>
      </c>
      <c r="BS321" s="61">
        <v>7</v>
      </c>
      <c r="BT321" s="61">
        <v>10</v>
      </c>
      <c r="BU321" s="61">
        <v>7</v>
      </c>
      <c r="BV321" s="61">
        <v>11</v>
      </c>
      <c r="BW321" s="61">
        <v>10</v>
      </c>
      <c r="BX321" s="39">
        <v>15.789473684210526</v>
      </c>
      <c r="BY321" s="39">
        <v>6.25</v>
      </c>
      <c r="BZ321" s="39">
        <v>8.8495575221238933</v>
      </c>
      <c r="CA321" s="39">
        <v>14.035087719298245</v>
      </c>
      <c r="CB321" s="39">
        <v>11.111111111111111</v>
      </c>
      <c r="CC321" s="39">
        <v>7.0512820512820511</v>
      </c>
      <c r="CD321" s="39">
        <v>7.1823204419889501</v>
      </c>
      <c r="CE321" s="39">
        <v>2.7027027027027026</v>
      </c>
      <c r="CF321" s="39">
        <v>3.7313432835820892</v>
      </c>
      <c r="CG321" s="39">
        <v>2.6717557251908395</v>
      </c>
      <c r="CH321" s="39">
        <v>3.3846153846153846</v>
      </c>
      <c r="CI321" s="39">
        <v>3.3444816053511706</v>
      </c>
      <c r="CJ321" s="25">
        <v>3</v>
      </c>
      <c r="CK321" s="25">
        <v>2</v>
      </c>
      <c r="CL321" s="25">
        <v>4</v>
      </c>
      <c r="CM321" s="25">
        <v>0</v>
      </c>
      <c r="CN321" s="25">
        <v>0</v>
      </c>
      <c r="CO321" s="25">
        <v>17</v>
      </c>
      <c r="CP321" s="25">
        <v>24</v>
      </c>
      <c r="CQ321" s="25">
        <v>39</v>
      </c>
      <c r="CR321" s="25">
        <v>58</v>
      </c>
      <c r="CS321" s="25">
        <v>61</v>
      </c>
      <c r="CT321" s="25">
        <v>59</v>
      </c>
      <c r="CU321" s="25">
        <v>64</v>
      </c>
      <c r="CV321" s="64">
        <v>1</v>
      </c>
      <c r="CW321" s="64">
        <v>0</v>
      </c>
      <c r="CX321" s="64">
        <v>0</v>
      </c>
      <c r="CY321" s="64">
        <v>0</v>
      </c>
      <c r="CZ321" s="64">
        <v>4</v>
      </c>
      <c r="DA321" s="64">
        <v>7</v>
      </c>
      <c r="DB321" s="64">
        <v>7</v>
      </c>
      <c r="DC321" s="64">
        <v>8</v>
      </c>
      <c r="DD321" s="64">
        <v>8</v>
      </c>
      <c r="DE321" s="64">
        <v>12</v>
      </c>
      <c r="DF321" s="64">
        <v>9</v>
      </c>
      <c r="DG321" s="64">
        <v>9</v>
      </c>
      <c r="DH321" s="33">
        <v>0</v>
      </c>
      <c r="DI321" s="33">
        <v>1</v>
      </c>
      <c r="DJ321" s="33">
        <v>2</v>
      </c>
      <c r="DK321" s="33">
        <v>2</v>
      </c>
      <c r="DL321" s="33">
        <v>8</v>
      </c>
      <c r="DM321" s="33">
        <v>7</v>
      </c>
      <c r="DN321" s="34">
        <v>10</v>
      </c>
      <c r="DO321" s="34">
        <v>18</v>
      </c>
      <c r="DP321" s="34">
        <v>16</v>
      </c>
      <c r="DQ321" s="34">
        <v>18</v>
      </c>
      <c r="DR321" s="34">
        <v>13</v>
      </c>
      <c r="DS321" s="34">
        <v>9</v>
      </c>
      <c r="DT321" s="25">
        <v>4</v>
      </c>
      <c r="DU321" s="25">
        <v>3</v>
      </c>
      <c r="DV321" s="25">
        <v>6</v>
      </c>
      <c r="DW321" s="25">
        <v>2</v>
      </c>
      <c r="DX321" s="25">
        <v>12</v>
      </c>
      <c r="DY321" s="25">
        <v>31</v>
      </c>
      <c r="DZ321" s="25">
        <v>41</v>
      </c>
      <c r="EA321" s="25">
        <v>65</v>
      </c>
      <c r="EB321" s="25">
        <v>82</v>
      </c>
      <c r="EC321" s="25">
        <v>91</v>
      </c>
      <c r="ED321" s="25">
        <v>81</v>
      </c>
      <c r="EE321" s="25">
        <v>82</v>
      </c>
      <c r="EF321" s="34">
        <v>75</v>
      </c>
      <c r="EG321" s="34">
        <v>66.666666666666657</v>
      </c>
      <c r="EH321" s="34">
        <v>66.666666666666657</v>
      </c>
      <c r="EI321" s="34">
        <v>0</v>
      </c>
      <c r="EJ321" s="34">
        <v>0</v>
      </c>
      <c r="EK321" s="34">
        <v>54.838709677419352</v>
      </c>
      <c r="EL321" s="34">
        <v>58.536585365853654</v>
      </c>
      <c r="EM321" s="34">
        <v>60</v>
      </c>
      <c r="EN321" s="34">
        <v>70.731707317073173</v>
      </c>
      <c r="EO321" s="34">
        <v>67.032967032967022</v>
      </c>
      <c r="EP321" s="34">
        <v>72.839506172839506</v>
      </c>
      <c r="EQ321" s="34">
        <v>78.048780487804876</v>
      </c>
      <c r="ER321" s="34">
        <v>25</v>
      </c>
      <c r="ES321" s="34">
        <v>0</v>
      </c>
      <c r="ET321" s="34">
        <v>0</v>
      </c>
      <c r="EU321" s="34">
        <v>0</v>
      </c>
      <c r="EV321" s="34">
        <v>33.333333333333329</v>
      </c>
      <c r="EW321" s="34">
        <v>22.58064516129032</v>
      </c>
      <c r="EX321" s="34">
        <v>17.073170731707318</v>
      </c>
      <c r="EY321" s="34">
        <v>12.307692307692308</v>
      </c>
      <c r="EZ321" s="34">
        <v>9.7560975609756095</v>
      </c>
      <c r="FA321" s="34">
        <v>13.186813186813188</v>
      </c>
      <c r="FB321" s="34">
        <v>11.111111111111111</v>
      </c>
      <c r="FC321" s="34">
        <v>10.975609756097562</v>
      </c>
      <c r="FD321" s="42">
        <v>0</v>
      </c>
      <c r="FE321" s="42">
        <v>33.333333333333329</v>
      </c>
      <c r="FF321" s="42">
        <v>33.333333333333329</v>
      </c>
      <c r="FG321" s="42">
        <v>100</v>
      </c>
      <c r="FH321" s="42">
        <v>66.666666666666657</v>
      </c>
      <c r="FI321" s="42">
        <v>22.58064516129032</v>
      </c>
      <c r="FJ321" s="42">
        <v>24.390243902439025</v>
      </c>
      <c r="FK321" s="42">
        <v>27.692307692307693</v>
      </c>
      <c r="FL321" s="42">
        <v>19.512195121951219</v>
      </c>
      <c r="FM321" s="42">
        <v>19.780219780219781</v>
      </c>
      <c r="FN321" s="42">
        <v>16.049382716049383</v>
      </c>
      <c r="FO321" s="42">
        <v>10.975609756097562</v>
      </c>
      <c r="FP321" s="42">
        <v>3</v>
      </c>
      <c r="FQ321" s="34">
        <v>1</v>
      </c>
      <c r="FR321" s="34">
        <v>7</v>
      </c>
      <c r="FS321" s="34">
        <v>2</v>
      </c>
      <c r="FT321" s="34">
        <v>4</v>
      </c>
      <c r="FU321" s="34">
        <v>24</v>
      </c>
      <c r="FV321" s="34">
        <v>30</v>
      </c>
      <c r="FW321" s="34">
        <v>60</v>
      </c>
      <c r="FX321" s="34">
        <v>73</v>
      </c>
      <c r="FY321" s="34">
        <v>95</v>
      </c>
      <c r="FZ321" s="34">
        <v>124</v>
      </c>
      <c r="GA321" s="34">
        <v>93</v>
      </c>
      <c r="GB321" s="2">
        <v>0</v>
      </c>
      <c r="GC321" s="2">
        <v>0</v>
      </c>
      <c r="GD321" s="2">
        <v>2</v>
      </c>
      <c r="GE321" s="2">
        <v>1</v>
      </c>
      <c r="GF321" s="2">
        <v>1</v>
      </c>
      <c r="GG321" s="2">
        <v>6</v>
      </c>
      <c r="GH321" s="2">
        <v>7</v>
      </c>
      <c r="GI321" s="2">
        <v>10</v>
      </c>
      <c r="GJ321" s="2">
        <v>17</v>
      </c>
      <c r="GK321" s="2">
        <v>12</v>
      </c>
      <c r="GL321" s="2">
        <v>17</v>
      </c>
      <c r="GM321" s="2">
        <v>15</v>
      </c>
      <c r="GN321" s="2">
        <v>1</v>
      </c>
      <c r="GO321" s="2">
        <v>2</v>
      </c>
      <c r="GP321" s="2">
        <v>4</v>
      </c>
      <c r="GQ321" s="2">
        <v>0</v>
      </c>
      <c r="GR321" s="2">
        <v>7</v>
      </c>
      <c r="GS321" s="2">
        <v>12</v>
      </c>
      <c r="GT321" s="2">
        <v>12</v>
      </c>
      <c r="GU321" s="2">
        <v>22</v>
      </c>
      <c r="GV321" s="2">
        <v>21</v>
      </c>
      <c r="GW321" s="2">
        <v>20</v>
      </c>
      <c r="GX321" s="2">
        <v>21</v>
      </c>
      <c r="GY321" s="2">
        <v>18</v>
      </c>
      <c r="GZ321" s="2">
        <v>4</v>
      </c>
      <c r="HA321" s="2">
        <v>3</v>
      </c>
      <c r="HB321" s="2">
        <v>13</v>
      </c>
      <c r="HC321" s="2">
        <v>3</v>
      </c>
      <c r="HD321" s="2">
        <v>12</v>
      </c>
      <c r="HE321" s="2">
        <v>42</v>
      </c>
      <c r="HF321" s="2">
        <v>49</v>
      </c>
      <c r="HG321" s="2">
        <v>92</v>
      </c>
      <c r="HH321" s="2">
        <v>111</v>
      </c>
      <c r="HI321" s="2">
        <v>127</v>
      </c>
      <c r="HJ321" s="2">
        <v>162</v>
      </c>
      <c r="HK321" s="2">
        <v>126</v>
      </c>
      <c r="HL321" s="34">
        <v>75</v>
      </c>
      <c r="HM321" s="34">
        <v>33.333333333333329</v>
      </c>
      <c r="HN321" s="34">
        <v>53.846153846153847</v>
      </c>
      <c r="HO321" s="34">
        <v>66.666666666666657</v>
      </c>
      <c r="HP321" s="34">
        <v>33.333333333333329</v>
      </c>
      <c r="HQ321" s="34">
        <v>57.142857142857139</v>
      </c>
      <c r="HR321" s="34">
        <v>61.224489795918366</v>
      </c>
      <c r="HS321" s="34">
        <v>65.217391304347828</v>
      </c>
      <c r="HT321" s="34">
        <v>65.765765765765778</v>
      </c>
      <c r="HU321" s="34">
        <v>74.803149606299215</v>
      </c>
      <c r="HV321" s="34">
        <v>76.543209876543202</v>
      </c>
      <c r="HW321" s="34">
        <v>73.80952380952381</v>
      </c>
      <c r="HX321" s="39">
        <v>0</v>
      </c>
      <c r="HY321" s="39">
        <v>0</v>
      </c>
      <c r="HZ321" s="39">
        <v>15.384615384615385</v>
      </c>
      <c r="IA321" s="39">
        <v>33.333333333333329</v>
      </c>
      <c r="IB321" s="39">
        <v>8.3333333333333321</v>
      </c>
      <c r="IC321" s="39">
        <v>14.285714285714285</v>
      </c>
      <c r="ID321" s="39">
        <v>14.285714285714285</v>
      </c>
      <c r="IE321" s="39">
        <v>10.869565217391305</v>
      </c>
      <c r="IF321" s="39">
        <v>15.315315315315313</v>
      </c>
      <c r="IG321" s="39">
        <v>9.4488188976377945</v>
      </c>
      <c r="IH321" s="39">
        <v>10.493827160493826</v>
      </c>
      <c r="II321" s="39">
        <v>11.904761904761903</v>
      </c>
      <c r="IJ321" s="39">
        <v>25</v>
      </c>
      <c r="IK321" s="39">
        <v>66.666666666666657</v>
      </c>
      <c r="IL321" s="39">
        <v>30.76923076923077</v>
      </c>
      <c r="IM321" s="39">
        <v>0</v>
      </c>
      <c r="IN321" s="39">
        <v>58.333333333333336</v>
      </c>
      <c r="IO321" s="39">
        <v>28.571428571428569</v>
      </c>
      <c r="IP321" s="39">
        <v>24.489795918367346</v>
      </c>
      <c r="IQ321" s="39">
        <v>23.913043478260871</v>
      </c>
      <c r="IR321" s="39">
        <v>18.918918918918919</v>
      </c>
      <c r="IS321" s="39">
        <v>15.748031496062993</v>
      </c>
      <c r="IT321" s="39">
        <v>12.962962962962962</v>
      </c>
      <c r="IU321" s="39">
        <v>14.285714285714285</v>
      </c>
      <c r="IV321" s="39">
        <v>14</v>
      </c>
      <c r="IW321" s="39">
        <v>24</v>
      </c>
      <c r="IX321" s="39">
        <v>27</v>
      </c>
      <c r="IY321" s="39">
        <v>7</v>
      </c>
      <c r="IZ321" s="39">
        <v>12</v>
      </c>
      <c r="JA321" s="39">
        <v>24</v>
      </c>
      <c r="JB321" s="39">
        <v>41</v>
      </c>
      <c r="JC321" s="39">
        <v>47</v>
      </c>
      <c r="JD321" s="35">
        <v>61</v>
      </c>
      <c r="JE321" s="35">
        <v>46</v>
      </c>
      <c r="JF321" s="35">
        <v>70</v>
      </c>
      <c r="JG321" s="35">
        <v>84</v>
      </c>
      <c r="JH321" s="35">
        <v>15</v>
      </c>
      <c r="JI321" s="35">
        <v>17</v>
      </c>
      <c r="JJ321" s="35">
        <v>19</v>
      </c>
      <c r="JK321" s="35">
        <v>9</v>
      </c>
      <c r="JL321" s="35">
        <v>10</v>
      </c>
      <c r="JM321" s="44">
        <v>18</v>
      </c>
      <c r="JN321" s="44">
        <v>17</v>
      </c>
      <c r="JO321" s="44">
        <v>24</v>
      </c>
      <c r="JP321" s="2">
        <v>17</v>
      </c>
      <c r="JQ321" s="2">
        <v>13</v>
      </c>
      <c r="JR321" s="2">
        <v>17</v>
      </c>
      <c r="JS321" s="2">
        <v>14</v>
      </c>
      <c r="JT321" s="2">
        <v>27</v>
      </c>
      <c r="JU321" s="2">
        <v>37</v>
      </c>
      <c r="JV321" s="2">
        <v>40</v>
      </c>
      <c r="JW321" s="2">
        <v>23</v>
      </c>
      <c r="JX321" s="2">
        <v>19</v>
      </c>
      <c r="JY321" s="2">
        <v>22</v>
      </c>
      <c r="JZ321" s="2">
        <v>22</v>
      </c>
      <c r="KA321" s="2">
        <v>25</v>
      </c>
      <c r="KB321" s="39">
        <v>18</v>
      </c>
      <c r="KC321" s="39">
        <v>22</v>
      </c>
      <c r="KD321" s="39">
        <v>25</v>
      </c>
      <c r="KE321" s="39">
        <v>19</v>
      </c>
      <c r="KF321" s="39">
        <v>56</v>
      </c>
      <c r="KG321" s="39">
        <v>78</v>
      </c>
      <c r="KH321" s="39">
        <v>86</v>
      </c>
      <c r="KI321" s="39">
        <v>39</v>
      </c>
      <c r="KJ321" s="39">
        <v>41</v>
      </c>
      <c r="KK321" s="39">
        <v>64</v>
      </c>
      <c r="KL321" s="39">
        <v>80</v>
      </c>
      <c r="KM321" s="39">
        <v>96</v>
      </c>
      <c r="KN321" s="39">
        <v>96</v>
      </c>
      <c r="KO321" s="39">
        <v>81</v>
      </c>
      <c r="KP321" s="39">
        <v>112</v>
      </c>
      <c r="KQ321" s="39">
        <v>117</v>
      </c>
      <c r="KR321" s="44">
        <v>25</v>
      </c>
      <c r="KS321" s="44">
        <v>30.76923076923077</v>
      </c>
      <c r="KT321" s="44">
        <v>31.395348837209301</v>
      </c>
      <c r="KU321" s="44">
        <v>17.948717948717949</v>
      </c>
      <c r="KV321" s="44">
        <v>29.268292682926827</v>
      </c>
      <c r="KW321" s="44">
        <v>37.5</v>
      </c>
      <c r="KX321" s="44">
        <v>51.249999999999993</v>
      </c>
      <c r="KY321" s="44">
        <v>48.958333333333329</v>
      </c>
      <c r="KZ321" s="44">
        <v>63.541666666666664</v>
      </c>
      <c r="LA321" s="44">
        <v>56.79012345679012</v>
      </c>
      <c r="LB321" s="44">
        <v>62.5</v>
      </c>
      <c r="LC321" s="44">
        <v>71.794871794871796</v>
      </c>
      <c r="LD321" s="44">
        <v>26.785714285714285</v>
      </c>
      <c r="LE321" s="44">
        <v>21.794871794871796</v>
      </c>
      <c r="LF321" s="44">
        <v>22.093023255813954</v>
      </c>
      <c r="LG321" s="44">
        <v>23.076923076923077</v>
      </c>
      <c r="LH321" s="44">
        <v>24.390243902439025</v>
      </c>
      <c r="LI321" s="44">
        <v>28.125</v>
      </c>
      <c r="LJ321" s="44">
        <v>21.25</v>
      </c>
      <c r="LK321" s="44">
        <v>25</v>
      </c>
      <c r="LL321" s="44">
        <v>17.708333333333336</v>
      </c>
      <c r="LM321" s="44">
        <v>16.049382716049383</v>
      </c>
      <c r="LN321" s="44">
        <v>15.178571428571427</v>
      </c>
      <c r="LO321" s="44">
        <v>11.965811965811966</v>
      </c>
      <c r="LP321" s="44">
        <v>48.214285714285715</v>
      </c>
      <c r="LQ321" s="44">
        <v>47.435897435897431</v>
      </c>
      <c r="LR321" s="44">
        <v>46.511627906976742</v>
      </c>
      <c r="LS321" s="44">
        <v>58.974358974358978</v>
      </c>
      <c r="LT321" s="44">
        <v>46.341463414634148</v>
      </c>
      <c r="LU321" s="44">
        <v>34.375</v>
      </c>
      <c r="LV321" s="44">
        <v>27.500000000000004</v>
      </c>
      <c r="LW321" s="44">
        <v>26.041666666666668</v>
      </c>
      <c r="LX321" s="44">
        <v>18.75</v>
      </c>
      <c r="LY321" s="44">
        <v>27.160493827160494</v>
      </c>
      <c r="LZ321" s="44">
        <v>22.321428571428573</v>
      </c>
      <c r="MA321" s="44">
        <v>16.239316239316238</v>
      </c>
      <c r="MB321" s="39">
        <v>2</v>
      </c>
      <c r="MC321" s="39">
        <v>2</v>
      </c>
      <c r="MD321" s="39">
        <v>3</v>
      </c>
      <c r="ME321" s="39">
        <v>2</v>
      </c>
      <c r="MF321" s="39">
        <v>2</v>
      </c>
      <c r="MG321" s="39">
        <v>4</v>
      </c>
      <c r="MH321" s="39">
        <v>17</v>
      </c>
      <c r="MI321" s="39">
        <v>17</v>
      </c>
      <c r="MJ321" s="39">
        <v>15</v>
      </c>
      <c r="MK321" s="39">
        <v>22</v>
      </c>
      <c r="ML321" s="39">
        <v>17</v>
      </c>
      <c r="MM321" s="39">
        <v>13</v>
      </c>
      <c r="MN321" s="39">
        <v>4</v>
      </c>
      <c r="MO321" s="39">
        <v>4</v>
      </c>
      <c r="MP321" s="39">
        <v>7</v>
      </c>
      <c r="MQ321" s="39">
        <v>2</v>
      </c>
      <c r="MR321" s="39">
        <v>12</v>
      </c>
      <c r="MS321" s="39">
        <v>31</v>
      </c>
      <c r="MT321" s="39">
        <v>41</v>
      </c>
      <c r="MU321" s="39">
        <v>63</v>
      </c>
      <c r="MV321" s="39">
        <v>71</v>
      </c>
      <c r="MW321" s="44">
        <v>79</v>
      </c>
      <c r="MX321" s="44">
        <v>37</v>
      </c>
      <c r="MY321" s="44">
        <v>41</v>
      </c>
      <c r="MZ321" s="44">
        <v>50</v>
      </c>
      <c r="NA321" s="44">
        <v>50</v>
      </c>
      <c r="NB321" s="44">
        <v>42.857142857142854</v>
      </c>
      <c r="NC321" s="44">
        <v>100</v>
      </c>
      <c r="ND321" s="44">
        <v>16.666666666666664</v>
      </c>
      <c r="NE321" s="44">
        <v>12.903225806451612</v>
      </c>
      <c r="NF321" s="44">
        <v>41.463414634146339</v>
      </c>
      <c r="NG321" s="44">
        <v>26.984126984126984</v>
      </c>
      <c r="NH321" s="44">
        <v>21.12676056338028</v>
      </c>
      <c r="NI321" s="44">
        <v>27.848101265822784</v>
      </c>
      <c r="NJ321" s="44">
        <v>45.945945945945951</v>
      </c>
      <c r="NK321" s="44">
        <v>31.707317073170731</v>
      </c>
      <c r="NL321" s="39">
        <v>4</v>
      </c>
      <c r="NM321" s="39">
        <v>3</v>
      </c>
      <c r="NN321" s="39">
        <v>2</v>
      </c>
      <c r="NO321" s="39">
        <v>2</v>
      </c>
      <c r="NP321" s="39">
        <v>1</v>
      </c>
      <c r="NQ321" s="39">
        <v>0</v>
      </c>
      <c r="NR321" s="39">
        <v>0</v>
      </c>
      <c r="NS321" s="39">
        <v>0</v>
      </c>
      <c r="NT321" s="39">
        <v>1</v>
      </c>
      <c r="NU321" s="39">
        <v>1</v>
      </c>
      <c r="NV321" s="39">
        <v>0</v>
      </c>
      <c r="NW321" s="39">
        <v>1</v>
      </c>
      <c r="NX321" s="39">
        <v>8</v>
      </c>
      <c r="NY321" s="39">
        <v>11</v>
      </c>
      <c r="NZ321" s="39">
        <v>12</v>
      </c>
      <c r="OA321" s="39">
        <v>9</v>
      </c>
      <c r="OB321" s="39">
        <v>7</v>
      </c>
      <c r="OC321" s="39">
        <v>3</v>
      </c>
      <c r="OD321" s="44">
        <v>5</v>
      </c>
      <c r="OE321" s="44">
        <v>5</v>
      </c>
      <c r="OF321" s="44">
        <v>5</v>
      </c>
      <c r="OG321" s="44">
        <v>3</v>
      </c>
      <c r="OH321" s="44">
        <v>1</v>
      </c>
      <c r="OI321" s="44">
        <v>3</v>
      </c>
      <c r="OJ321" s="44">
        <v>50</v>
      </c>
      <c r="OK321" s="44">
        <v>27.27272727272727</v>
      </c>
      <c r="OL321" s="44">
        <v>16.666666666666664</v>
      </c>
      <c r="OM321" s="44">
        <v>22.222222222222221</v>
      </c>
      <c r="ON321" s="44">
        <v>14.285714285714285</v>
      </c>
      <c r="OO321" s="44">
        <v>0</v>
      </c>
      <c r="OP321" s="44">
        <v>0</v>
      </c>
      <c r="OQ321" s="44">
        <v>0</v>
      </c>
      <c r="OR321" s="44">
        <v>20</v>
      </c>
      <c r="OS321" s="44">
        <v>33.333333333333329</v>
      </c>
      <c r="OT321" s="44">
        <v>0</v>
      </c>
      <c r="OU321" s="44">
        <v>33.333333333333329</v>
      </c>
      <c r="OV321" s="25">
        <v>13</v>
      </c>
      <c r="OW321" s="25">
        <v>46</v>
      </c>
      <c r="OX321" s="25">
        <v>59</v>
      </c>
      <c r="OY321" s="39">
        <v>48</v>
      </c>
      <c r="OZ321" s="39">
        <v>60</v>
      </c>
      <c r="PA321" s="39">
        <v>109</v>
      </c>
      <c r="PB321" s="39">
        <v>164</v>
      </c>
      <c r="PC321" s="39">
        <v>259</v>
      </c>
      <c r="PD321" s="39">
        <v>268</v>
      </c>
      <c r="PE321" s="39">
        <v>223</v>
      </c>
      <c r="PF321" s="39">
        <v>255</v>
      </c>
      <c r="PG321" s="39">
        <v>157</v>
      </c>
      <c r="PH321" s="39">
        <v>86</v>
      </c>
      <c r="PI321" s="39">
        <v>129</v>
      </c>
      <c r="PJ321" s="44">
        <v>154</v>
      </c>
      <c r="PK321" s="44">
        <v>88</v>
      </c>
      <c r="PL321" s="44">
        <v>93</v>
      </c>
      <c r="PM321" s="44">
        <v>176</v>
      </c>
      <c r="PN321" s="44">
        <v>233</v>
      </c>
      <c r="PO321" s="44">
        <v>341</v>
      </c>
      <c r="PP321" s="44">
        <v>357</v>
      </c>
      <c r="PQ321" s="44">
        <v>338</v>
      </c>
      <c r="PR321" s="44">
        <v>393</v>
      </c>
      <c r="PS321" s="44">
        <v>410</v>
      </c>
      <c r="PT321" s="44">
        <v>15.11627906976744</v>
      </c>
      <c r="PU321" s="44">
        <v>35.65891472868217</v>
      </c>
      <c r="PV321" s="44">
        <v>38.311688311688314</v>
      </c>
      <c r="PW321" s="44">
        <v>54.54545454545454</v>
      </c>
      <c r="PX321" s="44">
        <v>64.516129032258064</v>
      </c>
      <c r="PY321" s="44">
        <v>61.93181818181818</v>
      </c>
      <c r="PZ321" s="44">
        <v>70.386266094420606</v>
      </c>
      <c r="QA321" s="44">
        <v>75.953079178885631</v>
      </c>
      <c r="QB321" s="44">
        <v>75.070028011204485</v>
      </c>
      <c r="QC321" s="44">
        <v>65.976331360946745</v>
      </c>
      <c r="QD321" s="44">
        <v>64.885496183206101</v>
      </c>
      <c r="QE321" s="44">
        <v>38.292682926829272</v>
      </c>
      <c r="QF321" s="25">
        <v>27</v>
      </c>
      <c r="QG321" s="25">
        <v>60</v>
      </c>
      <c r="QH321" s="25">
        <v>83</v>
      </c>
      <c r="QI321" s="25">
        <v>55</v>
      </c>
      <c r="QJ321" s="25">
        <v>53</v>
      </c>
      <c r="QK321" s="25">
        <v>99</v>
      </c>
      <c r="QL321" s="25">
        <v>137</v>
      </c>
      <c r="QM321" s="25">
        <v>228</v>
      </c>
      <c r="QN321" s="25">
        <v>224</v>
      </c>
      <c r="QO321" s="25">
        <v>198</v>
      </c>
      <c r="QP321" s="25">
        <v>137</v>
      </c>
      <c r="QQ321" s="25">
        <v>86</v>
      </c>
      <c r="QR321" s="25">
        <v>129</v>
      </c>
      <c r="QS321" s="25">
        <v>154</v>
      </c>
      <c r="QT321" s="25">
        <v>88</v>
      </c>
      <c r="QU321" s="25">
        <v>93</v>
      </c>
      <c r="QV321" s="25">
        <v>176</v>
      </c>
      <c r="QW321" s="25">
        <v>233</v>
      </c>
      <c r="QX321" s="25">
        <v>341</v>
      </c>
      <c r="QY321" s="25">
        <v>357</v>
      </c>
      <c r="QZ321" s="25">
        <v>338</v>
      </c>
      <c r="RA321" s="25">
        <v>393</v>
      </c>
      <c r="RB321" s="44">
        <v>31.395348837209301</v>
      </c>
      <c r="RC321" s="44">
        <v>46.511627906976742</v>
      </c>
      <c r="RD321" s="44">
        <v>53.896103896103895</v>
      </c>
      <c r="RE321" s="44">
        <v>62.5</v>
      </c>
      <c r="RF321" s="44">
        <v>56.98924731182796</v>
      </c>
      <c r="RG321" s="44">
        <v>56.25</v>
      </c>
      <c r="RH321" s="44">
        <v>58.798283261802574</v>
      </c>
      <c r="RI321" s="44">
        <v>66.862170087976537</v>
      </c>
      <c r="RJ321" s="44">
        <v>62.745098039215684</v>
      </c>
      <c r="RK321" s="44">
        <v>58.57988165680473</v>
      </c>
      <c r="RL321" s="44">
        <v>34.860050890585242</v>
      </c>
      <c r="RM321" s="25">
        <v>10</v>
      </c>
      <c r="RN321" s="25">
        <v>25</v>
      </c>
      <c r="RO321" s="25">
        <v>61</v>
      </c>
      <c r="RP321" s="25">
        <v>16</v>
      </c>
      <c r="RQ321" s="25">
        <v>36</v>
      </c>
      <c r="RR321" s="25">
        <v>83</v>
      </c>
      <c r="RS321" s="25">
        <v>108</v>
      </c>
      <c r="RT321" s="25">
        <v>160</v>
      </c>
      <c r="RU321" s="25">
        <v>179</v>
      </c>
      <c r="RV321" s="25">
        <v>152</v>
      </c>
      <c r="RW321" s="25">
        <v>184</v>
      </c>
      <c r="RX321" s="25">
        <v>177</v>
      </c>
      <c r="RY321" s="25">
        <v>11</v>
      </c>
      <c r="RZ321" s="25">
        <v>33</v>
      </c>
      <c r="SA321" s="25">
        <v>47</v>
      </c>
      <c r="SB321" s="25">
        <v>17</v>
      </c>
      <c r="SC321" s="25">
        <v>35</v>
      </c>
      <c r="SD321" s="25">
        <v>43</v>
      </c>
      <c r="SE321" s="25">
        <v>75</v>
      </c>
      <c r="SF321" s="25">
        <v>119</v>
      </c>
      <c r="SG321" s="25">
        <v>113</v>
      </c>
      <c r="SH321" s="25">
        <v>104</v>
      </c>
      <c r="SI321" s="25">
        <v>126</v>
      </c>
      <c r="SJ321" s="25">
        <v>130</v>
      </c>
      <c r="SK321" s="25">
        <v>8</v>
      </c>
      <c r="SL321" s="25">
        <v>24</v>
      </c>
      <c r="SM321" s="25">
        <v>39</v>
      </c>
      <c r="SN321" s="25">
        <v>14</v>
      </c>
      <c r="SO321" s="25">
        <v>22</v>
      </c>
      <c r="SP321" s="25">
        <v>34</v>
      </c>
      <c r="SQ321" s="25">
        <v>56</v>
      </c>
      <c r="SR321" s="25">
        <v>91</v>
      </c>
      <c r="SS321" s="25">
        <v>82</v>
      </c>
      <c r="ST321" s="25">
        <v>69</v>
      </c>
      <c r="SU321" s="25">
        <v>88</v>
      </c>
      <c r="SV321" s="25">
        <v>90</v>
      </c>
      <c r="SW321" s="44">
        <v>13.157894736842104</v>
      </c>
      <c r="SX321" s="44">
        <v>26.041666666666668</v>
      </c>
      <c r="SY321" s="44">
        <v>53.982300884955748</v>
      </c>
      <c r="SZ321" s="44">
        <v>28.07017543859649</v>
      </c>
      <c r="TA321" s="44">
        <v>44.444444444444443</v>
      </c>
      <c r="TB321" s="44">
        <v>53.205128205128204</v>
      </c>
      <c r="TC321" s="44">
        <v>59.668508287292823</v>
      </c>
      <c r="TD321" s="44">
        <v>61.776061776061773</v>
      </c>
      <c r="TE321" s="44">
        <v>66.791044776119406</v>
      </c>
      <c r="TF321" s="44">
        <v>58.015267175572518</v>
      </c>
      <c r="TG321" s="44">
        <v>56.615384615384613</v>
      </c>
      <c r="TH321" s="44">
        <v>59.197324414715723</v>
      </c>
      <c r="TI321" s="44">
        <v>14.473684210526317</v>
      </c>
      <c r="TJ321" s="44">
        <v>34.375</v>
      </c>
      <c r="TK321" s="44">
        <v>41.592920353982301</v>
      </c>
      <c r="TL321" s="44">
        <v>29.82456140350877</v>
      </c>
      <c r="TM321" s="44">
        <v>43.209876543209873</v>
      </c>
      <c r="TN321" s="44">
        <v>27.564102564102566</v>
      </c>
      <c r="TO321" s="44">
        <v>41.436464088397791</v>
      </c>
      <c r="TP321" s="44">
        <v>45.945945945945951</v>
      </c>
      <c r="TQ321" s="44">
        <v>42.164179104477611</v>
      </c>
      <c r="TR321" s="44">
        <v>39.694656488549619</v>
      </c>
      <c r="TS321" s="44">
        <v>38.769230769230766</v>
      </c>
      <c r="TT321" s="44">
        <v>43.478260869565219</v>
      </c>
      <c r="TU321" s="44">
        <v>10.526315789473683</v>
      </c>
      <c r="TV321" s="44">
        <v>25</v>
      </c>
      <c r="TW321" s="44">
        <v>34.513274336283182</v>
      </c>
      <c r="TX321" s="44">
        <v>24.561403508771928</v>
      </c>
      <c r="TY321" s="44">
        <v>27.160493827160494</v>
      </c>
      <c r="TZ321" s="44">
        <v>21.794871794871796</v>
      </c>
      <c r="UA321" s="44">
        <v>30.939226519337016</v>
      </c>
      <c r="UB321" s="44">
        <v>35.135135135135137</v>
      </c>
      <c r="UC321" s="44">
        <v>30.597014925373134</v>
      </c>
      <c r="UD321" s="44">
        <v>26.335877862595421</v>
      </c>
      <c r="UE321" s="44">
        <v>27.076923076923077</v>
      </c>
      <c r="UF321" s="44">
        <v>30.100334448160538</v>
      </c>
    </row>
    <row r="322" spans="1:552" x14ac:dyDescent="0.25">
      <c r="A322" s="2" t="str">
        <f t="shared" si="4"/>
        <v>14 Roraima</v>
      </c>
      <c r="B322" s="2">
        <v>14</v>
      </c>
      <c r="C322" s="2" t="s">
        <v>12</v>
      </c>
      <c r="D322" s="56">
        <v>8</v>
      </c>
      <c r="E322" s="56">
        <v>22</v>
      </c>
      <c r="F322" s="56">
        <v>29</v>
      </c>
      <c r="G322" s="56">
        <v>29</v>
      </c>
      <c r="H322" s="56">
        <v>32</v>
      </c>
      <c r="I322" s="56">
        <v>28</v>
      </c>
      <c r="J322" s="56">
        <v>31</v>
      </c>
      <c r="K322" s="56">
        <v>43</v>
      </c>
      <c r="L322" s="56">
        <v>38</v>
      </c>
      <c r="M322" s="56">
        <v>39</v>
      </c>
      <c r="N322" s="56">
        <v>60</v>
      </c>
      <c r="O322" s="56">
        <v>48</v>
      </c>
      <c r="P322" s="61">
        <v>1</v>
      </c>
      <c r="Q322" s="61">
        <v>2</v>
      </c>
      <c r="R322" s="61">
        <v>5</v>
      </c>
      <c r="S322" s="61">
        <v>6</v>
      </c>
      <c r="T322" s="61">
        <v>17</v>
      </c>
      <c r="U322" s="61">
        <v>16</v>
      </c>
      <c r="V322" s="61">
        <v>14</v>
      </c>
      <c r="W322" s="61">
        <v>26</v>
      </c>
      <c r="X322" s="61">
        <v>24</v>
      </c>
      <c r="Y322" s="61">
        <v>21</v>
      </c>
      <c r="Z322" s="61">
        <v>30</v>
      </c>
      <c r="AA322" s="61">
        <v>29</v>
      </c>
      <c r="AB322" s="62">
        <v>12.5</v>
      </c>
      <c r="AC322" s="62">
        <v>9.0909090909090917</v>
      </c>
      <c r="AD322" s="62">
        <v>17.241379310344829</v>
      </c>
      <c r="AE322" s="62">
        <v>20.689655172413794</v>
      </c>
      <c r="AF322" s="62">
        <v>53.125</v>
      </c>
      <c r="AG322" s="62">
        <v>57.142857142857139</v>
      </c>
      <c r="AH322" s="62">
        <v>45.161290322580641</v>
      </c>
      <c r="AI322" s="62">
        <v>60.465116279069761</v>
      </c>
      <c r="AJ322" s="62">
        <v>63.157894736842103</v>
      </c>
      <c r="AK322" s="62">
        <v>53.846153846153847</v>
      </c>
      <c r="AL322" s="62">
        <v>50</v>
      </c>
      <c r="AM322" s="62">
        <v>60.416666666666664</v>
      </c>
      <c r="AN322" s="25">
        <v>7</v>
      </c>
      <c r="AO322" s="25">
        <v>14</v>
      </c>
      <c r="AP322" s="25">
        <v>23</v>
      </c>
      <c r="AQ322" s="25">
        <v>21</v>
      </c>
      <c r="AR322" s="25">
        <v>13</v>
      </c>
      <c r="AS322" s="25">
        <v>11</v>
      </c>
      <c r="AT322" s="25">
        <v>15</v>
      </c>
      <c r="AU322" s="25">
        <v>15</v>
      </c>
      <c r="AV322" s="25">
        <v>14</v>
      </c>
      <c r="AW322" s="25">
        <v>17</v>
      </c>
      <c r="AX322" s="25">
        <v>28</v>
      </c>
      <c r="AY322" s="25">
        <v>19</v>
      </c>
      <c r="AZ322" s="39">
        <v>87.5</v>
      </c>
      <c r="BA322" s="39">
        <v>63.636363636363633</v>
      </c>
      <c r="BB322" s="39">
        <v>79.310344827586206</v>
      </c>
      <c r="BC322" s="39">
        <v>72.41379310344827</v>
      </c>
      <c r="BD322" s="39">
        <v>40.625</v>
      </c>
      <c r="BE322" s="39">
        <v>39.285714285714285</v>
      </c>
      <c r="BF322" s="39">
        <v>48.387096774193552</v>
      </c>
      <c r="BG322" s="39">
        <v>34.883720930232556</v>
      </c>
      <c r="BH322" s="39">
        <v>36.84210526315789</v>
      </c>
      <c r="BI322" s="39">
        <v>43.589743589743591</v>
      </c>
      <c r="BJ322" s="39">
        <v>46.666666666666664</v>
      </c>
      <c r="BK322" s="39">
        <v>39.583333333333329</v>
      </c>
      <c r="BL322" s="61">
        <v>0</v>
      </c>
      <c r="BM322" s="61">
        <v>6</v>
      </c>
      <c r="BN322" s="61">
        <v>1</v>
      </c>
      <c r="BO322" s="61">
        <v>2</v>
      </c>
      <c r="BP322" s="61">
        <v>2</v>
      </c>
      <c r="BQ322" s="61">
        <v>1</v>
      </c>
      <c r="BR322" s="61">
        <v>2</v>
      </c>
      <c r="BS322" s="61">
        <v>2</v>
      </c>
      <c r="BT322" s="61">
        <v>0</v>
      </c>
      <c r="BU322" s="61">
        <v>1</v>
      </c>
      <c r="BV322" s="61">
        <v>2</v>
      </c>
      <c r="BW322" s="61">
        <v>0</v>
      </c>
      <c r="BX322" s="39">
        <v>0</v>
      </c>
      <c r="BY322" s="39">
        <v>27.27272727272727</v>
      </c>
      <c r="BZ322" s="39">
        <v>3.4482758620689653</v>
      </c>
      <c r="CA322" s="39">
        <v>6.8965517241379306</v>
      </c>
      <c r="CB322" s="39">
        <v>6.25</v>
      </c>
      <c r="CC322" s="39">
        <v>3.5714285714285712</v>
      </c>
      <c r="CD322" s="39">
        <v>6.4516129032258061</v>
      </c>
      <c r="CE322" s="39">
        <v>4.6511627906976747</v>
      </c>
      <c r="CF322" s="39">
        <v>0</v>
      </c>
      <c r="CG322" s="39">
        <v>2.5641025641025639</v>
      </c>
      <c r="CH322" s="39">
        <v>3.3333333333333335</v>
      </c>
      <c r="CI322" s="39">
        <v>0</v>
      </c>
      <c r="CJ322" s="25">
        <v>1</v>
      </c>
      <c r="CK322" s="25">
        <v>1</v>
      </c>
      <c r="CL322" s="25">
        <v>4</v>
      </c>
      <c r="CM322" s="25">
        <v>2</v>
      </c>
      <c r="CN322" s="25">
        <v>5</v>
      </c>
      <c r="CO322" s="25">
        <v>2</v>
      </c>
      <c r="CP322" s="25">
        <v>2</v>
      </c>
      <c r="CQ322" s="25">
        <v>10</v>
      </c>
      <c r="CR322" s="25">
        <v>11</v>
      </c>
      <c r="CS322" s="25">
        <v>11</v>
      </c>
      <c r="CT322" s="25">
        <v>7</v>
      </c>
      <c r="CU322" s="25">
        <v>13</v>
      </c>
      <c r="CV322" s="64">
        <v>0</v>
      </c>
      <c r="CW322" s="64">
        <v>0</v>
      </c>
      <c r="CX322" s="64">
        <v>0</v>
      </c>
      <c r="CY322" s="64">
        <v>0</v>
      </c>
      <c r="CZ322" s="64">
        <v>0</v>
      </c>
      <c r="DA322" s="64">
        <v>1</v>
      </c>
      <c r="DB322" s="64">
        <v>1</v>
      </c>
      <c r="DC322" s="64">
        <v>0</v>
      </c>
      <c r="DD322" s="64">
        <v>2</v>
      </c>
      <c r="DE322" s="64">
        <v>1</v>
      </c>
      <c r="DF322" s="64">
        <v>0</v>
      </c>
      <c r="DG322" s="64">
        <v>2</v>
      </c>
      <c r="DH322" s="33">
        <v>0</v>
      </c>
      <c r="DI322" s="33">
        <v>0</v>
      </c>
      <c r="DJ322" s="33">
        <v>0</v>
      </c>
      <c r="DK322" s="33">
        <v>1</v>
      </c>
      <c r="DL322" s="33">
        <v>2</v>
      </c>
      <c r="DM322" s="33">
        <v>2</v>
      </c>
      <c r="DN322" s="34">
        <v>5</v>
      </c>
      <c r="DO322" s="34">
        <v>2</v>
      </c>
      <c r="DP322" s="34">
        <v>1</v>
      </c>
      <c r="DQ322" s="34">
        <v>2</v>
      </c>
      <c r="DR322" s="34">
        <v>3</v>
      </c>
      <c r="DS322" s="34">
        <v>3</v>
      </c>
      <c r="DT322" s="25">
        <v>1</v>
      </c>
      <c r="DU322" s="25">
        <v>1</v>
      </c>
      <c r="DV322" s="25">
        <v>4</v>
      </c>
      <c r="DW322" s="25">
        <v>3</v>
      </c>
      <c r="DX322" s="25">
        <v>7</v>
      </c>
      <c r="DY322" s="25">
        <v>5</v>
      </c>
      <c r="DZ322" s="25">
        <v>8</v>
      </c>
      <c r="EA322" s="25">
        <v>12</v>
      </c>
      <c r="EB322" s="25">
        <v>14</v>
      </c>
      <c r="EC322" s="25">
        <v>14</v>
      </c>
      <c r="ED322" s="25">
        <v>10</v>
      </c>
      <c r="EE322" s="25">
        <v>18</v>
      </c>
      <c r="EF322" s="34">
        <v>100</v>
      </c>
      <c r="EG322" s="34">
        <v>100</v>
      </c>
      <c r="EH322" s="34">
        <v>100</v>
      </c>
      <c r="EI322" s="34">
        <v>66.666666666666657</v>
      </c>
      <c r="EJ322" s="34">
        <v>71.428571428571431</v>
      </c>
      <c r="EK322" s="34">
        <v>40</v>
      </c>
      <c r="EL322" s="34">
        <v>25</v>
      </c>
      <c r="EM322" s="34">
        <v>83.333333333333343</v>
      </c>
      <c r="EN322" s="34">
        <v>78.571428571428569</v>
      </c>
      <c r="EO322" s="34">
        <v>78.571428571428569</v>
      </c>
      <c r="EP322" s="34">
        <v>70</v>
      </c>
      <c r="EQ322" s="34">
        <v>72.222222222222214</v>
      </c>
      <c r="ER322" s="34">
        <v>0</v>
      </c>
      <c r="ES322" s="34">
        <v>0</v>
      </c>
      <c r="ET322" s="34">
        <v>0</v>
      </c>
      <c r="EU322" s="34">
        <v>0</v>
      </c>
      <c r="EV322" s="34">
        <v>0</v>
      </c>
      <c r="EW322" s="34">
        <v>20</v>
      </c>
      <c r="EX322" s="34">
        <v>12.5</v>
      </c>
      <c r="EY322" s="34">
        <v>0</v>
      </c>
      <c r="EZ322" s="34">
        <v>14.285714285714285</v>
      </c>
      <c r="FA322" s="34">
        <v>7.1428571428571423</v>
      </c>
      <c r="FB322" s="34">
        <v>0</v>
      </c>
      <c r="FC322" s="34">
        <v>11.111111111111111</v>
      </c>
      <c r="FD322" s="42">
        <v>0</v>
      </c>
      <c r="FE322" s="42">
        <v>0</v>
      </c>
      <c r="FF322" s="42">
        <v>0</v>
      </c>
      <c r="FG322" s="42">
        <v>33.333333333333329</v>
      </c>
      <c r="FH322" s="42">
        <v>28.571428571428569</v>
      </c>
      <c r="FI322" s="42">
        <v>40</v>
      </c>
      <c r="FJ322" s="42">
        <v>62.5</v>
      </c>
      <c r="FK322" s="42">
        <v>16.666666666666664</v>
      </c>
      <c r="FL322" s="42">
        <v>7.1428571428571423</v>
      </c>
      <c r="FM322" s="42">
        <v>14.285714285714285</v>
      </c>
      <c r="FN322" s="42">
        <v>30</v>
      </c>
      <c r="FO322" s="42">
        <v>16.666666666666664</v>
      </c>
      <c r="FP322" s="42">
        <v>0</v>
      </c>
      <c r="FQ322" s="34">
        <v>1</v>
      </c>
      <c r="FR322" s="34">
        <v>3</v>
      </c>
      <c r="FS322" s="34">
        <v>4</v>
      </c>
      <c r="FT322" s="34">
        <v>6</v>
      </c>
      <c r="FU322" s="34">
        <v>11</v>
      </c>
      <c r="FV322" s="34">
        <v>5</v>
      </c>
      <c r="FW322" s="34">
        <v>15</v>
      </c>
      <c r="FX322" s="34">
        <v>18</v>
      </c>
      <c r="FY322" s="34">
        <v>12</v>
      </c>
      <c r="FZ322" s="34">
        <v>18</v>
      </c>
      <c r="GA322" s="34">
        <v>25</v>
      </c>
      <c r="GB322" s="2">
        <v>0</v>
      </c>
      <c r="GC322" s="2">
        <v>1</v>
      </c>
      <c r="GD322" s="2">
        <v>1</v>
      </c>
      <c r="GE322" s="2">
        <v>0</v>
      </c>
      <c r="GF322" s="2">
        <v>2</v>
      </c>
      <c r="GG322" s="2">
        <v>2</v>
      </c>
      <c r="GH322" s="2">
        <v>2</v>
      </c>
      <c r="GI322" s="2">
        <v>3</v>
      </c>
      <c r="GJ322" s="2">
        <v>1</v>
      </c>
      <c r="GK322" s="2">
        <v>3</v>
      </c>
      <c r="GL322" s="2">
        <v>1</v>
      </c>
      <c r="GM322" s="2">
        <v>1</v>
      </c>
      <c r="GN322" s="2">
        <v>0</v>
      </c>
      <c r="GO322" s="2">
        <v>0</v>
      </c>
      <c r="GP322" s="2">
        <v>1</v>
      </c>
      <c r="GQ322" s="2">
        <v>2</v>
      </c>
      <c r="GR322" s="2">
        <v>3</v>
      </c>
      <c r="GS322" s="2">
        <v>3</v>
      </c>
      <c r="GT322" s="2">
        <v>5</v>
      </c>
      <c r="GU322" s="2">
        <v>4</v>
      </c>
      <c r="GV322" s="2">
        <v>4</v>
      </c>
      <c r="GW322" s="2">
        <v>2</v>
      </c>
      <c r="GX322" s="2">
        <v>6</v>
      </c>
      <c r="GY322" s="2">
        <v>1</v>
      </c>
      <c r="GZ322" s="2">
        <v>0</v>
      </c>
      <c r="HA322" s="2">
        <v>2</v>
      </c>
      <c r="HB322" s="2">
        <v>5</v>
      </c>
      <c r="HC322" s="2">
        <v>6</v>
      </c>
      <c r="HD322" s="2">
        <v>11</v>
      </c>
      <c r="HE322" s="2">
        <v>16</v>
      </c>
      <c r="HF322" s="2">
        <v>12</v>
      </c>
      <c r="HG322" s="2">
        <v>22</v>
      </c>
      <c r="HH322" s="2">
        <v>23</v>
      </c>
      <c r="HI322" s="2">
        <v>17</v>
      </c>
      <c r="HJ322" s="2">
        <v>25</v>
      </c>
      <c r="HK322" s="2">
        <v>27</v>
      </c>
      <c r="HL322" s="34">
        <v>999999999</v>
      </c>
      <c r="HM322" s="34">
        <v>50</v>
      </c>
      <c r="HN322" s="34">
        <v>60</v>
      </c>
      <c r="HO322" s="34">
        <v>66.666666666666657</v>
      </c>
      <c r="HP322" s="34">
        <v>54.54545454545454</v>
      </c>
      <c r="HQ322" s="34">
        <v>68.75</v>
      </c>
      <c r="HR322" s="34">
        <v>41.666666666666671</v>
      </c>
      <c r="HS322" s="34">
        <v>68.181818181818173</v>
      </c>
      <c r="HT322" s="34">
        <v>78.260869565217391</v>
      </c>
      <c r="HU322" s="34">
        <v>70.588235294117652</v>
      </c>
      <c r="HV322" s="34">
        <v>72</v>
      </c>
      <c r="HW322" s="34">
        <v>92.592592592592595</v>
      </c>
      <c r="HX322" s="39">
        <v>999999999</v>
      </c>
      <c r="HY322" s="39">
        <v>50</v>
      </c>
      <c r="HZ322" s="39">
        <v>20</v>
      </c>
      <c r="IA322" s="39">
        <v>0</v>
      </c>
      <c r="IB322" s="39">
        <v>18.181818181818183</v>
      </c>
      <c r="IC322" s="39">
        <v>12.5</v>
      </c>
      <c r="ID322" s="39">
        <v>16.666666666666664</v>
      </c>
      <c r="IE322" s="39">
        <v>13.636363636363635</v>
      </c>
      <c r="IF322" s="39">
        <v>4.3478260869565215</v>
      </c>
      <c r="IG322" s="39">
        <v>17.647058823529413</v>
      </c>
      <c r="IH322" s="39">
        <v>4</v>
      </c>
      <c r="II322" s="39">
        <v>3.7037037037037033</v>
      </c>
      <c r="IJ322" s="39">
        <v>999999999</v>
      </c>
      <c r="IK322" s="39">
        <v>0</v>
      </c>
      <c r="IL322" s="39">
        <v>20</v>
      </c>
      <c r="IM322" s="39">
        <v>33.333333333333329</v>
      </c>
      <c r="IN322" s="39">
        <v>27.27272727272727</v>
      </c>
      <c r="IO322" s="39">
        <v>18.75</v>
      </c>
      <c r="IP322" s="39">
        <v>41.666666666666671</v>
      </c>
      <c r="IQ322" s="39">
        <v>18.181818181818183</v>
      </c>
      <c r="IR322" s="39">
        <v>17.391304347826086</v>
      </c>
      <c r="IS322" s="39">
        <v>11.76470588235294</v>
      </c>
      <c r="IT322" s="39">
        <v>24</v>
      </c>
      <c r="IU322" s="39">
        <v>3.7037037037037033</v>
      </c>
      <c r="IV322" s="39">
        <v>2</v>
      </c>
      <c r="IW322" s="39">
        <v>5</v>
      </c>
      <c r="IX322" s="39">
        <v>9</v>
      </c>
      <c r="IY322" s="39">
        <v>11</v>
      </c>
      <c r="IZ322" s="39">
        <v>2</v>
      </c>
      <c r="JA322" s="39">
        <v>3</v>
      </c>
      <c r="JB322" s="39">
        <v>8</v>
      </c>
      <c r="JC322" s="39">
        <v>7</v>
      </c>
      <c r="JD322" s="35">
        <v>8</v>
      </c>
      <c r="JE322" s="35">
        <v>8</v>
      </c>
      <c r="JF322" s="35">
        <v>18</v>
      </c>
      <c r="JG322" s="35">
        <v>11</v>
      </c>
      <c r="JH322" s="35">
        <v>2</v>
      </c>
      <c r="JI322" s="35">
        <v>4</v>
      </c>
      <c r="JJ322" s="35">
        <v>2</v>
      </c>
      <c r="JK322" s="35">
        <v>4</v>
      </c>
      <c r="JL322" s="35">
        <v>2</v>
      </c>
      <c r="JM322" s="44">
        <v>2</v>
      </c>
      <c r="JN322" s="44">
        <v>5</v>
      </c>
      <c r="JO322" s="44">
        <v>2</v>
      </c>
      <c r="JP322" s="2">
        <v>2</v>
      </c>
      <c r="JQ322" s="2">
        <v>2</v>
      </c>
      <c r="JR322" s="2">
        <v>5</v>
      </c>
      <c r="JS322" s="2">
        <v>3</v>
      </c>
      <c r="JT322" s="2">
        <v>2</v>
      </c>
      <c r="JU322" s="2">
        <v>4</v>
      </c>
      <c r="JV322" s="2">
        <v>9</v>
      </c>
      <c r="JW322" s="2">
        <v>4</v>
      </c>
      <c r="JX322" s="2">
        <v>4</v>
      </c>
      <c r="JY322" s="2">
        <v>5</v>
      </c>
      <c r="JZ322" s="2">
        <v>1</v>
      </c>
      <c r="KA322" s="2">
        <v>5</v>
      </c>
      <c r="KB322" s="39">
        <v>3</v>
      </c>
      <c r="KC322" s="39">
        <v>5</v>
      </c>
      <c r="KD322" s="39">
        <v>3</v>
      </c>
      <c r="KE322" s="39">
        <v>5</v>
      </c>
      <c r="KF322" s="39">
        <v>6</v>
      </c>
      <c r="KG322" s="39">
        <v>13</v>
      </c>
      <c r="KH322" s="39">
        <v>20</v>
      </c>
      <c r="KI322" s="39">
        <v>19</v>
      </c>
      <c r="KJ322" s="39">
        <v>8</v>
      </c>
      <c r="KK322" s="39">
        <v>10</v>
      </c>
      <c r="KL322" s="39">
        <v>14</v>
      </c>
      <c r="KM322" s="39">
        <v>14</v>
      </c>
      <c r="KN322" s="39">
        <v>13</v>
      </c>
      <c r="KO322" s="39">
        <v>15</v>
      </c>
      <c r="KP322" s="39">
        <v>26</v>
      </c>
      <c r="KQ322" s="39">
        <v>19</v>
      </c>
      <c r="KR322" s="44">
        <v>33.333333333333329</v>
      </c>
      <c r="KS322" s="44">
        <v>38.461538461538467</v>
      </c>
      <c r="KT322" s="44">
        <v>45</v>
      </c>
      <c r="KU322" s="44">
        <v>57.894736842105267</v>
      </c>
      <c r="KV322" s="44">
        <v>25</v>
      </c>
      <c r="KW322" s="44">
        <v>30</v>
      </c>
      <c r="KX322" s="44">
        <v>57.142857142857139</v>
      </c>
      <c r="KY322" s="44">
        <v>50</v>
      </c>
      <c r="KZ322" s="44">
        <v>61.53846153846154</v>
      </c>
      <c r="LA322" s="44">
        <v>53.333333333333336</v>
      </c>
      <c r="LB322" s="44">
        <v>69.230769230769226</v>
      </c>
      <c r="LC322" s="44">
        <v>57.894736842105267</v>
      </c>
      <c r="LD322" s="44">
        <v>33.333333333333329</v>
      </c>
      <c r="LE322" s="44">
        <v>30.76923076923077</v>
      </c>
      <c r="LF322" s="44">
        <v>10</v>
      </c>
      <c r="LG322" s="44">
        <v>21.052631578947366</v>
      </c>
      <c r="LH322" s="44">
        <v>25</v>
      </c>
      <c r="LI322" s="44">
        <v>20</v>
      </c>
      <c r="LJ322" s="44">
        <v>35.714285714285715</v>
      </c>
      <c r="LK322" s="44">
        <v>14.285714285714285</v>
      </c>
      <c r="LL322" s="44">
        <v>15.384615384615385</v>
      </c>
      <c r="LM322" s="44">
        <v>13.333333333333334</v>
      </c>
      <c r="LN322" s="44">
        <v>19.230769230769234</v>
      </c>
      <c r="LO322" s="44">
        <v>15.789473684210526</v>
      </c>
      <c r="LP322" s="44">
        <v>33.333333333333329</v>
      </c>
      <c r="LQ322" s="44">
        <v>30.76923076923077</v>
      </c>
      <c r="LR322" s="44">
        <v>45</v>
      </c>
      <c r="LS322" s="44">
        <v>21.052631578947366</v>
      </c>
      <c r="LT322" s="44">
        <v>50</v>
      </c>
      <c r="LU322" s="44">
        <v>50</v>
      </c>
      <c r="LV322" s="44">
        <v>7.1428571428571423</v>
      </c>
      <c r="LW322" s="44">
        <v>35.714285714285715</v>
      </c>
      <c r="LX322" s="44">
        <v>23.076923076923077</v>
      </c>
      <c r="LY322" s="44">
        <v>33.333333333333329</v>
      </c>
      <c r="LZ322" s="44">
        <v>11.538461538461538</v>
      </c>
      <c r="MA322" s="44">
        <v>26.315789473684209</v>
      </c>
      <c r="MB322" s="39">
        <v>0</v>
      </c>
      <c r="MC322" s="39">
        <v>0</v>
      </c>
      <c r="MD322" s="39">
        <v>0</v>
      </c>
      <c r="ME322" s="39">
        <v>1</v>
      </c>
      <c r="MF322" s="39">
        <v>1</v>
      </c>
      <c r="MG322" s="39">
        <v>2</v>
      </c>
      <c r="MH322" s="39">
        <v>2</v>
      </c>
      <c r="MI322" s="39">
        <v>3</v>
      </c>
      <c r="MJ322" s="39">
        <v>2</v>
      </c>
      <c r="MK322" s="39">
        <v>5</v>
      </c>
      <c r="ML322" s="39">
        <v>1</v>
      </c>
      <c r="MM322" s="39">
        <v>3</v>
      </c>
      <c r="MN322" s="39">
        <v>1</v>
      </c>
      <c r="MO322" s="39">
        <v>1</v>
      </c>
      <c r="MP322" s="39">
        <v>4</v>
      </c>
      <c r="MQ322" s="39">
        <v>3</v>
      </c>
      <c r="MR322" s="39">
        <v>7</v>
      </c>
      <c r="MS322" s="39">
        <v>5</v>
      </c>
      <c r="MT322" s="39">
        <v>8</v>
      </c>
      <c r="MU322" s="39">
        <v>10</v>
      </c>
      <c r="MV322" s="39">
        <v>8</v>
      </c>
      <c r="MW322" s="44">
        <v>9</v>
      </c>
      <c r="MX322" s="44">
        <v>5</v>
      </c>
      <c r="MY322" s="44">
        <v>10</v>
      </c>
      <c r="MZ322" s="44">
        <v>0</v>
      </c>
      <c r="NA322" s="44">
        <v>0</v>
      </c>
      <c r="NB322" s="44">
        <v>0</v>
      </c>
      <c r="NC322" s="44">
        <v>33.333333333333329</v>
      </c>
      <c r="ND322" s="44">
        <v>14.285714285714285</v>
      </c>
      <c r="NE322" s="44">
        <v>40</v>
      </c>
      <c r="NF322" s="44">
        <v>25</v>
      </c>
      <c r="NG322" s="44">
        <v>30</v>
      </c>
      <c r="NH322" s="44">
        <v>25</v>
      </c>
      <c r="NI322" s="44">
        <v>55.555555555555557</v>
      </c>
      <c r="NJ322" s="44">
        <v>20</v>
      </c>
      <c r="NK322" s="44">
        <v>30</v>
      </c>
      <c r="NL322" s="39">
        <v>1</v>
      </c>
      <c r="NM322" s="39">
        <v>1</v>
      </c>
      <c r="NN322" s="39">
        <v>0</v>
      </c>
      <c r="NO322" s="39">
        <v>0</v>
      </c>
      <c r="NP322" s="39">
        <v>2</v>
      </c>
      <c r="NQ322" s="39">
        <v>1</v>
      </c>
      <c r="NR322" s="39">
        <v>1</v>
      </c>
      <c r="NS322" s="39">
        <v>0</v>
      </c>
      <c r="NT322" s="39">
        <v>0</v>
      </c>
      <c r="NU322" s="39">
        <v>1</v>
      </c>
      <c r="NV322" s="39">
        <v>0</v>
      </c>
      <c r="NW322" s="39">
        <v>0</v>
      </c>
      <c r="NX322" s="39">
        <v>2</v>
      </c>
      <c r="NY322" s="39">
        <v>3</v>
      </c>
      <c r="NZ322" s="39">
        <v>1</v>
      </c>
      <c r="OA322" s="39">
        <v>1</v>
      </c>
      <c r="OB322" s="39">
        <v>2</v>
      </c>
      <c r="OC322" s="39">
        <v>1</v>
      </c>
      <c r="OD322" s="44">
        <v>3</v>
      </c>
      <c r="OE322" s="44">
        <v>2</v>
      </c>
      <c r="OF322" s="44">
        <v>0</v>
      </c>
      <c r="OG322" s="44">
        <v>1</v>
      </c>
      <c r="OH322" s="44">
        <v>1</v>
      </c>
      <c r="OI322" s="44">
        <v>2</v>
      </c>
      <c r="OJ322" s="44">
        <v>50</v>
      </c>
      <c r="OK322" s="44">
        <v>33.333333333333329</v>
      </c>
      <c r="OL322" s="44">
        <v>0</v>
      </c>
      <c r="OM322" s="44">
        <v>0</v>
      </c>
      <c r="ON322" s="44">
        <v>100</v>
      </c>
      <c r="OO322" s="44">
        <v>100</v>
      </c>
      <c r="OP322" s="44">
        <v>33.333333333333329</v>
      </c>
      <c r="OQ322" s="44">
        <v>0</v>
      </c>
      <c r="OR322" s="44">
        <v>999999999</v>
      </c>
      <c r="OS322" s="44">
        <v>100</v>
      </c>
      <c r="OT322" s="44">
        <v>0</v>
      </c>
      <c r="OU322" s="44">
        <v>0</v>
      </c>
      <c r="OV322" s="25">
        <v>1</v>
      </c>
      <c r="OW322" s="25">
        <v>7</v>
      </c>
      <c r="OX322" s="25">
        <v>18</v>
      </c>
      <c r="OY322" s="39">
        <v>22</v>
      </c>
      <c r="OZ322" s="39">
        <v>21</v>
      </c>
      <c r="PA322" s="39">
        <v>23</v>
      </c>
      <c r="PB322" s="39">
        <v>25</v>
      </c>
      <c r="PC322" s="39">
        <v>32</v>
      </c>
      <c r="PD322" s="39">
        <v>38</v>
      </c>
      <c r="PE322" s="39">
        <v>31</v>
      </c>
      <c r="PF322" s="39">
        <v>48</v>
      </c>
      <c r="PG322" s="39">
        <v>23</v>
      </c>
      <c r="PH322" s="39">
        <v>11</v>
      </c>
      <c r="PI322" s="39">
        <v>18</v>
      </c>
      <c r="PJ322" s="44">
        <v>35</v>
      </c>
      <c r="PK322" s="44">
        <v>36</v>
      </c>
      <c r="PL322" s="44">
        <v>39</v>
      </c>
      <c r="PM322" s="44">
        <v>39</v>
      </c>
      <c r="PN322" s="44">
        <v>39</v>
      </c>
      <c r="PO322" s="44">
        <v>52</v>
      </c>
      <c r="PP322" s="44">
        <v>59</v>
      </c>
      <c r="PQ322" s="44">
        <v>52</v>
      </c>
      <c r="PR322" s="44">
        <v>70</v>
      </c>
      <c r="PS322" s="44">
        <v>65</v>
      </c>
      <c r="PT322" s="44">
        <v>9.0909090909090917</v>
      </c>
      <c r="PU322" s="44">
        <v>38.888888888888893</v>
      </c>
      <c r="PV322" s="44">
        <v>51.428571428571423</v>
      </c>
      <c r="PW322" s="44">
        <v>61.111111111111114</v>
      </c>
      <c r="PX322" s="44">
        <v>53.846153846153847</v>
      </c>
      <c r="PY322" s="44">
        <v>58.974358974358978</v>
      </c>
      <c r="PZ322" s="44">
        <v>64.102564102564102</v>
      </c>
      <c r="QA322" s="44">
        <v>61.53846153846154</v>
      </c>
      <c r="QB322" s="44">
        <v>64.406779661016941</v>
      </c>
      <c r="QC322" s="44">
        <v>59.615384615384613</v>
      </c>
      <c r="QD322" s="44">
        <v>68.571428571428569</v>
      </c>
      <c r="QE322" s="44">
        <v>35.384615384615387</v>
      </c>
      <c r="QF322" s="25">
        <v>3</v>
      </c>
      <c r="QG322" s="25">
        <v>5</v>
      </c>
      <c r="QH322" s="25">
        <v>14</v>
      </c>
      <c r="QI322" s="25">
        <v>18</v>
      </c>
      <c r="QJ322" s="25">
        <v>16</v>
      </c>
      <c r="QK322" s="25">
        <v>17</v>
      </c>
      <c r="QL322" s="25">
        <v>19</v>
      </c>
      <c r="QM322" s="25">
        <v>28</v>
      </c>
      <c r="QN322" s="25">
        <v>36</v>
      </c>
      <c r="QO322" s="25">
        <v>31</v>
      </c>
      <c r="QP322" s="25">
        <v>19</v>
      </c>
      <c r="QQ322" s="25">
        <v>11</v>
      </c>
      <c r="QR322" s="25">
        <v>18</v>
      </c>
      <c r="QS322" s="25">
        <v>35</v>
      </c>
      <c r="QT322" s="25">
        <v>36</v>
      </c>
      <c r="QU322" s="25">
        <v>39</v>
      </c>
      <c r="QV322" s="25">
        <v>39</v>
      </c>
      <c r="QW322" s="25">
        <v>39</v>
      </c>
      <c r="QX322" s="25">
        <v>52</v>
      </c>
      <c r="QY322" s="25">
        <v>59</v>
      </c>
      <c r="QZ322" s="25">
        <v>52</v>
      </c>
      <c r="RA322" s="25">
        <v>70</v>
      </c>
      <c r="RB322" s="44">
        <v>27.27272727272727</v>
      </c>
      <c r="RC322" s="44">
        <v>27.777777777777779</v>
      </c>
      <c r="RD322" s="44">
        <v>40</v>
      </c>
      <c r="RE322" s="44">
        <v>50</v>
      </c>
      <c r="RF322" s="44">
        <v>41.025641025641022</v>
      </c>
      <c r="RG322" s="44">
        <v>43.589743589743591</v>
      </c>
      <c r="RH322" s="44">
        <v>48.717948717948715</v>
      </c>
      <c r="RI322" s="44">
        <v>53.846153846153847</v>
      </c>
      <c r="RJ322" s="44">
        <v>61.016949152542374</v>
      </c>
      <c r="RK322" s="44">
        <v>59.615384615384613</v>
      </c>
      <c r="RL322" s="44">
        <v>27.142857142857142</v>
      </c>
      <c r="RM322" s="25">
        <v>2</v>
      </c>
      <c r="RN322" s="25">
        <v>4</v>
      </c>
      <c r="RO322" s="25">
        <v>16</v>
      </c>
      <c r="RP322" s="25">
        <v>18</v>
      </c>
      <c r="RQ322" s="25">
        <v>12</v>
      </c>
      <c r="RR322" s="25">
        <v>17</v>
      </c>
      <c r="RS322" s="25">
        <v>21</v>
      </c>
      <c r="RT322" s="25">
        <v>19</v>
      </c>
      <c r="RU322" s="25">
        <v>29</v>
      </c>
      <c r="RV322" s="25">
        <v>24</v>
      </c>
      <c r="RW322" s="25">
        <v>29</v>
      </c>
      <c r="RX322" s="25">
        <v>30</v>
      </c>
      <c r="RY322" s="25">
        <v>2</v>
      </c>
      <c r="RZ322" s="25">
        <v>9</v>
      </c>
      <c r="SA322" s="25">
        <v>17</v>
      </c>
      <c r="SB322" s="25">
        <v>20</v>
      </c>
      <c r="SC322" s="25">
        <v>11</v>
      </c>
      <c r="SD322" s="25">
        <v>13</v>
      </c>
      <c r="SE322" s="25">
        <v>18</v>
      </c>
      <c r="SF322" s="25">
        <v>19</v>
      </c>
      <c r="SG322" s="25">
        <v>27</v>
      </c>
      <c r="SH322" s="25">
        <v>20</v>
      </c>
      <c r="SI322" s="25">
        <v>26</v>
      </c>
      <c r="SJ322" s="25">
        <v>25</v>
      </c>
      <c r="SK322" s="25">
        <v>1</v>
      </c>
      <c r="SL322" s="25">
        <v>4</v>
      </c>
      <c r="SM322" s="25">
        <v>15</v>
      </c>
      <c r="SN322" s="25">
        <v>18</v>
      </c>
      <c r="SO322" s="25">
        <v>7</v>
      </c>
      <c r="SP322" s="25">
        <v>9</v>
      </c>
      <c r="SQ322" s="25">
        <v>17</v>
      </c>
      <c r="SR322" s="25">
        <v>10</v>
      </c>
      <c r="SS322" s="25">
        <v>22</v>
      </c>
      <c r="ST322" s="25">
        <v>13</v>
      </c>
      <c r="SU322" s="25">
        <v>17</v>
      </c>
      <c r="SV322" s="25">
        <v>17</v>
      </c>
      <c r="SW322" s="44">
        <v>25</v>
      </c>
      <c r="SX322" s="44">
        <v>18.181818181818183</v>
      </c>
      <c r="SY322" s="44">
        <v>55.172413793103445</v>
      </c>
      <c r="SZ322" s="44">
        <v>62.068965517241381</v>
      </c>
      <c r="TA322" s="44">
        <v>37.5</v>
      </c>
      <c r="TB322" s="44">
        <v>60.714285714285708</v>
      </c>
      <c r="TC322" s="44">
        <v>67.741935483870961</v>
      </c>
      <c r="TD322" s="44">
        <v>44.186046511627907</v>
      </c>
      <c r="TE322" s="44">
        <v>76.31578947368422</v>
      </c>
      <c r="TF322" s="44">
        <v>61.53846153846154</v>
      </c>
      <c r="TG322" s="44">
        <v>48.333333333333336</v>
      </c>
      <c r="TH322" s="44">
        <v>62.5</v>
      </c>
      <c r="TI322" s="44">
        <v>25</v>
      </c>
      <c r="TJ322" s="44">
        <v>40.909090909090914</v>
      </c>
      <c r="TK322" s="44">
        <v>58.620689655172406</v>
      </c>
      <c r="TL322" s="44">
        <v>68.965517241379317</v>
      </c>
      <c r="TM322" s="44">
        <v>34.375</v>
      </c>
      <c r="TN322" s="44">
        <v>46.428571428571431</v>
      </c>
      <c r="TO322" s="44">
        <v>58.064516129032263</v>
      </c>
      <c r="TP322" s="44">
        <v>44.186046511627907</v>
      </c>
      <c r="TQ322" s="44">
        <v>71.05263157894737</v>
      </c>
      <c r="TR322" s="44">
        <v>51.282051282051277</v>
      </c>
      <c r="TS322" s="44">
        <v>43.333333333333336</v>
      </c>
      <c r="TT322" s="44">
        <v>52.083333333333336</v>
      </c>
      <c r="TU322" s="44">
        <v>12.5</v>
      </c>
      <c r="TV322" s="44">
        <v>18.181818181818183</v>
      </c>
      <c r="TW322" s="44">
        <v>51.724137931034484</v>
      </c>
      <c r="TX322" s="44">
        <v>62.068965517241381</v>
      </c>
      <c r="TY322" s="44">
        <v>21.875</v>
      </c>
      <c r="TZ322" s="44">
        <v>32.142857142857146</v>
      </c>
      <c r="UA322" s="44">
        <v>54.838709677419352</v>
      </c>
      <c r="UB322" s="44">
        <v>23.255813953488371</v>
      </c>
      <c r="UC322" s="44">
        <v>57.894736842105267</v>
      </c>
      <c r="UD322" s="44">
        <v>33.333333333333329</v>
      </c>
      <c r="UE322" s="44">
        <v>28.333333333333332</v>
      </c>
      <c r="UF322" s="44">
        <v>35.416666666666671</v>
      </c>
    </row>
    <row r="323" spans="1:552" x14ac:dyDescent="0.25">
      <c r="A323" s="2" t="str">
        <f t="shared" ref="A323:A351" si="5">CONCATENATE(B323," ",C323)</f>
        <v>15 Pará</v>
      </c>
      <c r="B323" s="2">
        <v>15</v>
      </c>
      <c r="C323" s="2" t="s">
        <v>13</v>
      </c>
      <c r="D323" s="56">
        <v>202</v>
      </c>
      <c r="E323" s="56">
        <v>236</v>
      </c>
      <c r="F323" s="56">
        <v>261</v>
      </c>
      <c r="G323" s="56">
        <v>301</v>
      </c>
      <c r="H323" s="56">
        <v>247</v>
      </c>
      <c r="I323" s="56">
        <v>307</v>
      </c>
      <c r="J323" s="56">
        <v>294</v>
      </c>
      <c r="K323" s="56">
        <v>320</v>
      </c>
      <c r="L323" s="56">
        <v>451</v>
      </c>
      <c r="M323" s="56">
        <v>440</v>
      </c>
      <c r="N323" s="56">
        <v>399</v>
      </c>
      <c r="O323" s="56">
        <v>461</v>
      </c>
      <c r="P323" s="61">
        <v>58</v>
      </c>
      <c r="Q323" s="61">
        <v>79</v>
      </c>
      <c r="R323" s="61">
        <v>90</v>
      </c>
      <c r="S323" s="61">
        <v>107</v>
      </c>
      <c r="T323" s="61">
        <v>85</v>
      </c>
      <c r="U323" s="61">
        <v>125</v>
      </c>
      <c r="V323" s="61">
        <v>137</v>
      </c>
      <c r="W323" s="61">
        <v>148</v>
      </c>
      <c r="X323" s="61">
        <v>259</v>
      </c>
      <c r="Y323" s="61">
        <v>265</v>
      </c>
      <c r="Z323" s="61">
        <v>241</v>
      </c>
      <c r="AA323" s="61">
        <v>259</v>
      </c>
      <c r="AB323" s="62">
        <v>28.71287128712871</v>
      </c>
      <c r="AC323" s="62">
        <v>33.474576271186443</v>
      </c>
      <c r="AD323" s="62">
        <v>34.482758620689658</v>
      </c>
      <c r="AE323" s="62">
        <v>35.548172757475086</v>
      </c>
      <c r="AF323" s="62">
        <v>34.412955465587039</v>
      </c>
      <c r="AG323" s="62">
        <v>40.716612377850161</v>
      </c>
      <c r="AH323" s="62">
        <v>46.598639455782312</v>
      </c>
      <c r="AI323" s="62">
        <v>46.25</v>
      </c>
      <c r="AJ323" s="62">
        <v>57.427937915742788</v>
      </c>
      <c r="AK323" s="62">
        <v>60.227272727272727</v>
      </c>
      <c r="AL323" s="62">
        <v>60.401002506265669</v>
      </c>
      <c r="AM323" s="62">
        <v>56.182212581344906</v>
      </c>
      <c r="AN323" s="25">
        <v>143</v>
      </c>
      <c r="AO323" s="25">
        <v>153</v>
      </c>
      <c r="AP323" s="25">
        <v>165</v>
      </c>
      <c r="AQ323" s="25">
        <v>185</v>
      </c>
      <c r="AR323" s="25">
        <v>161</v>
      </c>
      <c r="AS323" s="25">
        <v>181</v>
      </c>
      <c r="AT323" s="25">
        <v>157</v>
      </c>
      <c r="AU323" s="25">
        <v>171</v>
      </c>
      <c r="AV323" s="25">
        <v>189</v>
      </c>
      <c r="AW323" s="25">
        <v>168</v>
      </c>
      <c r="AX323" s="25">
        <v>154</v>
      </c>
      <c r="AY323" s="25">
        <v>193</v>
      </c>
      <c r="AZ323" s="39">
        <v>70.792079207920793</v>
      </c>
      <c r="BA323" s="39">
        <v>64.830508474576277</v>
      </c>
      <c r="BB323" s="39">
        <v>63.218390804597703</v>
      </c>
      <c r="BC323" s="39">
        <v>61.461794019933556</v>
      </c>
      <c r="BD323" s="39">
        <v>65.18218623481782</v>
      </c>
      <c r="BE323" s="39">
        <v>58.957654723127042</v>
      </c>
      <c r="BF323" s="39">
        <v>53.401360544217688</v>
      </c>
      <c r="BG323" s="39">
        <v>53.437500000000007</v>
      </c>
      <c r="BH323" s="39">
        <v>41.906873614190687</v>
      </c>
      <c r="BI323" s="39">
        <v>38.181818181818187</v>
      </c>
      <c r="BJ323" s="39">
        <v>38.596491228070171</v>
      </c>
      <c r="BK323" s="39">
        <v>41.865509761388289</v>
      </c>
      <c r="BL323" s="61">
        <v>1</v>
      </c>
      <c r="BM323" s="61">
        <v>4</v>
      </c>
      <c r="BN323" s="61">
        <v>6</v>
      </c>
      <c r="BO323" s="61">
        <v>9</v>
      </c>
      <c r="BP323" s="61">
        <v>1</v>
      </c>
      <c r="BQ323" s="61">
        <v>1</v>
      </c>
      <c r="BR323" s="61">
        <v>0</v>
      </c>
      <c r="BS323" s="61">
        <v>1</v>
      </c>
      <c r="BT323" s="61">
        <v>3</v>
      </c>
      <c r="BU323" s="61">
        <v>7</v>
      </c>
      <c r="BV323" s="61">
        <v>4</v>
      </c>
      <c r="BW323" s="61">
        <v>9</v>
      </c>
      <c r="BX323" s="39">
        <v>0.49504950495049505</v>
      </c>
      <c r="BY323" s="39">
        <v>1.6949152542372881</v>
      </c>
      <c r="BZ323" s="39">
        <v>2.2988505747126435</v>
      </c>
      <c r="CA323" s="39">
        <v>2.9900332225913622</v>
      </c>
      <c r="CB323" s="39">
        <v>0.40485829959514169</v>
      </c>
      <c r="CC323" s="39">
        <v>0.32573289902280134</v>
      </c>
      <c r="CD323" s="39">
        <v>0</v>
      </c>
      <c r="CE323" s="39">
        <v>0.3125</v>
      </c>
      <c r="CF323" s="39">
        <v>0.66518847006651882</v>
      </c>
      <c r="CG323" s="39">
        <v>1.5909090909090908</v>
      </c>
      <c r="CH323" s="39">
        <v>1.0025062656641603</v>
      </c>
      <c r="CI323" s="39">
        <v>1.9522776572668112</v>
      </c>
      <c r="CJ323" s="25">
        <v>13</v>
      </c>
      <c r="CK323" s="25">
        <v>29</v>
      </c>
      <c r="CL323" s="25">
        <v>24</v>
      </c>
      <c r="CM323" s="25">
        <v>31</v>
      </c>
      <c r="CN323" s="25">
        <v>16</v>
      </c>
      <c r="CO323" s="25">
        <v>27</v>
      </c>
      <c r="CP323" s="25">
        <v>51</v>
      </c>
      <c r="CQ323" s="25">
        <v>46</v>
      </c>
      <c r="CR323" s="25">
        <v>117</v>
      </c>
      <c r="CS323" s="25">
        <v>105</v>
      </c>
      <c r="CT323" s="25">
        <v>69</v>
      </c>
      <c r="CU323" s="25">
        <v>90</v>
      </c>
      <c r="CV323" s="64">
        <v>5</v>
      </c>
      <c r="CW323" s="64">
        <v>8</v>
      </c>
      <c r="CX323" s="64">
        <v>15</v>
      </c>
      <c r="CY323" s="64">
        <v>8</v>
      </c>
      <c r="CZ323" s="64">
        <v>12</v>
      </c>
      <c r="DA323" s="64">
        <v>8</v>
      </c>
      <c r="DB323" s="64">
        <v>10</v>
      </c>
      <c r="DC323" s="64">
        <v>7</v>
      </c>
      <c r="DD323" s="64">
        <v>10</v>
      </c>
      <c r="DE323" s="64">
        <v>20</v>
      </c>
      <c r="DF323" s="64">
        <v>10</v>
      </c>
      <c r="DG323" s="64">
        <v>12</v>
      </c>
      <c r="DH323" s="33">
        <v>13</v>
      </c>
      <c r="DI323" s="33">
        <v>13</v>
      </c>
      <c r="DJ323" s="33">
        <v>18</v>
      </c>
      <c r="DK323" s="33">
        <v>21</v>
      </c>
      <c r="DL323" s="33">
        <v>11</v>
      </c>
      <c r="DM323" s="33">
        <v>18</v>
      </c>
      <c r="DN323" s="34">
        <v>21</v>
      </c>
      <c r="DO323" s="34">
        <v>21</v>
      </c>
      <c r="DP323" s="34">
        <v>20</v>
      </c>
      <c r="DQ323" s="34">
        <v>18</v>
      </c>
      <c r="DR323" s="34">
        <v>19</v>
      </c>
      <c r="DS323" s="34">
        <v>29</v>
      </c>
      <c r="DT323" s="25">
        <v>31</v>
      </c>
      <c r="DU323" s="25">
        <v>50</v>
      </c>
      <c r="DV323" s="25">
        <v>57</v>
      </c>
      <c r="DW323" s="25">
        <v>60</v>
      </c>
      <c r="DX323" s="25">
        <v>39</v>
      </c>
      <c r="DY323" s="25">
        <v>53</v>
      </c>
      <c r="DZ323" s="25">
        <v>82</v>
      </c>
      <c r="EA323" s="25">
        <v>74</v>
      </c>
      <c r="EB323" s="25">
        <v>147</v>
      </c>
      <c r="EC323" s="25">
        <v>143</v>
      </c>
      <c r="ED323" s="25">
        <v>98</v>
      </c>
      <c r="EE323" s="25">
        <v>131</v>
      </c>
      <c r="EF323" s="34">
        <v>41.935483870967744</v>
      </c>
      <c r="EG323" s="34">
        <v>57.999999999999993</v>
      </c>
      <c r="EH323" s="34">
        <v>42.105263157894733</v>
      </c>
      <c r="EI323" s="34">
        <v>51.666666666666671</v>
      </c>
      <c r="EJ323" s="34">
        <v>41.025641025641022</v>
      </c>
      <c r="EK323" s="34">
        <v>50.943396226415096</v>
      </c>
      <c r="EL323" s="34">
        <v>62.195121951219512</v>
      </c>
      <c r="EM323" s="34">
        <v>62.162162162162161</v>
      </c>
      <c r="EN323" s="34">
        <v>79.591836734693871</v>
      </c>
      <c r="EO323" s="34">
        <v>73.426573426573427</v>
      </c>
      <c r="EP323" s="34">
        <v>70.408163265306129</v>
      </c>
      <c r="EQ323" s="34">
        <v>68.702290076335885</v>
      </c>
      <c r="ER323" s="34">
        <v>16.129032258064516</v>
      </c>
      <c r="ES323" s="34">
        <v>16</v>
      </c>
      <c r="ET323" s="34">
        <v>26.315789473684209</v>
      </c>
      <c r="EU323" s="34">
        <v>13.333333333333334</v>
      </c>
      <c r="EV323" s="34">
        <v>30.76923076923077</v>
      </c>
      <c r="EW323" s="34">
        <v>15.09433962264151</v>
      </c>
      <c r="EX323" s="34">
        <v>12.195121951219512</v>
      </c>
      <c r="EY323" s="34">
        <v>9.4594594594594597</v>
      </c>
      <c r="EZ323" s="34">
        <v>6.8027210884353746</v>
      </c>
      <c r="FA323" s="34">
        <v>13.986013986013987</v>
      </c>
      <c r="FB323" s="34">
        <v>10.204081632653061</v>
      </c>
      <c r="FC323" s="34">
        <v>9.1603053435114496</v>
      </c>
      <c r="FD323" s="42">
        <v>41.935483870967744</v>
      </c>
      <c r="FE323" s="42">
        <v>26</v>
      </c>
      <c r="FF323" s="42">
        <v>31.578947368421051</v>
      </c>
      <c r="FG323" s="42">
        <v>35</v>
      </c>
      <c r="FH323" s="42">
        <v>28.205128205128204</v>
      </c>
      <c r="FI323" s="42">
        <v>33.962264150943398</v>
      </c>
      <c r="FJ323" s="42">
        <v>25.609756097560975</v>
      </c>
      <c r="FK323" s="42">
        <v>28.378378378378379</v>
      </c>
      <c r="FL323" s="42">
        <v>13.605442176870749</v>
      </c>
      <c r="FM323" s="42">
        <v>12.587412587412588</v>
      </c>
      <c r="FN323" s="42">
        <v>19.387755102040817</v>
      </c>
      <c r="FO323" s="42">
        <v>22.137404580152673</v>
      </c>
      <c r="FP323" s="42">
        <v>19</v>
      </c>
      <c r="FQ323" s="34">
        <v>29</v>
      </c>
      <c r="FR323" s="34">
        <v>34</v>
      </c>
      <c r="FS323" s="34">
        <v>31</v>
      </c>
      <c r="FT323" s="34">
        <v>33</v>
      </c>
      <c r="FU323" s="34">
        <v>49</v>
      </c>
      <c r="FV323" s="34">
        <v>65</v>
      </c>
      <c r="FW323" s="34">
        <v>69</v>
      </c>
      <c r="FX323" s="34">
        <v>149</v>
      </c>
      <c r="FY323" s="34">
        <v>146</v>
      </c>
      <c r="FZ323" s="34">
        <v>137</v>
      </c>
      <c r="GA323" s="34">
        <v>147</v>
      </c>
      <c r="GB323" s="2">
        <v>5</v>
      </c>
      <c r="GC323" s="2">
        <v>10</v>
      </c>
      <c r="GD323" s="2">
        <v>18</v>
      </c>
      <c r="GE323" s="2">
        <v>21</v>
      </c>
      <c r="GF323" s="2">
        <v>9</v>
      </c>
      <c r="GG323" s="2">
        <v>17</v>
      </c>
      <c r="GH323" s="2">
        <v>11</v>
      </c>
      <c r="GI323" s="2">
        <v>15</v>
      </c>
      <c r="GJ323" s="2">
        <v>22</v>
      </c>
      <c r="GK323" s="2">
        <v>33</v>
      </c>
      <c r="GL323" s="2">
        <v>15</v>
      </c>
      <c r="GM323" s="2">
        <v>31</v>
      </c>
      <c r="GN323" s="2">
        <v>15</v>
      </c>
      <c r="GO323" s="2">
        <v>13</v>
      </c>
      <c r="GP323" s="2">
        <v>14</v>
      </c>
      <c r="GQ323" s="2">
        <v>25</v>
      </c>
      <c r="GR323" s="2">
        <v>13</v>
      </c>
      <c r="GS323" s="2">
        <v>20</v>
      </c>
      <c r="GT323" s="2">
        <v>17</v>
      </c>
      <c r="GU323" s="2">
        <v>22</v>
      </c>
      <c r="GV323" s="2">
        <v>26</v>
      </c>
      <c r="GW323" s="2">
        <v>37</v>
      </c>
      <c r="GX323" s="2">
        <v>37</v>
      </c>
      <c r="GY323" s="2">
        <v>31</v>
      </c>
      <c r="GZ323" s="2">
        <v>39</v>
      </c>
      <c r="HA323" s="2">
        <v>52</v>
      </c>
      <c r="HB323" s="2">
        <v>66</v>
      </c>
      <c r="HC323" s="2">
        <v>77</v>
      </c>
      <c r="HD323" s="2">
        <v>55</v>
      </c>
      <c r="HE323" s="2">
        <v>86</v>
      </c>
      <c r="HF323" s="2">
        <v>93</v>
      </c>
      <c r="HG323" s="2">
        <v>106</v>
      </c>
      <c r="HH323" s="2">
        <v>197</v>
      </c>
      <c r="HI323" s="2">
        <v>216</v>
      </c>
      <c r="HJ323" s="2">
        <v>189</v>
      </c>
      <c r="HK323" s="2">
        <v>209</v>
      </c>
      <c r="HL323" s="34">
        <v>48.717948717948715</v>
      </c>
      <c r="HM323" s="34">
        <v>55.769230769230774</v>
      </c>
      <c r="HN323" s="34">
        <v>51.515151515151516</v>
      </c>
      <c r="HO323" s="34">
        <v>40.259740259740262</v>
      </c>
      <c r="HP323" s="34">
        <v>60</v>
      </c>
      <c r="HQ323" s="34">
        <v>56.97674418604651</v>
      </c>
      <c r="HR323" s="34">
        <v>69.892473118279568</v>
      </c>
      <c r="HS323" s="34">
        <v>65.094339622641513</v>
      </c>
      <c r="HT323" s="34">
        <v>75.634517766497467</v>
      </c>
      <c r="HU323" s="34">
        <v>67.592592592592595</v>
      </c>
      <c r="HV323" s="34">
        <v>72.486772486772495</v>
      </c>
      <c r="HW323" s="34">
        <v>70.334928229665067</v>
      </c>
      <c r="HX323" s="39">
        <v>12.820512820512819</v>
      </c>
      <c r="HY323" s="39">
        <v>19.230769230769234</v>
      </c>
      <c r="HZ323" s="39">
        <v>27.27272727272727</v>
      </c>
      <c r="IA323" s="39">
        <v>27.27272727272727</v>
      </c>
      <c r="IB323" s="39">
        <v>16.363636363636363</v>
      </c>
      <c r="IC323" s="39">
        <v>19.767441860465116</v>
      </c>
      <c r="ID323" s="39">
        <v>11.827956989247312</v>
      </c>
      <c r="IE323" s="39">
        <v>14.150943396226415</v>
      </c>
      <c r="IF323" s="39">
        <v>11.167512690355331</v>
      </c>
      <c r="IG323" s="39">
        <v>15.277777777777779</v>
      </c>
      <c r="IH323" s="39">
        <v>7.9365079365079358</v>
      </c>
      <c r="II323" s="39">
        <v>14.832535885167463</v>
      </c>
      <c r="IJ323" s="39">
        <v>38.461538461538467</v>
      </c>
      <c r="IK323" s="39">
        <v>25</v>
      </c>
      <c r="IL323" s="39">
        <v>21.212121212121211</v>
      </c>
      <c r="IM323" s="39">
        <v>32.467532467532465</v>
      </c>
      <c r="IN323" s="39">
        <v>23.636363636363637</v>
      </c>
      <c r="IO323" s="39">
        <v>23.255813953488371</v>
      </c>
      <c r="IP323" s="39">
        <v>18.27956989247312</v>
      </c>
      <c r="IQ323" s="39">
        <v>20.754716981132077</v>
      </c>
      <c r="IR323" s="39">
        <v>13.197969543147209</v>
      </c>
      <c r="IS323" s="39">
        <v>17.12962962962963</v>
      </c>
      <c r="IT323" s="39">
        <v>19.576719576719576</v>
      </c>
      <c r="IU323" s="39">
        <v>14.832535885167463</v>
      </c>
      <c r="IV323" s="39">
        <v>38</v>
      </c>
      <c r="IW323" s="39">
        <v>28</v>
      </c>
      <c r="IX323" s="39">
        <v>38</v>
      </c>
      <c r="IY323" s="39">
        <v>30</v>
      </c>
      <c r="IZ323" s="39">
        <v>43</v>
      </c>
      <c r="JA323" s="39">
        <v>55</v>
      </c>
      <c r="JB323" s="39">
        <v>47</v>
      </c>
      <c r="JC323" s="39">
        <v>69</v>
      </c>
      <c r="JD323" s="35">
        <v>89</v>
      </c>
      <c r="JE323" s="35">
        <v>69</v>
      </c>
      <c r="JF323" s="35">
        <v>64</v>
      </c>
      <c r="JG323" s="35">
        <v>88</v>
      </c>
      <c r="JH323" s="35">
        <v>35</v>
      </c>
      <c r="JI323" s="35">
        <v>29</v>
      </c>
      <c r="JJ323" s="35">
        <v>33</v>
      </c>
      <c r="JK323" s="35">
        <v>40</v>
      </c>
      <c r="JL323" s="35">
        <v>31</v>
      </c>
      <c r="JM323" s="44">
        <v>30</v>
      </c>
      <c r="JN323" s="44">
        <v>32</v>
      </c>
      <c r="JO323" s="44">
        <v>25</v>
      </c>
      <c r="JP323" s="2">
        <v>32</v>
      </c>
      <c r="JQ323" s="2">
        <v>33</v>
      </c>
      <c r="JR323" s="2">
        <v>32</v>
      </c>
      <c r="JS323" s="2">
        <v>30</v>
      </c>
      <c r="JT323" s="2">
        <v>40</v>
      </c>
      <c r="JU323" s="2">
        <v>43</v>
      </c>
      <c r="JV323" s="2">
        <v>39</v>
      </c>
      <c r="JW323" s="2">
        <v>37</v>
      </c>
      <c r="JX323" s="2">
        <v>27</v>
      </c>
      <c r="JY323" s="2">
        <v>29</v>
      </c>
      <c r="JZ323" s="2">
        <v>29</v>
      </c>
      <c r="KA323" s="2">
        <v>31</v>
      </c>
      <c r="KB323" s="39">
        <v>31</v>
      </c>
      <c r="KC323" s="39">
        <v>41</v>
      </c>
      <c r="KD323" s="39">
        <v>40</v>
      </c>
      <c r="KE323" s="39">
        <v>51</v>
      </c>
      <c r="KF323" s="39">
        <v>113</v>
      </c>
      <c r="KG323" s="39">
        <v>100</v>
      </c>
      <c r="KH323" s="39">
        <v>110</v>
      </c>
      <c r="KI323" s="39">
        <v>107</v>
      </c>
      <c r="KJ323" s="39">
        <v>101</v>
      </c>
      <c r="KK323" s="39">
        <v>114</v>
      </c>
      <c r="KL323" s="39">
        <v>108</v>
      </c>
      <c r="KM323" s="39">
        <v>125</v>
      </c>
      <c r="KN323" s="39">
        <v>152</v>
      </c>
      <c r="KO323" s="39">
        <v>143</v>
      </c>
      <c r="KP323" s="39">
        <v>136</v>
      </c>
      <c r="KQ323" s="39">
        <v>169</v>
      </c>
      <c r="KR323" s="44">
        <v>33.628318584070797</v>
      </c>
      <c r="KS323" s="44">
        <v>28.000000000000004</v>
      </c>
      <c r="KT323" s="44">
        <v>34.545454545454547</v>
      </c>
      <c r="KU323" s="44">
        <v>28.037383177570092</v>
      </c>
      <c r="KV323" s="44">
        <v>42.574257425742573</v>
      </c>
      <c r="KW323" s="44">
        <v>48.245614035087719</v>
      </c>
      <c r="KX323" s="44">
        <v>43.518518518518519</v>
      </c>
      <c r="KY323" s="44">
        <v>55.2</v>
      </c>
      <c r="KZ323" s="44">
        <v>58.55263157894737</v>
      </c>
      <c r="LA323" s="44">
        <v>48.251748251748253</v>
      </c>
      <c r="LB323" s="44">
        <v>47.058823529411761</v>
      </c>
      <c r="LC323" s="44">
        <v>52.071005917159766</v>
      </c>
      <c r="LD323" s="44">
        <v>30.973451327433626</v>
      </c>
      <c r="LE323" s="44">
        <v>28.999999999999996</v>
      </c>
      <c r="LF323" s="44">
        <v>30</v>
      </c>
      <c r="LG323" s="44">
        <v>37.383177570093459</v>
      </c>
      <c r="LH323" s="44">
        <v>30.693069306930692</v>
      </c>
      <c r="LI323" s="44">
        <v>26.315789473684209</v>
      </c>
      <c r="LJ323" s="44">
        <v>29.629629629629626</v>
      </c>
      <c r="LK323" s="44">
        <v>20</v>
      </c>
      <c r="LL323" s="44">
        <v>21.052631578947366</v>
      </c>
      <c r="LM323" s="44">
        <v>23.076923076923077</v>
      </c>
      <c r="LN323" s="44">
        <v>23.52941176470588</v>
      </c>
      <c r="LO323" s="44">
        <v>17.751479289940828</v>
      </c>
      <c r="LP323" s="44">
        <v>35.398230088495573</v>
      </c>
      <c r="LQ323" s="44">
        <v>43</v>
      </c>
      <c r="LR323" s="44">
        <v>35.454545454545453</v>
      </c>
      <c r="LS323" s="44">
        <v>34.579439252336449</v>
      </c>
      <c r="LT323" s="44">
        <v>26.732673267326735</v>
      </c>
      <c r="LU323" s="44">
        <v>25.438596491228072</v>
      </c>
      <c r="LV323" s="44">
        <v>26.851851851851855</v>
      </c>
      <c r="LW323" s="44">
        <v>24.8</v>
      </c>
      <c r="LX323" s="44">
        <v>20.394736842105264</v>
      </c>
      <c r="LY323" s="44">
        <v>28.671328671328673</v>
      </c>
      <c r="LZ323" s="44">
        <v>29.411764705882355</v>
      </c>
      <c r="MA323" s="44">
        <v>30.177514792899409</v>
      </c>
      <c r="MB323" s="39">
        <v>11</v>
      </c>
      <c r="MC323" s="39">
        <v>23</v>
      </c>
      <c r="MD323" s="39">
        <v>19</v>
      </c>
      <c r="ME323" s="39">
        <v>12</v>
      </c>
      <c r="MF323" s="39">
        <v>13</v>
      </c>
      <c r="MG323" s="39">
        <v>20</v>
      </c>
      <c r="MH323" s="39">
        <v>17</v>
      </c>
      <c r="MI323" s="39">
        <v>18</v>
      </c>
      <c r="MJ323" s="39">
        <v>23</v>
      </c>
      <c r="MK323" s="39">
        <v>27</v>
      </c>
      <c r="ML323" s="39">
        <v>17</v>
      </c>
      <c r="MM323" s="39">
        <v>14</v>
      </c>
      <c r="MN323" s="39">
        <v>31</v>
      </c>
      <c r="MO323" s="39">
        <v>51</v>
      </c>
      <c r="MP323" s="39">
        <v>57</v>
      </c>
      <c r="MQ323" s="39">
        <v>59</v>
      </c>
      <c r="MR323" s="39">
        <v>42</v>
      </c>
      <c r="MS323" s="39">
        <v>54</v>
      </c>
      <c r="MT323" s="39">
        <v>82</v>
      </c>
      <c r="MU323" s="39">
        <v>62</v>
      </c>
      <c r="MV323" s="39">
        <v>108</v>
      </c>
      <c r="MW323" s="44">
        <v>103</v>
      </c>
      <c r="MX323" s="44">
        <v>47</v>
      </c>
      <c r="MY323" s="44">
        <v>71</v>
      </c>
      <c r="MZ323" s="44">
        <v>35.483870967741936</v>
      </c>
      <c r="NA323" s="44">
        <v>45.098039215686278</v>
      </c>
      <c r="NB323" s="44">
        <v>33.333333333333329</v>
      </c>
      <c r="NC323" s="44">
        <v>20.33898305084746</v>
      </c>
      <c r="ND323" s="44">
        <v>30.952380952380953</v>
      </c>
      <c r="NE323" s="44">
        <v>37.037037037037038</v>
      </c>
      <c r="NF323" s="44">
        <v>20.73170731707317</v>
      </c>
      <c r="NG323" s="44">
        <v>29.032258064516132</v>
      </c>
      <c r="NH323" s="44">
        <v>21.296296296296298</v>
      </c>
      <c r="NI323" s="44">
        <v>26.21359223300971</v>
      </c>
      <c r="NJ323" s="44">
        <v>36.170212765957451</v>
      </c>
      <c r="NK323" s="44">
        <v>19.718309859154928</v>
      </c>
      <c r="NL323" s="39">
        <v>4</v>
      </c>
      <c r="NM323" s="39">
        <v>1</v>
      </c>
      <c r="NN323" s="39">
        <v>8</v>
      </c>
      <c r="NO323" s="39">
        <v>3</v>
      </c>
      <c r="NP323" s="39">
        <v>4</v>
      </c>
      <c r="NQ323" s="39">
        <v>1</v>
      </c>
      <c r="NR323" s="39">
        <v>0</v>
      </c>
      <c r="NS323" s="39">
        <v>2</v>
      </c>
      <c r="NT323" s="39">
        <v>4</v>
      </c>
      <c r="NU323" s="39">
        <v>1</v>
      </c>
      <c r="NV323" s="39">
        <v>1</v>
      </c>
      <c r="NW323" s="39">
        <v>1</v>
      </c>
      <c r="NX323" s="39">
        <v>20</v>
      </c>
      <c r="NY323" s="39">
        <v>19</v>
      </c>
      <c r="NZ323" s="39">
        <v>21</v>
      </c>
      <c r="OA323" s="39">
        <v>21</v>
      </c>
      <c r="OB323" s="39">
        <v>12</v>
      </c>
      <c r="OC323" s="39">
        <v>8</v>
      </c>
      <c r="OD323" s="44">
        <v>6</v>
      </c>
      <c r="OE323" s="44">
        <v>6</v>
      </c>
      <c r="OF323" s="44">
        <v>13</v>
      </c>
      <c r="OG323" s="44">
        <v>2</v>
      </c>
      <c r="OH323" s="44">
        <v>2</v>
      </c>
      <c r="OI323" s="44">
        <v>4</v>
      </c>
      <c r="OJ323" s="44">
        <v>20</v>
      </c>
      <c r="OK323" s="44">
        <v>5.2631578947368416</v>
      </c>
      <c r="OL323" s="44">
        <v>38.095238095238095</v>
      </c>
      <c r="OM323" s="44">
        <v>14.285714285714285</v>
      </c>
      <c r="ON323" s="44">
        <v>33.333333333333329</v>
      </c>
      <c r="OO323" s="44">
        <v>12.5</v>
      </c>
      <c r="OP323" s="44">
        <v>0</v>
      </c>
      <c r="OQ323" s="44">
        <v>33.333333333333329</v>
      </c>
      <c r="OR323" s="44">
        <v>30.76923076923077</v>
      </c>
      <c r="OS323" s="44">
        <v>50</v>
      </c>
      <c r="OT323" s="44">
        <v>50</v>
      </c>
      <c r="OU323" s="44">
        <v>25</v>
      </c>
      <c r="OV323" s="25">
        <v>121</v>
      </c>
      <c r="OW323" s="25">
        <v>132</v>
      </c>
      <c r="OX323" s="25">
        <v>177</v>
      </c>
      <c r="OY323" s="39">
        <v>236</v>
      </c>
      <c r="OZ323" s="39">
        <v>243</v>
      </c>
      <c r="PA323" s="39">
        <v>270</v>
      </c>
      <c r="PB323" s="39">
        <v>296</v>
      </c>
      <c r="PC323" s="39">
        <v>326</v>
      </c>
      <c r="PD323" s="39">
        <v>436</v>
      </c>
      <c r="PE323" s="39">
        <v>415</v>
      </c>
      <c r="PF323" s="39">
        <v>358</v>
      </c>
      <c r="PG323" s="39">
        <v>224</v>
      </c>
      <c r="PH323" s="39">
        <v>299</v>
      </c>
      <c r="PI323" s="39">
        <v>325</v>
      </c>
      <c r="PJ323" s="44">
        <v>365</v>
      </c>
      <c r="PK323" s="44">
        <v>399</v>
      </c>
      <c r="PL323" s="44">
        <v>381</v>
      </c>
      <c r="PM323" s="44">
        <v>419</v>
      </c>
      <c r="PN323" s="44">
        <v>431</v>
      </c>
      <c r="PO323" s="44">
        <v>443</v>
      </c>
      <c r="PP323" s="44">
        <v>578</v>
      </c>
      <c r="PQ323" s="44">
        <v>590</v>
      </c>
      <c r="PR323" s="44">
        <v>533</v>
      </c>
      <c r="PS323" s="44">
        <v>586</v>
      </c>
      <c r="PT323" s="44">
        <v>40.468227424749166</v>
      </c>
      <c r="PU323" s="44">
        <v>40.615384615384613</v>
      </c>
      <c r="PV323" s="44">
        <v>48.493150684931507</v>
      </c>
      <c r="PW323" s="44">
        <v>59.147869674185458</v>
      </c>
      <c r="PX323" s="44">
        <v>63.779527559055119</v>
      </c>
      <c r="PY323" s="44">
        <v>64.439140811455843</v>
      </c>
      <c r="PZ323" s="44">
        <v>68.677494199535957</v>
      </c>
      <c r="QA323" s="44">
        <v>73.589164785553052</v>
      </c>
      <c r="QB323" s="44">
        <v>75.432525951557096</v>
      </c>
      <c r="QC323" s="44">
        <v>70.33898305084746</v>
      </c>
      <c r="QD323" s="44">
        <v>67.166979362101316</v>
      </c>
      <c r="QE323" s="44">
        <v>38.225255972696246</v>
      </c>
      <c r="QF323" s="25">
        <v>127</v>
      </c>
      <c r="QG323" s="25">
        <v>143</v>
      </c>
      <c r="QH323" s="25">
        <v>189</v>
      </c>
      <c r="QI323" s="25">
        <v>230</v>
      </c>
      <c r="QJ323" s="25">
        <v>231</v>
      </c>
      <c r="QK323" s="25">
        <v>257</v>
      </c>
      <c r="QL323" s="25">
        <v>267</v>
      </c>
      <c r="QM323" s="25">
        <v>296</v>
      </c>
      <c r="QN323" s="25">
        <v>389</v>
      </c>
      <c r="QO323" s="25">
        <v>386</v>
      </c>
      <c r="QP323" s="25">
        <v>208</v>
      </c>
      <c r="QQ323" s="25">
        <v>299</v>
      </c>
      <c r="QR323" s="25">
        <v>325</v>
      </c>
      <c r="QS323" s="25">
        <v>365</v>
      </c>
      <c r="QT323" s="25">
        <v>399</v>
      </c>
      <c r="QU323" s="25">
        <v>381</v>
      </c>
      <c r="QV323" s="25">
        <v>419</v>
      </c>
      <c r="QW323" s="25">
        <v>431</v>
      </c>
      <c r="QX323" s="25">
        <v>443</v>
      </c>
      <c r="QY323" s="25">
        <v>578</v>
      </c>
      <c r="QZ323" s="25">
        <v>590</v>
      </c>
      <c r="RA323" s="25">
        <v>533</v>
      </c>
      <c r="RB323" s="44">
        <v>42.474916387959865</v>
      </c>
      <c r="RC323" s="44">
        <v>44</v>
      </c>
      <c r="RD323" s="44">
        <v>51.780821917808218</v>
      </c>
      <c r="RE323" s="44">
        <v>57.644110275689222</v>
      </c>
      <c r="RF323" s="44">
        <v>60.629921259842526</v>
      </c>
      <c r="RG323" s="44">
        <v>61.336515513126486</v>
      </c>
      <c r="RH323" s="44">
        <v>61.948955916473317</v>
      </c>
      <c r="RI323" s="44">
        <v>66.817155756207683</v>
      </c>
      <c r="RJ323" s="44">
        <v>67.301038062283737</v>
      </c>
      <c r="RK323" s="44">
        <v>65.423728813559322</v>
      </c>
      <c r="RL323" s="44">
        <v>39.024390243902438</v>
      </c>
      <c r="RM323" s="25">
        <v>98</v>
      </c>
      <c r="RN323" s="25">
        <v>121</v>
      </c>
      <c r="RO323" s="25">
        <v>119</v>
      </c>
      <c r="RP323" s="25">
        <v>131</v>
      </c>
      <c r="RQ323" s="25">
        <v>126</v>
      </c>
      <c r="RR323" s="25">
        <v>171</v>
      </c>
      <c r="RS323" s="25">
        <v>167</v>
      </c>
      <c r="RT323" s="25">
        <v>180</v>
      </c>
      <c r="RU323" s="25">
        <v>264</v>
      </c>
      <c r="RV323" s="25">
        <v>236</v>
      </c>
      <c r="RW323" s="25">
        <v>187</v>
      </c>
      <c r="RX323" s="25">
        <v>255</v>
      </c>
      <c r="RY323" s="25">
        <v>109</v>
      </c>
      <c r="RZ323" s="25">
        <v>128</v>
      </c>
      <c r="SA323" s="25">
        <v>109</v>
      </c>
      <c r="SB323" s="25">
        <v>127</v>
      </c>
      <c r="SC323" s="25">
        <v>112</v>
      </c>
      <c r="SD323" s="25">
        <v>118</v>
      </c>
      <c r="SE323" s="25">
        <v>115</v>
      </c>
      <c r="SF323" s="25">
        <v>129</v>
      </c>
      <c r="SG323" s="25">
        <v>181</v>
      </c>
      <c r="SH323" s="25">
        <v>136</v>
      </c>
      <c r="SI323" s="25">
        <v>147</v>
      </c>
      <c r="SJ323" s="25">
        <v>175</v>
      </c>
      <c r="SK323" s="25">
        <v>77</v>
      </c>
      <c r="SL323" s="25">
        <v>92</v>
      </c>
      <c r="SM323" s="25">
        <v>65</v>
      </c>
      <c r="SN323" s="25">
        <v>85</v>
      </c>
      <c r="SO323" s="25">
        <v>86</v>
      </c>
      <c r="SP323" s="25">
        <v>90</v>
      </c>
      <c r="SQ323" s="25">
        <v>79</v>
      </c>
      <c r="SR323" s="25">
        <v>86</v>
      </c>
      <c r="SS323" s="25">
        <v>120</v>
      </c>
      <c r="ST323" s="25">
        <v>78</v>
      </c>
      <c r="SU323" s="25">
        <v>68</v>
      </c>
      <c r="SV323" s="25">
        <v>99</v>
      </c>
      <c r="SW323" s="44">
        <v>48.514851485148512</v>
      </c>
      <c r="SX323" s="44">
        <v>51.271186440677965</v>
      </c>
      <c r="SY323" s="44">
        <v>45.593869731800766</v>
      </c>
      <c r="SZ323" s="44">
        <v>43.521594684385384</v>
      </c>
      <c r="TA323" s="44">
        <v>51.012145748987855</v>
      </c>
      <c r="TB323" s="44">
        <v>55.700325732899024</v>
      </c>
      <c r="TC323" s="44">
        <v>56.802721088435369</v>
      </c>
      <c r="TD323" s="44">
        <v>56.25</v>
      </c>
      <c r="TE323" s="44">
        <v>58.536585365853654</v>
      </c>
      <c r="TF323" s="44">
        <v>53.63636363636364</v>
      </c>
      <c r="TG323" s="44">
        <v>46.867167919799499</v>
      </c>
      <c r="TH323" s="44">
        <v>55.314533622559658</v>
      </c>
      <c r="TI323" s="44">
        <v>53.960396039603964</v>
      </c>
      <c r="TJ323" s="44">
        <v>54.237288135593218</v>
      </c>
      <c r="TK323" s="44">
        <v>41.762452107279699</v>
      </c>
      <c r="TL323" s="44">
        <v>42.192691029900331</v>
      </c>
      <c r="TM323" s="44">
        <v>45.344129554655872</v>
      </c>
      <c r="TN323" s="44">
        <v>38.436482084690553</v>
      </c>
      <c r="TO323" s="44">
        <v>39.115646258503403</v>
      </c>
      <c r="TP323" s="44">
        <v>40.3125</v>
      </c>
      <c r="TQ323" s="44">
        <v>40.133037694013304</v>
      </c>
      <c r="TR323" s="44">
        <v>30.909090909090907</v>
      </c>
      <c r="TS323" s="44">
        <v>36.84210526315789</v>
      </c>
      <c r="TT323" s="44">
        <v>37.960954446854664</v>
      </c>
      <c r="TU323" s="44">
        <v>38.118811881188122</v>
      </c>
      <c r="TV323" s="44">
        <v>38.983050847457626</v>
      </c>
      <c r="TW323" s="44">
        <v>24.904214559386972</v>
      </c>
      <c r="TX323" s="44">
        <v>28.239202657807311</v>
      </c>
      <c r="TY323" s="44">
        <v>34.817813765182187</v>
      </c>
      <c r="TZ323" s="44">
        <v>29.31596091205212</v>
      </c>
      <c r="UA323" s="44">
        <v>26.870748299319729</v>
      </c>
      <c r="UB323" s="44">
        <v>26.875</v>
      </c>
      <c r="UC323" s="44">
        <v>26.607538802660752</v>
      </c>
      <c r="UD323" s="44">
        <v>17.727272727272727</v>
      </c>
      <c r="UE323" s="44">
        <v>17.042606516290725</v>
      </c>
      <c r="UF323" s="44">
        <v>21.475054229934923</v>
      </c>
    </row>
    <row r="324" spans="1:552" x14ac:dyDescent="0.25">
      <c r="A324" s="2" t="str">
        <f t="shared" si="5"/>
        <v>16 Amapá</v>
      </c>
      <c r="B324" s="2">
        <v>16</v>
      </c>
      <c r="C324" s="2" t="s">
        <v>0</v>
      </c>
      <c r="D324" s="56">
        <v>19</v>
      </c>
      <c r="E324" s="56">
        <v>16</v>
      </c>
      <c r="F324" s="56">
        <v>27</v>
      </c>
      <c r="G324" s="56">
        <v>19</v>
      </c>
      <c r="H324" s="56">
        <v>29</v>
      </c>
      <c r="I324" s="56">
        <v>52</v>
      </c>
      <c r="J324" s="56">
        <v>48</v>
      </c>
      <c r="K324" s="56">
        <v>37</v>
      </c>
      <c r="L324" s="56">
        <v>50</v>
      </c>
      <c r="M324" s="56">
        <v>69</v>
      </c>
      <c r="N324" s="56">
        <v>54</v>
      </c>
      <c r="O324" s="56">
        <v>50</v>
      </c>
      <c r="P324" s="61">
        <v>8</v>
      </c>
      <c r="Q324" s="61">
        <v>5</v>
      </c>
      <c r="R324" s="61">
        <v>10</v>
      </c>
      <c r="S324" s="61">
        <v>4</v>
      </c>
      <c r="T324" s="61">
        <v>8</v>
      </c>
      <c r="U324" s="61">
        <v>27</v>
      </c>
      <c r="V324" s="61">
        <v>16</v>
      </c>
      <c r="W324" s="61">
        <v>21</v>
      </c>
      <c r="X324" s="61">
        <v>29</v>
      </c>
      <c r="Y324" s="61">
        <v>43</v>
      </c>
      <c r="Z324" s="61">
        <v>33</v>
      </c>
      <c r="AA324" s="61">
        <v>32</v>
      </c>
      <c r="AB324" s="62">
        <v>42.105263157894733</v>
      </c>
      <c r="AC324" s="62">
        <v>31.25</v>
      </c>
      <c r="AD324" s="62">
        <v>37.037037037037038</v>
      </c>
      <c r="AE324" s="62">
        <v>21.052631578947366</v>
      </c>
      <c r="AF324" s="62">
        <v>27.586206896551722</v>
      </c>
      <c r="AG324" s="62">
        <v>51.923076923076927</v>
      </c>
      <c r="AH324" s="62">
        <v>33.333333333333329</v>
      </c>
      <c r="AI324" s="62">
        <v>56.756756756756758</v>
      </c>
      <c r="AJ324" s="62">
        <v>57.999999999999993</v>
      </c>
      <c r="AK324" s="62">
        <v>62.318840579710141</v>
      </c>
      <c r="AL324" s="62">
        <v>61.111111111111114</v>
      </c>
      <c r="AM324" s="62">
        <v>64</v>
      </c>
      <c r="AN324" s="25">
        <v>10</v>
      </c>
      <c r="AO324" s="25">
        <v>11</v>
      </c>
      <c r="AP324" s="25">
        <v>16</v>
      </c>
      <c r="AQ324" s="25">
        <v>15</v>
      </c>
      <c r="AR324" s="25">
        <v>20</v>
      </c>
      <c r="AS324" s="25">
        <v>25</v>
      </c>
      <c r="AT324" s="25">
        <v>30</v>
      </c>
      <c r="AU324" s="25">
        <v>15</v>
      </c>
      <c r="AV324" s="25">
        <v>19</v>
      </c>
      <c r="AW324" s="25">
        <v>26</v>
      </c>
      <c r="AX324" s="25">
        <v>21</v>
      </c>
      <c r="AY324" s="25">
        <v>17</v>
      </c>
      <c r="AZ324" s="39">
        <v>52.631578947368418</v>
      </c>
      <c r="BA324" s="39">
        <v>68.75</v>
      </c>
      <c r="BB324" s="39">
        <v>59.259259259259252</v>
      </c>
      <c r="BC324" s="39">
        <v>78.94736842105263</v>
      </c>
      <c r="BD324" s="39">
        <v>68.965517241379317</v>
      </c>
      <c r="BE324" s="39">
        <v>48.07692307692308</v>
      </c>
      <c r="BF324" s="39">
        <v>62.5</v>
      </c>
      <c r="BG324" s="39">
        <v>40.54054054054054</v>
      </c>
      <c r="BH324" s="39">
        <v>38</v>
      </c>
      <c r="BI324" s="39">
        <v>37.681159420289859</v>
      </c>
      <c r="BJ324" s="39">
        <v>38.888888888888893</v>
      </c>
      <c r="BK324" s="39">
        <v>34</v>
      </c>
      <c r="BL324" s="61">
        <v>1</v>
      </c>
      <c r="BM324" s="61">
        <v>0</v>
      </c>
      <c r="BN324" s="61">
        <v>1</v>
      </c>
      <c r="BO324" s="61">
        <v>0</v>
      </c>
      <c r="BP324" s="61">
        <v>1</v>
      </c>
      <c r="BQ324" s="61">
        <v>0</v>
      </c>
      <c r="BR324" s="61">
        <v>2</v>
      </c>
      <c r="BS324" s="61">
        <v>1</v>
      </c>
      <c r="BT324" s="61">
        <v>2</v>
      </c>
      <c r="BU324" s="61">
        <v>0</v>
      </c>
      <c r="BV324" s="61">
        <v>0</v>
      </c>
      <c r="BW324" s="61">
        <v>1</v>
      </c>
      <c r="BX324" s="39">
        <v>5.2631578947368416</v>
      </c>
      <c r="BY324" s="39">
        <v>0</v>
      </c>
      <c r="BZ324" s="39">
        <v>3.7037037037037033</v>
      </c>
      <c r="CA324" s="39">
        <v>0</v>
      </c>
      <c r="CB324" s="39">
        <v>3.4482758620689653</v>
      </c>
      <c r="CC324" s="39">
        <v>0</v>
      </c>
      <c r="CD324" s="39">
        <v>4.1666666666666661</v>
      </c>
      <c r="CE324" s="39">
        <v>2.7027027027027026</v>
      </c>
      <c r="CF324" s="39">
        <v>4</v>
      </c>
      <c r="CG324" s="39">
        <v>0</v>
      </c>
      <c r="CH324" s="39">
        <v>0</v>
      </c>
      <c r="CI324" s="39">
        <v>2</v>
      </c>
      <c r="CJ324" s="25">
        <v>1</v>
      </c>
      <c r="CK324" s="25">
        <v>2</v>
      </c>
      <c r="CL324" s="25">
        <v>3</v>
      </c>
      <c r="CM324" s="25">
        <v>0</v>
      </c>
      <c r="CN324" s="25">
        <v>2</v>
      </c>
      <c r="CO324" s="25">
        <v>10</v>
      </c>
      <c r="CP324" s="25">
        <v>8</v>
      </c>
      <c r="CQ324" s="25">
        <v>5</v>
      </c>
      <c r="CR324" s="25">
        <v>14</v>
      </c>
      <c r="CS324" s="25">
        <v>23</v>
      </c>
      <c r="CT324" s="25">
        <v>4</v>
      </c>
      <c r="CU324" s="25">
        <v>7</v>
      </c>
      <c r="CV324" s="64">
        <v>0</v>
      </c>
      <c r="CW324" s="64">
        <v>0</v>
      </c>
      <c r="CX324" s="64">
        <v>3</v>
      </c>
      <c r="CY324" s="64">
        <v>1</v>
      </c>
      <c r="CZ324" s="64">
        <v>1</v>
      </c>
      <c r="DA324" s="64">
        <v>2</v>
      </c>
      <c r="DB324" s="64">
        <v>2</v>
      </c>
      <c r="DC324" s="64">
        <v>4</v>
      </c>
      <c r="DD324" s="64">
        <v>6</v>
      </c>
      <c r="DE324" s="64">
        <v>0</v>
      </c>
      <c r="DF324" s="64">
        <v>0</v>
      </c>
      <c r="DG324" s="64">
        <v>3</v>
      </c>
      <c r="DH324" s="33">
        <v>1</v>
      </c>
      <c r="DI324" s="33">
        <v>1</v>
      </c>
      <c r="DJ324" s="33">
        <v>3</v>
      </c>
      <c r="DK324" s="33">
        <v>0</v>
      </c>
      <c r="DL324" s="33">
        <v>3</v>
      </c>
      <c r="DM324" s="33">
        <v>2</v>
      </c>
      <c r="DN324" s="34">
        <v>1</v>
      </c>
      <c r="DO324" s="34">
        <v>2</v>
      </c>
      <c r="DP324" s="34">
        <v>2</v>
      </c>
      <c r="DQ324" s="34">
        <v>6</v>
      </c>
      <c r="DR324" s="34">
        <v>3</v>
      </c>
      <c r="DS324" s="34">
        <v>1</v>
      </c>
      <c r="DT324" s="25">
        <v>2</v>
      </c>
      <c r="DU324" s="25">
        <v>3</v>
      </c>
      <c r="DV324" s="25">
        <v>9</v>
      </c>
      <c r="DW324" s="25">
        <v>1</v>
      </c>
      <c r="DX324" s="25">
        <v>6</v>
      </c>
      <c r="DY324" s="25">
        <v>14</v>
      </c>
      <c r="DZ324" s="25">
        <v>11</v>
      </c>
      <c r="EA324" s="25">
        <v>11</v>
      </c>
      <c r="EB324" s="25">
        <v>22</v>
      </c>
      <c r="EC324" s="25">
        <v>29</v>
      </c>
      <c r="ED324" s="25">
        <v>7</v>
      </c>
      <c r="EE324" s="25">
        <v>11</v>
      </c>
      <c r="EF324" s="34">
        <v>50</v>
      </c>
      <c r="EG324" s="34">
        <v>66.666666666666657</v>
      </c>
      <c r="EH324" s="34">
        <v>33.333333333333329</v>
      </c>
      <c r="EI324" s="34">
        <v>0</v>
      </c>
      <c r="EJ324" s="34">
        <v>33.333333333333329</v>
      </c>
      <c r="EK324" s="34">
        <v>71.428571428571431</v>
      </c>
      <c r="EL324" s="34">
        <v>72.727272727272734</v>
      </c>
      <c r="EM324" s="34">
        <v>45.454545454545453</v>
      </c>
      <c r="EN324" s="34">
        <v>63.636363636363633</v>
      </c>
      <c r="EO324" s="34">
        <v>79.310344827586206</v>
      </c>
      <c r="EP324" s="34">
        <v>57.142857142857139</v>
      </c>
      <c r="EQ324" s="34">
        <v>63.636363636363633</v>
      </c>
      <c r="ER324" s="34">
        <v>0</v>
      </c>
      <c r="ES324" s="34">
        <v>0</v>
      </c>
      <c r="ET324" s="34">
        <v>33.333333333333329</v>
      </c>
      <c r="EU324" s="34">
        <v>100</v>
      </c>
      <c r="EV324" s="34">
        <v>16.666666666666664</v>
      </c>
      <c r="EW324" s="34">
        <v>14.285714285714285</v>
      </c>
      <c r="EX324" s="34">
        <v>18.181818181818183</v>
      </c>
      <c r="EY324" s="34">
        <v>36.363636363636367</v>
      </c>
      <c r="EZ324" s="34">
        <v>27.27272727272727</v>
      </c>
      <c r="FA324" s="34">
        <v>0</v>
      </c>
      <c r="FB324" s="34">
        <v>0</v>
      </c>
      <c r="FC324" s="34">
        <v>27.27272727272727</v>
      </c>
      <c r="FD324" s="42">
        <v>50</v>
      </c>
      <c r="FE324" s="42">
        <v>33.333333333333329</v>
      </c>
      <c r="FF324" s="42">
        <v>33.333333333333329</v>
      </c>
      <c r="FG324" s="42">
        <v>0</v>
      </c>
      <c r="FH324" s="42">
        <v>50</v>
      </c>
      <c r="FI324" s="42">
        <v>14.285714285714285</v>
      </c>
      <c r="FJ324" s="42">
        <v>9.0909090909090917</v>
      </c>
      <c r="FK324" s="42">
        <v>18.181818181818183</v>
      </c>
      <c r="FL324" s="42">
        <v>9.0909090909090917</v>
      </c>
      <c r="FM324" s="42">
        <v>20.689655172413794</v>
      </c>
      <c r="FN324" s="42">
        <v>42.857142857142854</v>
      </c>
      <c r="FO324" s="42">
        <v>9.0909090909090917</v>
      </c>
      <c r="FP324" s="42">
        <v>2</v>
      </c>
      <c r="FQ324" s="34">
        <v>3</v>
      </c>
      <c r="FR324" s="34">
        <v>8</v>
      </c>
      <c r="FS324" s="34">
        <v>1</v>
      </c>
      <c r="FT324" s="34">
        <v>3</v>
      </c>
      <c r="FU324" s="34">
        <v>15</v>
      </c>
      <c r="FV324" s="34">
        <v>9</v>
      </c>
      <c r="FW324" s="34">
        <v>9</v>
      </c>
      <c r="FX324" s="34">
        <v>19</v>
      </c>
      <c r="FY324" s="34">
        <v>26</v>
      </c>
      <c r="FZ324" s="34">
        <v>20</v>
      </c>
      <c r="GA324" s="34">
        <v>20</v>
      </c>
      <c r="GB324" s="2">
        <v>1</v>
      </c>
      <c r="GC324" s="2">
        <v>2</v>
      </c>
      <c r="GD324" s="2">
        <v>1</v>
      </c>
      <c r="GE324" s="2">
        <v>0</v>
      </c>
      <c r="GF324" s="2">
        <v>1</v>
      </c>
      <c r="GG324" s="2">
        <v>7</v>
      </c>
      <c r="GH324" s="2">
        <v>3</v>
      </c>
      <c r="GI324" s="2">
        <v>4</v>
      </c>
      <c r="GJ324" s="2">
        <v>4</v>
      </c>
      <c r="GK324" s="2">
        <v>8</v>
      </c>
      <c r="GL324" s="2">
        <v>4</v>
      </c>
      <c r="GM324" s="2">
        <v>4</v>
      </c>
      <c r="GN324" s="2">
        <v>3</v>
      </c>
      <c r="GO324" s="2">
        <v>0</v>
      </c>
      <c r="GP324" s="2">
        <v>1</v>
      </c>
      <c r="GQ324" s="2">
        <v>3</v>
      </c>
      <c r="GR324" s="2">
        <v>2</v>
      </c>
      <c r="GS324" s="2">
        <v>4</v>
      </c>
      <c r="GT324" s="2">
        <v>3</v>
      </c>
      <c r="GU324" s="2">
        <v>4</v>
      </c>
      <c r="GV324" s="2">
        <v>4</v>
      </c>
      <c r="GW324" s="2">
        <v>5</v>
      </c>
      <c r="GX324" s="2">
        <v>4</v>
      </c>
      <c r="GY324" s="2">
        <v>4</v>
      </c>
      <c r="GZ324" s="2">
        <v>6</v>
      </c>
      <c r="HA324" s="2">
        <v>5</v>
      </c>
      <c r="HB324" s="2">
        <v>10</v>
      </c>
      <c r="HC324" s="2">
        <v>4</v>
      </c>
      <c r="HD324" s="2">
        <v>6</v>
      </c>
      <c r="HE324" s="2">
        <v>26</v>
      </c>
      <c r="HF324" s="2">
        <v>15</v>
      </c>
      <c r="HG324" s="2">
        <v>17</v>
      </c>
      <c r="HH324" s="2">
        <v>27</v>
      </c>
      <c r="HI324" s="2">
        <v>39</v>
      </c>
      <c r="HJ324" s="2">
        <v>28</v>
      </c>
      <c r="HK324" s="2">
        <v>28</v>
      </c>
      <c r="HL324" s="34">
        <v>33.333333333333329</v>
      </c>
      <c r="HM324" s="34">
        <v>60</v>
      </c>
      <c r="HN324" s="34">
        <v>80</v>
      </c>
      <c r="HO324" s="34">
        <v>25</v>
      </c>
      <c r="HP324" s="34">
        <v>50</v>
      </c>
      <c r="HQ324" s="34">
        <v>57.692307692307686</v>
      </c>
      <c r="HR324" s="34">
        <v>60</v>
      </c>
      <c r="HS324" s="34">
        <v>52.941176470588239</v>
      </c>
      <c r="HT324" s="34">
        <v>70.370370370370367</v>
      </c>
      <c r="HU324" s="34">
        <v>66.666666666666657</v>
      </c>
      <c r="HV324" s="34">
        <v>71.428571428571431</v>
      </c>
      <c r="HW324" s="34">
        <v>71.428571428571431</v>
      </c>
      <c r="HX324" s="39">
        <v>16.666666666666664</v>
      </c>
      <c r="HY324" s="39">
        <v>40</v>
      </c>
      <c r="HZ324" s="39">
        <v>10</v>
      </c>
      <c r="IA324" s="39">
        <v>0</v>
      </c>
      <c r="IB324" s="39">
        <v>16.666666666666664</v>
      </c>
      <c r="IC324" s="39">
        <v>26.923076923076923</v>
      </c>
      <c r="ID324" s="39">
        <v>20</v>
      </c>
      <c r="IE324" s="39">
        <v>23.52941176470588</v>
      </c>
      <c r="IF324" s="39">
        <v>14.814814814814813</v>
      </c>
      <c r="IG324" s="39">
        <v>20.512820512820511</v>
      </c>
      <c r="IH324" s="39">
        <v>14.285714285714285</v>
      </c>
      <c r="II324" s="39">
        <v>14.285714285714285</v>
      </c>
      <c r="IJ324" s="39">
        <v>50</v>
      </c>
      <c r="IK324" s="39">
        <v>0</v>
      </c>
      <c r="IL324" s="39">
        <v>10</v>
      </c>
      <c r="IM324" s="39">
        <v>75</v>
      </c>
      <c r="IN324" s="39">
        <v>33.333333333333329</v>
      </c>
      <c r="IO324" s="39">
        <v>15.384615384615385</v>
      </c>
      <c r="IP324" s="39">
        <v>20</v>
      </c>
      <c r="IQ324" s="39">
        <v>23.52941176470588</v>
      </c>
      <c r="IR324" s="39">
        <v>14.814814814814813</v>
      </c>
      <c r="IS324" s="39">
        <v>12.820512820512819</v>
      </c>
      <c r="IT324" s="39">
        <v>14.285714285714285</v>
      </c>
      <c r="IU324" s="39">
        <v>14.285714285714285</v>
      </c>
      <c r="IV324" s="39">
        <v>1</v>
      </c>
      <c r="IW324" s="39">
        <v>2</v>
      </c>
      <c r="IX324" s="39">
        <v>7</v>
      </c>
      <c r="IY324" s="39">
        <v>7</v>
      </c>
      <c r="IZ324" s="39">
        <v>6</v>
      </c>
      <c r="JA324" s="39">
        <v>10</v>
      </c>
      <c r="JB324" s="39">
        <v>13</v>
      </c>
      <c r="JC324" s="39">
        <v>6</v>
      </c>
      <c r="JD324" s="35">
        <v>6</v>
      </c>
      <c r="JE324" s="35">
        <v>7</v>
      </c>
      <c r="JF324" s="35">
        <v>7</v>
      </c>
      <c r="JG324" s="35">
        <v>7</v>
      </c>
      <c r="JH324" s="35">
        <v>0</v>
      </c>
      <c r="JI324" s="35">
        <v>2</v>
      </c>
      <c r="JJ324" s="35">
        <v>4</v>
      </c>
      <c r="JK324" s="35">
        <v>0</v>
      </c>
      <c r="JL324" s="35">
        <v>8</v>
      </c>
      <c r="JM324" s="44">
        <v>5</v>
      </c>
      <c r="JN324" s="44">
        <v>7</v>
      </c>
      <c r="JO324" s="44">
        <v>4</v>
      </c>
      <c r="JP324" s="2">
        <v>2</v>
      </c>
      <c r="JQ324" s="2">
        <v>6</v>
      </c>
      <c r="JR324" s="2">
        <v>2</v>
      </c>
      <c r="JS324" s="2">
        <v>3</v>
      </c>
      <c r="JT324" s="2">
        <v>6</v>
      </c>
      <c r="JU324" s="2">
        <v>4</v>
      </c>
      <c r="JV324" s="2">
        <v>3</v>
      </c>
      <c r="JW324" s="2">
        <v>7</v>
      </c>
      <c r="JX324" s="2">
        <v>5</v>
      </c>
      <c r="JY324" s="2">
        <v>9</v>
      </c>
      <c r="JZ324" s="2">
        <v>10</v>
      </c>
      <c r="KA324" s="2">
        <v>4</v>
      </c>
      <c r="KB324" s="39">
        <v>10</v>
      </c>
      <c r="KC324" s="39">
        <v>12</v>
      </c>
      <c r="KD324" s="39">
        <v>12</v>
      </c>
      <c r="KE324" s="39">
        <v>7</v>
      </c>
      <c r="KF324" s="39">
        <v>7</v>
      </c>
      <c r="KG324" s="39">
        <v>8</v>
      </c>
      <c r="KH324" s="39">
        <v>14</v>
      </c>
      <c r="KI324" s="39">
        <v>14</v>
      </c>
      <c r="KJ324" s="39">
        <v>19</v>
      </c>
      <c r="KK324" s="39">
        <v>24</v>
      </c>
      <c r="KL324" s="39">
        <v>30</v>
      </c>
      <c r="KM324" s="39">
        <v>14</v>
      </c>
      <c r="KN324" s="39">
        <v>18</v>
      </c>
      <c r="KO324" s="39">
        <v>25</v>
      </c>
      <c r="KP324" s="39">
        <v>21</v>
      </c>
      <c r="KQ324" s="39">
        <v>17</v>
      </c>
      <c r="KR324" s="44">
        <v>14.285714285714285</v>
      </c>
      <c r="KS324" s="44">
        <v>25</v>
      </c>
      <c r="KT324" s="44">
        <v>50</v>
      </c>
      <c r="KU324" s="44">
        <v>50</v>
      </c>
      <c r="KV324" s="44">
        <v>31.578947368421051</v>
      </c>
      <c r="KW324" s="44">
        <v>41.666666666666671</v>
      </c>
      <c r="KX324" s="44">
        <v>43.333333333333336</v>
      </c>
      <c r="KY324" s="44">
        <v>42.857142857142854</v>
      </c>
      <c r="KZ324" s="44">
        <v>33.333333333333329</v>
      </c>
      <c r="LA324" s="44">
        <v>28.000000000000004</v>
      </c>
      <c r="LB324" s="44">
        <v>33.333333333333329</v>
      </c>
      <c r="LC324" s="44">
        <v>41.17647058823529</v>
      </c>
      <c r="LD324" s="44">
        <v>0</v>
      </c>
      <c r="LE324" s="44">
        <v>25</v>
      </c>
      <c r="LF324" s="44">
        <v>28.571428571428569</v>
      </c>
      <c r="LG324" s="44">
        <v>0</v>
      </c>
      <c r="LH324" s="44">
        <v>42.105263157894733</v>
      </c>
      <c r="LI324" s="44">
        <v>20.833333333333336</v>
      </c>
      <c r="LJ324" s="44">
        <v>23.333333333333332</v>
      </c>
      <c r="LK324" s="44">
        <v>28.571428571428569</v>
      </c>
      <c r="LL324" s="44">
        <v>11.111111111111111</v>
      </c>
      <c r="LM324" s="44">
        <v>24</v>
      </c>
      <c r="LN324" s="44">
        <v>9.5238095238095237</v>
      </c>
      <c r="LO324" s="44">
        <v>17.647058823529413</v>
      </c>
      <c r="LP324" s="44">
        <v>85.714285714285708</v>
      </c>
      <c r="LQ324" s="44">
        <v>50</v>
      </c>
      <c r="LR324" s="44">
        <v>21.428571428571427</v>
      </c>
      <c r="LS324" s="44">
        <v>50</v>
      </c>
      <c r="LT324" s="44">
        <v>26.315789473684209</v>
      </c>
      <c r="LU324" s="44">
        <v>37.5</v>
      </c>
      <c r="LV324" s="44">
        <v>33.333333333333329</v>
      </c>
      <c r="LW324" s="44">
        <v>28.571428571428569</v>
      </c>
      <c r="LX324" s="44">
        <v>55.555555555555557</v>
      </c>
      <c r="LY324" s="44">
        <v>48</v>
      </c>
      <c r="LZ324" s="44">
        <v>57.142857142857139</v>
      </c>
      <c r="MA324" s="44">
        <v>41.17647058823529</v>
      </c>
      <c r="MB324" s="39">
        <v>1</v>
      </c>
      <c r="MC324" s="39">
        <v>2</v>
      </c>
      <c r="MD324" s="39">
        <v>3</v>
      </c>
      <c r="ME324" s="39">
        <v>1</v>
      </c>
      <c r="MF324" s="39">
        <v>1</v>
      </c>
      <c r="MG324" s="39">
        <v>2</v>
      </c>
      <c r="MH324" s="39">
        <v>2</v>
      </c>
      <c r="MI324" s="39">
        <v>2</v>
      </c>
      <c r="MJ324" s="39">
        <v>3</v>
      </c>
      <c r="MK324" s="39">
        <v>4</v>
      </c>
      <c r="ML324" s="39">
        <v>1</v>
      </c>
      <c r="MM324" s="39">
        <v>0</v>
      </c>
      <c r="MN324" s="39">
        <v>2</v>
      </c>
      <c r="MO324" s="39">
        <v>4</v>
      </c>
      <c r="MP324" s="39">
        <v>9</v>
      </c>
      <c r="MQ324" s="39">
        <v>1</v>
      </c>
      <c r="MR324" s="39">
        <v>6</v>
      </c>
      <c r="MS324" s="39">
        <v>14</v>
      </c>
      <c r="MT324" s="39">
        <v>10</v>
      </c>
      <c r="MU324" s="39">
        <v>10</v>
      </c>
      <c r="MV324" s="39">
        <v>20</v>
      </c>
      <c r="MW324" s="44">
        <v>16</v>
      </c>
      <c r="MX324" s="44">
        <v>6</v>
      </c>
      <c r="MY324" s="44">
        <v>6</v>
      </c>
      <c r="MZ324" s="44">
        <v>50</v>
      </c>
      <c r="NA324" s="44">
        <v>50</v>
      </c>
      <c r="NB324" s="44">
        <v>33.333333333333329</v>
      </c>
      <c r="NC324" s="44">
        <v>100</v>
      </c>
      <c r="ND324" s="44">
        <v>16.666666666666664</v>
      </c>
      <c r="NE324" s="44">
        <v>14.285714285714285</v>
      </c>
      <c r="NF324" s="44">
        <v>20</v>
      </c>
      <c r="NG324" s="44">
        <v>20</v>
      </c>
      <c r="NH324" s="44">
        <v>15</v>
      </c>
      <c r="NI324" s="44">
        <v>25</v>
      </c>
      <c r="NJ324" s="44">
        <v>16.666666666666664</v>
      </c>
      <c r="NK324" s="44">
        <v>0</v>
      </c>
      <c r="NL324" s="39">
        <v>1</v>
      </c>
      <c r="NM324" s="39">
        <v>0</v>
      </c>
      <c r="NN324" s="39">
        <v>0</v>
      </c>
      <c r="NO324" s="39">
        <v>0</v>
      </c>
      <c r="NP324" s="39">
        <v>0</v>
      </c>
      <c r="NQ324" s="39">
        <v>0</v>
      </c>
      <c r="NR324" s="39">
        <v>0</v>
      </c>
      <c r="NS324" s="39">
        <v>1</v>
      </c>
      <c r="NT324" s="39">
        <v>1</v>
      </c>
      <c r="NU324" s="39">
        <v>0</v>
      </c>
      <c r="NV324" s="39">
        <v>0</v>
      </c>
      <c r="NW324" s="39">
        <v>0</v>
      </c>
      <c r="NX324" s="39">
        <v>2</v>
      </c>
      <c r="NY324" s="39">
        <v>0</v>
      </c>
      <c r="NZ324" s="39">
        <v>1</v>
      </c>
      <c r="OA324" s="39">
        <v>3</v>
      </c>
      <c r="OB324" s="39">
        <v>0</v>
      </c>
      <c r="OC324" s="39">
        <v>0</v>
      </c>
      <c r="OD324" s="44">
        <v>1</v>
      </c>
      <c r="OE324" s="44">
        <v>1</v>
      </c>
      <c r="OF324" s="44">
        <v>1</v>
      </c>
      <c r="OG324" s="44">
        <v>0</v>
      </c>
      <c r="OH324" s="44">
        <v>0</v>
      </c>
      <c r="OI324" s="44">
        <v>0</v>
      </c>
      <c r="OJ324" s="44">
        <v>50</v>
      </c>
      <c r="OK324" s="44">
        <v>999999999</v>
      </c>
      <c r="OL324" s="44">
        <v>0</v>
      </c>
      <c r="OM324" s="44">
        <v>0</v>
      </c>
      <c r="ON324" s="44">
        <v>999999999</v>
      </c>
      <c r="OO324" s="44">
        <v>999999999</v>
      </c>
      <c r="OP324" s="44">
        <v>0</v>
      </c>
      <c r="OQ324" s="44">
        <v>100</v>
      </c>
      <c r="OR324" s="44">
        <v>100</v>
      </c>
      <c r="OS324" s="44">
        <v>999999999</v>
      </c>
      <c r="OT324" s="44">
        <v>999999999</v>
      </c>
      <c r="OU324" s="44">
        <v>999999999</v>
      </c>
      <c r="OV324" s="25">
        <v>11</v>
      </c>
      <c r="OW324" s="25">
        <v>11</v>
      </c>
      <c r="OX324" s="25">
        <v>20</v>
      </c>
      <c r="OY324" s="39">
        <v>13</v>
      </c>
      <c r="OZ324" s="39">
        <v>20</v>
      </c>
      <c r="PA324" s="39">
        <v>40</v>
      </c>
      <c r="PB324" s="39">
        <v>48</v>
      </c>
      <c r="PC324" s="39">
        <v>44</v>
      </c>
      <c r="PD324" s="39">
        <v>42</v>
      </c>
      <c r="PE324" s="39">
        <v>59</v>
      </c>
      <c r="PF324" s="39">
        <v>47</v>
      </c>
      <c r="PG324" s="39">
        <v>33</v>
      </c>
      <c r="PH324" s="39">
        <v>24</v>
      </c>
      <c r="PI324" s="39">
        <v>24</v>
      </c>
      <c r="PJ324" s="44">
        <v>33</v>
      </c>
      <c r="PK324" s="44">
        <v>29</v>
      </c>
      <c r="PL324" s="44">
        <v>35</v>
      </c>
      <c r="PM324" s="44">
        <v>67</v>
      </c>
      <c r="PN324" s="44">
        <v>74</v>
      </c>
      <c r="PO324" s="44">
        <v>56</v>
      </c>
      <c r="PP324" s="44">
        <v>61</v>
      </c>
      <c r="PQ324" s="44">
        <v>85</v>
      </c>
      <c r="PR324" s="44">
        <v>63</v>
      </c>
      <c r="PS324" s="44">
        <v>72</v>
      </c>
      <c r="PT324" s="44">
        <v>45.833333333333329</v>
      </c>
      <c r="PU324" s="44">
        <v>45.833333333333329</v>
      </c>
      <c r="PV324" s="44">
        <v>60.606060606060609</v>
      </c>
      <c r="PW324" s="44">
        <v>44.827586206896555</v>
      </c>
      <c r="PX324" s="44">
        <v>57.142857142857139</v>
      </c>
      <c r="PY324" s="44">
        <v>59.701492537313428</v>
      </c>
      <c r="PZ324" s="44">
        <v>64.86486486486487</v>
      </c>
      <c r="QA324" s="44">
        <v>78.571428571428569</v>
      </c>
      <c r="QB324" s="44">
        <v>68.852459016393439</v>
      </c>
      <c r="QC324" s="44">
        <v>69.411764705882348</v>
      </c>
      <c r="QD324" s="44">
        <v>74.603174603174608</v>
      </c>
      <c r="QE324" s="44">
        <v>45.833333333333329</v>
      </c>
      <c r="QF324" s="25">
        <v>8</v>
      </c>
      <c r="QG324" s="25">
        <v>10</v>
      </c>
      <c r="QH324" s="25">
        <v>15</v>
      </c>
      <c r="QI324" s="25">
        <v>12</v>
      </c>
      <c r="QJ324" s="25">
        <v>19</v>
      </c>
      <c r="QK324" s="25">
        <v>38</v>
      </c>
      <c r="QL324" s="25">
        <v>45</v>
      </c>
      <c r="QM324" s="25">
        <v>38</v>
      </c>
      <c r="QN324" s="25">
        <v>37</v>
      </c>
      <c r="QO324" s="25">
        <v>59</v>
      </c>
      <c r="QP324" s="25">
        <v>21</v>
      </c>
      <c r="QQ324" s="25">
        <v>24</v>
      </c>
      <c r="QR324" s="25">
        <v>24</v>
      </c>
      <c r="QS324" s="25">
        <v>33</v>
      </c>
      <c r="QT324" s="25">
        <v>29</v>
      </c>
      <c r="QU324" s="25">
        <v>35</v>
      </c>
      <c r="QV324" s="25">
        <v>67</v>
      </c>
      <c r="QW324" s="25">
        <v>74</v>
      </c>
      <c r="QX324" s="25">
        <v>56</v>
      </c>
      <c r="QY324" s="25">
        <v>61</v>
      </c>
      <c r="QZ324" s="25">
        <v>85</v>
      </c>
      <c r="RA324" s="25">
        <v>63</v>
      </c>
      <c r="RB324" s="44">
        <v>33.333333333333329</v>
      </c>
      <c r="RC324" s="44">
        <v>41.666666666666671</v>
      </c>
      <c r="RD324" s="44">
        <v>45.454545454545453</v>
      </c>
      <c r="RE324" s="44">
        <v>41.379310344827587</v>
      </c>
      <c r="RF324" s="44">
        <v>54.285714285714285</v>
      </c>
      <c r="RG324" s="44">
        <v>56.71641791044776</v>
      </c>
      <c r="RH324" s="44">
        <v>60.810810810810814</v>
      </c>
      <c r="RI324" s="44">
        <v>67.857142857142861</v>
      </c>
      <c r="RJ324" s="44">
        <v>60.655737704918032</v>
      </c>
      <c r="RK324" s="44">
        <v>69.411764705882348</v>
      </c>
      <c r="RL324" s="44">
        <v>33.333333333333329</v>
      </c>
      <c r="RM324" s="25">
        <v>7</v>
      </c>
      <c r="RN324" s="25">
        <v>6</v>
      </c>
      <c r="RO324" s="25">
        <v>23</v>
      </c>
      <c r="RP324" s="25">
        <v>14</v>
      </c>
      <c r="RQ324" s="25">
        <v>18</v>
      </c>
      <c r="RR324" s="25">
        <v>44</v>
      </c>
      <c r="RS324" s="25">
        <v>37</v>
      </c>
      <c r="RT324" s="25">
        <v>26</v>
      </c>
      <c r="RU324" s="25">
        <v>31</v>
      </c>
      <c r="RV324" s="25">
        <v>43</v>
      </c>
      <c r="RW324" s="25">
        <v>31</v>
      </c>
      <c r="RX324" s="25">
        <v>36</v>
      </c>
      <c r="RY324" s="25">
        <v>4</v>
      </c>
      <c r="RZ324" s="25">
        <v>12</v>
      </c>
      <c r="SA324" s="25">
        <v>20</v>
      </c>
      <c r="SB324" s="25">
        <v>8</v>
      </c>
      <c r="SC324" s="25">
        <v>13</v>
      </c>
      <c r="SD324" s="25">
        <v>25</v>
      </c>
      <c r="SE324" s="25">
        <v>24</v>
      </c>
      <c r="SF324" s="25">
        <v>15</v>
      </c>
      <c r="SG324" s="25">
        <v>20</v>
      </c>
      <c r="SH324" s="25">
        <v>11</v>
      </c>
      <c r="SI324" s="25">
        <v>7</v>
      </c>
      <c r="SJ324" s="25">
        <v>16</v>
      </c>
      <c r="SK324" s="25">
        <v>3</v>
      </c>
      <c r="SL324" s="25">
        <v>6</v>
      </c>
      <c r="SM324" s="25">
        <v>19</v>
      </c>
      <c r="SN324" s="25">
        <v>7</v>
      </c>
      <c r="SO324" s="25">
        <v>8</v>
      </c>
      <c r="SP324" s="25">
        <v>22</v>
      </c>
      <c r="SQ324" s="25">
        <v>21</v>
      </c>
      <c r="SR324" s="25">
        <v>9</v>
      </c>
      <c r="SS324" s="25">
        <v>15</v>
      </c>
      <c r="ST324" s="25">
        <v>9</v>
      </c>
      <c r="SU324" s="25">
        <v>3</v>
      </c>
      <c r="SV324" s="25">
        <v>10</v>
      </c>
      <c r="SW324" s="44">
        <v>36.84210526315789</v>
      </c>
      <c r="SX324" s="44">
        <v>37.5</v>
      </c>
      <c r="SY324" s="44">
        <v>85.18518518518519</v>
      </c>
      <c r="SZ324" s="44">
        <v>73.68421052631578</v>
      </c>
      <c r="TA324" s="44">
        <v>62.068965517241381</v>
      </c>
      <c r="TB324" s="44">
        <v>84.615384615384613</v>
      </c>
      <c r="TC324" s="44">
        <v>77.083333333333343</v>
      </c>
      <c r="TD324" s="44">
        <v>70.270270270270274</v>
      </c>
      <c r="TE324" s="44">
        <v>62</v>
      </c>
      <c r="TF324" s="44">
        <v>62.318840579710141</v>
      </c>
      <c r="TG324" s="44">
        <v>57.407407407407405</v>
      </c>
      <c r="TH324" s="44">
        <v>72</v>
      </c>
      <c r="TI324" s="44">
        <v>21.052631578947366</v>
      </c>
      <c r="TJ324" s="44">
        <v>75</v>
      </c>
      <c r="TK324" s="44">
        <v>74.074074074074076</v>
      </c>
      <c r="TL324" s="44">
        <v>42.105263157894733</v>
      </c>
      <c r="TM324" s="44">
        <v>44.827586206896555</v>
      </c>
      <c r="TN324" s="44">
        <v>48.07692307692308</v>
      </c>
      <c r="TO324" s="44">
        <v>50</v>
      </c>
      <c r="TP324" s="44">
        <v>40.54054054054054</v>
      </c>
      <c r="TQ324" s="44">
        <v>40</v>
      </c>
      <c r="TR324" s="44">
        <v>15.942028985507244</v>
      </c>
      <c r="TS324" s="44">
        <v>12.962962962962962</v>
      </c>
      <c r="TT324" s="44">
        <v>32</v>
      </c>
      <c r="TU324" s="44">
        <v>15.789473684210526</v>
      </c>
      <c r="TV324" s="44">
        <v>37.5</v>
      </c>
      <c r="TW324" s="44">
        <v>70.370370370370367</v>
      </c>
      <c r="TX324" s="44">
        <v>36.84210526315789</v>
      </c>
      <c r="TY324" s="44">
        <v>27.586206896551722</v>
      </c>
      <c r="TZ324" s="44">
        <v>42.307692307692307</v>
      </c>
      <c r="UA324" s="44">
        <v>43.75</v>
      </c>
      <c r="UB324" s="44">
        <v>24.324324324324326</v>
      </c>
      <c r="UC324" s="44">
        <v>30</v>
      </c>
      <c r="UD324" s="44">
        <v>13.043478260869565</v>
      </c>
      <c r="UE324" s="44">
        <v>5.5555555555555554</v>
      </c>
      <c r="UF324" s="44">
        <v>20</v>
      </c>
    </row>
    <row r="325" spans="1:552" x14ac:dyDescent="0.25">
      <c r="A325" s="2" t="str">
        <f t="shared" si="5"/>
        <v>17 Tocantins</v>
      </c>
      <c r="B325" s="2">
        <v>17</v>
      </c>
      <c r="C325" s="2" t="s">
        <v>5</v>
      </c>
      <c r="D325" s="56">
        <v>30</v>
      </c>
      <c r="E325" s="56">
        <v>29</v>
      </c>
      <c r="F325" s="56">
        <v>38</v>
      </c>
      <c r="G325" s="56">
        <v>43</v>
      </c>
      <c r="H325" s="56">
        <v>40</v>
      </c>
      <c r="I325" s="56">
        <v>51</v>
      </c>
      <c r="J325" s="56">
        <v>35</v>
      </c>
      <c r="K325" s="56">
        <v>47</v>
      </c>
      <c r="L325" s="56">
        <v>52</v>
      </c>
      <c r="M325" s="56">
        <v>61</v>
      </c>
      <c r="N325" s="56">
        <v>62</v>
      </c>
      <c r="O325" s="56">
        <v>43</v>
      </c>
      <c r="P325" s="61">
        <v>4</v>
      </c>
      <c r="Q325" s="61">
        <v>5</v>
      </c>
      <c r="R325" s="61">
        <v>8</v>
      </c>
      <c r="S325" s="61">
        <v>17</v>
      </c>
      <c r="T325" s="61">
        <v>17</v>
      </c>
      <c r="U325" s="61">
        <v>29</v>
      </c>
      <c r="V325" s="61">
        <v>20</v>
      </c>
      <c r="W325" s="61">
        <v>28</v>
      </c>
      <c r="X325" s="61">
        <v>29</v>
      </c>
      <c r="Y325" s="61">
        <v>33</v>
      </c>
      <c r="Z325" s="61">
        <v>29</v>
      </c>
      <c r="AA325" s="61">
        <v>20</v>
      </c>
      <c r="AB325" s="62">
        <v>13.333333333333334</v>
      </c>
      <c r="AC325" s="62">
        <v>17.241379310344829</v>
      </c>
      <c r="AD325" s="62">
        <v>21.052631578947366</v>
      </c>
      <c r="AE325" s="62">
        <v>39.534883720930232</v>
      </c>
      <c r="AF325" s="62">
        <v>42.5</v>
      </c>
      <c r="AG325" s="62">
        <v>56.862745098039213</v>
      </c>
      <c r="AH325" s="62">
        <v>57.142857142857139</v>
      </c>
      <c r="AI325" s="62">
        <v>59.574468085106382</v>
      </c>
      <c r="AJ325" s="62">
        <v>55.769230769230774</v>
      </c>
      <c r="AK325" s="62">
        <v>54.098360655737707</v>
      </c>
      <c r="AL325" s="62">
        <v>46.774193548387096</v>
      </c>
      <c r="AM325" s="62">
        <v>46.511627906976742</v>
      </c>
      <c r="AN325" s="25">
        <v>26</v>
      </c>
      <c r="AO325" s="25">
        <v>21</v>
      </c>
      <c r="AP325" s="25">
        <v>27</v>
      </c>
      <c r="AQ325" s="25">
        <v>26</v>
      </c>
      <c r="AR325" s="25">
        <v>23</v>
      </c>
      <c r="AS325" s="25">
        <v>21</v>
      </c>
      <c r="AT325" s="25">
        <v>13</v>
      </c>
      <c r="AU325" s="25">
        <v>19</v>
      </c>
      <c r="AV325" s="25">
        <v>23</v>
      </c>
      <c r="AW325" s="25">
        <v>26</v>
      </c>
      <c r="AX325" s="25">
        <v>32</v>
      </c>
      <c r="AY325" s="25">
        <v>22</v>
      </c>
      <c r="AZ325" s="39">
        <v>86.666666666666671</v>
      </c>
      <c r="BA325" s="39">
        <v>72.41379310344827</v>
      </c>
      <c r="BB325" s="39">
        <v>71.05263157894737</v>
      </c>
      <c r="BC325" s="39">
        <v>60.465116279069761</v>
      </c>
      <c r="BD325" s="39">
        <v>57.499999999999993</v>
      </c>
      <c r="BE325" s="39">
        <v>41.17647058823529</v>
      </c>
      <c r="BF325" s="39">
        <v>37.142857142857146</v>
      </c>
      <c r="BG325" s="39">
        <v>40.425531914893611</v>
      </c>
      <c r="BH325" s="39">
        <v>44.230769230769226</v>
      </c>
      <c r="BI325" s="39">
        <v>42.622950819672127</v>
      </c>
      <c r="BJ325" s="39">
        <v>51.612903225806448</v>
      </c>
      <c r="BK325" s="39">
        <v>51.162790697674424</v>
      </c>
      <c r="BL325" s="61">
        <v>0</v>
      </c>
      <c r="BM325" s="61">
        <v>3</v>
      </c>
      <c r="BN325" s="61">
        <v>3</v>
      </c>
      <c r="BO325" s="61">
        <v>0</v>
      </c>
      <c r="BP325" s="61">
        <v>0</v>
      </c>
      <c r="BQ325" s="61">
        <v>1</v>
      </c>
      <c r="BR325" s="61">
        <v>2</v>
      </c>
      <c r="BS325" s="61">
        <v>0</v>
      </c>
      <c r="BT325" s="61">
        <v>0</v>
      </c>
      <c r="BU325" s="61">
        <v>2</v>
      </c>
      <c r="BV325" s="61">
        <v>1</v>
      </c>
      <c r="BW325" s="61">
        <v>1</v>
      </c>
      <c r="BX325" s="39">
        <v>0</v>
      </c>
      <c r="BY325" s="39">
        <v>10.344827586206897</v>
      </c>
      <c r="BZ325" s="39">
        <v>7.8947368421052628</v>
      </c>
      <c r="CA325" s="39">
        <v>0</v>
      </c>
      <c r="CB325" s="39">
        <v>0</v>
      </c>
      <c r="CC325" s="39">
        <v>1.9607843137254901</v>
      </c>
      <c r="CD325" s="39">
        <v>5.7142857142857144</v>
      </c>
      <c r="CE325" s="39">
        <v>0</v>
      </c>
      <c r="CF325" s="39">
        <v>0</v>
      </c>
      <c r="CG325" s="39">
        <v>3.278688524590164</v>
      </c>
      <c r="CH325" s="39">
        <v>1.6129032258064515</v>
      </c>
      <c r="CI325" s="39">
        <v>2.3255813953488373</v>
      </c>
      <c r="CJ325" s="25">
        <v>2</v>
      </c>
      <c r="CK325" s="25">
        <v>1</v>
      </c>
      <c r="CL325" s="25">
        <v>1</v>
      </c>
      <c r="CM325" s="25">
        <v>6</v>
      </c>
      <c r="CN325" s="25">
        <v>8</v>
      </c>
      <c r="CO325" s="25">
        <v>12</v>
      </c>
      <c r="CP325" s="25">
        <v>9</v>
      </c>
      <c r="CQ325" s="25">
        <v>16</v>
      </c>
      <c r="CR325" s="25">
        <v>14</v>
      </c>
      <c r="CS325" s="25">
        <v>16</v>
      </c>
      <c r="CT325" s="25">
        <v>9</v>
      </c>
      <c r="CU325" s="25">
        <v>6</v>
      </c>
      <c r="CV325" s="64">
        <v>0</v>
      </c>
      <c r="CW325" s="64">
        <v>0</v>
      </c>
      <c r="CX325" s="64">
        <v>0</v>
      </c>
      <c r="CY325" s="64">
        <v>3</v>
      </c>
      <c r="CZ325" s="64">
        <v>1</v>
      </c>
      <c r="DA325" s="64">
        <v>2</v>
      </c>
      <c r="DB325" s="64">
        <v>0</v>
      </c>
      <c r="DC325" s="64">
        <v>1</v>
      </c>
      <c r="DD325" s="64">
        <v>2</v>
      </c>
      <c r="DE325" s="64">
        <v>1</v>
      </c>
      <c r="DF325" s="64">
        <v>0</v>
      </c>
      <c r="DG325" s="64">
        <v>1</v>
      </c>
      <c r="DH325" s="33">
        <v>0</v>
      </c>
      <c r="DI325" s="33">
        <v>1</v>
      </c>
      <c r="DJ325" s="33">
        <v>4</v>
      </c>
      <c r="DK325" s="33">
        <v>5</v>
      </c>
      <c r="DL325" s="33">
        <v>2</v>
      </c>
      <c r="DM325" s="33">
        <v>3</v>
      </c>
      <c r="DN325" s="34">
        <v>2</v>
      </c>
      <c r="DO325" s="34">
        <v>5</v>
      </c>
      <c r="DP325" s="34">
        <v>1</v>
      </c>
      <c r="DQ325" s="34">
        <v>1</v>
      </c>
      <c r="DR325" s="34">
        <v>0</v>
      </c>
      <c r="DS325" s="34">
        <v>1</v>
      </c>
      <c r="DT325" s="25">
        <v>2</v>
      </c>
      <c r="DU325" s="25">
        <v>2</v>
      </c>
      <c r="DV325" s="25">
        <v>5</v>
      </c>
      <c r="DW325" s="25">
        <v>14</v>
      </c>
      <c r="DX325" s="25">
        <v>11</v>
      </c>
      <c r="DY325" s="25">
        <v>17</v>
      </c>
      <c r="DZ325" s="25">
        <v>11</v>
      </c>
      <c r="EA325" s="25">
        <v>22</v>
      </c>
      <c r="EB325" s="25">
        <v>17</v>
      </c>
      <c r="EC325" s="25">
        <v>18</v>
      </c>
      <c r="ED325" s="25">
        <v>9</v>
      </c>
      <c r="EE325" s="25">
        <v>8</v>
      </c>
      <c r="EF325" s="34">
        <v>100</v>
      </c>
      <c r="EG325" s="34">
        <v>50</v>
      </c>
      <c r="EH325" s="34">
        <v>20</v>
      </c>
      <c r="EI325" s="34">
        <v>42.857142857142854</v>
      </c>
      <c r="EJ325" s="34">
        <v>72.727272727272734</v>
      </c>
      <c r="EK325" s="34">
        <v>70.588235294117652</v>
      </c>
      <c r="EL325" s="34">
        <v>81.818181818181827</v>
      </c>
      <c r="EM325" s="34">
        <v>72.727272727272734</v>
      </c>
      <c r="EN325" s="34">
        <v>82.35294117647058</v>
      </c>
      <c r="EO325" s="34">
        <v>88.888888888888886</v>
      </c>
      <c r="EP325" s="34">
        <v>100</v>
      </c>
      <c r="EQ325" s="34">
        <v>75</v>
      </c>
      <c r="ER325" s="34">
        <v>0</v>
      </c>
      <c r="ES325" s="34">
        <v>0</v>
      </c>
      <c r="ET325" s="34">
        <v>0</v>
      </c>
      <c r="EU325" s="34">
        <v>21.428571428571427</v>
      </c>
      <c r="EV325" s="34">
        <v>9.0909090909090917</v>
      </c>
      <c r="EW325" s="34">
        <v>11.76470588235294</v>
      </c>
      <c r="EX325" s="34">
        <v>0</v>
      </c>
      <c r="EY325" s="34">
        <v>4.5454545454545459</v>
      </c>
      <c r="EZ325" s="34">
        <v>11.76470588235294</v>
      </c>
      <c r="FA325" s="34">
        <v>5.5555555555555554</v>
      </c>
      <c r="FB325" s="34">
        <v>0</v>
      </c>
      <c r="FC325" s="34">
        <v>12.5</v>
      </c>
      <c r="FD325" s="42">
        <v>0</v>
      </c>
      <c r="FE325" s="42">
        <v>50</v>
      </c>
      <c r="FF325" s="42">
        <v>80</v>
      </c>
      <c r="FG325" s="42">
        <v>35.714285714285715</v>
      </c>
      <c r="FH325" s="42">
        <v>18.181818181818183</v>
      </c>
      <c r="FI325" s="42">
        <v>17.647058823529413</v>
      </c>
      <c r="FJ325" s="42">
        <v>18.181818181818183</v>
      </c>
      <c r="FK325" s="42">
        <v>22.727272727272727</v>
      </c>
      <c r="FL325" s="42">
        <v>5.8823529411764701</v>
      </c>
      <c r="FM325" s="42">
        <v>5.5555555555555554</v>
      </c>
      <c r="FN325" s="42">
        <v>0</v>
      </c>
      <c r="FO325" s="42">
        <v>12.5</v>
      </c>
      <c r="FP325" s="42">
        <v>2</v>
      </c>
      <c r="FQ325" s="34">
        <v>2</v>
      </c>
      <c r="FR325" s="34">
        <v>4</v>
      </c>
      <c r="FS325" s="34">
        <v>6</v>
      </c>
      <c r="FT325" s="34">
        <v>12</v>
      </c>
      <c r="FU325" s="34">
        <v>19</v>
      </c>
      <c r="FV325" s="34">
        <v>16</v>
      </c>
      <c r="FW325" s="34">
        <v>18</v>
      </c>
      <c r="FX325" s="34">
        <v>20</v>
      </c>
      <c r="FY325" s="34">
        <v>18</v>
      </c>
      <c r="FZ325" s="34">
        <v>22</v>
      </c>
      <c r="GA325" s="34">
        <v>11</v>
      </c>
      <c r="GB325" s="2">
        <v>1</v>
      </c>
      <c r="GC325" s="2">
        <v>0</v>
      </c>
      <c r="GD325" s="2">
        <v>3</v>
      </c>
      <c r="GE325" s="2">
        <v>6</v>
      </c>
      <c r="GF325" s="2">
        <v>0</v>
      </c>
      <c r="GG325" s="2">
        <v>2</v>
      </c>
      <c r="GH325" s="2">
        <v>3</v>
      </c>
      <c r="GI325" s="2">
        <v>2</v>
      </c>
      <c r="GJ325" s="2">
        <v>4</v>
      </c>
      <c r="GK325" s="2">
        <v>1</v>
      </c>
      <c r="GL325" s="2">
        <v>0</v>
      </c>
      <c r="GM325" s="2">
        <v>1</v>
      </c>
      <c r="GN325" s="2">
        <v>0</v>
      </c>
      <c r="GO325" s="2">
        <v>1</v>
      </c>
      <c r="GP325" s="2">
        <v>0</v>
      </c>
      <c r="GQ325" s="2">
        <v>2</v>
      </c>
      <c r="GR325" s="2">
        <v>4</v>
      </c>
      <c r="GS325" s="2">
        <v>5</v>
      </c>
      <c r="GT325" s="2">
        <v>1</v>
      </c>
      <c r="GU325" s="2">
        <v>5</v>
      </c>
      <c r="GV325" s="2">
        <v>4</v>
      </c>
      <c r="GW325" s="2">
        <v>4</v>
      </c>
      <c r="GX325" s="2">
        <v>4</v>
      </c>
      <c r="GY325" s="2">
        <v>5</v>
      </c>
      <c r="GZ325" s="2">
        <v>3</v>
      </c>
      <c r="HA325" s="2">
        <v>3</v>
      </c>
      <c r="HB325" s="2">
        <v>7</v>
      </c>
      <c r="HC325" s="2">
        <v>14</v>
      </c>
      <c r="HD325" s="2">
        <v>16</v>
      </c>
      <c r="HE325" s="2">
        <v>26</v>
      </c>
      <c r="HF325" s="2">
        <v>20</v>
      </c>
      <c r="HG325" s="2">
        <v>25</v>
      </c>
      <c r="HH325" s="2">
        <v>28</v>
      </c>
      <c r="HI325" s="2">
        <v>23</v>
      </c>
      <c r="HJ325" s="2">
        <v>26</v>
      </c>
      <c r="HK325" s="2">
        <v>17</v>
      </c>
      <c r="HL325" s="34">
        <v>66.666666666666657</v>
      </c>
      <c r="HM325" s="34">
        <v>66.666666666666657</v>
      </c>
      <c r="HN325" s="34">
        <v>57.142857142857139</v>
      </c>
      <c r="HO325" s="34">
        <v>42.857142857142854</v>
      </c>
      <c r="HP325" s="34">
        <v>75</v>
      </c>
      <c r="HQ325" s="34">
        <v>73.076923076923066</v>
      </c>
      <c r="HR325" s="34">
        <v>80</v>
      </c>
      <c r="HS325" s="34">
        <v>72</v>
      </c>
      <c r="HT325" s="34">
        <v>71.428571428571431</v>
      </c>
      <c r="HU325" s="34">
        <v>78.260869565217391</v>
      </c>
      <c r="HV325" s="34">
        <v>84.615384615384613</v>
      </c>
      <c r="HW325" s="34">
        <v>64.705882352941174</v>
      </c>
      <c r="HX325" s="39">
        <v>33.333333333333329</v>
      </c>
      <c r="HY325" s="39">
        <v>0</v>
      </c>
      <c r="HZ325" s="39">
        <v>42.857142857142854</v>
      </c>
      <c r="IA325" s="39">
        <v>42.857142857142854</v>
      </c>
      <c r="IB325" s="39">
        <v>0</v>
      </c>
      <c r="IC325" s="39">
        <v>7.6923076923076925</v>
      </c>
      <c r="ID325" s="39">
        <v>15</v>
      </c>
      <c r="IE325" s="39">
        <v>8</v>
      </c>
      <c r="IF325" s="39">
        <v>14.285714285714285</v>
      </c>
      <c r="IG325" s="39">
        <v>4.3478260869565215</v>
      </c>
      <c r="IH325" s="39">
        <v>0</v>
      </c>
      <c r="II325" s="39">
        <v>5.8823529411764701</v>
      </c>
      <c r="IJ325" s="39">
        <v>0</v>
      </c>
      <c r="IK325" s="39">
        <v>33.333333333333329</v>
      </c>
      <c r="IL325" s="39">
        <v>0</v>
      </c>
      <c r="IM325" s="39">
        <v>14.285714285714285</v>
      </c>
      <c r="IN325" s="39">
        <v>25</v>
      </c>
      <c r="IO325" s="39">
        <v>19.230769230769234</v>
      </c>
      <c r="IP325" s="39">
        <v>5</v>
      </c>
      <c r="IQ325" s="39">
        <v>20</v>
      </c>
      <c r="IR325" s="39">
        <v>14.285714285714285</v>
      </c>
      <c r="IS325" s="39">
        <v>17.391304347826086</v>
      </c>
      <c r="IT325" s="39">
        <v>15.384615384615385</v>
      </c>
      <c r="IU325" s="39">
        <v>29.411764705882355</v>
      </c>
      <c r="IV325" s="39">
        <v>8</v>
      </c>
      <c r="IW325" s="39">
        <v>7</v>
      </c>
      <c r="IX325" s="39">
        <v>13</v>
      </c>
      <c r="IY325" s="39">
        <v>12</v>
      </c>
      <c r="IZ325" s="39">
        <v>6</v>
      </c>
      <c r="JA325" s="39">
        <v>6</v>
      </c>
      <c r="JB325" s="39">
        <v>3</v>
      </c>
      <c r="JC325" s="39">
        <v>8</v>
      </c>
      <c r="JD325" s="35">
        <v>17</v>
      </c>
      <c r="JE325" s="35">
        <v>16</v>
      </c>
      <c r="JF325" s="35">
        <v>17</v>
      </c>
      <c r="JG325" s="35">
        <v>16</v>
      </c>
      <c r="JH325" s="35">
        <v>5</v>
      </c>
      <c r="JI325" s="35">
        <v>3</v>
      </c>
      <c r="JJ325" s="35">
        <v>5</v>
      </c>
      <c r="JK325" s="35">
        <v>7</v>
      </c>
      <c r="JL325" s="35">
        <v>10</v>
      </c>
      <c r="JM325" s="44">
        <v>4</v>
      </c>
      <c r="JN325" s="44">
        <v>7</v>
      </c>
      <c r="JO325" s="44">
        <v>4</v>
      </c>
      <c r="JP325" s="2">
        <v>2</v>
      </c>
      <c r="JQ325" s="2">
        <v>3</v>
      </c>
      <c r="JR325" s="2">
        <v>9</v>
      </c>
      <c r="JS325" s="2">
        <v>2</v>
      </c>
      <c r="JT325" s="2">
        <v>12</v>
      </c>
      <c r="JU325" s="2">
        <v>6</v>
      </c>
      <c r="JV325" s="2">
        <v>8</v>
      </c>
      <c r="JW325" s="2">
        <v>6</v>
      </c>
      <c r="JX325" s="2">
        <v>5</v>
      </c>
      <c r="JY325" s="2">
        <v>10</v>
      </c>
      <c r="JZ325" s="2">
        <v>1</v>
      </c>
      <c r="KA325" s="2">
        <v>7</v>
      </c>
      <c r="KB325" s="39">
        <v>3</v>
      </c>
      <c r="KC325" s="39">
        <v>7</v>
      </c>
      <c r="KD325" s="39">
        <v>3</v>
      </c>
      <c r="KE325" s="39">
        <v>3</v>
      </c>
      <c r="KF325" s="39">
        <v>25</v>
      </c>
      <c r="KG325" s="39">
        <v>16</v>
      </c>
      <c r="KH325" s="39">
        <v>26</v>
      </c>
      <c r="KI325" s="39">
        <v>25</v>
      </c>
      <c r="KJ325" s="39">
        <v>21</v>
      </c>
      <c r="KK325" s="39">
        <v>20</v>
      </c>
      <c r="KL325" s="39">
        <v>11</v>
      </c>
      <c r="KM325" s="39">
        <v>19</v>
      </c>
      <c r="KN325" s="39">
        <v>22</v>
      </c>
      <c r="KO325" s="39">
        <v>26</v>
      </c>
      <c r="KP325" s="39">
        <v>29</v>
      </c>
      <c r="KQ325" s="39">
        <v>21</v>
      </c>
      <c r="KR325" s="44">
        <v>32</v>
      </c>
      <c r="KS325" s="44">
        <v>43.75</v>
      </c>
      <c r="KT325" s="44">
        <v>50</v>
      </c>
      <c r="KU325" s="44">
        <v>48</v>
      </c>
      <c r="KV325" s="44">
        <v>28.571428571428569</v>
      </c>
      <c r="KW325" s="44">
        <v>30</v>
      </c>
      <c r="KX325" s="44">
        <v>27.27272727272727</v>
      </c>
      <c r="KY325" s="44">
        <v>42.105263157894733</v>
      </c>
      <c r="KZ325" s="44">
        <v>77.272727272727266</v>
      </c>
      <c r="LA325" s="44">
        <v>61.53846153846154</v>
      </c>
      <c r="LB325" s="44">
        <v>58.620689655172406</v>
      </c>
      <c r="LC325" s="44">
        <v>76.19047619047619</v>
      </c>
      <c r="LD325" s="44">
        <v>20</v>
      </c>
      <c r="LE325" s="44">
        <v>18.75</v>
      </c>
      <c r="LF325" s="44">
        <v>19.230769230769234</v>
      </c>
      <c r="LG325" s="44">
        <v>28.000000000000004</v>
      </c>
      <c r="LH325" s="44">
        <v>47.619047619047613</v>
      </c>
      <c r="LI325" s="44">
        <v>20</v>
      </c>
      <c r="LJ325" s="44">
        <v>63.636363636363633</v>
      </c>
      <c r="LK325" s="44">
        <v>21.052631578947366</v>
      </c>
      <c r="LL325" s="44">
        <v>9.0909090909090917</v>
      </c>
      <c r="LM325" s="44">
        <v>11.538461538461538</v>
      </c>
      <c r="LN325" s="44">
        <v>31.03448275862069</v>
      </c>
      <c r="LO325" s="44">
        <v>9.5238095238095237</v>
      </c>
      <c r="LP325" s="44">
        <v>48</v>
      </c>
      <c r="LQ325" s="44">
        <v>37.5</v>
      </c>
      <c r="LR325" s="44">
        <v>30.76923076923077</v>
      </c>
      <c r="LS325" s="44">
        <v>24</v>
      </c>
      <c r="LT325" s="44">
        <v>23.809523809523807</v>
      </c>
      <c r="LU325" s="44">
        <v>50</v>
      </c>
      <c r="LV325" s="44">
        <v>9.0909090909090917</v>
      </c>
      <c r="LW325" s="44">
        <v>36.84210526315789</v>
      </c>
      <c r="LX325" s="44">
        <v>13.636363636363635</v>
      </c>
      <c r="LY325" s="44">
        <v>26.923076923076923</v>
      </c>
      <c r="LZ325" s="44">
        <v>10.344827586206897</v>
      </c>
      <c r="MA325" s="44">
        <v>14.285714285714285</v>
      </c>
      <c r="MB325" s="39">
        <v>0</v>
      </c>
      <c r="MC325" s="39">
        <v>1</v>
      </c>
      <c r="MD325" s="39">
        <v>1</v>
      </c>
      <c r="ME325" s="39">
        <v>4</v>
      </c>
      <c r="MF325" s="39">
        <v>1</v>
      </c>
      <c r="MG325" s="39">
        <v>2</v>
      </c>
      <c r="MH325" s="39">
        <v>2</v>
      </c>
      <c r="MI325" s="39">
        <v>3</v>
      </c>
      <c r="MJ325" s="39">
        <v>4</v>
      </c>
      <c r="MK325" s="39">
        <v>2</v>
      </c>
      <c r="ML325" s="39">
        <v>0</v>
      </c>
      <c r="MM325" s="39">
        <v>1</v>
      </c>
      <c r="MN325" s="39">
        <v>2</v>
      </c>
      <c r="MO325" s="39">
        <v>2</v>
      </c>
      <c r="MP325" s="39">
        <v>5</v>
      </c>
      <c r="MQ325" s="39">
        <v>14</v>
      </c>
      <c r="MR325" s="39">
        <v>11</v>
      </c>
      <c r="MS325" s="39">
        <v>17</v>
      </c>
      <c r="MT325" s="39">
        <v>11</v>
      </c>
      <c r="MU325" s="39">
        <v>14</v>
      </c>
      <c r="MV325" s="39">
        <v>9</v>
      </c>
      <c r="MW325" s="44">
        <v>11</v>
      </c>
      <c r="MX325" s="44">
        <v>4</v>
      </c>
      <c r="MY325" s="44">
        <v>5</v>
      </c>
      <c r="MZ325" s="44">
        <v>0</v>
      </c>
      <c r="NA325" s="44">
        <v>50</v>
      </c>
      <c r="NB325" s="44">
        <v>20</v>
      </c>
      <c r="NC325" s="44">
        <v>28.571428571428569</v>
      </c>
      <c r="ND325" s="44">
        <v>9.0909090909090917</v>
      </c>
      <c r="NE325" s="44">
        <v>11.76470588235294</v>
      </c>
      <c r="NF325" s="44">
        <v>18.181818181818183</v>
      </c>
      <c r="NG325" s="44">
        <v>21.428571428571427</v>
      </c>
      <c r="NH325" s="44">
        <v>44.444444444444443</v>
      </c>
      <c r="NI325" s="44">
        <v>18.181818181818183</v>
      </c>
      <c r="NJ325" s="44">
        <v>0</v>
      </c>
      <c r="NK325" s="44">
        <v>20</v>
      </c>
      <c r="NL325" s="39">
        <v>0</v>
      </c>
      <c r="NM325" s="39">
        <v>0</v>
      </c>
      <c r="NN325" s="39">
        <v>2</v>
      </c>
      <c r="NO325" s="39">
        <v>1</v>
      </c>
      <c r="NP325" s="39">
        <v>0</v>
      </c>
      <c r="NQ325" s="39">
        <v>0</v>
      </c>
      <c r="NR325" s="39">
        <v>0</v>
      </c>
      <c r="NS325" s="39">
        <v>0</v>
      </c>
      <c r="NT325" s="39">
        <v>0</v>
      </c>
      <c r="NU325" s="39">
        <v>0</v>
      </c>
      <c r="NV325" s="39">
        <v>0</v>
      </c>
      <c r="NW325" s="39">
        <v>0</v>
      </c>
      <c r="NX325" s="39">
        <v>1</v>
      </c>
      <c r="NY325" s="39">
        <v>1</v>
      </c>
      <c r="NZ325" s="39">
        <v>5</v>
      </c>
      <c r="OA325" s="39">
        <v>5</v>
      </c>
      <c r="OB325" s="39">
        <v>1</v>
      </c>
      <c r="OC325" s="39">
        <v>0</v>
      </c>
      <c r="OD325" s="44">
        <v>0</v>
      </c>
      <c r="OE325" s="44">
        <v>1</v>
      </c>
      <c r="OF325" s="44">
        <v>0</v>
      </c>
      <c r="OG325" s="44">
        <v>1</v>
      </c>
      <c r="OH325" s="44">
        <v>0</v>
      </c>
      <c r="OI325" s="44">
        <v>1</v>
      </c>
      <c r="OJ325" s="44">
        <v>0</v>
      </c>
      <c r="OK325" s="44">
        <v>0</v>
      </c>
      <c r="OL325" s="44">
        <v>40</v>
      </c>
      <c r="OM325" s="44">
        <v>20</v>
      </c>
      <c r="ON325" s="44">
        <v>0</v>
      </c>
      <c r="OO325" s="44">
        <v>999999999</v>
      </c>
      <c r="OP325" s="44">
        <v>999999999</v>
      </c>
      <c r="OQ325" s="44">
        <v>0</v>
      </c>
      <c r="OR325" s="44">
        <v>999999999</v>
      </c>
      <c r="OS325" s="44">
        <v>0</v>
      </c>
      <c r="OT325" s="44">
        <v>999999999</v>
      </c>
      <c r="OU325" s="44">
        <v>0</v>
      </c>
      <c r="OV325" s="25">
        <v>9</v>
      </c>
      <c r="OW325" s="25">
        <v>11</v>
      </c>
      <c r="OX325" s="25">
        <v>24</v>
      </c>
      <c r="OY325" s="39">
        <v>40</v>
      </c>
      <c r="OZ325" s="39">
        <v>44</v>
      </c>
      <c r="PA325" s="39">
        <v>51</v>
      </c>
      <c r="PB325" s="39">
        <v>43</v>
      </c>
      <c r="PC325" s="39">
        <v>51</v>
      </c>
      <c r="PD325" s="39">
        <v>62</v>
      </c>
      <c r="PE325" s="39">
        <v>62</v>
      </c>
      <c r="PF325" s="39">
        <v>54</v>
      </c>
      <c r="PG325" s="39">
        <v>27</v>
      </c>
      <c r="PH325" s="39">
        <v>42</v>
      </c>
      <c r="PI325" s="39">
        <v>37</v>
      </c>
      <c r="PJ325" s="44">
        <v>52</v>
      </c>
      <c r="PK325" s="44">
        <v>60</v>
      </c>
      <c r="PL325" s="44">
        <v>58</v>
      </c>
      <c r="PM325" s="44">
        <v>69</v>
      </c>
      <c r="PN325" s="44">
        <v>52</v>
      </c>
      <c r="PO325" s="44">
        <v>59</v>
      </c>
      <c r="PP325" s="44">
        <v>76</v>
      </c>
      <c r="PQ325" s="44">
        <v>81</v>
      </c>
      <c r="PR325" s="44">
        <v>83</v>
      </c>
      <c r="PS325" s="44">
        <v>69</v>
      </c>
      <c r="PT325" s="44">
        <v>21.428571428571427</v>
      </c>
      <c r="PU325" s="44">
        <v>29.72972972972973</v>
      </c>
      <c r="PV325" s="44">
        <v>46.153846153846153</v>
      </c>
      <c r="PW325" s="44">
        <v>66.666666666666657</v>
      </c>
      <c r="PX325" s="44">
        <v>75.862068965517238</v>
      </c>
      <c r="PY325" s="44">
        <v>73.91304347826086</v>
      </c>
      <c r="PZ325" s="44">
        <v>82.692307692307693</v>
      </c>
      <c r="QA325" s="44">
        <v>86.440677966101703</v>
      </c>
      <c r="QB325" s="44">
        <v>81.578947368421055</v>
      </c>
      <c r="QC325" s="44">
        <v>76.543209876543202</v>
      </c>
      <c r="QD325" s="44">
        <v>65.060240963855421</v>
      </c>
      <c r="QE325" s="44">
        <v>39.130434782608695</v>
      </c>
      <c r="QF325" s="25">
        <v>14</v>
      </c>
      <c r="QG325" s="25">
        <v>15</v>
      </c>
      <c r="QH325" s="25">
        <v>29</v>
      </c>
      <c r="QI325" s="25">
        <v>45</v>
      </c>
      <c r="QJ325" s="25">
        <v>43</v>
      </c>
      <c r="QK325" s="25">
        <v>49</v>
      </c>
      <c r="QL325" s="25">
        <v>37</v>
      </c>
      <c r="QM325" s="25">
        <v>46</v>
      </c>
      <c r="QN325" s="25">
        <v>54</v>
      </c>
      <c r="QO325" s="25">
        <v>58</v>
      </c>
      <c r="QP325" s="25">
        <v>25</v>
      </c>
      <c r="QQ325" s="25">
        <v>42</v>
      </c>
      <c r="QR325" s="25">
        <v>37</v>
      </c>
      <c r="QS325" s="25">
        <v>52</v>
      </c>
      <c r="QT325" s="25">
        <v>60</v>
      </c>
      <c r="QU325" s="25">
        <v>58</v>
      </c>
      <c r="QV325" s="25">
        <v>69</v>
      </c>
      <c r="QW325" s="25">
        <v>52</v>
      </c>
      <c r="QX325" s="25">
        <v>59</v>
      </c>
      <c r="QY325" s="25">
        <v>76</v>
      </c>
      <c r="QZ325" s="25">
        <v>81</v>
      </c>
      <c r="RA325" s="25">
        <v>83</v>
      </c>
      <c r="RB325" s="44">
        <v>33.333333333333329</v>
      </c>
      <c r="RC325" s="44">
        <v>40.54054054054054</v>
      </c>
      <c r="RD325" s="44">
        <v>55.769230769230774</v>
      </c>
      <c r="RE325" s="44">
        <v>75</v>
      </c>
      <c r="RF325" s="44">
        <v>74.137931034482762</v>
      </c>
      <c r="RG325" s="44">
        <v>71.014492753623188</v>
      </c>
      <c r="RH325" s="44">
        <v>71.15384615384616</v>
      </c>
      <c r="RI325" s="44">
        <v>77.966101694915253</v>
      </c>
      <c r="RJ325" s="44">
        <v>71.05263157894737</v>
      </c>
      <c r="RK325" s="44">
        <v>71.604938271604937</v>
      </c>
      <c r="RL325" s="44">
        <v>30.120481927710845</v>
      </c>
      <c r="RM325" s="25">
        <v>14</v>
      </c>
      <c r="RN325" s="25">
        <v>11</v>
      </c>
      <c r="RO325" s="25">
        <v>19</v>
      </c>
      <c r="RP325" s="25">
        <v>34</v>
      </c>
      <c r="RQ325" s="25">
        <v>31</v>
      </c>
      <c r="RR325" s="25">
        <v>41</v>
      </c>
      <c r="RS325" s="25">
        <v>28</v>
      </c>
      <c r="RT325" s="25">
        <v>34</v>
      </c>
      <c r="RU325" s="25">
        <v>36</v>
      </c>
      <c r="RV325" s="25">
        <v>36</v>
      </c>
      <c r="RW325" s="25">
        <v>41</v>
      </c>
      <c r="RX325" s="25">
        <v>28</v>
      </c>
      <c r="RY325" s="25">
        <v>15</v>
      </c>
      <c r="RZ325" s="25">
        <v>15</v>
      </c>
      <c r="SA325" s="25">
        <v>25</v>
      </c>
      <c r="SB325" s="25">
        <v>30</v>
      </c>
      <c r="SC325" s="25">
        <v>26</v>
      </c>
      <c r="SD325" s="25">
        <v>20</v>
      </c>
      <c r="SE325" s="25">
        <v>14</v>
      </c>
      <c r="SF325" s="25">
        <v>26</v>
      </c>
      <c r="SG325" s="25">
        <v>34</v>
      </c>
      <c r="SH325" s="25">
        <v>28</v>
      </c>
      <c r="SI325" s="25">
        <v>32</v>
      </c>
      <c r="SJ325" s="25">
        <v>23</v>
      </c>
      <c r="SK325" s="25">
        <v>11</v>
      </c>
      <c r="SL325" s="25">
        <v>11</v>
      </c>
      <c r="SM325" s="25">
        <v>15</v>
      </c>
      <c r="SN325" s="25">
        <v>28</v>
      </c>
      <c r="SO325" s="25">
        <v>21</v>
      </c>
      <c r="SP325" s="25">
        <v>16</v>
      </c>
      <c r="SQ325" s="25">
        <v>13</v>
      </c>
      <c r="SR325" s="25">
        <v>19</v>
      </c>
      <c r="SS325" s="25">
        <v>27</v>
      </c>
      <c r="ST325" s="25">
        <v>18</v>
      </c>
      <c r="SU325" s="25">
        <v>25</v>
      </c>
      <c r="SV325" s="25">
        <v>16</v>
      </c>
      <c r="SW325" s="44">
        <v>46.666666666666664</v>
      </c>
      <c r="SX325" s="44">
        <v>37.931034482758619</v>
      </c>
      <c r="SY325" s="44">
        <v>50</v>
      </c>
      <c r="SZ325" s="44">
        <v>79.069767441860463</v>
      </c>
      <c r="TA325" s="44">
        <v>77.5</v>
      </c>
      <c r="TB325" s="44">
        <v>80.392156862745097</v>
      </c>
      <c r="TC325" s="44">
        <v>80</v>
      </c>
      <c r="TD325" s="44">
        <v>72.340425531914903</v>
      </c>
      <c r="TE325" s="44">
        <v>69.230769230769226</v>
      </c>
      <c r="TF325" s="44">
        <v>59.016393442622949</v>
      </c>
      <c r="TG325" s="44">
        <v>66.129032258064512</v>
      </c>
      <c r="TH325" s="44">
        <v>65.116279069767444</v>
      </c>
      <c r="TI325" s="44">
        <v>50</v>
      </c>
      <c r="TJ325" s="44">
        <v>51.724137931034484</v>
      </c>
      <c r="TK325" s="44">
        <v>65.789473684210535</v>
      </c>
      <c r="TL325" s="44">
        <v>69.767441860465112</v>
      </c>
      <c r="TM325" s="44">
        <v>65</v>
      </c>
      <c r="TN325" s="44">
        <v>39.215686274509807</v>
      </c>
      <c r="TO325" s="44">
        <v>40</v>
      </c>
      <c r="TP325" s="44">
        <v>55.319148936170215</v>
      </c>
      <c r="TQ325" s="44">
        <v>65.384615384615387</v>
      </c>
      <c r="TR325" s="44">
        <v>45.901639344262293</v>
      </c>
      <c r="TS325" s="44">
        <v>51.612903225806448</v>
      </c>
      <c r="TT325" s="44">
        <v>53.488372093023251</v>
      </c>
      <c r="TU325" s="44">
        <v>36.666666666666664</v>
      </c>
      <c r="TV325" s="44">
        <v>37.931034482758619</v>
      </c>
      <c r="TW325" s="44">
        <v>39.473684210526315</v>
      </c>
      <c r="TX325" s="44">
        <v>65.116279069767444</v>
      </c>
      <c r="TY325" s="44">
        <v>52.5</v>
      </c>
      <c r="TZ325" s="44">
        <v>31.372549019607842</v>
      </c>
      <c r="UA325" s="44">
        <v>37.142857142857146</v>
      </c>
      <c r="UB325" s="44">
        <v>40.425531914893611</v>
      </c>
      <c r="UC325" s="44">
        <v>51.923076923076927</v>
      </c>
      <c r="UD325" s="44">
        <v>29.508196721311474</v>
      </c>
      <c r="UE325" s="44">
        <v>40.322580645161288</v>
      </c>
      <c r="UF325" s="44">
        <v>37.209302325581397</v>
      </c>
    </row>
    <row r="326" spans="1:552" x14ac:dyDescent="0.25">
      <c r="A326" s="2" t="str">
        <f t="shared" si="5"/>
        <v>21 Maranhão</v>
      </c>
      <c r="B326" s="2">
        <v>21</v>
      </c>
      <c r="C326" s="2" t="s">
        <v>14</v>
      </c>
      <c r="D326" s="56">
        <v>123</v>
      </c>
      <c r="E326" s="56">
        <v>109</v>
      </c>
      <c r="F326" s="56">
        <v>139</v>
      </c>
      <c r="G326" s="56">
        <v>158</v>
      </c>
      <c r="H326" s="56">
        <v>180</v>
      </c>
      <c r="I326" s="56">
        <v>178</v>
      </c>
      <c r="J326" s="56">
        <v>184</v>
      </c>
      <c r="K326" s="56">
        <v>190</v>
      </c>
      <c r="L326" s="56">
        <v>209</v>
      </c>
      <c r="M326" s="56">
        <v>228</v>
      </c>
      <c r="N326" s="56">
        <v>222</v>
      </c>
      <c r="O326" s="56">
        <v>206</v>
      </c>
      <c r="P326" s="61">
        <v>33</v>
      </c>
      <c r="Q326" s="61">
        <v>35</v>
      </c>
      <c r="R326" s="61">
        <v>41</v>
      </c>
      <c r="S326" s="61">
        <v>54</v>
      </c>
      <c r="T326" s="61">
        <v>87</v>
      </c>
      <c r="U326" s="61">
        <v>76</v>
      </c>
      <c r="V326" s="61">
        <v>93</v>
      </c>
      <c r="W326" s="61">
        <v>95</v>
      </c>
      <c r="X326" s="61">
        <v>112</v>
      </c>
      <c r="Y326" s="61">
        <v>122</v>
      </c>
      <c r="Z326" s="61">
        <v>119</v>
      </c>
      <c r="AA326" s="61">
        <v>114</v>
      </c>
      <c r="AB326" s="62">
        <v>26.829268292682929</v>
      </c>
      <c r="AC326" s="62">
        <v>32.11009174311927</v>
      </c>
      <c r="AD326" s="62">
        <v>29.496402877697843</v>
      </c>
      <c r="AE326" s="62">
        <v>34.177215189873415</v>
      </c>
      <c r="AF326" s="62">
        <v>48.333333333333336</v>
      </c>
      <c r="AG326" s="62">
        <v>42.696629213483142</v>
      </c>
      <c r="AH326" s="62">
        <v>50.54347826086957</v>
      </c>
      <c r="AI326" s="62">
        <v>50</v>
      </c>
      <c r="AJ326" s="62">
        <v>53.588516746411486</v>
      </c>
      <c r="AK326" s="62">
        <v>53.508771929824562</v>
      </c>
      <c r="AL326" s="62">
        <v>53.603603603603602</v>
      </c>
      <c r="AM326" s="62">
        <v>55.339805825242713</v>
      </c>
      <c r="AN326" s="25">
        <v>86</v>
      </c>
      <c r="AO326" s="25">
        <v>70</v>
      </c>
      <c r="AP326" s="25">
        <v>92</v>
      </c>
      <c r="AQ326" s="25">
        <v>101</v>
      </c>
      <c r="AR326" s="25">
        <v>84</v>
      </c>
      <c r="AS326" s="25">
        <v>98</v>
      </c>
      <c r="AT326" s="25">
        <v>85</v>
      </c>
      <c r="AU326" s="25">
        <v>90</v>
      </c>
      <c r="AV326" s="25">
        <v>90</v>
      </c>
      <c r="AW326" s="25">
        <v>105</v>
      </c>
      <c r="AX326" s="25">
        <v>101</v>
      </c>
      <c r="AY326" s="25">
        <v>90</v>
      </c>
      <c r="AZ326" s="39">
        <v>69.918699186991873</v>
      </c>
      <c r="BA326" s="39">
        <v>64.22018348623854</v>
      </c>
      <c r="BB326" s="39">
        <v>66.187050359712231</v>
      </c>
      <c r="BC326" s="39">
        <v>63.924050632911388</v>
      </c>
      <c r="BD326" s="39">
        <v>46.666666666666664</v>
      </c>
      <c r="BE326" s="39">
        <v>55.056179775280903</v>
      </c>
      <c r="BF326" s="39">
        <v>46.195652173913047</v>
      </c>
      <c r="BG326" s="39">
        <v>47.368421052631575</v>
      </c>
      <c r="BH326" s="39">
        <v>43.062200956937801</v>
      </c>
      <c r="BI326" s="39">
        <v>46.05263157894737</v>
      </c>
      <c r="BJ326" s="39">
        <v>45.495495495495497</v>
      </c>
      <c r="BK326" s="39">
        <v>43.689320388349515</v>
      </c>
      <c r="BL326" s="61">
        <v>4</v>
      </c>
      <c r="BM326" s="61">
        <v>4</v>
      </c>
      <c r="BN326" s="61">
        <v>6</v>
      </c>
      <c r="BO326" s="61">
        <v>3</v>
      </c>
      <c r="BP326" s="61">
        <v>9</v>
      </c>
      <c r="BQ326" s="61">
        <v>4</v>
      </c>
      <c r="BR326" s="61">
        <v>6</v>
      </c>
      <c r="BS326" s="61">
        <v>5</v>
      </c>
      <c r="BT326" s="61">
        <v>7</v>
      </c>
      <c r="BU326" s="61">
        <v>1</v>
      </c>
      <c r="BV326" s="61">
        <v>2</v>
      </c>
      <c r="BW326" s="61">
        <v>2</v>
      </c>
      <c r="BX326" s="39">
        <v>3.2520325203252036</v>
      </c>
      <c r="BY326" s="39">
        <v>3.669724770642202</v>
      </c>
      <c r="BZ326" s="39">
        <v>4.3165467625899279</v>
      </c>
      <c r="CA326" s="39">
        <v>1.89873417721519</v>
      </c>
      <c r="CB326" s="39">
        <v>5</v>
      </c>
      <c r="CC326" s="39">
        <v>2.2471910112359552</v>
      </c>
      <c r="CD326" s="39">
        <v>3.2608695652173911</v>
      </c>
      <c r="CE326" s="39">
        <v>2.6315789473684208</v>
      </c>
      <c r="CF326" s="39">
        <v>3.3492822966507179</v>
      </c>
      <c r="CG326" s="39">
        <v>0.43859649122807015</v>
      </c>
      <c r="CH326" s="39">
        <v>0.90090090090090091</v>
      </c>
      <c r="CI326" s="39">
        <v>0.97087378640776689</v>
      </c>
      <c r="CJ326" s="25">
        <v>8</v>
      </c>
      <c r="CK326" s="25">
        <v>13</v>
      </c>
      <c r="CL326" s="25">
        <v>15</v>
      </c>
      <c r="CM326" s="25">
        <v>12</v>
      </c>
      <c r="CN326" s="25">
        <v>24</v>
      </c>
      <c r="CO326" s="25">
        <v>26</v>
      </c>
      <c r="CP326" s="25">
        <v>25</v>
      </c>
      <c r="CQ326" s="25">
        <v>34</v>
      </c>
      <c r="CR326" s="25">
        <v>45</v>
      </c>
      <c r="CS326" s="25">
        <v>50</v>
      </c>
      <c r="CT326" s="25">
        <v>17</v>
      </c>
      <c r="CU326" s="25">
        <v>36</v>
      </c>
      <c r="CV326" s="64">
        <v>2</v>
      </c>
      <c r="CW326" s="64">
        <v>2</v>
      </c>
      <c r="CX326" s="64">
        <v>3</v>
      </c>
      <c r="CY326" s="64">
        <v>1</v>
      </c>
      <c r="CZ326" s="64">
        <v>6</v>
      </c>
      <c r="DA326" s="64">
        <v>4</v>
      </c>
      <c r="DB326" s="64">
        <v>3</v>
      </c>
      <c r="DC326" s="64">
        <v>8</v>
      </c>
      <c r="DD326" s="64">
        <v>8</v>
      </c>
      <c r="DE326" s="64">
        <v>7</v>
      </c>
      <c r="DF326" s="64">
        <v>2</v>
      </c>
      <c r="DG326" s="64">
        <v>3</v>
      </c>
      <c r="DH326" s="33">
        <v>10</v>
      </c>
      <c r="DI326" s="33">
        <v>3</v>
      </c>
      <c r="DJ326" s="33">
        <v>5</v>
      </c>
      <c r="DK326" s="33">
        <v>15</v>
      </c>
      <c r="DL326" s="33">
        <v>12</v>
      </c>
      <c r="DM326" s="33">
        <v>12</v>
      </c>
      <c r="DN326" s="34">
        <v>5</v>
      </c>
      <c r="DO326" s="34">
        <v>10</v>
      </c>
      <c r="DP326" s="34">
        <v>6</v>
      </c>
      <c r="DQ326" s="34">
        <v>7</v>
      </c>
      <c r="DR326" s="34">
        <v>5</v>
      </c>
      <c r="DS326" s="34">
        <v>10</v>
      </c>
      <c r="DT326" s="25">
        <v>20</v>
      </c>
      <c r="DU326" s="25">
        <v>18</v>
      </c>
      <c r="DV326" s="25">
        <v>23</v>
      </c>
      <c r="DW326" s="25">
        <v>28</v>
      </c>
      <c r="DX326" s="25">
        <v>42</v>
      </c>
      <c r="DY326" s="25">
        <v>42</v>
      </c>
      <c r="DZ326" s="25">
        <v>33</v>
      </c>
      <c r="EA326" s="25">
        <v>52</v>
      </c>
      <c r="EB326" s="25">
        <v>59</v>
      </c>
      <c r="EC326" s="25">
        <v>64</v>
      </c>
      <c r="ED326" s="25">
        <v>24</v>
      </c>
      <c r="EE326" s="25">
        <v>49</v>
      </c>
      <c r="EF326" s="34">
        <v>40</v>
      </c>
      <c r="EG326" s="34">
        <v>72.222222222222214</v>
      </c>
      <c r="EH326" s="34">
        <v>65.217391304347828</v>
      </c>
      <c r="EI326" s="34">
        <v>42.857142857142854</v>
      </c>
      <c r="EJ326" s="34">
        <v>57.142857142857139</v>
      </c>
      <c r="EK326" s="34">
        <v>61.904761904761905</v>
      </c>
      <c r="EL326" s="34">
        <v>75.757575757575751</v>
      </c>
      <c r="EM326" s="34">
        <v>65.384615384615387</v>
      </c>
      <c r="EN326" s="34">
        <v>76.271186440677965</v>
      </c>
      <c r="EO326" s="34">
        <v>78.125</v>
      </c>
      <c r="EP326" s="34">
        <v>70.833333333333343</v>
      </c>
      <c r="EQ326" s="34">
        <v>73.469387755102048</v>
      </c>
      <c r="ER326" s="34">
        <v>10</v>
      </c>
      <c r="ES326" s="34">
        <v>11.111111111111111</v>
      </c>
      <c r="ET326" s="34">
        <v>13.043478260869565</v>
      </c>
      <c r="EU326" s="34">
        <v>3.5714285714285712</v>
      </c>
      <c r="EV326" s="34">
        <v>14.285714285714285</v>
      </c>
      <c r="EW326" s="34">
        <v>9.5238095238095237</v>
      </c>
      <c r="EX326" s="34">
        <v>9.0909090909090917</v>
      </c>
      <c r="EY326" s="34">
        <v>15.384615384615385</v>
      </c>
      <c r="EZ326" s="34">
        <v>13.559322033898304</v>
      </c>
      <c r="FA326" s="34">
        <v>10.9375</v>
      </c>
      <c r="FB326" s="34">
        <v>8.3333333333333321</v>
      </c>
      <c r="FC326" s="34">
        <v>6.1224489795918364</v>
      </c>
      <c r="FD326" s="42">
        <v>50</v>
      </c>
      <c r="FE326" s="42">
        <v>16.666666666666664</v>
      </c>
      <c r="FF326" s="42">
        <v>21.739130434782609</v>
      </c>
      <c r="FG326" s="42">
        <v>53.571428571428569</v>
      </c>
      <c r="FH326" s="42">
        <v>28.571428571428569</v>
      </c>
      <c r="FI326" s="42">
        <v>28.571428571428569</v>
      </c>
      <c r="FJ326" s="42">
        <v>15.151515151515152</v>
      </c>
      <c r="FK326" s="42">
        <v>19.230769230769234</v>
      </c>
      <c r="FL326" s="42">
        <v>10.16949152542373</v>
      </c>
      <c r="FM326" s="42">
        <v>10.9375</v>
      </c>
      <c r="FN326" s="42">
        <v>20.833333333333336</v>
      </c>
      <c r="FO326" s="42">
        <v>20.408163265306122</v>
      </c>
      <c r="FP326" s="42">
        <v>16</v>
      </c>
      <c r="FQ326" s="34">
        <v>13</v>
      </c>
      <c r="FR326" s="34">
        <v>12</v>
      </c>
      <c r="FS326" s="34">
        <v>16</v>
      </c>
      <c r="FT326" s="34">
        <v>34</v>
      </c>
      <c r="FU326" s="34">
        <v>27</v>
      </c>
      <c r="FV326" s="34">
        <v>48</v>
      </c>
      <c r="FW326" s="34">
        <v>51</v>
      </c>
      <c r="FX326" s="34">
        <v>62</v>
      </c>
      <c r="FY326" s="34">
        <v>58</v>
      </c>
      <c r="FZ326" s="34">
        <v>55</v>
      </c>
      <c r="GA326" s="34">
        <v>60</v>
      </c>
      <c r="GB326" s="2">
        <v>4</v>
      </c>
      <c r="GC326" s="2">
        <v>3</v>
      </c>
      <c r="GD326" s="2">
        <v>8</v>
      </c>
      <c r="GE326" s="2">
        <v>9</v>
      </c>
      <c r="GF326" s="2">
        <v>5</v>
      </c>
      <c r="GG326" s="2">
        <v>12</v>
      </c>
      <c r="GH326" s="2">
        <v>10</v>
      </c>
      <c r="GI326" s="2">
        <v>9</v>
      </c>
      <c r="GJ326" s="2">
        <v>7</v>
      </c>
      <c r="GK326" s="2">
        <v>10</v>
      </c>
      <c r="GL326" s="2">
        <v>6</v>
      </c>
      <c r="GM326" s="2">
        <v>13</v>
      </c>
      <c r="GN326" s="2">
        <v>9</v>
      </c>
      <c r="GO326" s="2">
        <v>5</v>
      </c>
      <c r="GP326" s="2">
        <v>10</v>
      </c>
      <c r="GQ326" s="2">
        <v>7</v>
      </c>
      <c r="GR326" s="2">
        <v>19</v>
      </c>
      <c r="GS326" s="2">
        <v>8</v>
      </c>
      <c r="GT326" s="2">
        <v>19</v>
      </c>
      <c r="GU326" s="2">
        <v>13</v>
      </c>
      <c r="GV326" s="2">
        <v>11</v>
      </c>
      <c r="GW326" s="2">
        <v>11</v>
      </c>
      <c r="GX326" s="2">
        <v>13</v>
      </c>
      <c r="GY326" s="2">
        <v>6</v>
      </c>
      <c r="GZ326" s="2">
        <v>29</v>
      </c>
      <c r="HA326" s="2">
        <v>21</v>
      </c>
      <c r="HB326" s="2">
        <v>30</v>
      </c>
      <c r="HC326" s="2">
        <v>32</v>
      </c>
      <c r="HD326" s="2">
        <v>58</v>
      </c>
      <c r="HE326" s="2">
        <v>47</v>
      </c>
      <c r="HF326" s="2">
        <v>77</v>
      </c>
      <c r="HG326" s="2">
        <v>73</v>
      </c>
      <c r="HH326" s="2">
        <v>80</v>
      </c>
      <c r="HI326" s="2">
        <v>79</v>
      </c>
      <c r="HJ326" s="2">
        <v>74</v>
      </c>
      <c r="HK326" s="2">
        <v>79</v>
      </c>
      <c r="HL326" s="34">
        <v>55.172413793103445</v>
      </c>
      <c r="HM326" s="34">
        <v>61.904761904761905</v>
      </c>
      <c r="HN326" s="34">
        <v>40</v>
      </c>
      <c r="HO326" s="34">
        <v>50</v>
      </c>
      <c r="HP326" s="34">
        <v>58.620689655172406</v>
      </c>
      <c r="HQ326" s="34">
        <v>57.446808510638306</v>
      </c>
      <c r="HR326" s="34">
        <v>62.337662337662337</v>
      </c>
      <c r="HS326" s="34">
        <v>69.863013698630141</v>
      </c>
      <c r="HT326" s="34">
        <v>77.5</v>
      </c>
      <c r="HU326" s="34">
        <v>73.417721518987349</v>
      </c>
      <c r="HV326" s="34">
        <v>74.324324324324323</v>
      </c>
      <c r="HW326" s="34">
        <v>75.949367088607602</v>
      </c>
      <c r="HX326" s="39">
        <v>13.793103448275861</v>
      </c>
      <c r="HY326" s="39">
        <v>14.285714285714285</v>
      </c>
      <c r="HZ326" s="39">
        <v>26.666666666666668</v>
      </c>
      <c r="IA326" s="39">
        <v>28.125</v>
      </c>
      <c r="IB326" s="39">
        <v>8.6206896551724146</v>
      </c>
      <c r="IC326" s="39">
        <v>25.531914893617021</v>
      </c>
      <c r="ID326" s="39">
        <v>12.987012987012985</v>
      </c>
      <c r="IE326" s="39">
        <v>12.328767123287671</v>
      </c>
      <c r="IF326" s="39">
        <v>8.75</v>
      </c>
      <c r="IG326" s="39">
        <v>12.658227848101266</v>
      </c>
      <c r="IH326" s="39">
        <v>8.1081081081081088</v>
      </c>
      <c r="II326" s="39">
        <v>16.455696202531644</v>
      </c>
      <c r="IJ326" s="39">
        <v>31.03448275862069</v>
      </c>
      <c r="IK326" s="39">
        <v>23.809523809523807</v>
      </c>
      <c r="IL326" s="39">
        <v>33.333333333333329</v>
      </c>
      <c r="IM326" s="39">
        <v>21.875</v>
      </c>
      <c r="IN326" s="39">
        <v>32.758620689655174</v>
      </c>
      <c r="IO326" s="39">
        <v>17.021276595744681</v>
      </c>
      <c r="IP326" s="39">
        <v>24.675324675324674</v>
      </c>
      <c r="IQ326" s="39">
        <v>17.80821917808219</v>
      </c>
      <c r="IR326" s="39">
        <v>13.750000000000002</v>
      </c>
      <c r="IS326" s="39">
        <v>13.924050632911392</v>
      </c>
      <c r="IT326" s="39">
        <v>17.567567567567568</v>
      </c>
      <c r="IU326" s="39">
        <v>7.59493670886076</v>
      </c>
      <c r="IV326" s="39">
        <v>21</v>
      </c>
      <c r="IW326" s="39">
        <v>16</v>
      </c>
      <c r="IX326" s="39">
        <v>22</v>
      </c>
      <c r="IY326" s="39">
        <v>13</v>
      </c>
      <c r="IZ326" s="39">
        <v>14</v>
      </c>
      <c r="JA326" s="39">
        <v>25</v>
      </c>
      <c r="JB326" s="39">
        <v>25</v>
      </c>
      <c r="JC326" s="39">
        <v>42</v>
      </c>
      <c r="JD326" s="35">
        <v>45</v>
      </c>
      <c r="JE326" s="35">
        <v>60</v>
      </c>
      <c r="JF326" s="35">
        <v>53</v>
      </c>
      <c r="JG326" s="35">
        <v>34</v>
      </c>
      <c r="JH326" s="35">
        <v>22</v>
      </c>
      <c r="JI326" s="35">
        <v>16</v>
      </c>
      <c r="JJ326" s="35">
        <v>11</v>
      </c>
      <c r="JK326" s="35">
        <v>19</v>
      </c>
      <c r="JL326" s="35">
        <v>8</v>
      </c>
      <c r="JM326" s="44">
        <v>13</v>
      </c>
      <c r="JN326" s="44">
        <v>21</v>
      </c>
      <c r="JO326" s="44">
        <v>15</v>
      </c>
      <c r="JP326" s="2">
        <v>18</v>
      </c>
      <c r="JQ326" s="2">
        <v>8</v>
      </c>
      <c r="JR326" s="2">
        <v>12</v>
      </c>
      <c r="JS326" s="2">
        <v>16</v>
      </c>
      <c r="JT326" s="2">
        <v>31</v>
      </c>
      <c r="JU326" s="2">
        <v>17</v>
      </c>
      <c r="JV326" s="2">
        <v>23</v>
      </c>
      <c r="JW326" s="2">
        <v>27</v>
      </c>
      <c r="JX326" s="2">
        <v>19</v>
      </c>
      <c r="JY326" s="2">
        <v>21</v>
      </c>
      <c r="JZ326" s="2">
        <v>11</v>
      </c>
      <c r="KA326" s="2">
        <v>13</v>
      </c>
      <c r="KB326" s="39">
        <v>12</v>
      </c>
      <c r="KC326" s="39">
        <v>12</v>
      </c>
      <c r="KD326" s="39">
        <v>11</v>
      </c>
      <c r="KE326" s="39">
        <v>19</v>
      </c>
      <c r="KF326" s="39">
        <v>74</v>
      </c>
      <c r="KG326" s="39">
        <v>49</v>
      </c>
      <c r="KH326" s="39">
        <v>56</v>
      </c>
      <c r="KI326" s="39">
        <v>59</v>
      </c>
      <c r="KJ326" s="39">
        <v>41</v>
      </c>
      <c r="KK326" s="39">
        <v>59</v>
      </c>
      <c r="KL326" s="39">
        <v>57</v>
      </c>
      <c r="KM326" s="39">
        <v>70</v>
      </c>
      <c r="KN326" s="39">
        <v>75</v>
      </c>
      <c r="KO326" s="39">
        <v>80</v>
      </c>
      <c r="KP326" s="39">
        <v>76</v>
      </c>
      <c r="KQ326" s="39">
        <v>69</v>
      </c>
      <c r="KR326" s="44">
        <v>28.378378378378379</v>
      </c>
      <c r="KS326" s="44">
        <v>32.653061224489797</v>
      </c>
      <c r="KT326" s="44">
        <v>39.285714285714285</v>
      </c>
      <c r="KU326" s="44">
        <v>22.033898305084744</v>
      </c>
      <c r="KV326" s="44">
        <v>34.146341463414636</v>
      </c>
      <c r="KW326" s="44">
        <v>42.372881355932201</v>
      </c>
      <c r="KX326" s="44">
        <v>43.859649122807014</v>
      </c>
      <c r="KY326" s="44">
        <v>60</v>
      </c>
      <c r="KZ326" s="44">
        <v>60</v>
      </c>
      <c r="LA326" s="44">
        <v>75</v>
      </c>
      <c r="LB326" s="44">
        <v>69.73684210526315</v>
      </c>
      <c r="LC326" s="44">
        <v>49.275362318840585</v>
      </c>
      <c r="LD326" s="44">
        <v>29.72972972972973</v>
      </c>
      <c r="LE326" s="44">
        <v>32.653061224489797</v>
      </c>
      <c r="LF326" s="44">
        <v>19.642857142857142</v>
      </c>
      <c r="LG326" s="44">
        <v>32.20338983050847</v>
      </c>
      <c r="LH326" s="44">
        <v>19.512195121951219</v>
      </c>
      <c r="LI326" s="44">
        <v>22.033898305084744</v>
      </c>
      <c r="LJ326" s="44">
        <v>36.84210526315789</v>
      </c>
      <c r="LK326" s="44">
        <v>21.428571428571427</v>
      </c>
      <c r="LL326" s="44">
        <v>24</v>
      </c>
      <c r="LM326" s="44">
        <v>10</v>
      </c>
      <c r="LN326" s="44">
        <v>15.789473684210526</v>
      </c>
      <c r="LO326" s="44">
        <v>23.188405797101449</v>
      </c>
      <c r="LP326" s="44">
        <v>41.891891891891895</v>
      </c>
      <c r="LQ326" s="44">
        <v>34.693877551020407</v>
      </c>
      <c r="LR326" s="44">
        <v>41.071428571428569</v>
      </c>
      <c r="LS326" s="44">
        <v>45.762711864406782</v>
      </c>
      <c r="LT326" s="44">
        <v>46.341463414634148</v>
      </c>
      <c r="LU326" s="44">
        <v>35.593220338983052</v>
      </c>
      <c r="LV326" s="44">
        <v>19.298245614035086</v>
      </c>
      <c r="LW326" s="44">
        <v>18.571428571428573</v>
      </c>
      <c r="LX326" s="44">
        <v>16</v>
      </c>
      <c r="LY326" s="44">
        <v>15</v>
      </c>
      <c r="LZ326" s="44">
        <v>14.473684210526317</v>
      </c>
      <c r="MA326" s="44">
        <v>27.536231884057973</v>
      </c>
      <c r="MB326" s="39">
        <v>9</v>
      </c>
      <c r="MC326" s="39">
        <v>4</v>
      </c>
      <c r="MD326" s="39">
        <v>5</v>
      </c>
      <c r="ME326" s="39">
        <v>12</v>
      </c>
      <c r="MF326" s="39">
        <v>7</v>
      </c>
      <c r="MG326" s="39">
        <v>4</v>
      </c>
      <c r="MH326" s="39">
        <v>3</v>
      </c>
      <c r="MI326" s="39">
        <v>12</v>
      </c>
      <c r="MJ326" s="39">
        <v>8</v>
      </c>
      <c r="MK326" s="39">
        <v>9</v>
      </c>
      <c r="ML326" s="39">
        <v>2</v>
      </c>
      <c r="MM326" s="39">
        <v>7</v>
      </c>
      <c r="MN326" s="39">
        <v>23</v>
      </c>
      <c r="MO326" s="39">
        <v>20</v>
      </c>
      <c r="MP326" s="39">
        <v>28</v>
      </c>
      <c r="MQ326" s="39">
        <v>34</v>
      </c>
      <c r="MR326" s="39">
        <v>52</v>
      </c>
      <c r="MS326" s="39">
        <v>41</v>
      </c>
      <c r="MT326" s="39">
        <v>31</v>
      </c>
      <c r="MU326" s="39">
        <v>48</v>
      </c>
      <c r="MV326" s="39">
        <v>56</v>
      </c>
      <c r="MW326" s="44">
        <v>54</v>
      </c>
      <c r="MX326" s="44">
        <v>12</v>
      </c>
      <c r="MY326" s="44">
        <v>17</v>
      </c>
      <c r="MZ326" s="44">
        <v>39.130434782608695</v>
      </c>
      <c r="NA326" s="44">
        <v>20</v>
      </c>
      <c r="NB326" s="44">
        <v>17.857142857142858</v>
      </c>
      <c r="NC326" s="44">
        <v>35.294117647058826</v>
      </c>
      <c r="ND326" s="44">
        <v>13.461538461538462</v>
      </c>
      <c r="NE326" s="44">
        <v>9.7560975609756095</v>
      </c>
      <c r="NF326" s="44">
        <v>9.67741935483871</v>
      </c>
      <c r="NG326" s="44">
        <v>25</v>
      </c>
      <c r="NH326" s="44">
        <v>14.285714285714285</v>
      </c>
      <c r="NI326" s="44">
        <v>16.666666666666664</v>
      </c>
      <c r="NJ326" s="44">
        <v>16.666666666666664</v>
      </c>
      <c r="NK326" s="44">
        <v>41.17647058823529</v>
      </c>
      <c r="NL326" s="39">
        <v>10</v>
      </c>
      <c r="NM326" s="39">
        <v>4</v>
      </c>
      <c r="NN326" s="39">
        <v>2</v>
      </c>
      <c r="NO326" s="39">
        <v>1</v>
      </c>
      <c r="NP326" s="39">
        <v>1</v>
      </c>
      <c r="NQ326" s="39">
        <v>1</v>
      </c>
      <c r="NR326" s="39">
        <v>1</v>
      </c>
      <c r="NS326" s="39">
        <v>1</v>
      </c>
      <c r="NT326" s="39">
        <v>0</v>
      </c>
      <c r="NU326" s="39">
        <v>3</v>
      </c>
      <c r="NV326" s="39">
        <v>0</v>
      </c>
      <c r="NW326" s="39">
        <v>1</v>
      </c>
      <c r="NX326" s="39">
        <v>23</v>
      </c>
      <c r="NY326" s="39">
        <v>14</v>
      </c>
      <c r="NZ326" s="39">
        <v>8</v>
      </c>
      <c r="OA326" s="39">
        <v>9</v>
      </c>
      <c r="OB326" s="39">
        <v>7</v>
      </c>
      <c r="OC326" s="39">
        <v>7</v>
      </c>
      <c r="OD326" s="44">
        <v>4</v>
      </c>
      <c r="OE326" s="44">
        <v>2</v>
      </c>
      <c r="OF326" s="44">
        <v>4</v>
      </c>
      <c r="OG326" s="44">
        <v>7</v>
      </c>
      <c r="OH326" s="44">
        <v>3</v>
      </c>
      <c r="OI326" s="44">
        <v>3</v>
      </c>
      <c r="OJ326" s="44">
        <v>43.478260869565219</v>
      </c>
      <c r="OK326" s="44">
        <v>28.571428571428569</v>
      </c>
      <c r="OL326" s="44">
        <v>25</v>
      </c>
      <c r="OM326" s="44">
        <v>11.111111111111111</v>
      </c>
      <c r="ON326" s="44">
        <v>14.285714285714285</v>
      </c>
      <c r="OO326" s="44">
        <v>14.285714285714285</v>
      </c>
      <c r="OP326" s="44">
        <v>25</v>
      </c>
      <c r="OQ326" s="44">
        <v>50</v>
      </c>
      <c r="OR326" s="44">
        <v>0</v>
      </c>
      <c r="OS326" s="44">
        <v>42.857142857142854</v>
      </c>
      <c r="OT326" s="44">
        <v>0</v>
      </c>
      <c r="OU326" s="44">
        <v>33.333333333333329</v>
      </c>
      <c r="OV326" s="25">
        <v>56</v>
      </c>
      <c r="OW326" s="25">
        <v>53</v>
      </c>
      <c r="OX326" s="25">
        <v>81</v>
      </c>
      <c r="OY326" s="39">
        <v>114</v>
      </c>
      <c r="OZ326" s="39">
        <v>144</v>
      </c>
      <c r="PA326" s="39">
        <v>157</v>
      </c>
      <c r="PB326" s="39">
        <v>175</v>
      </c>
      <c r="PC326" s="39">
        <v>189</v>
      </c>
      <c r="PD326" s="39">
        <v>203</v>
      </c>
      <c r="PE326" s="39">
        <v>228</v>
      </c>
      <c r="PF326" s="39">
        <v>212</v>
      </c>
      <c r="PG326" s="39">
        <v>143</v>
      </c>
      <c r="PH326" s="39">
        <v>178</v>
      </c>
      <c r="PI326" s="39">
        <v>158</v>
      </c>
      <c r="PJ326" s="44">
        <v>185</v>
      </c>
      <c r="PK326" s="44">
        <v>192</v>
      </c>
      <c r="PL326" s="44">
        <v>240</v>
      </c>
      <c r="PM326" s="44">
        <v>231</v>
      </c>
      <c r="PN326" s="44">
        <v>250</v>
      </c>
      <c r="PO326" s="44">
        <v>250</v>
      </c>
      <c r="PP326" s="44">
        <v>270</v>
      </c>
      <c r="PQ326" s="44">
        <v>301</v>
      </c>
      <c r="PR326" s="44">
        <v>298</v>
      </c>
      <c r="PS326" s="44">
        <v>288</v>
      </c>
      <c r="PT326" s="44">
        <v>31.460674157303369</v>
      </c>
      <c r="PU326" s="44">
        <v>33.544303797468359</v>
      </c>
      <c r="PV326" s="44">
        <v>43.78378378378379</v>
      </c>
      <c r="PW326" s="44">
        <v>59.375</v>
      </c>
      <c r="PX326" s="44">
        <v>60</v>
      </c>
      <c r="PY326" s="44">
        <v>67.96536796536796</v>
      </c>
      <c r="PZ326" s="44">
        <v>70</v>
      </c>
      <c r="QA326" s="44">
        <v>75.599999999999994</v>
      </c>
      <c r="QB326" s="44">
        <v>75.18518518518519</v>
      </c>
      <c r="QC326" s="44">
        <v>75.747508305647841</v>
      </c>
      <c r="QD326" s="44">
        <v>71.140939597315437</v>
      </c>
      <c r="QE326" s="44">
        <v>49.652777777777779</v>
      </c>
      <c r="QF326" s="25">
        <v>84</v>
      </c>
      <c r="QG326" s="25">
        <v>70</v>
      </c>
      <c r="QH326" s="25">
        <v>89</v>
      </c>
      <c r="QI326" s="25">
        <v>119</v>
      </c>
      <c r="QJ326" s="25">
        <v>152</v>
      </c>
      <c r="QK326" s="25">
        <v>156</v>
      </c>
      <c r="QL326" s="25">
        <v>166</v>
      </c>
      <c r="QM326" s="25">
        <v>169</v>
      </c>
      <c r="QN326" s="25">
        <v>167</v>
      </c>
      <c r="QO326" s="25">
        <v>199</v>
      </c>
      <c r="QP326" s="25">
        <v>117</v>
      </c>
      <c r="QQ326" s="25">
        <v>178</v>
      </c>
      <c r="QR326" s="25">
        <v>158</v>
      </c>
      <c r="QS326" s="25">
        <v>185</v>
      </c>
      <c r="QT326" s="25">
        <v>192</v>
      </c>
      <c r="QU326" s="25">
        <v>240</v>
      </c>
      <c r="QV326" s="25">
        <v>231</v>
      </c>
      <c r="QW326" s="25">
        <v>250</v>
      </c>
      <c r="QX326" s="25">
        <v>250</v>
      </c>
      <c r="QY326" s="25">
        <v>270</v>
      </c>
      <c r="QZ326" s="25">
        <v>301</v>
      </c>
      <c r="RA326" s="25">
        <v>298</v>
      </c>
      <c r="RB326" s="44">
        <v>47.191011235955052</v>
      </c>
      <c r="RC326" s="44">
        <v>44.303797468354425</v>
      </c>
      <c r="RD326" s="44">
        <v>48.108108108108112</v>
      </c>
      <c r="RE326" s="44">
        <v>61.979166666666664</v>
      </c>
      <c r="RF326" s="44">
        <v>63.333333333333329</v>
      </c>
      <c r="RG326" s="44">
        <v>67.532467532467535</v>
      </c>
      <c r="RH326" s="44">
        <v>66.400000000000006</v>
      </c>
      <c r="RI326" s="44">
        <v>67.600000000000009</v>
      </c>
      <c r="RJ326" s="44">
        <v>61.851851851851848</v>
      </c>
      <c r="RK326" s="44">
        <v>66.112956810631232</v>
      </c>
      <c r="RL326" s="44">
        <v>39.261744966442954</v>
      </c>
      <c r="RM326" s="25">
        <v>43</v>
      </c>
      <c r="RN326" s="25">
        <v>33</v>
      </c>
      <c r="RO326" s="25">
        <v>56</v>
      </c>
      <c r="RP326" s="25">
        <v>70</v>
      </c>
      <c r="RQ326" s="25">
        <v>84</v>
      </c>
      <c r="RR326" s="25">
        <v>72</v>
      </c>
      <c r="RS326" s="25">
        <v>111</v>
      </c>
      <c r="RT326" s="25">
        <v>111</v>
      </c>
      <c r="RU326" s="25">
        <v>113</v>
      </c>
      <c r="RV326" s="25">
        <v>108</v>
      </c>
      <c r="RW326" s="25">
        <v>96</v>
      </c>
      <c r="RX326" s="25">
        <v>99</v>
      </c>
      <c r="RY326" s="25">
        <v>54</v>
      </c>
      <c r="RZ326" s="25">
        <v>33</v>
      </c>
      <c r="SA326" s="25">
        <v>37</v>
      </c>
      <c r="SB326" s="25">
        <v>40</v>
      </c>
      <c r="SC326" s="25">
        <v>47</v>
      </c>
      <c r="SD326" s="25">
        <v>39</v>
      </c>
      <c r="SE326" s="25">
        <v>63</v>
      </c>
      <c r="SF326" s="25">
        <v>74</v>
      </c>
      <c r="SG326" s="25">
        <v>79</v>
      </c>
      <c r="SH326" s="25">
        <v>75</v>
      </c>
      <c r="SI326" s="25">
        <v>67</v>
      </c>
      <c r="SJ326" s="25">
        <v>67</v>
      </c>
      <c r="SK326" s="25">
        <v>31</v>
      </c>
      <c r="SL326" s="25">
        <v>21</v>
      </c>
      <c r="SM326" s="25">
        <v>21</v>
      </c>
      <c r="SN326" s="25">
        <v>25</v>
      </c>
      <c r="SO326" s="25">
        <v>30</v>
      </c>
      <c r="SP326" s="25">
        <v>26</v>
      </c>
      <c r="SQ326" s="25">
        <v>52</v>
      </c>
      <c r="SR326" s="25">
        <v>53</v>
      </c>
      <c r="SS326" s="25">
        <v>48</v>
      </c>
      <c r="ST326" s="25">
        <v>35</v>
      </c>
      <c r="SU326" s="25">
        <v>41</v>
      </c>
      <c r="SV326" s="25">
        <v>31</v>
      </c>
      <c r="SW326" s="44">
        <v>34.959349593495936</v>
      </c>
      <c r="SX326" s="44">
        <v>30.275229357798167</v>
      </c>
      <c r="SY326" s="44">
        <v>40.28776978417266</v>
      </c>
      <c r="SZ326" s="44">
        <v>44.303797468354425</v>
      </c>
      <c r="TA326" s="44">
        <v>46.666666666666664</v>
      </c>
      <c r="TB326" s="44">
        <v>40.449438202247187</v>
      </c>
      <c r="TC326" s="44">
        <v>60.326086956521742</v>
      </c>
      <c r="TD326" s="44">
        <v>58.421052631578952</v>
      </c>
      <c r="TE326" s="44">
        <v>54.066985645933016</v>
      </c>
      <c r="TF326" s="44">
        <v>47.368421052631575</v>
      </c>
      <c r="TG326" s="44">
        <v>43.243243243243242</v>
      </c>
      <c r="TH326" s="44">
        <v>48.05825242718447</v>
      </c>
      <c r="TI326" s="44">
        <v>43.902439024390247</v>
      </c>
      <c r="TJ326" s="44">
        <v>30.275229357798167</v>
      </c>
      <c r="TK326" s="44">
        <v>26.618705035971225</v>
      </c>
      <c r="TL326" s="44">
        <v>25.316455696202532</v>
      </c>
      <c r="TM326" s="44">
        <v>26.111111111111114</v>
      </c>
      <c r="TN326" s="44">
        <v>21.910112359550563</v>
      </c>
      <c r="TO326" s="44">
        <v>34.239130434782609</v>
      </c>
      <c r="TP326" s="44">
        <v>38.94736842105263</v>
      </c>
      <c r="TQ326" s="44">
        <v>37.799043062200951</v>
      </c>
      <c r="TR326" s="44">
        <v>32.894736842105267</v>
      </c>
      <c r="TS326" s="44">
        <v>30.180180180180184</v>
      </c>
      <c r="TT326" s="44">
        <v>32.524271844660198</v>
      </c>
      <c r="TU326" s="44">
        <v>25.203252032520325</v>
      </c>
      <c r="TV326" s="44">
        <v>19.26605504587156</v>
      </c>
      <c r="TW326" s="44">
        <v>15.107913669064748</v>
      </c>
      <c r="TX326" s="44">
        <v>15.822784810126583</v>
      </c>
      <c r="TY326" s="44">
        <v>16.666666666666664</v>
      </c>
      <c r="TZ326" s="44">
        <v>14.606741573033707</v>
      </c>
      <c r="UA326" s="44">
        <v>28.260869565217391</v>
      </c>
      <c r="UB326" s="44">
        <v>27.89473684210526</v>
      </c>
      <c r="UC326" s="44">
        <v>22.966507177033492</v>
      </c>
      <c r="UD326" s="44">
        <v>15.350877192982457</v>
      </c>
      <c r="UE326" s="44">
        <v>18.468468468468469</v>
      </c>
      <c r="UF326" s="44">
        <v>15.048543689320388</v>
      </c>
    </row>
    <row r="327" spans="1:552" x14ac:dyDescent="0.25">
      <c r="A327" s="2" t="str">
        <f t="shared" si="5"/>
        <v>22 Piauí</v>
      </c>
      <c r="B327" s="2">
        <v>22</v>
      </c>
      <c r="C327" s="2" t="s">
        <v>15</v>
      </c>
      <c r="D327" s="56">
        <v>39</v>
      </c>
      <c r="E327" s="56">
        <v>42</v>
      </c>
      <c r="F327" s="56">
        <v>46</v>
      </c>
      <c r="G327" s="56">
        <v>48</v>
      </c>
      <c r="H327" s="56">
        <v>53</v>
      </c>
      <c r="I327" s="56">
        <v>79</v>
      </c>
      <c r="J327" s="56">
        <v>58</v>
      </c>
      <c r="K327" s="56">
        <v>59</v>
      </c>
      <c r="L327" s="56">
        <v>67</v>
      </c>
      <c r="M327" s="56">
        <v>61</v>
      </c>
      <c r="N327" s="56">
        <v>51</v>
      </c>
      <c r="O327" s="56">
        <v>58</v>
      </c>
      <c r="P327" s="61">
        <v>12</v>
      </c>
      <c r="Q327" s="61">
        <v>15</v>
      </c>
      <c r="R327" s="61">
        <v>12</v>
      </c>
      <c r="S327" s="61">
        <v>15</v>
      </c>
      <c r="T327" s="61">
        <v>20</v>
      </c>
      <c r="U327" s="61">
        <v>40</v>
      </c>
      <c r="V327" s="61">
        <v>30</v>
      </c>
      <c r="W327" s="61">
        <v>24</v>
      </c>
      <c r="X327" s="61">
        <v>39</v>
      </c>
      <c r="Y327" s="61">
        <v>30</v>
      </c>
      <c r="Z327" s="61">
        <v>24</v>
      </c>
      <c r="AA327" s="61">
        <v>43</v>
      </c>
      <c r="AB327" s="62">
        <v>30.76923076923077</v>
      </c>
      <c r="AC327" s="62">
        <v>35.714285714285715</v>
      </c>
      <c r="AD327" s="62">
        <v>26.086956521739129</v>
      </c>
      <c r="AE327" s="62">
        <v>31.25</v>
      </c>
      <c r="AF327" s="62">
        <v>37.735849056603776</v>
      </c>
      <c r="AG327" s="62">
        <v>50.632911392405063</v>
      </c>
      <c r="AH327" s="62">
        <v>51.724137931034484</v>
      </c>
      <c r="AI327" s="62">
        <v>40.677966101694921</v>
      </c>
      <c r="AJ327" s="62">
        <v>58.208955223880601</v>
      </c>
      <c r="AK327" s="62">
        <v>49.180327868852459</v>
      </c>
      <c r="AL327" s="62">
        <v>47.058823529411761</v>
      </c>
      <c r="AM327" s="62">
        <v>74.137931034482762</v>
      </c>
      <c r="AN327" s="25">
        <v>25</v>
      </c>
      <c r="AO327" s="25">
        <v>26</v>
      </c>
      <c r="AP327" s="25">
        <v>32</v>
      </c>
      <c r="AQ327" s="25">
        <v>32</v>
      </c>
      <c r="AR327" s="25">
        <v>30</v>
      </c>
      <c r="AS327" s="25">
        <v>35</v>
      </c>
      <c r="AT327" s="25">
        <v>27</v>
      </c>
      <c r="AU327" s="25">
        <v>33</v>
      </c>
      <c r="AV327" s="25">
        <v>28</v>
      </c>
      <c r="AW327" s="25">
        <v>30</v>
      </c>
      <c r="AX327" s="25">
        <v>26</v>
      </c>
      <c r="AY327" s="25">
        <v>15</v>
      </c>
      <c r="AZ327" s="39">
        <v>64.102564102564102</v>
      </c>
      <c r="BA327" s="39">
        <v>61.904761904761905</v>
      </c>
      <c r="BB327" s="39">
        <v>69.565217391304344</v>
      </c>
      <c r="BC327" s="39">
        <v>66.666666666666657</v>
      </c>
      <c r="BD327" s="39">
        <v>56.60377358490566</v>
      </c>
      <c r="BE327" s="39">
        <v>44.303797468354425</v>
      </c>
      <c r="BF327" s="39">
        <v>46.551724137931032</v>
      </c>
      <c r="BG327" s="39">
        <v>55.932203389830505</v>
      </c>
      <c r="BH327" s="39">
        <v>41.791044776119399</v>
      </c>
      <c r="BI327" s="39">
        <v>49.180327868852459</v>
      </c>
      <c r="BJ327" s="39">
        <v>50.980392156862742</v>
      </c>
      <c r="BK327" s="39">
        <v>25.862068965517242</v>
      </c>
      <c r="BL327" s="61">
        <v>2</v>
      </c>
      <c r="BM327" s="61">
        <v>1</v>
      </c>
      <c r="BN327" s="61">
        <v>2</v>
      </c>
      <c r="BO327" s="61">
        <v>1</v>
      </c>
      <c r="BP327" s="61">
        <v>3</v>
      </c>
      <c r="BQ327" s="61">
        <v>4</v>
      </c>
      <c r="BR327" s="61">
        <v>1</v>
      </c>
      <c r="BS327" s="61">
        <v>2</v>
      </c>
      <c r="BT327" s="61">
        <v>0</v>
      </c>
      <c r="BU327" s="61">
        <v>1</v>
      </c>
      <c r="BV327" s="61">
        <v>1</v>
      </c>
      <c r="BW327" s="61">
        <v>0</v>
      </c>
      <c r="BX327" s="39">
        <v>5.1282051282051277</v>
      </c>
      <c r="BY327" s="39">
        <v>2.3809523809523809</v>
      </c>
      <c r="BZ327" s="39">
        <v>4.3478260869565215</v>
      </c>
      <c r="CA327" s="39">
        <v>2.083333333333333</v>
      </c>
      <c r="CB327" s="39">
        <v>5.6603773584905666</v>
      </c>
      <c r="CC327" s="39">
        <v>5.0632911392405067</v>
      </c>
      <c r="CD327" s="39">
        <v>1.7241379310344827</v>
      </c>
      <c r="CE327" s="39">
        <v>3.3898305084745761</v>
      </c>
      <c r="CF327" s="39">
        <v>0</v>
      </c>
      <c r="CG327" s="39">
        <v>1.639344262295082</v>
      </c>
      <c r="CH327" s="39">
        <v>1.9607843137254901</v>
      </c>
      <c r="CI327" s="39">
        <v>0</v>
      </c>
      <c r="CJ327" s="25">
        <v>5</v>
      </c>
      <c r="CK327" s="25">
        <v>8</v>
      </c>
      <c r="CL327" s="25">
        <v>3</v>
      </c>
      <c r="CM327" s="25">
        <v>3</v>
      </c>
      <c r="CN327" s="25">
        <v>5</v>
      </c>
      <c r="CO327" s="25">
        <v>15</v>
      </c>
      <c r="CP327" s="25">
        <v>12</v>
      </c>
      <c r="CQ327" s="25">
        <v>8</v>
      </c>
      <c r="CR327" s="25">
        <v>16</v>
      </c>
      <c r="CS327" s="25">
        <v>18</v>
      </c>
      <c r="CT327" s="25">
        <v>6</v>
      </c>
      <c r="CU327" s="25">
        <v>12</v>
      </c>
      <c r="CV327" s="64">
        <v>1</v>
      </c>
      <c r="CW327" s="64">
        <v>0</v>
      </c>
      <c r="CX327" s="64">
        <v>3</v>
      </c>
      <c r="CY327" s="64">
        <v>1</v>
      </c>
      <c r="CZ327" s="64">
        <v>2</v>
      </c>
      <c r="DA327" s="64">
        <v>3</v>
      </c>
      <c r="DB327" s="64">
        <v>5</v>
      </c>
      <c r="DC327" s="64">
        <v>2</v>
      </c>
      <c r="DD327" s="64">
        <v>0</v>
      </c>
      <c r="DE327" s="64">
        <v>3</v>
      </c>
      <c r="DF327" s="64">
        <v>2</v>
      </c>
      <c r="DG327" s="64">
        <v>5</v>
      </c>
      <c r="DH327" s="33">
        <v>0</v>
      </c>
      <c r="DI327" s="33">
        <v>4</v>
      </c>
      <c r="DJ327" s="33">
        <v>0</v>
      </c>
      <c r="DK327" s="33">
        <v>2</v>
      </c>
      <c r="DL327" s="33">
        <v>0</v>
      </c>
      <c r="DM327" s="33">
        <v>5</v>
      </c>
      <c r="DN327" s="34">
        <v>0</v>
      </c>
      <c r="DO327" s="34">
        <v>1</v>
      </c>
      <c r="DP327" s="34">
        <v>3</v>
      </c>
      <c r="DQ327" s="34">
        <v>0</v>
      </c>
      <c r="DR327" s="34">
        <v>1</v>
      </c>
      <c r="DS327" s="34">
        <v>0</v>
      </c>
      <c r="DT327" s="25">
        <v>6</v>
      </c>
      <c r="DU327" s="25">
        <v>12</v>
      </c>
      <c r="DV327" s="25">
        <v>6</v>
      </c>
      <c r="DW327" s="25">
        <v>6</v>
      </c>
      <c r="DX327" s="25">
        <v>7</v>
      </c>
      <c r="DY327" s="25">
        <v>23</v>
      </c>
      <c r="DZ327" s="25">
        <v>17</v>
      </c>
      <c r="EA327" s="25">
        <v>11</v>
      </c>
      <c r="EB327" s="25">
        <v>19</v>
      </c>
      <c r="EC327" s="25">
        <v>21</v>
      </c>
      <c r="ED327" s="25">
        <v>9</v>
      </c>
      <c r="EE327" s="25">
        <v>17</v>
      </c>
      <c r="EF327" s="34">
        <v>83.333333333333343</v>
      </c>
      <c r="EG327" s="34">
        <v>66.666666666666657</v>
      </c>
      <c r="EH327" s="34">
        <v>50</v>
      </c>
      <c r="EI327" s="34">
        <v>50</v>
      </c>
      <c r="EJ327" s="34">
        <v>71.428571428571431</v>
      </c>
      <c r="EK327" s="34">
        <v>65.217391304347828</v>
      </c>
      <c r="EL327" s="34">
        <v>70.588235294117652</v>
      </c>
      <c r="EM327" s="34">
        <v>72.727272727272734</v>
      </c>
      <c r="EN327" s="34">
        <v>84.210526315789465</v>
      </c>
      <c r="EO327" s="34">
        <v>85.714285714285708</v>
      </c>
      <c r="EP327" s="34">
        <v>66.666666666666657</v>
      </c>
      <c r="EQ327" s="34">
        <v>70.588235294117652</v>
      </c>
      <c r="ER327" s="34">
        <v>16.666666666666664</v>
      </c>
      <c r="ES327" s="34">
        <v>0</v>
      </c>
      <c r="ET327" s="34">
        <v>50</v>
      </c>
      <c r="EU327" s="34">
        <v>16.666666666666664</v>
      </c>
      <c r="EV327" s="34">
        <v>28.571428571428569</v>
      </c>
      <c r="EW327" s="34">
        <v>13.043478260869565</v>
      </c>
      <c r="EX327" s="34">
        <v>29.411764705882355</v>
      </c>
      <c r="EY327" s="34">
        <v>18.181818181818183</v>
      </c>
      <c r="EZ327" s="34">
        <v>0</v>
      </c>
      <c r="FA327" s="34">
        <v>14.285714285714285</v>
      </c>
      <c r="FB327" s="34">
        <v>22.222222222222221</v>
      </c>
      <c r="FC327" s="34">
        <v>29.411764705882355</v>
      </c>
      <c r="FD327" s="42">
        <v>0</v>
      </c>
      <c r="FE327" s="42">
        <v>33.333333333333329</v>
      </c>
      <c r="FF327" s="42">
        <v>0</v>
      </c>
      <c r="FG327" s="42">
        <v>33.333333333333329</v>
      </c>
      <c r="FH327" s="42">
        <v>0</v>
      </c>
      <c r="FI327" s="42">
        <v>21.739130434782609</v>
      </c>
      <c r="FJ327" s="42">
        <v>0</v>
      </c>
      <c r="FK327" s="42">
        <v>9.0909090909090917</v>
      </c>
      <c r="FL327" s="42">
        <v>15.789473684210526</v>
      </c>
      <c r="FM327" s="42">
        <v>0</v>
      </c>
      <c r="FN327" s="42">
        <v>11.111111111111111</v>
      </c>
      <c r="FO327" s="42">
        <v>0</v>
      </c>
      <c r="FP327" s="42">
        <v>7</v>
      </c>
      <c r="FQ327" s="34">
        <v>9</v>
      </c>
      <c r="FR327" s="34">
        <v>7</v>
      </c>
      <c r="FS327" s="34">
        <v>2</v>
      </c>
      <c r="FT327" s="34">
        <v>10</v>
      </c>
      <c r="FU327" s="34">
        <v>28</v>
      </c>
      <c r="FV327" s="34">
        <v>18</v>
      </c>
      <c r="FW327" s="34">
        <v>13</v>
      </c>
      <c r="FX327" s="34">
        <v>30</v>
      </c>
      <c r="FY327" s="34">
        <v>17</v>
      </c>
      <c r="FZ327" s="34">
        <v>16</v>
      </c>
      <c r="GA327" s="34">
        <v>31</v>
      </c>
      <c r="GB327" s="2">
        <v>2</v>
      </c>
      <c r="GC327" s="2">
        <v>2</v>
      </c>
      <c r="GD327" s="2">
        <v>1</v>
      </c>
      <c r="GE327" s="2">
        <v>6</v>
      </c>
      <c r="GF327" s="2">
        <v>1</v>
      </c>
      <c r="GG327" s="2">
        <v>7</v>
      </c>
      <c r="GH327" s="2">
        <v>1</v>
      </c>
      <c r="GI327" s="2">
        <v>1</v>
      </c>
      <c r="GJ327" s="2">
        <v>2</v>
      </c>
      <c r="GK327" s="2">
        <v>1</v>
      </c>
      <c r="GL327" s="2">
        <v>1</v>
      </c>
      <c r="GM327" s="2">
        <v>2</v>
      </c>
      <c r="GN327" s="2">
        <v>2</v>
      </c>
      <c r="GO327" s="2">
        <v>4</v>
      </c>
      <c r="GP327" s="2">
        <v>1</v>
      </c>
      <c r="GQ327" s="2">
        <v>4</v>
      </c>
      <c r="GR327" s="2">
        <v>4</v>
      </c>
      <c r="GS327" s="2">
        <v>5</v>
      </c>
      <c r="GT327" s="2">
        <v>4</v>
      </c>
      <c r="GU327" s="2">
        <v>4</v>
      </c>
      <c r="GV327" s="2">
        <v>1</v>
      </c>
      <c r="GW327" s="2">
        <v>4</v>
      </c>
      <c r="GX327" s="2">
        <v>0</v>
      </c>
      <c r="GY327" s="2">
        <v>2</v>
      </c>
      <c r="GZ327" s="2">
        <v>11</v>
      </c>
      <c r="HA327" s="2">
        <v>15</v>
      </c>
      <c r="HB327" s="2">
        <v>9</v>
      </c>
      <c r="HC327" s="2">
        <v>12</v>
      </c>
      <c r="HD327" s="2">
        <v>15</v>
      </c>
      <c r="HE327" s="2">
        <v>40</v>
      </c>
      <c r="HF327" s="2">
        <v>23</v>
      </c>
      <c r="HG327" s="2">
        <v>18</v>
      </c>
      <c r="HH327" s="2">
        <v>33</v>
      </c>
      <c r="HI327" s="2">
        <v>22</v>
      </c>
      <c r="HJ327" s="2">
        <v>17</v>
      </c>
      <c r="HK327" s="2">
        <v>35</v>
      </c>
      <c r="HL327" s="34">
        <v>63.636363636363633</v>
      </c>
      <c r="HM327" s="34">
        <v>60</v>
      </c>
      <c r="HN327" s="34">
        <v>77.777777777777786</v>
      </c>
      <c r="HO327" s="34">
        <v>16.666666666666664</v>
      </c>
      <c r="HP327" s="34">
        <v>66.666666666666657</v>
      </c>
      <c r="HQ327" s="34">
        <v>70</v>
      </c>
      <c r="HR327" s="34">
        <v>78.260869565217391</v>
      </c>
      <c r="HS327" s="34">
        <v>72.222222222222214</v>
      </c>
      <c r="HT327" s="34">
        <v>90.909090909090907</v>
      </c>
      <c r="HU327" s="34">
        <v>77.272727272727266</v>
      </c>
      <c r="HV327" s="34">
        <v>94.117647058823522</v>
      </c>
      <c r="HW327" s="34">
        <v>88.571428571428569</v>
      </c>
      <c r="HX327" s="39">
        <v>18.181818181818183</v>
      </c>
      <c r="HY327" s="39">
        <v>13.333333333333334</v>
      </c>
      <c r="HZ327" s="39">
        <v>11.111111111111111</v>
      </c>
      <c r="IA327" s="39">
        <v>50</v>
      </c>
      <c r="IB327" s="39">
        <v>6.666666666666667</v>
      </c>
      <c r="IC327" s="39">
        <v>17.5</v>
      </c>
      <c r="ID327" s="39">
        <v>4.3478260869565215</v>
      </c>
      <c r="IE327" s="39">
        <v>5.5555555555555554</v>
      </c>
      <c r="IF327" s="39">
        <v>6.0606060606060606</v>
      </c>
      <c r="IG327" s="39">
        <v>4.5454545454545459</v>
      </c>
      <c r="IH327" s="39">
        <v>5.8823529411764701</v>
      </c>
      <c r="II327" s="39">
        <v>5.7142857142857144</v>
      </c>
      <c r="IJ327" s="39">
        <v>18.181818181818183</v>
      </c>
      <c r="IK327" s="39">
        <v>26.666666666666668</v>
      </c>
      <c r="IL327" s="39">
        <v>11.111111111111111</v>
      </c>
      <c r="IM327" s="39">
        <v>33.333333333333329</v>
      </c>
      <c r="IN327" s="39">
        <v>26.666666666666668</v>
      </c>
      <c r="IO327" s="39">
        <v>12.5</v>
      </c>
      <c r="IP327" s="39">
        <v>17.391304347826086</v>
      </c>
      <c r="IQ327" s="39">
        <v>22.222222222222221</v>
      </c>
      <c r="IR327" s="39">
        <v>3.0303030303030303</v>
      </c>
      <c r="IS327" s="39">
        <v>18.181818181818183</v>
      </c>
      <c r="IT327" s="39">
        <v>0</v>
      </c>
      <c r="IU327" s="39">
        <v>5.7142857142857144</v>
      </c>
      <c r="IV327" s="39">
        <v>8</v>
      </c>
      <c r="IW327" s="39">
        <v>6</v>
      </c>
      <c r="IX327" s="39">
        <v>11</v>
      </c>
      <c r="IY327" s="39">
        <v>9</v>
      </c>
      <c r="IZ327" s="39">
        <v>11</v>
      </c>
      <c r="JA327" s="39">
        <v>17</v>
      </c>
      <c r="JB327" s="39">
        <v>9</v>
      </c>
      <c r="JC327" s="39">
        <v>16</v>
      </c>
      <c r="JD327" s="35">
        <v>14</v>
      </c>
      <c r="JE327" s="35">
        <v>10</v>
      </c>
      <c r="JF327" s="35">
        <v>14</v>
      </c>
      <c r="JG327" s="35">
        <v>8</v>
      </c>
      <c r="JH327" s="35">
        <v>2</v>
      </c>
      <c r="JI327" s="35">
        <v>13</v>
      </c>
      <c r="JJ327" s="35">
        <v>9</v>
      </c>
      <c r="JK327" s="35">
        <v>7</v>
      </c>
      <c r="JL327" s="35">
        <v>8</v>
      </c>
      <c r="JM327" s="44">
        <v>4</v>
      </c>
      <c r="JN327" s="44">
        <v>8</v>
      </c>
      <c r="JO327" s="44">
        <v>8</v>
      </c>
      <c r="JP327" s="2">
        <v>4</v>
      </c>
      <c r="JQ327" s="2">
        <v>5</v>
      </c>
      <c r="JR327" s="2">
        <v>1</v>
      </c>
      <c r="JS327" s="2">
        <v>4</v>
      </c>
      <c r="JT327" s="2">
        <v>13</v>
      </c>
      <c r="JU327" s="2">
        <v>6</v>
      </c>
      <c r="JV327" s="2">
        <v>6</v>
      </c>
      <c r="JW327" s="2">
        <v>11</v>
      </c>
      <c r="JX327" s="2">
        <v>4</v>
      </c>
      <c r="JY327" s="2">
        <v>11</v>
      </c>
      <c r="JZ327" s="2">
        <v>4</v>
      </c>
      <c r="KA327" s="2">
        <v>4</v>
      </c>
      <c r="KB327" s="39">
        <v>7</v>
      </c>
      <c r="KC327" s="39">
        <v>7</v>
      </c>
      <c r="KD327" s="39">
        <v>7</v>
      </c>
      <c r="KE327" s="39">
        <v>3</v>
      </c>
      <c r="KF327" s="39">
        <v>23</v>
      </c>
      <c r="KG327" s="39">
        <v>25</v>
      </c>
      <c r="KH327" s="39">
        <v>26</v>
      </c>
      <c r="KI327" s="39">
        <v>27</v>
      </c>
      <c r="KJ327" s="39">
        <v>23</v>
      </c>
      <c r="KK327" s="39">
        <v>32</v>
      </c>
      <c r="KL327" s="39">
        <v>21</v>
      </c>
      <c r="KM327" s="39">
        <v>28</v>
      </c>
      <c r="KN327" s="39">
        <v>25</v>
      </c>
      <c r="KO327" s="39">
        <v>22</v>
      </c>
      <c r="KP327" s="39">
        <v>22</v>
      </c>
      <c r="KQ327" s="39">
        <v>15</v>
      </c>
      <c r="KR327" s="44">
        <v>34.782608695652172</v>
      </c>
      <c r="KS327" s="44">
        <v>24</v>
      </c>
      <c r="KT327" s="44">
        <v>42.307692307692307</v>
      </c>
      <c r="KU327" s="44">
        <v>33.333333333333329</v>
      </c>
      <c r="KV327" s="44">
        <v>47.826086956521742</v>
      </c>
      <c r="KW327" s="44">
        <v>53.125</v>
      </c>
      <c r="KX327" s="44">
        <v>42.857142857142854</v>
      </c>
      <c r="KY327" s="44">
        <v>57.142857142857139</v>
      </c>
      <c r="KZ327" s="44">
        <v>56.000000000000007</v>
      </c>
      <c r="LA327" s="44">
        <v>45.454545454545453</v>
      </c>
      <c r="LB327" s="44">
        <v>63.636363636363633</v>
      </c>
      <c r="LC327" s="44">
        <v>53.333333333333336</v>
      </c>
      <c r="LD327" s="44">
        <v>8.695652173913043</v>
      </c>
      <c r="LE327" s="44">
        <v>52</v>
      </c>
      <c r="LF327" s="44">
        <v>34.615384615384613</v>
      </c>
      <c r="LG327" s="44">
        <v>25.925925925925924</v>
      </c>
      <c r="LH327" s="44">
        <v>34.782608695652172</v>
      </c>
      <c r="LI327" s="44">
        <v>12.5</v>
      </c>
      <c r="LJ327" s="44">
        <v>38.095238095238095</v>
      </c>
      <c r="LK327" s="44">
        <v>28.571428571428569</v>
      </c>
      <c r="LL327" s="44">
        <v>16</v>
      </c>
      <c r="LM327" s="44">
        <v>22.727272727272727</v>
      </c>
      <c r="LN327" s="44">
        <v>4.5454545454545459</v>
      </c>
      <c r="LO327" s="44">
        <v>26.666666666666668</v>
      </c>
      <c r="LP327" s="44">
        <v>56.521739130434781</v>
      </c>
      <c r="LQ327" s="44">
        <v>24</v>
      </c>
      <c r="LR327" s="44">
        <v>23.076923076923077</v>
      </c>
      <c r="LS327" s="44">
        <v>40.74074074074074</v>
      </c>
      <c r="LT327" s="44">
        <v>17.391304347826086</v>
      </c>
      <c r="LU327" s="44">
        <v>34.375</v>
      </c>
      <c r="LV327" s="44">
        <v>19.047619047619047</v>
      </c>
      <c r="LW327" s="44">
        <v>14.285714285714285</v>
      </c>
      <c r="LX327" s="44">
        <v>28.000000000000004</v>
      </c>
      <c r="LY327" s="44">
        <v>31.818181818181817</v>
      </c>
      <c r="LZ327" s="44">
        <v>31.818181818181817</v>
      </c>
      <c r="MA327" s="44">
        <v>20</v>
      </c>
      <c r="MB327" s="39">
        <v>2</v>
      </c>
      <c r="MC327" s="39">
        <v>2</v>
      </c>
      <c r="MD327" s="39">
        <v>0</v>
      </c>
      <c r="ME327" s="39">
        <v>1</v>
      </c>
      <c r="MF327" s="39">
        <v>0</v>
      </c>
      <c r="MG327" s="39">
        <v>2</v>
      </c>
      <c r="MH327" s="39">
        <v>0</v>
      </c>
      <c r="MI327" s="39">
        <v>2</v>
      </c>
      <c r="MJ327" s="39">
        <v>0</v>
      </c>
      <c r="MK327" s="39">
        <v>3</v>
      </c>
      <c r="ML327" s="39">
        <v>1</v>
      </c>
      <c r="MM327" s="39">
        <v>1</v>
      </c>
      <c r="MN327" s="39">
        <v>6</v>
      </c>
      <c r="MO327" s="39">
        <v>12</v>
      </c>
      <c r="MP327" s="39">
        <v>5</v>
      </c>
      <c r="MQ327" s="39">
        <v>6</v>
      </c>
      <c r="MR327" s="39">
        <v>6</v>
      </c>
      <c r="MS327" s="39">
        <v>22</v>
      </c>
      <c r="MT327" s="39">
        <v>9</v>
      </c>
      <c r="MU327" s="39">
        <v>6</v>
      </c>
      <c r="MV327" s="39">
        <v>15</v>
      </c>
      <c r="MW327" s="44">
        <v>18</v>
      </c>
      <c r="MX327" s="44">
        <v>6</v>
      </c>
      <c r="MY327" s="44">
        <v>13</v>
      </c>
      <c r="MZ327" s="44">
        <v>33.333333333333329</v>
      </c>
      <c r="NA327" s="44">
        <v>16.666666666666664</v>
      </c>
      <c r="NB327" s="44">
        <v>0</v>
      </c>
      <c r="NC327" s="44">
        <v>16.666666666666664</v>
      </c>
      <c r="ND327" s="44">
        <v>0</v>
      </c>
      <c r="NE327" s="44">
        <v>9.0909090909090917</v>
      </c>
      <c r="NF327" s="44">
        <v>0</v>
      </c>
      <c r="NG327" s="44">
        <v>33.333333333333329</v>
      </c>
      <c r="NH327" s="44">
        <v>0</v>
      </c>
      <c r="NI327" s="44">
        <v>16.666666666666664</v>
      </c>
      <c r="NJ327" s="44">
        <v>16.666666666666664</v>
      </c>
      <c r="NK327" s="44">
        <v>7.6923076923076925</v>
      </c>
      <c r="NL327" s="39">
        <v>0</v>
      </c>
      <c r="NM327" s="39">
        <v>1</v>
      </c>
      <c r="NN327" s="39">
        <v>0</v>
      </c>
      <c r="NO327" s="39">
        <v>0</v>
      </c>
      <c r="NP327" s="39">
        <v>0</v>
      </c>
      <c r="NQ327" s="39">
        <v>1</v>
      </c>
      <c r="NR327" s="39">
        <v>0</v>
      </c>
      <c r="NS327" s="39">
        <v>0</v>
      </c>
      <c r="NT327" s="39">
        <v>0</v>
      </c>
      <c r="NU327" s="39">
        <v>0</v>
      </c>
      <c r="NV327" s="39">
        <v>0</v>
      </c>
      <c r="NW327" s="39">
        <v>0</v>
      </c>
      <c r="NX327" s="39">
        <v>1</v>
      </c>
      <c r="NY327" s="39">
        <v>3</v>
      </c>
      <c r="NZ327" s="39">
        <v>3</v>
      </c>
      <c r="OA327" s="39">
        <v>5</v>
      </c>
      <c r="OB327" s="39">
        <v>0</v>
      </c>
      <c r="OC327" s="39">
        <v>3</v>
      </c>
      <c r="OD327" s="44">
        <v>1</v>
      </c>
      <c r="OE327" s="44">
        <v>0</v>
      </c>
      <c r="OF327" s="44">
        <v>1</v>
      </c>
      <c r="OG327" s="44">
        <v>1</v>
      </c>
      <c r="OH327" s="44">
        <v>0</v>
      </c>
      <c r="OI327" s="44">
        <v>0</v>
      </c>
      <c r="OJ327" s="44">
        <v>0</v>
      </c>
      <c r="OK327" s="44">
        <v>33.333333333333329</v>
      </c>
      <c r="OL327" s="44">
        <v>0</v>
      </c>
      <c r="OM327" s="44">
        <v>0</v>
      </c>
      <c r="ON327" s="44">
        <v>999999999</v>
      </c>
      <c r="OO327" s="44">
        <v>33.333333333333329</v>
      </c>
      <c r="OP327" s="44">
        <v>0</v>
      </c>
      <c r="OQ327" s="44">
        <v>999999999</v>
      </c>
      <c r="OR327" s="44">
        <v>0</v>
      </c>
      <c r="OS327" s="44">
        <v>0</v>
      </c>
      <c r="OT327" s="44">
        <v>999999999</v>
      </c>
      <c r="OU327" s="44">
        <v>999999999</v>
      </c>
      <c r="OV327" s="25">
        <v>19</v>
      </c>
      <c r="OW327" s="25">
        <v>28</v>
      </c>
      <c r="OX327" s="25">
        <v>40</v>
      </c>
      <c r="OY327" s="39">
        <v>46</v>
      </c>
      <c r="OZ327" s="39">
        <v>49</v>
      </c>
      <c r="PA327" s="39">
        <v>71</v>
      </c>
      <c r="PB327" s="39">
        <v>71</v>
      </c>
      <c r="PC327" s="39">
        <v>57</v>
      </c>
      <c r="PD327" s="39">
        <v>65</v>
      </c>
      <c r="PE327" s="39">
        <v>65</v>
      </c>
      <c r="PF327" s="39">
        <v>47</v>
      </c>
      <c r="PG327" s="39">
        <v>35</v>
      </c>
      <c r="PH327" s="39">
        <v>50</v>
      </c>
      <c r="PI327" s="39">
        <v>52</v>
      </c>
      <c r="PJ327" s="44">
        <v>65</v>
      </c>
      <c r="PK327" s="44">
        <v>72</v>
      </c>
      <c r="PL327" s="44">
        <v>70</v>
      </c>
      <c r="PM327" s="44">
        <v>99</v>
      </c>
      <c r="PN327" s="44">
        <v>93</v>
      </c>
      <c r="PO327" s="44">
        <v>83</v>
      </c>
      <c r="PP327" s="44">
        <v>80</v>
      </c>
      <c r="PQ327" s="44">
        <v>80</v>
      </c>
      <c r="PR327" s="44">
        <v>66</v>
      </c>
      <c r="PS327" s="44">
        <v>79</v>
      </c>
      <c r="PT327" s="44">
        <v>38</v>
      </c>
      <c r="PU327" s="44">
        <v>53.846153846153847</v>
      </c>
      <c r="PV327" s="44">
        <v>61.53846153846154</v>
      </c>
      <c r="PW327" s="44">
        <v>63.888888888888886</v>
      </c>
      <c r="PX327" s="44">
        <v>70</v>
      </c>
      <c r="PY327" s="44">
        <v>71.717171717171709</v>
      </c>
      <c r="PZ327" s="44">
        <v>76.344086021505376</v>
      </c>
      <c r="QA327" s="44">
        <v>68.674698795180717</v>
      </c>
      <c r="QB327" s="44">
        <v>81.25</v>
      </c>
      <c r="QC327" s="44">
        <v>81.25</v>
      </c>
      <c r="QD327" s="44">
        <v>71.212121212121218</v>
      </c>
      <c r="QE327" s="44">
        <v>44.303797468354425</v>
      </c>
      <c r="QF327" s="25">
        <v>21</v>
      </c>
      <c r="QG327" s="25">
        <v>30</v>
      </c>
      <c r="QH327" s="25">
        <v>40</v>
      </c>
      <c r="QI327" s="25">
        <v>44</v>
      </c>
      <c r="QJ327" s="25">
        <v>48</v>
      </c>
      <c r="QK327" s="25">
        <v>66</v>
      </c>
      <c r="QL327" s="25">
        <v>63</v>
      </c>
      <c r="QM327" s="25">
        <v>57</v>
      </c>
      <c r="QN327" s="25">
        <v>57</v>
      </c>
      <c r="QO327" s="25">
        <v>52</v>
      </c>
      <c r="QP327" s="25">
        <v>31</v>
      </c>
      <c r="QQ327" s="25">
        <v>50</v>
      </c>
      <c r="QR327" s="25">
        <v>52</v>
      </c>
      <c r="QS327" s="25">
        <v>65</v>
      </c>
      <c r="QT327" s="25">
        <v>72</v>
      </c>
      <c r="QU327" s="25">
        <v>70</v>
      </c>
      <c r="QV327" s="25">
        <v>99</v>
      </c>
      <c r="QW327" s="25">
        <v>93</v>
      </c>
      <c r="QX327" s="25">
        <v>83</v>
      </c>
      <c r="QY327" s="25">
        <v>80</v>
      </c>
      <c r="QZ327" s="25">
        <v>80</v>
      </c>
      <c r="RA327" s="25">
        <v>66</v>
      </c>
      <c r="RB327" s="44">
        <v>42</v>
      </c>
      <c r="RC327" s="44">
        <v>57.692307692307686</v>
      </c>
      <c r="RD327" s="44">
        <v>61.53846153846154</v>
      </c>
      <c r="RE327" s="44">
        <v>61.111111111111114</v>
      </c>
      <c r="RF327" s="44">
        <v>68.571428571428569</v>
      </c>
      <c r="RG327" s="44">
        <v>66.666666666666657</v>
      </c>
      <c r="RH327" s="44">
        <v>67.741935483870961</v>
      </c>
      <c r="RI327" s="44">
        <v>68.674698795180717</v>
      </c>
      <c r="RJ327" s="44">
        <v>71.25</v>
      </c>
      <c r="RK327" s="44">
        <v>65</v>
      </c>
      <c r="RL327" s="44">
        <v>46.969696969696969</v>
      </c>
      <c r="RM327" s="25">
        <v>24</v>
      </c>
      <c r="RN327" s="25">
        <v>35</v>
      </c>
      <c r="RO327" s="25">
        <v>28</v>
      </c>
      <c r="RP327" s="25">
        <v>34</v>
      </c>
      <c r="RQ327" s="25">
        <v>37</v>
      </c>
      <c r="RR327" s="25">
        <v>57</v>
      </c>
      <c r="RS327" s="25">
        <v>32</v>
      </c>
      <c r="RT327" s="25">
        <v>26</v>
      </c>
      <c r="RU327" s="25">
        <v>44</v>
      </c>
      <c r="RV327" s="25">
        <v>33</v>
      </c>
      <c r="RW327" s="25">
        <v>30</v>
      </c>
      <c r="RX327" s="25">
        <v>36</v>
      </c>
      <c r="RY327" s="25">
        <v>29</v>
      </c>
      <c r="RZ327" s="25">
        <v>30</v>
      </c>
      <c r="SA327" s="25">
        <v>19</v>
      </c>
      <c r="SB327" s="25">
        <v>23</v>
      </c>
      <c r="SC327" s="25">
        <v>19</v>
      </c>
      <c r="SD327" s="25">
        <v>31</v>
      </c>
      <c r="SE327" s="25">
        <v>18</v>
      </c>
      <c r="SF327" s="25">
        <v>20</v>
      </c>
      <c r="SG327" s="25">
        <v>17</v>
      </c>
      <c r="SH327" s="25">
        <v>21</v>
      </c>
      <c r="SI327" s="25">
        <v>17</v>
      </c>
      <c r="SJ327" s="25">
        <v>17</v>
      </c>
      <c r="SK327" s="25">
        <v>22</v>
      </c>
      <c r="SL327" s="25">
        <v>27</v>
      </c>
      <c r="SM327" s="25">
        <v>14</v>
      </c>
      <c r="SN327" s="25">
        <v>18</v>
      </c>
      <c r="SO327" s="25">
        <v>17</v>
      </c>
      <c r="SP327" s="25">
        <v>23</v>
      </c>
      <c r="SQ327" s="25">
        <v>12</v>
      </c>
      <c r="SR327" s="25">
        <v>12</v>
      </c>
      <c r="SS327" s="25">
        <v>9</v>
      </c>
      <c r="ST327" s="25">
        <v>14</v>
      </c>
      <c r="SU327" s="25">
        <v>13</v>
      </c>
      <c r="SV327" s="25">
        <v>10</v>
      </c>
      <c r="SW327" s="44">
        <v>61.53846153846154</v>
      </c>
      <c r="SX327" s="44">
        <v>83.333333333333343</v>
      </c>
      <c r="SY327" s="44">
        <v>60.869565217391312</v>
      </c>
      <c r="SZ327" s="44">
        <v>70.833333333333343</v>
      </c>
      <c r="TA327" s="44">
        <v>69.811320754716974</v>
      </c>
      <c r="TB327" s="44">
        <v>72.151898734177209</v>
      </c>
      <c r="TC327" s="44">
        <v>55.172413793103445</v>
      </c>
      <c r="TD327" s="44">
        <v>44.067796610169488</v>
      </c>
      <c r="TE327" s="44">
        <v>65.671641791044777</v>
      </c>
      <c r="TF327" s="44">
        <v>54.098360655737707</v>
      </c>
      <c r="TG327" s="44">
        <v>58.82352941176471</v>
      </c>
      <c r="TH327" s="44">
        <v>62.068965517241381</v>
      </c>
      <c r="TI327" s="44">
        <v>74.358974358974365</v>
      </c>
      <c r="TJ327" s="44">
        <v>71.428571428571431</v>
      </c>
      <c r="TK327" s="44">
        <v>41.304347826086953</v>
      </c>
      <c r="TL327" s="44">
        <v>47.916666666666671</v>
      </c>
      <c r="TM327" s="44">
        <v>35.849056603773583</v>
      </c>
      <c r="TN327" s="44">
        <v>39.24050632911392</v>
      </c>
      <c r="TO327" s="44">
        <v>31.03448275862069</v>
      </c>
      <c r="TP327" s="44">
        <v>33.898305084745758</v>
      </c>
      <c r="TQ327" s="44">
        <v>25.373134328358208</v>
      </c>
      <c r="TR327" s="44">
        <v>34.42622950819672</v>
      </c>
      <c r="TS327" s="44">
        <v>33.333333333333329</v>
      </c>
      <c r="TT327" s="44">
        <v>29.310344827586203</v>
      </c>
      <c r="TU327" s="44">
        <v>56.410256410256409</v>
      </c>
      <c r="TV327" s="44">
        <v>64.285714285714292</v>
      </c>
      <c r="TW327" s="44">
        <v>30.434782608695656</v>
      </c>
      <c r="TX327" s="44">
        <v>37.5</v>
      </c>
      <c r="TY327" s="44">
        <v>32.075471698113205</v>
      </c>
      <c r="TZ327" s="44">
        <v>29.11392405063291</v>
      </c>
      <c r="UA327" s="44">
        <v>20.689655172413794</v>
      </c>
      <c r="UB327" s="44">
        <v>20.33898305084746</v>
      </c>
      <c r="UC327" s="44">
        <v>13.432835820895523</v>
      </c>
      <c r="UD327" s="44">
        <v>22.950819672131146</v>
      </c>
      <c r="UE327" s="44">
        <v>25.490196078431371</v>
      </c>
      <c r="UF327" s="44">
        <v>17.241379310344829</v>
      </c>
    </row>
    <row r="328" spans="1:552" x14ac:dyDescent="0.25">
      <c r="A328" s="2" t="str">
        <f t="shared" si="5"/>
        <v>23 Ceará</v>
      </c>
      <c r="B328" s="2">
        <v>23</v>
      </c>
      <c r="C328" s="2" t="s">
        <v>16</v>
      </c>
      <c r="D328" s="56">
        <v>137</v>
      </c>
      <c r="E328" s="56">
        <v>179</v>
      </c>
      <c r="F328" s="56">
        <v>160</v>
      </c>
      <c r="G328" s="56">
        <v>169</v>
      </c>
      <c r="H328" s="56">
        <v>146</v>
      </c>
      <c r="I328" s="56">
        <v>185</v>
      </c>
      <c r="J328" s="56">
        <v>174</v>
      </c>
      <c r="K328" s="56">
        <v>243</v>
      </c>
      <c r="L328" s="56">
        <v>245</v>
      </c>
      <c r="M328" s="56">
        <v>249</v>
      </c>
      <c r="N328" s="56">
        <v>238</v>
      </c>
      <c r="O328" s="56">
        <v>236</v>
      </c>
      <c r="P328" s="61">
        <v>24</v>
      </c>
      <c r="Q328" s="61">
        <v>35</v>
      </c>
      <c r="R328" s="61">
        <v>26</v>
      </c>
      <c r="S328" s="61">
        <v>41</v>
      </c>
      <c r="T328" s="61">
        <v>42</v>
      </c>
      <c r="U328" s="61">
        <v>62</v>
      </c>
      <c r="V328" s="61">
        <v>73</v>
      </c>
      <c r="W328" s="61">
        <v>108</v>
      </c>
      <c r="X328" s="61">
        <v>134</v>
      </c>
      <c r="Y328" s="61">
        <v>126</v>
      </c>
      <c r="Z328" s="61">
        <v>124</v>
      </c>
      <c r="AA328" s="61">
        <v>124</v>
      </c>
      <c r="AB328" s="62">
        <v>17.518248175182482</v>
      </c>
      <c r="AC328" s="62">
        <v>19.553072625698324</v>
      </c>
      <c r="AD328" s="62">
        <v>16.25</v>
      </c>
      <c r="AE328" s="62">
        <v>24.260355029585799</v>
      </c>
      <c r="AF328" s="62">
        <v>28.767123287671232</v>
      </c>
      <c r="AG328" s="62">
        <v>33.513513513513516</v>
      </c>
      <c r="AH328" s="62">
        <v>41.954022988505749</v>
      </c>
      <c r="AI328" s="62">
        <v>44.444444444444443</v>
      </c>
      <c r="AJ328" s="62">
        <v>54.693877551020407</v>
      </c>
      <c r="AK328" s="62">
        <v>50.602409638554214</v>
      </c>
      <c r="AL328" s="62">
        <v>52.100840336134461</v>
      </c>
      <c r="AM328" s="62">
        <v>52.542372881355938</v>
      </c>
      <c r="AN328" s="25">
        <v>82</v>
      </c>
      <c r="AO328" s="25">
        <v>111</v>
      </c>
      <c r="AP328" s="25">
        <v>96</v>
      </c>
      <c r="AQ328" s="25">
        <v>99</v>
      </c>
      <c r="AR328" s="25">
        <v>90</v>
      </c>
      <c r="AS328" s="25">
        <v>102</v>
      </c>
      <c r="AT328" s="25">
        <v>88</v>
      </c>
      <c r="AU328" s="25">
        <v>129</v>
      </c>
      <c r="AV328" s="25">
        <v>107</v>
      </c>
      <c r="AW328" s="25">
        <v>116</v>
      </c>
      <c r="AX328" s="25">
        <v>111</v>
      </c>
      <c r="AY328" s="25">
        <v>105</v>
      </c>
      <c r="AZ328" s="39">
        <v>59.854014598540154</v>
      </c>
      <c r="BA328" s="39">
        <v>62.011173184357538</v>
      </c>
      <c r="BB328" s="39">
        <v>60</v>
      </c>
      <c r="BC328" s="39">
        <v>58.57988165680473</v>
      </c>
      <c r="BD328" s="39">
        <v>61.643835616438359</v>
      </c>
      <c r="BE328" s="39">
        <v>55.135135135135137</v>
      </c>
      <c r="BF328" s="39">
        <v>50.574712643678168</v>
      </c>
      <c r="BG328" s="39">
        <v>53.086419753086425</v>
      </c>
      <c r="BH328" s="39">
        <v>43.673469387755105</v>
      </c>
      <c r="BI328" s="39">
        <v>46.586345381526108</v>
      </c>
      <c r="BJ328" s="39">
        <v>46.638655462184872</v>
      </c>
      <c r="BK328" s="39">
        <v>44.49152542372881</v>
      </c>
      <c r="BL328" s="61">
        <v>31</v>
      </c>
      <c r="BM328" s="61">
        <v>33</v>
      </c>
      <c r="BN328" s="61">
        <v>38</v>
      </c>
      <c r="BO328" s="61">
        <v>29</v>
      </c>
      <c r="BP328" s="61">
        <v>14</v>
      </c>
      <c r="BQ328" s="61">
        <v>21</v>
      </c>
      <c r="BR328" s="61">
        <v>13</v>
      </c>
      <c r="BS328" s="61">
        <v>6</v>
      </c>
      <c r="BT328" s="61">
        <v>4</v>
      </c>
      <c r="BU328" s="61">
        <v>7</v>
      </c>
      <c r="BV328" s="61">
        <v>3</v>
      </c>
      <c r="BW328" s="61">
        <v>7</v>
      </c>
      <c r="BX328" s="39">
        <v>22.627737226277372</v>
      </c>
      <c r="BY328" s="39">
        <v>18.435754189944134</v>
      </c>
      <c r="BZ328" s="39">
        <v>23.75</v>
      </c>
      <c r="CA328" s="39">
        <v>17.159763313609467</v>
      </c>
      <c r="CB328" s="39">
        <v>9.5890410958904102</v>
      </c>
      <c r="CC328" s="39">
        <v>11.351351351351353</v>
      </c>
      <c r="CD328" s="39">
        <v>7.4712643678160928</v>
      </c>
      <c r="CE328" s="39">
        <v>2.4691358024691357</v>
      </c>
      <c r="CF328" s="39">
        <v>1.6326530612244898</v>
      </c>
      <c r="CG328" s="39">
        <v>2.8112449799196786</v>
      </c>
      <c r="CH328" s="39">
        <v>1.2605042016806722</v>
      </c>
      <c r="CI328" s="39">
        <v>2.9661016949152543</v>
      </c>
      <c r="CJ328" s="25">
        <v>11</v>
      </c>
      <c r="CK328" s="25">
        <v>13</v>
      </c>
      <c r="CL328" s="25">
        <v>8</v>
      </c>
      <c r="CM328" s="25">
        <v>17</v>
      </c>
      <c r="CN328" s="25">
        <v>15</v>
      </c>
      <c r="CO328" s="25">
        <v>22</v>
      </c>
      <c r="CP328" s="25">
        <v>23</v>
      </c>
      <c r="CQ328" s="25">
        <v>39</v>
      </c>
      <c r="CR328" s="25">
        <v>59</v>
      </c>
      <c r="CS328" s="25">
        <v>53</v>
      </c>
      <c r="CT328" s="25">
        <v>37</v>
      </c>
      <c r="CU328" s="25">
        <v>48</v>
      </c>
      <c r="CV328" s="64">
        <v>0</v>
      </c>
      <c r="CW328" s="64">
        <v>3</v>
      </c>
      <c r="CX328" s="64">
        <v>2</v>
      </c>
      <c r="CY328" s="64">
        <v>2</v>
      </c>
      <c r="CZ328" s="64">
        <v>4</v>
      </c>
      <c r="DA328" s="64">
        <v>5</v>
      </c>
      <c r="DB328" s="64">
        <v>14</v>
      </c>
      <c r="DC328" s="64">
        <v>7</v>
      </c>
      <c r="DD328" s="64">
        <v>9</v>
      </c>
      <c r="DE328" s="64">
        <v>9</v>
      </c>
      <c r="DF328" s="64">
        <v>5</v>
      </c>
      <c r="DG328" s="64">
        <v>4</v>
      </c>
      <c r="DH328" s="33">
        <v>5</v>
      </c>
      <c r="DI328" s="33">
        <v>6</v>
      </c>
      <c r="DJ328" s="33">
        <v>8</v>
      </c>
      <c r="DK328" s="33">
        <v>3</v>
      </c>
      <c r="DL328" s="33">
        <v>4</v>
      </c>
      <c r="DM328" s="33">
        <v>6</v>
      </c>
      <c r="DN328" s="34">
        <v>4</v>
      </c>
      <c r="DO328" s="34">
        <v>9</v>
      </c>
      <c r="DP328" s="34">
        <v>9</v>
      </c>
      <c r="DQ328" s="34">
        <v>7</v>
      </c>
      <c r="DR328" s="34">
        <v>8</v>
      </c>
      <c r="DS328" s="34">
        <v>4</v>
      </c>
      <c r="DT328" s="25">
        <v>16</v>
      </c>
      <c r="DU328" s="25">
        <v>22</v>
      </c>
      <c r="DV328" s="25">
        <v>18</v>
      </c>
      <c r="DW328" s="25">
        <v>22</v>
      </c>
      <c r="DX328" s="25">
        <v>23</v>
      </c>
      <c r="DY328" s="25">
        <v>33</v>
      </c>
      <c r="DZ328" s="25">
        <v>41</v>
      </c>
      <c r="EA328" s="25">
        <v>55</v>
      </c>
      <c r="EB328" s="25">
        <v>77</v>
      </c>
      <c r="EC328" s="25">
        <v>69</v>
      </c>
      <c r="ED328" s="25">
        <v>50</v>
      </c>
      <c r="EE328" s="25">
        <v>56</v>
      </c>
      <c r="EF328" s="34">
        <v>68.75</v>
      </c>
      <c r="EG328" s="34">
        <v>59.090909090909093</v>
      </c>
      <c r="EH328" s="34">
        <v>44.444444444444443</v>
      </c>
      <c r="EI328" s="34">
        <v>77.272727272727266</v>
      </c>
      <c r="EJ328" s="34">
        <v>65.217391304347828</v>
      </c>
      <c r="EK328" s="34">
        <v>66.666666666666657</v>
      </c>
      <c r="EL328" s="34">
        <v>56.09756097560976</v>
      </c>
      <c r="EM328" s="34">
        <v>70.909090909090907</v>
      </c>
      <c r="EN328" s="34">
        <v>76.623376623376629</v>
      </c>
      <c r="EO328" s="34">
        <v>76.811594202898547</v>
      </c>
      <c r="EP328" s="34">
        <v>74</v>
      </c>
      <c r="EQ328" s="34">
        <v>85.714285714285708</v>
      </c>
      <c r="ER328" s="34">
        <v>0</v>
      </c>
      <c r="ES328" s="34">
        <v>13.636363636363635</v>
      </c>
      <c r="ET328" s="34">
        <v>11.111111111111111</v>
      </c>
      <c r="EU328" s="34">
        <v>9.0909090909090917</v>
      </c>
      <c r="EV328" s="34">
        <v>17.391304347826086</v>
      </c>
      <c r="EW328" s="34">
        <v>15.151515151515152</v>
      </c>
      <c r="EX328" s="34">
        <v>34.146341463414636</v>
      </c>
      <c r="EY328" s="34">
        <v>12.727272727272727</v>
      </c>
      <c r="EZ328" s="34">
        <v>11.688311688311687</v>
      </c>
      <c r="FA328" s="34">
        <v>13.043478260869565</v>
      </c>
      <c r="FB328" s="34">
        <v>10</v>
      </c>
      <c r="FC328" s="34">
        <v>7.1428571428571423</v>
      </c>
      <c r="FD328" s="42">
        <v>31.25</v>
      </c>
      <c r="FE328" s="42">
        <v>27.27272727272727</v>
      </c>
      <c r="FF328" s="42">
        <v>44.444444444444443</v>
      </c>
      <c r="FG328" s="42">
        <v>13.636363636363635</v>
      </c>
      <c r="FH328" s="42">
        <v>17.391304347826086</v>
      </c>
      <c r="FI328" s="42">
        <v>18.181818181818183</v>
      </c>
      <c r="FJ328" s="42">
        <v>9.7560975609756095</v>
      </c>
      <c r="FK328" s="42">
        <v>16.363636363636363</v>
      </c>
      <c r="FL328" s="42">
        <v>11.688311688311687</v>
      </c>
      <c r="FM328" s="42">
        <v>10.144927536231885</v>
      </c>
      <c r="FN328" s="42">
        <v>16</v>
      </c>
      <c r="FO328" s="42">
        <v>7.1428571428571423</v>
      </c>
      <c r="FP328" s="42">
        <v>14</v>
      </c>
      <c r="FQ328" s="34">
        <v>10</v>
      </c>
      <c r="FR328" s="34">
        <v>11</v>
      </c>
      <c r="FS328" s="34">
        <v>22</v>
      </c>
      <c r="FT328" s="34">
        <v>23</v>
      </c>
      <c r="FU328" s="34">
        <v>32</v>
      </c>
      <c r="FV328" s="34">
        <v>36</v>
      </c>
      <c r="FW328" s="34">
        <v>62</v>
      </c>
      <c r="FX328" s="34">
        <v>90</v>
      </c>
      <c r="FY328" s="34">
        <v>66</v>
      </c>
      <c r="FZ328" s="34">
        <v>70</v>
      </c>
      <c r="GA328" s="34">
        <v>93</v>
      </c>
      <c r="GB328" s="2">
        <v>6</v>
      </c>
      <c r="GC328" s="2">
        <v>12</v>
      </c>
      <c r="GD328" s="2">
        <v>4</v>
      </c>
      <c r="GE328" s="2">
        <v>7</v>
      </c>
      <c r="GF328" s="2">
        <v>6</v>
      </c>
      <c r="GG328" s="2">
        <v>10</v>
      </c>
      <c r="GH328" s="2">
        <v>12</v>
      </c>
      <c r="GI328" s="2">
        <v>12</v>
      </c>
      <c r="GJ328" s="2">
        <v>9</v>
      </c>
      <c r="GK328" s="2">
        <v>10</v>
      </c>
      <c r="GL328" s="2">
        <v>10</v>
      </c>
      <c r="GM328" s="2">
        <v>7</v>
      </c>
      <c r="GN328" s="2">
        <v>2</v>
      </c>
      <c r="GO328" s="2">
        <v>8</v>
      </c>
      <c r="GP328" s="2">
        <v>7</v>
      </c>
      <c r="GQ328" s="2">
        <v>5</v>
      </c>
      <c r="GR328" s="2">
        <v>9</v>
      </c>
      <c r="GS328" s="2">
        <v>8</v>
      </c>
      <c r="GT328" s="2">
        <v>11</v>
      </c>
      <c r="GU328" s="2">
        <v>17</v>
      </c>
      <c r="GV328" s="2">
        <v>10</v>
      </c>
      <c r="GW328" s="2">
        <v>13</v>
      </c>
      <c r="GX328" s="2">
        <v>13</v>
      </c>
      <c r="GY328" s="2">
        <v>9</v>
      </c>
      <c r="GZ328" s="2">
        <v>22</v>
      </c>
      <c r="HA328" s="2">
        <v>30</v>
      </c>
      <c r="HB328" s="2">
        <v>22</v>
      </c>
      <c r="HC328" s="2">
        <v>34</v>
      </c>
      <c r="HD328" s="2">
        <v>38</v>
      </c>
      <c r="HE328" s="2">
        <v>50</v>
      </c>
      <c r="HF328" s="2">
        <v>59</v>
      </c>
      <c r="HG328" s="2">
        <v>91</v>
      </c>
      <c r="HH328" s="2">
        <v>109</v>
      </c>
      <c r="HI328" s="2">
        <v>89</v>
      </c>
      <c r="HJ328" s="2">
        <v>93</v>
      </c>
      <c r="HK328" s="2">
        <v>109</v>
      </c>
      <c r="HL328" s="34">
        <v>63.636363636363633</v>
      </c>
      <c r="HM328" s="34">
        <v>33.333333333333329</v>
      </c>
      <c r="HN328" s="34">
        <v>50</v>
      </c>
      <c r="HO328" s="34">
        <v>64.705882352941174</v>
      </c>
      <c r="HP328" s="34">
        <v>60.526315789473685</v>
      </c>
      <c r="HQ328" s="34">
        <v>64</v>
      </c>
      <c r="HR328" s="34">
        <v>61.016949152542374</v>
      </c>
      <c r="HS328" s="34">
        <v>68.131868131868131</v>
      </c>
      <c r="HT328" s="34">
        <v>82.568807339449549</v>
      </c>
      <c r="HU328" s="34">
        <v>74.157303370786522</v>
      </c>
      <c r="HV328" s="34">
        <v>75.268817204301072</v>
      </c>
      <c r="HW328" s="34">
        <v>85.321100917431195</v>
      </c>
      <c r="HX328" s="39">
        <v>27.27272727272727</v>
      </c>
      <c r="HY328" s="39">
        <v>40</v>
      </c>
      <c r="HZ328" s="39">
        <v>18.181818181818183</v>
      </c>
      <c r="IA328" s="39">
        <v>20.588235294117645</v>
      </c>
      <c r="IB328" s="39">
        <v>15.789473684210526</v>
      </c>
      <c r="IC328" s="39">
        <v>20</v>
      </c>
      <c r="ID328" s="39">
        <v>20.33898305084746</v>
      </c>
      <c r="IE328" s="39">
        <v>13.186813186813188</v>
      </c>
      <c r="IF328" s="39">
        <v>8.2568807339449553</v>
      </c>
      <c r="IG328" s="39">
        <v>11.235955056179774</v>
      </c>
      <c r="IH328" s="39">
        <v>10.75268817204301</v>
      </c>
      <c r="II328" s="39">
        <v>6.4220183486238538</v>
      </c>
      <c r="IJ328" s="39">
        <v>9.0909090909090917</v>
      </c>
      <c r="IK328" s="39">
        <v>26.666666666666668</v>
      </c>
      <c r="IL328" s="39">
        <v>31.818181818181817</v>
      </c>
      <c r="IM328" s="39">
        <v>14.705882352941178</v>
      </c>
      <c r="IN328" s="39">
        <v>23.684210526315788</v>
      </c>
      <c r="IO328" s="39">
        <v>16</v>
      </c>
      <c r="IP328" s="39">
        <v>18.64406779661017</v>
      </c>
      <c r="IQ328" s="39">
        <v>18.681318681318682</v>
      </c>
      <c r="IR328" s="39">
        <v>9.1743119266055047</v>
      </c>
      <c r="IS328" s="39">
        <v>14.606741573033707</v>
      </c>
      <c r="IT328" s="39">
        <v>13.978494623655912</v>
      </c>
      <c r="IU328" s="39">
        <v>8.2568807339449553</v>
      </c>
      <c r="IV328" s="39">
        <v>27</v>
      </c>
      <c r="IW328" s="39">
        <v>44</v>
      </c>
      <c r="IX328" s="39">
        <v>29</v>
      </c>
      <c r="IY328" s="39">
        <v>35</v>
      </c>
      <c r="IZ328" s="39">
        <v>34</v>
      </c>
      <c r="JA328" s="39">
        <v>46</v>
      </c>
      <c r="JB328" s="39">
        <v>39</v>
      </c>
      <c r="JC328" s="39">
        <v>60</v>
      </c>
      <c r="JD328" s="35">
        <v>63</v>
      </c>
      <c r="JE328" s="35">
        <v>62</v>
      </c>
      <c r="JF328" s="35">
        <v>70</v>
      </c>
      <c r="JG328" s="35">
        <v>80</v>
      </c>
      <c r="JH328" s="35">
        <v>25</v>
      </c>
      <c r="JI328" s="35">
        <v>29</v>
      </c>
      <c r="JJ328" s="35">
        <v>25</v>
      </c>
      <c r="JK328" s="35">
        <v>24</v>
      </c>
      <c r="JL328" s="35">
        <v>25</v>
      </c>
      <c r="JM328" s="44">
        <v>25</v>
      </c>
      <c r="JN328" s="44">
        <v>22</v>
      </c>
      <c r="JO328" s="44">
        <v>28</v>
      </c>
      <c r="JP328" s="2">
        <v>12</v>
      </c>
      <c r="JQ328" s="2">
        <v>9</v>
      </c>
      <c r="JR328" s="2">
        <v>16</v>
      </c>
      <c r="JS328" s="2">
        <v>8</v>
      </c>
      <c r="JT328" s="2">
        <v>26</v>
      </c>
      <c r="JU328" s="2">
        <v>30</v>
      </c>
      <c r="JV328" s="2">
        <v>22</v>
      </c>
      <c r="JW328" s="2">
        <v>25</v>
      </c>
      <c r="JX328" s="2">
        <v>16</v>
      </c>
      <c r="JY328" s="2">
        <v>13</v>
      </c>
      <c r="JZ328" s="2">
        <v>14</v>
      </c>
      <c r="KA328" s="2">
        <v>16</v>
      </c>
      <c r="KB328" s="39">
        <v>20</v>
      </c>
      <c r="KC328" s="39">
        <v>22</v>
      </c>
      <c r="KD328" s="39">
        <v>13</v>
      </c>
      <c r="KE328" s="39">
        <v>8</v>
      </c>
      <c r="KF328" s="39">
        <v>78</v>
      </c>
      <c r="KG328" s="39">
        <v>103</v>
      </c>
      <c r="KH328" s="39">
        <v>76</v>
      </c>
      <c r="KI328" s="39">
        <v>84</v>
      </c>
      <c r="KJ328" s="39">
        <v>75</v>
      </c>
      <c r="KK328" s="39">
        <v>84</v>
      </c>
      <c r="KL328" s="39">
        <v>75</v>
      </c>
      <c r="KM328" s="39">
        <v>104</v>
      </c>
      <c r="KN328" s="39">
        <v>95</v>
      </c>
      <c r="KO328" s="39">
        <v>93</v>
      </c>
      <c r="KP328" s="39">
        <v>99</v>
      </c>
      <c r="KQ328" s="39">
        <v>96</v>
      </c>
      <c r="KR328" s="44">
        <v>34.615384615384613</v>
      </c>
      <c r="KS328" s="44">
        <v>42.718446601941743</v>
      </c>
      <c r="KT328" s="44">
        <v>38.15789473684211</v>
      </c>
      <c r="KU328" s="44">
        <v>41.666666666666671</v>
      </c>
      <c r="KV328" s="44">
        <v>45.333333333333329</v>
      </c>
      <c r="KW328" s="44">
        <v>54.761904761904766</v>
      </c>
      <c r="KX328" s="44">
        <v>52</v>
      </c>
      <c r="KY328" s="44">
        <v>57.692307692307686</v>
      </c>
      <c r="KZ328" s="44">
        <v>66.315789473684205</v>
      </c>
      <c r="LA328" s="44">
        <v>66.666666666666657</v>
      </c>
      <c r="LB328" s="44">
        <v>70.707070707070713</v>
      </c>
      <c r="LC328" s="44">
        <v>83.333333333333343</v>
      </c>
      <c r="LD328" s="44">
        <v>32.051282051282051</v>
      </c>
      <c r="LE328" s="44">
        <v>28.155339805825243</v>
      </c>
      <c r="LF328" s="44">
        <v>32.894736842105267</v>
      </c>
      <c r="LG328" s="44">
        <v>28.571428571428569</v>
      </c>
      <c r="LH328" s="44">
        <v>33.333333333333329</v>
      </c>
      <c r="LI328" s="44">
        <v>29.761904761904763</v>
      </c>
      <c r="LJ328" s="44">
        <v>29.333333333333332</v>
      </c>
      <c r="LK328" s="44">
        <v>26.923076923076923</v>
      </c>
      <c r="LL328" s="44">
        <v>12.631578947368421</v>
      </c>
      <c r="LM328" s="44">
        <v>9.67741935483871</v>
      </c>
      <c r="LN328" s="44">
        <v>16.161616161616163</v>
      </c>
      <c r="LO328" s="44">
        <v>8.3333333333333321</v>
      </c>
      <c r="LP328" s="44">
        <v>33.333333333333329</v>
      </c>
      <c r="LQ328" s="44">
        <v>29.126213592233007</v>
      </c>
      <c r="LR328" s="44">
        <v>28.947368421052634</v>
      </c>
      <c r="LS328" s="44">
        <v>29.761904761904763</v>
      </c>
      <c r="LT328" s="44">
        <v>21.333333333333336</v>
      </c>
      <c r="LU328" s="44">
        <v>15.476190476190476</v>
      </c>
      <c r="LV328" s="44">
        <v>18.666666666666668</v>
      </c>
      <c r="LW328" s="44">
        <v>15.384615384615385</v>
      </c>
      <c r="LX328" s="44">
        <v>21.052631578947366</v>
      </c>
      <c r="LY328" s="44">
        <v>23.655913978494624</v>
      </c>
      <c r="LZ328" s="44">
        <v>13.131313131313133</v>
      </c>
      <c r="MA328" s="44">
        <v>8.3333333333333321</v>
      </c>
      <c r="MB328" s="39">
        <v>2</v>
      </c>
      <c r="MC328" s="39">
        <v>7</v>
      </c>
      <c r="MD328" s="39">
        <v>3</v>
      </c>
      <c r="ME328" s="39">
        <v>3</v>
      </c>
      <c r="MF328" s="39">
        <v>5</v>
      </c>
      <c r="MG328" s="39">
        <v>9</v>
      </c>
      <c r="MH328" s="39">
        <v>8</v>
      </c>
      <c r="MI328" s="39">
        <v>10</v>
      </c>
      <c r="MJ328" s="39">
        <v>15</v>
      </c>
      <c r="MK328" s="39">
        <v>10</v>
      </c>
      <c r="ML328" s="39">
        <v>6</v>
      </c>
      <c r="MM328" s="39">
        <v>4</v>
      </c>
      <c r="MN328" s="39">
        <v>16</v>
      </c>
      <c r="MO328" s="39">
        <v>22</v>
      </c>
      <c r="MP328" s="39">
        <v>17</v>
      </c>
      <c r="MQ328" s="39">
        <v>24</v>
      </c>
      <c r="MR328" s="39">
        <v>24</v>
      </c>
      <c r="MS328" s="39">
        <v>31</v>
      </c>
      <c r="MT328" s="39">
        <v>31</v>
      </c>
      <c r="MU328" s="39">
        <v>34</v>
      </c>
      <c r="MV328" s="39">
        <v>39</v>
      </c>
      <c r="MW328" s="44">
        <v>37</v>
      </c>
      <c r="MX328" s="44">
        <v>19</v>
      </c>
      <c r="MY328" s="44">
        <v>19</v>
      </c>
      <c r="MZ328" s="44">
        <v>12.5</v>
      </c>
      <c r="NA328" s="44">
        <v>31.818181818181817</v>
      </c>
      <c r="NB328" s="44">
        <v>17.647058823529413</v>
      </c>
      <c r="NC328" s="44">
        <v>12.5</v>
      </c>
      <c r="ND328" s="44">
        <v>20.833333333333336</v>
      </c>
      <c r="NE328" s="44">
        <v>29.032258064516132</v>
      </c>
      <c r="NF328" s="44">
        <v>25.806451612903224</v>
      </c>
      <c r="NG328" s="44">
        <v>29.411764705882355</v>
      </c>
      <c r="NH328" s="44">
        <v>38.461538461538467</v>
      </c>
      <c r="NI328" s="44">
        <v>27.027027027027028</v>
      </c>
      <c r="NJ328" s="44">
        <v>31.578947368421051</v>
      </c>
      <c r="NK328" s="44">
        <v>21.052631578947366</v>
      </c>
      <c r="NL328" s="39">
        <v>1</v>
      </c>
      <c r="NM328" s="39">
        <v>5</v>
      </c>
      <c r="NN328" s="39">
        <v>4</v>
      </c>
      <c r="NO328" s="39">
        <v>0</v>
      </c>
      <c r="NP328" s="39">
        <v>1</v>
      </c>
      <c r="NQ328" s="39">
        <v>1</v>
      </c>
      <c r="NR328" s="39">
        <v>0</v>
      </c>
      <c r="NS328" s="39">
        <v>0</v>
      </c>
      <c r="NT328" s="39">
        <v>0</v>
      </c>
      <c r="NU328" s="39">
        <v>1</v>
      </c>
      <c r="NV328" s="39">
        <v>1</v>
      </c>
      <c r="NW328" s="39">
        <v>0</v>
      </c>
      <c r="NX328" s="39">
        <v>11</v>
      </c>
      <c r="NY328" s="39">
        <v>20</v>
      </c>
      <c r="NZ328" s="39">
        <v>14</v>
      </c>
      <c r="OA328" s="39">
        <v>8</v>
      </c>
      <c r="OB328" s="39">
        <v>11</v>
      </c>
      <c r="OC328" s="39">
        <v>13</v>
      </c>
      <c r="OD328" s="44">
        <v>2</v>
      </c>
      <c r="OE328" s="44">
        <v>3</v>
      </c>
      <c r="OF328" s="44">
        <v>1</v>
      </c>
      <c r="OG328" s="44">
        <v>3</v>
      </c>
      <c r="OH328" s="44">
        <v>2</v>
      </c>
      <c r="OI328" s="44">
        <v>1</v>
      </c>
      <c r="OJ328" s="44">
        <v>9.0909090909090917</v>
      </c>
      <c r="OK328" s="44">
        <v>25</v>
      </c>
      <c r="OL328" s="44">
        <v>28.571428571428569</v>
      </c>
      <c r="OM328" s="44">
        <v>0</v>
      </c>
      <c r="ON328" s="44">
        <v>9.0909090909090917</v>
      </c>
      <c r="OO328" s="44">
        <v>7.6923076923076925</v>
      </c>
      <c r="OP328" s="44">
        <v>0</v>
      </c>
      <c r="OQ328" s="44">
        <v>0</v>
      </c>
      <c r="OR328" s="44">
        <v>0</v>
      </c>
      <c r="OS328" s="44">
        <v>33.333333333333329</v>
      </c>
      <c r="OT328" s="44">
        <v>50</v>
      </c>
      <c r="OU328" s="44">
        <v>0</v>
      </c>
      <c r="OV328" s="25">
        <v>42</v>
      </c>
      <c r="OW328" s="25">
        <v>53</v>
      </c>
      <c r="OX328" s="25">
        <v>65</v>
      </c>
      <c r="OY328" s="39">
        <v>94</v>
      </c>
      <c r="OZ328" s="39">
        <v>117</v>
      </c>
      <c r="PA328" s="39">
        <v>130</v>
      </c>
      <c r="PB328" s="39">
        <v>146</v>
      </c>
      <c r="PC328" s="39">
        <v>207</v>
      </c>
      <c r="PD328" s="39">
        <v>225</v>
      </c>
      <c r="PE328" s="39">
        <v>220</v>
      </c>
      <c r="PF328" s="39">
        <v>193</v>
      </c>
      <c r="PG328" s="39">
        <v>121</v>
      </c>
      <c r="PH328" s="39">
        <v>153</v>
      </c>
      <c r="PI328" s="39">
        <v>192</v>
      </c>
      <c r="PJ328" s="44">
        <v>192</v>
      </c>
      <c r="PK328" s="44">
        <v>193</v>
      </c>
      <c r="PL328" s="44">
        <v>198</v>
      </c>
      <c r="PM328" s="44">
        <v>217</v>
      </c>
      <c r="PN328" s="44">
        <v>226</v>
      </c>
      <c r="PO328" s="44">
        <v>298</v>
      </c>
      <c r="PP328" s="44">
        <v>329</v>
      </c>
      <c r="PQ328" s="44">
        <v>344</v>
      </c>
      <c r="PR328" s="44">
        <v>307</v>
      </c>
      <c r="PS328" s="44">
        <v>310</v>
      </c>
      <c r="PT328" s="44">
        <v>27.450980392156865</v>
      </c>
      <c r="PU328" s="44">
        <v>27.604166666666668</v>
      </c>
      <c r="PV328" s="44">
        <v>33.854166666666671</v>
      </c>
      <c r="PW328" s="44">
        <v>48.704663212435236</v>
      </c>
      <c r="PX328" s="44">
        <v>59.090909090909093</v>
      </c>
      <c r="PY328" s="44">
        <v>59.907834101382484</v>
      </c>
      <c r="PZ328" s="44">
        <v>64.601769911504419</v>
      </c>
      <c r="QA328" s="44">
        <v>69.463087248322154</v>
      </c>
      <c r="QB328" s="44">
        <v>68.389057750759875</v>
      </c>
      <c r="QC328" s="44">
        <v>63.953488372093027</v>
      </c>
      <c r="QD328" s="44">
        <v>62.866449511400646</v>
      </c>
      <c r="QE328" s="44">
        <v>39.032258064516128</v>
      </c>
      <c r="QF328" s="25">
        <v>57</v>
      </c>
      <c r="QG328" s="25">
        <v>80</v>
      </c>
      <c r="QH328" s="25">
        <v>83</v>
      </c>
      <c r="QI328" s="25">
        <v>100</v>
      </c>
      <c r="QJ328" s="25">
        <v>111</v>
      </c>
      <c r="QK328" s="25">
        <v>128</v>
      </c>
      <c r="QL328" s="25">
        <v>142</v>
      </c>
      <c r="QM328" s="25">
        <v>198</v>
      </c>
      <c r="QN328" s="25">
        <v>205</v>
      </c>
      <c r="QO328" s="25">
        <v>202</v>
      </c>
      <c r="QP328" s="25">
        <v>104</v>
      </c>
      <c r="QQ328" s="25">
        <v>153</v>
      </c>
      <c r="QR328" s="25">
        <v>192</v>
      </c>
      <c r="QS328" s="25">
        <v>192</v>
      </c>
      <c r="QT328" s="25">
        <v>193</v>
      </c>
      <c r="QU328" s="25">
        <v>198</v>
      </c>
      <c r="QV328" s="25">
        <v>217</v>
      </c>
      <c r="QW328" s="25">
        <v>226</v>
      </c>
      <c r="QX328" s="25">
        <v>298</v>
      </c>
      <c r="QY328" s="25">
        <v>329</v>
      </c>
      <c r="QZ328" s="25">
        <v>344</v>
      </c>
      <c r="RA328" s="25">
        <v>307</v>
      </c>
      <c r="RB328" s="44">
        <v>37.254901960784316</v>
      </c>
      <c r="RC328" s="44">
        <v>41.666666666666671</v>
      </c>
      <c r="RD328" s="44">
        <v>43.229166666666671</v>
      </c>
      <c r="RE328" s="44">
        <v>51.813471502590666</v>
      </c>
      <c r="RF328" s="44">
        <v>56.060606060606055</v>
      </c>
      <c r="RG328" s="44">
        <v>58.986175115207374</v>
      </c>
      <c r="RH328" s="44">
        <v>62.831858407079643</v>
      </c>
      <c r="RI328" s="44">
        <v>66.442953020134226</v>
      </c>
      <c r="RJ328" s="44">
        <v>62.310030395136771</v>
      </c>
      <c r="RK328" s="44">
        <v>58.720930232558146</v>
      </c>
      <c r="RL328" s="44">
        <v>33.876221498371336</v>
      </c>
      <c r="RM328" s="25">
        <v>39</v>
      </c>
      <c r="RN328" s="25">
        <v>70</v>
      </c>
      <c r="RO328" s="25">
        <v>67</v>
      </c>
      <c r="RP328" s="25">
        <v>78</v>
      </c>
      <c r="RQ328" s="25">
        <v>81</v>
      </c>
      <c r="RR328" s="25">
        <v>103</v>
      </c>
      <c r="RS328" s="25">
        <v>97</v>
      </c>
      <c r="RT328" s="25">
        <v>118</v>
      </c>
      <c r="RU328" s="25">
        <v>122</v>
      </c>
      <c r="RV328" s="25">
        <v>122</v>
      </c>
      <c r="RW328" s="25">
        <v>109</v>
      </c>
      <c r="RX328" s="25">
        <v>132</v>
      </c>
      <c r="RY328" s="25">
        <v>47</v>
      </c>
      <c r="RZ328" s="25">
        <v>51</v>
      </c>
      <c r="SA328" s="25">
        <v>48</v>
      </c>
      <c r="SB328" s="25">
        <v>55</v>
      </c>
      <c r="SC328" s="25">
        <v>52</v>
      </c>
      <c r="SD328" s="25">
        <v>64</v>
      </c>
      <c r="SE328" s="25">
        <v>59</v>
      </c>
      <c r="SF328" s="25">
        <v>93</v>
      </c>
      <c r="SG328" s="25">
        <v>105</v>
      </c>
      <c r="SH328" s="25">
        <v>89</v>
      </c>
      <c r="SI328" s="25">
        <v>89</v>
      </c>
      <c r="SJ328" s="25">
        <v>119</v>
      </c>
      <c r="SK328" s="25">
        <v>36</v>
      </c>
      <c r="SL328" s="25">
        <v>38</v>
      </c>
      <c r="SM328" s="25">
        <v>42</v>
      </c>
      <c r="SN328" s="25">
        <v>42</v>
      </c>
      <c r="SO328" s="25">
        <v>41</v>
      </c>
      <c r="SP328" s="25">
        <v>54</v>
      </c>
      <c r="SQ328" s="25">
        <v>44</v>
      </c>
      <c r="SR328" s="25">
        <v>58</v>
      </c>
      <c r="SS328" s="25">
        <v>63</v>
      </c>
      <c r="ST328" s="25">
        <v>60</v>
      </c>
      <c r="SU328" s="25">
        <v>46</v>
      </c>
      <c r="SV328" s="25">
        <v>77</v>
      </c>
      <c r="SW328" s="44">
        <v>28.467153284671532</v>
      </c>
      <c r="SX328" s="44">
        <v>39.106145251396647</v>
      </c>
      <c r="SY328" s="44">
        <v>41.875</v>
      </c>
      <c r="SZ328" s="44">
        <v>46.153846153846153</v>
      </c>
      <c r="TA328" s="44">
        <v>55.479452054794521</v>
      </c>
      <c r="TB328" s="44">
        <v>55.67567567567567</v>
      </c>
      <c r="TC328" s="44">
        <v>55.747126436781613</v>
      </c>
      <c r="TD328" s="44">
        <v>48.559670781893004</v>
      </c>
      <c r="TE328" s="44">
        <v>49.795918367346935</v>
      </c>
      <c r="TF328" s="44">
        <v>48.99598393574297</v>
      </c>
      <c r="TG328" s="44">
        <v>45.798319327731093</v>
      </c>
      <c r="TH328" s="44">
        <v>55.932203389830505</v>
      </c>
      <c r="TI328" s="44">
        <v>34.306569343065696</v>
      </c>
      <c r="TJ328" s="44">
        <v>28.491620111731841</v>
      </c>
      <c r="TK328" s="44">
        <v>30</v>
      </c>
      <c r="TL328" s="44">
        <v>32.544378698224854</v>
      </c>
      <c r="TM328" s="44">
        <v>35.61643835616438</v>
      </c>
      <c r="TN328" s="44">
        <v>34.594594594594597</v>
      </c>
      <c r="TO328" s="44">
        <v>33.90804597701149</v>
      </c>
      <c r="TP328" s="44">
        <v>38.271604938271601</v>
      </c>
      <c r="TQ328" s="44">
        <v>42.857142857142854</v>
      </c>
      <c r="TR328" s="44">
        <v>35.742971887550198</v>
      </c>
      <c r="TS328" s="44">
        <v>37.394957983193279</v>
      </c>
      <c r="TT328" s="44">
        <v>50.423728813559322</v>
      </c>
      <c r="TU328" s="44">
        <v>26.277372262773724</v>
      </c>
      <c r="TV328" s="44">
        <v>21.229050279329609</v>
      </c>
      <c r="TW328" s="44">
        <v>26.25</v>
      </c>
      <c r="TX328" s="44">
        <v>24.852071005917161</v>
      </c>
      <c r="TY328" s="44">
        <v>28.082191780821919</v>
      </c>
      <c r="TZ328" s="44">
        <v>29.189189189189189</v>
      </c>
      <c r="UA328" s="44">
        <v>25.287356321839084</v>
      </c>
      <c r="UB328" s="44">
        <v>23.868312757201647</v>
      </c>
      <c r="UC328" s="44">
        <v>25.714285714285712</v>
      </c>
      <c r="UD328" s="44">
        <v>24.096385542168676</v>
      </c>
      <c r="UE328" s="44">
        <v>19.327731092436977</v>
      </c>
      <c r="UF328" s="44">
        <v>32.627118644067799</v>
      </c>
    </row>
    <row r="329" spans="1:552" x14ac:dyDescent="0.25">
      <c r="A329" s="2" t="str">
        <f t="shared" si="5"/>
        <v>24 Rio Grande do Norte</v>
      </c>
      <c r="B329" s="2">
        <v>24</v>
      </c>
      <c r="C329" s="2" t="s">
        <v>17</v>
      </c>
      <c r="D329" s="56">
        <v>55</v>
      </c>
      <c r="E329" s="56">
        <v>50</v>
      </c>
      <c r="F329" s="56">
        <v>66</v>
      </c>
      <c r="G329" s="56">
        <v>87</v>
      </c>
      <c r="H329" s="56">
        <v>101</v>
      </c>
      <c r="I329" s="56">
        <v>78</v>
      </c>
      <c r="J329" s="56">
        <v>70</v>
      </c>
      <c r="K329" s="56">
        <v>109</v>
      </c>
      <c r="L329" s="56">
        <v>131</v>
      </c>
      <c r="M329" s="56">
        <v>119</v>
      </c>
      <c r="N329" s="56">
        <v>98</v>
      </c>
      <c r="O329" s="56">
        <v>110</v>
      </c>
      <c r="P329" s="61">
        <v>14</v>
      </c>
      <c r="Q329" s="61">
        <v>22</v>
      </c>
      <c r="R329" s="61">
        <v>24</v>
      </c>
      <c r="S329" s="61">
        <v>30</v>
      </c>
      <c r="T329" s="61">
        <v>39</v>
      </c>
      <c r="U329" s="61">
        <v>31</v>
      </c>
      <c r="V329" s="61">
        <v>28</v>
      </c>
      <c r="W329" s="61">
        <v>50</v>
      </c>
      <c r="X329" s="61">
        <v>72</v>
      </c>
      <c r="Y329" s="61">
        <v>72</v>
      </c>
      <c r="Z329" s="61">
        <v>49</v>
      </c>
      <c r="AA329" s="61">
        <v>60</v>
      </c>
      <c r="AB329" s="62">
        <v>25.454545454545453</v>
      </c>
      <c r="AC329" s="62">
        <v>44</v>
      </c>
      <c r="AD329" s="62">
        <v>36.363636363636367</v>
      </c>
      <c r="AE329" s="62">
        <v>34.482758620689658</v>
      </c>
      <c r="AF329" s="62">
        <v>38.613861386138616</v>
      </c>
      <c r="AG329" s="62">
        <v>39.743589743589745</v>
      </c>
      <c r="AH329" s="62">
        <v>40</v>
      </c>
      <c r="AI329" s="62">
        <v>45.871559633027523</v>
      </c>
      <c r="AJ329" s="62">
        <v>54.961832061068705</v>
      </c>
      <c r="AK329" s="62">
        <v>60.504201680672267</v>
      </c>
      <c r="AL329" s="62">
        <v>50</v>
      </c>
      <c r="AM329" s="62">
        <v>54.54545454545454</v>
      </c>
      <c r="AN329" s="25">
        <v>39</v>
      </c>
      <c r="AO329" s="25">
        <v>28</v>
      </c>
      <c r="AP329" s="25">
        <v>38</v>
      </c>
      <c r="AQ329" s="25">
        <v>51</v>
      </c>
      <c r="AR329" s="25">
        <v>58</v>
      </c>
      <c r="AS329" s="25">
        <v>40</v>
      </c>
      <c r="AT329" s="25">
        <v>37</v>
      </c>
      <c r="AU329" s="25">
        <v>52</v>
      </c>
      <c r="AV329" s="25">
        <v>52</v>
      </c>
      <c r="AW329" s="25">
        <v>40</v>
      </c>
      <c r="AX329" s="25">
        <v>43</v>
      </c>
      <c r="AY329" s="25">
        <v>43</v>
      </c>
      <c r="AZ329" s="39">
        <v>70.909090909090907</v>
      </c>
      <c r="BA329" s="39">
        <v>56.000000000000007</v>
      </c>
      <c r="BB329" s="39">
        <v>57.575757575757578</v>
      </c>
      <c r="BC329" s="39">
        <v>58.620689655172406</v>
      </c>
      <c r="BD329" s="39">
        <v>57.42574257425742</v>
      </c>
      <c r="BE329" s="39">
        <v>51.282051282051277</v>
      </c>
      <c r="BF329" s="39">
        <v>52.857142857142861</v>
      </c>
      <c r="BG329" s="39">
        <v>47.706422018348626</v>
      </c>
      <c r="BH329" s="39">
        <v>39.694656488549619</v>
      </c>
      <c r="BI329" s="39">
        <v>33.613445378151262</v>
      </c>
      <c r="BJ329" s="39">
        <v>43.877551020408163</v>
      </c>
      <c r="BK329" s="39">
        <v>39.090909090909093</v>
      </c>
      <c r="BL329" s="61">
        <v>2</v>
      </c>
      <c r="BM329" s="61">
        <v>0</v>
      </c>
      <c r="BN329" s="61">
        <v>4</v>
      </c>
      <c r="BO329" s="61">
        <v>6</v>
      </c>
      <c r="BP329" s="61">
        <v>4</v>
      </c>
      <c r="BQ329" s="61">
        <v>7</v>
      </c>
      <c r="BR329" s="61">
        <v>5</v>
      </c>
      <c r="BS329" s="61">
        <v>7</v>
      </c>
      <c r="BT329" s="61">
        <v>7</v>
      </c>
      <c r="BU329" s="61">
        <v>7</v>
      </c>
      <c r="BV329" s="61">
        <v>6</v>
      </c>
      <c r="BW329" s="61">
        <v>7</v>
      </c>
      <c r="BX329" s="39">
        <v>3.6363636363636362</v>
      </c>
      <c r="BY329" s="39">
        <v>0</v>
      </c>
      <c r="BZ329" s="39">
        <v>6.0606060606060606</v>
      </c>
      <c r="CA329" s="39">
        <v>6.8965517241379306</v>
      </c>
      <c r="CB329" s="39">
        <v>3.9603960396039604</v>
      </c>
      <c r="CC329" s="39">
        <v>8.9743589743589745</v>
      </c>
      <c r="CD329" s="39">
        <v>7.1428571428571423</v>
      </c>
      <c r="CE329" s="39">
        <v>6.4220183486238538</v>
      </c>
      <c r="CF329" s="39">
        <v>5.343511450381679</v>
      </c>
      <c r="CG329" s="39">
        <v>5.8823529411764701</v>
      </c>
      <c r="CH329" s="39">
        <v>6.1224489795918364</v>
      </c>
      <c r="CI329" s="39">
        <v>6.3636363636363633</v>
      </c>
      <c r="CJ329" s="25">
        <v>3</v>
      </c>
      <c r="CK329" s="25">
        <v>10</v>
      </c>
      <c r="CL329" s="25">
        <v>8</v>
      </c>
      <c r="CM329" s="25">
        <v>7</v>
      </c>
      <c r="CN329" s="25">
        <v>20</v>
      </c>
      <c r="CO329" s="25">
        <v>14</v>
      </c>
      <c r="CP329" s="25">
        <v>9</v>
      </c>
      <c r="CQ329" s="25">
        <v>16</v>
      </c>
      <c r="CR329" s="25">
        <v>40</v>
      </c>
      <c r="CS329" s="25">
        <v>37</v>
      </c>
      <c r="CT329" s="25">
        <v>21</v>
      </c>
      <c r="CU329" s="25">
        <v>25</v>
      </c>
      <c r="CV329" s="64">
        <v>1</v>
      </c>
      <c r="CW329" s="64">
        <v>3</v>
      </c>
      <c r="CX329" s="64">
        <v>2</v>
      </c>
      <c r="CY329" s="64">
        <v>2</v>
      </c>
      <c r="CZ329" s="64">
        <v>5</v>
      </c>
      <c r="DA329" s="64">
        <v>2</v>
      </c>
      <c r="DB329" s="64">
        <v>2</v>
      </c>
      <c r="DC329" s="64">
        <v>2</v>
      </c>
      <c r="DD329" s="64">
        <v>2</v>
      </c>
      <c r="DE329" s="64">
        <v>3</v>
      </c>
      <c r="DF329" s="64">
        <v>1</v>
      </c>
      <c r="DG329" s="64">
        <v>1</v>
      </c>
      <c r="DH329" s="33">
        <v>5</v>
      </c>
      <c r="DI329" s="33">
        <v>2</v>
      </c>
      <c r="DJ329" s="33">
        <v>3</v>
      </c>
      <c r="DK329" s="33">
        <v>7</v>
      </c>
      <c r="DL329" s="33">
        <v>7</v>
      </c>
      <c r="DM329" s="33">
        <v>4</v>
      </c>
      <c r="DN329" s="34">
        <v>5</v>
      </c>
      <c r="DO329" s="34">
        <v>5</v>
      </c>
      <c r="DP329" s="34">
        <v>6</v>
      </c>
      <c r="DQ329" s="34">
        <v>7</v>
      </c>
      <c r="DR329" s="34">
        <v>2</v>
      </c>
      <c r="DS329" s="34">
        <v>3</v>
      </c>
      <c r="DT329" s="25">
        <v>9</v>
      </c>
      <c r="DU329" s="25">
        <v>15</v>
      </c>
      <c r="DV329" s="25">
        <v>13</v>
      </c>
      <c r="DW329" s="25">
        <v>16</v>
      </c>
      <c r="DX329" s="25">
        <v>32</v>
      </c>
      <c r="DY329" s="25">
        <v>20</v>
      </c>
      <c r="DZ329" s="25">
        <v>16</v>
      </c>
      <c r="EA329" s="25">
        <v>23</v>
      </c>
      <c r="EB329" s="25">
        <v>48</v>
      </c>
      <c r="EC329" s="25">
        <v>47</v>
      </c>
      <c r="ED329" s="25">
        <v>24</v>
      </c>
      <c r="EE329" s="25">
        <v>29</v>
      </c>
      <c r="EF329" s="34">
        <v>33.333333333333329</v>
      </c>
      <c r="EG329" s="34">
        <v>66.666666666666657</v>
      </c>
      <c r="EH329" s="34">
        <v>61.53846153846154</v>
      </c>
      <c r="EI329" s="34">
        <v>43.75</v>
      </c>
      <c r="EJ329" s="34">
        <v>62.5</v>
      </c>
      <c r="EK329" s="34">
        <v>70</v>
      </c>
      <c r="EL329" s="34">
        <v>56.25</v>
      </c>
      <c r="EM329" s="34">
        <v>69.565217391304344</v>
      </c>
      <c r="EN329" s="34">
        <v>83.333333333333343</v>
      </c>
      <c r="EO329" s="34">
        <v>78.723404255319153</v>
      </c>
      <c r="EP329" s="34">
        <v>87.5</v>
      </c>
      <c r="EQ329" s="34">
        <v>86.206896551724128</v>
      </c>
      <c r="ER329" s="34">
        <v>11.111111111111111</v>
      </c>
      <c r="ES329" s="34">
        <v>20</v>
      </c>
      <c r="ET329" s="34">
        <v>15.384615384615385</v>
      </c>
      <c r="EU329" s="34">
        <v>12.5</v>
      </c>
      <c r="EV329" s="34">
        <v>15.625</v>
      </c>
      <c r="EW329" s="34">
        <v>10</v>
      </c>
      <c r="EX329" s="34">
        <v>12.5</v>
      </c>
      <c r="EY329" s="34">
        <v>8.695652173913043</v>
      </c>
      <c r="EZ329" s="34">
        <v>4.1666666666666661</v>
      </c>
      <c r="FA329" s="34">
        <v>6.3829787234042552</v>
      </c>
      <c r="FB329" s="34">
        <v>4.1666666666666661</v>
      </c>
      <c r="FC329" s="34">
        <v>3.4482758620689653</v>
      </c>
      <c r="FD329" s="42">
        <v>55.555555555555557</v>
      </c>
      <c r="FE329" s="42">
        <v>13.333333333333334</v>
      </c>
      <c r="FF329" s="42">
        <v>23.076923076923077</v>
      </c>
      <c r="FG329" s="42">
        <v>43.75</v>
      </c>
      <c r="FH329" s="42">
        <v>21.875</v>
      </c>
      <c r="FI329" s="42">
        <v>20</v>
      </c>
      <c r="FJ329" s="42">
        <v>31.25</v>
      </c>
      <c r="FK329" s="42">
        <v>21.739130434782609</v>
      </c>
      <c r="FL329" s="42">
        <v>12.5</v>
      </c>
      <c r="FM329" s="42">
        <v>14.893617021276595</v>
      </c>
      <c r="FN329" s="42">
        <v>8.3333333333333321</v>
      </c>
      <c r="FO329" s="42">
        <v>10.344827586206897</v>
      </c>
      <c r="FP329" s="42">
        <v>7</v>
      </c>
      <c r="FQ329" s="34">
        <v>13</v>
      </c>
      <c r="FR329" s="34">
        <v>13</v>
      </c>
      <c r="FS329" s="34">
        <v>12</v>
      </c>
      <c r="FT329" s="34">
        <v>25</v>
      </c>
      <c r="FU329" s="34">
        <v>21</v>
      </c>
      <c r="FV329" s="34">
        <v>15</v>
      </c>
      <c r="FW329" s="34">
        <v>28</v>
      </c>
      <c r="FX329" s="34">
        <v>56</v>
      </c>
      <c r="FY329" s="34">
        <v>54</v>
      </c>
      <c r="FZ329" s="34">
        <v>35</v>
      </c>
      <c r="GA329" s="34">
        <v>45</v>
      </c>
      <c r="GB329" s="2">
        <v>3</v>
      </c>
      <c r="GC329" s="2">
        <v>5</v>
      </c>
      <c r="GD329" s="2">
        <v>2</v>
      </c>
      <c r="GE329" s="2">
        <v>7</v>
      </c>
      <c r="GF329" s="2">
        <v>4</v>
      </c>
      <c r="GG329" s="2">
        <v>4</v>
      </c>
      <c r="GH329" s="2">
        <v>3</v>
      </c>
      <c r="GI329" s="2">
        <v>3</v>
      </c>
      <c r="GJ329" s="2">
        <v>1</v>
      </c>
      <c r="GK329" s="2">
        <v>2</v>
      </c>
      <c r="GL329" s="2">
        <v>5</v>
      </c>
      <c r="GM329" s="2">
        <v>5</v>
      </c>
      <c r="GN329" s="2">
        <v>2</v>
      </c>
      <c r="GO329" s="2">
        <v>2</v>
      </c>
      <c r="GP329" s="2">
        <v>6</v>
      </c>
      <c r="GQ329" s="2">
        <v>9</v>
      </c>
      <c r="GR329" s="2">
        <v>7</v>
      </c>
      <c r="GS329" s="2">
        <v>5</v>
      </c>
      <c r="GT329" s="2">
        <v>2</v>
      </c>
      <c r="GU329" s="2">
        <v>8</v>
      </c>
      <c r="GV329" s="2">
        <v>7</v>
      </c>
      <c r="GW329" s="2">
        <v>7</v>
      </c>
      <c r="GX329" s="2">
        <v>5</v>
      </c>
      <c r="GY329" s="2">
        <v>4</v>
      </c>
      <c r="GZ329" s="2">
        <v>12</v>
      </c>
      <c r="HA329" s="2">
        <v>20</v>
      </c>
      <c r="HB329" s="2">
        <v>21</v>
      </c>
      <c r="HC329" s="2">
        <v>28</v>
      </c>
      <c r="HD329" s="2">
        <v>36</v>
      </c>
      <c r="HE329" s="2">
        <v>30</v>
      </c>
      <c r="HF329" s="2">
        <v>20</v>
      </c>
      <c r="HG329" s="2">
        <v>39</v>
      </c>
      <c r="HH329" s="2">
        <v>64</v>
      </c>
      <c r="HI329" s="2">
        <v>63</v>
      </c>
      <c r="HJ329" s="2">
        <v>45</v>
      </c>
      <c r="HK329" s="2">
        <v>54</v>
      </c>
      <c r="HL329" s="34">
        <v>58.333333333333336</v>
      </c>
      <c r="HM329" s="34">
        <v>65</v>
      </c>
      <c r="HN329" s="34">
        <v>61.904761904761905</v>
      </c>
      <c r="HO329" s="34">
        <v>42.857142857142854</v>
      </c>
      <c r="HP329" s="34">
        <v>69.444444444444443</v>
      </c>
      <c r="HQ329" s="34">
        <v>70</v>
      </c>
      <c r="HR329" s="34">
        <v>75</v>
      </c>
      <c r="HS329" s="34">
        <v>71.794871794871796</v>
      </c>
      <c r="HT329" s="34">
        <v>87.5</v>
      </c>
      <c r="HU329" s="34">
        <v>85.714285714285708</v>
      </c>
      <c r="HV329" s="34">
        <v>77.777777777777786</v>
      </c>
      <c r="HW329" s="34">
        <v>83.333333333333343</v>
      </c>
      <c r="HX329" s="39">
        <v>25</v>
      </c>
      <c r="HY329" s="39">
        <v>25</v>
      </c>
      <c r="HZ329" s="39">
        <v>9.5238095238095237</v>
      </c>
      <c r="IA329" s="39">
        <v>25</v>
      </c>
      <c r="IB329" s="39">
        <v>11.111111111111111</v>
      </c>
      <c r="IC329" s="39">
        <v>13.333333333333334</v>
      </c>
      <c r="ID329" s="39">
        <v>15</v>
      </c>
      <c r="IE329" s="39">
        <v>7.6923076923076925</v>
      </c>
      <c r="IF329" s="39">
        <v>1.5625</v>
      </c>
      <c r="IG329" s="39">
        <v>3.1746031746031744</v>
      </c>
      <c r="IH329" s="39">
        <v>11.111111111111111</v>
      </c>
      <c r="II329" s="39">
        <v>9.2592592592592595</v>
      </c>
      <c r="IJ329" s="39">
        <v>16.666666666666664</v>
      </c>
      <c r="IK329" s="39">
        <v>10</v>
      </c>
      <c r="IL329" s="39">
        <v>28.571428571428569</v>
      </c>
      <c r="IM329" s="39">
        <v>32.142857142857146</v>
      </c>
      <c r="IN329" s="39">
        <v>19.444444444444446</v>
      </c>
      <c r="IO329" s="39">
        <v>16.666666666666664</v>
      </c>
      <c r="IP329" s="39">
        <v>10</v>
      </c>
      <c r="IQ329" s="39">
        <v>20.512820512820511</v>
      </c>
      <c r="IR329" s="39">
        <v>10.9375</v>
      </c>
      <c r="IS329" s="39">
        <v>11.111111111111111</v>
      </c>
      <c r="IT329" s="39">
        <v>11.111111111111111</v>
      </c>
      <c r="IU329" s="39">
        <v>7.4074074074074066</v>
      </c>
      <c r="IV329" s="39">
        <v>12</v>
      </c>
      <c r="IW329" s="39">
        <v>9</v>
      </c>
      <c r="IX329" s="39">
        <v>9</v>
      </c>
      <c r="IY329" s="39">
        <v>20</v>
      </c>
      <c r="IZ329" s="39">
        <v>21</v>
      </c>
      <c r="JA329" s="39">
        <v>16</v>
      </c>
      <c r="JB329" s="39">
        <v>14</v>
      </c>
      <c r="JC329" s="39">
        <v>26</v>
      </c>
      <c r="JD329" s="35">
        <v>36</v>
      </c>
      <c r="JE329" s="35">
        <v>28</v>
      </c>
      <c r="JF329" s="35">
        <v>29</v>
      </c>
      <c r="JG329" s="35">
        <v>28</v>
      </c>
      <c r="JH329" s="35">
        <v>5</v>
      </c>
      <c r="JI329" s="35">
        <v>6</v>
      </c>
      <c r="JJ329" s="35">
        <v>5</v>
      </c>
      <c r="JK329" s="35">
        <v>17</v>
      </c>
      <c r="JL329" s="35">
        <v>13</v>
      </c>
      <c r="JM329" s="44">
        <v>9</v>
      </c>
      <c r="JN329" s="44">
        <v>10</v>
      </c>
      <c r="JO329" s="44">
        <v>7</v>
      </c>
      <c r="JP329" s="2">
        <v>7</v>
      </c>
      <c r="JQ329" s="2">
        <v>4</v>
      </c>
      <c r="JR329" s="2">
        <v>2</v>
      </c>
      <c r="JS329" s="2">
        <v>3</v>
      </c>
      <c r="JT329" s="2">
        <v>19</v>
      </c>
      <c r="JU329" s="2">
        <v>11</v>
      </c>
      <c r="JV329" s="2">
        <v>16</v>
      </c>
      <c r="JW329" s="2">
        <v>8</v>
      </c>
      <c r="JX329" s="2">
        <v>19</v>
      </c>
      <c r="JY329" s="2">
        <v>10</v>
      </c>
      <c r="JZ329" s="2">
        <v>9</v>
      </c>
      <c r="KA329" s="2">
        <v>13</v>
      </c>
      <c r="KB329" s="39">
        <v>6</v>
      </c>
      <c r="KC329" s="39">
        <v>6</v>
      </c>
      <c r="KD329" s="39">
        <v>10</v>
      </c>
      <c r="KE329" s="39">
        <v>10</v>
      </c>
      <c r="KF329" s="39">
        <v>36</v>
      </c>
      <c r="KG329" s="39">
        <v>26</v>
      </c>
      <c r="KH329" s="39">
        <v>30</v>
      </c>
      <c r="KI329" s="39">
        <v>45</v>
      </c>
      <c r="KJ329" s="39">
        <v>53</v>
      </c>
      <c r="KK329" s="39">
        <v>35</v>
      </c>
      <c r="KL329" s="39">
        <v>33</v>
      </c>
      <c r="KM329" s="39">
        <v>46</v>
      </c>
      <c r="KN329" s="39">
        <v>49</v>
      </c>
      <c r="KO329" s="39">
        <v>38</v>
      </c>
      <c r="KP329" s="39">
        <v>41</v>
      </c>
      <c r="KQ329" s="39">
        <v>41</v>
      </c>
      <c r="KR329" s="44">
        <v>33.333333333333329</v>
      </c>
      <c r="KS329" s="44">
        <v>34.615384615384613</v>
      </c>
      <c r="KT329" s="44">
        <v>30</v>
      </c>
      <c r="KU329" s="44">
        <v>44.444444444444443</v>
      </c>
      <c r="KV329" s="44">
        <v>39.622641509433961</v>
      </c>
      <c r="KW329" s="44">
        <v>45.714285714285715</v>
      </c>
      <c r="KX329" s="44">
        <v>42.424242424242422</v>
      </c>
      <c r="KY329" s="44">
        <v>56.521739130434781</v>
      </c>
      <c r="KZ329" s="44">
        <v>73.469387755102048</v>
      </c>
      <c r="LA329" s="44">
        <v>73.68421052631578</v>
      </c>
      <c r="LB329" s="44">
        <v>70.731707317073173</v>
      </c>
      <c r="LC329" s="44">
        <v>68.292682926829272</v>
      </c>
      <c r="LD329" s="44">
        <v>13.888888888888889</v>
      </c>
      <c r="LE329" s="44">
        <v>23.076923076923077</v>
      </c>
      <c r="LF329" s="44">
        <v>16.666666666666664</v>
      </c>
      <c r="LG329" s="44">
        <v>37.777777777777779</v>
      </c>
      <c r="LH329" s="44">
        <v>24.528301886792452</v>
      </c>
      <c r="LI329" s="44">
        <v>25.714285714285712</v>
      </c>
      <c r="LJ329" s="44">
        <v>30.303030303030305</v>
      </c>
      <c r="LK329" s="44">
        <v>15.217391304347828</v>
      </c>
      <c r="LL329" s="44">
        <v>14.285714285714285</v>
      </c>
      <c r="LM329" s="44">
        <v>10.526315789473683</v>
      </c>
      <c r="LN329" s="44">
        <v>4.8780487804878048</v>
      </c>
      <c r="LO329" s="44">
        <v>7.3170731707317067</v>
      </c>
      <c r="LP329" s="44">
        <v>52.777777777777779</v>
      </c>
      <c r="LQ329" s="44">
        <v>42.307692307692307</v>
      </c>
      <c r="LR329" s="44">
        <v>53.333333333333336</v>
      </c>
      <c r="LS329" s="44">
        <v>17.777777777777779</v>
      </c>
      <c r="LT329" s="44">
        <v>35.849056603773583</v>
      </c>
      <c r="LU329" s="44">
        <v>28.571428571428569</v>
      </c>
      <c r="LV329" s="44">
        <v>27.27272727272727</v>
      </c>
      <c r="LW329" s="44">
        <v>28.260869565217391</v>
      </c>
      <c r="LX329" s="44">
        <v>12.244897959183673</v>
      </c>
      <c r="LY329" s="44">
        <v>15.789473684210526</v>
      </c>
      <c r="LZ329" s="44">
        <v>24.390243902439025</v>
      </c>
      <c r="MA329" s="44">
        <v>24.390243902439025</v>
      </c>
      <c r="MB329" s="39">
        <v>4</v>
      </c>
      <c r="MC329" s="39">
        <v>5</v>
      </c>
      <c r="MD329" s="39">
        <v>3</v>
      </c>
      <c r="ME329" s="39">
        <v>5</v>
      </c>
      <c r="MF329" s="39">
        <v>3</v>
      </c>
      <c r="MG329" s="39">
        <v>6</v>
      </c>
      <c r="MH329" s="39">
        <v>4</v>
      </c>
      <c r="MI329" s="39">
        <v>9</v>
      </c>
      <c r="MJ329" s="39">
        <v>8</v>
      </c>
      <c r="MK329" s="39">
        <v>8</v>
      </c>
      <c r="ML329" s="39">
        <v>1</v>
      </c>
      <c r="MM329" s="39">
        <v>4</v>
      </c>
      <c r="MN329" s="39">
        <v>9</v>
      </c>
      <c r="MO329" s="39">
        <v>16</v>
      </c>
      <c r="MP329" s="39">
        <v>13</v>
      </c>
      <c r="MQ329" s="39">
        <v>18</v>
      </c>
      <c r="MR329" s="39">
        <v>33</v>
      </c>
      <c r="MS329" s="39">
        <v>20</v>
      </c>
      <c r="MT329" s="39">
        <v>10</v>
      </c>
      <c r="MU329" s="39">
        <v>20</v>
      </c>
      <c r="MV329" s="39">
        <v>38</v>
      </c>
      <c r="MW329" s="44">
        <v>33</v>
      </c>
      <c r="MX329" s="44">
        <v>10</v>
      </c>
      <c r="MY329" s="44">
        <v>16</v>
      </c>
      <c r="MZ329" s="44">
        <v>44.444444444444443</v>
      </c>
      <c r="NA329" s="44">
        <v>31.25</v>
      </c>
      <c r="NB329" s="44">
        <v>23.076923076923077</v>
      </c>
      <c r="NC329" s="44">
        <v>27.777777777777779</v>
      </c>
      <c r="ND329" s="44">
        <v>9.0909090909090917</v>
      </c>
      <c r="NE329" s="44">
        <v>30</v>
      </c>
      <c r="NF329" s="44">
        <v>40</v>
      </c>
      <c r="NG329" s="44">
        <v>45</v>
      </c>
      <c r="NH329" s="44">
        <v>21.052631578947366</v>
      </c>
      <c r="NI329" s="44">
        <v>24.242424242424242</v>
      </c>
      <c r="NJ329" s="44">
        <v>10</v>
      </c>
      <c r="NK329" s="44">
        <v>25</v>
      </c>
      <c r="NL329" s="39">
        <v>0</v>
      </c>
      <c r="NM329" s="39">
        <v>1</v>
      </c>
      <c r="NN329" s="39">
        <v>0</v>
      </c>
      <c r="NO329" s="39">
        <v>0</v>
      </c>
      <c r="NP329" s="39">
        <v>0</v>
      </c>
      <c r="NQ329" s="39">
        <v>0</v>
      </c>
      <c r="NR329" s="39">
        <v>1</v>
      </c>
      <c r="NS329" s="39">
        <v>0</v>
      </c>
      <c r="NT329" s="39">
        <v>1</v>
      </c>
      <c r="NU329" s="39">
        <v>0</v>
      </c>
      <c r="NV329" s="39">
        <v>0</v>
      </c>
      <c r="NW329" s="39">
        <v>1</v>
      </c>
      <c r="NX329" s="39">
        <v>3</v>
      </c>
      <c r="NY329" s="39">
        <v>4</v>
      </c>
      <c r="NZ329" s="39">
        <v>2</v>
      </c>
      <c r="OA329" s="39">
        <v>6</v>
      </c>
      <c r="OB329" s="39">
        <v>7</v>
      </c>
      <c r="OC329" s="39">
        <v>2</v>
      </c>
      <c r="OD329" s="44">
        <v>1</v>
      </c>
      <c r="OE329" s="44">
        <v>1</v>
      </c>
      <c r="OF329" s="44">
        <v>1</v>
      </c>
      <c r="OG329" s="44">
        <v>0</v>
      </c>
      <c r="OH329" s="44">
        <v>0</v>
      </c>
      <c r="OI329" s="44">
        <v>1</v>
      </c>
      <c r="OJ329" s="44">
        <v>0</v>
      </c>
      <c r="OK329" s="44">
        <v>25</v>
      </c>
      <c r="OL329" s="44">
        <v>0</v>
      </c>
      <c r="OM329" s="44">
        <v>0</v>
      </c>
      <c r="ON329" s="44">
        <v>0</v>
      </c>
      <c r="OO329" s="44">
        <v>0</v>
      </c>
      <c r="OP329" s="44">
        <v>100</v>
      </c>
      <c r="OQ329" s="44">
        <v>0</v>
      </c>
      <c r="OR329" s="44">
        <v>100</v>
      </c>
      <c r="OS329" s="44">
        <v>999999999</v>
      </c>
      <c r="OT329" s="44">
        <v>999999999</v>
      </c>
      <c r="OU329" s="44">
        <v>100</v>
      </c>
      <c r="OV329" s="25">
        <v>24</v>
      </c>
      <c r="OW329" s="25">
        <v>32</v>
      </c>
      <c r="OX329" s="25">
        <v>50</v>
      </c>
      <c r="OY329" s="39">
        <v>81</v>
      </c>
      <c r="OZ329" s="39">
        <v>90</v>
      </c>
      <c r="PA329" s="39">
        <v>72</v>
      </c>
      <c r="PB329" s="39">
        <v>75</v>
      </c>
      <c r="PC329" s="39">
        <v>110</v>
      </c>
      <c r="PD329" s="39">
        <v>145</v>
      </c>
      <c r="PE329" s="39">
        <v>119</v>
      </c>
      <c r="PF329" s="39">
        <v>99</v>
      </c>
      <c r="PG329" s="39">
        <v>53</v>
      </c>
      <c r="PH329" s="39">
        <v>74</v>
      </c>
      <c r="PI329" s="39">
        <v>82</v>
      </c>
      <c r="PJ329" s="44">
        <v>84</v>
      </c>
      <c r="PK329" s="44">
        <v>113</v>
      </c>
      <c r="PL329" s="44">
        <v>126</v>
      </c>
      <c r="PM329" s="44">
        <v>104</v>
      </c>
      <c r="PN329" s="44">
        <v>95</v>
      </c>
      <c r="PO329" s="44">
        <v>127</v>
      </c>
      <c r="PP329" s="44">
        <v>169</v>
      </c>
      <c r="PQ329" s="44">
        <v>158</v>
      </c>
      <c r="PR329" s="44">
        <v>134</v>
      </c>
      <c r="PS329" s="44">
        <v>130</v>
      </c>
      <c r="PT329" s="44">
        <v>32.432432432432435</v>
      </c>
      <c r="PU329" s="44">
        <v>39.024390243902438</v>
      </c>
      <c r="PV329" s="44">
        <v>59.523809523809526</v>
      </c>
      <c r="PW329" s="44">
        <v>71.681415929203538</v>
      </c>
      <c r="PX329" s="44">
        <v>71.428571428571431</v>
      </c>
      <c r="PY329" s="44">
        <v>69.230769230769226</v>
      </c>
      <c r="PZ329" s="44">
        <v>78.94736842105263</v>
      </c>
      <c r="QA329" s="44">
        <v>86.614173228346459</v>
      </c>
      <c r="QB329" s="44">
        <v>85.798816568047343</v>
      </c>
      <c r="QC329" s="44">
        <v>75.316455696202539</v>
      </c>
      <c r="QD329" s="44">
        <v>73.880597014925371</v>
      </c>
      <c r="QE329" s="44">
        <v>40.769230769230766</v>
      </c>
      <c r="QF329" s="25">
        <v>28</v>
      </c>
      <c r="QG329" s="25">
        <v>39</v>
      </c>
      <c r="QH329" s="25">
        <v>46</v>
      </c>
      <c r="QI329" s="25">
        <v>67</v>
      </c>
      <c r="QJ329" s="25">
        <v>76</v>
      </c>
      <c r="QK329" s="25">
        <v>64</v>
      </c>
      <c r="QL329" s="25">
        <v>67</v>
      </c>
      <c r="QM329" s="25">
        <v>103</v>
      </c>
      <c r="QN329" s="25">
        <v>117</v>
      </c>
      <c r="QO329" s="25">
        <v>103</v>
      </c>
      <c r="QP329" s="25">
        <v>66</v>
      </c>
      <c r="QQ329" s="25">
        <v>74</v>
      </c>
      <c r="QR329" s="25">
        <v>82</v>
      </c>
      <c r="QS329" s="25">
        <v>84</v>
      </c>
      <c r="QT329" s="25">
        <v>113</v>
      </c>
      <c r="QU329" s="25">
        <v>126</v>
      </c>
      <c r="QV329" s="25">
        <v>104</v>
      </c>
      <c r="QW329" s="25">
        <v>95</v>
      </c>
      <c r="QX329" s="25">
        <v>127</v>
      </c>
      <c r="QY329" s="25">
        <v>169</v>
      </c>
      <c r="QZ329" s="25">
        <v>158</v>
      </c>
      <c r="RA329" s="25">
        <v>134</v>
      </c>
      <c r="RB329" s="44">
        <v>37.837837837837839</v>
      </c>
      <c r="RC329" s="44">
        <v>47.560975609756099</v>
      </c>
      <c r="RD329" s="44">
        <v>54.761904761904766</v>
      </c>
      <c r="RE329" s="44">
        <v>59.292035398230091</v>
      </c>
      <c r="RF329" s="44">
        <v>60.317460317460316</v>
      </c>
      <c r="RG329" s="44">
        <v>61.53846153846154</v>
      </c>
      <c r="RH329" s="44">
        <v>70.526315789473685</v>
      </c>
      <c r="RI329" s="44">
        <v>81.102362204724415</v>
      </c>
      <c r="RJ329" s="44">
        <v>69.230769230769226</v>
      </c>
      <c r="RK329" s="44">
        <v>65.189873417721529</v>
      </c>
      <c r="RL329" s="44">
        <v>49.253731343283583</v>
      </c>
      <c r="RM329" s="25">
        <v>35</v>
      </c>
      <c r="RN329" s="25">
        <v>41</v>
      </c>
      <c r="RO329" s="25">
        <v>42</v>
      </c>
      <c r="RP329" s="25">
        <v>62</v>
      </c>
      <c r="RQ329" s="25">
        <v>76</v>
      </c>
      <c r="RR329" s="25">
        <v>59</v>
      </c>
      <c r="RS329" s="25">
        <v>41</v>
      </c>
      <c r="RT329" s="25">
        <v>59</v>
      </c>
      <c r="RU329" s="25">
        <v>94</v>
      </c>
      <c r="RV329" s="25">
        <v>75</v>
      </c>
      <c r="RW329" s="25">
        <v>64</v>
      </c>
      <c r="RX329" s="25">
        <v>67</v>
      </c>
      <c r="RY329" s="25">
        <v>45</v>
      </c>
      <c r="RZ329" s="25">
        <v>30</v>
      </c>
      <c r="SA329" s="25">
        <v>25</v>
      </c>
      <c r="SB329" s="25">
        <v>41</v>
      </c>
      <c r="SC329" s="25">
        <v>47</v>
      </c>
      <c r="SD329" s="25">
        <v>28</v>
      </c>
      <c r="SE329" s="25">
        <v>24</v>
      </c>
      <c r="SF329" s="25">
        <v>46</v>
      </c>
      <c r="SG329" s="25">
        <v>64</v>
      </c>
      <c r="SH329" s="25">
        <v>59</v>
      </c>
      <c r="SI329" s="25">
        <v>46</v>
      </c>
      <c r="SJ329" s="25">
        <v>57</v>
      </c>
      <c r="SK329" s="25">
        <v>35</v>
      </c>
      <c r="SL329" s="25">
        <v>28</v>
      </c>
      <c r="SM329" s="25">
        <v>20</v>
      </c>
      <c r="SN329" s="25">
        <v>35</v>
      </c>
      <c r="SO329" s="25">
        <v>38</v>
      </c>
      <c r="SP329" s="25">
        <v>24</v>
      </c>
      <c r="SQ329" s="25">
        <v>18</v>
      </c>
      <c r="SR329" s="25">
        <v>32</v>
      </c>
      <c r="SS329" s="25">
        <v>55</v>
      </c>
      <c r="ST329" s="25">
        <v>44</v>
      </c>
      <c r="SU329" s="25">
        <v>34</v>
      </c>
      <c r="SV329" s="25">
        <v>43</v>
      </c>
      <c r="SW329" s="44">
        <v>63.636363636363633</v>
      </c>
      <c r="SX329" s="44">
        <v>82</v>
      </c>
      <c r="SY329" s="44">
        <v>63.636363636363633</v>
      </c>
      <c r="SZ329" s="44">
        <v>71.264367816091962</v>
      </c>
      <c r="TA329" s="44">
        <v>75.247524752475243</v>
      </c>
      <c r="TB329" s="44">
        <v>75.641025641025635</v>
      </c>
      <c r="TC329" s="44">
        <v>58.571428571428577</v>
      </c>
      <c r="TD329" s="44">
        <v>54.128440366972477</v>
      </c>
      <c r="TE329" s="44">
        <v>71.755725190839698</v>
      </c>
      <c r="TF329" s="44">
        <v>63.02521008403361</v>
      </c>
      <c r="TG329" s="44">
        <v>65.306122448979593</v>
      </c>
      <c r="TH329" s="44">
        <v>60.909090909090914</v>
      </c>
      <c r="TI329" s="44">
        <v>81.818181818181827</v>
      </c>
      <c r="TJ329" s="44">
        <v>60</v>
      </c>
      <c r="TK329" s="44">
        <v>37.878787878787875</v>
      </c>
      <c r="TL329" s="44">
        <v>47.126436781609193</v>
      </c>
      <c r="TM329" s="44">
        <v>46.534653465346537</v>
      </c>
      <c r="TN329" s="44">
        <v>35.897435897435898</v>
      </c>
      <c r="TO329" s="44">
        <v>34.285714285714285</v>
      </c>
      <c r="TP329" s="44">
        <v>42.201834862385326</v>
      </c>
      <c r="TQ329" s="44">
        <v>48.854961832061065</v>
      </c>
      <c r="TR329" s="44">
        <v>49.579831932773111</v>
      </c>
      <c r="TS329" s="44">
        <v>46.938775510204081</v>
      </c>
      <c r="TT329" s="44">
        <v>51.81818181818182</v>
      </c>
      <c r="TU329" s="44">
        <v>63.636363636363633</v>
      </c>
      <c r="TV329" s="44">
        <v>56.000000000000007</v>
      </c>
      <c r="TW329" s="44">
        <v>30.303030303030305</v>
      </c>
      <c r="TX329" s="44">
        <v>40.229885057471265</v>
      </c>
      <c r="TY329" s="44">
        <v>37.623762376237622</v>
      </c>
      <c r="TZ329" s="44">
        <v>30.76923076923077</v>
      </c>
      <c r="UA329" s="44">
        <v>25.714285714285712</v>
      </c>
      <c r="UB329" s="44">
        <v>29.357798165137616</v>
      </c>
      <c r="UC329" s="44">
        <v>41.984732824427482</v>
      </c>
      <c r="UD329" s="44">
        <v>36.97478991596639</v>
      </c>
      <c r="UE329" s="44">
        <v>34.693877551020407</v>
      </c>
      <c r="UF329" s="44">
        <v>39.090909090909093</v>
      </c>
    </row>
    <row r="330" spans="1:552" x14ac:dyDescent="0.25">
      <c r="A330" s="2" t="str">
        <f t="shared" si="5"/>
        <v>25 Paraíba</v>
      </c>
      <c r="B330" s="2">
        <v>25</v>
      </c>
      <c r="C330" s="2" t="s">
        <v>18</v>
      </c>
      <c r="D330" s="56">
        <v>91</v>
      </c>
      <c r="E330" s="56">
        <v>84</v>
      </c>
      <c r="F330" s="56">
        <v>93</v>
      </c>
      <c r="G330" s="56">
        <v>89</v>
      </c>
      <c r="H330" s="56">
        <v>80</v>
      </c>
      <c r="I330" s="56">
        <v>113</v>
      </c>
      <c r="J330" s="56">
        <v>114</v>
      </c>
      <c r="K330" s="56">
        <v>122</v>
      </c>
      <c r="L330" s="56">
        <v>125</v>
      </c>
      <c r="M330" s="56">
        <v>105</v>
      </c>
      <c r="N330" s="56">
        <v>112</v>
      </c>
      <c r="O330" s="56">
        <v>105</v>
      </c>
      <c r="P330" s="61">
        <v>34</v>
      </c>
      <c r="Q330" s="61">
        <v>28</v>
      </c>
      <c r="R330" s="61">
        <v>27</v>
      </c>
      <c r="S330" s="61">
        <v>31</v>
      </c>
      <c r="T330" s="61">
        <v>28</v>
      </c>
      <c r="U330" s="61">
        <v>36</v>
      </c>
      <c r="V330" s="61">
        <v>55</v>
      </c>
      <c r="W330" s="61">
        <v>72</v>
      </c>
      <c r="X330" s="61">
        <v>82</v>
      </c>
      <c r="Y330" s="61">
        <v>73</v>
      </c>
      <c r="Z330" s="61">
        <v>70</v>
      </c>
      <c r="AA330" s="61">
        <v>70</v>
      </c>
      <c r="AB330" s="62">
        <v>37.362637362637365</v>
      </c>
      <c r="AC330" s="62">
        <v>33.333333333333329</v>
      </c>
      <c r="AD330" s="62">
        <v>29.032258064516132</v>
      </c>
      <c r="AE330" s="62">
        <v>34.831460674157306</v>
      </c>
      <c r="AF330" s="62">
        <v>35</v>
      </c>
      <c r="AG330" s="62">
        <v>31.858407079646017</v>
      </c>
      <c r="AH330" s="62">
        <v>48.245614035087719</v>
      </c>
      <c r="AI330" s="62">
        <v>59.016393442622949</v>
      </c>
      <c r="AJ330" s="62">
        <v>65.600000000000009</v>
      </c>
      <c r="AK330" s="62">
        <v>69.523809523809518</v>
      </c>
      <c r="AL330" s="62">
        <v>62.5</v>
      </c>
      <c r="AM330" s="62">
        <v>66.666666666666657</v>
      </c>
      <c r="AN330" s="25">
        <v>54</v>
      </c>
      <c r="AO330" s="25">
        <v>52</v>
      </c>
      <c r="AP330" s="25">
        <v>58</v>
      </c>
      <c r="AQ330" s="25">
        <v>50</v>
      </c>
      <c r="AR330" s="25">
        <v>38</v>
      </c>
      <c r="AS330" s="25">
        <v>59</v>
      </c>
      <c r="AT330" s="25">
        <v>47</v>
      </c>
      <c r="AU330" s="25">
        <v>46</v>
      </c>
      <c r="AV330" s="25">
        <v>35</v>
      </c>
      <c r="AW330" s="25">
        <v>29</v>
      </c>
      <c r="AX330" s="25">
        <v>36</v>
      </c>
      <c r="AY330" s="25">
        <v>33</v>
      </c>
      <c r="AZ330" s="39">
        <v>59.340659340659343</v>
      </c>
      <c r="BA330" s="39">
        <v>61.904761904761905</v>
      </c>
      <c r="BB330" s="39">
        <v>62.365591397849464</v>
      </c>
      <c r="BC330" s="39">
        <v>56.17977528089888</v>
      </c>
      <c r="BD330" s="39">
        <v>47.5</v>
      </c>
      <c r="BE330" s="39">
        <v>52.212389380530979</v>
      </c>
      <c r="BF330" s="39">
        <v>41.228070175438596</v>
      </c>
      <c r="BG330" s="39">
        <v>37.704918032786885</v>
      </c>
      <c r="BH330" s="39">
        <v>28.000000000000004</v>
      </c>
      <c r="BI330" s="39">
        <v>27.61904761904762</v>
      </c>
      <c r="BJ330" s="39">
        <v>32.142857142857146</v>
      </c>
      <c r="BK330" s="39">
        <v>31.428571428571427</v>
      </c>
      <c r="BL330" s="61">
        <v>3</v>
      </c>
      <c r="BM330" s="61">
        <v>4</v>
      </c>
      <c r="BN330" s="61">
        <v>8</v>
      </c>
      <c r="BO330" s="61">
        <v>8</v>
      </c>
      <c r="BP330" s="61">
        <v>14</v>
      </c>
      <c r="BQ330" s="61">
        <v>18</v>
      </c>
      <c r="BR330" s="61">
        <v>12</v>
      </c>
      <c r="BS330" s="61">
        <v>4</v>
      </c>
      <c r="BT330" s="61">
        <v>8</v>
      </c>
      <c r="BU330" s="61">
        <v>3</v>
      </c>
      <c r="BV330" s="61">
        <v>6</v>
      </c>
      <c r="BW330" s="61">
        <v>2</v>
      </c>
      <c r="BX330" s="39">
        <v>3.296703296703297</v>
      </c>
      <c r="BY330" s="39">
        <v>4.7619047619047619</v>
      </c>
      <c r="BZ330" s="39">
        <v>8.6021505376344098</v>
      </c>
      <c r="CA330" s="39">
        <v>8.9887640449438209</v>
      </c>
      <c r="CB330" s="39">
        <v>17.5</v>
      </c>
      <c r="CC330" s="39">
        <v>15.929203539823009</v>
      </c>
      <c r="CD330" s="39">
        <v>10.526315789473683</v>
      </c>
      <c r="CE330" s="39">
        <v>3.278688524590164</v>
      </c>
      <c r="CF330" s="39">
        <v>6.4</v>
      </c>
      <c r="CG330" s="39">
        <v>2.8571428571428572</v>
      </c>
      <c r="CH330" s="39">
        <v>5.3571428571428568</v>
      </c>
      <c r="CI330" s="39">
        <v>1.9047619047619049</v>
      </c>
      <c r="CJ330" s="25">
        <v>9</v>
      </c>
      <c r="CK330" s="25">
        <v>7</v>
      </c>
      <c r="CL330" s="25">
        <v>5</v>
      </c>
      <c r="CM330" s="25">
        <v>8</v>
      </c>
      <c r="CN330" s="25">
        <v>6</v>
      </c>
      <c r="CO330" s="25">
        <v>5</v>
      </c>
      <c r="CP330" s="25">
        <v>9</v>
      </c>
      <c r="CQ330" s="25">
        <v>26</v>
      </c>
      <c r="CR330" s="25">
        <v>31</v>
      </c>
      <c r="CS330" s="25">
        <v>29</v>
      </c>
      <c r="CT330" s="25">
        <v>13</v>
      </c>
      <c r="CU330" s="25">
        <v>24</v>
      </c>
      <c r="CV330" s="64">
        <v>3</v>
      </c>
      <c r="CW330" s="64">
        <v>2</v>
      </c>
      <c r="CX330" s="64">
        <v>1</v>
      </c>
      <c r="CY330" s="64">
        <v>4</v>
      </c>
      <c r="CZ330" s="64">
        <v>8</v>
      </c>
      <c r="DA330" s="64">
        <v>5</v>
      </c>
      <c r="DB330" s="64">
        <v>2</v>
      </c>
      <c r="DC330" s="64">
        <v>6</v>
      </c>
      <c r="DD330" s="64">
        <v>2</v>
      </c>
      <c r="DE330" s="64">
        <v>3</v>
      </c>
      <c r="DF330" s="64">
        <v>7</v>
      </c>
      <c r="DG330" s="64">
        <v>4</v>
      </c>
      <c r="DH330" s="33">
        <v>9</v>
      </c>
      <c r="DI330" s="33">
        <v>3</v>
      </c>
      <c r="DJ330" s="33">
        <v>10</v>
      </c>
      <c r="DK330" s="33">
        <v>3</v>
      </c>
      <c r="DL330" s="33">
        <v>5</v>
      </c>
      <c r="DM330" s="33">
        <v>4</v>
      </c>
      <c r="DN330" s="34">
        <v>10</v>
      </c>
      <c r="DO330" s="34">
        <v>6</v>
      </c>
      <c r="DP330" s="34">
        <v>7</v>
      </c>
      <c r="DQ330" s="34">
        <v>4</v>
      </c>
      <c r="DR330" s="34">
        <v>4</v>
      </c>
      <c r="DS330" s="34">
        <v>3</v>
      </c>
      <c r="DT330" s="25">
        <v>21</v>
      </c>
      <c r="DU330" s="25">
        <v>12</v>
      </c>
      <c r="DV330" s="25">
        <v>16</v>
      </c>
      <c r="DW330" s="25">
        <v>15</v>
      </c>
      <c r="DX330" s="25">
        <v>19</v>
      </c>
      <c r="DY330" s="25">
        <v>14</v>
      </c>
      <c r="DZ330" s="25">
        <v>21</v>
      </c>
      <c r="EA330" s="25">
        <v>38</v>
      </c>
      <c r="EB330" s="25">
        <v>40</v>
      </c>
      <c r="EC330" s="25">
        <v>36</v>
      </c>
      <c r="ED330" s="25">
        <v>24</v>
      </c>
      <c r="EE330" s="25">
        <v>31</v>
      </c>
      <c r="EF330" s="34">
        <v>42.857142857142854</v>
      </c>
      <c r="EG330" s="34">
        <v>58.333333333333336</v>
      </c>
      <c r="EH330" s="34">
        <v>31.25</v>
      </c>
      <c r="EI330" s="34">
        <v>53.333333333333336</v>
      </c>
      <c r="EJ330" s="34">
        <v>31.578947368421051</v>
      </c>
      <c r="EK330" s="34">
        <v>35.714285714285715</v>
      </c>
      <c r="EL330" s="34">
        <v>42.857142857142854</v>
      </c>
      <c r="EM330" s="34">
        <v>68.421052631578945</v>
      </c>
      <c r="EN330" s="34">
        <v>77.5</v>
      </c>
      <c r="EO330" s="34">
        <v>80.555555555555557</v>
      </c>
      <c r="EP330" s="34">
        <v>54.166666666666664</v>
      </c>
      <c r="EQ330" s="34">
        <v>77.41935483870968</v>
      </c>
      <c r="ER330" s="34">
        <v>14.285714285714285</v>
      </c>
      <c r="ES330" s="34">
        <v>16.666666666666664</v>
      </c>
      <c r="ET330" s="34">
        <v>6.25</v>
      </c>
      <c r="EU330" s="34">
        <v>26.666666666666668</v>
      </c>
      <c r="EV330" s="34">
        <v>42.105263157894733</v>
      </c>
      <c r="EW330" s="34">
        <v>35.714285714285715</v>
      </c>
      <c r="EX330" s="34">
        <v>9.5238095238095237</v>
      </c>
      <c r="EY330" s="34">
        <v>15.789473684210526</v>
      </c>
      <c r="EZ330" s="34">
        <v>5</v>
      </c>
      <c r="FA330" s="34">
        <v>8.3333333333333321</v>
      </c>
      <c r="FB330" s="34">
        <v>29.166666666666668</v>
      </c>
      <c r="FC330" s="34">
        <v>12.903225806451612</v>
      </c>
      <c r="FD330" s="42">
        <v>42.857142857142854</v>
      </c>
      <c r="FE330" s="42">
        <v>25</v>
      </c>
      <c r="FF330" s="42">
        <v>62.5</v>
      </c>
      <c r="FG330" s="42">
        <v>20</v>
      </c>
      <c r="FH330" s="42">
        <v>26.315789473684209</v>
      </c>
      <c r="FI330" s="42">
        <v>28.571428571428569</v>
      </c>
      <c r="FJ330" s="42">
        <v>47.619047619047613</v>
      </c>
      <c r="FK330" s="42">
        <v>15.789473684210526</v>
      </c>
      <c r="FL330" s="42">
        <v>17.5</v>
      </c>
      <c r="FM330" s="42">
        <v>11.111111111111111</v>
      </c>
      <c r="FN330" s="42">
        <v>16.666666666666664</v>
      </c>
      <c r="FO330" s="42">
        <v>9.67741935483871</v>
      </c>
      <c r="FP330" s="42">
        <v>16</v>
      </c>
      <c r="FQ330" s="34">
        <v>13</v>
      </c>
      <c r="FR330" s="34">
        <v>4</v>
      </c>
      <c r="FS330" s="34">
        <v>17</v>
      </c>
      <c r="FT330" s="34">
        <v>19</v>
      </c>
      <c r="FU330" s="34">
        <v>17</v>
      </c>
      <c r="FV330" s="34">
        <v>25</v>
      </c>
      <c r="FW330" s="34">
        <v>46</v>
      </c>
      <c r="FX330" s="34">
        <v>51</v>
      </c>
      <c r="FY330" s="34">
        <v>47</v>
      </c>
      <c r="FZ330" s="34">
        <v>46</v>
      </c>
      <c r="GA330" s="34">
        <v>47</v>
      </c>
      <c r="GB330" s="2">
        <v>2</v>
      </c>
      <c r="GC330" s="2">
        <v>3</v>
      </c>
      <c r="GD330" s="2">
        <v>5</v>
      </c>
      <c r="GE330" s="2">
        <v>5</v>
      </c>
      <c r="GF330" s="2">
        <v>4</v>
      </c>
      <c r="GG330" s="2">
        <v>6</v>
      </c>
      <c r="GH330" s="2">
        <v>10</v>
      </c>
      <c r="GI330" s="2">
        <v>6</v>
      </c>
      <c r="GJ330" s="2">
        <v>10</v>
      </c>
      <c r="GK330" s="2">
        <v>3</v>
      </c>
      <c r="GL330" s="2">
        <v>8</v>
      </c>
      <c r="GM330" s="2">
        <v>8</v>
      </c>
      <c r="GN330" s="2">
        <v>11</v>
      </c>
      <c r="GO330" s="2">
        <v>7</v>
      </c>
      <c r="GP330" s="2">
        <v>9</v>
      </c>
      <c r="GQ330" s="2">
        <v>5</v>
      </c>
      <c r="GR330" s="2">
        <v>3</v>
      </c>
      <c r="GS330" s="2">
        <v>6</v>
      </c>
      <c r="GT330" s="2">
        <v>9</v>
      </c>
      <c r="GU330" s="2">
        <v>7</v>
      </c>
      <c r="GV330" s="2">
        <v>11</v>
      </c>
      <c r="GW330" s="2">
        <v>10</v>
      </c>
      <c r="GX330" s="2">
        <v>10</v>
      </c>
      <c r="GY330" s="2">
        <v>12</v>
      </c>
      <c r="GZ330" s="2">
        <v>29</v>
      </c>
      <c r="HA330" s="2">
        <v>23</v>
      </c>
      <c r="HB330" s="2">
        <v>18</v>
      </c>
      <c r="HC330" s="2">
        <v>27</v>
      </c>
      <c r="HD330" s="2">
        <v>26</v>
      </c>
      <c r="HE330" s="2">
        <v>29</v>
      </c>
      <c r="HF330" s="2">
        <v>44</v>
      </c>
      <c r="HG330" s="2">
        <v>59</v>
      </c>
      <c r="HH330" s="2">
        <v>72</v>
      </c>
      <c r="HI330" s="2">
        <v>60</v>
      </c>
      <c r="HJ330" s="2">
        <v>64</v>
      </c>
      <c r="HK330" s="2">
        <v>67</v>
      </c>
      <c r="HL330" s="34">
        <v>55.172413793103445</v>
      </c>
      <c r="HM330" s="34">
        <v>56.521739130434781</v>
      </c>
      <c r="HN330" s="34">
        <v>22.222222222222221</v>
      </c>
      <c r="HO330" s="34">
        <v>62.962962962962962</v>
      </c>
      <c r="HP330" s="34">
        <v>73.076923076923066</v>
      </c>
      <c r="HQ330" s="34">
        <v>58.620689655172406</v>
      </c>
      <c r="HR330" s="34">
        <v>56.81818181818182</v>
      </c>
      <c r="HS330" s="34">
        <v>77.966101694915253</v>
      </c>
      <c r="HT330" s="34">
        <v>70.833333333333343</v>
      </c>
      <c r="HU330" s="34">
        <v>78.333333333333329</v>
      </c>
      <c r="HV330" s="34">
        <v>71.875</v>
      </c>
      <c r="HW330" s="34">
        <v>70.149253731343293</v>
      </c>
      <c r="HX330" s="39">
        <v>6.8965517241379306</v>
      </c>
      <c r="HY330" s="39">
        <v>13.043478260869565</v>
      </c>
      <c r="HZ330" s="39">
        <v>27.777777777777779</v>
      </c>
      <c r="IA330" s="39">
        <v>18.518518518518519</v>
      </c>
      <c r="IB330" s="39">
        <v>15.384615384615385</v>
      </c>
      <c r="IC330" s="39">
        <v>20.689655172413794</v>
      </c>
      <c r="ID330" s="39">
        <v>22.727272727272727</v>
      </c>
      <c r="IE330" s="39">
        <v>10.16949152542373</v>
      </c>
      <c r="IF330" s="39">
        <v>13.888888888888889</v>
      </c>
      <c r="IG330" s="39">
        <v>5</v>
      </c>
      <c r="IH330" s="39">
        <v>12.5</v>
      </c>
      <c r="II330" s="39">
        <v>11.940298507462686</v>
      </c>
      <c r="IJ330" s="39">
        <v>37.931034482758619</v>
      </c>
      <c r="IK330" s="39">
        <v>30.434782608695656</v>
      </c>
      <c r="IL330" s="39">
        <v>50</v>
      </c>
      <c r="IM330" s="39">
        <v>18.518518518518519</v>
      </c>
      <c r="IN330" s="39">
        <v>11.538461538461538</v>
      </c>
      <c r="IO330" s="39">
        <v>20.689655172413794</v>
      </c>
      <c r="IP330" s="39">
        <v>20.454545454545457</v>
      </c>
      <c r="IQ330" s="39">
        <v>11.864406779661017</v>
      </c>
      <c r="IR330" s="39">
        <v>15.277777777777779</v>
      </c>
      <c r="IS330" s="39">
        <v>16.666666666666664</v>
      </c>
      <c r="IT330" s="39">
        <v>15.625</v>
      </c>
      <c r="IU330" s="39">
        <v>17.910447761194028</v>
      </c>
      <c r="IV330" s="39">
        <v>18</v>
      </c>
      <c r="IW330" s="39">
        <v>18</v>
      </c>
      <c r="IX330" s="39">
        <v>19</v>
      </c>
      <c r="IY330" s="39">
        <v>13</v>
      </c>
      <c r="IZ330" s="39">
        <v>12</v>
      </c>
      <c r="JA330" s="39">
        <v>22</v>
      </c>
      <c r="JB330" s="39">
        <v>23</v>
      </c>
      <c r="JC330" s="39">
        <v>20</v>
      </c>
      <c r="JD330" s="35">
        <v>23</v>
      </c>
      <c r="JE330" s="35">
        <v>13</v>
      </c>
      <c r="JF330" s="35">
        <v>19</v>
      </c>
      <c r="JG330" s="35">
        <v>26</v>
      </c>
      <c r="JH330" s="35">
        <v>10</v>
      </c>
      <c r="JI330" s="35">
        <v>12</v>
      </c>
      <c r="JJ330" s="35">
        <v>19</v>
      </c>
      <c r="JK330" s="35">
        <v>16</v>
      </c>
      <c r="JL330" s="35">
        <v>9</v>
      </c>
      <c r="JM330" s="44">
        <v>11</v>
      </c>
      <c r="JN330" s="44">
        <v>11</v>
      </c>
      <c r="JO330" s="44">
        <v>5</v>
      </c>
      <c r="JP330" s="2">
        <v>4</v>
      </c>
      <c r="JQ330" s="2">
        <v>2</v>
      </c>
      <c r="JR330" s="2">
        <v>5</v>
      </c>
      <c r="JS330" s="2">
        <v>1</v>
      </c>
      <c r="JT330" s="2">
        <v>16</v>
      </c>
      <c r="JU330" s="2">
        <v>15</v>
      </c>
      <c r="JV330" s="2">
        <v>14</v>
      </c>
      <c r="JW330" s="2">
        <v>14</v>
      </c>
      <c r="JX330" s="2">
        <v>9</v>
      </c>
      <c r="JY330" s="2">
        <v>13</v>
      </c>
      <c r="JZ330" s="2">
        <v>9</v>
      </c>
      <c r="KA330" s="2">
        <v>13</v>
      </c>
      <c r="KB330" s="39">
        <v>6</v>
      </c>
      <c r="KC330" s="39">
        <v>8</v>
      </c>
      <c r="KD330" s="39">
        <v>8</v>
      </c>
      <c r="KE330" s="39">
        <v>5</v>
      </c>
      <c r="KF330" s="39">
        <v>44</v>
      </c>
      <c r="KG330" s="39">
        <v>45</v>
      </c>
      <c r="KH330" s="39">
        <v>52</v>
      </c>
      <c r="KI330" s="39">
        <v>43</v>
      </c>
      <c r="KJ330" s="39">
        <v>30</v>
      </c>
      <c r="KK330" s="39">
        <v>46</v>
      </c>
      <c r="KL330" s="39">
        <v>43</v>
      </c>
      <c r="KM330" s="39">
        <v>38</v>
      </c>
      <c r="KN330" s="39">
        <v>33</v>
      </c>
      <c r="KO330" s="39">
        <v>23</v>
      </c>
      <c r="KP330" s="39">
        <v>32</v>
      </c>
      <c r="KQ330" s="39">
        <v>32</v>
      </c>
      <c r="KR330" s="44">
        <v>40.909090909090914</v>
      </c>
      <c r="KS330" s="44">
        <v>40</v>
      </c>
      <c r="KT330" s="44">
        <v>36.538461538461533</v>
      </c>
      <c r="KU330" s="44">
        <v>30.232558139534881</v>
      </c>
      <c r="KV330" s="44">
        <v>40</v>
      </c>
      <c r="KW330" s="44">
        <v>47.826086956521742</v>
      </c>
      <c r="KX330" s="44">
        <v>53.488372093023251</v>
      </c>
      <c r="KY330" s="44">
        <v>52.631578947368418</v>
      </c>
      <c r="KZ330" s="44">
        <v>69.696969696969703</v>
      </c>
      <c r="LA330" s="44">
        <v>56.521739130434781</v>
      </c>
      <c r="LB330" s="44">
        <v>59.375</v>
      </c>
      <c r="LC330" s="44">
        <v>81.25</v>
      </c>
      <c r="LD330" s="44">
        <v>22.727272727272727</v>
      </c>
      <c r="LE330" s="44">
        <v>26.666666666666668</v>
      </c>
      <c r="LF330" s="44">
        <v>36.538461538461533</v>
      </c>
      <c r="LG330" s="44">
        <v>37.209302325581397</v>
      </c>
      <c r="LH330" s="44">
        <v>30</v>
      </c>
      <c r="LI330" s="44">
        <v>23.913043478260871</v>
      </c>
      <c r="LJ330" s="44">
        <v>25.581395348837212</v>
      </c>
      <c r="LK330" s="44">
        <v>13.157894736842104</v>
      </c>
      <c r="LL330" s="44">
        <v>12.121212121212121</v>
      </c>
      <c r="LM330" s="44">
        <v>8.695652173913043</v>
      </c>
      <c r="LN330" s="44">
        <v>15.625</v>
      </c>
      <c r="LO330" s="44">
        <v>3.125</v>
      </c>
      <c r="LP330" s="44">
        <v>36.363636363636367</v>
      </c>
      <c r="LQ330" s="44">
        <v>33.333333333333329</v>
      </c>
      <c r="LR330" s="44">
        <v>26.923076923076923</v>
      </c>
      <c r="LS330" s="44">
        <v>32.558139534883722</v>
      </c>
      <c r="LT330" s="44">
        <v>30</v>
      </c>
      <c r="LU330" s="44">
        <v>28.260869565217391</v>
      </c>
      <c r="LV330" s="44">
        <v>20.930232558139537</v>
      </c>
      <c r="LW330" s="44">
        <v>34.210526315789473</v>
      </c>
      <c r="LX330" s="44">
        <v>18.181818181818183</v>
      </c>
      <c r="LY330" s="44">
        <v>34.782608695652172</v>
      </c>
      <c r="LZ330" s="44">
        <v>25</v>
      </c>
      <c r="MA330" s="44">
        <v>15.625</v>
      </c>
      <c r="MB330" s="39">
        <v>8</v>
      </c>
      <c r="MC330" s="39">
        <v>5</v>
      </c>
      <c r="MD330" s="39">
        <v>6</v>
      </c>
      <c r="ME330" s="39">
        <v>2</v>
      </c>
      <c r="MF330" s="39">
        <v>4</v>
      </c>
      <c r="MG330" s="39">
        <v>2</v>
      </c>
      <c r="MH330" s="39">
        <v>4</v>
      </c>
      <c r="MI330" s="39">
        <v>3</v>
      </c>
      <c r="MJ330" s="39">
        <v>3</v>
      </c>
      <c r="MK330" s="39">
        <v>5</v>
      </c>
      <c r="ML330" s="39">
        <v>4</v>
      </c>
      <c r="MM330" s="39">
        <v>2</v>
      </c>
      <c r="MN330" s="39">
        <v>18</v>
      </c>
      <c r="MO330" s="39">
        <v>11</v>
      </c>
      <c r="MP330" s="39">
        <v>16</v>
      </c>
      <c r="MQ330" s="39">
        <v>17</v>
      </c>
      <c r="MR330" s="39">
        <v>19</v>
      </c>
      <c r="MS330" s="39">
        <v>15</v>
      </c>
      <c r="MT330" s="39">
        <v>22</v>
      </c>
      <c r="MU330" s="39">
        <v>22</v>
      </c>
      <c r="MV330" s="39">
        <v>23</v>
      </c>
      <c r="MW330" s="44">
        <v>25</v>
      </c>
      <c r="MX330" s="44">
        <v>13</v>
      </c>
      <c r="MY330" s="44">
        <v>17</v>
      </c>
      <c r="MZ330" s="44">
        <v>44.444444444444443</v>
      </c>
      <c r="NA330" s="44">
        <v>45.454545454545453</v>
      </c>
      <c r="NB330" s="44">
        <v>37.5</v>
      </c>
      <c r="NC330" s="44">
        <v>11.76470588235294</v>
      </c>
      <c r="ND330" s="44">
        <v>21.052631578947366</v>
      </c>
      <c r="NE330" s="44">
        <v>13.333333333333334</v>
      </c>
      <c r="NF330" s="44">
        <v>18.181818181818183</v>
      </c>
      <c r="NG330" s="44">
        <v>13.636363636363635</v>
      </c>
      <c r="NH330" s="44">
        <v>13.043478260869565</v>
      </c>
      <c r="NI330" s="44">
        <v>20</v>
      </c>
      <c r="NJ330" s="44">
        <v>30.76923076923077</v>
      </c>
      <c r="NK330" s="44">
        <v>11.76470588235294</v>
      </c>
      <c r="NL330" s="39">
        <v>1</v>
      </c>
      <c r="NM330" s="39">
        <v>3</v>
      </c>
      <c r="NN330" s="39">
        <v>1</v>
      </c>
      <c r="NO330" s="39">
        <v>0</v>
      </c>
      <c r="NP330" s="39">
        <v>0</v>
      </c>
      <c r="NQ330" s="39">
        <v>0</v>
      </c>
      <c r="NR330" s="39">
        <v>0</v>
      </c>
      <c r="NS330" s="39">
        <v>0</v>
      </c>
      <c r="NT330" s="39">
        <v>0</v>
      </c>
      <c r="NU330" s="39">
        <v>0</v>
      </c>
      <c r="NV330" s="39">
        <v>0</v>
      </c>
      <c r="NW330" s="39">
        <v>0</v>
      </c>
      <c r="NX330" s="39">
        <v>7</v>
      </c>
      <c r="NY330" s="39">
        <v>7</v>
      </c>
      <c r="NZ330" s="39">
        <v>8</v>
      </c>
      <c r="OA330" s="39">
        <v>4</v>
      </c>
      <c r="OB330" s="39">
        <v>1</v>
      </c>
      <c r="OC330" s="39">
        <v>2</v>
      </c>
      <c r="OD330" s="44">
        <v>1</v>
      </c>
      <c r="OE330" s="44">
        <v>0</v>
      </c>
      <c r="OF330" s="44">
        <v>0</v>
      </c>
      <c r="OG330" s="44">
        <v>1</v>
      </c>
      <c r="OH330" s="44">
        <v>0</v>
      </c>
      <c r="OI330" s="44">
        <v>0</v>
      </c>
      <c r="OJ330" s="44">
        <v>14.285714285714285</v>
      </c>
      <c r="OK330" s="44">
        <v>42.857142857142854</v>
      </c>
      <c r="OL330" s="44">
        <v>12.5</v>
      </c>
      <c r="OM330" s="44">
        <v>0</v>
      </c>
      <c r="ON330" s="44">
        <v>0</v>
      </c>
      <c r="OO330" s="44">
        <v>0</v>
      </c>
      <c r="OP330" s="44">
        <v>0</v>
      </c>
      <c r="OQ330" s="44">
        <v>999999999</v>
      </c>
      <c r="OR330" s="44">
        <v>999999999</v>
      </c>
      <c r="OS330" s="44">
        <v>0</v>
      </c>
      <c r="OT330" s="44">
        <v>999999999</v>
      </c>
      <c r="OU330" s="44">
        <v>999999999</v>
      </c>
      <c r="OV330" s="25">
        <v>66</v>
      </c>
      <c r="OW330" s="25">
        <v>61</v>
      </c>
      <c r="OX330" s="25">
        <v>60</v>
      </c>
      <c r="OY330" s="39">
        <v>83</v>
      </c>
      <c r="OZ330" s="39">
        <v>64</v>
      </c>
      <c r="PA330" s="39">
        <v>84</v>
      </c>
      <c r="PB330" s="39">
        <v>107</v>
      </c>
      <c r="PC330" s="39">
        <v>130</v>
      </c>
      <c r="PD330" s="39">
        <v>127</v>
      </c>
      <c r="PE330" s="39">
        <v>106</v>
      </c>
      <c r="PF330" s="39">
        <v>94</v>
      </c>
      <c r="PG330" s="39">
        <v>56</v>
      </c>
      <c r="PH330" s="39">
        <v>122</v>
      </c>
      <c r="PI330" s="39">
        <v>124</v>
      </c>
      <c r="PJ330" s="44">
        <v>120</v>
      </c>
      <c r="PK330" s="44">
        <v>118</v>
      </c>
      <c r="PL330" s="44">
        <v>94</v>
      </c>
      <c r="PM330" s="44">
        <v>120</v>
      </c>
      <c r="PN330" s="44">
        <v>137</v>
      </c>
      <c r="PO330" s="44">
        <v>160</v>
      </c>
      <c r="PP330" s="44">
        <v>162</v>
      </c>
      <c r="PQ330" s="44">
        <v>144</v>
      </c>
      <c r="PR330" s="44">
        <v>134</v>
      </c>
      <c r="PS330" s="44">
        <v>146</v>
      </c>
      <c r="PT330" s="44">
        <v>54.098360655737707</v>
      </c>
      <c r="PU330" s="44">
        <v>49.193548387096776</v>
      </c>
      <c r="PV330" s="44">
        <v>50</v>
      </c>
      <c r="PW330" s="44">
        <v>70.33898305084746</v>
      </c>
      <c r="PX330" s="44">
        <v>68.085106382978722</v>
      </c>
      <c r="PY330" s="44">
        <v>70</v>
      </c>
      <c r="PZ330" s="44">
        <v>78.102189781021906</v>
      </c>
      <c r="QA330" s="44">
        <v>81.25</v>
      </c>
      <c r="QB330" s="44">
        <v>78.395061728395063</v>
      </c>
      <c r="QC330" s="44">
        <v>73.611111111111114</v>
      </c>
      <c r="QD330" s="44">
        <v>70.149253731343293</v>
      </c>
      <c r="QE330" s="44">
        <v>38.356164383561641</v>
      </c>
      <c r="QF330" s="25">
        <v>56</v>
      </c>
      <c r="QG330" s="25">
        <v>60</v>
      </c>
      <c r="QH330" s="25">
        <v>68</v>
      </c>
      <c r="QI330" s="25">
        <v>83</v>
      </c>
      <c r="QJ330" s="25">
        <v>69</v>
      </c>
      <c r="QK330" s="25">
        <v>89</v>
      </c>
      <c r="QL330" s="25">
        <v>94</v>
      </c>
      <c r="QM330" s="25">
        <v>114</v>
      </c>
      <c r="QN330" s="25">
        <v>113</v>
      </c>
      <c r="QO330" s="25">
        <v>101</v>
      </c>
      <c r="QP330" s="25">
        <v>61</v>
      </c>
      <c r="QQ330" s="25">
        <v>122</v>
      </c>
      <c r="QR330" s="25">
        <v>124</v>
      </c>
      <c r="QS330" s="25">
        <v>120</v>
      </c>
      <c r="QT330" s="25">
        <v>118</v>
      </c>
      <c r="QU330" s="25">
        <v>94</v>
      </c>
      <c r="QV330" s="25">
        <v>120</v>
      </c>
      <c r="QW330" s="25">
        <v>137</v>
      </c>
      <c r="QX330" s="25">
        <v>160</v>
      </c>
      <c r="QY330" s="25">
        <v>162</v>
      </c>
      <c r="QZ330" s="25">
        <v>144</v>
      </c>
      <c r="RA330" s="25">
        <v>134</v>
      </c>
      <c r="RB330" s="44">
        <v>45.901639344262293</v>
      </c>
      <c r="RC330" s="44">
        <v>48.387096774193552</v>
      </c>
      <c r="RD330" s="44">
        <v>56.666666666666664</v>
      </c>
      <c r="RE330" s="44">
        <v>70.33898305084746</v>
      </c>
      <c r="RF330" s="44">
        <v>73.40425531914893</v>
      </c>
      <c r="RG330" s="44">
        <v>74.166666666666671</v>
      </c>
      <c r="RH330" s="44">
        <v>68.613138686131393</v>
      </c>
      <c r="RI330" s="44">
        <v>71.25</v>
      </c>
      <c r="RJ330" s="44">
        <v>69.753086419753089</v>
      </c>
      <c r="RK330" s="44">
        <v>70.138888888888886</v>
      </c>
      <c r="RL330" s="44">
        <v>45.522388059701491</v>
      </c>
      <c r="RM330" s="25">
        <v>54</v>
      </c>
      <c r="RN330" s="25">
        <v>49</v>
      </c>
      <c r="RO330" s="25">
        <v>55</v>
      </c>
      <c r="RP330" s="25">
        <v>49</v>
      </c>
      <c r="RQ330" s="25">
        <v>49</v>
      </c>
      <c r="RR330" s="25">
        <v>64</v>
      </c>
      <c r="RS330" s="25">
        <v>66</v>
      </c>
      <c r="RT330" s="25">
        <v>60</v>
      </c>
      <c r="RU330" s="25">
        <v>68</v>
      </c>
      <c r="RV330" s="25">
        <v>65</v>
      </c>
      <c r="RW330" s="25">
        <v>67</v>
      </c>
      <c r="RX330" s="25">
        <v>65</v>
      </c>
      <c r="RY330" s="25">
        <v>66</v>
      </c>
      <c r="RZ330" s="25">
        <v>49</v>
      </c>
      <c r="SA330" s="25">
        <v>39</v>
      </c>
      <c r="SB330" s="25">
        <v>45</v>
      </c>
      <c r="SC330" s="25">
        <v>33</v>
      </c>
      <c r="SD330" s="25">
        <v>52</v>
      </c>
      <c r="SE330" s="25">
        <v>54</v>
      </c>
      <c r="SF330" s="25">
        <v>66</v>
      </c>
      <c r="SG330" s="25">
        <v>68</v>
      </c>
      <c r="SH330" s="25">
        <v>42</v>
      </c>
      <c r="SI330" s="25">
        <v>33</v>
      </c>
      <c r="SJ330" s="25">
        <v>60</v>
      </c>
      <c r="SK330" s="25">
        <v>50</v>
      </c>
      <c r="SL330" s="25">
        <v>35</v>
      </c>
      <c r="SM330" s="25">
        <v>32</v>
      </c>
      <c r="SN330" s="25">
        <v>29</v>
      </c>
      <c r="SO330" s="25">
        <v>27</v>
      </c>
      <c r="SP330" s="25">
        <v>44</v>
      </c>
      <c r="SQ330" s="25">
        <v>38</v>
      </c>
      <c r="SR330" s="25">
        <v>38</v>
      </c>
      <c r="SS330" s="25">
        <v>45</v>
      </c>
      <c r="ST330" s="25">
        <v>30</v>
      </c>
      <c r="SU330" s="25">
        <v>23</v>
      </c>
      <c r="SV330" s="25">
        <v>40</v>
      </c>
      <c r="SW330" s="44">
        <v>59.340659340659343</v>
      </c>
      <c r="SX330" s="44">
        <v>58.333333333333336</v>
      </c>
      <c r="SY330" s="44">
        <v>59.13978494623656</v>
      </c>
      <c r="SZ330" s="44">
        <v>55.056179775280903</v>
      </c>
      <c r="TA330" s="44">
        <v>61.250000000000007</v>
      </c>
      <c r="TB330" s="44">
        <v>56.637168141592923</v>
      </c>
      <c r="TC330" s="44">
        <v>57.894736842105267</v>
      </c>
      <c r="TD330" s="44">
        <v>49.180327868852459</v>
      </c>
      <c r="TE330" s="44">
        <v>54.400000000000006</v>
      </c>
      <c r="TF330" s="44">
        <v>61.904761904761905</v>
      </c>
      <c r="TG330" s="44">
        <v>59.821428571428569</v>
      </c>
      <c r="TH330" s="44">
        <v>61.904761904761905</v>
      </c>
      <c r="TI330" s="44">
        <v>72.527472527472526</v>
      </c>
      <c r="TJ330" s="44">
        <v>58.333333333333336</v>
      </c>
      <c r="TK330" s="44">
        <v>41.935483870967744</v>
      </c>
      <c r="TL330" s="44">
        <v>50.561797752808992</v>
      </c>
      <c r="TM330" s="44">
        <v>41.25</v>
      </c>
      <c r="TN330" s="44">
        <v>46.017699115044245</v>
      </c>
      <c r="TO330" s="44">
        <v>47.368421052631575</v>
      </c>
      <c r="TP330" s="44">
        <v>54.098360655737707</v>
      </c>
      <c r="TQ330" s="44">
        <v>54.400000000000006</v>
      </c>
      <c r="TR330" s="44">
        <v>40</v>
      </c>
      <c r="TS330" s="44">
        <v>29.464285714285715</v>
      </c>
      <c r="TT330" s="44">
        <v>57.142857142857139</v>
      </c>
      <c r="TU330" s="44">
        <v>54.945054945054949</v>
      </c>
      <c r="TV330" s="44">
        <v>41.666666666666671</v>
      </c>
      <c r="TW330" s="44">
        <v>34.408602150537639</v>
      </c>
      <c r="TX330" s="44">
        <v>32.584269662921351</v>
      </c>
      <c r="TY330" s="44">
        <v>33.75</v>
      </c>
      <c r="TZ330" s="44">
        <v>38.938053097345133</v>
      </c>
      <c r="UA330" s="44">
        <v>33.333333333333329</v>
      </c>
      <c r="UB330" s="44">
        <v>31.147540983606557</v>
      </c>
      <c r="UC330" s="44">
        <v>36</v>
      </c>
      <c r="UD330" s="44">
        <v>28.571428571428569</v>
      </c>
      <c r="UE330" s="44">
        <v>20.535714285714285</v>
      </c>
      <c r="UF330" s="44">
        <v>38.095238095238095</v>
      </c>
    </row>
    <row r="331" spans="1:552" x14ac:dyDescent="0.25">
      <c r="A331" s="2" t="str">
        <f t="shared" si="5"/>
        <v>26 Pernambuco</v>
      </c>
      <c r="B331" s="2">
        <v>26</v>
      </c>
      <c r="C331" s="2" t="s">
        <v>19</v>
      </c>
      <c r="D331" s="56">
        <v>182</v>
      </c>
      <c r="E331" s="56">
        <v>151</v>
      </c>
      <c r="F331" s="56">
        <v>150</v>
      </c>
      <c r="G331" s="56">
        <v>178</v>
      </c>
      <c r="H331" s="56">
        <v>206</v>
      </c>
      <c r="I331" s="56">
        <v>177</v>
      </c>
      <c r="J331" s="56">
        <v>224</v>
      </c>
      <c r="K331" s="56">
        <v>249</v>
      </c>
      <c r="L331" s="56">
        <v>398</v>
      </c>
      <c r="M331" s="56">
        <v>375</v>
      </c>
      <c r="N331" s="56">
        <v>333</v>
      </c>
      <c r="O331" s="56">
        <v>303</v>
      </c>
      <c r="P331" s="61">
        <v>61</v>
      </c>
      <c r="Q331" s="61">
        <v>42</v>
      </c>
      <c r="R331" s="61">
        <v>59</v>
      </c>
      <c r="S331" s="61">
        <v>66</v>
      </c>
      <c r="T331" s="61">
        <v>89</v>
      </c>
      <c r="U331" s="61">
        <v>84</v>
      </c>
      <c r="V331" s="61">
        <v>130</v>
      </c>
      <c r="W331" s="61">
        <v>130</v>
      </c>
      <c r="X331" s="61">
        <v>202</v>
      </c>
      <c r="Y331" s="61">
        <v>227</v>
      </c>
      <c r="Z331" s="61">
        <v>201</v>
      </c>
      <c r="AA331" s="61">
        <v>175</v>
      </c>
      <c r="AB331" s="62">
        <v>33.516483516483511</v>
      </c>
      <c r="AC331" s="62">
        <v>27.814569536423839</v>
      </c>
      <c r="AD331" s="62">
        <v>39.333333333333329</v>
      </c>
      <c r="AE331" s="62">
        <v>37.078651685393261</v>
      </c>
      <c r="AF331" s="62">
        <v>43.203883495145625</v>
      </c>
      <c r="AG331" s="62">
        <v>47.457627118644069</v>
      </c>
      <c r="AH331" s="62">
        <v>58.035714285714292</v>
      </c>
      <c r="AI331" s="62">
        <v>52.208835341365464</v>
      </c>
      <c r="AJ331" s="62">
        <v>50.753768844221106</v>
      </c>
      <c r="AK331" s="62">
        <v>60.533333333333331</v>
      </c>
      <c r="AL331" s="62">
        <v>60.360360360360367</v>
      </c>
      <c r="AM331" s="62">
        <v>57.755775577557756</v>
      </c>
      <c r="AN331" s="25">
        <v>120</v>
      </c>
      <c r="AO331" s="25">
        <v>109</v>
      </c>
      <c r="AP331" s="25">
        <v>87</v>
      </c>
      <c r="AQ331" s="25">
        <v>105</v>
      </c>
      <c r="AR331" s="25">
        <v>115</v>
      </c>
      <c r="AS331" s="25">
        <v>88</v>
      </c>
      <c r="AT331" s="25">
        <v>82</v>
      </c>
      <c r="AU331" s="25">
        <v>110</v>
      </c>
      <c r="AV331" s="25">
        <v>174</v>
      </c>
      <c r="AW331" s="25">
        <v>139</v>
      </c>
      <c r="AX331" s="25">
        <v>122</v>
      </c>
      <c r="AY331" s="25">
        <v>118</v>
      </c>
      <c r="AZ331" s="39">
        <v>65.934065934065927</v>
      </c>
      <c r="BA331" s="39">
        <v>72.185430463576168</v>
      </c>
      <c r="BB331" s="39">
        <v>57.999999999999993</v>
      </c>
      <c r="BC331" s="39">
        <v>58.988764044943821</v>
      </c>
      <c r="BD331" s="39">
        <v>55.825242718446603</v>
      </c>
      <c r="BE331" s="39">
        <v>49.717514124293785</v>
      </c>
      <c r="BF331" s="39">
        <v>36.607142857142854</v>
      </c>
      <c r="BG331" s="39">
        <v>44.176706827309239</v>
      </c>
      <c r="BH331" s="39">
        <v>43.718592964824118</v>
      </c>
      <c r="BI331" s="39">
        <v>37.066666666666663</v>
      </c>
      <c r="BJ331" s="39">
        <v>36.636636636636638</v>
      </c>
      <c r="BK331" s="39">
        <v>38.943894389438945</v>
      </c>
      <c r="BL331" s="61">
        <v>1</v>
      </c>
      <c r="BM331" s="61">
        <v>0</v>
      </c>
      <c r="BN331" s="61">
        <v>4</v>
      </c>
      <c r="BO331" s="61">
        <v>7</v>
      </c>
      <c r="BP331" s="61">
        <v>2</v>
      </c>
      <c r="BQ331" s="61">
        <v>5</v>
      </c>
      <c r="BR331" s="61">
        <v>12</v>
      </c>
      <c r="BS331" s="61">
        <v>9</v>
      </c>
      <c r="BT331" s="61">
        <v>22</v>
      </c>
      <c r="BU331" s="61">
        <v>9</v>
      </c>
      <c r="BV331" s="61">
        <v>10</v>
      </c>
      <c r="BW331" s="61">
        <v>10</v>
      </c>
      <c r="BX331" s="39">
        <v>0.5494505494505495</v>
      </c>
      <c r="BY331" s="39">
        <v>0</v>
      </c>
      <c r="BZ331" s="39">
        <v>2.666666666666667</v>
      </c>
      <c r="CA331" s="39">
        <v>3.9325842696629212</v>
      </c>
      <c r="CB331" s="39">
        <v>0.97087378640776689</v>
      </c>
      <c r="CC331" s="39">
        <v>2.8248587570621471</v>
      </c>
      <c r="CD331" s="39">
        <v>5.3571428571428568</v>
      </c>
      <c r="CE331" s="39">
        <v>3.6144578313253009</v>
      </c>
      <c r="CF331" s="39">
        <v>5.5276381909547743</v>
      </c>
      <c r="CG331" s="39">
        <v>2.4</v>
      </c>
      <c r="CH331" s="39">
        <v>3.0030030030030028</v>
      </c>
      <c r="CI331" s="39">
        <v>3.3003300330032999</v>
      </c>
      <c r="CJ331" s="25">
        <v>11</v>
      </c>
      <c r="CK331" s="25">
        <v>7</v>
      </c>
      <c r="CL331" s="25">
        <v>17</v>
      </c>
      <c r="CM331" s="25">
        <v>16</v>
      </c>
      <c r="CN331" s="25">
        <v>21</v>
      </c>
      <c r="CO331" s="25">
        <v>18</v>
      </c>
      <c r="CP331" s="25">
        <v>37</v>
      </c>
      <c r="CQ331" s="25">
        <v>39</v>
      </c>
      <c r="CR331" s="25">
        <v>56</v>
      </c>
      <c r="CS331" s="25">
        <v>83</v>
      </c>
      <c r="CT331" s="25">
        <v>55</v>
      </c>
      <c r="CU331" s="25">
        <v>64</v>
      </c>
      <c r="CV331" s="64">
        <v>7</v>
      </c>
      <c r="CW331" s="64">
        <v>4</v>
      </c>
      <c r="CX331" s="64">
        <v>4</v>
      </c>
      <c r="CY331" s="64">
        <v>4</v>
      </c>
      <c r="CZ331" s="64">
        <v>3</v>
      </c>
      <c r="DA331" s="64">
        <v>3</v>
      </c>
      <c r="DB331" s="64">
        <v>16</v>
      </c>
      <c r="DC331" s="64">
        <v>4</v>
      </c>
      <c r="DD331" s="64">
        <v>5</v>
      </c>
      <c r="DE331" s="64">
        <v>8</v>
      </c>
      <c r="DF331" s="64">
        <v>8</v>
      </c>
      <c r="DG331" s="64">
        <v>13</v>
      </c>
      <c r="DH331" s="33">
        <v>11</v>
      </c>
      <c r="DI331" s="33">
        <v>8</v>
      </c>
      <c r="DJ331" s="33">
        <v>7</v>
      </c>
      <c r="DK331" s="33">
        <v>10</v>
      </c>
      <c r="DL331" s="33">
        <v>13</v>
      </c>
      <c r="DM331" s="33">
        <v>10</v>
      </c>
      <c r="DN331" s="34">
        <v>20</v>
      </c>
      <c r="DO331" s="34">
        <v>13</v>
      </c>
      <c r="DP331" s="34">
        <v>18</v>
      </c>
      <c r="DQ331" s="34">
        <v>20</v>
      </c>
      <c r="DR331" s="34">
        <v>16</v>
      </c>
      <c r="DS331" s="34">
        <v>6</v>
      </c>
      <c r="DT331" s="25">
        <v>29</v>
      </c>
      <c r="DU331" s="25">
        <v>19</v>
      </c>
      <c r="DV331" s="25">
        <v>28</v>
      </c>
      <c r="DW331" s="25">
        <v>30</v>
      </c>
      <c r="DX331" s="25">
        <v>37</v>
      </c>
      <c r="DY331" s="25">
        <v>31</v>
      </c>
      <c r="DZ331" s="25">
        <v>73</v>
      </c>
      <c r="EA331" s="25">
        <v>56</v>
      </c>
      <c r="EB331" s="25">
        <v>79</v>
      </c>
      <c r="EC331" s="25">
        <v>111</v>
      </c>
      <c r="ED331" s="25">
        <v>79</v>
      </c>
      <c r="EE331" s="25">
        <v>83</v>
      </c>
      <c r="EF331" s="34">
        <v>37.931034482758619</v>
      </c>
      <c r="EG331" s="34">
        <v>36.84210526315789</v>
      </c>
      <c r="EH331" s="34">
        <v>60.714285714285708</v>
      </c>
      <c r="EI331" s="34">
        <v>53.333333333333336</v>
      </c>
      <c r="EJ331" s="34">
        <v>56.756756756756758</v>
      </c>
      <c r="EK331" s="34">
        <v>58.064516129032263</v>
      </c>
      <c r="EL331" s="34">
        <v>50.684931506849317</v>
      </c>
      <c r="EM331" s="34">
        <v>69.642857142857139</v>
      </c>
      <c r="EN331" s="34">
        <v>70.886075949367083</v>
      </c>
      <c r="EO331" s="34">
        <v>74.774774774774784</v>
      </c>
      <c r="EP331" s="34">
        <v>69.620253164556971</v>
      </c>
      <c r="EQ331" s="34">
        <v>77.108433734939766</v>
      </c>
      <c r="ER331" s="34">
        <v>24.137931034482758</v>
      </c>
      <c r="ES331" s="34">
        <v>21.052631578947366</v>
      </c>
      <c r="ET331" s="34">
        <v>14.285714285714285</v>
      </c>
      <c r="EU331" s="34">
        <v>13.333333333333334</v>
      </c>
      <c r="EV331" s="34">
        <v>8.1081081081081088</v>
      </c>
      <c r="EW331" s="34">
        <v>9.67741935483871</v>
      </c>
      <c r="EX331" s="34">
        <v>21.917808219178081</v>
      </c>
      <c r="EY331" s="34">
        <v>7.1428571428571423</v>
      </c>
      <c r="EZ331" s="34">
        <v>6.3291139240506329</v>
      </c>
      <c r="FA331" s="34">
        <v>7.2072072072072073</v>
      </c>
      <c r="FB331" s="34">
        <v>10.126582278481013</v>
      </c>
      <c r="FC331" s="34">
        <v>15.66265060240964</v>
      </c>
      <c r="FD331" s="42">
        <v>37.931034482758619</v>
      </c>
      <c r="FE331" s="42">
        <v>42.105263157894733</v>
      </c>
      <c r="FF331" s="42">
        <v>25</v>
      </c>
      <c r="FG331" s="42">
        <v>33.333333333333329</v>
      </c>
      <c r="FH331" s="42">
        <v>35.135135135135137</v>
      </c>
      <c r="FI331" s="42">
        <v>32.258064516129032</v>
      </c>
      <c r="FJ331" s="42">
        <v>27.397260273972602</v>
      </c>
      <c r="FK331" s="42">
        <v>23.214285714285715</v>
      </c>
      <c r="FL331" s="42">
        <v>22.784810126582279</v>
      </c>
      <c r="FM331" s="42">
        <v>18.018018018018019</v>
      </c>
      <c r="FN331" s="42">
        <v>20.253164556962027</v>
      </c>
      <c r="FO331" s="42">
        <v>7.2289156626506017</v>
      </c>
      <c r="FP331" s="42">
        <v>16</v>
      </c>
      <c r="FQ331" s="34">
        <v>14</v>
      </c>
      <c r="FR331" s="34">
        <v>20</v>
      </c>
      <c r="FS331" s="34">
        <v>17</v>
      </c>
      <c r="FT331" s="34">
        <v>27</v>
      </c>
      <c r="FU331" s="34">
        <v>28</v>
      </c>
      <c r="FV331" s="34">
        <v>61</v>
      </c>
      <c r="FW331" s="34">
        <v>50</v>
      </c>
      <c r="FX331" s="34">
        <v>80</v>
      </c>
      <c r="FY331" s="34">
        <v>110</v>
      </c>
      <c r="FZ331" s="34">
        <v>111</v>
      </c>
      <c r="GA331" s="34">
        <v>97</v>
      </c>
      <c r="GB331" s="2">
        <v>13</v>
      </c>
      <c r="GC331" s="2">
        <v>7</v>
      </c>
      <c r="GD331" s="2">
        <v>4</v>
      </c>
      <c r="GE331" s="2">
        <v>6</v>
      </c>
      <c r="GF331" s="2">
        <v>9</v>
      </c>
      <c r="GG331" s="2">
        <v>7</v>
      </c>
      <c r="GH331" s="2">
        <v>12</v>
      </c>
      <c r="GI331" s="2">
        <v>10</v>
      </c>
      <c r="GJ331" s="2">
        <v>13</v>
      </c>
      <c r="GK331" s="2">
        <v>14</v>
      </c>
      <c r="GL331" s="2">
        <v>10</v>
      </c>
      <c r="GM331" s="2">
        <v>6</v>
      </c>
      <c r="GN331" s="2">
        <v>7</v>
      </c>
      <c r="GO331" s="2">
        <v>5</v>
      </c>
      <c r="GP331" s="2">
        <v>6</v>
      </c>
      <c r="GQ331" s="2">
        <v>9</v>
      </c>
      <c r="GR331" s="2">
        <v>9</v>
      </c>
      <c r="GS331" s="2">
        <v>10</v>
      </c>
      <c r="GT331" s="2">
        <v>19</v>
      </c>
      <c r="GU331" s="2">
        <v>21</v>
      </c>
      <c r="GV331" s="2">
        <v>17</v>
      </c>
      <c r="GW331" s="2">
        <v>19</v>
      </c>
      <c r="GX331" s="2">
        <v>25</v>
      </c>
      <c r="GY331" s="2">
        <v>22</v>
      </c>
      <c r="GZ331" s="2">
        <v>36</v>
      </c>
      <c r="HA331" s="2">
        <v>26</v>
      </c>
      <c r="HB331" s="2">
        <v>30</v>
      </c>
      <c r="HC331" s="2">
        <v>32</v>
      </c>
      <c r="HD331" s="2">
        <v>45</v>
      </c>
      <c r="HE331" s="2">
        <v>45</v>
      </c>
      <c r="HF331" s="2">
        <v>92</v>
      </c>
      <c r="HG331" s="2">
        <v>81</v>
      </c>
      <c r="HH331" s="2">
        <v>110</v>
      </c>
      <c r="HI331" s="2">
        <v>143</v>
      </c>
      <c r="HJ331" s="2">
        <v>146</v>
      </c>
      <c r="HK331" s="2">
        <v>125</v>
      </c>
      <c r="HL331" s="34">
        <v>44.444444444444443</v>
      </c>
      <c r="HM331" s="34">
        <v>53.846153846153847</v>
      </c>
      <c r="HN331" s="34">
        <v>66.666666666666657</v>
      </c>
      <c r="HO331" s="34">
        <v>53.125</v>
      </c>
      <c r="HP331" s="34">
        <v>60</v>
      </c>
      <c r="HQ331" s="34">
        <v>62.222222222222221</v>
      </c>
      <c r="HR331" s="34">
        <v>66.304347826086953</v>
      </c>
      <c r="HS331" s="34">
        <v>61.728395061728392</v>
      </c>
      <c r="HT331" s="34">
        <v>72.727272727272734</v>
      </c>
      <c r="HU331" s="34">
        <v>76.923076923076934</v>
      </c>
      <c r="HV331" s="34">
        <v>76.027397260273972</v>
      </c>
      <c r="HW331" s="34">
        <v>77.600000000000009</v>
      </c>
      <c r="HX331" s="39">
        <v>36.111111111111107</v>
      </c>
      <c r="HY331" s="39">
        <v>26.923076923076923</v>
      </c>
      <c r="HZ331" s="39">
        <v>13.333333333333334</v>
      </c>
      <c r="IA331" s="39">
        <v>18.75</v>
      </c>
      <c r="IB331" s="39">
        <v>20</v>
      </c>
      <c r="IC331" s="39">
        <v>15.555555555555555</v>
      </c>
      <c r="ID331" s="39">
        <v>13.043478260869565</v>
      </c>
      <c r="IE331" s="39">
        <v>12.345679012345679</v>
      </c>
      <c r="IF331" s="39">
        <v>11.818181818181818</v>
      </c>
      <c r="IG331" s="39">
        <v>9.79020979020979</v>
      </c>
      <c r="IH331" s="39">
        <v>6.8493150684931505</v>
      </c>
      <c r="II331" s="39">
        <v>4.8</v>
      </c>
      <c r="IJ331" s="39">
        <v>19.444444444444446</v>
      </c>
      <c r="IK331" s="39">
        <v>19.230769230769234</v>
      </c>
      <c r="IL331" s="39">
        <v>20</v>
      </c>
      <c r="IM331" s="39">
        <v>28.125</v>
      </c>
      <c r="IN331" s="39">
        <v>20</v>
      </c>
      <c r="IO331" s="39">
        <v>22.222222222222221</v>
      </c>
      <c r="IP331" s="39">
        <v>20.652173913043477</v>
      </c>
      <c r="IQ331" s="39">
        <v>25.925925925925924</v>
      </c>
      <c r="IR331" s="39">
        <v>15.454545454545453</v>
      </c>
      <c r="IS331" s="39">
        <v>13.286713286713287</v>
      </c>
      <c r="IT331" s="39">
        <v>17.123287671232877</v>
      </c>
      <c r="IU331" s="39">
        <v>17.599999999999998</v>
      </c>
      <c r="IV331" s="39">
        <v>20</v>
      </c>
      <c r="IW331" s="39">
        <v>16</v>
      </c>
      <c r="IX331" s="39">
        <v>16</v>
      </c>
      <c r="IY331" s="39">
        <v>13</v>
      </c>
      <c r="IZ331" s="39">
        <v>17</v>
      </c>
      <c r="JA331" s="39">
        <v>22</v>
      </c>
      <c r="JB331" s="39">
        <v>26</v>
      </c>
      <c r="JC331" s="39">
        <v>28</v>
      </c>
      <c r="JD331" s="35">
        <v>59</v>
      </c>
      <c r="JE331" s="35">
        <v>47</v>
      </c>
      <c r="JF331" s="35">
        <v>60</v>
      </c>
      <c r="JG331" s="35">
        <v>58</v>
      </c>
      <c r="JH331" s="35">
        <v>28</v>
      </c>
      <c r="JI331" s="35">
        <v>17</v>
      </c>
      <c r="JJ331" s="35">
        <v>22</v>
      </c>
      <c r="JK331" s="35">
        <v>17</v>
      </c>
      <c r="JL331" s="35">
        <v>19</v>
      </c>
      <c r="JM331" s="44">
        <v>19</v>
      </c>
      <c r="JN331" s="44">
        <v>11</v>
      </c>
      <c r="JO331" s="44">
        <v>10</v>
      </c>
      <c r="JP331" s="2">
        <v>21</v>
      </c>
      <c r="JQ331" s="2">
        <v>11</v>
      </c>
      <c r="JR331" s="2">
        <v>11</v>
      </c>
      <c r="JS331" s="2">
        <v>7</v>
      </c>
      <c r="JT331" s="2">
        <v>21</v>
      </c>
      <c r="JU331" s="2">
        <v>23</v>
      </c>
      <c r="JV331" s="2">
        <v>21</v>
      </c>
      <c r="JW331" s="2">
        <v>17</v>
      </c>
      <c r="JX331" s="2">
        <v>19</v>
      </c>
      <c r="JY331" s="2">
        <v>9</v>
      </c>
      <c r="JZ331" s="2">
        <v>16</v>
      </c>
      <c r="KA331" s="2">
        <v>25</v>
      </c>
      <c r="KB331" s="39">
        <v>23</v>
      </c>
      <c r="KC331" s="39">
        <v>25</v>
      </c>
      <c r="KD331" s="39">
        <v>23</v>
      </c>
      <c r="KE331" s="39">
        <v>23</v>
      </c>
      <c r="KF331" s="39">
        <v>69</v>
      </c>
      <c r="KG331" s="39">
        <v>56</v>
      </c>
      <c r="KH331" s="39">
        <v>59</v>
      </c>
      <c r="KI331" s="39">
        <v>47</v>
      </c>
      <c r="KJ331" s="39">
        <v>55</v>
      </c>
      <c r="KK331" s="39">
        <v>50</v>
      </c>
      <c r="KL331" s="39">
        <v>53</v>
      </c>
      <c r="KM331" s="39">
        <v>63</v>
      </c>
      <c r="KN331" s="39">
        <v>103</v>
      </c>
      <c r="KO331" s="39">
        <v>83</v>
      </c>
      <c r="KP331" s="39">
        <v>94</v>
      </c>
      <c r="KQ331" s="39">
        <v>88</v>
      </c>
      <c r="KR331" s="44">
        <v>28.985507246376812</v>
      </c>
      <c r="KS331" s="44">
        <v>28.571428571428569</v>
      </c>
      <c r="KT331" s="44">
        <v>27.118644067796609</v>
      </c>
      <c r="KU331" s="44">
        <v>27.659574468085108</v>
      </c>
      <c r="KV331" s="44">
        <v>30.909090909090907</v>
      </c>
      <c r="KW331" s="44">
        <v>44</v>
      </c>
      <c r="KX331" s="44">
        <v>49.056603773584904</v>
      </c>
      <c r="KY331" s="44">
        <v>44.444444444444443</v>
      </c>
      <c r="KZ331" s="44">
        <v>57.28155339805825</v>
      </c>
      <c r="LA331" s="44">
        <v>56.626506024096393</v>
      </c>
      <c r="LB331" s="44">
        <v>63.829787234042556</v>
      </c>
      <c r="LC331" s="44">
        <v>65.909090909090907</v>
      </c>
      <c r="LD331" s="44">
        <v>40.579710144927539</v>
      </c>
      <c r="LE331" s="44">
        <v>30.357142857142854</v>
      </c>
      <c r="LF331" s="44">
        <v>37.288135593220339</v>
      </c>
      <c r="LG331" s="44">
        <v>36.170212765957451</v>
      </c>
      <c r="LH331" s="44">
        <v>34.545454545454547</v>
      </c>
      <c r="LI331" s="44">
        <v>38</v>
      </c>
      <c r="LJ331" s="44">
        <v>20.754716981132077</v>
      </c>
      <c r="LK331" s="44">
        <v>15.873015873015872</v>
      </c>
      <c r="LL331" s="44">
        <v>20.388349514563107</v>
      </c>
      <c r="LM331" s="44">
        <v>13.253012048192772</v>
      </c>
      <c r="LN331" s="44">
        <v>11.702127659574469</v>
      </c>
      <c r="LO331" s="44">
        <v>7.9545454545454541</v>
      </c>
      <c r="LP331" s="44">
        <v>30.434782608695656</v>
      </c>
      <c r="LQ331" s="44">
        <v>41.071428571428569</v>
      </c>
      <c r="LR331" s="44">
        <v>35.593220338983052</v>
      </c>
      <c r="LS331" s="44">
        <v>36.170212765957451</v>
      </c>
      <c r="LT331" s="44">
        <v>34.545454545454547</v>
      </c>
      <c r="LU331" s="44">
        <v>18</v>
      </c>
      <c r="LV331" s="44">
        <v>30.188679245283019</v>
      </c>
      <c r="LW331" s="44">
        <v>39.682539682539684</v>
      </c>
      <c r="LX331" s="44">
        <v>22.330097087378643</v>
      </c>
      <c r="LY331" s="44">
        <v>30.120481927710845</v>
      </c>
      <c r="LZ331" s="44">
        <v>24.468085106382979</v>
      </c>
      <c r="MA331" s="44">
        <v>26.136363636363637</v>
      </c>
      <c r="MB331" s="39">
        <v>9</v>
      </c>
      <c r="MC331" s="39">
        <v>3</v>
      </c>
      <c r="MD331" s="39">
        <v>7</v>
      </c>
      <c r="ME331" s="39">
        <v>5</v>
      </c>
      <c r="MF331" s="39">
        <v>8</v>
      </c>
      <c r="MG331" s="39">
        <v>8</v>
      </c>
      <c r="MH331" s="39">
        <v>17</v>
      </c>
      <c r="MI331" s="39">
        <v>9</v>
      </c>
      <c r="MJ331" s="39">
        <v>19</v>
      </c>
      <c r="MK331" s="39">
        <v>30</v>
      </c>
      <c r="ML331" s="39">
        <v>11</v>
      </c>
      <c r="MM331" s="39">
        <v>11</v>
      </c>
      <c r="MN331" s="39">
        <v>31</v>
      </c>
      <c r="MO331" s="39">
        <v>19</v>
      </c>
      <c r="MP331" s="39">
        <v>28</v>
      </c>
      <c r="MQ331" s="39">
        <v>31</v>
      </c>
      <c r="MR331" s="39">
        <v>43</v>
      </c>
      <c r="MS331" s="39">
        <v>32</v>
      </c>
      <c r="MT331" s="39">
        <v>63</v>
      </c>
      <c r="MU331" s="39">
        <v>51</v>
      </c>
      <c r="MV331" s="39">
        <v>74</v>
      </c>
      <c r="MW331" s="44">
        <v>101</v>
      </c>
      <c r="MX331" s="44">
        <v>46</v>
      </c>
      <c r="MY331" s="44">
        <v>49</v>
      </c>
      <c r="MZ331" s="44">
        <v>29.032258064516132</v>
      </c>
      <c r="NA331" s="44">
        <v>15.789473684210526</v>
      </c>
      <c r="NB331" s="44">
        <v>25</v>
      </c>
      <c r="NC331" s="44">
        <v>16.129032258064516</v>
      </c>
      <c r="ND331" s="44">
        <v>18.604651162790699</v>
      </c>
      <c r="NE331" s="44">
        <v>25</v>
      </c>
      <c r="NF331" s="44">
        <v>26.984126984126984</v>
      </c>
      <c r="NG331" s="44">
        <v>17.647058823529413</v>
      </c>
      <c r="NH331" s="44">
        <v>25.675675675675674</v>
      </c>
      <c r="NI331" s="44">
        <v>29.702970297029701</v>
      </c>
      <c r="NJ331" s="44">
        <v>23.913043478260871</v>
      </c>
      <c r="NK331" s="44">
        <v>22.448979591836736</v>
      </c>
      <c r="NL331" s="39">
        <v>4</v>
      </c>
      <c r="NM331" s="39">
        <v>0</v>
      </c>
      <c r="NN331" s="39">
        <v>0</v>
      </c>
      <c r="NO331" s="39">
        <v>1</v>
      </c>
      <c r="NP331" s="39">
        <v>2</v>
      </c>
      <c r="NQ331" s="39">
        <v>0</v>
      </c>
      <c r="NR331" s="39">
        <v>3</v>
      </c>
      <c r="NS331" s="39">
        <v>1</v>
      </c>
      <c r="NT331" s="39">
        <v>2</v>
      </c>
      <c r="NU331" s="39">
        <v>0</v>
      </c>
      <c r="NV331" s="39">
        <v>1</v>
      </c>
      <c r="NW331" s="39">
        <v>0</v>
      </c>
      <c r="NX331" s="39">
        <v>14</v>
      </c>
      <c r="NY331" s="39">
        <v>9</v>
      </c>
      <c r="NZ331" s="39">
        <v>7</v>
      </c>
      <c r="OA331" s="39">
        <v>9</v>
      </c>
      <c r="OB331" s="39">
        <v>13</v>
      </c>
      <c r="OC331" s="39">
        <v>4</v>
      </c>
      <c r="OD331" s="44">
        <v>6</v>
      </c>
      <c r="OE331" s="44">
        <v>9</v>
      </c>
      <c r="OF331" s="44">
        <v>6</v>
      </c>
      <c r="OG331" s="44">
        <v>1</v>
      </c>
      <c r="OH331" s="44">
        <v>3</v>
      </c>
      <c r="OI331" s="44">
        <v>1</v>
      </c>
      <c r="OJ331" s="44">
        <v>28.571428571428569</v>
      </c>
      <c r="OK331" s="44">
        <v>0</v>
      </c>
      <c r="OL331" s="44">
        <v>0</v>
      </c>
      <c r="OM331" s="44">
        <v>11.111111111111111</v>
      </c>
      <c r="ON331" s="44">
        <v>15.384615384615385</v>
      </c>
      <c r="OO331" s="44">
        <v>0</v>
      </c>
      <c r="OP331" s="44">
        <v>50</v>
      </c>
      <c r="OQ331" s="44">
        <v>11.111111111111111</v>
      </c>
      <c r="OR331" s="44">
        <v>33.333333333333329</v>
      </c>
      <c r="OS331" s="44">
        <v>0</v>
      </c>
      <c r="OT331" s="44">
        <v>33.333333333333329</v>
      </c>
      <c r="OU331" s="44">
        <v>0</v>
      </c>
      <c r="OV331" s="25">
        <v>85</v>
      </c>
      <c r="OW331" s="25">
        <v>78</v>
      </c>
      <c r="OX331" s="25">
        <v>101</v>
      </c>
      <c r="OY331" s="39">
        <v>130</v>
      </c>
      <c r="OZ331" s="39">
        <v>180</v>
      </c>
      <c r="PA331" s="39">
        <v>167</v>
      </c>
      <c r="PB331" s="39">
        <v>207</v>
      </c>
      <c r="PC331" s="39">
        <v>254</v>
      </c>
      <c r="PD331" s="39">
        <v>363</v>
      </c>
      <c r="PE331" s="39">
        <v>371</v>
      </c>
      <c r="PF331" s="39">
        <v>300</v>
      </c>
      <c r="PG331" s="39">
        <v>194</v>
      </c>
      <c r="PH331" s="39">
        <v>279</v>
      </c>
      <c r="PI331" s="39">
        <v>227</v>
      </c>
      <c r="PJ331" s="44">
        <v>209</v>
      </c>
      <c r="PK331" s="44">
        <v>217</v>
      </c>
      <c r="PL331" s="44">
        <v>275</v>
      </c>
      <c r="PM331" s="44">
        <v>249</v>
      </c>
      <c r="PN331" s="44">
        <v>270</v>
      </c>
      <c r="PO331" s="44">
        <v>326</v>
      </c>
      <c r="PP331" s="44">
        <v>463</v>
      </c>
      <c r="PQ331" s="44">
        <v>502</v>
      </c>
      <c r="PR331" s="44">
        <v>446</v>
      </c>
      <c r="PS331" s="44">
        <v>403</v>
      </c>
      <c r="PT331" s="44">
        <v>30.465949820788531</v>
      </c>
      <c r="PU331" s="44">
        <v>34.36123348017621</v>
      </c>
      <c r="PV331" s="44">
        <v>48.325358851674643</v>
      </c>
      <c r="PW331" s="44">
        <v>59.907834101382484</v>
      </c>
      <c r="PX331" s="44">
        <v>65.454545454545453</v>
      </c>
      <c r="PY331" s="44">
        <v>67.068273092369481</v>
      </c>
      <c r="PZ331" s="44">
        <v>76.666666666666671</v>
      </c>
      <c r="QA331" s="44">
        <v>77.914110429447859</v>
      </c>
      <c r="QB331" s="44">
        <v>78.40172786177105</v>
      </c>
      <c r="QC331" s="44">
        <v>73.904382470119529</v>
      </c>
      <c r="QD331" s="44">
        <v>67.264573991031398</v>
      </c>
      <c r="QE331" s="44">
        <v>48.138957816377172</v>
      </c>
      <c r="QF331" s="25">
        <v>92</v>
      </c>
      <c r="QG331" s="25">
        <v>101</v>
      </c>
      <c r="QH331" s="25">
        <v>117</v>
      </c>
      <c r="QI331" s="25">
        <v>131</v>
      </c>
      <c r="QJ331" s="25">
        <v>174</v>
      </c>
      <c r="QK331" s="25">
        <v>158</v>
      </c>
      <c r="QL331" s="25">
        <v>201</v>
      </c>
      <c r="QM331" s="25">
        <v>245</v>
      </c>
      <c r="QN331" s="25">
        <v>325</v>
      </c>
      <c r="QO331" s="25">
        <v>349</v>
      </c>
      <c r="QP331" s="25">
        <v>178</v>
      </c>
      <c r="QQ331" s="25">
        <v>279</v>
      </c>
      <c r="QR331" s="25">
        <v>227</v>
      </c>
      <c r="QS331" s="25">
        <v>209</v>
      </c>
      <c r="QT331" s="25">
        <v>217</v>
      </c>
      <c r="QU331" s="25">
        <v>275</v>
      </c>
      <c r="QV331" s="25">
        <v>249</v>
      </c>
      <c r="QW331" s="25">
        <v>270</v>
      </c>
      <c r="QX331" s="25">
        <v>326</v>
      </c>
      <c r="QY331" s="25">
        <v>463</v>
      </c>
      <c r="QZ331" s="25">
        <v>502</v>
      </c>
      <c r="RA331" s="25">
        <v>446</v>
      </c>
      <c r="RB331" s="44">
        <v>32.974910394265237</v>
      </c>
      <c r="RC331" s="44">
        <v>44.493392070484582</v>
      </c>
      <c r="RD331" s="44">
        <v>55.980861244019145</v>
      </c>
      <c r="RE331" s="44">
        <v>60.36866359447005</v>
      </c>
      <c r="RF331" s="44">
        <v>63.272727272727266</v>
      </c>
      <c r="RG331" s="44">
        <v>63.453815261044177</v>
      </c>
      <c r="RH331" s="44">
        <v>74.444444444444443</v>
      </c>
      <c r="RI331" s="44">
        <v>75.153374233128829</v>
      </c>
      <c r="RJ331" s="44">
        <v>70.194384449244069</v>
      </c>
      <c r="RK331" s="44">
        <v>69.521912350597617</v>
      </c>
      <c r="RL331" s="44">
        <v>39.91031390134529</v>
      </c>
      <c r="RM331" s="25">
        <v>70</v>
      </c>
      <c r="RN331" s="25">
        <v>70</v>
      </c>
      <c r="RO331" s="25">
        <v>64</v>
      </c>
      <c r="RP331" s="25">
        <v>66</v>
      </c>
      <c r="RQ331" s="25">
        <v>81</v>
      </c>
      <c r="RR331" s="25">
        <v>75</v>
      </c>
      <c r="RS331" s="25">
        <v>118</v>
      </c>
      <c r="RT331" s="25">
        <v>120</v>
      </c>
      <c r="RU331" s="25">
        <v>174</v>
      </c>
      <c r="RV331" s="25">
        <v>164</v>
      </c>
      <c r="RW331" s="25">
        <v>176</v>
      </c>
      <c r="RX331" s="25">
        <v>156</v>
      </c>
      <c r="RY331" s="25">
        <v>82</v>
      </c>
      <c r="RZ331" s="25">
        <v>59</v>
      </c>
      <c r="SA331" s="25">
        <v>54</v>
      </c>
      <c r="SB331" s="25">
        <v>54</v>
      </c>
      <c r="SC331" s="25">
        <v>60</v>
      </c>
      <c r="SD331" s="25">
        <v>48</v>
      </c>
      <c r="SE331" s="25">
        <v>78</v>
      </c>
      <c r="SF331" s="25">
        <v>57</v>
      </c>
      <c r="SG331" s="25">
        <v>98</v>
      </c>
      <c r="SH331" s="25">
        <v>101</v>
      </c>
      <c r="SI331" s="25">
        <v>116</v>
      </c>
      <c r="SJ331" s="25">
        <v>115</v>
      </c>
      <c r="SK331" s="25">
        <v>50</v>
      </c>
      <c r="SL331" s="25">
        <v>47</v>
      </c>
      <c r="SM331" s="25">
        <v>33</v>
      </c>
      <c r="SN331" s="25">
        <v>42</v>
      </c>
      <c r="SO331" s="25">
        <v>47</v>
      </c>
      <c r="SP331" s="25">
        <v>36</v>
      </c>
      <c r="SQ331" s="25">
        <v>55</v>
      </c>
      <c r="SR331" s="25">
        <v>41</v>
      </c>
      <c r="SS331" s="25">
        <v>77</v>
      </c>
      <c r="ST331" s="25">
        <v>70</v>
      </c>
      <c r="SU331" s="25">
        <v>69</v>
      </c>
      <c r="SV331" s="25">
        <v>77</v>
      </c>
      <c r="SW331" s="44">
        <v>38.461538461538467</v>
      </c>
      <c r="SX331" s="44">
        <v>46.357615894039732</v>
      </c>
      <c r="SY331" s="44">
        <v>42.666666666666671</v>
      </c>
      <c r="SZ331" s="44">
        <v>37.078651685393261</v>
      </c>
      <c r="TA331" s="44">
        <v>39.320388349514559</v>
      </c>
      <c r="TB331" s="44">
        <v>42.372881355932201</v>
      </c>
      <c r="TC331" s="44">
        <v>52.678571428571431</v>
      </c>
      <c r="TD331" s="44">
        <v>48.192771084337352</v>
      </c>
      <c r="TE331" s="44">
        <v>43.718592964824118</v>
      </c>
      <c r="TF331" s="44">
        <v>43.733333333333334</v>
      </c>
      <c r="TG331" s="44">
        <v>52.852852852852848</v>
      </c>
      <c r="TH331" s="44">
        <v>51.485148514851488</v>
      </c>
      <c r="TI331" s="44">
        <v>45.054945054945058</v>
      </c>
      <c r="TJ331" s="44">
        <v>39.072847682119203</v>
      </c>
      <c r="TK331" s="44">
        <v>36</v>
      </c>
      <c r="TL331" s="44">
        <v>30.337078651685395</v>
      </c>
      <c r="TM331" s="44">
        <v>29.126213592233007</v>
      </c>
      <c r="TN331" s="44">
        <v>27.118644067796609</v>
      </c>
      <c r="TO331" s="44">
        <v>34.821428571428569</v>
      </c>
      <c r="TP331" s="44">
        <v>22.891566265060241</v>
      </c>
      <c r="TQ331" s="44">
        <v>24.623115577889447</v>
      </c>
      <c r="TR331" s="44">
        <v>26.93333333333333</v>
      </c>
      <c r="TS331" s="44">
        <v>34.83483483483483</v>
      </c>
      <c r="TT331" s="44">
        <v>37.953795379537951</v>
      </c>
      <c r="TU331" s="44">
        <v>27.472527472527474</v>
      </c>
      <c r="TV331" s="44">
        <v>31.125827814569533</v>
      </c>
      <c r="TW331" s="44">
        <v>22</v>
      </c>
      <c r="TX331" s="44">
        <v>23.595505617977526</v>
      </c>
      <c r="TY331" s="44">
        <v>22.815533980582526</v>
      </c>
      <c r="TZ331" s="44">
        <v>20.33898305084746</v>
      </c>
      <c r="UA331" s="44">
        <v>24.553571428571427</v>
      </c>
      <c r="UB331" s="44">
        <v>16.46586345381526</v>
      </c>
      <c r="UC331" s="44">
        <v>19.346733668341709</v>
      </c>
      <c r="UD331" s="44">
        <v>18.666666666666668</v>
      </c>
      <c r="UE331" s="44">
        <v>20.72072072072072</v>
      </c>
      <c r="UF331" s="44">
        <v>25.412541254125415</v>
      </c>
    </row>
    <row r="332" spans="1:552" x14ac:dyDescent="0.25">
      <c r="A332" s="2" t="str">
        <f t="shared" si="5"/>
        <v>27 Alagoas</v>
      </c>
      <c r="B332" s="2">
        <v>27</v>
      </c>
      <c r="C332" s="2" t="s">
        <v>20</v>
      </c>
      <c r="D332" s="56">
        <v>45</v>
      </c>
      <c r="E332" s="56">
        <v>44</v>
      </c>
      <c r="F332" s="56">
        <v>74</v>
      </c>
      <c r="G332" s="56">
        <v>95</v>
      </c>
      <c r="H332" s="56">
        <v>92</v>
      </c>
      <c r="I332" s="56">
        <v>110</v>
      </c>
      <c r="J332" s="56">
        <v>109</v>
      </c>
      <c r="K332" s="56">
        <v>155</v>
      </c>
      <c r="L332" s="56">
        <v>144</v>
      </c>
      <c r="M332" s="56">
        <v>132</v>
      </c>
      <c r="N332" s="56">
        <v>135</v>
      </c>
      <c r="O332" s="56">
        <v>144</v>
      </c>
      <c r="P332" s="61">
        <v>13</v>
      </c>
      <c r="Q332" s="61">
        <v>14</v>
      </c>
      <c r="R332" s="61">
        <v>30</v>
      </c>
      <c r="S332" s="61">
        <v>28</v>
      </c>
      <c r="T332" s="61">
        <v>35</v>
      </c>
      <c r="U332" s="61">
        <v>43</v>
      </c>
      <c r="V332" s="61">
        <v>39</v>
      </c>
      <c r="W332" s="61">
        <v>76</v>
      </c>
      <c r="X332" s="61">
        <v>86</v>
      </c>
      <c r="Y332" s="61">
        <v>88</v>
      </c>
      <c r="Z332" s="61">
        <v>74</v>
      </c>
      <c r="AA332" s="61">
        <v>78</v>
      </c>
      <c r="AB332" s="62">
        <v>28.888888888888886</v>
      </c>
      <c r="AC332" s="62">
        <v>31.818181818181817</v>
      </c>
      <c r="AD332" s="62">
        <v>40.54054054054054</v>
      </c>
      <c r="AE332" s="62">
        <v>29.473684210526311</v>
      </c>
      <c r="AF332" s="62">
        <v>38.04347826086957</v>
      </c>
      <c r="AG332" s="62">
        <v>39.090909090909093</v>
      </c>
      <c r="AH332" s="62">
        <v>35.779816513761467</v>
      </c>
      <c r="AI332" s="62">
        <v>49.032258064516128</v>
      </c>
      <c r="AJ332" s="62">
        <v>59.722222222222221</v>
      </c>
      <c r="AK332" s="62">
        <v>66.666666666666657</v>
      </c>
      <c r="AL332" s="62">
        <v>54.814814814814817</v>
      </c>
      <c r="AM332" s="62">
        <v>54.166666666666664</v>
      </c>
      <c r="AN332" s="25">
        <v>32</v>
      </c>
      <c r="AO332" s="25">
        <v>29</v>
      </c>
      <c r="AP332" s="25">
        <v>40</v>
      </c>
      <c r="AQ332" s="25">
        <v>64</v>
      </c>
      <c r="AR332" s="25">
        <v>50</v>
      </c>
      <c r="AS332" s="25">
        <v>64</v>
      </c>
      <c r="AT332" s="25">
        <v>65</v>
      </c>
      <c r="AU332" s="25">
        <v>70</v>
      </c>
      <c r="AV332" s="25">
        <v>54</v>
      </c>
      <c r="AW332" s="25">
        <v>40</v>
      </c>
      <c r="AX332" s="25">
        <v>57</v>
      </c>
      <c r="AY332" s="25">
        <v>65</v>
      </c>
      <c r="AZ332" s="39">
        <v>71.111111111111114</v>
      </c>
      <c r="BA332" s="39">
        <v>65.909090909090907</v>
      </c>
      <c r="BB332" s="39">
        <v>54.054054054054056</v>
      </c>
      <c r="BC332" s="39">
        <v>67.368421052631575</v>
      </c>
      <c r="BD332" s="39">
        <v>54.347826086956516</v>
      </c>
      <c r="BE332" s="39">
        <v>58.18181818181818</v>
      </c>
      <c r="BF332" s="39">
        <v>59.633027522935777</v>
      </c>
      <c r="BG332" s="39">
        <v>45.161290322580641</v>
      </c>
      <c r="BH332" s="39">
        <v>37.5</v>
      </c>
      <c r="BI332" s="39">
        <v>30.303030303030305</v>
      </c>
      <c r="BJ332" s="39">
        <v>42.222222222222221</v>
      </c>
      <c r="BK332" s="39">
        <v>45.138888888888893</v>
      </c>
      <c r="BL332" s="61">
        <v>0</v>
      </c>
      <c r="BM332" s="61">
        <v>1</v>
      </c>
      <c r="BN332" s="61">
        <v>4</v>
      </c>
      <c r="BO332" s="61">
        <v>3</v>
      </c>
      <c r="BP332" s="61">
        <v>7</v>
      </c>
      <c r="BQ332" s="61">
        <v>3</v>
      </c>
      <c r="BR332" s="61">
        <v>5</v>
      </c>
      <c r="BS332" s="61">
        <v>9</v>
      </c>
      <c r="BT332" s="61">
        <v>4</v>
      </c>
      <c r="BU332" s="61">
        <v>4</v>
      </c>
      <c r="BV332" s="61">
        <v>4</v>
      </c>
      <c r="BW332" s="61">
        <v>1</v>
      </c>
      <c r="BX332" s="39">
        <v>0</v>
      </c>
      <c r="BY332" s="39">
        <v>2.2727272727272729</v>
      </c>
      <c r="BZ332" s="39">
        <v>5.4054054054054053</v>
      </c>
      <c r="CA332" s="39">
        <v>3.1578947368421053</v>
      </c>
      <c r="CB332" s="39">
        <v>7.608695652173914</v>
      </c>
      <c r="CC332" s="39">
        <v>2.7272727272727271</v>
      </c>
      <c r="CD332" s="39">
        <v>4.5871559633027523</v>
      </c>
      <c r="CE332" s="39">
        <v>5.806451612903226</v>
      </c>
      <c r="CF332" s="39">
        <v>2.7777777777777777</v>
      </c>
      <c r="CG332" s="39">
        <v>3.0303030303030303</v>
      </c>
      <c r="CH332" s="39">
        <v>2.9629629629629632</v>
      </c>
      <c r="CI332" s="39">
        <v>0.69444444444444442</v>
      </c>
      <c r="CJ332" s="25">
        <v>4</v>
      </c>
      <c r="CK332" s="25">
        <v>5</v>
      </c>
      <c r="CL332" s="25">
        <v>10</v>
      </c>
      <c r="CM332" s="25">
        <v>4</v>
      </c>
      <c r="CN332" s="25">
        <v>5</v>
      </c>
      <c r="CO332" s="25">
        <v>15</v>
      </c>
      <c r="CP332" s="25">
        <v>15</v>
      </c>
      <c r="CQ332" s="25">
        <v>23</v>
      </c>
      <c r="CR332" s="25">
        <v>28</v>
      </c>
      <c r="CS332" s="25">
        <v>28</v>
      </c>
      <c r="CT332" s="25">
        <v>26</v>
      </c>
      <c r="CU332" s="25">
        <v>34</v>
      </c>
      <c r="CV332" s="64">
        <v>0</v>
      </c>
      <c r="CW332" s="64">
        <v>0</v>
      </c>
      <c r="CX332" s="64">
        <v>2</v>
      </c>
      <c r="CY332" s="64">
        <v>1</v>
      </c>
      <c r="CZ332" s="64">
        <v>4</v>
      </c>
      <c r="DA332" s="64">
        <v>4</v>
      </c>
      <c r="DB332" s="64">
        <v>3</v>
      </c>
      <c r="DC332" s="64">
        <v>5</v>
      </c>
      <c r="DD332" s="64">
        <v>7</v>
      </c>
      <c r="DE332" s="64">
        <v>4</v>
      </c>
      <c r="DF332" s="64">
        <v>2</v>
      </c>
      <c r="DG332" s="64">
        <v>7</v>
      </c>
      <c r="DH332" s="33">
        <v>2</v>
      </c>
      <c r="DI332" s="33">
        <v>3</v>
      </c>
      <c r="DJ332" s="33">
        <v>4</v>
      </c>
      <c r="DK332" s="33">
        <v>8</v>
      </c>
      <c r="DL332" s="33">
        <v>5</v>
      </c>
      <c r="DM332" s="33">
        <v>7</v>
      </c>
      <c r="DN332" s="34">
        <v>2</v>
      </c>
      <c r="DO332" s="34">
        <v>11</v>
      </c>
      <c r="DP332" s="34">
        <v>9</v>
      </c>
      <c r="DQ332" s="34">
        <v>8</v>
      </c>
      <c r="DR332" s="34">
        <v>2</v>
      </c>
      <c r="DS332" s="34">
        <v>5</v>
      </c>
      <c r="DT332" s="25">
        <v>6</v>
      </c>
      <c r="DU332" s="25">
        <v>8</v>
      </c>
      <c r="DV332" s="25">
        <v>16</v>
      </c>
      <c r="DW332" s="25">
        <v>13</v>
      </c>
      <c r="DX332" s="25">
        <v>14</v>
      </c>
      <c r="DY332" s="25">
        <v>26</v>
      </c>
      <c r="DZ332" s="25">
        <v>20</v>
      </c>
      <c r="EA332" s="25">
        <v>39</v>
      </c>
      <c r="EB332" s="25">
        <v>44</v>
      </c>
      <c r="EC332" s="25">
        <v>40</v>
      </c>
      <c r="ED332" s="25">
        <v>30</v>
      </c>
      <c r="EE332" s="25">
        <v>46</v>
      </c>
      <c r="EF332" s="34">
        <v>66.666666666666657</v>
      </c>
      <c r="EG332" s="34">
        <v>62.5</v>
      </c>
      <c r="EH332" s="34">
        <v>62.5</v>
      </c>
      <c r="EI332" s="34">
        <v>30.76923076923077</v>
      </c>
      <c r="EJ332" s="34">
        <v>35.714285714285715</v>
      </c>
      <c r="EK332" s="34">
        <v>57.692307692307686</v>
      </c>
      <c r="EL332" s="34">
        <v>75</v>
      </c>
      <c r="EM332" s="34">
        <v>58.974358974358978</v>
      </c>
      <c r="EN332" s="34">
        <v>63.636363636363633</v>
      </c>
      <c r="EO332" s="34">
        <v>70</v>
      </c>
      <c r="EP332" s="34">
        <v>86.666666666666671</v>
      </c>
      <c r="EQ332" s="34">
        <v>73.91304347826086</v>
      </c>
      <c r="ER332" s="34">
        <v>0</v>
      </c>
      <c r="ES332" s="34">
        <v>0</v>
      </c>
      <c r="ET332" s="34">
        <v>12.5</v>
      </c>
      <c r="EU332" s="34">
        <v>7.6923076923076925</v>
      </c>
      <c r="EV332" s="34">
        <v>28.571428571428569</v>
      </c>
      <c r="EW332" s="34">
        <v>15.384615384615385</v>
      </c>
      <c r="EX332" s="34">
        <v>15</v>
      </c>
      <c r="EY332" s="34">
        <v>12.820512820512819</v>
      </c>
      <c r="EZ332" s="34">
        <v>15.909090909090908</v>
      </c>
      <c r="FA332" s="34">
        <v>10</v>
      </c>
      <c r="FB332" s="34">
        <v>6.666666666666667</v>
      </c>
      <c r="FC332" s="34">
        <v>15.217391304347828</v>
      </c>
      <c r="FD332" s="42">
        <v>33.333333333333329</v>
      </c>
      <c r="FE332" s="42">
        <v>37.5</v>
      </c>
      <c r="FF332" s="42">
        <v>25</v>
      </c>
      <c r="FG332" s="42">
        <v>61.53846153846154</v>
      </c>
      <c r="FH332" s="42">
        <v>35.714285714285715</v>
      </c>
      <c r="FI332" s="42">
        <v>26.923076923076923</v>
      </c>
      <c r="FJ332" s="42">
        <v>10</v>
      </c>
      <c r="FK332" s="42">
        <v>28.205128205128204</v>
      </c>
      <c r="FL332" s="42">
        <v>20.454545454545457</v>
      </c>
      <c r="FM332" s="42">
        <v>20</v>
      </c>
      <c r="FN332" s="42">
        <v>6.666666666666667</v>
      </c>
      <c r="FO332" s="42">
        <v>10.869565217391305</v>
      </c>
      <c r="FP332" s="42">
        <v>5</v>
      </c>
      <c r="FQ332" s="34">
        <v>1</v>
      </c>
      <c r="FR332" s="34">
        <v>12</v>
      </c>
      <c r="FS332" s="34">
        <v>7</v>
      </c>
      <c r="FT332" s="34">
        <v>11</v>
      </c>
      <c r="FU332" s="34">
        <v>21</v>
      </c>
      <c r="FV332" s="34">
        <v>22</v>
      </c>
      <c r="FW332" s="34">
        <v>47</v>
      </c>
      <c r="FX332" s="34">
        <v>48</v>
      </c>
      <c r="FY332" s="34">
        <v>51</v>
      </c>
      <c r="FZ332" s="34">
        <v>49</v>
      </c>
      <c r="GA332" s="34">
        <v>47</v>
      </c>
      <c r="GB332" s="2">
        <v>2</v>
      </c>
      <c r="GC332" s="2">
        <v>7</v>
      </c>
      <c r="GD332" s="2">
        <v>11</v>
      </c>
      <c r="GE332" s="2">
        <v>5</v>
      </c>
      <c r="GF332" s="2">
        <v>6</v>
      </c>
      <c r="GG332" s="2">
        <v>5</v>
      </c>
      <c r="GH332" s="2">
        <v>7</v>
      </c>
      <c r="GI332" s="2">
        <v>7</v>
      </c>
      <c r="GJ332" s="2">
        <v>5</v>
      </c>
      <c r="GK332" s="2">
        <v>4</v>
      </c>
      <c r="GL332" s="2">
        <v>1</v>
      </c>
      <c r="GM332" s="2">
        <v>10</v>
      </c>
      <c r="GN332" s="2">
        <v>4</v>
      </c>
      <c r="GO332" s="2">
        <v>5</v>
      </c>
      <c r="GP332" s="2">
        <v>3</v>
      </c>
      <c r="GQ332" s="2">
        <v>9</v>
      </c>
      <c r="GR332" s="2">
        <v>8</v>
      </c>
      <c r="GS332" s="2">
        <v>9</v>
      </c>
      <c r="GT332" s="2">
        <v>7</v>
      </c>
      <c r="GU332" s="2">
        <v>9</v>
      </c>
      <c r="GV332" s="2">
        <v>17</v>
      </c>
      <c r="GW332" s="2">
        <v>15</v>
      </c>
      <c r="GX332" s="2">
        <v>10</v>
      </c>
      <c r="GY332" s="2">
        <v>13</v>
      </c>
      <c r="GZ332" s="2">
        <v>11</v>
      </c>
      <c r="HA332" s="2">
        <v>13</v>
      </c>
      <c r="HB332" s="2">
        <v>26</v>
      </c>
      <c r="HC332" s="2">
        <v>21</v>
      </c>
      <c r="HD332" s="2">
        <v>25</v>
      </c>
      <c r="HE332" s="2">
        <v>35</v>
      </c>
      <c r="HF332" s="2">
        <v>36</v>
      </c>
      <c r="HG332" s="2">
        <v>63</v>
      </c>
      <c r="HH332" s="2">
        <v>70</v>
      </c>
      <c r="HI332" s="2">
        <v>70</v>
      </c>
      <c r="HJ332" s="2">
        <v>60</v>
      </c>
      <c r="HK332" s="2">
        <v>70</v>
      </c>
      <c r="HL332" s="34">
        <v>45.454545454545453</v>
      </c>
      <c r="HM332" s="34">
        <v>7.6923076923076925</v>
      </c>
      <c r="HN332" s="34">
        <v>46.153846153846153</v>
      </c>
      <c r="HO332" s="34">
        <v>33.333333333333329</v>
      </c>
      <c r="HP332" s="34">
        <v>44</v>
      </c>
      <c r="HQ332" s="34">
        <v>60</v>
      </c>
      <c r="HR332" s="34">
        <v>61.111111111111114</v>
      </c>
      <c r="HS332" s="34">
        <v>74.603174603174608</v>
      </c>
      <c r="HT332" s="34">
        <v>68.571428571428569</v>
      </c>
      <c r="HU332" s="34">
        <v>72.857142857142847</v>
      </c>
      <c r="HV332" s="34">
        <v>81.666666666666671</v>
      </c>
      <c r="HW332" s="34">
        <v>67.142857142857139</v>
      </c>
      <c r="HX332" s="39">
        <v>18.181818181818183</v>
      </c>
      <c r="HY332" s="39">
        <v>53.846153846153847</v>
      </c>
      <c r="HZ332" s="39">
        <v>42.307692307692307</v>
      </c>
      <c r="IA332" s="39">
        <v>23.809523809523807</v>
      </c>
      <c r="IB332" s="39">
        <v>24</v>
      </c>
      <c r="IC332" s="39">
        <v>14.285714285714285</v>
      </c>
      <c r="ID332" s="39">
        <v>19.444444444444446</v>
      </c>
      <c r="IE332" s="39">
        <v>11.111111111111111</v>
      </c>
      <c r="IF332" s="39">
        <v>7.1428571428571423</v>
      </c>
      <c r="IG332" s="39">
        <v>5.7142857142857144</v>
      </c>
      <c r="IH332" s="39">
        <v>1.6666666666666667</v>
      </c>
      <c r="II332" s="39">
        <v>14.285714285714285</v>
      </c>
      <c r="IJ332" s="39">
        <v>36.363636363636367</v>
      </c>
      <c r="IK332" s="39">
        <v>38.461538461538467</v>
      </c>
      <c r="IL332" s="39">
        <v>11.538461538461538</v>
      </c>
      <c r="IM332" s="39">
        <v>42.857142857142854</v>
      </c>
      <c r="IN332" s="39">
        <v>32</v>
      </c>
      <c r="IO332" s="39">
        <v>25.714285714285712</v>
      </c>
      <c r="IP332" s="39">
        <v>19.444444444444446</v>
      </c>
      <c r="IQ332" s="39">
        <v>14.285714285714285</v>
      </c>
      <c r="IR332" s="39">
        <v>24.285714285714285</v>
      </c>
      <c r="IS332" s="39">
        <v>21.428571428571427</v>
      </c>
      <c r="IT332" s="39">
        <v>16.666666666666664</v>
      </c>
      <c r="IU332" s="39">
        <v>18.571428571428573</v>
      </c>
      <c r="IV332" s="39">
        <v>9</v>
      </c>
      <c r="IW332" s="39">
        <v>4</v>
      </c>
      <c r="IX332" s="39">
        <v>5</v>
      </c>
      <c r="IY332" s="39">
        <v>11</v>
      </c>
      <c r="IZ332" s="39">
        <v>12</v>
      </c>
      <c r="JA332" s="39">
        <v>27</v>
      </c>
      <c r="JB332" s="39">
        <v>24</v>
      </c>
      <c r="JC332" s="39">
        <v>32</v>
      </c>
      <c r="JD332" s="35">
        <v>32</v>
      </c>
      <c r="JE332" s="35">
        <v>21</v>
      </c>
      <c r="JF332" s="35">
        <v>37</v>
      </c>
      <c r="JG332" s="35">
        <v>35</v>
      </c>
      <c r="JH332" s="35">
        <v>4</v>
      </c>
      <c r="JI332" s="35">
        <v>7</v>
      </c>
      <c r="JJ332" s="35">
        <v>7</v>
      </c>
      <c r="JK332" s="35">
        <v>9</v>
      </c>
      <c r="JL332" s="35">
        <v>16</v>
      </c>
      <c r="JM332" s="44">
        <v>16</v>
      </c>
      <c r="JN332" s="44">
        <v>17</v>
      </c>
      <c r="JO332" s="44">
        <v>7</v>
      </c>
      <c r="JP332" s="2">
        <v>7</v>
      </c>
      <c r="JQ332" s="2">
        <v>8</v>
      </c>
      <c r="JR332" s="2">
        <v>4</v>
      </c>
      <c r="JS332" s="2">
        <v>9</v>
      </c>
      <c r="JT332" s="2">
        <v>16</v>
      </c>
      <c r="JU332" s="2">
        <v>13</v>
      </c>
      <c r="JV332" s="2">
        <v>16</v>
      </c>
      <c r="JW332" s="2">
        <v>33</v>
      </c>
      <c r="JX332" s="2">
        <v>10</v>
      </c>
      <c r="JY332" s="2">
        <v>15</v>
      </c>
      <c r="JZ332" s="2">
        <v>20</v>
      </c>
      <c r="KA332" s="2">
        <v>23</v>
      </c>
      <c r="KB332" s="39">
        <v>10</v>
      </c>
      <c r="KC332" s="39">
        <v>9</v>
      </c>
      <c r="KD332" s="39">
        <v>11</v>
      </c>
      <c r="KE332" s="39">
        <v>18</v>
      </c>
      <c r="KF332" s="39">
        <v>29</v>
      </c>
      <c r="KG332" s="39">
        <v>24</v>
      </c>
      <c r="KH332" s="39">
        <v>28</v>
      </c>
      <c r="KI332" s="39">
        <v>53</v>
      </c>
      <c r="KJ332" s="39">
        <v>38</v>
      </c>
      <c r="KK332" s="39">
        <v>58</v>
      </c>
      <c r="KL332" s="39">
        <v>61</v>
      </c>
      <c r="KM332" s="39">
        <v>62</v>
      </c>
      <c r="KN332" s="39">
        <v>49</v>
      </c>
      <c r="KO332" s="39">
        <v>38</v>
      </c>
      <c r="KP332" s="39">
        <v>52</v>
      </c>
      <c r="KQ332" s="39">
        <v>62</v>
      </c>
      <c r="KR332" s="44">
        <v>31.03448275862069</v>
      </c>
      <c r="KS332" s="44">
        <v>16.666666666666664</v>
      </c>
      <c r="KT332" s="44">
        <v>17.857142857142858</v>
      </c>
      <c r="KU332" s="44">
        <v>20.754716981132077</v>
      </c>
      <c r="KV332" s="44">
        <v>31.578947368421051</v>
      </c>
      <c r="KW332" s="44">
        <v>46.551724137931032</v>
      </c>
      <c r="KX332" s="44">
        <v>39.344262295081968</v>
      </c>
      <c r="KY332" s="44">
        <v>51.612903225806448</v>
      </c>
      <c r="KZ332" s="44">
        <v>65.306122448979593</v>
      </c>
      <c r="LA332" s="44">
        <v>55.26315789473685</v>
      </c>
      <c r="LB332" s="44">
        <v>71.15384615384616</v>
      </c>
      <c r="LC332" s="44">
        <v>56.451612903225815</v>
      </c>
      <c r="LD332" s="44">
        <v>13.793103448275861</v>
      </c>
      <c r="LE332" s="44">
        <v>29.166666666666668</v>
      </c>
      <c r="LF332" s="44">
        <v>25</v>
      </c>
      <c r="LG332" s="44">
        <v>16.981132075471699</v>
      </c>
      <c r="LH332" s="44">
        <v>42.105263157894733</v>
      </c>
      <c r="LI332" s="44">
        <v>27.586206896551722</v>
      </c>
      <c r="LJ332" s="44">
        <v>27.868852459016392</v>
      </c>
      <c r="LK332" s="44">
        <v>11.29032258064516</v>
      </c>
      <c r="LL332" s="44">
        <v>14.285714285714285</v>
      </c>
      <c r="LM332" s="44">
        <v>21.052631578947366</v>
      </c>
      <c r="LN332" s="44">
        <v>7.6923076923076925</v>
      </c>
      <c r="LO332" s="44">
        <v>14.516129032258066</v>
      </c>
      <c r="LP332" s="44">
        <v>55.172413793103445</v>
      </c>
      <c r="LQ332" s="44">
        <v>54.166666666666664</v>
      </c>
      <c r="LR332" s="44">
        <v>57.142857142857139</v>
      </c>
      <c r="LS332" s="44">
        <v>62.264150943396224</v>
      </c>
      <c r="LT332" s="44">
        <v>26.315789473684209</v>
      </c>
      <c r="LU332" s="44">
        <v>25.862068965517242</v>
      </c>
      <c r="LV332" s="44">
        <v>32.786885245901637</v>
      </c>
      <c r="LW332" s="44">
        <v>37.096774193548384</v>
      </c>
      <c r="LX332" s="44">
        <v>20.408163265306122</v>
      </c>
      <c r="LY332" s="44">
        <v>23.684210526315788</v>
      </c>
      <c r="LZ332" s="44">
        <v>21.153846153846153</v>
      </c>
      <c r="MA332" s="44">
        <v>29.032258064516132</v>
      </c>
      <c r="MB332" s="39">
        <v>0</v>
      </c>
      <c r="MC332" s="39">
        <v>2</v>
      </c>
      <c r="MD332" s="39">
        <v>1</v>
      </c>
      <c r="ME332" s="39">
        <v>9</v>
      </c>
      <c r="MF332" s="39">
        <v>3</v>
      </c>
      <c r="MG332" s="39">
        <v>5</v>
      </c>
      <c r="MH332" s="39">
        <v>2</v>
      </c>
      <c r="MI332" s="39">
        <v>4</v>
      </c>
      <c r="MJ332" s="39">
        <v>5</v>
      </c>
      <c r="MK332" s="39">
        <v>3</v>
      </c>
      <c r="ML332" s="39">
        <v>2</v>
      </c>
      <c r="MM332" s="39">
        <v>5</v>
      </c>
      <c r="MN332" s="39">
        <v>6</v>
      </c>
      <c r="MO332" s="39">
        <v>8</v>
      </c>
      <c r="MP332" s="39">
        <v>14</v>
      </c>
      <c r="MQ332" s="39">
        <v>14</v>
      </c>
      <c r="MR332" s="39">
        <v>14</v>
      </c>
      <c r="MS332" s="39">
        <v>23</v>
      </c>
      <c r="MT332" s="39">
        <v>14</v>
      </c>
      <c r="MU332" s="39">
        <v>17</v>
      </c>
      <c r="MV332" s="39">
        <v>23</v>
      </c>
      <c r="MW332" s="44">
        <v>18</v>
      </c>
      <c r="MX332" s="44">
        <v>12</v>
      </c>
      <c r="MY332" s="44">
        <v>22</v>
      </c>
      <c r="MZ332" s="44">
        <v>0</v>
      </c>
      <c r="NA332" s="44">
        <v>25</v>
      </c>
      <c r="NB332" s="44">
        <v>7.1428571428571423</v>
      </c>
      <c r="NC332" s="44">
        <v>64.285714285714292</v>
      </c>
      <c r="ND332" s="44">
        <v>21.428571428571427</v>
      </c>
      <c r="NE332" s="44">
        <v>21.739130434782609</v>
      </c>
      <c r="NF332" s="44">
        <v>14.285714285714285</v>
      </c>
      <c r="NG332" s="44">
        <v>23.52941176470588</v>
      </c>
      <c r="NH332" s="44">
        <v>21.739130434782609</v>
      </c>
      <c r="NI332" s="44">
        <v>16.666666666666664</v>
      </c>
      <c r="NJ332" s="44">
        <v>16.666666666666664</v>
      </c>
      <c r="NK332" s="44">
        <v>22.727272727272727</v>
      </c>
      <c r="NL332" s="39">
        <v>0</v>
      </c>
      <c r="NM332" s="39">
        <v>2</v>
      </c>
      <c r="NN332" s="39">
        <v>0</v>
      </c>
      <c r="NO332" s="39">
        <v>0</v>
      </c>
      <c r="NP332" s="39">
        <v>1</v>
      </c>
      <c r="NQ332" s="39">
        <v>0</v>
      </c>
      <c r="NR332" s="39">
        <v>1</v>
      </c>
      <c r="NS332" s="39">
        <v>0</v>
      </c>
      <c r="NT332" s="39">
        <v>0</v>
      </c>
      <c r="NU332" s="39">
        <v>0</v>
      </c>
      <c r="NV332" s="39">
        <v>2</v>
      </c>
      <c r="NW332" s="39">
        <v>0</v>
      </c>
      <c r="NX332" s="39">
        <v>2</v>
      </c>
      <c r="NY332" s="39">
        <v>4</v>
      </c>
      <c r="NZ332" s="39">
        <v>5</v>
      </c>
      <c r="OA332" s="39">
        <v>7</v>
      </c>
      <c r="OB332" s="39">
        <v>1</v>
      </c>
      <c r="OC332" s="39">
        <v>1</v>
      </c>
      <c r="OD332" s="44">
        <v>7</v>
      </c>
      <c r="OE332" s="44">
        <v>3</v>
      </c>
      <c r="OF332" s="44">
        <v>5</v>
      </c>
      <c r="OG332" s="44">
        <v>1</v>
      </c>
      <c r="OH332" s="44">
        <v>5</v>
      </c>
      <c r="OI332" s="44">
        <v>3</v>
      </c>
      <c r="OJ332" s="44">
        <v>0</v>
      </c>
      <c r="OK332" s="44">
        <v>50</v>
      </c>
      <c r="OL332" s="44">
        <v>0</v>
      </c>
      <c r="OM332" s="44">
        <v>0</v>
      </c>
      <c r="ON332" s="44">
        <v>100</v>
      </c>
      <c r="OO332" s="44">
        <v>0</v>
      </c>
      <c r="OP332" s="44">
        <v>14.285714285714285</v>
      </c>
      <c r="OQ332" s="44">
        <v>0</v>
      </c>
      <c r="OR332" s="44">
        <v>0</v>
      </c>
      <c r="OS332" s="44">
        <v>0</v>
      </c>
      <c r="OT332" s="44">
        <v>40</v>
      </c>
      <c r="OU332" s="44">
        <v>0</v>
      </c>
      <c r="OV332" s="25">
        <v>39</v>
      </c>
      <c r="OW332" s="25">
        <v>26</v>
      </c>
      <c r="OX332" s="25">
        <v>44</v>
      </c>
      <c r="OY332" s="39">
        <v>76</v>
      </c>
      <c r="OZ332" s="39">
        <v>67</v>
      </c>
      <c r="PA332" s="39">
        <v>98</v>
      </c>
      <c r="PB332" s="39">
        <v>99</v>
      </c>
      <c r="PC332" s="39">
        <v>131</v>
      </c>
      <c r="PD332" s="39">
        <v>126</v>
      </c>
      <c r="PE332" s="39">
        <v>109</v>
      </c>
      <c r="PF332" s="39">
        <v>106</v>
      </c>
      <c r="PG332" s="39">
        <v>81</v>
      </c>
      <c r="PH332" s="39">
        <v>73</v>
      </c>
      <c r="PI332" s="39">
        <v>62</v>
      </c>
      <c r="PJ332" s="44">
        <v>86</v>
      </c>
      <c r="PK332" s="44">
        <v>131</v>
      </c>
      <c r="PL332" s="44">
        <v>127</v>
      </c>
      <c r="PM332" s="44">
        <v>148</v>
      </c>
      <c r="PN332" s="44">
        <v>142</v>
      </c>
      <c r="PO332" s="44">
        <v>194</v>
      </c>
      <c r="PP332" s="44">
        <v>183</v>
      </c>
      <c r="PQ332" s="44">
        <v>183</v>
      </c>
      <c r="PR332" s="44">
        <v>173</v>
      </c>
      <c r="PS332" s="44">
        <v>196</v>
      </c>
      <c r="PT332" s="44">
        <v>53.424657534246577</v>
      </c>
      <c r="PU332" s="44">
        <v>41.935483870967744</v>
      </c>
      <c r="PV332" s="44">
        <v>51.162790697674424</v>
      </c>
      <c r="PW332" s="44">
        <v>58.015267175572518</v>
      </c>
      <c r="PX332" s="44">
        <v>52.755905511811022</v>
      </c>
      <c r="PY332" s="44">
        <v>66.21621621621621</v>
      </c>
      <c r="PZ332" s="44">
        <v>69.718309859154928</v>
      </c>
      <c r="QA332" s="44">
        <v>67.525773195876297</v>
      </c>
      <c r="QB332" s="44">
        <v>68.852459016393439</v>
      </c>
      <c r="QC332" s="44">
        <v>59.562841530054641</v>
      </c>
      <c r="QD332" s="44">
        <v>61.271676300578036</v>
      </c>
      <c r="QE332" s="44">
        <v>41.326530612244902</v>
      </c>
      <c r="QF332" s="25">
        <v>32</v>
      </c>
      <c r="QG332" s="25">
        <v>25</v>
      </c>
      <c r="QH332" s="25">
        <v>47</v>
      </c>
      <c r="QI332" s="25">
        <v>82</v>
      </c>
      <c r="QJ332" s="25">
        <v>73</v>
      </c>
      <c r="QK332" s="25">
        <v>87</v>
      </c>
      <c r="QL332" s="25">
        <v>83</v>
      </c>
      <c r="QM332" s="25">
        <v>132</v>
      </c>
      <c r="QN332" s="25">
        <v>110</v>
      </c>
      <c r="QO332" s="25">
        <v>100</v>
      </c>
      <c r="QP332" s="25">
        <v>53</v>
      </c>
      <c r="QQ332" s="25">
        <v>73</v>
      </c>
      <c r="QR332" s="25">
        <v>62</v>
      </c>
      <c r="QS332" s="25">
        <v>86</v>
      </c>
      <c r="QT332" s="25">
        <v>131</v>
      </c>
      <c r="QU332" s="25">
        <v>127</v>
      </c>
      <c r="QV332" s="25">
        <v>148</v>
      </c>
      <c r="QW332" s="25">
        <v>142</v>
      </c>
      <c r="QX332" s="25">
        <v>194</v>
      </c>
      <c r="QY332" s="25">
        <v>183</v>
      </c>
      <c r="QZ332" s="25">
        <v>183</v>
      </c>
      <c r="RA332" s="25">
        <v>173</v>
      </c>
      <c r="RB332" s="44">
        <v>43.835616438356162</v>
      </c>
      <c r="RC332" s="44">
        <v>40.322580645161288</v>
      </c>
      <c r="RD332" s="44">
        <v>54.651162790697668</v>
      </c>
      <c r="RE332" s="44">
        <v>62.595419847328252</v>
      </c>
      <c r="RF332" s="44">
        <v>57.480314960629919</v>
      </c>
      <c r="RG332" s="44">
        <v>58.783783783783782</v>
      </c>
      <c r="RH332" s="44">
        <v>58.450704225352112</v>
      </c>
      <c r="RI332" s="44">
        <v>68.041237113402062</v>
      </c>
      <c r="RJ332" s="44">
        <v>60.10928961748634</v>
      </c>
      <c r="RK332" s="44">
        <v>54.644808743169406</v>
      </c>
      <c r="RL332" s="44">
        <v>30.635838150289018</v>
      </c>
      <c r="RM332" s="25">
        <v>31</v>
      </c>
      <c r="RN332" s="25">
        <v>32</v>
      </c>
      <c r="RO332" s="25">
        <v>36</v>
      </c>
      <c r="RP332" s="25">
        <v>54</v>
      </c>
      <c r="RQ332" s="25">
        <v>45</v>
      </c>
      <c r="RR332" s="25">
        <v>73</v>
      </c>
      <c r="RS332" s="25">
        <v>70</v>
      </c>
      <c r="RT332" s="25">
        <v>83</v>
      </c>
      <c r="RU332" s="25">
        <v>75</v>
      </c>
      <c r="RV332" s="25">
        <v>66</v>
      </c>
      <c r="RW332" s="25">
        <v>71</v>
      </c>
      <c r="RX332" s="25">
        <v>88</v>
      </c>
      <c r="RY332" s="25">
        <v>35</v>
      </c>
      <c r="RZ332" s="25">
        <v>24</v>
      </c>
      <c r="SA332" s="25">
        <v>32</v>
      </c>
      <c r="SB332" s="25">
        <v>39</v>
      </c>
      <c r="SC332" s="25">
        <v>32</v>
      </c>
      <c r="SD332" s="25">
        <v>48</v>
      </c>
      <c r="SE332" s="25">
        <v>40</v>
      </c>
      <c r="SF332" s="25">
        <v>69</v>
      </c>
      <c r="SG332" s="25">
        <v>71</v>
      </c>
      <c r="SH332" s="25">
        <v>55</v>
      </c>
      <c r="SI332" s="25">
        <v>68</v>
      </c>
      <c r="SJ332" s="25">
        <v>72</v>
      </c>
      <c r="SK332" s="25">
        <v>26</v>
      </c>
      <c r="SL332" s="25">
        <v>24</v>
      </c>
      <c r="SM332" s="25">
        <v>23</v>
      </c>
      <c r="SN332" s="25">
        <v>30</v>
      </c>
      <c r="SO332" s="25">
        <v>24</v>
      </c>
      <c r="SP332" s="25">
        <v>34</v>
      </c>
      <c r="SQ332" s="25">
        <v>29</v>
      </c>
      <c r="SR332" s="25">
        <v>44</v>
      </c>
      <c r="SS332" s="25">
        <v>42</v>
      </c>
      <c r="ST332" s="25">
        <v>36</v>
      </c>
      <c r="SU332" s="25">
        <v>46</v>
      </c>
      <c r="SV332" s="25">
        <v>46</v>
      </c>
      <c r="SW332" s="44">
        <v>68.888888888888886</v>
      </c>
      <c r="SX332" s="44">
        <v>72.727272727272734</v>
      </c>
      <c r="SY332" s="44">
        <v>48.648648648648653</v>
      </c>
      <c r="SZ332" s="44">
        <v>56.84210526315789</v>
      </c>
      <c r="TA332" s="44">
        <v>48.913043478260867</v>
      </c>
      <c r="TB332" s="44">
        <v>66.363636363636374</v>
      </c>
      <c r="TC332" s="44">
        <v>64.22018348623854</v>
      </c>
      <c r="TD332" s="44">
        <v>53.548387096774199</v>
      </c>
      <c r="TE332" s="44">
        <v>52.083333333333336</v>
      </c>
      <c r="TF332" s="44">
        <v>50</v>
      </c>
      <c r="TG332" s="44">
        <v>52.592592592592588</v>
      </c>
      <c r="TH332" s="44">
        <v>61.111111111111114</v>
      </c>
      <c r="TI332" s="44">
        <v>77.777777777777786</v>
      </c>
      <c r="TJ332" s="44">
        <v>54.54545454545454</v>
      </c>
      <c r="TK332" s="44">
        <v>43.243243243243242</v>
      </c>
      <c r="TL332" s="44">
        <v>41.05263157894737</v>
      </c>
      <c r="TM332" s="44">
        <v>34.782608695652172</v>
      </c>
      <c r="TN332" s="44">
        <v>43.636363636363633</v>
      </c>
      <c r="TO332" s="44">
        <v>36.697247706422019</v>
      </c>
      <c r="TP332" s="44">
        <v>44.516129032258064</v>
      </c>
      <c r="TQ332" s="44">
        <v>49.305555555555557</v>
      </c>
      <c r="TR332" s="44">
        <v>41.666666666666671</v>
      </c>
      <c r="TS332" s="44">
        <v>50.370370370370367</v>
      </c>
      <c r="TT332" s="44">
        <v>50</v>
      </c>
      <c r="TU332" s="44">
        <v>57.777777777777771</v>
      </c>
      <c r="TV332" s="44">
        <v>54.54545454545454</v>
      </c>
      <c r="TW332" s="44">
        <v>31.081081081081081</v>
      </c>
      <c r="TX332" s="44">
        <v>31.578947368421051</v>
      </c>
      <c r="TY332" s="44">
        <v>26.086956521739129</v>
      </c>
      <c r="TZ332" s="44">
        <v>30.909090909090907</v>
      </c>
      <c r="UA332" s="44">
        <v>26.605504587155966</v>
      </c>
      <c r="UB332" s="44">
        <v>28.387096774193548</v>
      </c>
      <c r="UC332" s="44">
        <v>29.166666666666668</v>
      </c>
      <c r="UD332" s="44">
        <v>27.27272727272727</v>
      </c>
      <c r="UE332" s="44">
        <v>34.074074074074076</v>
      </c>
      <c r="UF332" s="44">
        <v>31.944444444444443</v>
      </c>
    </row>
    <row r="333" spans="1:552" x14ac:dyDescent="0.25">
      <c r="A333" s="2" t="str">
        <f t="shared" si="5"/>
        <v>28 Sergipe</v>
      </c>
      <c r="B333" s="2">
        <v>28</v>
      </c>
      <c r="C333" s="2" t="s">
        <v>21</v>
      </c>
      <c r="D333" s="56">
        <v>46</v>
      </c>
      <c r="E333" s="56">
        <v>45</v>
      </c>
      <c r="F333" s="56">
        <v>41</v>
      </c>
      <c r="G333" s="56">
        <v>37</v>
      </c>
      <c r="H333" s="56">
        <v>58</v>
      </c>
      <c r="I333" s="56">
        <v>60</v>
      </c>
      <c r="J333" s="56">
        <v>50</v>
      </c>
      <c r="K333" s="56">
        <v>70</v>
      </c>
      <c r="L333" s="56">
        <v>62</v>
      </c>
      <c r="M333" s="56">
        <v>61</v>
      </c>
      <c r="N333" s="56">
        <v>54</v>
      </c>
      <c r="O333" s="56">
        <v>70</v>
      </c>
      <c r="P333" s="61">
        <v>20</v>
      </c>
      <c r="Q333" s="61">
        <v>15</v>
      </c>
      <c r="R333" s="61">
        <v>15</v>
      </c>
      <c r="S333" s="61">
        <v>6</v>
      </c>
      <c r="T333" s="61">
        <v>20</v>
      </c>
      <c r="U333" s="61">
        <v>20</v>
      </c>
      <c r="V333" s="61">
        <v>24</v>
      </c>
      <c r="W333" s="61">
        <v>40</v>
      </c>
      <c r="X333" s="61">
        <v>35</v>
      </c>
      <c r="Y333" s="61">
        <v>34</v>
      </c>
      <c r="Z333" s="61">
        <v>29</v>
      </c>
      <c r="AA333" s="61">
        <v>45</v>
      </c>
      <c r="AB333" s="62">
        <v>43.478260869565219</v>
      </c>
      <c r="AC333" s="62">
        <v>33.333333333333329</v>
      </c>
      <c r="AD333" s="62">
        <v>36.585365853658537</v>
      </c>
      <c r="AE333" s="62">
        <v>16.216216216216218</v>
      </c>
      <c r="AF333" s="62">
        <v>34.482758620689658</v>
      </c>
      <c r="AG333" s="62">
        <v>33.333333333333329</v>
      </c>
      <c r="AH333" s="62">
        <v>48</v>
      </c>
      <c r="AI333" s="62">
        <v>57.142857142857139</v>
      </c>
      <c r="AJ333" s="62">
        <v>56.451612903225815</v>
      </c>
      <c r="AK333" s="62">
        <v>55.737704918032783</v>
      </c>
      <c r="AL333" s="62">
        <v>53.703703703703709</v>
      </c>
      <c r="AM333" s="62">
        <v>64.285714285714292</v>
      </c>
      <c r="AN333" s="25">
        <v>25</v>
      </c>
      <c r="AO333" s="25">
        <v>27</v>
      </c>
      <c r="AP333" s="25">
        <v>23</v>
      </c>
      <c r="AQ333" s="25">
        <v>25</v>
      </c>
      <c r="AR333" s="25">
        <v>32</v>
      </c>
      <c r="AS333" s="25">
        <v>36</v>
      </c>
      <c r="AT333" s="25">
        <v>25</v>
      </c>
      <c r="AU333" s="25">
        <v>29</v>
      </c>
      <c r="AV333" s="25">
        <v>25</v>
      </c>
      <c r="AW333" s="25">
        <v>27</v>
      </c>
      <c r="AX333" s="25">
        <v>24</v>
      </c>
      <c r="AY333" s="25">
        <v>23</v>
      </c>
      <c r="AZ333" s="39">
        <v>54.347826086956516</v>
      </c>
      <c r="BA333" s="39">
        <v>60</v>
      </c>
      <c r="BB333" s="39">
        <v>56.09756097560976</v>
      </c>
      <c r="BC333" s="39">
        <v>67.567567567567565</v>
      </c>
      <c r="BD333" s="39">
        <v>55.172413793103445</v>
      </c>
      <c r="BE333" s="39">
        <v>60</v>
      </c>
      <c r="BF333" s="39">
        <v>50</v>
      </c>
      <c r="BG333" s="39">
        <v>41.428571428571431</v>
      </c>
      <c r="BH333" s="39">
        <v>40.322580645161288</v>
      </c>
      <c r="BI333" s="39">
        <v>44.26229508196721</v>
      </c>
      <c r="BJ333" s="39">
        <v>44.444444444444443</v>
      </c>
      <c r="BK333" s="39">
        <v>32.857142857142854</v>
      </c>
      <c r="BL333" s="61">
        <v>1</v>
      </c>
      <c r="BM333" s="61">
        <v>3</v>
      </c>
      <c r="BN333" s="61">
        <v>3</v>
      </c>
      <c r="BO333" s="61">
        <v>6</v>
      </c>
      <c r="BP333" s="61">
        <v>6</v>
      </c>
      <c r="BQ333" s="61">
        <v>4</v>
      </c>
      <c r="BR333" s="61">
        <v>1</v>
      </c>
      <c r="BS333" s="61">
        <v>1</v>
      </c>
      <c r="BT333" s="61">
        <v>2</v>
      </c>
      <c r="BU333" s="61">
        <v>0</v>
      </c>
      <c r="BV333" s="61">
        <v>1</v>
      </c>
      <c r="BW333" s="61">
        <v>2</v>
      </c>
      <c r="BX333" s="39">
        <v>2.1739130434782608</v>
      </c>
      <c r="BY333" s="39">
        <v>6.666666666666667</v>
      </c>
      <c r="BZ333" s="39">
        <v>7.3170731707317067</v>
      </c>
      <c r="CA333" s="39">
        <v>16.216216216216218</v>
      </c>
      <c r="CB333" s="39">
        <v>10.344827586206897</v>
      </c>
      <c r="CC333" s="39">
        <v>6.666666666666667</v>
      </c>
      <c r="CD333" s="39">
        <v>2</v>
      </c>
      <c r="CE333" s="39">
        <v>1.4285714285714286</v>
      </c>
      <c r="CF333" s="39">
        <v>3.225806451612903</v>
      </c>
      <c r="CG333" s="39">
        <v>0</v>
      </c>
      <c r="CH333" s="39">
        <v>1.8518518518518516</v>
      </c>
      <c r="CI333" s="39">
        <v>2.8571428571428572</v>
      </c>
      <c r="CJ333" s="25">
        <v>8</v>
      </c>
      <c r="CK333" s="25">
        <v>3</v>
      </c>
      <c r="CL333" s="25">
        <v>6</v>
      </c>
      <c r="CM333" s="25">
        <v>1</v>
      </c>
      <c r="CN333" s="25">
        <v>6</v>
      </c>
      <c r="CO333" s="25">
        <v>3</v>
      </c>
      <c r="CP333" s="25">
        <v>11</v>
      </c>
      <c r="CQ333" s="25">
        <v>14</v>
      </c>
      <c r="CR333" s="25">
        <v>11</v>
      </c>
      <c r="CS333" s="25">
        <v>11</v>
      </c>
      <c r="CT333" s="25">
        <v>12</v>
      </c>
      <c r="CU333" s="25">
        <v>15</v>
      </c>
      <c r="CV333" s="64">
        <v>0</v>
      </c>
      <c r="CW333" s="64">
        <v>0</v>
      </c>
      <c r="CX333" s="64">
        <v>1</v>
      </c>
      <c r="CY333" s="64">
        <v>0</v>
      </c>
      <c r="CZ333" s="64">
        <v>1</v>
      </c>
      <c r="DA333" s="64">
        <v>1</v>
      </c>
      <c r="DB333" s="64">
        <v>1</v>
      </c>
      <c r="DC333" s="64">
        <v>1</v>
      </c>
      <c r="DD333" s="64">
        <v>3</v>
      </c>
      <c r="DE333" s="64">
        <v>2</v>
      </c>
      <c r="DF333" s="64">
        <v>0</v>
      </c>
      <c r="DG333" s="64">
        <v>4</v>
      </c>
      <c r="DH333" s="33">
        <v>6</v>
      </c>
      <c r="DI333" s="33">
        <v>2</v>
      </c>
      <c r="DJ333" s="33">
        <v>3</v>
      </c>
      <c r="DK333" s="33">
        <v>1</v>
      </c>
      <c r="DL333" s="33">
        <v>2</v>
      </c>
      <c r="DM333" s="33">
        <v>6</v>
      </c>
      <c r="DN333" s="34">
        <v>4</v>
      </c>
      <c r="DO333" s="34">
        <v>5</v>
      </c>
      <c r="DP333" s="34">
        <v>1</v>
      </c>
      <c r="DQ333" s="34">
        <v>8</v>
      </c>
      <c r="DR333" s="34">
        <v>2</v>
      </c>
      <c r="DS333" s="34">
        <v>6</v>
      </c>
      <c r="DT333" s="25">
        <v>14</v>
      </c>
      <c r="DU333" s="25">
        <v>5</v>
      </c>
      <c r="DV333" s="25">
        <v>10</v>
      </c>
      <c r="DW333" s="25">
        <v>2</v>
      </c>
      <c r="DX333" s="25">
        <v>9</v>
      </c>
      <c r="DY333" s="25">
        <v>10</v>
      </c>
      <c r="DZ333" s="25">
        <v>16</v>
      </c>
      <c r="EA333" s="25">
        <v>20</v>
      </c>
      <c r="EB333" s="25">
        <v>15</v>
      </c>
      <c r="EC333" s="25">
        <v>21</v>
      </c>
      <c r="ED333" s="25">
        <v>14</v>
      </c>
      <c r="EE333" s="25">
        <v>25</v>
      </c>
      <c r="EF333" s="34">
        <v>57.142857142857139</v>
      </c>
      <c r="EG333" s="34">
        <v>60</v>
      </c>
      <c r="EH333" s="34">
        <v>60</v>
      </c>
      <c r="EI333" s="34">
        <v>50</v>
      </c>
      <c r="EJ333" s="34">
        <v>66.666666666666657</v>
      </c>
      <c r="EK333" s="34">
        <v>30</v>
      </c>
      <c r="EL333" s="34">
        <v>68.75</v>
      </c>
      <c r="EM333" s="34">
        <v>70</v>
      </c>
      <c r="EN333" s="34">
        <v>73.333333333333329</v>
      </c>
      <c r="EO333" s="34">
        <v>52.380952380952387</v>
      </c>
      <c r="EP333" s="34">
        <v>85.714285714285708</v>
      </c>
      <c r="EQ333" s="34">
        <v>60</v>
      </c>
      <c r="ER333" s="34">
        <v>0</v>
      </c>
      <c r="ES333" s="34">
        <v>0</v>
      </c>
      <c r="ET333" s="34">
        <v>10</v>
      </c>
      <c r="EU333" s="34">
        <v>0</v>
      </c>
      <c r="EV333" s="34">
        <v>11.111111111111111</v>
      </c>
      <c r="EW333" s="34">
        <v>10</v>
      </c>
      <c r="EX333" s="34">
        <v>6.25</v>
      </c>
      <c r="EY333" s="34">
        <v>5</v>
      </c>
      <c r="EZ333" s="34">
        <v>20</v>
      </c>
      <c r="FA333" s="34">
        <v>9.5238095238095237</v>
      </c>
      <c r="FB333" s="34">
        <v>0</v>
      </c>
      <c r="FC333" s="34">
        <v>16</v>
      </c>
      <c r="FD333" s="42">
        <v>42.857142857142854</v>
      </c>
      <c r="FE333" s="42">
        <v>40</v>
      </c>
      <c r="FF333" s="42">
        <v>30</v>
      </c>
      <c r="FG333" s="42">
        <v>50</v>
      </c>
      <c r="FH333" s="42">
        <v>22.222222222222221</v>
      </c>
      <c r="FI333" s="42">
        <v>60</v>
      </c>
      <c r="FJ333" s="42">
        <v>25</v>
      </c>
      <c r="FK333" s="42">
        <v>25</v>
      </c>
      <c r="FL333" s="42">
        <v>6.666666666666667</v>
      </c>
      <c r="FM333" s="42">
        <v>38.095238095238095</v>
      </c>
      <c r="FN333" s="42">
        <v>14.285714285714285</v>
      </c>
      <c r="FO333" s="42">
        <v>24</v>
      </c>
      <c r="FP333" s="42">
        <v>8</v>
      </c>
      <c r="FQ333" s="34">
        <v>3</v>
      </c>
      <c r="FR333" s="34">
        <v>5</v>
      </c>
      <c r="FS333" s="34">
        <v>3</v>
      </c>
      <c r="FT333" s="34">
        <v>8</v>
      </c>
      <c r="FU333" s="34">
        <v>7</v>
      </c>
      <c r="FV333" s="34">
        <v>13</v>
      </c>
      <c r="FW333" s="34">
        <v>19</v>
      </c>
      <c r="FX333" s="34">
        <v>16</v>
      </c>
      <c r="FY333" s="34">
        <v>15</v>
      </c>
      <c r="FZ333" s="34">
        <v>20</v>
      </c>
      <c r="GA333" s="34">
        <v>20</v>
      </c>
      <c r="GB333" s="2">
        <v>0</v>
      </c>
      <c r="GC333" s="2">
        <v>2</v>
      </c>
      <c r="GD333" s="2">
        <v>5</v>
      </c>
      <c r="GE333" s="2">
        <v>2</v>
      </c>
      <c r="GF333" s="2">
        <v>3</v>
      </c>
      <c r="GG333" s="2">
        <v>1</v>
      </c>
      <c r="GH333" s="2">
        <v>1</v>
      </c>
      <c r="GI333" s="2">
        <v>3</v>
      </c>
      <c r="GJ333" s="2">
        <v>1</v>
      </c>
      <c r="GK333" s="2">
        <v>6</v>
      </c>
      <c r="GL333" s="2">
        <v>1</v>
      </c>
      <c r="GM333" s="2">
        <v>3</v>
      </c>
      <c r="GN333" s="2">
        <v>7</v>
      </c>
      <c r="GO333" s="2">
        <v>4</v>
      </c>
      <c r="GP333" s="2">
        <v>2</v>
      </c>
      <c r="GQ333" s="2">
        <v>1</v>
      </c>
      <c r="GR333" s="2">
        <v>4</v>
      </c>
      <c r="GS333" s="2">
        <v>8</v>
      </c>
      <c r="GT333" s="2">
        <v>5</v>
      </c>
      <c r="GU333" s="2">
        <v>2</v>
      </c>
      <c r="GV333" s="2">
        <v>3</v>
      </c>
      <c r="GW333" s="2">
        <v>4</v>
      </c>
      <c r="GX333" s="2">
        <v>3</v>
      </c>
      <c r="GY333" s="2">
        <v>11</v>
      </c>
      <c r="GZ333" s="2">
        <v>15</v>
      </c>
      <c r="HA333" s="2">
        <v>9</v>
      </c>
      <c r="HB333" s="2">
        <v>12</v>
      </c>
      <c r="HC333" s="2">
        <v>6</v>
      </c>
      <c r="HD333" s="2">
        <v>15</v>
      </c>
      <c r="HE333" s="2">
        <v>16</v>
      </c>
      <c r="HF333" s="2">
        <v>19</v>
      </c>
      <c r="HG333" s="2">
        <v>24</v>
      </c>
      <c r="HH333" s="2">
        <v>20</v>
      </c>
      <c r="HI333" s="2">
        <v>25</v>
      </c>
      <c r="HJ333" s="2">
        <v>24</v>
      </c>
      <c r="HK333" s="2">
        <v>34</v>
      </c>
      <c r="HL333" s="34">
        <v>53.333333333333336</v>
      </c>
      <c r="HM333" s="34">
        <v>33.333333333333329</v>
      </c>
      <c r="HN333" s="34">
        <v>41.666666666666671</v>
      </c>
      <c r="HO333" s="34">
        <v>50</v>
      </c>
      <c r="HP333" s="34">
        <v>53.333333333333336</v>
      </c>
      <c r="HQ333" s="34">
        <v>43.75</v>
      </c>
      <c r="HR333" s="34">
        <v>68.421052631578945</v>
      </c>
      <c r="HS333" s="34">
        <v>79.166666666666657</v>
      </c>
      <c r="HT333" s="34">
        <v>80</v>
      </c>
      <c r="HU333" s="34">
        <v>60</v>
      </c>
      <c r="HV333" s="34">
        <v>83.333333333333343</v>
      </c>
      <c r="HW333" s="34">
        <v>58.82352941176471</v>
      </c>
      <c r="HX333" s="39">
        <v>0</v>
      </c>
      <c r="HY333" s="39">
        <v>22.222222222222221</v>
      </c>
      <c r="HZ333" s="39">
        <v>41.666666666666671</v>
      </c>
      <c r="IA333" s="39">
        <v>33.333333333333329</v>
      </c>
      <c r="IB333" s="39">
        <v>20</v>
      </c>
      <c r="IC333" s="39">
        <v>6.25</v>
      </c>
      <c r="ID333" s="39">
        <v>5.2631578947368416</v>
      </c>
      <c r="IE333" s="39">
        <v>12.5</v>
      </c>
      <c r="IF333" s="39">
        <v>5</v>
      </c>
      <c r="IG333" s="39">
        <v>24</v>
      </c>
      <c r="IH333" s="39">
        <v>4.1666666666666661</v>
      </c>
      <c r="II333" s="39">
        <v>8.8235294117647065</v>
      </c>
      <c r="IJ333" s="39">
        <v>46.666666666666664</v>
      </c>
      <c r="IK333" s="39">
        <v>44.444444444444443</v>
      </c>
      <c r="IL333" s="39">
        <v>16.666666666666664</v>
      </c>
      <c r="IM333" s="39">
        <v>16.666666666666664</v>
      </c>
      <c r="IN333" s="39">
        <v>26.666666666666668</v>
      </c>
      <c r="IO333" s="39">
        <v>50</v>
      </c>
      <c r="IP333" s="39">
        <v>26.315789473684209</v>
      </c>
      <c r="IQ333" s="39">
        <v>8.3333333333333321</v>
      </c>
      <c r="IR333" s="39">
        <v>15</v>
      </c>
      <c r="IS333" s="39">
        <v>16</v>
      </c>
      <c r="IT333" s="39">
        <v>12.5</v>
      </c>
      <c r="IU333" s="39">
        <v>32.352941176470587</v>
      </c>
      <c r="IV333" s="39">
        <v>11</v>
      </c>
      <c r="IW333" s="39">
        <v>8</v>
      </c>
      <c r="IX333" s="39">
        <v>10</v>
      </c>
      <c r="IY333" s="39">
        <v>6</v>
      </c>
      <c r="IZ333" s="39">
        <v>10</v>
      </c>
      <c r="JA333" s="39">
        <v>14</v>
      </c>
      <c r="JB333" s="39">
        <v>11</v>
      </c>
      <c r="JC333" s="39">
        <v>11</v>
      </c>
      <c r="JD333" s="35">
        <v>14</v>
      </c>
      <c r="JE333" s="35">
        <v>15</v>
      </c>
      <c r="JF333" s="35">
        <v>13</v>
      </c>
      <c r="JG333" s="35">
        <v>15</v>
      </c>
      <c r="JH333" s="35">
        <v>3</v>
      </c>
      <c r="JI333" s="35">
        <v>5</v>
      </c>
      <c r="JJ333" s="35">
        <v>4</v>
      </c>
      <c r="JK333" s="35">
        <v>5</v>
      </c>
      <c r="JL333" s="35">
        <v>8</v>
      </c>
      <c r="JM333" s="44">
        <v>5</v>
      </c>
      <c r="JN333" s="44">
        <v>5</v>
      </c>
      <c r="JO333" s="44">
        <v>5</v>
      </c>
      <c r="JP333" s="2">
        <v>5</v>
      </c>
      <c r="JQ333" s="2">
        <v>1</v>
      </c>
      <c r="JR333" s="2">
        <v>3</v>
      </c>
      <c r="JS333" s="2">
        <v>3</v>
      </c>
      <c r="JT333" s="2">
        <v>11</v>
      </c>
      <c r="JU333" s="2">
        <v>11</v>
      </c>
      <c r="JV333" s="2">
        <v>6</v>
      </c>
      <c r="JW333" s="2">
        <v>4</v>
      </c>
      <c r="JX333" s="2">
        <v>8</v>
      </c>
      <c r="JY333" s="2">
        <v>7</v>
      </c>
      <c r="JZ333" s="2">
        <v>3</v>
      </c>
      <c r="KA333" s="2">
        <v>7</v>
      </c>
      <c r="KB333" s="39">
        <v>4</v>
      </c>
      <c r="KC333" s="39">
        <v>10</v>
      </c>
      <c r="KD333" s="39">
        <v>4</v>
      </c>
      <c r="KE333" s="39">
        <v>4</v>
      </c>
      <c r="KF333" s="39">
        <v>25</v>
      </c>
      <c r="KG333" s="39">
        <v>24</v>
      </c>
      <c r="KH333" s="39">
        <v>20</v>
      </c>
      <c r="KI333" s="39">
        <v>15</v>
      </c>
      <c r="KJ333" s="39">
        <v>26</v>
      </c>
      <c r="KK333" s="39">
        <v>26</v>
      </c>
      <c r="KL333" s="39">
        <v>19</v>
      </c>
      <c r="KM333" s="39">
        <v>23</v>
      </c>
      <c r="KN333" s="39">
        <v>23</v>
      </c>
      <c r="KO333" s="39">
        <v>26</v>
      </c>
      <c r="KP333" s="39">
        <v>20</v>
      </c>
      <c r="KQ333" s="39">
        <v>22</v>
      </c>
      <c r="KR333" s="44">
        <v>44</v>
      </c>
      <c r="KS333" s="44">
        <v>33.333333333333329</v>
      </c>
      <c r="KT333" s="44">
        <v>50</v>
      </c>
      <c r="KU333" s="44">
        <v>40</v>
      </c>
      <c r="KV333" s="44">
        <v>38.461538461538467</v>
      </c>
      <c r="KW333" s="44">
        <v>53.846153846153847</v>
      </c>
      <c r="KX333" s="44">
        <v>57.894736842105267</v>
      </c>
      <c r="KY333" s="44">
        <v>47.826086956521742</v>
      </c>
      <c r="KZ333" s="44">
        <v>60.869565217391312</v>
      </c>
      <c r="LA333" s="44">
        <v>57.692307692307686</v>
      </c>
      <c r="LB333" s="44">
        <v>65</v>
      </c>
      <c r="LC333" s="44">
        <v>68.181818181818173</v>
      </c>
      <c r="LD333" s="44">
        <v>12</v>
      </c>
      <c r="LE333" s="44">
        <v>20.833333333333336</v>
      </c>
      <c r="LF333" s="44">
        <v>20</v>
      </c>
      <c r="LG333" s="44">
        <v>33.333333333333329</v>
      </c>
      <c r="LH333" s="44">
        <v>30.76923076923077</v>
      </c>
      <c r="LI333" s="44">
        <v>19.230769230769234</v>
      </c>
      <c r="LJ333" s="44">
        <v>26.315789473684209</v>
      </c>
      <c r="LK333" s="44">
        <v>21.739130434782609</v>
      </c>
      <c r="LL333" s="44">
        <v>21.739130434782609</v>
      </c>
      <c r="LM333" s="44">
        <v>3.8461538461538463</v>
      </c>
      <c r="LN333" s="44">
        <v>15</v>
      </c>
      <c r="LO333" s="44">
        <v>13.636363636363635</v>
      </c>
      <c r="LP333" s="44">
        <v>44</v>
      </c>
      <c r="LQ333" s="44">
        <v>45.833333333333329</v>
      </c>
      <c r="LR333" s="44">
        <v>30</v>
      </c>
      <c r="LS333" s="44">
        <v>26.666666666666668</v>
      </c>
      <c r="LT333" s="44">
        <v>30.76923076923077</v>
      </c>
      <c r="LU333" s="44">
        <v>26.923076923076923</v>
      </c>
      <c r="LV333" s="44">
        <v>15.789473684210526</v>
      </c>
      <c r="LW333" s="44">
        <v>30.434782608695656</v>
      </c>
      <c r="LX333" s="44">
        <v>17.391304347826086</v>
      </c>
      <c r="LY333" s="44">
        <v>38.461538461538467</v>
      </c>
      <c r="LZ333" s="44">
        <v>20</v>
      </c>
      <c r="MA333" s="44">
        <v>18.181818181818183</v>
      </c>
      <c r="MB333" s="39">
        <v>2</v>
      </c>
      <c r="MC333" s="39">
        <v>0</v>
      </c>
      <c r="MD333" s="39">
        <v>0</v>
      </c>
      <c r="ME333" s="39">
        <v>0</v>
      </c>
      <c r="MF333" s="39">
        <v>3</v>
      </c>
      <c r="MG333" s="39">
        <v>3</v>
      </c>
      <c r="MH333" s="39">
        <v>3</v>
      </c>
      <c r="MI333" s="39">
        <v>5</v>
      </c>
      <c r="MJ333" s="39">
        <v>3</v>
      </c>
      <c r="MK333" s="39">
        <v>3</v>
      </c>
      <c r="ML333" s="39">
        <v>0</v>
      </c>
      <c r="MM333" s="39">
        <v>5</v>
      </c>
      <c r="MN333" s="39">
        <v>12</v>
      </c>
      <c r="MO333" s="39">
        <v>5</v>
      </c>
      <c r="MP333" s="39">
        <v>10</v>
      </c>
      <c r="MQ333" s="39">
        <v>3</v>
      </c>
      <c r="MR333" s="39">
        <v>9</v>
      </c>
      <c r="MS333" s="39">
        <v>10</v>
      </c>
      <c r="MT333" s="39">
        <v>16</v>
      </c>
      <c r="MU333" s="39">
        <v>18</v>
      </c>
      <c r="MV333" s="39">
        <v>12</v>
      </c>
      <c r="MW333" s="44">
        <v>14</v>
      </c>
      <c r="MX333" s="44">
        <v>8</v>
      </c>
      <c r="MY333" s="44">
        <v>17</v>
      </c>
      <c r="MZ333" s="44">
        <v>16.666666666666664</v>
      </c>
      <c r="NA333" s="44">
        <v>0</v>
      </c>
      <c r="NB333" s="44">
        <v>0</v>
      </c>
      <c r="NC333" s="44">
        <v>0</v>
      </c>
      <c r="ND333" s="44">
        <v>33.333333333333329</v>
      </c>
      <c r="NE333" s="44">
        <v>30</v>
      </c>
      <c r="NF333" s="44">
        <v>18.75</v>
      </c>
      <c r="NG333" s="44">
        <v>27.777777777777779</v>
      </c>
      <c r="NH333" s="44">
        <v>25</v>
      </c>
      <c r="NI333" s="44">
        <v>21.428571428571427</v>
      </c>
      <c r="NJ333" s="44">
        <v>0</v>
      </c>
      <c r="NK333" s="44">
        <v>29.411764705882355</v>
      </c>
      <c r="NL333" s="39">
        <v>2</v>
      </c>
      <c r="NM333" s="39">
        <v>2</v>
      </c>
      <c r="NN333" s="39">
        <v>0</v>
      </c>
      <c r="NO333" s="39">
        <v>1</v>
      </c>
      <c r="NP333" s="39">
        <v>0</v>
      </c>
      <c r="NQ333" s="39">
        <v>0</v>
      </c>
      <c r="NR333" s="39">
        <v>1</v>
      </c>
      <c r="NS333" s="39">
        <v>0</v>
      </c>
      <c r="NT333" s="39">
        <v>0</v>
      </c>
      <c r="NU333" s="39">
        <v>1</v>
      </c>
      <c r="NV333" s="39">
        <v>0</v>
      </c>
      <c r="NW333" s="39">
        <v>0</v>
      </c>
      <c r="NX333" s="39">
        <v>5</v>
      </c>
      <c r="NY333" s="39">
        <v>5</v>
      </c>
      <c r="NZ333" s="39">
        <v>3</v>
      </c>
      <c r="OA333" s="39">
        <v>2</v>
      </c>
      <c r="OB333" s="39">
        <v>2</v>
      </c>
      <c r="OC333" s="39">
        <v>2</v>
      </c>
      <c r="OD333" s="44">
        <v>3</v>
      </c>
      <c r="OE333" s="44">
        <v>1</v>
      </c>
      <c r="OF333" s="44">
        <v>0</v>
      </c>
      <c r="OG333" s="44">
        <v>2</v>
      </c>
      <c r="OH333" s="44">
        <v>1</v>
      </c>
      <c r="OI333" s="44">
        <v>2</v>
      </c>
      <c r="OJ333" s="44">
        <v>40</v>
      </c>
      <c r="OK333" s="44">
        <v>40</v>
      </c>
      <c r="OL333" s="44">
        <v>0</v>
      </c>
      <c r="OM333" s="44">
        <v>50</v>
      </c>
      <c r="ON333" s="44">
        <v>0</v>
      </c>
      <c r="OO333" s="44">
        <v>0</v>
      </c>
      <c r="OP333" s="44">
        <v>33.333333333333329</v>
      </c>
      <c r="OQ333" s="44">
        <v>0</v>
      </c>
      <c r="OR333" s="44">
        <v>999999999</v>
      </c>
      <c r="OS333" s="44">
        <v>50</v>
      </c>
      <c r="OT333" s="44">
        <v>0</v>
      </c>
      <c r="OU333" s="44">
        <v>0</v>
      </c>
      <c r="OV333" s="25">
        <v>32</v>
      </c>
      <c r="OW333" s="25">
        <v>24</v>
      </c>
      <c r="OX333" s="25">
        <v>19</v>
      </c>
      <c r="OY333" s="39">
        <v>29</v>
      </c>
      <c r="OZ333" s="39">
        <v>45</v>
      </c>
      <c r="PA333" s="39">
        <v>52</v>
      </c>
      <c r="PB333" s="39">
        <v>56</v>
      </c>
      <c r="PC333" s="39">
        <v>76</v>
      </c>
      <c r="PD333" s="39">
        <v>66</v>
      </c>
      <c r="PE333" s="39">
        <v>61</v>
      </c>
      <c r="PF333" s="39">
        <v>57</v>
      </c>
      <c r="PG333" s="39">
        <v>32</v>
      </c>
      <c r="PH333" s="39">
        <v>58</v>
      </c>
      <c r="PI333" s="39">
        <v>63</v>
      </c>
      <c r="PJ333" s="44">
        <v>53</v>
      </c>
      <c r="PK333" s="44">
        <v>50</v>
      </c>
      <c r="PL333" s="44">
        <v>65</v>
      </c>
      <c r="PM333" s="44">
        <v>76</v>
      </c>
      <c r="PN333" s="44">
        <v>69</v>
      </c>
      <c r="PO333" s="44">
        <v>91</v>
      </c>
      <c r="PP333" s="44">
        <v>85</v>
      </c>
      <c r="PQ333" s="44">
        <v>90</v>
      </c>
      <c r="PR333" s="44">
        <v>72</v>
      </c>
      <c r="PS333" s="44">
        <v>86</v>
      </c>
      <c r="PT333" s="44">
        <v>55.172413793103445</v>
      </c>
      <c r="PU333" s="44">
        <v>38.095238095238095</v>
      </c>
      <c r="PV333" s="44">
        <v>35.849056603773583</v>
      </c>
      <c r="PW333" s="44">
        <v>57.999999999999993</v>
      </c>
      <c r="PX333" s="44">
        <v>69.230769230769226</v>
      </c>
      <c r="PY333" s="44">
        <v>68.421052631578945</v>
      </c>
      <c r="PZ333" s="44">
        <v>81.159420289855078</v>
      </c>
      <c r="QA333" s="44">
        <v>83.516483516483518</v>
      </c>
      <c r="QB333" s="44">
        <v>77.64705882352942</v>
      </c>
      <c r="QC333" s="44">
        <v>67.777777777777786</v>
      </c>
      <c r="QD333" s="44">
        <v>79.166666666666657</v>
      </c>
      <c r="QE333" s="44">
        <v>37.209302325581397</v>
      </c>
      <c r="QF333" s="25">
        <v>29</v>
      </c>
      <c r="QG333" s="25">
        <v>30</v>
      </c>
      <c r="QH333" s="25">
        <v>25</v>
      </c>
      <c r="QI333" s="25">
        <v>34</v>
      </c>
      <c r="QJ333" s="25">
        <v>45</v>
      </c>
      <c r="QK333" s="25">
        <v>53</v>
      </c>
      <c r="QL333" s="25">
        <v>45</v>
      </c>
      <c r="QM333" s="25">
        <v>66</v>
      </c>
      <c r="QN333" s="25">
        <v>53</v>
      </c>
      <c r="QO333" s="25">
        <v>57</v>
      </c>
      <c r="QP333" s="25">
        <v>30</v>
      </c>
      <c r="QQ333" s="25">
        <v>58</v>
      </c>
      <c r="QR333" s="25">
        <v>63</v>
      </c>
      <c r="QS333" s="25">
        <v>53</v>
      </c>
      <c r="QT333" s="25">
        <v>50</v>
      </c>
      <c r="QU333" s="25">
        <v>65</v>
      </c>
      <c r="QV333" s="25">
        <v>76</v>
      </c>
      <c r="QW333" s="25">
        <v>69</v>
      </c>
      <c r="QX333" s="25">
        <v>91</v>
      </c>
      <c r="QY333" s="25">
        <v>85</v>
      </c>
      <c r="QZ333" s="25">
        <v>90</v>
      </c>
      <c r="RA333" s="25">
        <v>72</v>
      </c>
      <c r="RB333" s="44">
        <v>50</v>
      </c>
      <c r="RC333" s="44">
        <v>47.619047619047613</v>
      </c>
      <c r="RD333" s="44">
        <v>47.169811320754718</v>
      </c>
      <c r="RE333" s="44">
        <v>68</v>
      </c>
      <c r="RF333" s="44">
        <v>69.230769230769226</v>
      </c>
      <c r="RG333" s="44">
        <v>69.73684210526315</v>
      </c>
      <c r="RH333" s="44">
        <v>65.217391304347828</v>
      </c>
      <c r="RI333" s="44">
        <v>72.527472527472526</v>
      </c>
      <c r="RJ333" s="44">
        <v>62.352941176470587</v>
      </c>
      <c r="RK333" s="44">
        <v>63.333333333333329</v>
      </c>
      <c r="RL333" s="44">
        <v>41.666666666666671</v>
      </c>
      <c r="RM333" s="25">
        <v>30</v>
      </c>
      <c r="RN333" s="25">
        <v>28</v>
      </c>
      <c r="RO333" s="25">
        <v>29</v>
      </c>
      <c r="RP333" s="25">
        <v>18</v>
      </c>
      <c r="RQ333" s="25">
        <v>38</v>
      </c>
      <c r="RR333" s="25">
        <v>39</v>
      </c>
      <c r="RS333" s="25">
        <v>39</v>
      </c>
      <c r="RT333" s="25">
        <v>36</v>
      </c>
      <c r="RU333" s="25">
        <v>39</v>
      </c>
      <c r="RV333" s="25">
        <v>36</v>
      </c>
      <c r="RW333" s="25">
        <v>32</v>
      </c>
      <c r="RX333" s="25">
        <v>46</v>
      </c>
      <c r="RY333" s="25">
        <v>36</v>
      </c>
      <c r="RZ333" s="25">
        <v>25</v>
      </c>
      <c r="SA333" s="25">
        <v>19</v>
      </c>
      <c r="SB333" s="25">
        <v>15</v>
      </c>
      <c r="SC333" s="25">
        <v>21</v>
      </c>
      <c r="SD333" s="25">
        <v>20</v>
      </c>
      <c r="SE333" s="25">
        <v>21</v>
      </c>
      <c r="SF333" s="25">
        <v>29</v>
      </c>
      <c r="SG333" s="25">
        <v>18</v>
      </c>
      <c r="SH333" s="25">
        <v>22</v>
      </c>
      <c r="SI333" s="25">
        <v>19</v>
      </c>
      <c r="SJ333" s="25">
        <v>29</v>
      </c>
      <c r="SK333" s="25">
        <v>26</v>
      </c>
      <c r="SL333" s="25">
        <v>21</v>
      </c>
      <c r="SM333" s="25">
        <v>16</v>
      </c>
      <c r="SN333" s="25">
        <v>13</v>
      </c>
      <c r="SO333" s="25">
        <v>21</v>
      </c>
      <c r="SP333" s="25">
        <v>17</v>
      </c>
      <c r="SQ333" s="25">
        <v>20</v>
      </c>
      <c r="SR333" s="25">
        <v>17</v>
      </c>
      <c r="SS333" s="25">
        <v>14</v>
      </c>
      <c r="ST333" s="25">
        <v>17</v>
      </c>
      <c r="SU333" s="25">
        <v>12</v>
      </c>
      <c r="SV333" s="25">
        <v>21</v>
      </c>
      <c r="SW333" s="44">
        <v>65.217391304347828</v>
      </c>
      <c r="SX333" s="44">
        <v>62.222222222222221</v>
      </c>
      <c r="SY333" s="44">
        <v>70.731707317073173</v>
      </c>
      <c r="SZ333" s="44">
        <v>48.648648648648653</v>
      </c>
      <c r="TA333" s="44">
        <v>65.517241379310349</v>
      </c>
      <c r="TB333" s="44">
        <v>65</v>
      </c>
      <c r="TC333" s="44">
        <v>78</v>
      </c>
      <c r="TD333" s="44">
        <v>51.428571428571423</v>
      </c>
      <c r="TE333" s="44">
        <v>62.903225806451616</v>
      </c>
      <c r="TF333" s="44">
        <v>59.016393442622949</v>
      </c>
      <c r="TG333" s="44">
        <v>59.259259259259252</v>
      </c>
      <c r="TH333" s="44">
        <v>65.714285714285708</v>
      </c>
      <c r="TI333" s="44">
        <v>78.260869565217391</v>
      </c>
      <c r="TJ333" s="44">
        <v>55.555555555555557</v>
      </c>
      <c r="TK333" s="44">
        <v>46.341463414634148</v>
      </c>
      <c r="TL333" s="44">
        <v>40.54054054054054</v>
      </c>
      <c r="TM333" s="44">
        <v>36.206896551724135</v>
      </c>
      <c r="TN333" s="44">
        <v>33.333333333333329</v>
      </c>
      <c r="TO333" s="44">
        <v>42</v>
      </c>
      <c r="TP333" s="44">
        <v>41.428571428571431</v>
      </c>
      <c r="TQ333" s="44">
        <v>29.032258064516132</v>
      </c>
      <c r="TR333" s="44">
        <v>36.065573770491802</v>
      </c>
      <c r="TS333" s="44">
        <v>35.185185185185183</v>
      </c>
      <c r="TT333" s="44">
        <v>41.428571428571431</v>
      </c>
      <c r="TU333" s="44">
        <v>56.521739130434781</v>
      </c>
      <c r="TV333" s="44">
        <v>46.666666666666664</v>
      </c>
      <c r="TW333" s="44">
        <v>39.024390243902438</v>
      </c>
      <c r="TX333" s="44">
        <v>35.135135135135137</v>
      </c>
      <c r="TY333" s="44">
        <v>36.206896551724135</v>
      </c>
      <c r="TZ333" s="44">
        <v>28.333333333333332</v>
      </c>
      <c r="UA333" s="44">
        <v>40</v>
      </c>
      <c r="UB333" s="44">
        <v>24.285714285714285</v>
      </c>
      <c r="UC333" s="44">
        <v>22.58064516129032</v>
      </c>
      <c r="UD333" s="44">
        <v>27.868852459016392</v>
      </c>
      <c r="UE333" s="44">
        <v>22.222222222222221</v>
      </c>
      <c r="UF333" s="44">
        <v>30</v>
      </c>
    </row>
    <row r="334" spans="1:552" x14ac:dyDescent="0.25">
      <c r="A334" s="2" t="str">
        <f t="shared" si="5"/>
        <v>29 Bahia</v>
      </c>
      <c r="B334" s="2">
        <v>29</v>
      </c>
      <c r="C334" s="2" t="s">
        <v>22</v>
      </c>
      <c r="D334" s="56">
        <v>229</v>
      </c>
      <c r="E334" s="56">
        <v>284</v>
      </c>
      <c r="F334" s="56">
        <v>300</v>
      </c>
      <c r="G334" s="56">
        <v>349</v>
      </c>
      <c r="H334" s="56">
        <v>346</v>
      </c>
      <c r="I334" s="56">
        <v>376</v>
      </c>
      <c r="J334" s="56">
        <v>434</v>
      </c>
      <c r="K334" s="56">
        <v>432</v>
      </c>
      <c r="L334" s="56">
        <v>533</v>
      </c>
      <c r="M334" s="56">
        <v>467</v>
      </c>
      <c r="N334" s="56">
        <v>470</v>
      </c>
      <c r="O334" s="56">
        <v>428</v>
      </c>
      <c r="P334" s="61">
        <v>56</v>
      </c>
      <c r="Q334" s="61">
        <v>107</v>
      </c>
      <c r="R334" s="61">
        <v>107</v>
      </c>
      <c r="S334" s="61">
        <v>136</v>
      </c>
      <c r="T334" s="61">
        <v>144</v>
      </c>
      <c r="U334" s="61">
        <v>181</v>
      </c>
      <c r="V334" s="61">
        <v>213</v>
      </c>
      <c r="W334" s="61">
        <v>229</v>
      </c>
      <c r="X334" s="61">
        <v>309</v>
      </c>
      <c r="Y334" s="61">
        <v>287</v>
      </c>
      <c r="Z334" s="61">
        <v>270</v>
      </c>
      <c r="AA334" s="61">
        <v>236</v>
      </c>
      <c r="AB334" s="62">
        <v>24.454148471615721</v>
      </c>
      <c r="AC334" s="62">
        <v>37.676056338028168</v>
      </c>
      <c r="AD334" s="62">
        <v>35.666666666666671</v>
      </c>
      <c r="AE334" s="62">
        <v>38.968481375358166</v>
      </c>
      <c r="AF334" s="62">
        <v>41.618497109826592</v>
      </c>
      <c r="AG334" s="62">
        <v>48.138297872340424</v>
      </c>
      <c r="AH334" s="62">
        <v>49.078341013824883</v>
      </c>
      <c r="AI334" s="62">
        <v>53.009259259259252</v>
      </c>
      <c r="AJ334" s="62">
        <v>57.973733583489683</v>
      </c>
      <c r="AK334" s="62">
        <v>61.45610278372591</v>
      </c>
      <c r="AL334" s="62">
        <v>57.446808510638306</v>
      </c>
      <c r="AM334" s="62">
        <v>55.140186915887845</v>
      </c>
      <c r="AN334" s="25">
        <v>163</v>
      </c>
      <c r="AO334" s="25">
        <v>171</v>
      </c>
      <c r="AP334" s="25">
        <v>179</v>
      </c>
      <c r="AQ334" s="25">
        <v>174</v>
      </c>
      <c r="AR334" s="25">
        <v>185</v>
      </c>
      <c r="AS334" s="25">
        <v>180</v>
      </c>
      <c r="AT334" s="25">
        <v>207</v>
      </c>
      <c r="AU334" s="25">
        <v>190</v>
      </c>
      <c r="AV334" s="25">
        <v>212</v>
      </c>
      <c r="AW334" s="25">
        <v>166</v>
      </c>
      <c r="AX334" s="25">
        <v>185</v>
      </c>
      <c r="AY334" s="25">
        <v>172</v>
      </c>
      <c r="AZ334" s="39">
        <v>71.179039301310041</v>
      </c>
      <c r="BA334" s="39">
        <v>60.2112676056338</v>
      </c>
      <c r="BB334" s="39">
        <v>59.666666666666671</v>
      </c>
      <c r="BC334" s="39">
        <v>49.856733524355299</v>
      </c>
      <c r="BD334" s="39">
        <v>53.468208092485547</v>
      </c>
      <c r="BE334" s="39">
        <v>47.872340425531917</v>
      </c>
      <c r="BF334" s="39">
        <v>47.695852534562214</v>
      </c>
      <c r="BG334" s="39">
        <v>43.981481481481481</v>
      </c>
      <c r="BH334" s="39">
        <v>39.774859287054412</v>
      </c>
      <c r="BI334" s="39">
        <v>35.546038543897218</v>
      </c>
      <c r="BJ334" s="39">
        <v>39.361702127659576</v>
      </c>
      <c r="BK334" s="39">
        <v>40.186915887850468</v>
      </c>
      <c r="BL334" s="61">
        <v>10</v>
      </c>
      <c r="BM334" s="61">
        <v>6</v>
      </c>
      <c r="BN334" s="61">
        <v>14</v>
      </c>
      <c r="BO334" s="61">
        <v>39</v>
      </c>
      <c r="BP334" s="61">
        <v>17</v>
      </c>
      <c r="BQ334" s="61">
        <v>15</v>
      </c>
      <c r="BR334" s="61">
        <v>14</v>
      </c>
      <c r="BS334" s="61">
        <v>13</v>
      </c>
      <c r="BT334" s="61">
        <v>12</v>
      </c>
      <c r="BU334" s="61">
        <v>14</v>
      </c>
      <c r="BV334" s="61">
        <v>15</v>
      </c>
      <c r="BW334" s="61">
        <v>20</v>
      </c>
      <c r="BX334" s="39">
        <v>4.3668122270742353</v>
      </c>
      <c r="BY334" s="39">
        <v>2.112676056338028</v>
      </c>
      <c r="BZ334" s="39">
        <v>4.666666666666667</v>
      </c>
      <c r="CA334" s="39">
        <v>11.174785100286533</v>
      </c>
      <c r="CB334" s="39">
        <v>4.9132947976878611</v>
      </c>
      <c r="CC334" s="39">
        <v>3.9893617021276597</v>
      </c>
      <c r="CD334" s="39">
        <v>3.225806451612903</v>
      </c>
      <c r="CE334" s="39">
        <v>3.0092592592592591</v>
      </c>
      <c r="CF334" s="39">
        <v>2.2514071294559099</v>
      </c>
      <c r="CG334" s="39">
        <v>2.9978586723768736</v>
      </c>
      <c r="CH334" s="39">
        <v>3.1914893617021276</v>
      </c>
      <c r="CI334" s="39">
        <v>4.6728971962616823</v>
      </c>
      <c r="CJ334" s="25">
        <v>17</v>
      </c>
      <c r="CK334" s="25">
        <v>36</v>
      </c>
      <c r="CL334" s="25">
        <v>40</v>
      </c>
      <c r="CM334" s="25">
        <v>44</v>
      </c>
      <c r="CN334" s="25">
        <v>49</v>
      </c>
      <c r="CO334" s="25">
        <v>68</v>
      </c>
      <c r="CP334" s="25">
        <v>88</v>
      </c>
      <c r="CQ334" s="25">
        <v>99</v>
      </c>
      <c r="CR334" s="25">
        <v>129</v>
      </c>
      <c r="CS334" s="25">
        <v>131</v>
      </c>
      <c r="CT334" s="25">
        <v>94</v>
      </c>
      <c r="CU334" s="25">
        <v>91</v>
      </c>
      <c r="CV334" s="64">
        <v>5</v>
      </c>
      <c r="CW334" s="64">
        <v>8</v>
      </c>
      <c r="CX334" s="64">
        <v>8</v>
      </c>
      <c r="CY334" s="64">
        <v>11</v>
      </c>
      <c r="CZ334" s="64">
        <v>15</v>
      </c>
      <c r="DA334" s="64">
        <v>18</v>
      </c>
      <c r="DB334" s="64">
        <v>11</v>
      </c>
      <c r="DC334" s="64">
        <v>14</v>
      </c>
      <c r="DD334" s="64">
        <v>17</v>
      </c>
      <c r="DE334" s="64">
        <v>16</v>
      </c>
      <c r="DF334" s="64">
        <v>15</v>
      </c>
      <c r="DG334" s="64">
        <v>12</v>
      </c>
      <c r="DH334" s="33">
        <v>17</v>
      </c>
      <c r="DI334" s="33">
        <v>33</v>
      </c>
      <c r="DJ334" s="33">
        <v>20</v>
      </c>
      <c r="DK334" s="33">
        <v>33</v>
      </c>
      <c r="DL334" s="33">
        <v>22</v>
      </c>
      <c r="DM334" s="33">
        <v>33</v>
      </c>
      <c r="DN334" s="34">
        <v>26</v>
      </c>
      <c r="DO334" s="34">
        <v>21</v>
      </c>
      <c r="DP334" s="34">
        <v>32</v>
      </c>
      <c r="DQ334" s="34">
        <v>37</v>
      </c>
      <c r="DR334" s="34">
        <v>28</v>
      </c>
      <c r="DS334" s="34">
        <v>18</v>
      </c>
      <c r="DT334" s="25">
        <v>39</v>
      </c>
      <c r="DU334" s="25">
        <v>77</v>
      </c>
      <c r="DV334" s="25">
        <v>68</v>
      </c>
      <c r="DW334" s="25">
        <v>88</v>
      </c>
      <c r="DX334" s="25">
        <v>86</v>
      </c>
      <c r="DY334" s="25">
        <v>119</v>
      </c>
      <c r="DZ334" s="25">
        <v>125</v>
      </c>
      <c r="EA334" s="25">
        <v>134</v>
      </c>
      <c r="EB334" s="25">
        <v>178</v>
      </c>
      <c r="EC334" s="25">
        <v>184</v>
      </c>
      <c r="ED334" s="25">
        <v>137</v>
      </c>
      <c r="EE334" s="25">
        <v>121</v>
      </c>
      <c r="EF334" s="34">
        <v>43.589743589743591</v>
      </c>
      <c r="EG334" s="34">
        <v>46.753246753246749</v>
      </c>
      <c r="EH334" s="34">
        <v>58.82352941176471</v>
      </c>
      <c r="EI334" s="34">
        <v>50</v>
      </c>
      <c r="EJ334" s="34">
        <v>56.97674418604651</v>
      </c>
      <c r="EK334" s="34">
        <v>57.142857142857139</v>
      </c>
      <c r="EL334" s="34">
        <v>70.399999999999991</v>
      </c>
      <c r="EM334" s="34">
        <v>73.880597014925371</v>
      </c>
      <c r="EN334" s="34">
        <v>72.471910112359552</v>
      </c>
      <c r="EO334" s="34">
        <v>71.195652173913047</v>
      </c>
      <c r="EP334" s="34">
        <v>68.613138686131393</v>
      </c>
      <c r="EQ334" s="34">
        <v>75.206611570247944</v>
      </c>
      <c r="ER334" s="34">
        <v>12.820512820512819</v>
      </c>
      <c r="ES334" s="34">
        <v>10.38961038961039</v>
      </c>
      <c r="ET334" s="34">
        <v>11.76470588235294</v>
      </c>
      <c r="EU334" s="34">
        <v>12.5</v>
      </c>
      <c r="EV334" s="34">
        <v>17.441860465116278</v>
      </c>
      <c r="EW334" s="34">
        <v>15.126050420168067</v>
      </c>
      <c r="EX334" s="34">
        <v>8.7999999999999989</v>
      </c>
      <c r="EY334" s="34">
        <v>10.44776119402985</v>
      </c>
      <c r="EZ334" s="34">
        <v>9.5505617977528079</v>
      </c>
      <c r="FA334" s="34">
        <v>8.695652173913043</v>
      </c>
      <c r="FB334" s="34">
        <v>10.948905109489052</v>
      </c>
      <c r="FC334" s="34">
        <v>9.9173553719008272</v>
      </c>
      <c r="FD334" s="42">
        <v>43.589743589743591</v>
      </c>
      <c r="FE334" s="42">
        <v>42.857142857142854</v>
      </c>
      <c r="FF334" s="42">
        <v>29.411764705882355</v>
      </c>
      <c r="FG334" s="42">
        <v>37.5</v>
      </c>
      <c r="FH334" s="42">
        <v>25.581395348837212</v>
      </c>
      <c r="FI334" s="42">
        <v>27.731092436974791</v>
      </c>
      <c r="FJ334" s="42">
        <v>20.8</v>
      </c>
      <c r="FK334" s="42">
        <v>15.671641791044777</v>
      </c>
      <c r="FL334" s="42">
        <v>17.977528089887642</v>
      </c>
      <c r="FM334" s="42">
        <v>20.108695652173914</v>
      </c>
      <c r="FN334" s="42">
        <v>20.437956204379564</v>
      </c>
      <c r="FO334" s="42">
        <v>14.87603305785124</v>
      </c>
      <c r="FP334" s="42">
        <v>25</v>
      </c>
      <c r="FQ334" s="34">
        <v>47</v>
      </c>
      <c r="FR334" s="34">
        <v>56</v>
      </c>
      <c r="FS334" s="34">
        <v>71</v>
      </c>
      <c r="FT334" s="34">
        <v>77</v>
      </c>
      <c r="FU334" s="34">
        <v>95</v>
      </c>
      <c r="FV334" s="34">
        <v>118</v>
      </c>
      <c r="FW334" s="34">
        <v>137</v>
      </c>
      <c r="FX334" s="34">
        <v>185</v>
      </c>
      <c r="FY334" s="34">
        <v>177</v>
      </c>
      <c r="FZ334" s="34">
        <v>175</v>
      </c>
      <c r="GA334" s="34">
        <v>153</v>
      </c>
      <c r="GB334" s="2">
        <v>10</v>
      </c>
      <c r="GC334" s="2">
        <v>15</v>
      </c>
      <c r="GD334" s="2">
        <v>13</v>
      </c>
      <c r="GE334" s="2">
        <v>12</v>
      </c>
      <c r="GF334" s="2">
        <v>32</v>
      </c>
      <c r="GG334" s="2">
        <v>28</v>
      </c>
      <c r="GH334" s="2">
        <v>26</v>
      </c>
      <c r="GI334" s="2">
        <v>29</v>
      </c>
      <c r="GJ334" s="2">
        <v>33</v>
      </c>
      <c r="GK334" s="2">
        <v>20</v>
      </c>
      <c r="GL334" s="2">
        <v>25</v>
      </c>
      <c r="GM334" s="2">
        <v>23</v>
      </c>
      <c r="GN334" s="2">
        <v>12</v>
      </c>
      <c r="GO334" s="2">
        <v>34</v>
      </c>
      <c r="GP334" s="2">
        <v>19</v>
      </c>
      <c r="GQ334" s="2">
        <v>33</v>
      </c>
      <c r="GR334" s="2">
        <v>20</v>
      </c>
      <c r="GS334" s="2">
        <v>36</v>
      </c>
      <c r="GT334" s="2">
        <v>35</v>
      </c>
      <c r="GU334" s="2">
        <v>25</v>
      </c>
      <c r="GV334" s="2">
        <v>46</v>
      </c>
      <c r="GW334" s="2">
        <v>36</v>
      </c>
      <c r="GX334" s="2">
        <v>30</v>
      </c>
      <c r="GY334" s="2">
        <v>39</v>
      </c>
      <c r="GZ334" s="2">
        <v>47</v>
      </c>
      <c r="HA334" s="2">
        <v>96</v>
      </c>
      <c r="HB334" s="2">
        <v>88</v>
      </c>
      <c r="HC334" s="2">
        <v>116</v>
      </c>
      <c r="HD334" s="2">
        <v>129</v>
      </c>
      <c r="HE334" s="2">
        <v>159</v>
      </c>
      <c r="HF334" s="2">
        <v>179</v>
      </c>
      <c r="HG334" s="2">
        <v>191</v>
      </c>
      <c r="HH334" s="2">
        <v>264</v>
      </c>
      <c r="HI334" s="2">
        <v>233</v>
      </c>
      <c r="HJ334" s="2">
        <v>230</v>
      </c>
      <c r="HK334" s="2">
        <v>215</v>
      </c>
      <c r="HL334" s="34">
        <v>53.191489361702125</v>
      </c>
      <c r="HM334" s="34">
        <v>48.958333333333329</v>
      </c>
      <c r="HN334" s="34">
        <v>63.636363636363633</v>
      </c>
      <c r="HO334" s="34">
        <v>61.206896551724135</v>
      </c>
      <c r="HP334" s="34">
        <v>59.689922480620147</v>
      </c>
      <c r="HQ334" s="34">
        <v>59.74842767295597</v>
      </c>
      <c r="HR334" s="34">
        <v>65.92178770949721</v>
      </c>
      <c r="HS334" s="34">
        <v>71.727748691099478</v>
      </c>
      <c r="HT334" s="34">
        <v>70.075757575757578</v>
      </c>
      <c r="HU334" s="34">
        <v>75.965665236051507</v>
      </c>
      <c r="HV334" s="34">
        <v>76.08695652173914</v>
      </c>
      <c r="HW334" s="34">
        <v>71.16279069767441</v>
      </c>
      <c r="HX334" s="39">
        <v>21.276595744680851</v>
      </c>
      <c r="HY334" s="39">
        <v>15.625</v>
      </c>
      <c r="HZ334" s="39">
        <v>14.772727272727273</v>
      </c>
      <c r="IA334" s="39">
        <v>10.344827586206897</v>
      </c>
      <c r="IB334" s="39">
        <v>24.806201550387598</v>
      </c>
      <c r="IC334" s="39">
        <v>17.610062893081761</v>
      </c>
      <c r="ID334" s="39">
        <v>14.52513966480447</v>
      </c>
      <c r="IE334" s="39">
        <v>15.183246073298429</v>
      </c>
      <c r="IF334" s="39">
        <v>12.5</v>
      </c>
      <c r="IG334" s="39">
        <v>8.5836909871244629</v>
      </c>
      <c r="IH334" s="39">
        <v>10.869565217391305</v>
      </c>
      <c r="II334" s="39">
        <v>10.697674418604651</v>
      </c>
      <c r="IJ334" s="39">
        <v>25.531914893617021</v>
      </c>
      <c r="IK334" s="39">
        <v>35.416666666666671</v>
      </c>
      <c r="IL334" s="39">
        <v>21.59090909090909</v>
      </c>
      <c r="IM334" s="39">
        <v>28.448275862068968</v>
      </c>
      <c r="IN334" s="39">
        <v>15.503875968992247</v>
      </c>
      <c r="IO334" s="39">
        <v>22.641509433962266</v>
      </c>
      <c r="IP334" s="39">
        <v>19.553072625698324</v>
      </c>
      <c r="IQ334" s="39">
        <v>13.089005235602095</v>
      </c>
      <c r="IR334" s="39">
        <v>17.424242424242426</v>
      </c>
      <c r="IS334" s="39">
        <v>15.450643776824036</v>
      </c>
      <c r="IT334" s="39">
        <v>13.043478260869565</v>
      </c>
      <c r="IU334" s="39">
        <v>18.13953488372093</v>
      </c>
      <c r="IV334" s="39">
        <v>53</v>
      </c>
      <c r="IW334" s="39">
        <v>63</v>
      </c>
      <c r="IX334" s="39">
        <v>58</v>
      </c>
      <c r="IY334" s="39">
        <v>58</v>
      </c>
      <c r="IZ334" s="39">
        <v>66</v>
      </c>
      <c r="JA334" s="39">
        <v>78</v>
      </c>
      <c r="JB334" s="39">
        <v>87</v>
      </c>
      <c r="JC334" s="39">
        <v>92</v>
      </c>
      <c r="JD334" s="35">
        <v>115</v>
      </c>
      <c r="JE334" s="35">
        <v>85</v>
      </c>
      <c r="JF334" s="35">
        <v>117</v>
      </c>
      <c r="JG334" s="35">
        <v>117</v>
      </c>
      <c r="JH334" s="35">
        <v>39</v>
      </c>
      <c r="JI334" s="35">
        <v>43</v>
      </c>
      <c r="JJ334" s="35">
        <v>39</v>
      </c>
      <c r="JK334" s="35">
        <v>45</v>
      </c>
      <c r="JL334" s="35">
        <v>45</v>
      </c>
      <c r="JM334" s="44">
        <v>39</v>
      </c>
      <c r="JN334" s="44">
        <v>52</v>
      </c>
      <c r="JO334" s="44">
        <v>33</v>
      </c>
      <c r="JP334" s="2">
        <v>29</v>
      </c>
      <c r="JQ334" s="2">
        <v>24</v>
      </c>
      <c r="JR334" s="2">
        <v>16</v>
      </c>
      <c r="JS334" s="2">
        <v>20</v>
      </c>
      <c r="JT334" s="2">
        <v>43</v>
      </c>
      <c r="JU334" s="2">
        <v>48</v>
      </c>
      <c r="JV334" s="2">
        <v>46</v>
      </c>
      <c r="JW334" s="2">
        <v>41</v>
      </c>
      <c r="JX334" s="2">
        <v>36</v>
      </c>
      <c r="JY334" s="2">
        <v>36</v>
      </c>
      <c r="JZ334" s="2">
        <v>48</v>
      </c>
      <c r="KA334" s="2">
        <v>38</v>
      </c>
      <c r="KB334" s="39">
        <v>49</v>
      </c>
      <c r="KC334" s="39">
        <v>45</v>
      </c>
      <c r="KD334" s="39">
        <v>33</v>
      </c>
      <c r="KE334" s="39">
        <v>30</v>
      </c>
      <c r="KF334" s="39">
        <v>135</v>
      </c>
      <c r="KG334" s="39">
        <v>154</v>
      </c>
      <c r="KH334" s="39">
        <v>143</v>
      </c>
      <c r="KI334" s="39">
        <v>144</v>
      </c>
      <c r="KJ334" s="39">
        <v>147</v>
      </c>
      <c r="KK334" s="39">
        <v>153</v>
      </c>
      <c r="KL334" s="39">
        <v>187</v>
      </c>
      <c r="KM334" s="39">
        <v>163</v>
      </c>
      <c r="KN334" s="39">
        <v>193</v>
      </c>
      <c r="KO334" s="39">
        <v>154</v>
      </c>
      <c r="KP334" s="39">
        <v>166</v>
      </c>
      <c r="KQ334" s="39">
        <v>167</v>
      </c>
      <c r="KR334" s="44">
        <v>39.25925925925926</v>
      </c>
      <c r="KS334" s="44">
        <v>40.909090909090914</v>
      </c>
      <c r="KT334" s="44">
        <v>40.55944055944056</v>
      </c>
      <c r="KU334" s="44">
        <v>40.277777777777779</v>
      </c>
      <c r="KV334" s="44">
        <v>44.897959183673471</v>
      </c>
      <c r="KW334" s="44">
        <v>50.980392156862742</v>
      </c>
      <c r="KX334" s="44">
        <v>46.524064171122994</v>
      </c>
      <c r="KY334" s="44">
        <v>56.441717791411037</v>
      </c>
      <c r="KZ334" s="44">
        <v>59.585492227979273</v>
      </c>
      <c r="LA334" s="44">
        <v>55.194805194805198</v>
      </c>
      <c r="LB334" s="44">
        <v>70.481927710843379</v>
      </c>
      <c r="LC334" s="44">
        <v>70.05988023952095</v>
      </c>
      <c r="LD334" s="44">
        <v>28.888888888888886</v>
      </c>
      <c r="LE334" s="44">
        <v>27.922077922077921</v>
      </c>
      <c r="LF334" s="44">
        <v>27.27272727272727</v>
      </c>
      <c r="LG334" s="44">
        <v>31.25</v>
      </c>
      <c r="LH334" s="44">
        <v>30.612244897959183</v>
      </c>
      <c r="LI334" s="44">
        <v>25.490196078431371</v>
      </c>
      <c r="LJ334" s="44">
        <v>27.807486631016044</v>
      </c>
      <c r="LK334" s="44">
        <v>20.245398773006134</v>
      </c>
      <c r="LL334" s="44">
        <v>15.025906735751295</v>
      </c>
      <c r="LM334" s="44">
        <v>15.584415584415584</v>
      </c>
      <c r="LN334" s="44">
        <v>9.6385542168674707</v>
      </c>
      <c r="LO334" s="44">
        <v>11.976047904191617</v>
      </c>
      <c r="LP334" s="44">
        <v>31.851851851851855</v>
      </c>
      <c r="LQ334" s="44">
        <v>31.168831168831169</v>
      </c>
      <c r="LR334" s="44">
        <v>32.167832167832167</v>
      </c>
      <c r="LS334" s="44">
        <v>28.472222222222221</v>
      </c>
      <c r="LT334" s="44">
        <v>24.489795918367346</v>
      </c>
      <c r="LU334" s="44">
        <v>23.52941176470588</v>
      </c>
      <c r="LV334" s="44">
        <v>25.668449197860966</v>
      </c>
      <c r="LW334" s="44">
        <v>23.312883435582819</v>
      </c>
      <c r="LX334" s="44">
        <v>25.388601036269431</v>
      </c>
      <c r="LY334" s="44">
        <v>29.220779220779221</v>
      </c>
      <c r="LZ334" s="44">
        <v>19.879518072289155</v>
      </c>
      <c r="MA334" s="44">
        <v>17.964071856287426</v>
      </c>
      <c r="MB334" s="39">
        <v>11</v>
      </c>
      <c r="MC334" s="39">
        <v>26</v>
      </c>
      <c r="MD334" s="39">
        <v>20</v>
      </c>
      <c r="ME334" s="39">
        <v>33</v>
      </c>
      <c r="MF334" s="39">
        <v>20</v>
      </c>
      <c r="MG334" s="39">
        <v>22</v>
      </c>
      <c r="MH334" s="39">
        <v>22</v>
      </c>
      <c r="MI334" s="39">
        <v>16</v>
      </c>
      <c r="MJ334" s="39">
        <v>27</v>
      </c>
      <c r="MK334" s="39">
        <v>29</v>
      </c>
      <c r="ML334" s="39">
        <v>20</v>
      </c>
      <c r="MM334" s="39">
        <v>13</v>
      </c>
      <c r="MN334" s="39">
        <v>39</v>
      </c>
      <c r="MO334" s="39">
        <v>79</v>
      </c>
      <c r="MP334" s="39">
        <v>68</v>
      </c>
      <c r="MQ334" s="39">
        <v>89</v>
      </c>
      <c r="MR334" s="39">
        <v>85</v>
      </c>
      <c r="MS334" s="39">
        <v>119</v>
      </c>
      <c r="MT334" s="39">
        <v>76</v>
      </c>
      <c r="MU334" s="39">
        <v>76</v>
      </c>
      <c r="MV334" s="39">
        <v>96</v>
      </c>
      <c r="MW334" s="44">
        <v>90</v>
      </c>
      <c r="MX334" s="44">
        <v>64</v>
      </c>
      <c r="MY334" s="44">
        <v>53</v>
      </c>
      <c r="MZ334" s="44">
        <v>28.205128205128204</v>
      </c>
      <c r="NA334" s="44">
        <v>32.911392405063289</v>
      </c>
      <c r="NB334" s="44">
        <v>29.411764705882355</v>
      </c>
      <c r="NC334" s="44">
        <v>37.078651685393261</v>
      </c>
      <c r="ND334" s="44">
        <v>23.52941176470588</v>
      </c>
      <c r="NE334" s="44">
        <v>18.487394957983195</v>
      </c>
      <c r="NF334" s="44">
        <v>28.947368421052634</v>
      </c>
      <c r="NG334" s="44">
        <v>21.052631578947366</v>
      </c>
      <c r="NH334" s="44">
        <v>28.125</v>
      </c>
      <c r="NI334" s="44">
        <v>32.222222222222221</v>
      </c>
      <c r="NJ334" s="44">
        <v>31.25</v>
      </c>
      <c r="NK334" s="44">
        <v>24.528301886792452</v>
      </c>
      <c r="NL334" s="39">
        <v>4</v>
      </c>
      <c r="NM334" s="39">
        <v>3</v>
      </c>
      <c r="NN334" s="39">
        <v>1</v>
      </c>
      <c r="NO334" s="39">
        <v>1</v>
      </c>
      <c r="NP334" s="39">
        <v>3</v>
      </c>
      <c r="NQ334" s="39">
        <v>1</v>
      </c>
      <c r="NR334" s="39">
        <v>3</v>
      </c>
      <c r="NS334" s="39">
        <v>2</v>
      </c>
      <c r="NT334" s="39">
        <v>3</v>
      </c>
      <c r="NU334" s="39">
        <v>2</v>
      </c>
      <c r="NV334" s="39">
        <v>2</v>
      </c>
      <c r="NW334" s="39">
        <v>2</v>
      </c>
      <c r="NX334" s="39">
        <v>25</v>
      </c>
      <c r="NY334" s="39">
        <v>29</v>
      </c>
      <c r="NZ334" s="39">
        <v>25</v>
      </c>
      <c r="OA334" s="39">
        <v>14</v>
      </c>
      <c r="OB334" s="39">
        <v>8</v>
      </c>
      <c r="OC334" s="39">
        <v>15</v>
      </c>
      <c r="OD334" s="44">
        <v>16</v>
      </c>
      <c r="OE334" s="44">
        <v>6</v>
      </c>
      <c r="OF334" s="44">
        <v>5</v>
      </c>
      <c r="OG334" s="44">
        <v>9</v>
      </c>
      <c r="OH334" s="44">
        <v>4</v>
      </c>
      <c r="OI334" s="44">
        <v>7</v>
      </c>
      <c r="OJ334" s="44">
        <v>16</v>
      </c>
      <c r="OK334" s="44">
        <v>10.344827586206897</v>
      </c>
      <c r="OL334" s="44">
        <v>4</v>
      </c>
      <c r="OM334" s="44">
        <v>7.1428571428571423</v>
      </c>
      <c r="ON334" s="44">
        <v>37.5</v>
      </c>
      <c r="OO334" s="44">
        <v>6.666666666666667</v>
      </c>
      <c r="OP334" s="44">
        <v>18.75</v>
      </c>
      <c r="OQ334" s="44">
        <v>33.333333333333329</v>
      </c>
      <c r="OR334" s="44">
        <v>60</v>
      </c>
      <c r="OS334" s="44">
        <v>22.222222222222221</v>
      </c>
      <c r="OT334" s="44">
        <v>50</v>
      </c>
      <c r="OU334" s="44">
        <v>28.571428571428569</v>
      </c>
      <c r="OV334" s="25">
        <v>109</v>
      </c>
      <c r="OW334" s="25">
        <v>168</v>
      </c>
      <c r="OX334" s="25">
        <v>241</v>
      </c>
      <c r="OY334" s="39">
        <v>303</v>
      </c>
      <c r="OZ334" s="39">
        <v>324</v>
      </c>
      <c r="PA334" s="39">
        <v>366</v>
      </c>
      <c r="PB334" s="39">
        <v>450</v>
      </c>
      <c r="PC334" s="39">
        <v>488</v>
      </c>
      <c r="PD334" s="39">
        <v>570</v>
      </c>
      <c r="PE334" s="39">
        <v>515</v>
      </c>
      <c r="PF334" s="39">
        <v>499</v>
      </c>
      <c r="PG334" s="39">
        <v>309</v>
      </c>
      <c r="PH334" s="39">
        <v>316</v>
      </c>
      <c r="PI334" s="39">
        <v>372</v>
      </c>
      <c r="PJ334" s="44">
        <v>409</v>
      </c>
      <c r="PK334" s="44">
        <v>449</v>
      </c>
      <c r="PL334" s="44">
        <v>458</v>
      </c>
      <c r="PM334" s="44">
        <v>501</v>
      </c>
      <c r="PN334" s="44">
        <v>574</v>
      </c>
      <c r="PO334" s="44">
        <v>591</v>
      </c>
      <c r="PP334" s="44">
        <v>683</v>
      </c>
      <c r="PQ334" s="44">
        <v>640</v>
      </c>
      <c r="PR334" s="44">
        <v>619</v>
      </c>
      <c r="PS334" s="44">
        <v>584</v>
      </c>
      <c r="PT334" s="44">
        <v>34.493670886075947</v>
      </c>
      <c r="PU334" s="44">
        <v>45.161290322580641</v>
      </c>
      <c r="PV334" s="44">
        <v>58.924205378973106</v>
      </c>
      <c r="PW334" s="44">
        <v>67.483296213808458</v>
      </c>
      <c r="PX334" s="44">
        <v>70.742358078602621</v>
      </c>
      <c r="PY334" s="44">
        <v>73.053892215568865</v>
      </c>
      <c r="PZ334" s="44">
        <v>78.397212543554005</v>
      </c>
      <c r="QA334" s="44">
        <v>82.571912013536377</v>
      </c>
      <c r="QB334" s="44">
        <v>83.455344070278187</v>
      </c>
      <c r="QC334" s="44">
        <v>80.46875</v>
      </c>
      <c r="QD334" s="44">
        <v>80.613893376413571</v>
      </c>
      <c r="QE334" s="44">
        <v>52.910958904109584</v>
      </c>
      <c r="QF334" s="25">
        <v>112</v>
      </c>
      <c r="QG334" s="25">
        <v>182</v>
      </c>
      <c r="QH334" s="25">
        <v>231</v>
      </c>
      <c r="QI334" s="25">
        <v>292</v>
      </c>
      <c r="QJ334" s="25">
        <v>305</v>
      </c>
      <c r="QK334" s="25">
        <v>345</v>
      </c>
      <c r="QL334" s="25">
        <v>415</v>
      </c>
      <c r="QM334" s="25">
        <v>456</v>
      </c>
      <c r="QN334" s="25">
        <v>503</v>
      </c>
      <c r="QO334" s="25">
        <v>455</v>
      </c>
      <c r="QP334" s="25">
        <v>262</v>
      </c>
      <c r="QQ334" s="25">
        <v>316</v>
      </c>
      <c r="QR334" s="25">
        <v>372</v>
      </c>
      <c r="QS334" s="25">
        <v>409</v>
      </c>
      <c r="QT334" s="25">
        <v>449</v>
      </c>
      <c r="QU334" s="25">
        <v>458</v>
      </c>
      <c r="QV334" s="25">
        <v>501</v>
      </c>
      <c r="QW334" s="25">
        <v>574</v>
      </c>
      <c r="QX334" s="25">
        <v>591</v>
      </c>
      <c r="QY334" s="25">
        <v>683</v>
      </c>
      <c r="QZ334" s="25">
        <v>640</v>
      </c>
      <c r="RA334" s="25">
        <v>619</v>
      </c>
      <c r="RB334" s="44">
        <v>35.443037974683541</v>
      </c>
      <c r="RC334" s="44">
        <v>48.924731182795696</v>
      </c>
      <c r="RD334" s="44">
        <v>56.479217603911977</v>
      </c>
      <c r="RE334" s="44">
        <v>65.033407572383069</v>
      </c>
      <c r="RF334" s="44">
        <v>66.593886462882097</v>
      </c>
      <c r="RG334" s="44">
        <v>68.862275449101801</v>
      </c>
      <c r="RH334" s="44">
        <v>72.299651567944252</v>
      </c>
      <c r="RI334" s="44">
        <v>77.157360406091371</v>
      </c>
      <c r="RJ334" s="44">
        <v>73.645680819912158</v>
      </c>
      <c r="RK334" s="44">
        <v>71.09375</v>
      </c>
      <c r="RL334" s="44">
        <v>42.326332794830371</v>
      </c>
      <c r="RM334" s="25">
        <v>136</v>
      </c>
      <c r="RN334" s="25">
        <v>179</v>
      </c>
      <c r="RO334" s="25">
        <v>193</v>
      </c>
      <c r="RP334" s="25">
        <v>210</v>
      </c>
      <c r="RQ334" s="25">
        <v>234</v>
      </c>
      <c r="RR334" s="25">
        <v>245</v>
      </c>
      <c r="RS334" s="25">
        <v>241</v>
      </c>
      <c r="RT334" s="25">
        <v>241</v>
      </c>
      <c r="RU334" s="25">
        <v>315</v>
      </c>
      <c r="RV334" s="25">
        <v>243</v>
      </c>
      <c r="RW334" s="25">
        <v>283</v>
      </c>
      <c r="RX334" s="25">
        <v>242</v>
      </c>
      <c r="RY334" s="25">
        <v>147</v>
      </c>
      <c r="RZ334" s="25">
        <v>174</v>
      </c>
      <c r="SA334" s="25">
        <v>128</v>
      </c>
      <c r="SB334" s="25">
        <v>156</v>
      </c>
      <c r="SC334" s="25">
        <v>185</v>
      </c>
      <c r="SD334" s="25">
        <v>191</v>
      </c>
      <c r="SE334" s="25">
        <v>176</v>
      </c>
      <c r="SF334" s="25">
        <v>180</v>
      </c>
      <c r="SG334" s="25">
        <v>240</v>
      </c>
      <c r="SH334" s="25">
        <v>199</v>
      </c>
      <c r="SI334" s="25">
        <v>211</v>
      </c>
      <c r="SJ334" s="25">
        <v>215</v>
      </c>
      <c r="SK334" s="25">
        <v>121</v>
      </c>
      <c r="SL334" s="25">
        <v>135</v>
      </c>
      <c r="SM334" s="25">
        <v>110</v>
      </c>
      <c r="SN334" s="25">
        <v>127</v>
      </c>
      <c r="SO334" s="25">
        <v>155</v>
      </c>
      <c r="SP334" s="25">
        <v>145</v>
      </c>
      <c r="SQ334" s="25">
        <v>112</v>
      </c>
      <c r="SR334" s="25">
        <v>114</v>
      </c>
      <c r="SS334" s="25">
        <v>153</v>
      </c>
      <c r="ST334" s="25">
        <v>120</v>
      </c>
      <c r="SU334" s="25">
        <v>151</v>
      </c>
      <c r="SV334" s="25">
        <v>140</v>
      </c>
      <c r="SW334" s="44">
        <v>59.388646288209614</v>
      </c>
      <c r="SX334" s="44">
        <v>63.028169014084511</v>
      </c>
      <c r="SY334" s="44">
        <v>64.333333333333329</v>
      </c>
      <c r="SZ334" s="44">
        <v>60.171919770773641</v>
      </c>
      <c r="TA334" s="44">
        <v>67.630057803468219</v>
      </c>
      <c r="TB334" s="44">
        <v>65.159574468085097</v>
      </c>
      <c r="TC334" s="44">
        <v>55.52995391705069</v>
      </c>
      <c r="TD334" s="44">
        <v>55.787037037037038</v>
      </c>
      <c r="TE334" s="44">
        <v>59.099437148217639</v>
      </c>
      <c r="TF334" s="44">
        <v>52.034261241970029</v>
      </c>
      <c r="TG334" s="44">
        <v>60.212765957446813</v>
      </c>
      <c r="TH334" s="44">
        <v>56.542056074766357</v>
      </c>
      <c r="TI334" s="44">
        <v>64.192139737991269</v>
      </c>
      <c r="TJ334" s="44">
        <v>61.267605633802816</v>
      </c>
      <c r="TK334" s="44">
        <v>42.666666666666671</v>
      </c>
      <c r="TL334" s="44">
        <v>44.699140401146131</v>
      </c>
      <c r="TM334" s="44">
        <v>53.468208092485547</v>
      </c>
      <c r="TN334" s="44">
        <v>50.797872340425535</v>
      </c>
      <c r="TO334" s="44">
        <v>40.552995391705068</v>
      </c>
      <c r="TP334" s="44">
        <v>41.666666666666671</v>
      </c>
      <c r="TQ334" s="44">
        <v>45.028142589118197</v>
      </c>
      <c r="TR334" s="44">
        <v>42.612419700214133</v>
      </c>
      <c r="TS334" s="44">
        <v>44.893617021276597</v>
      </c>
      <c r="TT334" s="44">
        <v>50.23364485981309</v>
      </c>
      <c r="TU334" s="44">
        <v>52.838427947598255</v>
      </c>
      <c r="TV334" s="44">
        <v>47.535211267605632</v>
      </c>
      <c r="TW334" s="44">
        <v>36.666666666666664</v>
      </c>
      <c r="TX334" s="44">
        <v>36.389684813753583</v>
      </c>
      <c r="TY334" s="44">
        <v>44.797687861271676</v>
      </c>
      <c r="TZ334" s="44">
        <v>38.563829787234042</v>
      </c>
      <c r="UA334" s="44">
        <v>25.806451612903224</v>
      </c>
      <c r="UB334" s="44">
        <v>26.388888888888889</v>
      </c>
      <c r="UC334" s="44">
        <v>28.705440900562852</v>
      </c>
      <c r="UD334" s="44">
        <v>25.695931477516059</v>
      </c>
      <c r="UE334" s="44">
        <v>32.12765957446809</v>
      </c>
      <c r="UF334" s="44">
        <v>32.710280373831772</v>
      </c>
    </row>
    <row r="335" spans="1:552" x14ac:dyDescent="0.25">
      <c r="A335" s="2" t="str">
        <f t="shared" si="5"/>
        <v>31 Minas Gerais</v>
      </c>
      <c r="B335" s="2">
        <v>31</v>
      </c>
      <c r="C335" s="2" t="s">
        <v>23</v>
      </c>
      <c r="D335" s="56">
        <v>431</v>
      </c>
      <c r="E335" s="56">
        <v>436</v>
      </c>
      <c r="F335" s="56">
        <v>435</v>
      </c>
      <c r="G335" s="56">
        <v>468</v>
      </c>
      <c r="H335" s="56">
        <v>472</v>
      </c>
      <c r="I335" s="56">
        <v>513</v>
      </c>
      <c r="J335" s="56">
        <v>448</v>
      </c>
      <c r="K335" s="56">
        <v>561</v>
      </c>
      <c r="L335" s="56">
        <v>504</v>
      </c>
      <c r="M335" s="56">
        <v>507</v>
      </c>
      <c r="N335" s="56">
        <v>509</v>
      </c>
      <c r="O335" s="56">
        <v>473</v>
      </c>
      <c r="P335" s="61">
        <v>199</v>
      </c>
      <c r="Q335" s="61">
        <v>200</v>
      </c>
      <c r="R335" s="61">
        <v>218</v>
      </c>
      <c r="S335" s="61">
        <v>241</v>
      </c>
      <c r="T335" s="61">
        <v>264</v>
      </c>
      <c r="U335" s="61">
        <v>318</v>
      </c>
      <c r="V335" s="61">
        <v>267</v>
      </c>
      <c r="W335" s="61">
        <v>371</v>
      </c>
      <c r="X335" s="61">
        <v>333</v>
      </c>
      <c r="Y335" s="61">
        <v>340</v>
      </c>
      <c r="Z335" s="61">
        <v>336</v>
      </c>
      <c r="AA335" s="61">
        <v>306</v>
      </c>
      <c r="AB335" s="62">
        <v>46.171693735498842</v>
      </c>
      <c r="AC335" s="62">
        <v>45.871559633027523</v>
      </c>
      <c r="AD335" s="62">
        <v>50.114942528735625</v>
      </c>
      <c r="AE335" s="62">
        <v>51.495726495726487</v>
      </c>
      <c r="AF335" s="62">
        <v>55.932203389830505</v>
      </c>
      <c r="AG335" s="62">
        <v>61.988304093567251</v>
      </c>
      <c r="AH335" s="62">
        <v>59.598214285714292</v>
      </c>
      <c r="AI335" s="62">
        <v>66.131907308377905</v>
      </c>
      <c r="AJ335" s="62">
        <v>66.071428571428569</v>
      </c>
      <c r="AK335" s="62">
        <v>67.061143984220905</v>
      </c>
      <c r="AL335" s="62">
        <v>66.011787819253442</v>
      </c>
      <c r="AM335" s="62">
        <v>64.693446088794929</v>
      </c>
      <c r="AN335" s="25">
        <v>215</v>
      </c>
      <c r="AO335" s="25">
        <v>220</v>
      </c>
      <c r="AP335" s="25">
        <v>189</v>
      </c>
      <c r="AQ335" s="25">
        <v>206</v>
      </c>
      <c r="AR335" s="25">
        <v>192</v>
      </c>
      <c r="AS335" s="25">
        <v>169</v>
      </c>
      <c r="AT335" s="25">
        <v>145</v>
      </c>
      <c r="AU335" s="25">
        <v>163</v>
      </c>
      <c r="AV335" s="25">
        <v>152</v>
      </c>
      <c r="AW335" s="25">
        <v>141</v>
      </c>
      <c r="AX335" s="25">
        <v>155</v>
      </c>
      <c r="AY335" s="25">
        <v>145</v>
      </c>
      <c r="AZ335" s="39">
        <v>49.88399071925754</v>
      </c>
      <c r="BA335" s="39">
        <v>50.458715596330272</v>
      </c>
      <c r="BB335" s="39">
        <v>43.448275862068961</v>
      </c>
      <c r="BC335" s="39">
        <v>44.017094017094017</v>
      </c>
      <c r="BD335" s="39">
        <v>40.677966101694921</v>
      </c>
      <c r="BE335" s="39">
        <v>32.943469785575047</v>
      </c>
      <c r="BF335" s="39">
        <v>32.366071428571431</v>
      </c>
      <c r="BG335" s="39">
        <v>29.055258467023172</v>
      </c>
      <c r="BH335" s="39">
        <v>30.158730158730158</v>
      </c>
      <c r="BI335" s="39">
        <v>27.810650887573964</v>
      </c>
      <c r="BJ335" s="39">
        <v>30.451866404715126</v>
      </c>
      <c r="BK335" s="39">
        <v>30.655391120507396</v>
      </c>
      <c r="BL335" s="61">
        <v>17</v>
      </c>
      <c r="BM335" s="61">
        <v>16</v>
      </c>
      <c r="BN335" s="61">
        <v>28</v>
      </c>
      <c r="BO335" s="61">
        <v>21</v>
      </c>
      <c r="BP335" s="61">
        <v>16</v>
      </c>
      <c r="BQ335" s="61">
        <v>26</v>
      </c>
      <c r="BR335" s="61">
        <v>36</v>
      </c>
      <c r="BS335" s="61">
        <v>27</v>
      </c>
      <c r="BT335" s="61">
        <v>19</v>
      </c>
      <c r="BU335" s="61">
        <v>26</v>
      </c>
      <c r="BV335" s="61">
        <v>18</v>
      </c>
      <c r="BW335" s="61">
        <v>22</v>
      </c>
      <c r="BX335" s="39">
        <v>3.9443155452436192</v>
      </c>
      <c r="BY335" s="39">
        <v>3.669724770642202</v>
      </c>
      <c r="BZ335" s="39">
        <v>6.4367816091954024</v>
      </c>
      <c r="CA335" s="39">
        <v>4.4871794871794872</v>
      </c>
      <c r="CB335" s="39">
        <v>3.3898305084745761</v>
      </c>
      <c r="CC335" s="39">
        <v>5.0682261208577</v>
      </c>
      <c r="CD335" s="39">
        <v>8.0357142857142865</v>
      </c>
      <c r="CE335" s="39">
        <v>4.8128342245989302</v>
      </c>
      <c r="CF335" s="39">
        <v>3.7698412698412698</v>
      </c>
      <c r="CG335" s="39">
        <v>5.1282051282051277</v>
      </c>
      <c r="CH335" s="39">
        <v>3.5363457760314341</v>
      </c>
      <c r="CI335" s="39">
        <v>4.6511627906976747</v>
      </c>
      <c r="CJ335" s="25">
        <v>77</v>
      </c>
      <c r="CK335" s="25">
        <v>71</v>
      </c>
      <c r="CL335" s="25">
        <v>96</v>
      </c>
      <c r="CM335" s="25">
        <v>91</v>
      </c>
      <c r="CN335" s="25">
        <v>102</v>
      </c>
      <c r="CO335" s="25">
        <v>146</v>
      </c>
      <c r="CP335" s="25">
        <v>140</v>
      </c>
      <c r="CQ335" s="25">
        <v>164</v>
      </c>
      <c r="CR335" s="25">
        <v>174</v>
      </c>
      <c r="CS335" s="25">
        <v>184</v>
      </c>
      <c r="CT335" s="25">
        <v>135</v>
      </c>
      <c r="CU335" s="25">
        <v>131</v>
      </c>
      <c r="CV335" s="64">
        <v>19</v>
      </c>
      <c r="CW335" s="64">
        <v>19</v>
      </c>
      <c r="CX335" s="64">
        <v>22</v>
      </c>
      <c r="CY335" s="64">
        <v>22</v>
      </c>
      <c r="CZ335" s="64">
        <v>22</v>
      </c>
      <c r="DA335" s="64">
        <v>28</v>
      </c>
      <c r="DB335" s="64">
        <v>21</v>
      </c>
      <c r="DC335" s="64">
        <v>26</v>
      </c>
      <c r="DD335" s="64">
        <v>23</v>
      </c>
      <c r="DE335" s="64">
        <v>18</v>
      </c>
      <c r="DF335" s="64">
        <v>16</v>
      </c>
      <c r="DG335" s="64">
        <v>13</v>
      </c>
      <c r="DH335" s="33">
        <v>38</v>
      </c>
      <c r="DI335" s="33">
        <v>37</v>
      </c>
      <c r="DJ335" s="33">
        <v>36</v>
      </c>
      <c r="DK335" s="33">
        <v>42</v>
      </c>
      <c r="DL335" s="33">
        <v>38</v>
      </c>
      <c r="DM335" s="33">
        <v>42</v>
      </c>
      <c r="DN335" s="34">
        <v>25</v>
      </c>
      <c r="DO335" s="34">
        <v>30</v>
      </c>
      <c r="DP335" s="34">
        <v>26</v>
      </c>
      <c r="DQ335" s="34">
        <v>23</v>
      </c>
      <c r="DR335" s="34">
        <v>16</v>
      </c>
      <c r="DS335" s="34">
        <v>19</v>
      </c>
      <c r="DT335" s="25">
        <v>134</v>
      </c>
      <c r="DU335" s="25">
        <v>127</v>
      </c>
      <c r="DV335" s="25">
        <v>154</v>
      </c>
      <c r="DW335" s="25">
        <v>155</v>
      </c>
      <c r="DX335" s="25">
        <v>162</v>
      </c>
      <c r="DY335" s="25">
        <v>216</v>
      </c>
      <c r="DZ335" s="25">
        <v>186</v>
      </c>
      <c r="EA335" s="25">
        <v>220</v>
      </c>
      <c r="EB335" s="25">
        <v>223</v>
      </c>
      <c r="EC335" s="25">
        <v>225</v>
      </c>
      <c r="ED335" s="25">
        <v>167</v>
      </c>
      <c r="EE335" s="25">
        <v>163</v>
      </c>
      <c r="EF335" s="34">
        <v>57.462686567164177</v>
      </c>
      <c r="EG335" s="34">
        <v>55.905511811023622</v>
      </c>
      <c r="EH335" s="34">
        <v>62.337662337662337</v>
      </c>
      <c r="EI335" s="34">
        <v>58.709677419354833</v>
      </c>
      <c r="EJ335" s="34">
        <v>62.962962962962962</v>
      </c>
      <c r="EK335" s="34">
        <v>67.592592592592595</v>
      </c>
      <c r="EL335" s="34">
        <v>75.268817204301072</v>
      </c>
      <c r="EM335" s="34">
        <v>74.545454545454547</v>
      </c>
      <c r="EN335" s="34">
        <v>78.026905829596416</v>
      </c>
      <c r="EO335" s="34">
        <v>81.777777777777786</v>
      </c>
      <c r="EP335" s="34">
        <v>80.838323353293418</v>
      </c>
      <c r="EQ335" s="34">
        <v>80.368098159509202</v>
      </c>
      <c r="ER335" s="34">
        <v>14.17910447761194</v>
      </c>
      <c r="ES335" s="34">
        <v>14.960629921259844</v>
      </c>
      <c r="ET335" s="34">
        <v>14.285714285714285</v>
      </c>
      <c r="EU335" s="34">
        <v>14.193548387096774</v>
      </c>
      <c r="EV335" s="34">
        <v>13.580246913580247</v>
      </c>
      <c r="EW335" s="34">
        <v>12.962962962962962</v>
      </c>
      <c r="EX335" s="34">
        <v>11.29032258064516</v>
      </c>
      <c r="EY335" s="34">
        <v>11.818181818181818</v>
      </c>
      <c r="EZ335" s="34">
        <v>10.31390134529148</v>
      </c>
      <c r="FA335" s="34">
        <v>8</v>
      </c>
      <c r="FB335" s="34">
        <v>9.5808383233532943</v>
      </c>
      <c r="FC335" s="34">
        <v>7.9754601226993866</v>
      </c>
      <c r="FD335" s="42">
        <v>28.35820895522388</v>
      </c>
      <c r="FE335" s="42">
        <v>29.133858267716533</v>
      </c>
      <c r="FF335" s="42">
        <v>23.376623376623375</v>
      </c>
      <c r="FG335" s="42">
        <v>27.096774193548391</v>
      </c>
      <c r="FH335" s="42">
        <v>23.456790123456788</v>
      </c>
      <c r="FI335" s="42">
        <v>19.444444444444446</v>
      </c>
      <c r="FJ335" s="42">
        <v>13.440860215053762</v>
      </c>
      <c r="FK335" s="42">
        <v>13.636363636363635</v>
      </c>
      <c r="FL335" s="42">
        <v>11.659192825112108</v>
      </c>
      <c r="FM335" s="42">
        <v>10.222222222222223</v>
      </c>
      <c r="FN335" s="42">
        <v>9.5808383233532943</v>
      </c>
      <c r="FO335" s="42">
        <v>11.656441717791409</v>
      </c>
      <c r="FP335" s="42">
        <v>117</v>
      </c>
      <c r="FQ335" s="34">
        <v>115</v>
      </c>
      <c r="FR335" s="34">
        <v>126</v>
      </c>
      <c r="FS335" s="34">
        <v>137</v>
      </c>
      <c r="FT335" s="34">
        <v>151</v>
      </c>
      <c r="FU335" s="34">
        <v>210</v>
      </c>
      <c r="FV335" s="34">
        <v>192</v>
      </c>
      <c r="FW335" s="34">
        <v>258</v>
      </c>
      <c r="FX335" s="34">
        <v>230</v>
      </c>
      <c r="FY335" s="34">
        <v>250</v>
      </c>
      <c r="FZ335" s="34">
        <v>238</v>
      </c>
      <c r="GA335" s="34">
        <v>217</v>
      </c>
      <c r="GB335" s="2">
        <v>24</v>
      </c>
      <c r="GC335" s="2">
        <v>19</v>
      </c>
      <c r="GD335" s="2">
        <v>21</v>
      </c>
      <c r="GE335" s="2">
        <v>34</v>
      </c>
      <c r="GF335" s="2">
        <v>32</v>
      </c>
      <c r="GG335" s="2">
        <v>37</v>
      </c>
      <c r="GH335" s="2">
        <v>24</v>
      </c>
      <c r="GI335" s="2">
        <v>38</v>
      </c>
      <c r="GJ335" s="2">
        <v>25</v>
      </c>
      <c r="GK335" s="2">
        <v>27</v>
      </c>
      <c r="GL335" s="2">
        <v>31</v>
      </c>
      <c r="GM335" s="2">
        <v>25</v>
      </c>
      <c r="GN335" s="2">
        <v>38</v>
      </c>
      <c r="GO335" s="2">
        <v>34</v>
      </c>
      <c r="GP335" s="2">
        <v>40</v>
      </c>
      <c r="GQ335" s="2">
        <v>34</v>
      </c>
      <c r="GR335" s="2">
        <v>48</v>
      </c>
      <c r="GS335" s="2">
        <v>37</v>
      </c>
      <c r="GT335" s="2">
        <v>24</v>
      </c>
      <c r="GU335" s="2">
        <v>33</v>
      </c>
      <c r="GV335" s="2">
        <v>33</v>
      </c>
      <c r="GW335" s="2">
        <v>25</v>
      </c>
      <c r="GX335" s="2">
        <v>31</v>
      </c>
      <c r="GY335" s="2">
        <v>30</v>
      </c>
      <c r="GZ335" s="2">
        <v>179</v>
      </c>
      <c r="HA335" s="2">
        <v>168</v>
      </c>
      <c r="HB335" s="2">
        <v>187</v>
      </c>
      <c r="HC335" s="2">
        <v>205</v>
      </c>
      <c r="HD335" s="2">
        <v>231</v>
      </c>
      <c r="HE335" s="2">
        <v>284</v>
      </c>
      <c r="HF335" s="2">
        <v>240</v>
      </c>
      <c r="HG335" s="2">
        <v>329</v>
      </c>
      <c r="HH335" s="2">
        <v>288</v>
      </c>
      <c r="HI335" s="2">
        <v>302</v>
      </c>
      <c r="HJ335" s="2">
        <v>300</v>
      </c>
      <c r="HK335" s="2">
        <v>272</v>
      </c>
      <c r="HL335" s="34">
        <v>65.363128491620117</v>
      </c>
      <c r="HM335" s="34">
        <v>68.452380952380949</v>
      </c>
      <c r="HN335" s="34">
        <v>67.379679144385022</v>
      </c>
      <c r="HO335" s="34">
        <v>66.829268292682926</v>
      </c>
      <c r="HP335" s="34">
        <v>65.367965367965368</v>
      </c>
      <c r="HQ335" s="34">
        <v>73.943661971830991</v>
      </c>
      <c r="HR335" s="34">
        <v>80</v>
      </c>
      <c r="HS335" s="34">
        <v>78.419452887538</v>
      </c>
      <c r="HT335" s="34">
        <v>79.861111111111114</v>
      </c>
      <c r="HU335" s="34">
        <v>82.78145695364239</v>
      </c>
      <c r="HV335" s="34">
        <v>79.333333333333329</v>
      </c>
      <c r="HW335" s="34">
        <v>79.779411764705884</v>
      </c>
      <c r="HX335" s="39">
        <v>13.407821229050279</v>
      </c>
      <c r="HY335" s="39">
        <v>11.30952380952381</v>
      </c>
      <c r="HZ335" s="39">
        <v>11.229946524064172</v>
      </c>
      <c r="IA335" s="39">
        <v>16.585365853658537</v>
      </c>
      <c r="IB335" s="39">
        <v>13.852813852813853</v>
      </c>
      <c r="IC335" s="39">
        <v>13.028169014084506</v>
      </c>
      <c r="ID335" s="39">
        <v>10</v>
      </c>
      <c r="IE335" s="39">
        <v>11.550151975683891</v>
      </c>
      <c r="IF335" s="39">
        <v>8.6805555555555554</v>
      </c>
      <c r="IG335" s="39">
        <v>8.9403973509933774</v>
      </c>
      <c r="IH335" s="39">
        <v>10.333333333333334</v>
      </c>
      <c r="II335" s="39">
        <v>9.1911764705882355</v>
      </c>
      <c r="IJ335" s="39">
        <v>21.229050279329609</v>
      </c>
      <c r="IK335" s="39">
        <v>20.238095238095237</v>
      </c>
      <c r="IL335" s="39">
        <v>21.390374331550802</v>
      </c>
      <c r="IM335" s="39">
        <v>16.585365853658537</v>
      </c>
      <c r="IN335" s="39">
        <v>20.779220779220779</v>
      </c>
      <c r="IO335" s="39">
        <v>13.028169014084506</v>
      </c>
      <c r="IP335" s="39">
        <v>10</v>
      </c>
      <c r="IQ335" s="39">
        <v>10.030395136778116</v>
      </c>
      <c r="IR335" s="39">
        <v>11.458333333333332</v>
      </c>
      <c r="IS335" s="39">
        <v>8.2781456953642394</v>
      </c>
      <c r="IT335" s="39">
        <v>10.333333333333334</v>
      </c>
      <c r="IU335" s="39">
        <v>11.029411764705882</v>
      </c>
      <c r="IV335" s="39">
        <v>83</v>
      </c>
      <c r="IW335" s="39">
        <v>92</v>
      </c>
      <c r="IX335" s="39">
        <v>85</v>
      </c>
      <c r="IY335" s="39">
        <v>85</v>
      </c>
      <c r="IZ335" s="39">
        <v>84</v>
      </c>
      <c r="JA335" s="39">
        <v>85</v>
      </c>
      <c r="JB335" s="39">
        <v>85</v>
      </c>
      <c r="JC335" s="39">
        <v>117</v>
      </c>
      <c r="JD335" s="35">
        <v>107</v>
      </c>
      <c r="JE335" s="35">
        <v>94</v>
      </c>
      <c r="JF335" s="35">
        <v>102</v>
      </c>
      <c r="JG335" s="35">
        <v>106</v>
      </c>
      <c r="JH335" s="35">
        <v>46</v>
      </c>
      <c r="JI335" s="35">
        <v>44</v>
      </c>
      <c r="JJ335" s="35">
        <v>44</v>
      </c>
      <c r="JK335" s="35">
        <v>38</v>
      </c>
      <c r="JL335" s="35">
        <v>51</v>
      </c>
      <c r="JM335" s="44">
        <v>40</v>
      </c>
      <c r="JN335" s="44">
        <v>29</v>
      </c>
      <c r="JO335" s="44">
        <v>21</v>
      </c>
      <c r="JP335" s="2">
        <v>17</v>
      </c>
      <c r="JQ335" s="2">
        <v>25</v>
      </c>
      <c r="JR335" s="2">
        <v>20</v>
      </c>
      <c r="JS335" s="2">
        <v>16</v>
      </c>
      <c r="JT335" s="2">
        <v>59</v>
      </c>
      <c r="JU335" s="2">
        <v>55</v>
      </c>
      <c r="JV335" s="2">
        <v>39</v>
      </c>
      <c r="JW335" s="2">
        <v>49</v>
      </c>
      <c r="JX335" s="2">
        <v>34</v>
      </c>
      <c r="JY335" s="2">
        <v>27</v>
      </c>
      <c r="JZ335" s="2">
        <v>16</v>
      </c>
      <c r="KA335" s="2">
        <v>15</v>
      </c>
      <c r="KB335" s="39">
        <v>11</v>
      </c>
      <c r="KC335" s="39">
        <v>13</v>
      </c>
      <c r="KD335" s="39">
        <v>13</v>
      </c>
      <c r="KE335" s="39">
        <v>14</v>
      </c>
      <c r="KF335" s="39">
        <v>188</v>
      </c>
      <c r="KG335" s="39">
        <v>191</v>
      </c>
      <c r="KH335" s="39">
        <v>168</v>
      </c>
      <c r="KI335" s="39">
        <v>172</v>
      </c>
      <c r="KJ335" s="39">
        <v>169</v>
      </c>
      <c r="KK335" s="39">
        <v>152</v>
      </c>
      <c r="KL335" s="39">
        <v>130</v>
      </c>
      <c r="KM335" s="39">
        <v>153</v>
      </c>
      <c r="KN335" s="39">
        <v>135</v>
      </c>
      <c r="KO335" s="39">
        <v>132</v>
      </c>
      <c r="KP335" s="39">
        <v>135</v>
      </c>
      <c r="KQ335" s="39">
        <v>136</v>
      </c>
      <c r="KR335" s="44">
        <v>44.148936170212764</v>
      </c>
      <c r="KS335" s="44">
        <v>48.167539267015705</v>
      </c>
      <c r="KT335" s="44">
        <v>50.595238095238095</v>
      </c>
      <c r="KU335" s="44">
        <v>49.418604651162788</v>
      </c>
      <c r="KV335" s="44">
        <v>49.704142011834321</v>
      </c>
      <c r="KW335" s="44">
        <v>55.921052631578952</v>
      </c>
      <c r="KX335" s="44">
        <v>65.384615384615387</v>
      </c>
      <c r="KY335" s="44">
        <v>76.470588235294116</v>
      </c>
      <c r="KZ335" s="44">
        <v>79.259259259259267</v>
      </c>
      <c r="LA335" s="44">
        <v>71.212121212121218</v>
      </c>
      <c r="LB335" s="44">
        <v>75.555555555555557</v>
      </c>
      <c r="LC335" s="44">
        <v>77.941176470588232</v>
      </c>
      <c r="LD335" s="44">
        <v>24.468085106382979</v>
      </c>
      <c r="LE335" s="44">
        <v>23.036649214659686</v>
      </c>
      <c r="LF335" s="44">
        <v>26.190476190476193</v>
      </c>
      <c r="LG335" s="44">
        <v>22.093023255813954</v>
      </c>
      <c r="LH335" s="44">
        <v>30.177514792899409</v>
      </c>
      <c r="LI335" s="44">
        <v>26.315789473684209</v>
      </c>
      <c r="LJ335" s="44">
        <v>22.30769230769231</v>
      </c>
      <c r="LK335" s="44">
        <v>13.725490196078432</v>
      </c>
      <c r="LL335" s="44">
        <v>12.592592592592592</v>
      </c>
      <c r="LM335" s="44">
        <v>18.939393939393938</v>
      </c>
      <c r="LN335" s="44">
        <v>14.814814814814813</v>
      </c>
      <c r="LO335" s="44">
        <v>11.76470588235294</v>
      </c>
      <c r="LP335" s="44">
        <v>31.382978723404253</v>
      </c>
      <c r="LQ335" s="44">
        <v>28.795811518324609</v>
      </c>
      <c r="LR335" s="44">
        <v>23.214285714285715</v>
      </c>
      <c r="LS335" s="44">
        <v>28.488372093023255</v>
      </c>
      <c r="LT335" s="44">
        <v>20.118343195266274</v>
      </c>
      <c r="LU335" s="44">
        <v>17.763157894736842</v>
      </c>
      <c r="LV335" s="44">
        <v>12.307692307692308</v>
      </c>
      <c r="LW335" s="44">
        <v>9.8039215686274517</v>
      </c>
      <c r="LX335" s="44">
        <v>8.1481481481481488</v>
      </c>
      <c r="LY335" s="44">
        <v>9.8484848484848477</v>
      </c>
      <c r="LZ335" s="44">
        <v>9.6296296296296298</v>
      </c>
      <c r="MA335" s="44">
        <v>10.294117647058822</v>
      </c>
      <c r="MB335" s="39">
        <v>35</v>
      </c>
      <c r="MC335" s="39">
        <v>27</v>
      </c>
      <c r="MD335" s="39">
        <v>38</v>
      </c>
      <c r="ME335" s="39">
        <v>32</v>
      </c>
      <c r="MF335" s="39">
        <v>26</v>
      </c>
      <c r="MG335" s="39">
        <v>39</v>
      </c>
      <c r="MH335" s="39">
        <v>29</v>
      </c>
      <c r="MI335" s="39">
        <v>29</v>
      </c>
      <c r="MJ335" s="39">
        <v>27</v>
      </c>
      <c r="MK335" s="39">
        <v>16</v>
      </c>
      <c r="ML335" s="39">
        <v>17</v>
      </c>
      <c r="MM335" s="39">
        <v>12</v>
      </c>
      <c r="MN335" s="39">
        <v>132</v>
      </c>
      <c r="MO335" s="39">
        <v>127</v>
      </c>
      <c r="MP335" s="39">
        <v>149</v>
      </c>
      <c r="MQ335" s="39">
        <v>156</v>
      </c>
      <c r="MR335" s="39">
        <v>165</v>
      </c>
      <c r="MS335" s="39">
        <v>200</v>
      </c>
      <c r="MT335" s="39">
        <v>114</v>
      </c>
      <c r="MU335" s="39">
        <v>104</v>
      </c>
      <c r="MV335" s="39">
        <v>109</v>
      </c>
      <c r="MW335" s="44">
        <v>97</v>
      </c>
      <c r="MX335" s="44">
        <v>69</v>
      </c>
      <c r="MY335" s="44">
        <v>71</v>
      </c>
      <c r="MZ335" s="44">
        <v>26.515151515151516</v>
      </c>
      <c r="NA335" s="44">
        <v>21.259842519685041</v>
      </c>
      <c r="NB335" s="44">
        <v>25.503355704697988</v>
      </c>
      <c r="NC335" s="44">
        <v>20.512820512820511</v>
      </c>
      <c r="ND335" s="44">
        <v>15.757575757575756</v>
      </c>
      <c r="NE335" s="44">
        <v>19.5</v>
      </c>
      <c r="NF335" s="44">
        <v>25.438596491228072</v>
      </c>
      <c r="NG335" s="44">
        <v>27.884615384615387</v>
      </c>
      <c r="NH335" s="44">
        <v>24.770642201834864</v>
      </c>
      <c r="NI335" s="44">
        <v>16.494845360824741</v>
      </c>
      <c r="NJ335" s="44">
        <v>24.637681159420293</v>
      </c>
      <c r="NK335" s="44">
        <v>16.901408450704224</v>
      </c>
      <c r="NL335" s="39">
        <v>5</v>
      </c>
      <c r="NM335" s="39">
        <v>3</v>
      </c>
      <c r="NN335" s="39">
        <v>7</v>
      </c>
      <c r="NO335" s="39">
        <v>1</v>
      </c>
      <c r="NP335" s="39">
        <v>3</v>
      </c>
      <c r="NQ335" s="39">
        <v>1</v>
      </c>
      <c r="NR335" s="39">
        <v>2</v>
      </c>
      <c r="NS335" s="39">
        <v>2</v>
      </c>
      <c r="NT335" s="39">
        <v>2</v>
      </c>
      <c r="NU335" s="39">
        <v>3</v>
      </c>
      <c r="NV335" s="39">
        <v>3</v>
      </c>
      <c r="NW335" s="39">
        <v>0</v>
      </c>
      <c r="NX335" s="39">
        <v>34</v>
      </c>
      <c r="NY335" s="39">
        <v>24</v>
      </c>
      <c r="NZ335" s="39">
        <v>25</v>
      </c>
      <c r="OA335" s="39">
        <v>31</v>
      </c>
      <c r="OB335" s="39">
        <v>15</v>
      </c>
      <c r="OC335" s="39">
        <v>16</v>
      </c>
      <c r="OD335" s="44">
        <v>11</v>
      </c>
      <c r="OE335" s="44">
        <v>7</v>
      </c>
      <c r="OF335" s="44">
        <v>4</v>
      </c>
      <c r="OG335" s="44">
        <v>5</v>
      </c>
      <c r="OH335" s="44">
        <v>6</v>
      </c>
      <c r="OI335" s="44">
        <v>4</v>
      </c>
      <c r="OJ335" s="44">
        <v>14.705882352941178</v>
      </c>
      <c r="OK335" s="44">
        <v>12.5</v>
      </c>
      <c r="OL335" s="44">
        <v>28.000000000000004</v>
      </c>
      <c r="OM335" s="44">
        <v>3.225806451612903</v>
      </c>
      <c r="ON335" s="44">
        <v>20</v>
      </c>
      <c r="OO335" s="44">
        <v>6.25</v>
      </c>
      <c r="OP335" s="44">
        <v>18.181818181818183</v>
      </c>
      <c r="OQ335" s="44">
        <v>28.571428571428569</v>
      </c>
      <c r="OR335" s="44">
        <v>50</v>
      </c>
      <c r="OS335" s="44">
        <v>60</v>
      </c>
      <c r="OT335" s="44">
        <v>50</v>
      </c>
      <c r="OU335" s="44">
        <v>0</v>
      </c>
      <c r="OV335" s="25">
        <v>281</v>
      </c>
      <c r="OW335" s="25">
        <v>291</v>
      </c>
      <c r="OX335" s="25">
        <v>364</v>
      </c>
      <c r="OY335" s="39">
        <v>419</v>
      </c>
      <c r="OZ335" s="39">
        <v>447</v>
      </c>
      <c r="PA335" s="39">
        <v>497</v>
      </c>
      <c r="PB335" s="39">
        <v>505</v>
      </c>
      <c r="PC335" s="39">
        <v>574</v>
      </c>
      <c r="PD335" s="39">
        <v>539</v>
      </c>
      <c r="PE335" s="39">
        <v>548</v>
      </c>
      <c r="PF335" s="39">
        <v>498</v>
      </c>
      <c r="PG335" s="39">
        <v>290</v>
      </c>
      <c r="PH335" s="39">
        <v>572</v>
      </c>
      <c r="PI335" s="39">
        <v>574</v>
      </c>
      <c r="PJ335" s="44">
        <v>564</v>
      </c>
      <c r="PK335" s="44">
        <v>612</v>
      </c>
      <c r="PL335" s="44">
        <v>611</v>
      </c>
      <c r="PM335" s="44">
        <v>638</v>
      </c>
      <c r="PN335" s="44">
        <v>598</v>
      </c>
      <c r="PO335" s="44">
        <v>675</v>
      </c>
      <c r="PP335" s="44">
        <v>654</v>
      </c>
      <c r="PQ335" s="44">
        <v>646</v>
      </c>
      <c r="PR335" s="44">
        <v>613</v>
      </c>
      <c r="PS335" s="44">
        <v>606</v>
      </c>
      <c r="PT335" s="44">
        <v>49.125874125874127</v>
      </c>
      <c r="PU335" s="44">
        <v>50.696864111498265</v>
      </c>
      <c r="PV335" s="44">
        <v>64.539007092198588</v>
      </c>
      <c r="PW335" s="44">
        <v>68.464052287581694</v>
      </c>
      <c r="PX335" s="44">
        <v>73.158756137479543</v>
      </c>
      <c r="PY335" s="44">
        <v>77.899686520376179</v>
      </c>
      <c r="PZ335" s="44">
        <v>84.448160535117054</v>
      </c>
      <c r="QA335" s="44">
        <v>85.037037037037038</v>
      </c>
      <c r="QB335" s="44">
        <v>82.415902140672785</v>
      </c>
      <c r="QC335" s="44">
        <v>84.829721362229108</v>
      </c>
      <c r="QD335" s="44">
        <v>81.239804241435564</v>
      </c>
      <c r="QE335" s="44">
        <v>47.854785478547853</v>
      </c>
      <c r="QF335" s="25">
        <v>290</v>
      </c>
      <c r="QG335" s="25">
        <v>316</v>
      </c>
      <c r="QH335" s="25">
        <v>373</v>
      </c>
      <c r="QI335" s="25">
        <v>423</v>
      </c>
      <c r="QJ335" s="25">
        <v>437</v>
      </c>
      <c r="QK335" s="25">
        <v>500</v>
      </c>
      <c r="QL335" s="25">
        <v>481</v>
      </c>
      <c r="QM335" s="25">
        <v>541</v>
      </c>
      <c r="QN335" s="25">
        <v>512</v>
      </c>
      <c r="QO335" s="25">
        <v>504</v>
      </c>
      <c r="QP335" s="25">
        <v>267</v>
      </c>
      <c r="QQ335" s="25">
        <v>572</v>
      </c>
      <c r="QR335" s="25">
        <v>574</v>
      </c>
      <c r="QS335" s="25">
        <v>564</v>
      </c>
      <c r="QT335" s="25">
        <v>612</v>
      </c>
      <c r="QU335" s="25">
        <v>611</v>
      </c>
      <c r="QV335" s="25">
        <v>638</v>
      </c>
      <c r="QW335" s="25">
        <v>598</v>
      </c>
      <c r="QX335" s="25">
        <v>675</v>
      </c>
      <c r="QY335" s="25">
        <v>654</v>
      </c>
      <c r="QZ335" s="25">
        <v>646</v>
      </c>
      <c r="RA335" s="25">
        <v>613</v>
      </c>
      <c r="RB335" s="44">
        <v>50.6993006993007</v>
      </c>
      <c r="RC335" s="44">
        <v>55.052264808362374</v>
      </c>
      <c r="RD335" s="44">
        <v>66.134751773049643</v>
      </c>
      <c r="RE335" s="44">
        <v>69.117647058823522</v>
      </c>
      <c r="RF335" s="44">
        <v>71.522094926350249</v>
      </c>
      <c r="RG335" s="44">
        <v>78.369905956112845</v>
      </c>
      <c r="RH335" s="44">
        <v>80.434782608695656</v>
      </c>
      <c r="RI335" s="44">
        <v>80.148148148148152</v>
      </c>
      <c r="RJ335" s="44">
        <v>78.287461773700301</v>
      </c>
      <c r="RK335" s="44">
        <v>78.018575851393194</v>
      </c>
      <c r="RL335" s="44">
        <v>43.556280587275694</v>
      </c>
      <c r="RM335" s="25">
        <v>314</v>
      </c>
      <c r="RN335" s="25">
        <v>302</v>
      </c>
      <c r="RO335" s="25">
        <v>311</v>
      </c>
      <c r="RP335" s="25">
        <v>330</v>
      </c>
      <c r="RQ335" s="25">
        <v>353</v>
      </c>
      <c r="RR335" s="25">
        <v>367</v>
      </c>
      <c r="RS335" s="25">
        <v>249</v>
      </c>
      <c r="RT335" s="25">
        <v>329</v>
      </c>
      <c r="RU335" s="25">
        <v>272</v>
      </c>
      <c r="RV335" s="25">
        <v>288</v>
      </c>
      <c r="RW335" s="25">
        <v>268</v>
      </c>
      <c r="RX335" s="25">
        <v>254</v>
      </c>
      <c r="RY335" s="25">
        <v>205</v>
      </c>
      <c r="RZ335" s="25">
        <v>220</v>
      </c>
      <c r="SA335" s="25">
        <v>230</v>
      </c>
      <c r="SB335" s="25">
        <v>215</v>
      </c>
      <c r="SC335" s="25">
        <v>261</v>
      </c>
      <c r="SD335" s="25">
        <v>239</v>
      </c>
      <c r="SE335" s="25">
        <v>206</v>
      </c>
      <c r="SF335" s="25">
        <v>294</v>
      </c>
      <c r="SG335" s="25">
        <v>253</v>
      </c>
      <c r="SH335" s="25">
        <v>263</v>
      </c>
      <c r="SI335" s="25">
        <v>278</v>
      </c>
      <c r="SJ335" s="25">
        <v>271</v>
      </c>
      <c r="SK335" s="25">
        <v>183</v>
      </c>
      <c r="SL335" s="25">
        <v>185</v>
      </c>
      <c r="SM335" s="25">
        <v>201</v>
      </c>
      <c r="SN335" s="25">
        <v>186</v>
      </c>
      <c r="SO335" s="25">
        <v>224</v>
      </c>
      <c r="SP335" s="25">
        <v>203</v>
      </c>
      <c r="SQ335" s="25">
        <v>146</v>
      </c>
      <c r="SR335" s="25">
        <v>210</v>
      </c>
      <c r="SS335" s="25">
        <v>169</v>
      </c>
      <c r="ST335" s="25">
        <v>178</v>
      </c>
      <c r="SU335" s="25">
        <v>173</v>
      </c>
      <c r="SV335" s="25">
        <v>162</v>
      </c>
      <c r="SW335" s="44">
        <v>72.853828306264504</v>
      </c>
      <c r="SX335" s="44">
        <v>69.266055045871553</v>
      </c>
      <c r="SY335" s="44">
        <v>71.494252873563212</v>
      </c>
      <c r="SZ335" s="44">
        <v>70.512820512820511</v>
      </c>
      <c r="TA335" s="44">
        <v>74.788135593220346</v>
      </c>
      <c r="TB335" s="44">
        <v>71.539961013645225</v>
      </c>
      <c r="TC335" s="44">
        <v>55.580357142857139</v>
      </c>
      <c r="TD335" s="44">
        <v>58.645276292335112</v>
      </c>
      <c r="TE335" s="44">
        <v>53.968253968253968</v>
      </c>
      <c r="TF335" s="44">
        <v>56.80473372781065</v>
      </c>
      <c r="TG335" s="44">
        <v>52.652259332023576</v>
      </c>
      <c r="TH335" s="44">
        <v>53.699788583509509</v>
      </c>
      <c r="TI335" s="44">
        <v>47.563805104408353</v>
      </c>
      <c r="TJ335" s="44">
        <v>50.458715596330272</v>
      </c>
      <c r="TK335" s="44">
        <v>52.873563218390807</v>
      </c>
      <c r="TL335" s="44">
        <v>45.940170940170937</v>
      </c>
      <c r="TM335" s="44">
        <v>55.296610169491522</v>
      </c>
      <c r="TN335" s="44">
        <v>46.588693957115005</v>
      </c>
      <c r="TO335" s="44">
        <v>45.982142857142854</v>
      </c>
      <c r="TP335" s="44">
        <v>52.406417112299465</v>
      </c>
      <c r="TQ335" s="44">
        <v>50.198412698412696</v>
      </c>
      <c r="TR335" s="44">
        <v>51.873767258382642</v>
      </c>
      <c r="TS335" s="44">
        <v>54.616895874263264</v>
      </c>
      <c r="TT335" s="44">
        <v>57.293868921775903</v>
      </c>
      <c r="TU335" s="44">
        <v>42.459396751740144</v>
      </c>
      <c r="TV335" s="44">
        <v>42.431192660550458</v>
      </c>
      <c r="TW335" s="44">
        <v>46.206896551724135</v>
      </c>
      <c r="TX335" s="44">
        <v>39.743589743589745</v>
      </c>
      <c r="TY335" s="44">
        <v>47.457627118644069</v>
      </c>
      <c r="TZ335" s="44">
        <v>39.571150097465882</v>
      </c>
      <c r="UA335" s="44">
        <v>32.589285714285715</v>
      </c>
      <c r="UB335" s="44">
        <v>37.433155080213901</v>
      </c>
      <c r="UC335" s="44">
        <v>33.531746031746032</v>
      </c>
      <c r="UD335" s="44">
        <v>35.108481262327416</v>
      </c>
      <c r="UE335" s="44">
        <v>33.988212180746565</v>
      </c>
      <c r="UF335" s="44">
        <v>34.249471458773783</v>
      </c>
    </row>
    <row r="336" spans="1:552" x14ac:dyDescent="0.25">
      <c r="A336" s="2" t="str">
        <f t="shared" si="5"/>
        <v>32 Espírito Santo</v>
      </c>
      <c r="B336" s="2">
        <v>32</v>
      </c>
      <c r="C336" s="2" t="s">
        <v>24</v>
      </c>
      <c r="D336" s="56">
        <v>139</v>
      </c>
      <c r="E336" s="56">
        <v>137</v>
      </c>
      <c r="F336" s="56">
        <v>115</v>
      </c>
      <c r="G336" s="56">
        <v>134</v>
      </c>
      <c r="H336" s="56">
        <v>129</v>
      </c>
      <c r="I336" s="56">
        <v>133</v>
      </c>
      <c r="J336" s="56">
        <v>85</v>
      </c>
      <c r="K336" s="56">
        <v>162</v>
      </c>
      <c r="L336" s="56">
        <v>143</v>
      </c>
      <c r="M336" s="56">
        <v>117</v>
      </c>
      <c r="N336" s="56">
        <v>119</v>
      </c>
      <c r="O336" s="56">
        <v>143</v>
      </c>
      <c r="P336" s="61">
        <v>51</v>
      </c>
      <c r="Q336" s="61">
        <v>63</v>
      </c>
      <c r="R336" s="61">
        <v>51</v>
      </c>
      <c r="S336" s="61">
        <v>70</v>
      </c>
      <c r="T336" s="61">
        <v>55</v>
      </c>
      <c r="U336" s="61">
        <v>69</v>
      </c>
      <c r="V336" s="61">
        <v>54</v>
      </c>
      <c r="W336" s="61">
        <v>108</v>
      </c>
      <c r="X336" s="61">
        <v>84</v>
      </c>
      <c r="Y336" s="61">
        <v>74</v>
      </c>
      <c r="Z336" s="61">
        <v>70</v>
      </c>
      <c r="AA336" s="61">
        <v>80</v>
      </c>
      <c r="AB336" s="62">
        <v>36.690647482014391</v>
      </c>
      <c r="AC336" s="62">
        <v>45.985401459854018</v>
      </c>
      <c r="AD336" s="62">
        <v>44.347826086956523</v>
      </c>
      <c r="AE336" s="62">
        <v>52.238805970149251</v>
      </c>
      <c r="AF336" s="62">
        <v>42.63565891472868</v>
      </c>
      <c r="AG336" s="62">
        <v>51.879699248120303</v>
      </c>
      <c r="AH336" s="62">
        <v>63.529411764705877</v>
      </c>
      <c r="AI336" s="62">
        <v>66.666666666666657</v>
      </c>
      <c r="AJ336" s="62">
        <v>58.74125874125874</v>
      </c>
      <c r="AK336" s="62">
        <v>63.247863247863243</v>
      </c>
      <c r="AL336" s="62">
        <v>58.82352941176471</v>
      </c>
      <c r="AM336" s="62">
        <v>55.944055944055947</v>
      </c>
      <c r="AN336" s="25">
        <v>85</v>
      </c>
      <c r="AO336" s="25">
        <v>70</v>
      </c>
      <c r="AP336" s="25">
        <v>54</v>
      </c>
      <c r="AQ336" s="25">
        <v>54</v>
      </c>
      <c r="AR336" s="25">
        <v>59</v>
      </c>
      <c r="AS336" s="25">
        <v>55</v>
      </c>
      <c r="AT336" s="25">
        <v>30</v>
      </c>
      <c r="AU336" s="25">
        <v>47</v>
      </c>
      <c r="AV336" s="25">
        <v>55</v>
      </c>
      <c r="AW336" s="25">
        <v>34</v>
      </c>
      <c r="AX336" s="25">
        <v>35</v>
      </c>
      <c r="AY336" s="25">
        <v>51</v>
      </c>
      <c r="AZ336" s="39">
        <v>61.151079136690647</v>
      </c>
      <c r="BA336" s="39">
        <v>51.094890510948908</v>
      </c>
      <c r="BB336" s="39">
        <v>46.956521739130437</v>
      </c>
      <c r="BC336" s="39">
        <v>40.298507462686565</v>
      </c>
      <c r="BD336" s="39">
        <v>45.736434108527128</v>
      </c>
      <c r="BE336" s="39">
        <v>41.353383458646611</v>
      </c>
      <c r="BF336" s="39">
        <v>35.294117647058826</v>
      </c>
      <c r="BG336" s="39">
        <v>29.012345679012348</v>
      </c>
      <c r="BH336" s="39">
        <v>38.461538461538467</v>
      </c>
      <c r="BI336" s="39">
        <v>29.059829059829063</v>
      </c>
      <c r="BJ336" s="39">
        <v>29.411764705882355</v>
      </c>
      <c r="BK336" s="39">
        <v>35.664335664335667</v>
      </c>
      <c r="BL336" s="61">
        <v>3</v>
      </c>
      <c r="BM336" s="61">
        <v>4</v>
      </c>
      <c r="BN336" s="61">
        <v>10</v>
      </c>
      <c r="BO336" s="61">
        <v>10</v>
      </c>
      <c r="BP336" s="61">
        <v>15</v>
      </c>
      <c r="BQ336" s="61">
        <v>9</v>
      </c>
      <c r="BR336" s="61">
        <v>1</v>
      </c>
      <c r="BS336" s="61">
        <v>7</v>
      </c>
      <c r="BT336" s="61">
        <v>4</v>
      </c>
      <c r="BU336" s="61">
        <v>9</v>
      </c>
      <c r="BV336" s="61">
        <v>14</v>
      </c>
      <c r="BW336" s="61">
        <v>12</v>
      </c>
      <c r="BX336" s="39">
        <v>2.1582733812949639</v>
      </c>
      <c r="BY336" s="39">
        <v>2.9197080291970803</v>
      </c>
      <c r="BZ336" s="39">
        <v>8.695652173913043</v>
      </c>
      <c r="CA336" s="39">
        <v>7.4626865671641784</v>
      </c>
      <c r="CB336" s="39">
        <v>11.627906976744185</v>
      </c>
      <c r="CC336" s="39">
        <v>6.7669172932330826</v>
      </c>
      <c r="CD336" s="39">
        <v>1.1764705882352942</v>
      </c>
      <c r="CE336" s="39">
        <v>4.3209876543209873</v>
      </c>
      <c r="CF336" s="39">
        <v>2.7972027972027971</v>
      </c>
      <c r="CG336" s="39">
        <v>7.6923076923076925</v>
      </c>
      <c r="CH336" s="39">
        <v>11.76470588235294</v>
      </c>
      <c r="CI336" s="39">
        <v>8.3916083916083917</v>
      </c>
      <c r="CJ336" s="25">
        <v>11</v>
      </c>
      <c r="CK336" s="25">
        <v>17</v>
      </c>
      <c r="CL336" s="25">
        <v>18</v>
      </c>
      <c r="CM336" s="25">
        <v>18</v>
      </c>
      <c r="CN336" s="25">
        <v>15</v>
      </c>
      <c r="CO336" s="25">
        <v>24</v>
      </c>
      <c r="CP336" s="25">
        <v>23</v>
      </c>
      <c r="CQ336" s="25">
        <v>27</v>
      </c>
      <c r="CR336" s="25">
        <v>38</v>
      </c>
      <c r="CS336" s="25">
        <v>33</v>
      </c>
      <c r="CT336" s="25">
        <v>20</v>
      </c>
      <c r="CU336" s="25">
        <v>24</v>
      </c>
      <c r="CV336" s="64">
        <v>6</v>
      </c>
      <c r="CW336" s="64">
        <v>8</v>
      </c>
      <c r="CX336" s="64">
        <v>4</v>
      </c>
      <c r="CY336" s="64">
        <v>9</v>
      </c>
      <c r="CZ336" s="64">
        <v>5</v>
      </c>
      <c r="DA336" s="64">
        <v>5</v>
      </c>
      <c r="DB336" s="64">
        <v>5</v>
      </c>
      <c r="DC336" s="64">
        <v>15</v>
      </c>
      <c r="DD336" s="64">
        <v>6</v>
      </c>
      <c r="DE336" s="64">
        <v>4</v>
      </c>
      <c r="DF336" s="64">
        <v>1</v>
      </c>
      <c r="DG336" s="64">
        <v>4</v>
      </c>
      <c r="DH336" s="33">
        <v>9</v>
      </c>
      <c r="DI336" s="33">
        <v>13</v>
      </c>
      <c r="DJ336" s="33">
        <v>10</v>
      </c>
      <c r="DK336" s="33">
        <v>15</v>
      </c>
      <c r="DL336" s="33">
        <v>10</v>
      </c>
      <c r="DM336" s="33">
        <v>12</v>
      </c>
      <c r="DN336" s="34">
        <v>6</v>
      </c>
      <c r="DO336" s="34">
        <v>14</v>
      </c>
      <c r="DP336" s="34">
        <v>6</v>
      </c>
      <c r="DQ336" s="34">
        <v>6</v>
      </c>
      <c r="DR336" s="34">
        <v>5</v>
      </c>
      <c r="DS336" s="34">
        <v>7</v>
      </c>
      <c r="DT336" s="25">
        <v>26</v>
      </c>
      <c r="DU336" s="25">
        <v>38</v>
      </c>
      <c r="DV336" s="25">
        <v>32</v>
      </c>
      <c r="DW336" s="25">
        <v>42</v>
      </c>
      <c r="DX336" s="25">
        <v>30</v>
      </c>
      <c r="DY336" s="25">
        <v>41</v>
      </c>
      <c r="DZ336" s="25">
        <v>34</v>
      </c>
      <c r="EA336" s="25">
        <v>56</v>
      </c>
      <c r="EB336" s="25">
        <v>50</v>
      </c>
      <c r="EC336" s="25">
        <v>43</v>
      </c>
      <c r="ED336" s="25">
        <v>26</v>
      </c>
      <c r="EE336" s="25">
        <v>35</v>
      </c>
      <c r="EF336" s="34">
        <v>42.307692307692307</v>
      </c>
      <c r="EG336" s="34">
        <v>44.736842105263158</v>
      </c>
      <c r="EH336" s="34">
        <v>56.25</v>
      </c>
      <c r="EI336" s="34">
        <v>42.857142857142854</v>
      </c>
      <c r="EJ336" s="34">
        <v>50</v>
      </c>
      <c r="EK336" s="34">
        <v>58.536585365853654</v>
      </c>
      <c r="EL336" s="34">
        <v>67.64705882352942</v>
      </c>
      <c r="EM336" s="34">
        <v>48.214285714285715</v>
      </c>
      <c r="EN336" s="34">
        <v>76</v>
      </c>
      <c r="EO336" s="34">
        <v>76.744186046511629</v>
      </c>
      <c r="EP336" s="34">
        <v>76.923076923076934</v>
      </c>
      <c r="EQ336" s="34">
        <v>68.571428571428569</v>
      </c>
      <c r="ER336" s="34">
        <v>23.076923076923077</v>
      </c>
      <c r="ES336" s="34">
        <v>21.052631578947366</v>
      </c>
      <c r="ET336" s="34">
        <v>12.5</v>
      </c>
      <c r="EU336" s="34">
        <v>21.428571428571427</v>
      </c>
      <c r="EV336" s="34">
        <v>16.666666666666664</v>
      </c>
      <c r="EW336" s="34">
        <v>12.195121951219512</v>
      </c>
      <c r="EX336" s="34">
        <v>14.705882352941178</v>
      </c>
      <c r="EY336" s="34">
        <v>26.785714285714285</v>
      </c>
      <c r="EZ336" s="34">
        <v>12</v>
      </c>
      <c r="FA336" s="34">
        <v>9.3023255813953494</v>
      </c>
      <c r="FB336" s="34">
        <v>3.8461538461538463</v>
      </c>
      <c r="FC336" s="34">
        <v>11.428571428571429</v>
      </c>
      <c r="FD336" s="42">
        <v>34.615384615384613</v>
      </c>
      <c r="FE336" s="42">
        <v>34.210526315789473</v>
      </c>
      <c r="FF336" s="42">
        <v>31.25</v>
      </c>
      <c r="FG336" s="42">
        <v>35.714285714285715</v>
      </c>
      <c r="FH336" s="42">
        <v>33.333333333333329</v>
      </c>
      <c r="FI336" s="42">
        <v>29.268292682926827</v>
      </c>
      <c r="FJ336" s="42">
        <v>17.647058823529413</v>
      </c>
      <c r="FK336" s="42">
        <v>25</v>
      </c>
      <c r="FL336" s="42">
        <v>12</v>
      </c>
      <c r="FM336" s="42">
        <v>13.953488372093023</v>
      </c>
      <c r="FN336" s="42">
        <v>19.230769230769234</v>
      </c>
      <c r="FO336" s="42">
        <v>20</v>
      </c>
      <c r="FP336" s="42">
        <v>8</v>
      </c>
      <c r="FQ336" s="34">
        <v>34</v>
      </c>
      <c r="FR336" s="34">
        <v>24</v>
      </c>
      <c r="FS336" s="34">
        <v>31</v>
      </c>
      <c r="FT336" s="34">
        <v>27</v>
      </c>
      <c r="FU336" s="34">
        <v>41</v>
      </c>
      <c r="FV336" s="34">
        <v>32</v>
      </c>
      <c r="FW336" s="34">
        <v>62</v>
      </c>
      <c r="FX336" s="34">
        <v>60</v>
      </c>
      <c r="FY336" s="34">
        <v>39</v>
      </c>
      <c r="FZ336" s="34">
        <v>47</v>
      </c>
      <c r="GA336" s="34">
        <v>52</v>
      </c>
      <c r="GB336" s="2">
        <v>16</v>
      </c>
      <c r="GC336" s="2">
        <v>10</v>
      </c>
      <c r="GD336" s="2">
        <v>6</v>
      </c>
      <c r="GE336" s="2">
        <v>14</v>
      </c>
      <c r="GF336" s="2">
        <v>9</v>
      </c>
      <c r="GG336" s="2">
        <v>5</v>
      </c>
      <c r="GH336" s="2">
        <v>6</v>
      </c>
      <c r="GI336" s="2">
        <v>8</v>
      </c>
      <c r="GJ336" s="2">
        <v>7</v>
      </c>
      <c r="GK336" s="2">
        <v>6</v>
      </c>
      <c r="GL336" s="2">
        <v>12</v>
      </c>
      <c r="GM336" s="2">
        <v>8</v>
      </c>
      <c r="GN336" s="2">
        <v>17</v>
      </c>
      <c r="GO336" s="2">
        <v>8</v>
      </c>
      <c r="GP336" s="2">
        <v>9</v>
      </c>
      <c r="GQ336" s="2">
        <v>12</v>
      </c>
      <c r="GR336" s="2">
        <v>11</v>
      </c>
      <c r="GS336" s="2">
        <v>14</v>
      </c>
      <c r="GT336" s="2">
        <v>5</v>
      </c>
      <c r="GU336" s="2">
        <v>17</v>
      </c>
      <c r="GV336" s="2">
        <v>12</v>
      </c>
      <c r="GW336" s="2">
        <v>7</v>
      </c>
      <c r="GX336" s="2">
        <v>4</v>
      </c>
      <c r="GY336" s="2">
        <v>10</v>
      </c>
      <c r="GZ336" s="2">
        <v>41</v>
      </c>
      <c r="HA336" s="2">
        <v>52</v>
      </c>
      <c r="HB336" s="2">
        <v>39</v>
      </c>
      <c r="HC336" s="2">
        <v>57</v>
      </c>
      <c r="HD336" s="2">
        <v>47</v>
      </c>
      <c r="HE336" s="2">
        <v>60</v>
      </c>
      <c r="HF336" s="2">
        <v>43</v>
      </c>
      <c r="HG336" s="2">
        <v>87</v>
      </c>
      <c r="HH336" s="2">
        <v>79</v>
      </c>
      <c r="HI336" s="2">
        <v>52</v>
      </c>
      <c r="HJ336" s="2">
        <v>63</v>
      </c>
      <c r="HK336" s="2">
        <v>70</v>
      </c>
      <c r="HL336" s="34">
        <v>19.512195121951219</v>
      </c>
      <c r="HM336" s="34">
        <v>65.384615384615387</v>
      </c>
      <c r="HN336" s="34">
        <v>61.53846153846154</v>
      </c>
      <c r="HO336" s="34">
        <v>54.385964912280706</v>
      </c>
      <c r="HP336" s="34">
        <v>57.446808510638306</v>
      </c>
      <c r="HQ336" s="34">
        <v>68.333333333333329</v>
      </c>
      <c r="HR336" s="34">
        <v>74.418604651162795</v>
      </c>
      <c r="HS336" s="34">
        <v>71.264367816091962</v>
      </c>
      <c r="HT336" s="34">
        <v>75.949367088607602</v>
      </c>
      <c r="HU336" s="34">
        <v>75</v>
      </c>
      <c r="HV336" s="34">
        <v>74.603174603174608</v>
      </c>
      <c r="HW336" s="34">
        <v>74.285714285714292</v>
      </c>
      <c r="HX336" s="39">
        <v>39.024390243902438</v>
      </c>
      <c r="HY336" s="39">
        <v>19.230769230769234</v>
      </c>
      <c r="HZ336" s="39">
        <v>15.384615384615385</v>
      </c>
      <c r="IA336" s="39">
        <v>24.561403508771928</v>
      </c>
      <c r="IB336" s="39">
        <v>19.148936170212767</v>
      </c>
      <c r="IC336" s="39">
        <v>8.3333333333333321</v>
      </c>
      <c r="ID336" s="39">
        <v>13.953488372093023</v>
      </c>
      <c r="IE336" s="39">
        <v>9.1954022988505741</v>
      </c>
      <c r="IF336" s="39">
        <v>8.8607594936708853</v>
      </c>
      <c r="IG336" s="39">
        <v>11.538461538461538</v>
      </c>
      <c r="IH336" s="39">
        <v>19.047619047619047</v>
      </c>
      <c r="II336" s="39">
        <v>11.428571428571429</v>
      </c>
      <c r="IJ336" s="39">
        <v>41.463414634146339</v>
      </c>
      <c r="IK336" s="39">
        <v>15.384615384615385</v>
      </c>
      <c r="IL336" s="39">
        <v>23.076923076923077</v>
      </c>
      <c r="IM336" s="39">
        <v>21.052631578947366</v>
      </c>
      <c r="IN336" s="39">
        <v>23.404255319148938</v>
      </c>
      <c r="IO336" s="39">
        <v>23.333333333333332</v>
      </c>
      <c r="IP336" s="39">
        <v>11.627906976744185</v>
      </c>
      <c r="IQ336" s="39">
        <v>19.540229885057471</v>
      </c>
      <c r="IR336" s="39">
        <v>15.18987341772152</v>
      </c>
      <c r="IS336" s="39">
        <v>13.461538461538462</v>
      </c>
      <c r="IT336" s="39">
        <v>6.3492063492063489</v>
      </c>
      <c r="IU336" s="39">
        <v>14.285714285714285</v>
      </c>
      <c r="IV336" s="39">
        <v>23</v>
      </c>
      <c r="IW336" s="39">
        <v>24</v>
      </c>
      <c r="IX336" s="39">
        <v>25</v>
      </c>
      <c r="IY336" s="39">
        <v>18</v>
      </c>
      <c r="IZ336" s="39">
        <v>21</v>
      </c>
      <c r="JA336" s="39">
        <v>21</v>
      </c>
      <c r="JB336" s="39">
        <v>11</v>
      </c>
      <c r="JC336" s="39">
        <v>21</v>
      </c>
      <c r="JD336" s="35">
        <v>31</v>
      </c>
      <c r="JE336" s="35">
        <v>21</v>
      </c>
      <c r="JF336" s="35">
        <v>27</v>
      </c>
      <c r="JG336" s="35">
        <v>39</v>
      </c>
      <c r="JH336" s="35">
        <v>28</v>
      </c>
      <c r="JI336" s="35">
        <v>13</v>
      </c>
      <c r="JJ336" s="35">
        <v>12</v>
      </c>
      <c r="JK336" s="35">
        <v>15</v>
      </c>
      <c r="JL336" s="35">
        <v>14</v>
      </c>
      <c r="JM336" s="44">
        <v>5</v>
      </c>
      <c r="JN336" s="44">
        <v>8</v>
      </c>
      <c r="JO336" s="44">
        <v>7</v>
      </c>
      <c r="JP336" s="2">
        <v>9</v>
      </c>
      <c r="JQ336" s="2">
        <v>6</v>
      </c>
      <c r="JR336" s="2">
        <v>6</v>
      </c>
      <c r="JS336" s="2">
        <v>4</v>
      </c>
      <c r="JT336" s="2">
        <v>23</v>
      </c>
      <c r="JU336" s="2">
        <v>22</v>
      </c>
      <c r="JV336" s="2">
        <v>8</v>
      </c>
      <c r="JW336" s="2">
        <v>10</v>
      </c>
      <c r="JX336" s="2">
        <v>11</v>
      </c>
      <c r="JY336" s="2">
        <v>16</v>
      </c>
      <c r="JZ336" s="2">
        <v>8</v>
      </c>
      <c r="KA336" s="2">
        <v>8</v>
      </c>
      <c r="KB336" s="39">
        <v>9</v>
      </c>
      <c r="KC336" s="39">
        <v>6</v>
      </c>
      <c r="KD336" s="39">
        <v>1</v>
      </c>
      <c r="KE336" s="39">
        <v>8</v>
      </c>
      <c r="KF336" s="39">
        <v>74</v>
      </c>
      <c r="KG336" s="39">
        <v>59</v>
      </c>
      <c r="KH336" s="39">
        <v>45</v>
      </c>
      <c r="KI336" s="39">
        <v>43</v>
      </c>
      <c r="KJ336" s="39">
        <v>46</v>
      </c>
      <c r="KK336" s="39">
        <v>42</v>
      </c>
      <c r="KL336" s="39">
        <v>27</v>
      </c>
      <c r="KM336" s="39">
        <v>36</v>
      </c>
      <c r="KN336" s="39">
        <v>49</v>
      </c>
      <c r="KO336" s="39">
        <v>33</v>
      </c>
      <c r="KP336" s="39">
        <v>34</v>
      </c>
      <c r="KQ336" s="39">
        <v>51</v>
      </c>
      <c r="KR336" s="44">
        <v>31.081081081081081</v>
      </c>
      <c r="KS336" s="44">
        <v>40.677966101694921</v>
      </c>
      <c r="KT336" s="44">
        <v>55.555555555555557</v>
      </c>
      <c r="KU336" s="44">
        <v>41.860465116279073</v>
      </c>
      <c r="KV336" s="44">
        <v>45.652173913043477</v>
      </c>
      <c r="KW336" s="44">
        <v>50</v>
      </c>
      <c r="KX336" s="44">
        <v>40.74074074074074</v>
      </c>
      <c r="KY336" s="44">
        <v>58.333333333333336</v>
      </c>
      <c r="KZ336" s="44">
        <v>63.265306122448983</v>
      </c>
      <c r="LA336" s="44">
        <v>63.636363636363633</v>
      </c>
      <c r="LB336" s="44">
        <v>79.411764705882348</v>
      </c>
      <c r="LC336" s="44">
        <v>76.470588235294116</v>
      </c>
      <c r="LD336" s="44">
        <v>37.837837837837839</v>
      </c>
      <c r="LE336" s="44">
        <v>22.033898305084744</v>
      </c>
      <c r="LF336" s="44">
        <v>26.666666666666668</v>
      </c>
      <c r="LG336" s="44">
        <v>34.883720930232556</v>
      </c>
      <c r="LH336" s="44">
        <v>30.434782608695656</v>
      </c>
      <c r="LI336" s="44">
        <v>11.904761904761903</v>
      </c>
      <c r="LJ336" s="44">
        <v>29.629629629629626</v>
      </c>
      <c r="LK336" s="44">
        <v>19.444444444444446</v>
      </c>
      <c r="LL336" s="44">
        <v>18.367346938775512</v>
      </c>
      <c r="LM336" s="44">
        <v>18.181818181818183</v>
      </c>
      <c r="LN336" s="44">
        <v>17.647058823529413</v>
      </c>
      <c r="LO336" s="44">
        <v>7.8431372549019605</v>
      </c>
      <c r="LP336" s="44">
        <v>31.081081081081081</v>
      </c>
      <c r="LQ336" s="44">
        <v>37.288135593220339</v>
      </c>
      <c r="LR336" s="44">
        <v>17.777777777777779</v>
      </c>
      <c r="LS336" s="44">
        <v>23.255813953488371</v>
      </c>
      <c r="LT336" s="44">
        <v>23.913043478260871</v>
      </c>
      <c r="LU336" s="44">
        <v>38.095238095238095</v>
      </c>
      <c r="LV336" s="44">
        <v>29.629629629629626</v>
      </c>
      <c r="LW336" s="44">
        <v>22.222222222222221</v>
      </c>
      <c r="LX336" s="44">
        <v>18.367346938775512</v>
      </c>
      <c r="LY336" s="44">
        <v>18.181818181818183</v>
      </c>
      <c r="LZ336" s="44">
        <v>2.9411764705882351</v>
      </c>
      <c r="MA336" s="44">
        <v>15.686274509803921</v>
      </c>
      <c r="MB336" s="39">
        <v>6</v>
      </c>
      <c r="MC336" s="39">
        <v>9</v>
      </c>
      <c r="MD336" s="39">
        <v>6</v>
      </c>
      <c r="ME336" s="39">
        <v>4</v>
      </c>
      <c r="MF336" s="39">
        <v>5</v>
      </c>
      <c r="MG336" s="39">
        <v>11</v>
      </c>
      <c r="MH336" s="39">
        <v>1</v>
      </c>
      <c r="MI336" s="39">
        <v>10</v>
      </c>
      <c r="MJ336" s="39">
        <v>5</v>
      </c>
      <c r="MK336" s="39">
        <v>8</v>
      </c>
      <c r="ML336" s="39">
        <v>4</v>
      </c>
      <c r="MM336" s="39">
        <v>5</v>
      </c>
      <c r="MN336" s="39">
        <v>25</v>
      </c>
      <c r="MO336" s="39">
        <v>38</v>
      </c>
      <c r="MP336" s="39">
        <v>33</v>
      </c>
      <c r="MQ336" s="39">
        <v>42</v>
      </c>
      <c r="MR336" s="39">
        <v>30</v>
      </c>
      <c r="MS336" s="39">
        <v>41</v>
      </c>
      <c r="MT336" s="39">
        <v>29</v>
      </c>
      <c r="MU336" s="39">
        <v>34</v>
      </c>
      <c r="MV336" s="39">
        <v>37</v>
      </c>
      <c r="MW336" s="44">
        <v>24</v>
      </c>
      <c r="MX336" s="44">
        <v>14</v>
      </c>
      <c r="MY336" s="44">
        <v>19</v>
      </c>
      <c r="MZ336" s="44">
        <v>24</v>
      </c>
      <c r="NA336" s="44">
        <v>23.684210526315788</v>
      </c>
      <c r="NB336" s="44">
        <v>18.181818181818183</v>
      </c>
      <c r="NC336" s="44">
        <v>9.5238095238095237</v>
      </c>
      <c r="ND336" s="44">
        <v>16.666666666666664</v>
      </c>
      <c r="NE336" s="44">
        <v>26.829268292682929</v>
      </c>
      <c r="NF336" s="44">
        <v>3.4482758620689653</v>
      </c>
      <c r="NG336" s="44">
        <v>29.411764705882355</v>
      </c>
      <c r="NH336" s="44">
        <v>13.513513513513514</v>
      </c>
      <c r="NI336" s="44">
        <v>33.333333333333329</v>
      </c>
      <c r="NJ336" s="44">
        <v>28.571428571428569</v>
      </c>
      <c r="NK336" s="44">
        <v>26.315789473684209</v>
      </c>
      <c r="NL336" s="39">
        <v>4</v>
      </c>
      <c r="NM336" s="39">
        <v>2</v>
      </c>
      <c r="NN336" s="39">
        <v>4</v>
      </c>
      <c r="NO336" s="39">
        <v>1</v>
      </c>
      <c r="NP336" s="39">
        <v>0</v>
      </c>
      <c r="NQ336" s="39">
        <v>0</v>
      </c>
      <c r="NR336" s="39">
        <v>0</v>
      </c>
      <c r="NS336" s="39">
        <v>1</v>
      </c>
      <c r="NT336" s="39">
        <v>0</v>
      </c>
      <c r="NU336" s="39">
        <v>0</v>
      </c>
      <c r="NV336" s="39">
        <v>1</v>
      </c>
      <c r="NW336" s="39">
        <v>0</v>
      </c>
      <c r="NX336" s="39">
        <v>10</v>
      </c>
      <c r="NY336" s="39">
        <v>11</v>
      </c>
      <c r="NZ336" s="39">
        <v>10</v>
      </c>
      <c r="OA336" s="39">
        <v>9</v>
      </c>
      <c r="OB336" s="39">
        <v>4</v>
      </c>
      <c r="OC336" s="39">
        <v>6</v>
      </c>
      <c r="OD336" s="44">
        <v>1</v>
      </c>
      <c r="OE336" s="44">
        <v>3</v>
      </c>
      <c r="OF336" s="44">
        <v>4</v>
      </c>
      <c r="OG336" s="44">
        <v>1</v>
      </c>
      <c r="OH336" s="44">
        <v>1</v>
      </c>
      <c r="OI336" s="44">
        <v>2</v>
      </c>
      <c r="OJ336" s="44">
        <v>40</v>
      </c>
      <c r="OK336" s="44">
        <v>18.181818181818183</v>
      </c>
      <c r="OL336" s="44">
        <v>40</v>
      </c>
      <c r="OM336" s="44">
        <v>11.111111111111111</v>
      </c>
      <c r="ON336" s="44">
        <v>0</v>
      </c>
      <c r="OO336" s="44">
        <v>0</v>
      </c>
      <c r="OP336" s="44">
        <v>0</v>
      </c>
      <c r="OQ336" s="44">
        <v>33.333333333333329</v>
      </c>
      <c r="OR336" s="44">
        <v>0</v>
      </c>
      <c r="OS336" s="44">
        <v>0</v>
      </c>
      <c r="OT336" s="44">
        <v>100</v>
      </c>
      <c r="OU336" s="44">
        <v>0</v>
      </c>
      <c r="OV336" s="25">
        <v>69</v>
      </c>
      <c r="OW336" s="25">
        <v>76</v>
      </c>
      <c r="OX336" s="25">
        <v>83</v>
      </c>
      <c r="OY336" s="39">
        <v>121</v>
      </c>
      <c r="OZ336" s="39">
        <v>115</v>
      </c>
      <c r="PA336" s="39">
        <v>112</v>
      </c>
      <c r="PB336" s="39">
        <v>91</v>
      </c>
      <c r="PC336" s="39">
        <v>137</v>
      </c>
      <c r="PD336" s="39">
        <v>149</v>
      </c>
      <c r="PE336" s="39">
        <v>117</v>
      </c>
      <c r="PF336" s="39">
        <v>119</v>
      </c>
      <c r="PG336" s="39">
        <v>75</v>
      </c>
      <c r="PH336" s="39">
        <v>187</v>
      </c>
      <c r="PI336" s="39">
        <v>182</v>
      </c>
      <c r="PJ336" s="44">
        <v>146</v>
      </c>
      <c r="PK336" s="44">
        <v>166</v>
      </c>
      <c r="PL336" s="44">
        <v>155</v>
      </c>
      <c r="PM336" s="44">
        <v>166</v>
      </c>
      <c r="PN336" s="44">
        <v>125</v>
      </c>
      <c r="PO336" s="44">
        <v>184</v>
      </c>
      <c r="PP336" s="44">
        <v>192</v>
      </c>
      <c r="PQ336" s="44">
        <v>158</v>
      </c>
      <c r="PR336" s="44">
        <v>147</v>
      </c>
      <c r="PS336" s="44">
        <v>176</v>
      </c>
      <c r="PT336" s="44">
        <v>36.898395721925134</v>
      </c>
      <c r="PU336" s="44">
        <v>41.758241758241759</v>
      </c>
      <c r="PV336" s="44">
        <v>56.849315068493155</v>
      </c>
      <c r="PW336" s="44">
        <v>72.891566265060234</v>
      </c>
      <c r="PX336" s="44">
        <v>74.193548387096769</v>
      </c>
      <c r="PY336" s="44">
        <v>67.46987951807229</v>
      </c>
      <c r="PZ336" s="44">
        <v>72.8</v>
      </c>
      <c r="QA336" s="44">
        <v>74.456521739130437</v>
      </c>
      <c r="QB336" s="44">
        <v>77.604166666666657</v>
      </c>
      <c r="QC336" s="44">
        <v>74.050632911392398</v>
      </c>
      <c r="QD336" s="44">
        <v>80.952380952380949</v>
      </c>
      <c r="QE336" s="44">
        <v>42.613636363636367</v>
      </c>
      <c r="QF336" s="25">
        <v>70</v>
      </c>
      <c r="QG336" s="25">
        <v>82</v>
      </c>
      <c r="QH336" s="25">
        <v>95</v>
      </c>
      <c r="QI336" s="25">
        <v>120</v>
      </c>
      <c r="QJ336" s="25">
        <v>108</v>
      </c>
      <c r="QK336" s="25">
        <v>115</v>
      </c>
      <c r="QL336" s="25">
        <v>85</v>
      </c>
      <c r="QM336" s="25">
        <v>127</v>
      </c>
      <c r="QN336" s="25">
        <v>132</v>
      </c>
      <c r="QO336" s="25">
        <v>110</v>
      </c>
      <c r="QP336" s="25">
        <v>61</v>
      </c>
      <c r="QQ336" s="25">
        <v>187</v>
      </c>
      <c r="QR336" s="25">
        <v>182</v>
      </c>
      <c r="QS336" s="25">
        <v>146</v>
      </c>
      <c r="QT336" s="25">
        <v>166</v>
      </c>
      <c r="QU336" s="25">
        <v>155</v>
      </c>
      <c r="QV336" s="25">
        <v>166</v>
      </c>
      <c r="QW336" s="25">
        <v>125</v>
      </c>
      <c r="QX336" s="25">
        <v>184</v>
      </c>
      <c r="QY336" s="25">
        <v>192</v>
      </c>
      <c r="QZ336" s="25">
        <v>158</v>
      </c>
      <c r="RA336" s="25">
        <v>147</v>
      </c>
      <c r="RB336" s="44">
        <v>37.433155080213901</v>
      </c>
      <c r="RC336" s="44">
        <v>45.054945054945058</v>
      </c>
      <c r="RD336" s="44">
        <v>65.06849315068493</v>
      </c>
      <c r="RE336" s="44">
        <v>72.289156626506028</v>
      </c>
      <c r="RF336" s="44">
        <v>69.677419354838705</v>
      </c>
      <c r="RG336" s="44">
        <v>69.277108433734938</v>
      </c>
      <c r="RH336" s="44">
        <v>68</v>
      </c>
      <c r="RI336" s="44">
        <v>69.021739130434781</v>
      </c>
      <c r="RJ336" s="44">
        <v>68.75</v>
      </c>
      <c r="RK336" s="44">
        <v>69.620253164556971</v>
      </c>
      <c r="RL336" s="44">
        <v>41.496598639455783</v>
      </c>
      <c r="RM336" s="25">
        <v>98</v>
      </c>
      <c r="RN336" s="25">
        <v>107</v>
      </c>
      <c r="RO336" s="25">
        <v>80</v>
      </c>
      <c r="RP336" s="25">
        <v>90</v>
      </c>
      <c r="RQ336" s="25">
        <v>78</v>
      </c>
      <c r="RR336" s="25">
        <v>91</v>
      </c>
      <c r="RS336" s="25">
        <v>62</v>
      </c>
      <c r="RT336" s="25">
        <v>93</v>
      </c>
      <c r="RU336" s="25">
        <v>104</v>
      </c>
      <c r="RV336" s="25">
        <v>76</v>
      </c>
      <c r="RW336" s="25">
        <v>80</v>
      </c>
      <c r="RX336" s="25">
        <v>107</v>
      </c>
      <c r="RY336" s="25">
        <v>58</v>
      </c>
      <c r="RZ336" s="25">
        <v>63</v>
      </c>
      <c r="SA336" s="25">
        <v>50</v>
      </c>
      <c r="SB336" s="25">
        <v>56</v>
      </c>
      <c r="SC336" s="25">
        <v>56</v>
      </c>
      <c r="SD336" s="25">
        <v>61</v>
      </c>
      <c r="SE336" s="25">
        <v>45</v>
      </c>
      <c r="SF336" s="25">
        <v>82</v>
      </c>
      <c r="SG336" s="25">
        <v>74</v>
      </c>
      <c r="SH336" s="25">
        <v>53</v>
      </c>
      <c r="SI336" s="25">
        <v>60</v>
      </c>
      <c r="SJ336" s="25">
        <v>76</v>
      </c>
      <c r="SK336" s="25">
        <v>47</v>
      </c>
      <c r="SL336" s="25">
        <v>60</v>
      </c>
      <c r="SM336" s="25">
        <v>46</v>
      </c>
      <c r="SN336" s="25">
        <v>49</v>
      </c>
      <c r="SO336" s="25">
        <v>46</v>
      </c>
      <c r="SP336" s="25">
        <v>51</v>
      </c>
      <c r="SQ336" s="25">
        <v>35</v>
      </c>
      <c r="SR336" s="25">
        <v>61</v>
      </c>
      <c r="SS336" s="25">
        <v>63</v>
      </c>
      <c r="ST336" s="25">
        <v>44</v>
      </c>
      <c r="SU336" s="25">
        <v>51</v>
      </c>
      <c r="SV336" s="25">
        <v>68</v>
      </c>
      <c r="SW336" s="44">
        <v>70.503597122302153</v>
      </c>
      <c r="SX336" s="44">
        <v>78.102189781021906</v>
      </c>
      <c r="SY336" s="44">
        <v>69.565217391304344</v>
      </c>
      <c r="SZ336" s="44">
        <v>67.164179104477611</v>
      </c>
      <c r="TA336" s="44">
        <v>60.465116279069761</v>
      </c>
      <c r="TB336" s="44">
        <v>68.421052631578945</v>
      </c>
      <c r="TC336" s="44">
        <v>72.941176470588232</v>
      </c>
      <c r="TD336" s="44">
        <v>57.407407407407405</v>
      </c>
      <c r="TE336" s="44">
        <v>72.727272727272734</v>
      </c>
      <c r="TF336" s="44">
        <v>64.957264957264954</v>
      </c>
      <c r="TG336" s="44">
        <v>67.226890756302524</v>
      </c>
      <c r="TH336" s="44">
        <v>74.825174825174827</v>
      </c>
      <c r="TI336" s="44">
        <v>41.726618705035975</v>
      </c>
      <c r="TJ336" s="44">
        <v>45.985401459854018</v>
      </c>
      <c r="TK336" s="44">
        <v>43.478260869565219</v>
      </c>
      <c r="TL336" s="44">
        <v>41.791044776119399</v>
      </c>
      <c r="TM336" s="44">
        <v>43.410852713178294</v>
      </c>
      <c r="TN336" s="44">
        <v>45.864661654135332</v>
      </c>
      <c r="TO336" s="44">
        <v>52.941176470588239</v>
      </c>
      <c r="TP336" s="44">
        <v>50.617283950617285</v>
      </c>
      <c r="TQ336" s="44">
        <v>51.748251748251747</v>
      </c>
      <c r="TR336" s="44">
        <v>45.299145299145302</v>
      </c>
      <c r="TS336" s="44">
        <v>50.420168067226889</v>
      </c>
      <c r="TT336" s="44">
        <v>53.146853146853147</v>
      </c>
      <c r="TU336" s="44">
        <v>33.812949640287769</v>
      </c>
      <c r="TV336" s="44">
        <v>43.79562043795621</v>
      </c>
      <c r="TW336" s="44">
        <v>40</v>
      </c>
      <c r="TX336" s="44">
        <v>36.567164179104481</v>
      </c>
      <c r="TY336" s="44">
        <v>35.65891472868217</v>
      </c>
      <c r="TZ336" s="44">
        <v>38.345864661654133</v>
      </c>
      <c r="UA336" s="44">
        <v>41.17647058823529</v>
      </c>
      <c r="UB336" s="44">
        <v>37.654320987654323</v>
      </c>
      <c r="UC336" s="44">
        <v>44.05594405594406</v>
      </c>
      <c r="UD336" s="44">
        <v>37.606837606837608</v>
      </c>
      <c r="UE336" s="44">
        <v>42.857142857142854</v>
      </c>
      <c r="UF336" s="44">
        <v>47.552447552447553</v>
      </c>
    </row>
    <row r="337" spans="1:552" x14ac:dyDescent="0.25">
      <c r="A337" s="2" t="str">
        <f t="shared" si="5"/>
        <v>33 Rio de Janeiro</v>
      </c>
      <c r="B337" s="2">
        <v>33</v>
      </c>
      <c r="C337" s="2" t="s">
        <v>1</v>
      </c>
      <c r="D337" s="56">
        <v>801</v>
      </c>
      <c r="E337" s="56">
        <v>816</v>
      </c>
      <c r="F337" s="56">
        <v>822</v>
      </c>
      <c r="G337" s="56">
        <v>926</v>
      </c>
      <c r="H337" s="56">
        <v>1133</v>
      </c>
      <c r="I337" s="56">
        <v>1092</v>
      </c>
      <c r="J337" s="56">
        <v>1048</v>
      </c>
      <c r="K337" s="56">
        <v>1139</v>
      </c>
      <c r="L337" s="56">
        <v>1299</v>
      </c>
      <c r="M337" s="56">
        <v>1200</v>
      </c>
      <c r="N337" s="56">
        <v>1019</v>
      </c>
      <c r="O337" s="56">
        <v>943</v>
      </c>
      <c r="P337" s="61">
        <v>259</v>
      </c>
      <c r="Q337" s="61">
        <v>324</v>
      </c>
      <c r="R337" s="61">
        <v>356</v>
      </c>
      <c r="S337" s="61">
        <v>389</v>
      </c>
      <c r="T337" s="61">
        <v>487</v>
      </c>
      <c r="U337" s="61">
        <v>512</v>
      </c>
      <c r="V337" s="61">
        <v>569</v>
      </c>
      <c r="W337" s="61">
        <v>685</v>
      </c>
      <c r="X337" s="61">
        <v>792</v>
      </c>
      <c r="Y337" s="61">
        <v>792</v>
      </c>
      <c r="Z337" s="61">
        <v>669</v>
      </c>
      <c r="AA337" s="61">
        <v>637</v>
      </c>
      <c r="AB337" s="62">
        <v>32.33458177278402</v>
      </c>
      <c r="AC337" s="62">
        <v>39.705882352941174</v>
      </c>
      <c r="AD337" s="62">
        <v>43.309002433090029</v>
      </c>
      <c r="AE337" s="62">
        <v>42.008639308855287</v>
      </c>
      <c r="AF337" s="62">
        <v>42.983230361871136</v>
      </c>
      <c r="AG337" s="62">
        <v>46.886446886446883</v>
      </c>
      <c r="AH337" s="62">
        <v>54.293893129770986</v>
      </c>
      <c r="AI337" s="62">
        <v>60.140474100087793</v>
      </c>
      <c r="AJ337" s="62">
        <v>60.969976905311775</v>
      </c>
      <c r="AK337" s="62">
        <v>66</v>
      </c>
      <c r="AL337" s="62">
        <v>65.652600588812561</v>
      </c>
      <c r="AM337" s="62">
        <v>67.550371155885472</v>
      </c>
      <c r="AN337" s="25">
        <v>478</v>
      </c>
      <c r="AO337" s="25">
        <v>426</v>
      </c>
      <c r="AP337" s="25">
        <v>414</v>
      </c>
      <c r="AQ337" s="25">
        <v>473</v>
      </c>
      <c r="AR337" s="25">
        <v>542</v>
      </c>
      <c r="AS337" s="25">
        <v>488</v>
      </c>
      <c r="AT337" s="25">
        <v>422</v>
      </c>
      <c r="AU337" s="25">
        <v>390</v>
      </c>
      <c r="AV337" s="25">
        <v>443</v>
      </c>
      <c r="AW337" s="25">
        <v>373</v>
      </c>
      <c r="AX337" s="25">
        <v>323</v>
      </c>
      <c r="AY337" s="25">
        <v>284</v>
      </c>
      <c r="AZ337" s="39">
        <v>59.675405742821475</v>
      </c>
      <c r="BA337" s="39">
        <v>52.205882352941181</v>
      </c>
      <c r="BB337" s="39">
        <v>50.364963503649641</v>
      </c>
      <c r="BC337" s="39">
        <v>51.07991360691144</v>
      </c>
      <c r="BD337" s="39">
        <v>47.837599293909975</v>
      </c>
      <c r="BE337" s="39">
        <v>44.688644688644693</v>
      </c>
      <c r="BF337" s="39">
        <v>40.267175572519079</v>
      </c>
      <c r="BG337" s="39">
        <v>34.240561896400351</v>
      </c>
      <c r="BH337" s="39">
        <v>34.103156274056964</v>
      </c>
      <c r="BI337" s="39">
        <v>31.083333333333336</v>
      </c>
      <c r="BJ337" s="39">
        <v>31.697742885181551</v>
      </c>
      <c r="BK337" s="39">
        <v>30.116648992576884</v>
      </c>
      <c r="BL337" s="61">
        <v>64</v>
      </c>
      <c r="BM337" s="61">
        <v>66</v>
      </c>
      <c r="BN337" s="61">
        <v>52</v>
      </c>
      <c r="BO337" s="61">
        <v>64</v>
      </c>
      <c r="BP337" s="61">
        <v>104</v>
      </c>
      <c r="BQ337" s="61">
        <v>92</v>
      </c>
      <c r="BR337" s="61">
        <v>57</v>
      </c>
      <c r="BS337" s="61">
        <v>64</v>
      </c>
      <c r="BT337" s="61">
        <v>64</v>
      </c>
      <c r="BU337" s="61">
        <v>35</v>
      </c>
      <c r="BV337" s="61">
        <v>27</v>
      </c>
      <c r="BW337" s="61">
        <v>22</v>
      </c>
      <c r="BX337" s="39">
        <v>7.9900124843945068</v>
      </c>
      <c r="BY337" s="39">
        <v>8.0882352941176467</v>
      </c>
      <c r="BZ337" s="39">
        <v>6.3260340632603409</v>
      </c>
      <c r="CA337" s="39">
        <v>6.911447084233262</v>
      </c>
      <c r="CB337" s="39">
        <v>9.179170344218889</v>
      </c>
      <c r="CC337" s="39">
        <v>8.4249084249084252</v>
      </c>
      <c r="CD337" s="39">
        <v>5.4389312977099236</v>
      </c>
      <c r="CE337" s="39">
        <v>5.6189640035118522</v>
      </c>
      <c r="CF337" s="39">
        <v>4.9268668206312549</v>
      </c>
      <c r="CG337" s="39">
        <v>2.9166666666666665</v>
      </c>
      <c r="CH337" s="39">
        <v>2.649656526005888</v>
      </c>
      <c r="CI337" s="39">
        <v>2.3329798515376461</v>
      </c>
      <c r="CJ337" s="25">
        <v>89</v>
      </c>
      <c r="CK337" s="25">
        <v>109</v>
      </c>
      <c r="CL337" s="25">
        <v>125</v>
      </c>
      <c r="CM337" s="25">
        <v>107</v>
      </c>
      <c r="CN337" s="25">
        <v>147</v>
      </c>
      <c r="CO337" s="25">
        <v>172</v>
      </c>
      <c r="CP337" s="25">
        <v>203</v>
      </c>
      <c r="CQ337" s="25">
        <v>246</v>
      </c>
      <c r="CR337" s="25">
        <v>301</v>
      </c>
      <c r="CS337" s="25">
        <v>295</v>
      </c>
      <c r="CT337" s="25">
        <v>200</v>
      </c>
      <c r="CU337" s="25">
        <v>237</v>
      </c>
      <c r="CV337" s="64">
        <v>19</v>
      </c>
      <c r="CW337" s="64">
        <v>28</v>
      </c>
      <c r="CX337" s="64">
        <v>30</v>
      </c>
      <c r="CY337" s="64">
        <v>38</v>
      </c>
      <c r="CZ337" s="64">
        <v>34</v>
      </c>
      <c r="DA337" s="64">
        <v>41</v>
      </c>
      <c r="DB337" s="64">
        <v>49</v>
      </c>
      <c r="DC337" s="64">
        <v>45</v>
      </c>
      <c r="DD337" s="64">
        <v>34</v>
      </c>
      <c r="DE337" s="64">
        <v>38</v>
      </c>
      <c r="DF337" s="64">
        <v>25</v>
      </c>
      <c r="DG337" s="64">
        <v>26</v>
      </c>
      <c r="DH337" s="33">
        <v>33</v>
      </c>
      <c r="DI337" s="33">
        <v>53</v>
      </c>
      <c r="DJ337" s="33">
        <v>53</v>
      </c>
      <c r="DK337" s="33">
        <v>75</v>
      </c>
      <c r="DL337" s="33">
        <v>79</v>
      </c>
      <c r="DM337" s="33">
        <v>57</v>
      </c>
      <c r="DN337" s="34">
        <v>57</v>
      </c>
      <c r="DO337" s="34">
        <v>62</v>
      </c>
      <c r="DP337" s="34">
        <v>57</v>
      </c>
      <c r="DQ337" s="34">
        <v>60</v>
      </c>
      <c r="DR337" s="34">
        <v>49</v>
      </c>
      <c r="DS337" s="34">
        <v>30</v>
      </c>
      <c r="DT337" s="25">
        <v>141</v>
      </c>
      <c r="DU337" s="25">
        <v>190</v>
      </c>
      <c r="DV337" s="25">
        <v>208</v>
      </c>
      <c r="DW337" s="25">
        <v>220</v>
      </c>
      <c r="DX337" s="25">
        <v>260</v>
      </c>
      <c r="DY337" s="25">
        <v>270</v>
      </c>
      <c r="DZ337" s="25">
        <v>309</v>
      </c>
      <c r="EA337" s="25">
        <v>353</v>
      </c>
      <c r="EB337" s="25">
        <v>392</v>
      </c>
      <c r="EC337" s="25">
        <v>393</v>
      </c>
      <c r="ED337" s="25">
        <v>274</v>
      </c>
      <c r="EE337" s="25">
        <v>293</v>
      </c>
      <c r="EF337" s="34">
        <v>63.12056737588653</v>
      </c>
      <c r="EG337" s="34">
        <v>57.368421052631582</v>
      </c>
      <c r="EH337" s="34">
        <v>60.096153846153847</v>
      </c>
      <c r="EI337" s="34">
        <v>48.63636363636364</v>
      </c>
      <c r="EJ337" s="34">
        <v>56.53846153846154</v>
      </c>
      <c r="EK337" s="34">
        <v>63.703703703703709</v>
      </c>
      <c r="EL337" s="34">
        <v>65.695792880258892</v>
      </c>
      <c r="EM337" s="34">
        <v>69.68838526912181</v>
      </c>
      <c r="EN337" s="34">
        <v>76.785714285714292</v>
      </c>
      <c r="EO337" s="34">
        <v>75.063613231552168</v>
      </c>
      <c r="EP337" s="34">
        <v>72.992700729927009</v>
      </c>
      <c r="EQ337" s="34">
        <v>80.887372013651884</v>
      </c>
      <c r="ER337" s="34">
        <v>13.475177304964539</v>
      </c>
      <c r="ES337" s="34">
        <v>14.736842105263156</v>
      </c>
      <c r="ET337" s="34">
        <v>14.423076923076922</v>
      </c>
      <c r="EU337" s="34">
        <v>17.272727272727273</v>
      </c>
      <c r="EV337" s="34">
        <v>13.076923076923078</v>
      </c>
      <c r="EW337" s="34">
        <v>15.185185185185185</v>
      </c>
      <c r="EX337" s="34">
        <v>15.857605177993527</v>
      </c>
      <c r="EY337" s="34">
        <v>12.747875354107649</v>
      </c>
      <c r="EZ337" s="34">
        <v>8.6734693877551017</v>
      </c>
      <c r="FA337" s="34">
        <v>9.669211195928753</v>
      </c>
      <c r="FB337" s="34">
        <v>9.1240875912408761</v>
      </c>
      <c r="FC337" s="34">
        <v>8.8737201365187719</v>
      </c>
      <c r="FD337" s="42">
        <v>23.404255319148938</v>
      </c>
      <c r="FE337" s="42">
        <v>27.89473684210526</v>
      </c>
      <c r="FF337" s="42">
        <v>25.48076923076923</v>
      </c>
      <c r="FG337" s="42">
        <v>34.090909090909086</v>
      </c>
      <c r="FH337" s="42">
        <v>30.384615384615383</v>
      </c>
      <c r="FI337" s="42">
        <v>21.111111111111111</v>
      </c>
      <c r="FJ337" s="42">
        <v>18.446601941747574</v>
      </c>
      <c r="FK337" s="42">
        <v>17.563739376770538</v>
      </c>
      <c r="FL337" s="42">
        <v>14.540816326530612</v>
      </c>
      <c r="FM337" s="42">
        <v>15.267175572519085</v>
      </c>
      <c r="FN337" s="42">
        <v>17.883211678832119</v>
      </c>
      <c r="FO337" s="42">
        <v>10.238907849829351</v>
      </c>
      <c r="FP337" s="42">
        <v>139</v>
      </c>
      <c r="FQ337" s="34">
        <v>158</v>
      </c>
      <c r="FR337" s="34">
        <v>182</v>
      </c>
      <c r="FS337" s="34">
        <v>182</v>
      </c>
      <c r="FT337" s="34">
        <v>250</v>
      </c>
      <c r="FU337" s="34">
        <v>267</v>
      </c>
      <c r="FV337" s="34">
        <v>325</v>
      </c>
      <c r="FW337" s="34">
        <v>414</v>
      </c>
      <c r="FX337" s="34">
        <v>498</v>
      </c>
      <c r="FY337" s="34">
        <v>485</v>
      </c>
      <c r="FZ337" s="34">
        <v>432</v>
      </c>
      <c r="GA337" s="34">
        <v>439</v>
      </c>
      <c r="GB337" s="2">
        <v>36</v>
      </c>
      <c r="GC337" s="2">
        <v>42</v>
      </c>
      <c r="GD337" s="2">
        <v>47</v>
      </c>
      <c r="GE337" s="2">
        <v>71</v>
      </c>
      <c r="GF337" s="2">
        <v>63</v>
      </c>
      <c r="GG337" s="2">
        <v>56</v>
      </c>
      <c r="GH337" s="2">
        <v>70</v>
      </c>
      <c r="GI337" s="2">
        <v>75</v>
      </c>
      <c r="GJ337" s="2">
        <v>61</v>
      </c>
      <c r="GK337" s="2">
        <v>70</v>
      </c>
      <c r="GL337" s="2">
        <v>56</v>
      </c>
      <c r="GM337" s="2">
        <v>61</v>
      </c>
      <c r="GN337" s="2">
        <v>50</v>
      </c>
      <c r="GO337" s="2">
        <v>63</v>
      </c>
      <c r="GP337" s="2">
        <v>62</v>
      </c>
      <c r="GQ337" s="2">
        <v>70</v>
      </c>
      <c r="GR337" s="2">
        <v>84</v>
      </c>
      <c r="GS337" s="2">
        <v>84</v>
      </c>
      <c r="GT337" s="2">
        <v>73</v>
      </c>
      <c r="GU337" s="2">
        <v>79</v>
      </c>
      <c r="GV337" s="2">
        <v>87</v>
      </c>
      <c r="GW337" s="2">
        <v>87</v>
      </c>
      <c r="GX337" s="2">
        <v>85</v>
      </c>
      <c r="GY337" s="2">
        <v>64</v>
      </c>
      <c r="GZ337" s="2">
        <v>225</v>
      </c>
      <c r="HA337" s="2">
        <v>263</v>
      </c>
      <c r="HB337" s="2">
        <v>291</v>
      </c>
      <c r="HC337" s="2">
        <v>323</v>
      </c>
      <c r="HD337" s="2">
        <v>397</v>
      </c>
      <c r="HE337" s="2">
        <v>407</v>
      </c>
      <c r="HF337" s="2">
        <v>468</v>
      </c>
      <c r="HG337" s="2">
        <v>568</v>
      </c>
      <c r="HH337" s="2">
        <v>646</v>
      </c>
      <c r="HI337" s="2">
        <v>642</v>
      </c>
      <c r="HJ337" s="2">
        <v>573</v>
      </c>
      <c r="HK337" s="2">
        <v>564</v>
      </c>
      <c r="HL337" s="34">
        <v>61.777777777777779</v>
      </c>
      <c r="HM337" s="34">
        <v>60.076045627376431</v>
      </c>
      <c r="HN337" s="34">
        <v>62.542955326460479</v>
      </c>
      <c r="HO337" s="34">
        <v>56.346749226006189</v>
      </c>
      <c r="HP337" s="34">
        <v>62.972292191435763</v>
      </c>
      <c r="HQ337" s="34">
        <v>65.601965601965603</v>
      </c>
      <c r="HR337" s="34">
        <v>69.444444444444443</v>
      </c>
      <c r="HS337" s="34">
        <v>72.887323943661968</v>
      </c>
      <c r="HT337" s="34">
        <v>77.089783281733745</v>
      </c>
      <c r="HU337" s="34">
        <v>75.545171339563865</v>
      </c>
      <c r="HV337" s="34">
        <v>75.392670157068068</v>
      </c>
      <c r="HW337" s="34">
        <v>77.836879432624116</v>
      </c>
      <c r="HX337" s="39">
        <v>16</v>
      </c>
      <c r="HY337" s="39">
        <v>15.96958174904943</v>
      </c>
      <c r="HZ337" s="39">
        <v>16.151202749140893</v>
      </c>
      <c r="IA337" s="39">
        <v>21.981424148606813</v>
      </c>
      <c r="IB337" s="39">
        <v>15.869017632241814</v>
      </c>
      <c r="IC337" s="39">
        <v>13.759213759213759</v>
      </c>
      <c r="ID337" s="39">
        <v>14.957264957264957</v>
      </c>
      <c r="IE337" s="39">
        <v>13.204225352112676</v>
      </c>
      <c r="IF337" s="39">
        <v>9.4427244582043333</v>
      </c>
      <c r="IG337" s="39">
        <v>10.903426791277258</v>
      </c>
      <c r="IH337" s="39">
        <v>9.7731239092495628</v>
      </c>
      <c r="II337" s="39">
        <v>10.815602836879433</v>
      </c>
      <c r="IJ337" s="39">
        <v>22.222222222222221</v>
      </c>
      <c r="IK337" s="39">
        <v>23.954372623574145</v>
      </c>
      <c r="IL337" s="39">
        <v>21.305841924398624</v>
      </c>
      <c r="IM337" s="39">
        <v>21.671826625386998</v>
      </c>
      <c r="IN337" s="39">
        <v>21.158690176322416</v>
      </c>
      <c r="IO337" s="39">
        <v>20.638820638820636</v>
      </c>
      <c r="IP337" s="39">
        <v>15.598290598290598</v>
      </c>
      <c r="IQ337" s="39">
        <v>13.908450704225354</v>
      </c>
      <c r="IR337" s="39">
        <v>13.46749226006192</v>
      </c>
      <c r="IS337" s="39">
        <v>13.551401869158877</v>
      </c>
      <c r="IT337" s="39">
        <v>14.834205933682373</v>
      </c>
      <c r="IU337" s="39">
        <v>11.347517730496454</v>
      </c>
      <c r="IV337" s="39">
        <v>199</v>
      </c>
      <c r="IW337" s="39">
        <v>163</v>
      </c>
      <c r="IX337" s="39">
        <v>186</v>
      </c>
      <c r="IY337" s="39">
        <v>185</v>
      </c>
      <c r="IZ337" s="39">
        <v>205</v>
      </c>
      <c r="JA337" s="39">
        <v>230</v>
      </c>
      <c r="JB337" s="39">
        <v>217</v>
      </c>
      <c r="JC337" s="39">
        <v>232</v>
      </c>
      <c r="JD337" s="35">
        <v>268</v>
      </c>
      <c r="JE337" s="35">
        <v>251</v>
      </c>
      <c r="JF337" s="35">
        <v>220</v>
      </c>
      <c r="JG337" s="35">
        <v>219</v>
      </c>
      <c r="JH337" s="35">
        <v>91</v>
      </c>
      <c r="JI337" s="35">
        <v>101</v>
      </c>
      <c r="JJ337" s="35">
        <v>71</v>
      </c>
      <c r="JK337" s="35">
        <v>84</v>
      </c>
      <c r="JL337" s="35">
        <v>113</v>
      </c>
      <c r="JM337" s="44">
        <v>96</v>
      </c>
      <c r="JN337" s="44">
        <v>89</v>
      </c>
      <c r="JO337" s="44">
        <v>61</v>
      </c>
      <c r="JP337" s="2">
        <v>40</v>
      </c>
      <c r="JQ337" s="2">
        <v>30</v>
      </c>
      <c r="JR337" s="2">
        <v>29</v>
      </c>
      <c r="JS337" s="2">
        <v>28</v>
      </c>
      <c r="JT337" s="2">
        <v>112</v>
      </c>
      <c r="JU337" s="2">
        <v>83</v>
      </c>
      <c r="JV337" s="2">
        <v>50</v>
      </c>
      <c r="JW337" s="2">
        <v>83</v>
      </c>
      <c r="JX337" s="2">
        <v>104</v>
      </c>
      <c r="JY337" s="2">
        <v>68</v>
      </c>
      <c r="JZ337" s="2">
        <v>63</v>
      </c>
      <c r="KA337" s="2">
        <v>46</v>
      </c>
      <c r="KB337" s="39">
        <v>65</v>
      </c>
      <c r="KC337" s="39">
        <v>51</v>
      </c>
      <c r="KD337" s="39">
        <v>47</v>
      </c>
      <c r="KE337" s="39">
        <v>25</v>
      </c>
      <c r="KF337" s="39">
        <v>402</v>
      </c>
      <c r="KG337" s="39">
        <v>347</v>
      </c>
      <c r="KH337" s="39">
        <v>307</v>
      </c>
      <c r="KI337" s="39">
        <v>352</v>
      </c>
      <c r="KJ337" s="39">
        <v>422</v>
      </c>
      <c r="KK337" s="39">
        <v>394</v>
      </c>
      <c r="KL337" s="39">
        <v>369</v>
      </c>
      <c r="KM337" s="39">
        <v>339</v>
      </c>
      <c r="KN337" s="39">
        <v>373</v>
      </c>
      <c r="KO337" s="39">
        <v>332</v>
      </c>
      <c r="KP337" s="39">
        <v>296</v>
      </c>
      <c r="KQ337" s="39">
        <v>272</v>
      </c>
      <c r="KR337" s="44">
        <v>49.50248756218906</v>
      </c>
      <c r="KS337" s="44">
        <v>46.97406340057637</v>
      </c>
      <c r="KT337" s="44">
        <v>60.586319218241044</v>
      </c>
      <c r="KU337" s="44">
        <v>52.55681818181818</v>
      </c>
      <c r="KV337" s="44">
        <v>48.578199052132703</v>
      </c>
      <c r="KW337" s="44">
        <v>58.375634517766493</v>
      </c>
      <c r="KX337" s="44">
        <v>58.807588075880759</v>
      </c>
      <c r="KY337" s="44">
        <v>68.43657817109144</v>
      </c>
      <c r="KZ337" s="44">
        <v>71.849865951742629</v>
      </c>
      <c r="LA337" s="44">
        <v>75.602409638554207</v>
      </c>
      <c r="LB337" s="44">
        <v>74.324324324324323</v>
      </c>
      <c r="LC337" s="44">
        <v>80.514705882352942</v>
      </c>
      <c r="LD337" s="44">
        <v>22.636815920398011</v>
      </c>
      <c r="LE337" s="44">
        <v>29.106628242074926</v>
      </c>
      <c r="LF337" s="44">
        <v>23.12703583061889</v>
      </c>
      <c r="LG337" s="44">
        <v>23.863636363636363</v>
      </c>
      <c r="LH337" s="44">
        <v>26.777251184834121</v>
      </c>
      <c r="LI337" s="44">
        <v>24.36548223350254</v>
      </c>
      <c r="LJ337" s="44">
        <v>24.119241192411923</v>
      </c>
      <c r="LK337" s="44">
        <v>17.994100294985252</v>
      </c>
      <c r="LL337" s="44">
        <v>10.723860589812332</v>
      </c>
      <c r="LM337" s="44">
        <v>9.0361445783132535</v>
      </c>
      <c r="LN337" s="44">
        <v>9.7972972972972965</v>
      </c>
      <c r="LO337" s="44">
        <v>10.294117647058822</v>
      </c>
      <c r="LP337" s="44">
        <v>27.860696517412936</v>
      </c>
      <c r="LQ337" s="44">
        <v>23.919308357348704</v>
      </c>
      <c r="LR337" s="44">
        <v>16.286644951140065</v>
      </c>
      <c r="LS337" s="44">
        <v>23.579545454545457</v>
      </c>
      <c r="LT337" s="44">
        <v>24.644549763033176</v>
      </c>
      <c r="LU337" s="44">
        <v>17.258883248730964</v>
      </c>
      <c r="LV337" s="44">
        <v>17.073170731707318</v>
      </c>
      <c r="LW337" s="44">
        <v>13.569321533923304</v>
      </c>
      <c r="LX337" s="44">
        <v>17.426273458445042</v>
      </c>
      <c r="LY337" s="44">
        <v>15.361445783132529</v>
      </c>
      <c r="LZ337" s="44">
        <v>15.878378378378377</v>
      </c>
      <c r="MA337" s="44">
        <v>9.1911764705882355</v>
      </c>
      <c r="MB337" s="39">
        <v>42</v>
      </c>
      <c r="MC337" s="39">
        <v>50</v>
      </c>
      <c r="MD337" s="39">
        <v>52</v>
      </c>
      <c r="ME337" s="39">
        <v>56</v>
      </c>
      <c r="MF337" s="39">
        <v>51</v>
      </c>
      <c r="MG337" s="39">
        <v>59</v>
      </c>
      <c r="MH337" s="39">
        <v>55</v>
      </c>
      <c r="MI337" s="39">
        <v>62</v>
      </c>
      <c r="MJ337" s="39">
        <v>48</v>
      </c>
      <c r="MK337" s="39">
        <v>56</v>
      </c>
      <c r="ML337" s="39">
        <v>37</v>
      </c>
      <c r="MM337" s="39">
        <v>34</v>
      </c>
      <c r="MN337" s="39">
        <v>149</v>
      </c>
      <c r="MO337" s="39">
        <v>190</v>
      </c>
      <c r="MP337" s="39">
        <v>209</v>
      </c>
      <c r="MQ337" s="39">
        <v>226</v>
      </c>
      <c r="MR337" s="39">
        <v>268</v>
      </c>
      <c r="MS337" s="39">
        <v>273</v>
      </c>
      <c r="MT337" s="39">
        <v>249</v>
      </c>
      <c r="MU337" s="39">
        <v>244</v>
      </c>
      <c r="MV337" s="39">
        <v>245</v>
      </c>
      <c r="MW337" s="44">
        <v>243</v>
      </c>
      <c r="MX337" s="44">
        <v>174</v>
      </c>
      <c r="MY337" s="44">
        <v>181</v>
      </c>
      <c r="MZ337" s="44">
        <v>28.187919463087248</v>
      </c>
      <c r="NA337" s="44">
        <v>26.315789473684209</v>
      </c>
      <c r="NB337" s="44">
        <v>24.880382775119617</v>
      </c>
      <c r="NC337" s="44">
        <v>24.778761061946902</v>
      </c>
      <c r="ND337" s="44">
        <v>19.029850746268657</v>
      </c>
      <c r="NE337" s="44">
        <v>21.611721611721613</v>
      </c>
      <c r="NF337" s="44">
        <v>22.08835341365462</v>
      </c>
      <c r="NG337" s="44">
        <v>25.409836065573771</v>
      </c>
      <c r="NH337" s="44">
        <v>19.591836734693878</v>
      </c>
      <c r="NI337" s="44">
        <v>23.045267489711936</v>
      </c>
      <c r="NJ337" s="44">
        <v>21.264367816091951</v>
      </c>
      <c r="NK337" s="44">
        <v>18.784530386740332</v>
      </c>
      <c r="NL337" s="39">
        <v>10</v>
      </c>
      <c r="NM337" s="39">
        <v>10</v>
      </c>
      <c r="NN337" s="39">
        <v>12</v>
      </c>
      <c r="NO337" s="39">
        <v>14</v>
      </c>
      <c r="NP337" s="39">
        <v>8</v>
      </c>
      <c r="NQ337" s="39">
        <v>10</v>
      </c>
      <c r="NR337" s="39">
        <v>6</v>
      </c>
      <c r="NS337" s="39">
        <v>7</v>
      </c>
      <c r="NT337" s="39">
        <v>2</v>
      </c>
      <c r="NU337" s="39">
        <v>3</v>
      </c>
      <c r="NV337" s="39">
        <v>1</v>
      </c>
      <c r="NW337" s="39">
        <v>7</v>
      </c>
      <c r="NX337" s="39">
        <v>70</v>
      </c>
      <c r="NY337" s="39">
        <v>49</v>
      </c>
      <c r="NZ337" s="39">
        <v>60</v>
      </c>
      <c r="OA337" s="39">
        <v>53</v>
      </c>
      <c r="OB337" s="39">
        <v>46</v>
      </c>
      <c r="OC337" s="39">
        <v>35</v>
      </c>
      <c r="OD337" s="44">
        <v>30</v>
      </c>
      <c r="OE337" s="44">
        <v>21</v>
      </c>
      <c r="OF337" s="44">
        <v>14</v>
      </c>
      <c r="OG337" s="44">
        <v>17</v>
      </c>
      <c r="OH337" s="44">
        <v>8</v>
      </c>
      <c r="OI337" s="44">
        <v>16</v>
      </c>
      <c r="OJ337" s="44">
        <v>14.285714285714285</v>
      </c>
      <c r="OK337" s="44">
        <v>20.408163265306122</v>
      </c>
      <c r="OL337" s="44">
        <v>20</v>
      </c>
      <c r="OM337" s="44">
        <v>26.415094339622641</v>
      </c>
      <c r="ON337" s="44">
        <v>17.391304347826086</v>
      </c>
      <c r="OO337" s="44">
        <v>28.571428571428569</v>
      </c>
      <c r="OP337" s="44">
        <v>20</v>
      </c>
      <c r="OQ337" s="44">
        <v>33.333333333333329</v>
      </c>
      <c r="OR337" s="44">
        <v>14.285714285714285</v>
      </c>
      <c r="OS337" s="44">
        <v>17.647058823529413</v>
      </c>
      <c r="OT337" s="44">
        <v>12.5</v>
      </c>
      <c r="OU337" s="44">
        <v>43.75</v>
      </c>
      <c r="OV337" s="25">
        <v>381</v>
      </c>
      <c r="OW337" s="25">
        <v>461</v>
      </c>
      <c r="OX337" s="25">
        <v>512</v>
      </c>
      <c r="OY337" s="39">
        <v>655</v>
      </c>
      <c r="OZ337" s="39">
        <v>844</v>
      </c>
      <c r="PA337" s="39">
        <v>931</v>
      </c>
      <c r="PB337" s="39">
        <v>980</v>
      </c>
      <c r="PC337" s="39">
        <v>1054</v>
      </c>
      <c r="PD337" s="39">
        <v>1155</v>
      </c>
      <c r="PE337" s="39">
        <v>1142</v>
      </c>
      <c r="PF337" s="39">
        <v>969</v>
      </c>
      <c r="PG337" s="39">
        <v>541</v>
      </c>
      <c r="PH337" s="39">
        <v>974</v>
      </c>
      <c r="PI337" s="39">
        <v>1013</v>
      </c>
      <c r="PJ337" s="44">
        <v>1039</v>
      </c>
      <c r="PK337" s="44">
        <v>1167</v>
      </c>
      <c r="PL337" s="44">
        <v>1324</v>
      </c>
      <c r="PM337" s="44">
        <v>1354</v>
      </c>
      <c r="PN337" s="44">
        <v>1316</v>
      </c>
      <c r="PO337" s="44">
        <v>1397</v>
      </c>
      <c r="PP337" s="44">
        <v>1579</v>
      </c>
      <c r="PQ337" s="44">
        <v>1576</v>
      </c>
      <c r="PR337" s="44">
        <v>1365</v>
      </c>
      <c r="PS337" s="44">
        <v>1247</v>
      </c>
      <c r="PT337" s="44">
        <v>39.117043121149898</v>
      </c>
      <c r="PU337" s="44">
        <v>45.508390918065153</v>
      </c>
      <c r="PV337" s="44">
        <v>49.278152069297406</v>
      </c>
      <c r="PW337" s="44">
        <v>56.126820908311913</v>
      </c>
      <c r="PX337" s="44">
        <v>63.746223564954683</v>
      </c>
      <c r="PY337" s="44">
        <v>68.759231905465285</v>
      </c>
      <c r="PZ337" s="44">
        <v>74.468085106382972</v>
      </c>
      <c r="QA337" s="44">
        <v>75.447387258410885</v>
      </c>
      <c r="QB337" s="44">
        <v>73.147561747941737</v>
      </c>
      <c r="QC337" s="44">
        <v>72.46192893401016</v>
      </c>
      <c r="QD337" s="44">
        <v>70.989010989010993</v>
      </c>
      <c r="QE337" s="44">
        <v>43.384121892542097</v>
      </c>
      <c r="QF337" s="25">
        <v>398</v>
      </c>
      <c r="QG337" s="25">
        <v>458</v>
      </c>
      <c r="QH337" s="25">
        <v>530</v>
      </c>
      <c r="QI337" s="25">
        <v>655</v>
      </c>
      <c r="QJ337" s="25">
        <v>814</v>
      </c>
      <c r="QK337" s="25">
        <v>899</v>
      </c>
      <c r="QL337" s="25">
        <v>904</v>
      </c>
      <c r="QM337" s="25">
        <v>989</v>
      </c>
      <c r="QN337" s="25">
        <v>1091</v>
      </c>
      <c r="QO337" s="25">
        <v>1064</v>
      </c>
      <c r="QP337" s="25">
        <v>569</v>
      </c>
      <c r="QQ337" s="25">
        <v>974</v>
      </c>
      <c r="QR337" s="25">
        <v>1013</v>
      </c>
      <c r="QS337" s="25">
        <v>1039</v>
      </c>
      <c r="QT337" s="25">
        <v>1167</v>
      </c>
      <c r="QU337" s="25">
        <v>1324</v>
      </c>
      <c r="QV337" s="25">
        <v>1354</v>
      </c>
      <c r="QW337" s="25">
        <v>1316</v>
      </c>
      <c r="QX337" s="25">
        <v>1397</v>
      </c>
      <c r="QY337" s="25">
        <v>1579</v>
      </c>
      <c r="QZ337" s="25">
        <v>1576</v>
      </c>
      <c r="RA337" s="25">
        <v>1365</v>
      </c>
      <c r="RB337" s="44">
        <v>40.862422997946609</v>
      </c>
      <c r="RC337" s="44">
        <v>45.212240868706807</v>
      </c>
      <c r="RD337" s="44">
        <v>51.010587102983642</v>
      </c>
      <c r="RE337" s="44">
        <v>56.126820908311913</v>
      </c>
      <c r="RF337" s="44">
        <v>61.480362537764357</v>
      </c>
      <c r="RG337" s="44">
        <v>66.395864106351553</v>
      </c>
      <c r="RH337" s="44">
        <v>68.693009118541042</v>
      </c>
      <c r="RI337" s="44">
        <v>70.794559770937724</v>
      </c>
      <c r="RJ337" s="44">
        <v>69.094363521215968</v>
      </c>
      <c r="RK337" s="44">
        <v>67.512690355329951</v>
      </c>
      <c r="RL337" s="44">
        <v>41.684981684981686</v>
      </c>
      <c r="RM337" s="25">
        <v>477</v>
      </c>
      <c r="RN337" s="25">
        <v>520</v>
      </c>
      <c r="RO337" s="25">
        <v>502</v>
      </c>
      <c r="RP337" s="25">
        <v>547</v>
      </c>
      <c r="RQ337" s="25">
        <v>690</v>
      </c>
      <c r="RR337" s="25">
        <v>671</v>
      </c>
      <c r="RS337" s="25">
        <v>642</v>
      </c>
      <c r="RT337" s="25">
        <v>720</v>
      </c>
      <c r="RU337" s="25">
        <v>787</v>
      </c>
      <c r="RV337" s="25">
        <v>763</v>
      </c>
      <c r="RW337" s="25">
        <v>658</v>
      </c>
      <c r="RX337" s="25">
        <v>653</v>
      </c>
      <c r="RY337" s="25">
        <v>351</v>
      </c>
      <c r="RZ337" s="25">
        <v>378</v>
      </c>
      <c r="SA337" s="25">
        <v>381</v>
      </c>
      <c r="SB337" s="25">
        <v>401</v>
      </c>
      <c r="SC337" s="25">
        <v>521</v>
      </c>
      <c r="SD337" s="25">
        <v>510</v>
      </c>
      <c r="SE337" s="25">
        <v>526</v>
      </c>
      <c r="SF337" s="25">
        <v>581</v>
      </c>
      <c r="SG337" s="25">
        <v>628</v>
      </c>
      <c r="SH337" s="25">
        <v>605</v>
      </c>
      <c r="SI337" s="25">
        <v>525</v>
      </c>
      <c r="SJ337" s="25">
        <v>527</v>
      </c>
      <c r="SK337" s="25">
        <v>300</v>
      </c>
      <c r="SL337" s="25">
        <v>341</v>
      </c>
      <c r="SM337" s="25">
        <v>339</v>
      </c>
      <c r="SN337" s="25">
        <v>351</v>
      </c>
      <c r="SO337" s="25">
        <v>468</v>
      </c>
      <c r="SP337" s="25">
        <v>443</v>
      </c>
      <c r="SQ337" s="25">
        <v>422</v>
      </c>
      <c r="SR337" s="25">
        <v>473</v>
      </c>
      <c r="SS337" s="25">
        <v>509</v>
      </c>
      <c r="ST337" s="25">
        <v>486</v>
      </c>
      <c r="SU337" s="25">
        <v>409</v>
      </c>
      <c r="SV337" s="25">
        <v>418</v>
      </c>
      <c r="SW337" s="44">
        <v>59.550561797752813</v>
      </c>
      <c r="SX337" s="44">
        <v>63.725490196078425</v>
      </c>
      <c r="SY337" s="44">
        <v>61.070559610705601</v>
      </c>
      <c r="SZ337" s="44">
        <v>59.071274298056153</v>
      </c>
      <c r="TA337" s="44">
        <v>60.90026478375993</v>
      </c>
      <c r="TB337" s="44">
        <v>61.446886446886452</v>
      </c>
      <c r="TC337" s="44">
        <v>61.25954198473282</v>
      </c>
      <c r="TD337" s="44">
        <v>63.21334503950834</v>
      </c>
      <c r="TE337" s="44">
        <v>60.585065434949961</v>
      </c>
      <c r="TF337" s="44">
        <v>63.583333333333336</v>
      </c>
      <c r="TG337" s="44">
        <v>64.573110893032378</v>
      </c>
      <c r="TH337" s="44">
        <v>69.247083775185587</v>
      </c>
      <c r="TI337" s="44">
        <v>43.820224719101127</v>
      </c>
      <c r="TJ337" s="44">
        <v>46.32352941176471</v>
      </c>
      <c r="TK337" s="44">
        <v>46.350364963503651</v>
      </c>
      <c r="TL337" s="44">
        <v>43.30453563714903</v>
      </c>
      <c r="TM337" s="44">
        <v>45.984112974404233</v>
      </c>
      <c r="TN337" s="44">
        <v>46.703296703296701</v>
      </c>
      <c r="TO337" s="44">
        <v>50.190839694656489</v>
      </c>
      <c r="TP337" s="44">
        <v>51.009657594381039</v>
      </c>
      <c r="TQ337" s="44">
        <v>48.344880677444188</v>
      </c>
      <c r="TR337" s="44">
        <v>50.416666666666664</v>
      </c>
      <c r="TS337" s="44">
        <v>51.521099116781159</v>
      </c>
      <c r="TT337" s="44">
        <v>55.885471898197245</v>
      </c>
      <c r="TU337" s="44">
        <v>37.453183520599254</v>
      </c>
      <c r="TV337" s="44">
        <v>41.78921568627451</v>
      </c>
      <c r="TW337" s="44">
        <v>41.240875912408761</v>
      </c>
      <c r="TX337" s="44">
        <v>37.904967602591796</v>
      </c>
      <c r="TY337" s="44">
        <v>41.306266548984993</v>
      </c>
      <c r="TZ337" s="44">
        <v>40.567765567765569</v>
      </c>
      <c r="UA337" s="44">
        <v>40.267175572519079</v>
      </c>
      <c r="UB337" s="44">
        <v>41.527655838454784</v>
      </c>
      <c r="UC337" s="44">
        <v>39.183987682832949</v>
      </c>
      <c r="UD337" s="44">
        <v>40.5</v>
      </c>
      <c r="UE337" s="44">
        <v>40.137389597644749</v>
      </c>
      <c r="UF337" s="44">
        <v>44.326617179215269</v>
      </c>
    </row>
    <row r="338" spans="1:552" x14ac:dyDescent="0.25">
      <c r="A338" s="2" t="str">
        <f t="shared" si="5"/>
        <v>35 São Paulo</v>
      </c>
      <c r="B338" s="2">
        <v>35</v>
      </c>
      <c r="C338" s="2" t="s">
        <v>2</v>
      </c>
      <c r="D338" s="56">
        <v>1676</v>
      </c>
      <c r="E338" s="56">
        <v>1663</v>
      </c>
      <c r="F338" s="56">
        <v>1582</v>
      </c>
      <c r="G338" s="56">
        <v>1600</v>
      </c>
      <c r="H338" s="56">
        <v>1616</v>
      </c>
      <c r="I338" s="56">
        <v>1660</v>
      </c>
      <c r="J338" s="56">
        <v>1786</v>
      </c>
      <c r="K338" s="56">
        <v>1830</v>
      </c>
      <c r="L338" s="56">
        <v>1763</v>
      </c>
      <c r="M338" s="56">
        <v>1662</v>
      </c>
      <c r="N338" s="56">
        <v>1498</v>
      </c>
      <c r="O338" s="56">
        <v>1399</v>
      </c>
      <c r="P338" s="61">
        <v>700</v>
      </c>
      <c r="Q338" s="61">
        <v>686</v>
      </c>
      <c r="R338" s="61">
        <v>738</v>
      </c>
      <c r="S338" s="61">
        <v>770</v>
      </c>
      <c r="T338" s="61">
        <v>796</v>
      </c>
      <c r="U338" s="61">
        <v>915</v>
      </c>
      <c r="V338" s="61">
        <v>1031</v>
      </c>
      <c r="W338" s="61">
        <v>1133</v>
      </c>
      <c r="X338" s="61">
        <v>1110</v>
      </c>
      <c r="Y338" s="61">
        <v>1066</v>
      </c>
      <c r="Z338" s="61">
        <v>971</v>
      </c>
      <c r="AA338" s="61">
        <v>884</v>
      </c>
      <c r="AB338" s="62">
        <v>41.766109785202865</v>
      </c>
      <c r="AC338" s="62">
        <v>41.250751653637998</v>
      </c>
      <c r="AD338" s="62">
        <v>46.649810366624529</v>
      </c>
      <c r="AE338" s="62">
        <v>48.125</v>
      </c>
      <c r="AF338" s="62">
        <v>49.257425742574256</v>
      </c>
      <c r="AG338" s="62">
        <v>55.120481927710841</v>
      </c>
      <c r="AH338" s="62">
        <v>57.726763717805149</v>
      </c>
      <c r="AI338" s="62">
        <v>61.912568306010925</v>
      </c>
      <c r="AJ338" s="62">
        <v>62.960862166761203</v>
      </c>
      <c r="AK338" s="62">
        <v>64.13959085439231</v>
      </c>
      <c r="AL338" s="62">
        <v>64.819759679572769</v>
      </c>
      <c r="AM338" s="62">
        <v>63.187991422444597</v>
      </c>
      <c r="AN338" s="25">
        <v>682</v>
      </c>
      <c r="AO338" s="25">
        <v>697</v>
      </c>
      <c r="AP338" s="25">
        <v>639</v>
      </c>
      <c r="AQ338" s="25">
        <v>577</v>
      </c>
      <c r="AR338" s="25">
        <v>566</v>
      </c>
      <c r="AS338" s="25">
        <v>514</v>
      </c>
      <c r="AT338" s="25">
        <v>497</v>
      </c>
      <c r="AU338" s="25">
        <v>469</v>
      </c>
      <c r="AV338" s="25">
        <v>469</v>
      </c>
      <c r="AW338" s="25">
        <v>396</v>
      </c>
      <c r="AX338" s="25">
        <v>354</v>
      </c>
      <c r="AY338" s="25">
        <v>323</v>
      </c>
      <c r="AZ338" s="39">
        <v>40.692124105011935</v>
      </c>
      <c r="BA338" s="39">
        <v>41.91220685508118</v>
      </c>
      <c r="BB338" s="39">
        <v>40.391908975979774</v>
      </c>
      <c r="BC338" s="39">
        <v>36.0625</v>
      </c>
      <c r="BD338" s="39">
        <v>35.024752475247524</v>
      </c>
      <c r="BE338" s="39">
        <v>30.963855421686748</v>
      </c>
      <c r="BF338" s="39">
        <v>27.827547592385223</v>
      </c>
      <c r="BG338" s="39">
        <v>25.628415300546447</v>
      </c>
      <c r="BH338" s="39">
        <v>26.602382302892796</v>
      </c>
      <c r="BI338" s="39">
        <v>23.826714801444044</v>
      </c>
      <c r="BJ338" s="39">
        <v>23.631508678237651</v>
      </c>
      <c r="BK338" s="39">
        <v>23.087919942816299</v>
      </c>
      <c r="BL338" s="61">
        <v>294</v>
      </c>
      <c r="BM338" s="61">
        <v>280</v>
      </c>
      <c r="BN338" s="61">
        <v>205</v>
      </c>
      <c r="BO338" s="61">
        <v>253</v>
      </c>
      <c r="BP338" s="61">
        <v>254</v>
      </c>
      <c r="BQ338" s="61">
        <v>231</v>
      </c>
      <c r="BR338" s="61">
        <v>258</v>
      </c>
      <c r="BS338" s="61">
        <v>228</v>
      </c>
      <c r="BT338" s="61">
        <v>184</v>
      </c>
      <c r="BU338" s="61">
        <v>200</v>
      </c>
      <c r="BV338" s="61">
        <v>173</v>
      </c>
      <c r="BW338" s="61">
        <v>192</v>
      </c>
      <c r="BX338" s="39">
        <v>17.541766109785204</v>
      </c>
      <c r="BY338" s="39">
        <v>16.837041491280818</v>
      </c>
      <c r="BZ338" s="39">
        <v>12.958280657395701</v>
      </c>
      <c r="CA338" s="39">
        <v>15.812499999999998</v>
      </c>
      <c r="CB338" s="39">
        <v>15.717821782178218</v>
      </c>
      <c r="CC338" s="39">
        <v>13.915662650602409</v>
      </c>
      <c r="CD338" s="39">
        <v>14.44568868980963</v>
      </c>
      <c r="CE338" s="39">
        <v>12.459016393442624</v>
      </c>
      <c r="CF338" s="39">
        <v>10.436755530346002</v>
      </c>
      <c r="CG338" s="39">
        <v>12.033694344163658</v>
      </c>
      <c r="CH338" s="39">
        <v>11.548731642189585</v>
      </c>
      <c r="CI338" s="39">
        <v>13.724088634739099</v>
      </c>
      <c r="CJ338" s="25">
        <v>274</v>
      </c>
      <c r="CK338" s="25">
        <v>267</v>
      </c>
      <c r="CL338" s="25">
        <v>287</v>
      </c>
      <c r="CM338" s="25">
        <v>265</v>
      </c>
      <c r="CN338" s="25">
        <v>298</v>
      </c>
      <c r="CO338" s="25">
        <v>379</v>
      </c>
      <c r="CP338" s="25">
        <v>473</v>
      </c>
      <c r="CQ338" s="25">
        <v>499</v>
      </c>
      <c r="CR338" s="25">
        <v>504</v>
      </c>
      <c r="CS338" s="25">
        <v>513</v>
      </c>
      <c r="CT338" s="25">
        <v>376</v>
      </c>
      <c r="CU338" s="25">
        <v>399</v>
      </c>
      <c r="CV338" s="64">
        <v>63</v>
      </c>
      <c r="CW338" s="64">
        <v>56</v>
      </c>
      <c r="CX338" s="64">
        <v>55</v>
      </c>
      <c r="CY338" s="64">
        <v>87</v>
      </c>
      <c r="CZ338" s="64">
        <v>75</v>
      </c>
      <c r="DA338" s="64">
        <v>67</v>
      </c>
      <c r="DB338" s="64">
        <v>58</v>
      </c>
      <c r="DC338" s="64">
        <v>75</v>
      </c>
      <c r="DD338" s="64">
        <v>85</v>
      </c>
      <c r="DE338" s="64">
        <v>58</v>
      </c>
      <c r="DF338" s="64">
        <v>59</v>
      </c>
      <c r="DG338" s="64">
        <v>54</v>
      </c>
      <c r="DH338" s="33">
        <v>164</v>
      </c>
      <c r="DI338" s="33">
        <v>156</v>
      </c>
      <c r="DJ338" s="33">
        <v>145</v>
      </c>
      <c r="DK338" s="33">
        <v>148</v>
      </c>
      <c r="DL338" s="33">
        <v>135</v>
      </c>
      <c r="DM338" s="33">
        <v>139</v>
      </c>
      <c r="DN338" s="34">
        <v>127</v>
      </c>
      <c r="DO338" s="34">
        <v>135</v>
      </c>
      <c r="DP338" s="34">
        <v>121</v>
      </c>
      <c r="DQ338" s="34">
        <v>92</v>
      </c>
      <c r="DR338" s="34">
        <v>100</v>
      </c>
      <c r="DS338" s="34">
        <v>68</v>
      </c>
      <c r="DT338" s="25">
        <v>501</v>
      </c>
      <c r="DU338" s="25">
        <v>479</v>
      </c>
      <c r="DV338" s="25">
        <v>487</v>
      </c>
      <c r="DW338" s="25">
        <v>500</v>
      </c>
      <c r="DX338" s="25">
        <v>508</v>
      </c>
      <c r="DY338" s="25">
        <v>585</v>
      </c>
      <c r="DZ338" s="25">
        <v>658</v>
      </c>
      <c r="EA338" s="25">
        <v>709</v>
      </c>
      <c r="EB338" s="25">
        <v>710</v>
      </c>
      <c r="EC338" s="25">
        <v>663</v>
      </c>
      <c r="ED338" s="25">
        <v>535</v>
      </c>
      <c r="EE338" s="25">
        <v>521</v>
      </c>
      <c r="EF338" s="34">
        <v>54.690618762475054</v>
      </c>
      <c r="EG338" s="34">
        <v>55.741127348643005</v>
      </c>
      <c r="EH338" s="34">
        <v>58.932238193018485</v>
      </c>
      <c r="EI338" s="34">
        <v>53</v>
      </c>
      <c r="EJ338" s="34">
        <v>58.661417322834644</v>
      </c>
      <c r="EK338" s="34">
        <v>64.786324786324784</v>
      </c>
      <c r="EL338" s="34">
        <v>71.884498480243167</v>
      </c>
      <c r="EM338" s="34">
        <v>70.380818053596613</v>
      </c>
      <c r="EN338" s="34">
        <v>70.985915492957758</v>
      </c>
      <c r="EO338" s="34">
        <v>77.375565610859738</v>
      </c>
      <c r="EP338" s="34">
        <v>70.280373831775705</v>
      </c>
      <c r="EQ338" s="34">
        <v>76.583493282149718</v>
      </c>
      <c r="ER338" s="34">
        <v>12.574850299401197</v>
      </c>
      <c r="ES338" s="34">
        <v>11.691022964509393</v>
      </c>
      <c r="ET338" s="34">
        <v>11.293634496919918</v>
      </c>
      <c r="EU338" s="34">
        <v>17.399999999999999</v>
      </c>
      <c r="EV338" s="34">
        <v>14.763779527559054</v>
      </c>
      <c r="EW338" s="34">
        <v>11.452991452991453</v>
      </c>
      <c r="EX338" s="34">
        <v>8.8145896656534948</v>
      </c>
      <c r="EY338" s="34">
        <v>10.578279266572638</v>
      </c>
      <c r="EZ338" s="34">
        <v>11.971830985915492</v>
      </c>
      <c r="FA338" s="34">
        <v>8.7481146304675708</v>
      </c>
      <c r="FB338" s="34">
        <v>11.028037383177571</v>
      </c>
      <c r="FC338" s="34">
        <v>10.36468330134357</v>
      </c>
      <c r="FD338" s="42">
        <v>32.734530938123754</v>
      </c>
      <c r="FE338" s="42">
        <v>32.567849686847602</v>
      </c>
      <c r="FF338" s="42">
        <v>29.774127310061605</v>
      </c>
      <c r="FG338" s="42">
        <v>29.599999999999998</v>
      </c>
      <c r="FH338" s="42">
        <v>26.574803149606304</v>
      </c>
      <c r="FI338" s="42">
        <v>23.760683760683758</v>
      </c>
      <c r="FJ338" s="42">
        <v>19.300911854103344</v>
      </c>
      <c r="FK338" s="42">
        <v>19.040902679830747</v>
      </c>
      <c r="FL338" s="42">
        <v>17.04225352112676</v>
      </c>
      <c r="FM338" s="42">
        <v>13.8763197586727</v>
      </c>
      <c r="FN338" s="42">
        <v>18.691588785046729</v>
      </c>
      <c r="FO338" s="42">
        <v>13.051823416506716</v>
      </c>
      <c r="FP338" s="42">
        <v>380</v>
      </c>
      <c r="FQ338" s="34">
        <v>358</v>
      </c>
      <c r="FR338" s="34">
        <v>411</v>
      </c>
      <c r="FS338" s="34">
        <v>403</v>
      </c>
      <c r="FT338" s="34">
        <v>434</v>
      </c>
      <c r="FU338" s="34">
        <v>546</v>
      </c>
      <c r="FV338" s="34">
        <v>661</v>
      </c>
      <c r="FW338" s="34">
        <v>744</v>
      </c>
      <c r="FX338" s="34">
        <v>718</v>
      </c>
      <c r="FY338" s="34">
        <v>726</v>
      </c>
      <c r="FZ338" s="34">
        <v>677</v>
      </c>
      <c r="GA338" s="34">
        <v>664</v>
      </c>
      <c r="GB338" s="2">
        <v>101</v>
      </c>
      <c r="GC338" s="2">
        <v>101</v>
      </c>
      <c r="GD338" s="2">
        <v>91</v>
      </c>
      <c r="GE338" s="2">
        <v>110</v>
      </c>
      <c r="GF338" s="2">
        <v>111</v>
      </c>
      <c r="GG338" s="2">
        <v>117</v>
      </c>
      <c r="GH338" s="2">
        <v>123</v>
      </c>
      <c r="GI338" s="2">
        <v>112</v>
      </c>
      <c r="GJ338" s="2">
        <v>121</v>
      </c>
      <c r="GK338" s="2">
        <v>93</v>
      </c>
      <c r="GL338" s="2">
        <v>95</v>
      </c>
      <c r="GM338" s="2">
        <v>68</v>
      </c>
      <c r="GN338" s="2">
        <v>151</v>
      </c>
      <c r="GO338" s="2">
        <v>141</v>
      </c>
      <c r="GP338" s="2">
        <v>151</v>
      </c>
      <c r="GQ338" s="2">
        <v>152</v>
      </c>
      <c r="GR338" s="2">
        <v>151</v>
      </c>
      <c r="GS338" s="2">
        <v>155</v>
      </c>
      <c r="GT338" s="2">
        <v>142</v>
      </c>
      <c r="GU338" s="2">
        <v>136</v>
      </c>
      <c r="GV338" s="2">
        <v>127</v>
      </c>
      <c r="GW338" s="2">
        <v>111</v>
      </c>
      <c r="GX338" s="2">
        <v>105</v>
      </c>
      <c r="GY338" s="2">
        <v>81</v>
      </c>
      <c r="GZ338" s="2">
        <v>632</v>
      </c>
      <c r="HA338" s="2">
        <v>600</v>
      </c>
      <c r="HB338" s="2">
        <v>653</v>
      </c>
      <c r="HC338" s="2">
        <v>665</v>
      </c>
      <c r="HD338" s="2">
        <v>696</v>
      </c>
      <c r="HE338" s="2">
        <v>818</v>
      </c>
      <c r="HF338" s="2">
        <v>926</v>
      </c>
      <c r="HG338" s="2">
        <v>992</v>
      </c>
      <c r="HH338" s="2">
        <v>966</v>
      </c>
      <c r="HI338" s="2">
        <v>930</v>
      </c>
      <c r="HJ338" s="2">
        <v>877</v>
      </c>
      <c r="HK338" s="2">
        <v>813</v>
      </c>
      <c r="HL338" s="34">
        <v>60.12658227848101</v>
      </c>
      <c r="HM338" s="34">
        <v>59.666666666666671</v>
      </c>
      <c r="HN338" s="34">
        <v>62.940275650842267</v>
      </c>
      <c r="HO338" s="34">
        <v>60.601503759398497</v>
      </c>
      <c r="HP338" s="34">
        <v>62.356321839080465</v>
      </c>
      <c r="HQ338" s="34">
        <v>66.748166259168713</v>
      </c>
      <c r="HR338" s="34">
        <v>71.38228941684666</v>
      </c>
      <c r="HS338" s="34">
        <v>75</v>
      </c>
      <c r="HT338" s="34">
        <v>74.327122153209118</v>
      </c>
      <c r="HU338" s="34">
        <v>78.064516129032256</v>
      </c>
      <c r="HV338" s="34">
        <v>77.194982896237178</v>
      </c>
      <c r="HW338" s="34">
        <v>81.672816728167291</v>
      </c>
      <c r="HX338" s="39">
        <v>15.981012658227847</v>
      </c>
      <c r="HY338" s="39">
        <v>16.833333333333332</v>
      </c>
      <c r="HZ338" s="39">
        <v>13.935681470137826</v>
      </c>
      <c r="IA338" s="39">
        <v>16.541353383458645</v>
      </c>
      <c r="IB338" s="39">
        <v>15.948275862068966</v>
      </c>
      <c r="IC338" s="39">
        <v>14.303178484107578</v>
      </c>
      <c r="ID338" s="39">
        <v>13.282937365010799</v>
      </c>
      <c r="IE338" s="39">
        <v>11.29032258064516</v>
      </c>
      <c r="IF338" s="39">
        <v>12.525879917184266</v>
      </c>
      <c r="IG338" s="39">
        <v>10</v>
      </c>
      <c r="IH338" s="39">
        <v>10.832383124287343</v>
      </c>
      <c r="II338" s="39">
        <v>8.3640836408364088</v>
      </c>
      <c r="IJ338" s="39">
        <v>23.89240506329114</v>
      </c>
      <c r="IK338" s="39">
        <v>23.5</v>
      </c>
      <c r="IL338" s="39">
        <v>23.124042879019907</v>
      </c>
      <c r="IM338" s="39">
        <v>22.857142857142858</v>
      </c>
      <c r="IN338" s="39">
        <v>21.695402298850574</v>
      </c>
      <c r="IO338" s="39">
        <v>18.948655256723718</v>
      </c>
      <c r="IP338" s="39">
        <v>15.334773218142548</v>
      </c>
      <c r="IQ338" s="39">
        <v>13.709677419354838</v>
      </c>
      <c r="IR338" s="39">
        <v>13.146997929606624</v>
      </c>
      <c r="IS338" s="39">
        <v>11.935483870967742</v>
      </c>
      <c r="IT338" s="39">
        <v>11.972633979475484</v>
      </c>
      <c r="IU338" s="39">
        <v>9.9630996309963091</v>
      </c>
      <c r="IV338" s="39">
        <v>316</v>
      </c>
      <c r="IW338" s="39">
        <v>340</v>
      </c>
      <c r="IX338" s="39">
        <v>296</v>
      </c>
      <c r="IY338" s="39">
        <v>245</v>
      </c>
      <c r="IZ338" s="39">
        <v>261</v>
      </c>
      <c r="JA338" s="39">
        <v>272</v>
      </c>
      <c r="JB338" s="39">
        <v>268</v>
      </c>
      <c r="JC338" s="39">
        <v>285</v>
      </c>
      <c r="JD338" s="35">
        <v>336</v>
      </c>
      <c r="JE338" s="35">
        <v>283</v>
      </c>
      <c r="JF338" s="35">
        <v>268</v>
      </c>
      <c r="JG338" s="35">
        <v>237</v>
      </c>
      <c r="JH338" s="35">
        <v>114</v>
      </c>
      <c r="JI338" s="35">
        <v>108</v>
      </c>
      <c r="JJ338" s="35">
        <v>117</v>
      </c>
      <c r="JK338" s="35">
        <v>123</v>
      </c>
      <c r="JL338" s="35">
        <v>115</v>
      </c>
      <c r="JM338" s="44">
        <v>97</v>
      </c>
      <c r="JN338" s="44">
        <v>102</v>
      </c>
      <c r="JO338" s="44">
        <v>73</v>
      </c>
      <c r="JP338" s="2">
        <v>48</v>
      </c>
      <c r="JQ338" s="2">
        <v>43</v>
      </c>
      <c r="JR338" s="2">
        <v>29</v>
      </c>
      <c r="JS338" s="2">
        <v>36</v>
      </c>
      <c r="JT338" s="2">
        <v>164</v>
      </c>
      <c r="JU338" s="2">
        <v>163</v>
      </c>
      <c r="JV338" s="2">
        <v>122</v>
      </c>
      <c r="JW338" s="2">
        <v>111</v>
      </c>
      <c r="JX338" s="2">
        <v>99</v>
      </c>
      <c r="JY338" s="2">
        <v>67</v>
      </c>
      <c r="JZ338" s="2">
        <v>85</v>
      </c>
      <c r="KA338" s="2">
        <v>54</v>
      </c>
      <c r="KB338" s="39">
        <v>44</v>
      </c>
      <c r="KC338" s="39">
        <v>47</v>
      </c>
      <c r="KD338" s="39">
        <v>42</v>
      </c>
      <c r="KE338" s="39">
        <v>34</v>
      </c>
      <c r="KF338" s="39">
        <v>594</v>
      </c>
      <c r="KG338" s="39">
        <v>611</v>
      </c>
      <c r="KH338" s="39">
        <v>535</v>
      </c>
      <c r="KI338" s="39">
        <v>479</v>
      </c>
      <c r="KJ338" s="39">
        <v>475</v>
      </c>
      <c r="KK338" s="39">
        <v>436</v>
      </c>
      <c r="KL338" s="39">
        <v>455</v>
      </c>
      <c r="KM338" s="39">
        <v>412</v>
      </c>
      <c r="KN338" s="39">
        <v>428</v>
      </c>
      <c r="KO338" s="39">
        <v>373</v>
      </c>
      <c r="KP338" s="39">
        <v>339</v>
      </c>
      <c r="KQ338" s="39">
        <v>307</v>
      </c>
      <c r="KR338" s="44">
        <v>53.198653198653204</v>
      </c>
      <c r="KS338" s="44">
        <v>55.646481178396066</v>
      </c>
      <c r="KT338" s="44">
        <v>55.327102803738313</v>
      </c>
      <c r="KU338" s="44">
        <v>51.148225469728601</v>
      </c>
      <c r="KV338" s="44">
        <v>54.94736842105263</v>
      </c>
      <c r="KW338" s="44">
        <v>62.385321100917437</v>
      </c>
      <c r="KX338" s="44">
        <v>58.901098901098905</v>
      </c>
      <c r="KY338" s="44">
        <v>69.174757281553397</v>
      </c>
      <c r="KZ338" s="44">
        <v>78.504672897196258</v>
      </c>
      <c r="LA338" s="44">
        <v>75.871313672922241</v>
      </c>
      <c r="LB338" s="44">
        <v>79.056047197640126</v>
      </c>
      <c r="LC338" s="44">
        <v>77.198697068403916</v>
      </c>
      <c r="LD338" s="44">
        <v>19.19191919191919</v>
      </c>
      <c r="LE338" s="44">
        <v>17.675941080196399</v>
      </c>
      <c r="LF338" s="44">
        <v>21.869158878504674</v>
      </c>
      <c r="LG338" s="44">
        <v>25.678496868475992</v>
      </c>
      <c r="LH338" s="44">
        <v>24.210526315789473</v>
      </c>
      <c r="LI338" s="44">
        <v>22.24770642201835</v>
      </c>
      <c r="LJ338" s="44">
        <v>22.41758241758242</v>
      </c>
      <c r="LK338" s="44">
        <v>17.718446601941746</v>
      </c>
      <c r="LL338" s="44">
        <v>11.214953271028037</v>
      </c>
      <c r="LM338" s="44">
        <v>11.528150134048257</v>
      </c>
      <c r="LN338" s="44">
        <v>8.5545722713864301</v>
      </c>
      <c r="LO338" s="44">
        <v>11.726384364820847</v>
      </c>
      <c r="LP338" s="44">
        <v>27.609427609427613</v>
      </c>
      <c r="LQ338" s="44">
        <v>26.677577741407525</v>
      </c>
      <c r="LR338" s="44">
        <v>22.803738317757009</v>
      </c>
      <c r="LS338" s="44">
        <v>23.173277661795407</v>
      </c>
      <c r="LT338" s="44">
        <v>20.842105263157894</v>
      </c>
      <c r="LU338" s="44">
        <v>15.36697247706422</v>
      </c>
      <c r="LV338" s="44">
        <v>18.681318681318682</v>
      </c>
      <c r="LW338" s="44">
        <v>13.106796116504855</v>
      </c>
      <c r="LX338" s="44">
        <v>10.2803738317757</v>
      </c>
      <c r="LY338" s="44">
        <v>12.600536193029491</v>
      </c>
      <c r="LZ338" s="44">
        <v>12.389380530973451</v>
      </c>
      <c r="MA338" s="44">
        <v>11.074918566775244</v>
      </c>
      <c r="MB338" s="39">
        <v>155</v>
      </c>
      <c r="MC338" s="39">
        <v>149</v>
      </c>
      <c r="MD338" s="39">
        <v>130</v>
      </c>
      <c r="ME338" s="39">
        <v>126</v>
      </c>
      <c r="MF338" s="39">
        <v>96</v>
      </c>
      <c r="MG338" s="39">
        <v>115</v>
      </c>
      <c r="MH338" s="39">
        <v>126</v>
      </c>
      <c r="MI338" s="39">
        <v>113</v>
      </c>
      <c r="MJ338" s="39">
        <v>108</v>
      </c>
      <c r="MK338" s="39">
        <v>97</v>
      </c>
      <c r="ML338" s="39">
        <v>79</v>
      </c>
      <c r="MM338" s="39">
        <v>62</v>
      </c>
      <c r="MN338" s="39">
        <v>509</v>
      </c>
      <c r="MO338" s="39">
        <v>483</v>
      </c>
      <c r="MP338" s="39">
        <v>493</v>
      </c>
      <c r="MQ338" s="39">
        <v>504</v>
      </c>
      <c r="MR338" s="39">
        <v>512</v>
      </c>
      <c r="MS338" s="39">
        <v>594</v>
      </c>
      <c r="MT338" s="39">
        <v>535</v>
      </c>
      <c r="MU338" s="39">
        <v>437</v>
      </c>
      <c r="MV338" s="39">
        <v>425</v>
      </c>
      <c r="MW338" s="44">
        <v>372</v>
      </c>
      <c r="MX338" s="44">
        <v>279</v>
      </c>
      <c r="MY338" s="44">
        <v>267</v>
      </c>
      <c r="MZ338" s="44">
        <v>30.451866404715126</v>
      </c>
      <c r="NA338" s="44">
        <v>30.848861283643892</v>
      </c>
      <c r="NB338" s="44">
        <v>26.369168356997974</v>
      </c>
      <c r="NC338" s="44">
        <v>25</v>
      </c>
      <c r="ND338" s="44">
        <v>18.75</v>
      </c>
      <c r="NE338" s="44">
        <v>19.36026936026936</v>
      </c>
      <c r="NF338" s="44">
        <v>23.551401869158877</v>
      </c>
      <c r="NG338" s="44">
        <v>25.858123569794049</v>
      </c>
      <c r="NH338" s="44">
        <v>25.411764705882351</v>
      </c>
      <c r="NI338" s="44">
        <v>26.0752688172043</v>
      </c>
      <c r="NJ338" s="44">
        <v>28.31541218637993</v>
      </c>
      <c r="NK338" s="44">
        <v>23.220973782771537</v>
      </c>
      <c r="NL338" s="39">
        <v>28</v>
      </c>
      <c r="NM338" s="39">
        <v>23</v>
      </c>
      <c r="NN338" s="39">
        <v>23</v>
      </c>
      <c r="NO338" s="39">
        <v>14</v>
      </c>
      <c r="NP338" s="39">
        <v>13</v>
      </c>
      <c r="NQ338" s="39">
        <v>6</v>
      </c>
      <c r="NR338" s="39">
        <v>9</v>
      </c>
      <c r="NS338" s="39">
        <v>4</v>
      </c>
      <c r="NT338" s="39">
        <v>5</v>
      </c>
      <c r="NU338" s="39">
        <v>5</v>
      </c>
      <c r="NV338" s="39">
        <v>4</v>
      </c>
      <c r="NW338" s="39">
        <v>0</v>
      </c>
      <c r="NX338" s="39">
        <v>171</v>
      </c>
      <c r="NY338" s="39">
        <v>162</v>
      </c>
      <c r="NZ338" s="39">
        <v>117</v>
      </c>
      <c r="OA338" s="39">
        <v>90</v>
      </c>
      <c r="OB338" s="39">
        <v>75</v>
      </c>
      <c r="OC338" s="39">
        <v>46</v>
      </c>
      <c r="OD338" s="44">
        <v>34</v>
      </c>
      <c r="OE338" s="44">
        <v>22</v>
      </c>
      <c r="OF338" s="44">
        <v>24</v>
      </c>
      <c r="OG338" s="44">
        <v>17</v>
      </c>
      <c r="OH338" s="44">
        <v>10</v>
      </c>
      <c r="OI338" s="44">
        <v>5</v>
      </c>
      <c r="OJ338" s="44">
        <v>16.374269005847953</v>
      </c>
      <c r="OK338" s="44">
        <v>14.19753086419753</v>
      </c>
      <c r="OL338" s="44">
        <v>19.658119658119659</v>
      </c>
      <c r="OM338" s="44">
        <v>15.555555555555555</v>
      </c>
      <c r="ON338" s="44">
        <v>17.333333333333336</v>
      </c>
      <c r="OO338" s="44">
        <v>13.043478260869565</v>
      </c>
      <c r="OP338" s="44">
        <v>26.47058823529412</v>
      </c>
      <c r="OQ338" s="44">
        <v>18.181818181818183</v>
      </c>
      <c r="OR338" s="44">
        <v>20.833333333333336</v>
      </c>
      <c r="OS338" s="44">
        <v>29.411764705882355</v>
      </c>
      <c r="OT338" s="44">
        <v>40</v>
      </c>
      <c r="OU338" s="44">
        <v>0</v>
      </c>
      <c r="OV338" s="25">
        <v>998</v>
      </c>
      <c r="OW338" s="25">
        <v>1036</v>
      </c>
      <c r="OX338" s="25">
        <v>1108</v>
      </c>
      <c r="OY338" s="39">
        <v>1220</v>
      </c>
      <c r="OZ338" s="39">
        <v>1315</v>
      </c>
      <c r="PA338" s="39">
        <v>1440</v>
      </c>
      <c r="PB338" s="39">
        <v>1563</v>
      </c>
      <c r="PC338" s="39">
        <v>1719</v>
      </c>
      <c r="PD338" s="39">
        <v>1663</v>
      </c>
      <c r="PE338" s="39">
        <v>1632</v>
      </c>
      <c r="PF338" s="39">
        <v>1373</v>
      </c>
      <c r="PG338" s="39">
        <v>754</v>
      </c>
      <c r="PH338" s="39">
        <v>1901</v>
      </c>
      <c r="PI338" s="39">
        <v>1929</v>
      </c>
      <c r="PJ338" s="44">
        <v>1903</v>
      </c>
      <c r="PK338" s="44">
        <v>1849</v>
      </c>
      <c r="PL338" s="44">
        <v>1837</v>
      </c>
      <c r="PM338" s="44">
        <v>1914</v>
      </c>
      <c r="PN338" s="44">
        <v>1984</v>
      </c>
      <c r="PO338" s="44">
        <v>2099</v>
      </c>
      <c r="PP338" s="44">
        <v>2070</v>
      </c>
      <c r="PQ338" s="44">
        <v>2022</v>
      </c>
      <c r="PR338" s="44">
        <v>1789</v>
      </c>
      <c r="PS338" s="44">
        <v>1638</v>
      </c>
      <c r="PT338" s="44">
        <v>52.498684902682804</v>
      </c>
      <c r="PU338" s="44">
        <v>53.706583722135825</v>
      </c>
      <c r="PV338" s="44">
        <v>58.223857067787698</v>
      </c>
      <c r="PW338" s="44">
        <v>65.981611681990259</v>
      </c>
      <c r="PX338" s="44">
        <v>71.584104518236259</v>
      </c>
      <c r="PY338" s="44">
        <v>75.23510971786834</v>
      </c>
      <c r="PZ338" s="44">
        <v>78.780241935483872</v>
      </c>
      <c r="QA338" s="44">
        <v>81.896141019533104</v>
      </c>
      <c r="QB338" s="44">
        <v>80.338164251207729</v>
      </c>
      <c r="QC338" s="44">
        <v>80.712166172106819</v>
      </c>
      <c r="QD338" s="44">
        <v>76.746785913918387</v>
      </c>
      <c r="QE338" s="44">
        <v>46.031746031746032</v>
      </c>
      <c r="QF338" s="25">
        <v>1017</v>
      </c>
      <c r="QG338" s="25">
        <v>1098</v>
      </c>
      <c r="QH338" s="25">
        <v>1176</v>
      </c>
      <c r="QI338" s="25">
        <v>1215</v>
      </c>
      <c r="QJ338" s="25">
        <v>1235</v>
      </c>
      <c r="QK338" s="25">
        <v>1343</v>
      </c>
      <c r="QL338" s="25">
        <v>1478</v>
      </c>
      <c r="QM338" s="25">
        <v>1588</v>
      </c>
      <c r="QN338" s="25">
        <v>1520</v>
      </c>
      <c r="QO338" s="25">
        <v>1453</v>
      </c>
      <c r="QP338" s="25">
        <v>741</v>
      </c>
      <c r="QQ338" s="25">
        <v>1901</v>
      </c>
      <c r="QR338" s="25">
        <v>1929</v>
      </c>
      <c r="QS338" s="25">
        <v>1903</v>
      </c>
      <c r="QT338" s="25">
        <v>1849</v>
      </c>
      <c r="QU338" s="25">
        <v>1837</v>
      </c>
      <c r="QV338" s="25">
        <v>1914</v>
      </c>
      <c r="QW338" s="25">
        <v>1984</v>
      </c>
      <c r="QX338" s="25">
        <v>2099</v>
      </c>
      <c r="QY338" s="25">
        <v>2070</v>
      </c>
      <c r="QZ338" s="25">
        <v>2022</v>
      </c>
      <c r="RA338" s="25">
        <v>1789</v>
      </c>
      <c r="RB338" s="44">
        <v>53.498158863755918</v>
      </c>
      <c r="RC338" s="44">
        <v>56.920684292379477</v>
      </c>
      <c r="RD338" s="44">
        <v>61.797162375197054</v>
      </c>
      <c r="RE338" s="44">
        <v>65.711195240670634</v>
      </c>
      <c r="RF338" s="44">
        <v>67.22917800762113</v>
      </c>
      <c r="RG338" s="44">
        <v>70.167189132706369</v>
      </c>
      <c r="RH338" s="44">
        <v>74.495967741935488</v>
      </c>
      <c r="RI338" s="44">
        <v>75.655073844687948</v>
      </c>
      <c r="RJ338" s="44">
        <v>73.429951690821255</v>
      </c>
      <c r="RK338" s="44">
        <v>71.859545004945602</v>
      </c>
      <c r="RL338" s="44">
        <v>41.419787590832868</v>
      </c>
      <c r="RM338" s="25">
        <v>1003</v>
      </c>
      <c r="RN338" s="25">
        <v>996</v>
      </c>
      <c r="RO338" s="25">
        <v>1045</v>
      </c>
      <c r="RP338" s="25">
        <v>1006</v>
      </c>
      <c r="RQ338" s="25">
        <v>1027</v>
      </c>
      <c r="RR338" s="25">
        <v>1096</v>
      </c>
      <c r="RS338" s="25">
        <v>1056</v>
      </c>
      <c r="RT338" s="25">
        <v>1034</v>
      </c>
      <c r="RU338" s="25">
        <v>1038</v>
      </c>
      <c r="RV338" s="25">
        <v>947</v>
      </c>
      <c r="RW338" s="25">
        <v>882</v>
      </c>
      <c r="RX338" s="25">
        <v>819</v>
      </c>
      <c r="RY338" s="25">
        <v>717</v>
      </c>
      <c r="RZ338" s="25">
        <v>700</v>
      </c>
      <c r="SA338" s="25">
        <v>703</v>
      </c>
      <c r="SB338" s="25">
        <v>717</v>
      </c>
      <c r="SC338" s="25">
        <v>714</v>
      </c>
      <c r="SD338" s="25">
        <v>741</v>
      </c>
      <c r="SE338" s="25">
        <v>817</v>
      </c>
      <c r="SF338" s="25">
        <v>862</v>
      </c>
      <c r="SG338" s="25">
        <v>845</v>
      </c>
      <c r="SH338" s="25">
        <v>773</v>
      </c>
      <c r="SI338" s="25">
        <v>788</v>
      </c>
      <c r="SJ338" s="25">
        <v>712</v>
      </c>
      <c r="SK338" s="25">
        <v>636</v>
      </c>
      <c r="SL338" s="25">
        <v>616</v>
      </c>
      <c r="SM338" s="25">
        <v>638</v>
      </c>
      <c r="SN338" s="25">
        <v>661</v>
      </c>
      <c r="SO338" s="25">
        <v>653</v>
      </c>
      <c r="SP338" s="25">
        <v>641</v>
      </c>
      <c r="SQ338" s="25">
        <v>648</v>
      </c>
      <c r="SR338" s="25">
        <v>655</v>
      </c>
      <c r="SS338" s="25">
        <v>647</v>
      </c>
      <c r="ST338" s="25">
        <v>584</v>
      </c>
      <c r="SU338" s="25">
        <v>588</v>
      </c>
      <c r="SV338" s="25">
        <v>551</v>
      </c>
      <c r="SW338" s="44">
        <v>59.844868735083537</v>
      </c>
      <c r="SX338" s="44">
        <v>59.891761876127482</v>
      </c>
      <c r="SY338" s="44">
        <v>66.055625790139061</v>
      </c>
      <c r="SZ338" s="44">
        <v>62.875</v>
      </c>
      <c r="TA338" s="44">
        <v>63.551980198019798</v>
      </c>
      <c r="TB338" s="44">
        <v>66.024096385542165</v>
      </c>
      <c r="TC338" s="44">
        <v>59.12653975363942</v>
      </c>
      <c r="TD338" s="44">
        <v>56.502732240437162</v>
      </c>
      <c r="TE338" s="44">
        <v>58.876914350538854</v>
      </c>
      <c r="TF338" s="44">
        <v>56.979542719614919</v>
      </c>
      <c r="TG338" s="44">
        <v>58.878504672897193</v>
      </c>
      <c r="TH338" s="44">
        <v>58.541815582558975</v>
      </c>
      <c r="TI338" s="44">
        <v>42.780429594272078</v>
      </c>
      <c r="TJ338" s="44">
        <v>42.092603728202043</v>
      </c>
      <c r="TK338" s="44">
        <v>44.437420986093549</v>
      </c>
      <c r="TL338" s="44">
        <v>44.8125</v>
      </c>
      <c r="TM338" s="44">
        <v>44.183168316831683</v>
      </c>
      <c r="TN338" s="44">
        <v>44.638554216867469</v>
      </c>
      <c r="TO338" s="44">
        <v>45.744680851063826</v>
      </c>
      <c r="TP338" s="44">
        <v>47.103825136612024</v>
      </c>
      <c r="TQ338" s="44">
        <v>47.929665343165063</v>
      </c>
      <c r="TR338" s="44">
        <v>46.510228640192544</v>
      </c>
      <c r="TS338" s="44">
        <v>52.603471295060075</v>
      </c>
      <c r="TT338" s="44">
        <v>50.893495353824157</v>
      </c>
      <c r="TU338" s="44">
        <v>37.947494033412887</v>
      </c>
      <c r="TV338" s="44">
        <v>37.041491280817802</v>
      </c>
      <c r="TW338" s="44">
        <v>40.32869785082174</v>
      </c>
      <c r="TX338" s="44">
        <v>41.3125</v>
      </c>
      <c r="TY338" s="44">
        <v>40.408415841584159</v>
      </c>
      <c r="TZ338" s="44">
        <v>38.614457831325296</v>
      </c>
      <c r="UA338" s="44">
        <v>36.28219484882419</v>
      </c>
      <c r="UB338" s="44">
        <v>35.79234972677596</v>
      </c>
      <c r="UC338" s="44">
        <v>36.698808848553604</v>
      </c>
      <c r="UD338" s="44">
        <v>35.138387484957882</v>
      </c>
      <c r="UE338" s="44">
        <v>39.252336448598129</v>
      </c>
      <c r="UF338" s="44">
        <v>39.385275196568976</v>
      </c>
    </row>
    <row r="339" spans="1:552" x14ac:dyDescent="0.25">
      <c r="A339" s="2" t="str">
        <f t="shared" si="5"/>
        <v>41 Paraná</v>
      </c>
      <c r="B339" s="2">
        <v>41</v>
      </c>
      <c r="C339" s="2" t="s">
        <v>4</v>
      </c>
      <c r="D339" s="56">
        <v>436</v>
      </c>
      <c r="E339" s="56">
        <v>473</v>
      </c>
      <c r="F339" s="56">
        <v>489</v>
      </c>
      <c r="G339" s="56">
        <v>510</v>
      </c>
      <c r="H339" s="56">
        <v>514</v>
      </c>
      <c r="I339" s="56">
        <v>565</v>
      </c>
      <c r="J339" s="56">
        <v>565</v>
      </c>
      <c r="K339" s="56">
        <v>620</v>
      </c>
      <c r="L339" s="56">
        <v>562</v>
      </c>
      <c r="M339" s="56">
        <v>526</v>
      </c>
      <c r="N339" s="56">
        <v>464</v>
      </c>
      <c r="O339" s="56">
        <v>476</v>
      </c>
      <c r="P339" s="61">
        <v>167</v>
      </c>
      <c r="Q339" s="61">
        <v>184</v>
      </c>
      <c r="R339" s="61">
        <v>201</v>
      </c>
      <c r="S339" s="61">
        <v>255</v>
      </c>
      <c r="T339" s="61">
        <v>265</v>
      </c>
      <c r="U339" s="61">
        <v>310</v>
      </c>
      <c r="V339" s="61">
        <v>342</v>
      </c>
      <c r="W339" s="61">
        <v>382</v>
      </c>
      <c r="X339" s="61">
        <v>389</v>
      </c>
      <c r="Y339" s="61">
        <v>342</v>
      </c>
      <c r="Z339" s="61">
        <v>309</v>
      </c>
      <c r="AA339" s="61">
        <v>305</v>
      </c>
      <c r="AB339" s="62">
        <v>38.302752293577981</v>
      </c>
      <c r="AC339" s="62">
        <v>38.900634249471459</v>
      </c>
      <c r="AD339" s="62">
        <v>41.104294478527606</v>
      </c>
      <c r="AE339" s="62">
        <v>50</v>
      </c>
      <c r="AF339" s="62">
        <v>51.556420233463029</v>
      </c>
      <c r="AG339" s="62">
        <v>54.86725663716814</v>
      </c>
      <c r="AH339" s="62">
        <v>60.530973451327426</v>
      </c>
      <c r="AI339" s="62">
        <v>61.612903225806448</v>
      </c>
      <c r="AJ339" s="62">
        <v>69.217081850533816</v>
      </c>
      <c r="AK339" s="62">
        <v>65.019011406844101</v>
      </c>
      <c r="AL339" s="62">
        <v>66.59482758620689</v>
      </c>
      <c r="AM339" s="62">
        <v>64.075630252100851</v>
      </c>
      <c r="AN339" s="25">
        <v>222</v>
      </c>
      <c r="AO339" s="25">
        <v>244</v>
      </c>
      <c r="AP339" s="25">
        <v>238</v>
      </c>
      <c r="AQ339" s="25">
        <v>219</v>
      </c>
      <c r="AR339" s="25">
        <v>216</v>
      </c>
      <c r="AS339" s="25">
        <v>201</v>
      </c>
      <c r="AT339" s="25">
        <v>184</v>
      </c>
      <c r="AU339" s="25">
        <v>181</v>
      </c>
      <c r="AV339" s="25">
        <v>148</v>
      </c>
      <c r="AW339" s="25">
        <v>160</v>
      </c>
      <c r="AX339" s="25">
        <v>128</v>
      </c>
      <c r="AY339" s="25">
        <v>141</v>
      </c>
      <c r="AZ339" s="39">
        <v>50.917431192660544</v>
      </c>
      <c r="BA339" s="39">
        <v>51.585623678646932</v>
      </c>
      <c r="BB339" s="39">
        <v>48.670756646216766</v>
      </c>
      <c r="BC339" s="39">
        <v>42.941176470588232</v>
      </c>
      <c r="BD339" s="39">
        <v>42.023346303501945</v>
      </c>
      <c r="BE339" s="39">
        <v>35.575221238938056</v>
      </c>
      <c r="BF339" s="39">
        <v>32.56637168141593</v>
      </c>
      <c r="BG339" s="39">
        <v>29.193548387096772</v>
      </c>
      <c r="BH339" s="39">
        <v>26.334519572953734</v>
      </c>
      <c r="BI339" s="39">
        <v>30.418250950570343</v>
      </c>
      <c r="BJ339" s="39">
        <v>27.586206896551722</v>
      </c>
      <c r="BK339" s="39">
        <v>29.6218487394958</v>
      </c>
      <c r="BL339" s="61">
        <v>47</v>
      </c>
      <c r="BM339" s="61">
        <v>45</v>
      </c>
      <c r="BN339" s="61">
        <v>50</v>
      </c>
      <c r="BO339" s="61">
        <v>36</v>
      </c>
      <c r="BP339" s="61">
        <v>33</v>
      </c>
      <c r="BQ339" s="61">
        <v>54</v>
      </c>
      <c r="BR339" s="61">
        <v>39</v>
      </c>
      <c r="BS339" s="61">
        <v>57</v>
      </c>
      <c r="BT339" s="61">
        <v>25</v>
      </c>
      <c r="BU339" s="61">
        <v>24</v>
      </c>
      <c r="BV339" s="61">
        <v>27</v>
      </c>
      <c r="BW339" s="61">
        <v>30</v>
      </c>
      <c r="BX339" s="39">
        <v>10.779816513761469</v>
      </c>
      <c r="BY339" s="39">
        <v>9.513742071881607</v>
      </c>
      <c r="BZ339" s="39">
        <v>10.224948875255624</v>
      </c>
      <c r="CA339" s="39">
        <v>7.0588235294117645</v>
      </c>
      <c r="CB339" s="39">
        <v>6.4202334630350189</v>
      </c>
      <c r="CC339" s="39">
        <v>9.557522123893806</v>
      </c>
      <c r="CD339" s="39">
        <v>6.9026548672566372</v>
      </c>
      <c r="CE339" s="39">
        <v>9.193548387096774</v>
      </c>
      <c r="CF339" s="39">
        <v>4.4483985765124556</v>
      </c>
      <c r="CG339" s="39">
        <v>4.5627376425855513</v>
      </c>
      <c r="CH339" s="39">
        <v>5.818965517241379</v>
      </c>
      <c r="CI339" s="39">
        <v>6.3025210084033612</v>
      </c>
      <c r="CJ339" s="25">
        <v>57</v>
      </c>
      <c r="CK339" s="25">
        <v>61</v>
      </c>
      <c r="CL339" s="25">
        <v>61</v>
      </c>
      <c r="CM339" s="25">
        <v>91</v>
      </c>
      <c r="CN339" s="25">
        <v>98</v>
      </c>
      <c r="CO339" s="25">
        <v>121</v>
      </c>
      <c r="CP339" s="25">
        <v>137</v>
      </c>
      <c r="CQ339" s="25">
        <v>146</v>
      </c>
      <c r="CR339" s="25">
        <v>179</v>
      </c>
      <c r="CS339" s="25">
        <v>142</v>
      </c>
      <c r="CT339" s="25">
        <v>128</v>
      </c>
      <c r="CU339" s="25">
        <v>131</v>
      </c>
      <c r="CV339" s="64">
        <v>15</v>
      </c>
      <c r="CW339" s="64">
        <v>14</v>
      </c>
      <c r="CX339" s="64">
        <v>20</v>
      </c>
      <c r="CY339" s="64">
        <v>19</v>
      </c>
      <c r="CZ339" s="64">
        <v>21</v>
      </c>
      <c r="DA339" s="64">
        <v>24</v>
      </c>
      <c r="DB339" s="64">
        <v>28</v>
      </c>
      <c r="DC339" s="64">
        <v>29</v>
      </c>
      <c r="DD339" s="64">
        <v>36</v>
      </c>
      <c r="DE339" s="64">
        <v>17</v>
      </c>
      <c r="DF339" s="64">
        <v>18</v>
      </c>
      <c r="DG339" s="64">
        <v>17</v>
      </c>
      <c r="DH339" s="33">
        <v>36</v>
      </c>
      <c r="DI339" s="33">
        <v>40</v>
      </c>
      <c r="DJ339" s="33">
        <v>36</v>
      </c>
      <c r="DK339" s="33">
        <v>55</v>
      </c>
      <c r="DL339" s="33">
        <v>43</v>
      </c>
      <c r="DM339" s="33">
        <v>42</v>
      </c>
      <c r="DN339" s="34">
        <v>48</v>
      </c>
      <c r="DO339" s="34">
        <v>37</v>
      </c>
      <c r="DP339" s="34">
        <v>23</v>
      </c>
      <c r="DQ339" s="34">
        <v>31</v>
      </c>
      <c r="DR339" s="34">
        <v>18</v>
      </c>
      <c r="DS339" s="34">
        <v>18</v>
      </c>
      <c r="DT339" s="25">
        <v>108</v>
      </c>
      <c r="DU339" s="25">
        <v>115</v>
      </c>
      <c r="DV339" s="25">
        <v>117</v>
      </c>
      <c r="DW339" s="25">
        <v>165</v>
      </c>
      <c r="DX339" s="25">
        <v>162</v>
      </c>
      <c r="DY339" s="25">
        <v>187</v>
      </c>
      <c r="DZ339" s="25">
        <v>213</v>
      </c>
      <c r="EA339" s="25">
        <v>212</v>
      </c>
      <c r="EB339" s="25">
        <v>238</v>
      </c>
      <c r="EC339" s="25">
        <v>190</v>
      </c>
      <c r="ED339" s="25">
        <v>164</v>
      </c>
      <c r="EE339" s="25">
        <v>166</v>
      </c>
      <c r="EF339" s="34">
        <v>52.777777777777779</v>
      </c>
      <c r="EG339" s="34">
        <v>53.04347826086957</v>
      </c>
      <c r="EH339" s="34">
        <v>52.136752136752143</v>
      </c>
      <c r="EI339" s="34">
        <v>55.151515151515149</v>
      </c>
      <c r="EJ339" s="34">
        <v>60.493827160493829</v>
      </c>
      <c r="EK339" s="34">
        <v>64.705882352941174</v>
      </c>
      <c r="EL339" s="34">
        <v>64.319248826291073</v>
      </c>
      <c r="EM339" s="34">
        <v>68.867924528301884</v>
      </c>
      <c r="EN339" s="34">
        <v>75.210084033613441</v>
      </c>
      <c r="EO339" s="34">
        <v>74.73684210526315</v>
      </c>
      <c r="EP339" s="34">
        <v>78.048780487804876</v>
      </c>
      <c r="EQ339" s="34">
        <v>78.915662650602414</v>
      </c>
      <c r="ER339" s="34">
        <v>13.888888888888889</v>
      </c>
      <c r="ES339" s="34">
        <v>12.173913043478262</v>
      </c>
      <c r="ET339" s="34">
        <v>17.094017094017094</v>
      </c>
      <c r="EU339" s="34">
        <v>11.515151515151516</v>
      </c>
      <c r="EV339" s="34">
        <v>12.962962962962962</v>
      </c>
      <c r="EW339" s="34">
        <v>12.834224598930483</v>
      </c>
      <c r="EX339" s="34">
        <v>13.145539906103288</v>
      </c>
      <c r="EY339" s="34">
        <v>13.679245283018867</v>
      </c>
      <c r="EZ339" s="34">
        <v>15.126050420168067</v>
      </c>
      <c r="FA339" s="34">
        <v>8.9473684210526319</v>
      </c>
      <c r="FB339" s="34">
        <v>10.975609756097562</v>
      </c>
      <c r="FC339" s="34">
        <v>10.240963855421686</v>
      </c>
      <c r="FD339" s="42">
        <v>33.333333333333329</v>
      </c>
      <c r="FE339" s="42">
        <v>34.782608695652172</v>
      </c>
      <c r="FF339" s="42">
        <v>30.76923076923077</v>
      </c>
      <c r="FG339" s="42">
        <v>33.333333333333329</v>
      </c>
      <c r="FH339" s="42">
        <v>26.543209876543212</v>
      </c>
      <c r="FI339" s="42">
        <v>22.459893048128343</v>
      </c>
      <c r="FJ339" s="42">
        <v>22.535211267605636</v>
      </c>
      <c r="FK339" s="42">
        <v>17.452830188679243</v>
      </c>
      <c r="FL339" s="42">
        <v>9.6638655462184886</v>
      </c>
      <c r="FM339" s="42">
        <v>16.315789473684212</v>
      </c>
      <c r="FN339" s="42">
        <v>10.975609756097562</v>
      </c>
      <c r="FO339" s="42">
        <v>10.843373493975903</v>
      </c>
      <c r="FP339" s="42">
        <v>81</v>
      </c>
      <c r="FQ339" s="34">
        <v>102</v>
      </c>
      <c r="FR339" s="34">
        <v>112</v>
      </c>
      <c r="FS339" s="34">
        <v>136</v>
      </c>
      <c r="FT339" s="34">
        <v>149</v>
      </c>
      <c r="FU339" s="34">
        <v>193</v>
      </c>
      <c r="FV339" s="34">
        <v>215</v>
      </c>
      <c r="FW339" s="34">
        <v>262</v>
      </c>
      <c r="FX339" s="34">
        <v>280</v>
      </c>
      <c r="FY339" s="34">
        <v>242</v>
      </c>
      <c r="FZ339" s="34">
        <v>221</v>
      </c>
      <c r="GA339" s="34">
        <v>219</v>
      </c>
      <c r="GB339" s="2">
        <v>39</v>
      </c>
      <c r="GC339" s="2">
        <v>19</v>
      </c>
      <c r="GD339" s="2">
        <v>24</v>
      </c>
      <c r="GE339" s="2">
        <v>39</v>
      </c>
      <c r="GF339" s="2">
        <v>47</v>
      </c>
      <c r="GG339" s="2">
        <v>43</v>
      </c>
      <c r="GH339" s="2">
        <v>47</v>
      </c>
      <c r="GI339" s="2">
        <v>44</v>
      </c>
      <c r="GJ339" s="2">
        <v>39</v>
      </c>
      <c r="GK339" s="2">
        <v>31</v>
      </c>
      <c r="GL339" s="2">
        <v>32</v>
      </c>
      <c r="GM339" s="2">
        <v>21</v>
      </c>
      <c r="GN339" s="2">
        <v>25</v>
      </c>
      <c r="GO339" s="2">
        <v>37</v>
      </c>
      <c r="GP339" s="2">
        <v>32</v>
      </c>
      <c r="GQ339" s="2">
        <v>59</v>
      </c>
      <c r="GR339" s="2">
        <v>39</v>
      </c>
      <c r="GS339" s="2">
        <v>29</v>
      </c>
      <c r="GT339" s="2">
        <v>50</v>
      </c>
      <c r="GU339" s="2">
        <v>36</v>
      </c>
      <c r="GV339" s="2">
        <v>33</v>
      </c>
      <c r="GW339" s="2">
        <v>35</v>
      </c>
      <c r="GX339" s="2">
        <v>36</v>
      </c>
      <c r="GY339" s="2">
        <v>29</v>
      </c>
      <c r="GZ339" s="2">
        <v>145</v>
      </c>
      <c r="HA339" s="2">
        <v>158</v>
      </c>
      <c r="HB339" s="2">
        <v>168</v>
      </c>
      <c r="HC339" s="2">
        <v>234</v>
      </c>
      <c r="HD339" s="2">
        <v>235</v>
      </c>
      <c r="HE339" s="2">
        <v>265</v>
      </c>
      <c r="HF339" s="2">
        <v>312</v>
      </c>
      <c r="HG339" s="2">
        <v>342</v>
      </c>
      <c r="HH339" s="2">
        <v>352</v>
      </c>
      <c r="HI339" s="2">
        <v>308</v>
      </c>
      <c r="HJ339" s="2">
        <v>289</v>
      </c>
      <c r="HK339" s="2">
        <v>269</v>
      </c>
      <c r="HL339" s="34">
        <v>55.862068965517238</v>
      </c>
      <c r="HM339" s="34">
        <v>64.556962025316452</v>
      </c>
      <c r="HN339" s="34">
        <v>66.666666666666657</v>
      </c>
      <c r="HO339" s="34">
        <v>58.119658119658126</v>
      </c>
      <c r="HP339" s="34">
        <v>63.404255319148938</v>
      </c>
      <c r="HQ339" s="34">
        <v>72.830188679245282</v>
      </c>
      <c r="HR339" s="34">
        <v>68.910256410256409</v>
      </c>
      <c r="HS339" s="34">
        <v>76.608187134502927</v>
      </c>
      <c r="HT339" s="34">
        <v>79.545454545454547</v>
      </c>
      <c r="HU339" s="34">
        <v>78.571428571428569</v>
      </c>
      <c r="HV339" s="34">
        <v>76.470588235294116</v>
      </c>
      <c r="HW339" s="34">
        <v>81.412639405204459</v>
      </c>
      <c r="HX339" s="39">
        <v>26.896551724137929</v>
      </c>
      <c r="HY339" s="39">
        <v>12.025316455696203</v>
      </c>
      <c r="HZ339" s="39">
        <v>14.285714285714285</v>
      </c>
      <c r="IA339" s="39">
        <v>16.666666666666664</v>
      </c>
      <c r="IB339" s="39">
        <v>20</v>
      </c>
      <c r="IC339" s="39">
        <v>16.226415094339622</v>
      </c>
      <c r="ID339" s="39">
        <v>15.064102564102564</v>
      </c>
      <c r="IE339" s="39">
        <v>12.865497076023392</v>
      </c>
      <c r="IF339" s="39">
        <v>11.079545454545455</v>
      </c>
      <c r="IG339" s="39">
        <v>10.064935064935066</v>
      </c>
      <c r="IH339" s="39">
        <v>11.072664359861593</v>
      </c>
      <c r="II339" s="39">
        <v>7.8066914498141262</v>
      </c>
      <c r="IJ339" s="39">
        <v>17.241379310344829</v>
      </c>
      <c r="IK339" s="39">
        <v>23.417721518987342</v>
      </c>
      <c r="IL339" s="39">
        <v>19.047619047619047</v>
      </c>
      <c r="IM339" s="39">
        <v>25.213675213675213</v>
      </c>
      <c r="IN339" s="39">
        <v>16.595744680851062</v>
      </c>
      <c r="IO339" s="39">
        <v>10.943396226415095</v>
      </c>
      <c r="IP339" s="39">
        <v>16.025641025641026</v>
      </c>
      <c r="IQ339" s="39">
        <v>10.526315789473683</v>
      </c>
      <c r="IR339" s="39">
        <v>9.375</v>
      </c>
      <c r="IS339" s="39">
        <v>11.363636363636363</v>
      </c>
      <c r="IT339" s="39">
        <v>12.45674740484429</v>
      </c>
      <c r="IU339" s="39">
        <v>10.780669144981413</v>
      </c>
      <c r="IV339" s="39">
        <v>96</v>
      </c>
      <c r="IW339" s="39">
        <v>120</v>
      </c>
      <c r="IX339" s="39">
        <v>130</v>
      </c>
      <c r="IY339" s="39">
        <v>87</v>
      </c>
      <c r="IZ339" s="39">
        <v>102</v>
      </c>
      <c r="JA339" s="39">
        <v>105</v>
      </c>
      <c r="JB339" s="39">
        <v>110</v>
      </c>
      <c r="JC339" s="39">
        <v>119</v>
      </c>
      <c r="JD339" s="35">
        <v>108</v>
      </c>
      <c r="JE339" s="35">
        <v>124</v>
      </c>
      <c r="JF339" s="35">
        <v>97</v>
      </c>
      <c r="JG339" s="35">
        <v>103</v>
      </c>
      <c r="JH339" s="35">
        <v>46</v>
      </c>
      <c r="JI339" s="35">
        <v>50</v>
      </c>
      <c r="JJ339" s="35">
        <v>49</v>
      </c>
      <c r="JK339" s="35">
        <v>61</v>
      </c>
      <c r="JL339" s="35">
        <v>58</v>
      </c>
      <c r="JM339" s="44">
        <v>43</v>
      </c>
      <c r="JN339" s="44">
        <v>46</v>
      </c>
      <c r="JO339" s="44">
        <v>20</v>
      </c>
      <c r="JP339" s="2">
        <v>11</v>
      </c>
      <c r="JQ339" s="2">
        <v>17</v>
      </c>
      <c r="JR339" s="2">
        <v>12</v>
      </c>
      <c r="JS339" s="2">
        <v>17</v>
      </c>
      <c r="JT339" s="2">
        <v>56</v>
      </c>
      <c r="JU339" s="2">
        <v>55</v>
      </c>
      <c r="JV339" s="2">
        <v>36</v>
      </c>
      <c r="JW339" s="2">
        <v>45</v>
      </c>
      <c r="JX339" s="2">
        <v>34</v>
      </c>
      <c r="JY339" s="2">
        <v>34</v>
      </c>
      <c r="JZ339" s="2">
        <v>21</v>
      </c>
      <c r="KA339" s="2">
        <v>33</v>
      </c>
      <c r="KB339" s="39">
        <v>17</v>
      </c>
      <c r="KC339" s="39">
        <v>13</v>
      </c>
      <c r="KD339" s="39">
        <v>12</v>
      </c>
      <c r="KE339" s="39">
        <v>20</v>
      </c>
      <c r="KF339" s="39">
        <v>198</v>
      </c>
      <c r="KG339" s="39">
        <v>225</v>
      </c>
      <c r="KH339" s="39">
        <v>215</v>
      </c>
      <c r="KI339" s="39">
        <v>193</v>
      </c>
      <c r="KJ339" s="39">
        <v>194</v>
      </c>
      <c r="KK339" s="39">
        <v>182</v>
      </c>
      <c r="KL339" s="39">
        <v>177</v>
      </c>
      <c r="KM339" s="39">
        <v>172</v>
      </c>
      <c r="KN339" s="39">
        <v>136</v>
      </c>
      <c r="KO339" s="39">
        <v>154</v>
      </c>
      <c r="KP339" s="39">
        <v>121</v>
      </c>
      <c r="KQ339" s="39">
        <v>140</v>
      </c>
      <c r="KR339" s="44">
        <v>48.484848484848484</v>
      </c>
      <c r="KS339" s="44">
        <v>53.333333333333336</v>
      </c>
      <c r="KT339" s="44">
        <v>60.465116279069761</v>
      </c>
      <c r="KU339" s="44">
        <v>45.077720207253883</v>
      </c>
      <c r="KV339" s="44">
        <v>52.577319587628871</v>
      </c>
      <c r="KW339" s="44">
        <v>57.692307692307686</v>
      </c>
      <c r="KX339" s="44">
        <v>62.146892655367239</v>
      </c>
      <c r="KY339" s="44">
        <v>69.186046511627907</v>
      </c>
      <c r="KZ339" s="44">
        <v>79.411764705882348</v>
      </c>
      <c r="LA339" s="44">
        <v>80.519480519480524</v>
      </c>
      <c r="LB339" s="44">
        <v>80.165289256198349</v>
      </c>
      <c r="LC339" s="44">
        <v>73.571428571428584</v>
      </c>
      <c r="LD339" s="44">
        <v>23.232323232323232</v>
      </c>
      <c r="LE339" s="44">
        <v>22.222222222222221</v>
      </c>
      <c r="LF339" s="44">
        <v>22.790697674418606</v>
      </c>
      <c r="LG339" s="44">
        <v>31.606217616580313</v>
      </c>
      <c r="LH339" s="44">
        <v>29.896907216494846</v>
      </c>
      <c r="LI339" s="44">
        <v>23.626373626373624</v>
      </c>
      <c r="LJ339" s="44">
        <v>25.988700564971751</v>
      </c>
      <c r="LK339" s="44">
        <v>11.627906976744185</v>
      </c>
      <c r="LL339" s="44">
        <v>8.0882352941176467</v>
      </c>
      <c r="LM339" s="44">
        <v>11.038961038961039</v>
      </c>
      <c r="LN339" s="44">
        <v>9.9173553719008272</v>
      </c>
      <c r="LO339" s="44">
        <v>12.142857142857142</v>
      </c>
      <c r="LP339" s="44">
        <v>28.28282828282828</v>
      </c>
      <c r="LQ339" s="44">
        <v>24.444444444444443</v>
      </c>
      <c r="LR339" s="44">
        <v>16.744186046511629</v>
      </c>
      <c r="LS339" s="44">
        <v>23.316062176165804</v>
      </c>
      <c r="LT339" s="44">
        <v>17.525773195876287</v>
      </c>
      <c r="LU339" s="44">
        <v>18.681318681318682</v>
      </c>
      <c r="LV339" s="44">
        <v>11.864406779661017</v>
      </c>
      <c r="LW339" s="44">
        <v>19.186046511627907</v>
      </c>
      <c r="LX339" s="44">
        <v>12.5</v>
      </c>
      <c r="LY339" s="44">
        <v>8.4415584415584419</v>
      </c>
      <c r="LZ339" s="44">
        <v>9.9173553719008272</v>
      </c>
      <c r="MA339" s="44">
        <v>14.285714285714285</v>
      </c>
      <c r="MB339" s="39">
        <v>38</v>
      </c>
      <c r="MC339" s="39">
        <v>37</v>
      </c>
      <c r="MD339" s="39">
        <v>30</v>
      </c>
      <c r="ME339" s="39">
        <v>45</v>
      </c>
      <c r="MF339" s="39">
        <v>35</v>
      </c>
      <c r="MG339" s="39">
        <v>36</v>
      </c>
      <c r="MH339" s="39">
        <v>38</v>
      </c>
      <c r="MI339" s="39">
        <v>33</v>
      </c>
      <c r="MJ339" s="39">
        <v>34</v>
      </c>
      <c r="MK339" s="39">
        <v>21</v>
      </c>
      <c r="ML339" s="39">
        <v>15</v>
      </c>
      <c r="MM339" s="39">
        <v>11</v>
      </c>
      <c r="MN339" s="39">
        <v>108</v>
      </c>
      <c r="MO339" s="39">
        <v>117</v>
      </c>
      <c r="MP339" s="39">
        <v>116</v>
      </c>
      <c r="MQ339" s="39">
        <v>163</v>
      </c>
      <c r="MR339" s="39">
        <v>164</v>
      </c>
      <c r="MS339" s="39">
        <v>183</v>
      </c>
      <c r="MT339" s="39">
        <v>151</v>
      </c>
      <c r="MU339" s="39">
        <v>132</v>
      </c>
      <c r="MV339" s="39">
        <v>142</v>
      </c>
      <c r="MW339" s="44">
        <v>93</v>
      </c>
      <c r="MX339" s="44">
        <v>77</v>
      </c>
      <c r="MY339" s="44">
        <v>74</v>
      </c>
      <c r="MZ339" s="44">
        <v>35.185185185185183</v>
      </c>
      <c r="NA339" s="44">
        <v>31.623931623931622</v>
      </c>
      <c r="NB339" s="44">
        <v>25.862068965517242</v>
      </c>
      <c r="NC339" s="44">
        <v>27.607361963190186</v>
      </c>
      <c r="ND339" s="44">
        <v>21.341463414634145</v>
      </c>
      <c r="NE339" s="44">
        <v>19.672131147540984</v>
      </c>
      <c r="NF339" s="44">
        <v>25.165562913907287</v>
      </c>
      <c r="NG339" s="44">
        <v>25</v>
      </c>
      <c r="NH339" s="44">
        <v>23.943661971830984</v>
      </c>
      <c r="NI339" s="44">
        <v>22.58064516129032</v>
      </c>
      <c r="NJ339" s="44">
        <v>19.480519480519483</v>
      </c>
      <c r="NK339" s="44">
        <v>14.864864864864865</v>
      </c>
      <c r="NL339" s="39">
        <v>5</v>
      </c>
      <c r="NM339" s="39">
        <v>1</v>
      </c>
      <c r="NN339" s="39">
        <v>5</v>
      </c>
      <c r="NO339" s="39">
        <v>4</v>
      </c>
      <c r="NP339" s="39">
        <v>2</v>
      </c>
      <c r="NQ339" s="39">
        <v>2</v>
      </c>
      <c r="NR339" s="39">
        <v>0</v>
      </c>
      <c r="NS339" s="39">
        <v>0</v>
      </c>
      <c r="NT339" s="39">
        <v>2</v>
      </c>
      <c r="NU339" s="39">
        <v>0</v>
      </c>
      <c r="NV339" s="39">
        <v>1</v>
      </c>
      <c r="NW339" s="39">
        <v>3</v>
      </c>
      <c r="NX339" s="39">
        <v>31</v>
      </c>
      <c r="NY339" s="39">
        <v>37</v>
      </c>
      <c r="NZ339" s="39">
        <v>31</v>
      </c>
      <c r="OA339" s="39">
        <v>27</v>
      </c>
      <c r="OB339" s="39">
        <v>19</v>
      </c>
      <c r="OC339" s="39">
        <v>14</v>
      </c>
      <c r="OD339" s="44">
        <v>6</v>
      </c>
      <c r="OE339" s="44">
        <v>6</v>
      </c>
      <c r="OF339" s="44">
        <v>3</v>
      </c>
      <c r="OG339" s="44">
        <v>4</v>
      </c>
      <c r="OH339" s="44">
        <v>2</v>
      </c>
      <c r="OI339" s="44">
        <v>4</v>
      </c>
      <c r="OJ339" s="44">
        <v>16.129032258064516</v>
      </c>
      <c r="OK339" s="44">
        <v>2.7027027027027026</v>
      </c>
      <c r="OL339" s="44">
        <v>16.129032258064516</v>
      </c>
      <c r="OM339" s="44">
        <v>14.814814814814813</v>
      </c>
      <c r="ON339" s="44">
        <v>10.526315789473683</v>
      </c>
      <c r="OO339" s="44">
        <v>14.285714285714285</v>
      </c>
      <c r="OP339" s="44">
        <v>0</v>
      </c>
      <c r="OQ339" s="44">
        <v>0</v>
      </c>
      <c r="OR339" s="44">
        <v>66.666666666666657</v>
      </c>
      <c r="OS339" s="44">
        <v>0</v>
      </c>
      <c r="OT339" s="44">
        <v>50</v>
      </c>
      <c r="OU339" s="44">
        <v>75</v>
      </c>
      <c r="OV339" s="25">
        <v>242</v>
      </c>
      <c r="OW339" s="25">
        <v>252</v>
      </c>
      <c r="OX339" s="25">
        <v>336</v>
      </c>
      <c r="OY339" s="39">
        <v>441</v>
      </c>
      <c r="OZ339" s="39">
        <v>488</v>
      </c>
      <c r="PA339" s="39">
        <v>499</v>
      </c>
      <c r="PB339" s="39">
        <v>522</v>
      </c>
      <c r="PC339" s="39">
        <v>582</v>
      </c>
      <c r="PD339" s="39">
        <v>571</v>
      </c>
      <c r="PE339" s="39">
        <v>560</v>
      </c>
      <c r="PF339" s="39">
        <v>430</v>
      </c>
      <c r="PG339" s="39">
        <v>249</v>
      </c>
      <c r="PH339" s="39">
        <v>557</v>
      </c>
      <c r="PI339" s="39">
        <v>571</v>
      </c>
      <c r="PJ339" s="44">
        <v>590</v>
      </c>
      <c r="PK339" s="44">
        <v>633</v>
      </c>
      <c r="PL339" s="44">
        <v>666</v>
      </c>
      <c r="PM339" s="44">
        <v>662</v>
      </c>
      <c r="PN339" s="44">
        <v>693</v>
      </c>
      <c r="PO339" s="44">
        <v>740</v>
      </c>
      <c r="PP339" s="44">
        <v>718</v>
      </c>
      <c r="PQ339" s="44">
        <v>681</v>
      </c>
      <c r="PR339" s="44">
        <v>580</v>
      </c>
      <c r="PS339" s="44">
        <v>590</v>
      </c>
      <c r="PT339" s="44">
        <v>43.447037701974864</v>
      </c>
      <c r="PU339" s="44">
        <v>44.133099824868651</v>
      </c>
      <c r="PV339" s="44">
        <v>56.949152542372886</v>
      </c>
      <c r="PW339" s="44">
        <v>69.66824644549763</v>
      </c>
      <c r="PX339" s="44">
        <v>73.273273273273276</v>
      </c>
      <c r="PY339" s="44">
        <v>75.377643504531719</v>
      </c>
      <c r="PZ339" s="44">
        <v>75.324675324675326</v>
      </c>
      <c r="QA339" s="44">
        <v>78.648648648648646</v>
      </c>
      <c r="QB339" s="44">
        <v>79.526462395543177</v>
      </c>
      <c r="QC339" s="44">
        <v>82.232011747430249</v>
      </c>
      <c r="QD339" s="44">
        <v>74.137931034482762</v>
      </c>
      <c r="QE339" s="44">
        <v>42.203389830508478</v>
      </c>
      <c r="QF339" s="25">
        <v>261</v>
      </c>
      <c r="QG339" s="25">
        <v>277</v>
      </c>
      <c r="QH339" s="25">
        <v>353</v>
      </c>
      <c r="QI339" s="25">
        <v>434</v>
      </c>
      <c r="QJ339" s="25">
        <v>456</v>
      </c>
      <c r="QK339" s="25">
        <v>470</v>
      </c>
      <c r="QL339" s="25">
        <v>511</v>
      </c>
      <c r="QM339" s="25">
        <v>543</v>
      </c>
      <c r="QN339" s="25">
        <v>523</v>
      </c>
      <c r="QO339" s="25">
        <v>517</v>
      </c>
      <c r="QP339" s="25">
        <v>248</v>
      </c>
      <c r="QQ339" s="25">
        <v>557</v>
      </c>
      <c r="QR339" s="25">
        <v>571</v>
      </c>
      <c r="QS339" s="25">
        <v>590</v>
      </c>
      <c r="QT339" s="25">
        <v>633</v>
      </c>
      <c r="QU339" s="25">
        <v>666</v>
      </c>
      <c r="QV339" s="25">
        <v>662</v>
      </c>
      <c r="QW339" s="25">
        <v>693</v>
      </c>
      <c r="QX339" s="25">
        <v>740</v>
      </c>
      <c r="QY339" s="25">
        <v>718</v>
      </c>
      <c r="QZ339" s="25">
        <v>681</v>
      </c>
      <c r="RA339" s="25">
        <v>580</v>
      </c>
      <c r="RB339" s="44">
        <v>46.858168761220824</v>
      </c>
      <c r="RC339" s="44">
        <v>48.511383537653238</v>
      </c>
      <c r="RD339" s="44">
        <v>59.83050847457627</v>
      </c>
      <c r="RE339" s="44">
        <v>68.562401263823062</v>
      </c>
      <c r="RF339" s="44">
        <v>68.468468468468473</v>
      </c>
      <c r="RG339" s="44">
        <v>70.996978851963746</v>
      </c>
      <c r="RH339" s="44">
        <v>73.73737373737373</v>
      </c>
      <c r="RI339" s="44">
        <v>73.378378378378386</v>
      </c>
      <c r="RJ339" s="44">
        <v>72.84122562674095</v>
      </c>
      <c r="RK339" s="44">
        <v>75.917767988252578</v>
      </c>
      <c r="RL339" s="44">
        <v>42.758620689655174</v>
      </c>
      <c r="RM339" s="25">
        <v>296</v>
      </c>
      <c r="RN339" s="25">
        <v>334</v>
      </c>
      <c r="RO339" s="25">
        <v>343</v>
      </c>
      <c r="RP339" s="25">
        <v>375</v>
      </c>
      <c r="RQ339" s="25">
        <v>405</v>
      </c>
      <c r="RR339" s="25">
        <v>398</v>
      </c>
      <c r="RS339" s="25">
        <v>392</v>
      </c>
      <c r="RT339" s="25">
        <v>388</v>
      </c>
      <c r="RU339" s="25">
        <v>380</v>
      </c>
      <c r="RV339" s="25">
        <v>334</v>
      </c>
      <c r="RW339" s="25">
        <v>298</v>
      </c>
      <c r="RX339" s="25">
        <v>280</v>
      </c>
      <c r="RY339" s="25">
        <v>212</v>
      </c>
      <c r="RZ339" s="25">
        <v>249</v>
      </c>
      <c r="SA339" s="25">
        <v>269</v>
      </c>
      <c r="SB339" s="25">
        <v>297</v>
      </c>
      <c r="SC339" s="25">
        <v>278</v>
      </c>
      <c r="SD339" s="25">
        <v>280</v>
      </c>
      <c r="SE339" s="25">
        <v>295</v>
      </c>
      <c r="SF339" s="25">
        <v>330</v>
      </c>
      <c r="SG339" s="25">
        <v>294</v>
      </c>
      <c r="SH339" s="25">
        <v>307</v>
      </c>
      <c r="SI339" s="25">
        <v>263</v>
      </c>
      <c r="SJ339" s="25">
        <v>287</v>
      </c>
      <c r="SK339" s="25">
        <v>194</v>
      </c>
      <c r="SL339" s="25">
        <v>225</v>
      </c>
      <c r="SM339" s="25">
        <v>244</v>
      </c>
      <c r="SN339" s="25">
        <v>265</v>
      </c>
      <c r="SO339" s="25">
        <v>263</v>
      </c>
      <c r="SP339" s="25">
        <v>248</v>
      </c>
      <c r="SQ339" s="25">
        <v>241</v>
      </c>
      <c r="SR339" s="25">
        <v>258</v>
      </c>
      <c r="SS339" s="25">
        <v>231</v>
      </c>
      <c r="ST339" s="25">
        <v>243</v>
      </c>
      <c r="SU339" s="25">
        <v>194</v>
      </c>
      <c r="SV339" s="25">
        <v>200</v>
      </c>
      <c r="SW339" s="44">
        <v>67.889908256880744</v>
      </c>
      <c r="SX339" s="44">
        <v>70.613107822410143</v>
      </c>
      <c r="SY339" s="44">
        <v>70.143149284253582</v>
      </c>
      <c r="SZ339" s="44">
        <v>73.529411764705884</v>
      </c>
      <c r="TA339" s="44">
        <v>78.793774319066145</v>
      </c>
      <c r="TB339" s="44">
        <v>70.442477876106196</v>
      </c>
      <c r="TC339" s="44">
        <v>69.380530973451329</v>
      </c>
      <c r="TD339" s="44">
        <v>62.580645161290327</v>
      </c>
      <c r="TE339" s="44">
        <v>67.615658362989322</v>
      </c>
      <c r="TF339" s="44">
        <v>63.49809885931559</v>
      </c>
      <c r="TG339" s="44">
        <v>64.224137931034491</v>
      </c>
      <c r="TH339" s="44">
        <v>58.82352941176471</v>
      </c>
      <c r="TI339" s="44">
        <v>48.623853211009177</v>
      </c>
      <c r="TJ339" s="44">
        <v>52.642706131078221</v>
      </c>
      <c r="TK339" s="44">
        <v>55.010224948875255</v>
      </c>
      <c r="TL339" s="44">
        <v>58.235294117647065</v>
      </c>
      <c r="TM339" s="44">
        <v>54.085603112840467</v>
      </c>
      <c r="TN339" s="44">
        <v>49.557522123893804</v>
      </c>
      <c r="TO339" s="44">
        <v>52.212389380530979</v>
      </c>
      <c r="TP339" s="44">
        <v>53.225806451612897</v>
      </c>
      <c r="TQ339" s="44">
        <v>52.313167259786475</v>
      </c>
      <c r="TR339" s="44">
        <v>58.365019011406851</v>
      </c>
      <c r="TS339" s="44">
        <v>56.681034482758619</v>
      </c>
      <c r="TT339" s="44">
        <v>60.294117647058819</v>
      </c>
      <c r="TU339" s="44">
        <v>44.4954128440367</v>
      </c>
      <c r="TV339" s="44">
        <v>47.568710359408037</v>
      </c>
      <c r="TW339" s="44">
        <v>49.897750511247445</v>
      </c>
      <c r="TX339" s="44">
        <v>51.960784313725497</v>
      </c>
      <c r="TY339" s="44">
        <v>51.167315175097272</v>
      </c>
      <c r="TZ339" s="44">
        <v>43.89380530973451</v>
      </c>
      <c r="UA339" s="44">
        <v>42.654867256637168</v>
      </c>
      <c r="UB339" s="44">
        <v>41.612903225806456</v>
      </c>
      <c r="UC339" s="44">
        <v>41.103202846975087</v>
      </c>
      <c r="UD339" s="44">
        <v>46.197718631178709</v>
      </c>
      <c r="UE339" s="44">
        <v>41.810344827586206</v>
      </c>
      <c r="UF339" s="44">
        <v>42.016806722689076</v>
      </c>
    </row>
    <row r="340" spans="1:552" x14ac:dyDescent="0.25">
      <c r="A340" s="2" t="str">
        <f t="shared" si="5"/>
        <v>42 Santa Cartarina</v>
      </c>
      <c r="B340" s="2">
        <v>42</v>
      </c>
      <c r="C340" s="2" t="s">
        <v>25</v>
      </c>
      <c r="D340" s="56">
        <v>591</v>
      </c>
      <c r="E340" s="56">
        <v>530</v>
      </c>
      <c r="F340" s="56">
        <v>592</v>
      </c>
      <c r="G340" s="56">
        <v>569</v>
      </c>
      <c r="H340" s="56">
        <v>625</v>
      </c>
      <c r="I340" s="56">
        <v>661</v>
      </c>
      <c r="J340" s="56">
        <v>624</v>
      </c>
      <c r="K340" s="56">
        <v>715</v>
      </c>
      <c r="L340" s="56">
        <v>684</v>
      </c>
      <c r="M340" s="56">
        <v>1419</v>
      </c>
      <c r="N340" s="56">
        <v>848</v>
      </c>
      <c r="O340" s="56">
        <v>673</v>
      </c>
      <c r="P340" s="61">
        <v>233</v>
      </c>
      <c r="Q340" s="61">
        <v>221</v>
      </c>
      <c r="R340" s="61">
        <v>290</v>
      </c>
      <c r="S340" s="61">
        <v>324</v>
      </c>
      <c r="T340" s="61">
        <v>323</v>
      </c>
      <c r="U340" s="61">
        <v>397</v>
      </c>
      <c r="V340" s="61">
        <v>438</v>
      </c>
      <c r="W340" s="61">
        <v>501</v>
      </c>
      <c r="X340" s="61">
        <v>477</v>
      </c>
      <c r="Y340" s="61">
        <v>1150</v>
      </c>
      <c r="Z340" s="61">
        <v>655</v>
      </c>
      <c r="AA340" s="61">
        <v>524</v>
      </c>
      <c r="AB340" s="62">
        <v>39.424703891708965</v>
      </c>
      <c r="AC340" s="62">
        <v>41.698113207547173</v>
      </c>
      <c r="AD340" s="62">
        <v>48.986486486486484</v>
      </c>
      <c r="AE340" s="62">
        <v>56.942003514938492</v>
      </c>
      <c r="AF340" s="62">
        <v>51.680000000000007</v>
      </c>
      <c r="AG340" s="62">
        <v>60.060514372163389</v>
      </c>
      <c r="AH340" s="62">
        <v>70.192307692307693</v>
      </c>
      <c r="AI340" s="62">
        <v>70.069930069930081</v>
      </c>
      <c r="AJ340" s="62">
        <v>69.73684210526315</v>
      </c>
      <c r="AK340" s="62">
        <v>81.042988019732206</v>
      </c>
      <c r="AL340" s="62">
        <v>77.240566037735846</v>
      </c>
      <c r="AM340" s="62">
        <v>77.860326894502236</v>
      </c>
      <c r="AN340" s="25">
        <v>339</v>
      </c>
      <c r="AO340" s="25">
        <v>294</v>
      </c>
      <c r="AP340" s="25">
        <v>278</v>
      </c>
      <c r="AQ340" s="25">
        <v>219</v>
      </c>
      <c r="AR340" s="25">
        <v>284</v>
      </c>
      <c r="AS340" s="25">
        <v>244</v>
      </c>
      <c r="AT340" s="25">
        <v>174</v>
      </c>
      <c r="AU340" s="25">
        <v>194</v>
      </c>
      <c r="AV340" s="25">
        <v>184</v>
      </c>
      <c r="AW340" s="25">
        <v>244</v>
      </c>
      <c r="AX340" s="25">
        <v>178</v>
      </c>
      <c r="AY340" s="25">
        <v>136</v>
      </c>
      <c r="AZ340" s="39">
        <v>57.360406091370564</v>
      </c>
      <c r="BA340" s="39">
        <v>55.471698113207545</v>
      </c>
      <c r="BB340" s="39">
        <v>46.95945945945946</v>
      </c>
      <c r="BC340" s="39">
        <v>38.488576449912124</v>
      </c>
      <c r="BD340" s="39">
        <v>45.440000000000005</v>
      </c>
      <c r="BE340" s="39">
        <v>36.913767019667169</v>
      </c>
      <c r="BF340" s="39">
        <v>27.884615384615387</v>
      </c>
      <c r="BG340" s="39">
        <v>27.132867132867133</v>
      </c>
      <c r="BH340" s="39">
        <v>26.900584795321635</v>
      </c>
      <c r="BI340" s="39">
        <v>17.195207892882312</v>
      </c>
      <c r="BJ340" s="39">
        <v>20.990566037735849</v>
      </c>
      <c r="BK340" s="39">
        <v>20.208023774145616</v>
      </c>
      <c r="BL340" s="61">
        <v>19</v>
      </c>
      <c r="BM340" s="61">
        <v>15</v>
      </c>
      <c r="BN340" s="61">
        <v>24</v>
      </c>
      <c r="BO340" s="61">
        <v>26</v>
      </c>
      <c r="BP340" s="61">
        <v>18</v>
      </c>
      <c r="BQ340" s="61">
        <v>20</v>
      </c>
      <c r="BR340" s="61">
        <v>12</v>
      </c>
      <c r="BS340" s="61">
        <v>20</v>
      </c>
      <c r="BT340" s="61">
        <v>23</v>
      </c>
      <c r="BU340" s="61">
        <v>25</v>
      </c>
      <c r="BV340" s="61">
        <v>15</v>
      </c>
      <c r="BW340" s="61">
        <v>13</v>
      </c>
      <c r="BX340" s="39">
        <v>3.2148900169204735</v>
      </c>
      <c r="BY340" s="39">
        <v>2.8301886792452833</v>
      </c>
      <c r="BZ340" s="39">
        <v>4.0540540540540544</v>
      </c>
      <c r="CA340" s="39">
        <v>4.5694200351493848</v>
      </c>
      <c r="CB340" s="39">
        <v>2.88</v>
      </c>
      <c r="CC340" s="39">
        <v>3.0257186081694405</v>
      </c>
      <c r="CD340" s="39">
        <v>1.9230769230769231</v>
      </c>
      <c r="CE340" s="39">
        <v>2.7972027972027971</v>
      </c>
      <c r="CF340" s="39">
        <v>3.3625730994152043</v>
      </c>
      <c r="CG340" s="39">
        <v>1.7618040873854828</v>
      </c>
      <c r="CH340" s="39">
        <v>1.7688679245283019</v>
      </c>
      <c r="CI340" s="39">
        <v>1.9316493313521546</v>
      </c>
      <c r="CJ340" s="25">
        <v>81</v>
      </c>
      <c r="CK340" s="25">
        <v>75</v>
      </c>
      <c r="CL340" s="25">
        <v>100</v>
      </c>
      <c r="CM340" s="25">
        <v>103</v>
      </c>
      <c r="CN340" s="25">
        <v>121</v>
      </c>
      <c r="CO340" s="25">
        <v>156</v>
      </c>
      <c r="CP340" s="25">
        <v>179</v>
      </c>
      <c r="CQ340" s="25">
        <v>233</v>
      </c>
      <c r="CR340" s="25">
        <v>230</v>
      </c>
      <c r="CS340" s="25">
        <v>708</v>
      </c>
      <c r="CT340" s="25">
        <v>290</v>
      </c>
      <c r="CU340" s="25">
        <v>233</v>
      </c>
      <c r="CV340" s="64">
        <v>25</v>
      </c>
      <c r="CW340" s="64">
        <v>20</v>
      </c>
      <c r="CX340" s="64">
        <v>35</v>
      </c>
      <c r="CY340" s="64">
        <v>25</v>
      </c>
      <c r="CZ340" s="64">
        <v>36</v>
      </c>
      <c r="DA340" s="64">
        <v>41</v>
      </c>
      <c r="DB340" s="64">
        <v>49</v>
      </c>
      <c r="DC340" s="64">
        <v>40</v>
      </c>
      <c r="DD340" s="64">
        <v>23</v>
      </c>
      <c r="DE340" s="64">
        <v>61</v>
      </c>
      <c r="DF340" s="64">
        <v>43</v>
      </c>
      <c r="DG340" s="64">
        <v>30</v>
      </c>
      <c r="DH340" s="33">
        <v>42</v>
      </c>
      <c r="DI340" s="33">
        <v>47</v>
      </c>
      <c r="DJ340" s="33">
        <v>58</v>
      </c>
      <c r="DK340" s="33">
        <v>75</v>
      </c>
      <c r="DL340" s="33">
        <v>61</v>
      </c>
      <c r="DM340" s="33">
        <v>73</v>
      </c>
      <c r="DN340" s="34">
        <v>71</v>
      </c>
      <c r="DO340" s="34">
        <v>52</v>
      </c>
      <c r="DP340" s="34">
        <v>53</v>
      </c>
      <c r="DQ340" s="34">
        <v>81</v>
      </c>
      <c r="DR340" s="34">
        <v>55</v>
      </c>
      <c r="DS340" s="34">
        <v>43</v>
      </c>
      <c r="DT340" s="25">
        <v>148</v>
      </c>
      <c r="DU340" s="25">
        <v>142</v>
      </c>
      <c r="DV340" s="25">
        <v>193</v>
      </c>
      <c r="DW340" s="25">
        <v>203</v>
      </c>
      <c r="DX340" s="25">
        <v>218</v>
      </c>
      <c r="DY340" s="25">
        <v>270</v>
      </c>
      <c r="DZ340" s="25">
        <v>299</v>
      </c>
      <c r="EA340" s="25">
        <v>325</v>
      </c>
      <c r="EB340" s="25">
        <v>306</v>
      </c>
      <c r="EC340" s="25">
        <v>850</v>
      </c>
      <c r="ED340" s="25">
        <v>388</v>
      </c>
      <c r="EE340" s="25">
        <v>306</v>
      </c>
      <c r="EF340" s="34">
        <v>54.729729729729726</v>
      </c>
      <c r="EG340" s="34">
        <v>52.816901408450704</v>
      </c>
      <c r="EH340" s="34">
        <v>51.813471502590666</v>
      </c>
      <c r="EI340" s="34">
        <v>50.738916256157637</v>
      </c>
      <c r="EJ340" s="34">
        <v>55.5045871559633</v>
      </c>
      <c r="EK340" s="34">
        <v>57.777777777777771</v>
      </c>
      <c r="EL340" s="34">
        <v>59.866220735785959</v>
      </c>
      <c r="EM340" s="34">
        <v>71.692307692307693</v>
      </c>
      <c r="EN340" s="34">
        <v>75.16339869281046</v>
      </c>
      <c r="EO340" s="34">
        <v>83.294117647058812</v>
      </c>
      <c r="EP340" s="34">
        <v>74.742268041237111</v>
      </c>
      <c r="EQ340" s="34">
        <v>76.143790849673195</v>
      </c>
      <c r="ER340" s="34">
        <v>16.891891891891891</v>
      </c>
      <c r="ES340" s="34">
        <v>14.084507042253522</v>
      </c>
      <c r="ET340" s="34">
        <v>18.134715025906736</v>
      </c>
      <c r="EU340" s="34">
        <v>12.315270935960591</v>
      </c>
      <c r="EV340" s="34">
        <v>16.513761467889911</v>
      </c>
      <c r="EW340" s="34">
        <v>15.185185185185185</v>
      </c>
      <c r="EX340" s="34">
        <v>16.387959866220736</v>
      </c>
      <c r="EY340" s="34">
        <v>12.307692307692308</v>
      </c>
      <c r="EZ340" s="34">
        <v>7.5163398692810457</v>
      </c>
      <c r="FA340" s="34">
        <v>7.1764705882352935</v>
      </c>
      <c r="FB340" s="34">
        <v>11.082474226804123</v>
      </c>
      <c r="FC340" s="34">
        <v>9.8039215686274517</v>
      </c>
      <c r="FD340" s="42">
        <v>28.378378378378379</v>
      </c>
      <c r="FE340" s="42">
        <v>33.098591549295776</v>
      </c>
      <c r="FF340" s="42">
        <v>30.051813471502591</v>
      </c>
      <c r="FG340" s="42">
        <v>36.945812807881772</v>
      </c>
      <c r="FH340" s="42">
        <v>27.981651376146786</v>
      </c>
      <c r="FI340" s="42">
        <v>27.037037037037038</v>
      </c>
      <c r="FJ340" s="42">
        <v>23.745819397993312</v>
      </c>
      <c r="FK340" s="42">
        <v>16</v>
      </c>
      <c r="FL340" s="42">
        <v>17.320261437908496</v>
      </c>
      <c r="FM340" s="42">
        <v>9.5294117647058822</v>
      </c>
      <c r="FN340" s="42">
        <v>14.175257731958762</v>
      </c>
      <c r="FO340" s="42">
        <v>14.052287581699346</v>
      </c>
      <c r="FP340" s="42">
        <v>134</v>
      </c>
      <c r="FQ340" s="34">
        <v>133</v>
      </c>
      <c r="FR340" s="34">
        <v>163</v>
      </c>
      <c r="FS340" s="34">
        <v>162</v>
      </c>
      <c r="FT340" s="34">
        <v>193</v>
      </c>
      <c r="FU340" s="34">
        <v>239</v>
      </c>
      <c r="FV340" s="34">
        <v>274</v>
      </c>
      <c r="FW340" s="34">
        <v>363</v>
      </c>
      <c r="FX340" s="34">
        <v>341</v>
      </c>
      <c r="FY340" s="34">
        <v>920</v>
      </c>
      <c r="FZ340" s="34">
        <v>504</v>
      </c>
      <c r="GA340" s="34">
        <v>399</v>
      </c>
      <c r="GB340" s="2">
        <v>39</v>
      </c>
      <c r="GC340" s="2">
        <v>33</v>
      </c>
      <c r="GD340" s="2">
        <v>40</v>
      </c>
      <c r="GE340" s="2">
        <v>52</v>
      </c>
      <c r="GF340" s="2">
        <v>54</v>
      </c>
      <c r="GG340" s="2">
        <v>52</v>
      </c>
      <c r="GH340" s="2">
        <v>53</v>
      </c>
      <c r="GI340" s="2">
        <v>47</v>
      </c>
      <c r="GJ340" s="2">
        <v>47</v>
      </c>
      <c r="GK340" s="2">
        <v>98</v>
      </c>
      <c r="GL340" s="2">
        <v>66</v>
      </c>
      <c r="GM340" s="2">
        <v>49</v>
      </c>
      <c r="GN340" s="2">
        <v>42</v>
      </c>
      <c r="GO340" s="2">
        <v>33</v>
      </c>
      <c r="GP340" s="2">
        <v>53</v>
      </c>
      <c r="GQ340" s="2">
        <v>69</v>
      </c>
      <c r="GR340" s="2">
        <v>45</v>
      </c>
      <c r="GS340" s="2">
        <v>67</v>
      </c>
      <c r="GT340" s="2">
        <v>56</v>
      </c>
      <c r="GU340" s="2">
        <v>37</v>
      </c>
      <c r="GV340" s="2">
        <v>46</v>
      </c>
      <c r="GW340" s="2">
        <v>95</v>
      </c>
      <c r="GX340" s="2">
        <v>52</v>
      </c>
      <c r="GY340" s="2">
        <v>40</v>
      </c>
      <c r="GZ340" s="2">
        <v>215</v>
      </c>
      <c r="HA340" s="2">
        <v>199</v>
      </c>
      <c r="HB340" s="2">
        <v>256</v>
      </c>
      <c r="HC340" s="2">
        <v>283</v>
      </c>
      <c r="HD340" s="2">
        <v>292</v>
      </c>
      <c r="HE340" s="2">
        <v>358</v>
      </c>
      <c r="HF340" s="2">
        <v>383</v>
      </c>
      <c r="HG340" s="2">
        <v>447</v>
      </c>
      <c r="HH340" s="2">
        <v>434</v>
      </c>
      <c r="HI340" s="2">
        <v>1113</v>
      </c>
      <c r="HJ340" s="2">
        <v>622</v>
      </c>
      <c r="HK340" s="2">
        <v>488</v>
      </c>
      <c r="HL340" s="34">
        <v>62.325581395348841</v>
      </c>
      <c r="HM340" s="34">
        <v>66.834170854271363</v>
      </c>
      <c r="HN340" s="34">
        <v>63.671875</v>
      </c>
      <c r="HO340" s="34">
        <v>57.243816254416956</v>
      </c>
      <c r="HP340" s="34">
        <v>66.095890410958901</v>
      </c>
      <c r="HQ340" s="34">
        <v>66.759776536312856</v>
      </c>
      <c r="HR340" s="34">
        <v>71.540469973890339</v>
      </c>
      <c r="HS340" s="34">
        <v>81.208053691275168</v>
      </c>
      <c r="HT340" s="34">
        <v>78.571428571428569</v>
      </c>
      <c r="HU340" s="34">
        <v>82.659478885893975</v>
      </c>
      <c r="HV340" s="34">
        <v>81.028938906752416</v>
      </c>
      <c r="HW340" s="34">
        <v>81.762295081967224</v>
      </c>
      <c r="HX340" s="39">
        <v>18.13953488372093</v>
      </c>
      <c r="HY340" s="39">
        <v>16.582914572864322</v>
      </c>
      <c r="HZ340" s="39">
        <v>15.625</v>
      </c>
      <c r="IA340" s="39">
        <v>18.374558303886925</v>
      </c>
      <c r="IB340" s="39">
        <v>18.493150684931507</v>
      </c>
      <c r="IC340" s="39">
        <v>14.52513966480447</v>
      </c>
      <c r="ID340" s="39">
        <v>13.838120104438643</v>
      </c>
      <c r="IE340" s="39">
        <v>10.514541387024609</v>
      </c>
      <c r="IF340" s="39">
        <v>10.829493087557603</v>
      </c>
      <c r="IG340" s="39">
        <v>8.8050314465408803</v>
      </c>
      <c r="IH340" s="39">
        <v>10.610932475884244</v>
      </c>
      <c r="II340" s="39">
        <v>10.040983606557377</v>
      </c>
      <c r="IJ340" s="39">
        <v>19.534883720930232</v>
      </c>
      <c r="IK340" s="39">
        <v>16.582914572864322</v>
      </c>
      <c r="IL340" s="39">
        <v>20.703125</v>
      </c>
      <c r="IM340" s="39">
        <v>24.381625441696116</v>
      </c>
      <c r="IN340" s="39">
        <v>15.41095890410959</v>
      </c>
      <c r="IO340" s="39">
        <v>18.715083798882681</v>
      </c>
      <c r="IP340" s="39">
        <v>14.621409921671018</v>
      </c>
      <c r="IQ340" s="39">
        <v>8.2774049217002243</v>
      </c>
      <c r="IR340" s="39">
        <v>10.599078341013826</v>
      </c>
      <c r="IS340" s="39">
        <v>8.5354896675651393</v>
      </c>
      <c r="IT340" s="39">
        <v>8.360128617363344</v>
      </c>
      <c r="IU340" s="39">
        <v>8.1967213114754092</v>
      </c>
      <c r="IV340" s="39">
        <v>166</v>
      </c>
      <c r="IW340" s="39">
        <v>146</v>
      </c>
      <c r="IX340" s="39">
        <v>138</v>
      </c>
      <c r="IY340" s="39">
        <v>102</v>
      </c>
      <c r="IZ340" s="39">
        <v>145</v>
      </c>
      <c r="JA340" s="39">
        <v>139</v>
      </c>
      <c r="JB340" s="39">
        <v>107</v>
      </c>
      <c r="JC340" s="39">
        <v>127</v>
      </c>
      <c r="JD340" s="35">
        <v>126</v>
      </c>
      <c r="JE340" s="35">
        <v>169</v>
      </c>
      <c r="JF340" s="35">
        <v>135</v>
      </c>
      <c r="JG340" s="35">
        <v>111</v>
      </c>
      <c r="JH340" s="35">
        <v>67</v>
      </c>
      <c r="JI340" s="35">
        <v>54</v>
      </c>
      <c r="JJ340" s="35">
        <v>55</v>
      </c>
      <c r="JK340" s="35">
        <v>50</v>
      </c>
      <c r="JL340" s="35">
        <v>63</v>
      </c>
      <c r="JM340" s="44">
        <v>47</v>
      </c>
      <c r="JN340" s="44">
        <v>34</v>
      </c>
      <c r="JO340" s="44">
        <v>36</v>
      </c>
      <c r="JP340" s="2">
        <v>30</v>
      </c>
      <c r="JQ340" s="2">
        <v>26</v>
      </c>
      <c r="JR340" s="2">
        <v>16</v>
      </c>
      <c r="JS340" s="2">
        <v>13</v>
      </c>
      <c r="JT340" s="2">
        <v>80</v>
      </c>
      <c r="JU340" s="2">
        <v>62</v>
      </c>
      <c r="JV340" s="2">
        <v>51</v>
      </c>
      <c r="JW340" s="2">
        <v>38</v>
      </c>
      <c r="JX340" s="2">
        <v>39</v>
      </c>
      <c r="JY340" s="2">
        <v>32</v>
      </c>
      <c r="JZ340" s="2">
        <v>20</v>
      </c>
      <c r="KA340" s="2">
        <v>22</v>
      </c>
      <c r="KB340" s="39">
        <v>15</v>
      </c>
      <c r="KC340" s="39">
        <v>42</v>
      </c>
      <c r="KD340" s="39">
        <v>18</v>
      </c>
      <c r="KE340" s="39">
        <v>10</v>
      </c>
      <c r="KF340" s="39">
        <v>313</v>
      </c>
      <c r="KG340" s="39">
        <v>262</v>
      </c>
      <c r="KH340" s="39">
        <v>244</v>
      </c>
      <c r="KI340" s="39">
        <v>190</v>
      </c>
      <c r="KJ340" s="39">
        <v>247</v>
      </c>
      <c r="KK340" s="39">
        <v>218</v>
      </c>
      <c r="KL340" s="39">
        <v>161</v>
      </c>
      <c r="KM340" s="39">
        <v>185</v>
      </c>
      <c r="KN340" s="39">
        <v>171</v>
      </c>
      <c r="KO340" s="39">
        <v>237</v>
      </c>
      <c r="KP340" s="39">
        <v>169</v>
      </c>
      <c r="KQ340" s="39">
        <v>134</v>
      </c>
      <c r="KR340" s="44">
        <v>53.035143769968052</v>
      </c>
      <c r="KS340" s="44">
        <v>55.725190839694662</v>
      </c>
      <c r="KT340" s="44">
        <v>56.557377049180324</v>
      </c>
      <c r="KU340" s="44">
        <v>53.684210526315788</v>
      </c>
      <c r="KV340" s="44">
        <v>58.704453441295549</v>
      </c>
      <c r="KW340" s="44">
        <v>63.761467889908253</v>
      </c>
      <c r="KX340" s="44">
        <v>66.459627329192557</v>
      </c>
      <c r="KY340" s="44">
        <v>68.648648648648646</v>
      </c>
      <c r="KZ340" s="44">
        <v>73.68421052631578</v>
      </c>
      <c r="LA340" s="44">
        <v>71.308016877637129</v>
      </c>
      <c r="LB340" s="44">
        <v>79.881656804733723</v>
      </c>
      <c r="LC340" s="44">
        <v>82.835820895522389</v>
      </c>
      <c r="LD340" s="44">
        <v>21.405750798722046</v>
      </c>
      <c r="LE340" s="44">
        <v>20.610687022900763</v>
      </c>
      <c r="LF340" s="44">
        <v>22.540983606557376</v>
      </c>
      <c r="LG340" s="44">
        <v>26.315789473684209</v>
      </c>
      <c r="LH340" s="44">
        <v>25.506072874493928</v>
      </c>
      <c r="LI340" s="44">
        <v>21.559633027522938</v>
      </c>
      <c r="LJ340" s="44">
        <v>21.118012422360248</v>
      </c>
      <c r="LK340" s="44">
        <v>19.45945945945946</v>
      </c>
      <c r="LL340" s="44">
        <v>17.543859649122805</v>
      </c>
      <c r="LM340" s="44">
        <v>10.970464135021098</v>
      </c>
      <c r="LN340" s="44">
        <v>9.4674556213017755</v>
      </c>
      <c r="LO340" s="44">
        <v>9.7014925373134329</v>
      </c>
      <c r="LP340" s="44">
        <v>25.559105431309902</v>
      </c>
      <c r="LQ340" s="44">
        <v>23.664122137404579</v>
      </c>
      <c r="LR340" s="44">
        <v>20.901639344262296</v>
      </c>
      <c r="LS340" s="44">
        <v>20</v>
      </c>
      <c r="LT340" s="44">
        <v>15.789473684210526</v>
      </c>
      <c r="LU340" s="44">
        <v>14.678899082568808</v>
      </c>
      <c r="LV340" s="44">
        <v>12.422360248447205</v>
      </c>
      <c r="LW340" s="44">
        <v>11.891891891891893</v>
      </c>
      <c r="LX340" s="44">
        <v>8.7719298245614024</v>
      </c>
      <c r="LY340" s="44">
        <v>17.721518987341771</v>
      </c>
      <c r="LZ340" s="44">
        <v>10.650887573964498</v>
      </c>
      <c r="MA340" s="44">
        <v>7.4626865671641784</v>
      </c>
      <c r="MB340" s="39">
        <v>29</v>
      </c>
      <c r="MC340" s="39">
        <v>39</v>
      </c>
      <c r="MD340" s="39">
        <v>42</v>
      </c>
      <c r="ME340" s="39">
        <v>34</v>
      </c>
      <c r="MF340" s="39">
        <v>42</v>
      </c>
      <c r="MG340" s="39">
        <v>47</v>
      </c>
      <c r="MH340" s="39">
        <v>46</v>
      </c>
      <c r="MI340" s="39">
        <v>42</v>
      </c>
      <c r="MJ340" s="39">
        <v>33</v>
      </c>
      <c r="MK340" s="39">
        <v>133</v>
      </c>
      <c r="ML340" s="39">
        <v>59</v>
      </c>
      <c r="MM340" s="39">
        <v>49</v>
      </c>
      <c r="MN340" s="39">
        <v>150</v>
      </c>
      <c r="MO340" s="39">
        <v>141</v>
      </c>
      <c r="MP340" s="39">
        <v>194</v>
      </c>
      <c r="MQ340" s="39">
        <v>210</v>
      </c>
      <c r="MR340" s="39">
        <v>220</v>
      </c>
      <c r="MS340" s="39">
        <v>270</v>
      </c>
      <c r="MT340" s="39">
        <v>238</v>
      </c>
      <c r="MU340" s="39">
        <v>195</v>
      </c>
      <c r="MV340" s="39">
        <v>205</v>
      </c>
      <c r="MW340" s="44">
        <v>643</v>
      </c>
      <c r="MX340" s="44">
        <v>210</v>
      </c>
      <c r="MY340" s="44">
        <v>172</v>
      </c>
      <c r="MZ340" s="44">
        <v>19.333333333333332</v>
      </c>
      <c r="NA340" s="44">
        <v>27.659574468085108</v>
      </c>
      <c r="NB340" s="44">
        <v>21.649484536082475</v>
      </c>
      <c r="NC340" s="44">
        <v>16.19047619047619</v>
      </c>
      <c r="ND340" s="44">
        <v>19.090909090909093</v>
      </c>
      <c r="NE340" s="44">
        <v>17.407407407407408</v>
      </c>
      <c r="NF340" s="44">
        <v>19.327731092436977</v>
      </c>
      <c r="NG340" s="44">
        <v>21.53846153846154</v>
      </c>
      <c r="NH340" s="44">
        <v>16.097560975609756</v>
      </c>
      <c r="NI340" s="44">
        <v>20.684292379471227</v>
      </c>
      <c r="NJ340" s="44">
        <v>28.095238095238095</v>
      </c>
      <c r="NK340" s="44">
        <v>28.488372093023255</v>
      </c>
      <c r="NL340" s="39">
        <v>12</v>
      </c>
      <c r="NM340" s="39">
        <v>6</v>
      </c>
      <c r="NN340" s="39">
        <v>2</v>
      </c>
      <c r="NO340" s="39">
        <v>6</v>
      </c>
      <c r="NP340" s="39">
        <v>4</v>
      </c>
      <c r="NQ340" s="39">
        <v>7</v>
      </c>
      <c r="NR340" s="39">
        <v>0</v>
      </c>
      <c r="NS340" s="39">
        <v>1</v>
      </c>
      <c r="NT340" s="39">
        <v>1</v>
      </c>
      <c r="NU340" s="39">
        <v>11</v>
      </c>
      <c r="NV340" s="39">
        <v>3</v>
      </c>
      <c r="NW340" s="39">
        <v>4</v>
      </c>
      <c r="NX340" s="39">
        <v>54</v>
      </c>
      <c r="NY340" s="39">
        <v>49</v>
      </c>
      <c r="NZ340" s="39">
        <v>47</v>
      </c>
      <c r="OA340" s="39">
        <v>28</v>
      </c>
      <c r="OB340" s="39">
        <v>27</v>
      </c>
      <c r="OC340" s="39">
        <v>23</v>
      </c>
      <c r="OD340" s="44">
        <v>9</v>
      </c>
      <c r="OE340" s="44">
        <v>9</v>
      </c>
      <c r="OF340" s="44">
        <v>12</v>
      </c>
      <c r="OG340" s="44">
        <v>29</v>
      </c>
      <c r="OH340" s="44">
        <v>7</v>
      </c>
      <c r="OI340" s="44">
        <v>6</v>
      </c>
      <c r="OJ340" s="44">
        <v>22.222222222222221</v>
      </c>
      <c r="OK340" s="44">
        <v>12.244897959183673</v>
      </c>
      <c r="OL340" s="44">
        <v>4.2553191489361701</v>
      </c>
      <c r="OM340" s="44">
        <v>21.428571428571427</v>
      </c>
      <c r="ON340" s="44">
        <v>14.814814814814813</v>
      </c>
      <c r="OO340" s="44">
        <v>30.434782608695656</v>
      </c>
      <c r="OP340" s="44">
        <v>0</v>
      </c>
      <c r="OQ340" s="44">
        <v>11.111111111111111</v>
      </c>
      <c r="OR340" s="44">
        <v>8.3333333333333321</v>
      </c>
      <c r="OS340" s="44">
        <v>37.931034482758619</v>
      </c>
      <c r="OT340" s="44">
        <v>42.857142857142854</v>
      </c>
      <c r="OU340" s="44">
        <v>66.666666666666657</v>
      </c>
      <c r="OV340" s="25">
        <v>344</v>
      </c>
      <c r="OW340" s="25">
        <v>346</v>
      </c>
      <c r="OX340" s="25">
        <v>390</v>
      </c>
      <c r="OY340" s="39">
        <v>481</v>
      </c>
      <c r="OZ340" s="39">
        <v>606</v>
      </c>
      <c r="PA340" s="39">
        <v>648</v>
      </c>
      <c r="PB340" s="39">
        <v>669</v>
      </c>
      <c r="PC340" s="39">
        <v>731</v>
      </c>
      <c r="PD340" s="39">
        <v>739</v>
      </c>
      <c r="PE340" s="39">
        <v>1397</v>
      </c>
      <c r="PF340" s="39">
        <v>953</v>
      </c>
      <c r="PG340" s="39">
        <v>461</v>
      </c>
      <c r="PH340" s="39">
        <v>783</v>
      </c>
      <c r="PI340" s="39">
        <v>705</v>
      </c>
      <c r="PJ340" s="44">
        <v>738</v>
      </c>
      <c r="PK340" s="44">
        <v>749</v>
      </c>
      <c r="PL340" s="44">
        <v>799</v>
      </c>
      <c r="PM340" s="44">
        <v>824</v>
      </c>
      <c r="PN340" s="44">
        <v>840</v>
      </c>
      <c r="PO340" s="44">
        <v>885</v>
      </c>
      <c r="PP340" s="44">
        <v>897</v>
      </c>
      <c r="PQ340" s="44">
        <v>1630</v>
      </c>
      <c r="PR340" s="44">
        <v>1160</v>
      </c>
      <c r="PS340" s="44">
        <v>920</v>
      </c>
      <c r="PT340" s="44">
        <v>43.933588761174967</v>
      </c>
      <c r="PU340" s="44">
        <v>49.078014184397162</v>
      </c>
      <c r="PV340" s="44">
        <v>52.845528455284551</v>
      </c>
      <c r="PW340" s="44">
        <v>64.21895861148198</v>
      </c>
      <c r="PX340" s="44">
        <v>75.844806007509391</v>
      </c>
      <c r="PY340" s="44">
        <v>78.640776699029118</v>
      </c>
      <c r="PZ340" s="44">
        <v>79.642857142857139</v>
      </c>
      <c r="QA340" s="44">
        <v>82.598870056497177</v>
      </c>
      <c r="QB340" s="44">
        <v>82.385730211817162</v>
      </c>
      <c r="QC340" s="44">
        <v>85.705521472392647</v>
      </c>
      <c r="QD340" s="44">
        <v>82.155172413793096</v>
      </c>
      <c r="QE340" s="44">
        <v>50.108695652173921</v>
      </c>
      <c r="QF340" s="25">
        <v>383</v>
      </c>
      <c r="QG340" s="25">
        <v>348</v>
      </c>
      <c r="QH340" s="25">
        <v>425</v>
      </c>
      <c r="QI340" s="25">
        <v>493</v>
      </c>
      <c r="QJ340" s="25">
        <v>580</v>
      </c>
      <c r="QK340" s="25">
        <v>610</v>
      </c>
      <c r="QL340" s="25">
        <v>638</v>
      </c>
      <c r="QM340" s="25">
        <v>712</v>
      </c>
      <c r="QN340" s="25">
        <v>682</v>
      </c>
      <c r="QO340" s="25">
        <v>1336</v>
      </c>
      <c r="QP340" s="25">
        <v>559</v>
      </c>
      <c r="QQ340" s="25">
        <v>783</v>
      </c>
      <c r="QR340" s="25">
        <v>705</v>
      </c>
      <c r="QS340" s="25">
        <v>738</v>
      </c>
      <c r="QT340" s="25">
        <v>749</v>
      </c>
      <c r="QU340" s="25">
        <v>799</v>
      </c>
      <c r="QV340" s="25">
        <v>824</v>
      </c>
      <c r="QW340" s="25">
        <v>840</v>
      </c>
      <c r="QX340" s="25">
        <v>885</v>
      </c>
      <c r="QY340" s="25">
        <v>897</v>
      </c>
      <c r="QZ340" s="25">
        <v>1630</v>
      </c>
      <c r="RA340" s="25">
        <v>1160</v>
      </c>
      <c r="RB340" s="44">
        <v>48.914431673052363</v>
      </c>
      <c r="RC340" s="44">
        <v>49.361702127659576</v>
      </c>
      <c r="RD340" s="44">
        <v>57.588075880758808</v>
      </c>
      <c r="RE340" s="44">
        <v>65.821094793057412</v>
      </c>
      <c r="RF340" s="44">
        <v>72.590738423028796</v>
      </c>
      <c r="RG340" s="44">
        <v>74.029126213592235</v>
      </c>
      <c r="RH340" s="44">
        <v>75.952380952380949</v>
      </c>
      <c r="RI340" s="44">
        <v>80.451977401129952</v>
      </c>
      <c r="RJ340" s="44">
        <v>76.031215161649939</v>
      </c>
      <c r="RK340" s="44">
        <v>81.963190184049083</v>
      </c>
      <c r="RL340" s="44">
        <v>48.189655172413794</v>
      </c>
      <c r="RM340" s="25">
        <v>444</v>
      </c>
      <c r="RN340" s="25">
        <v>413</v>
      </c>
      <c r="RO340" s="25">
        <v>437</v>
      </c>
      <c r="RP340" s="25">
        <v>421</v>
      </c>
      <c r="RQ340" s="25">
        <v>492</v>
      </c>
      <c r="RR340" s="25">
        <v>537</v>
      </c>
      <c r="RS340" s="25">
        <v>451</v>
      </c>
      <c r="RT340" s="25">
        <v>490</v>
      </c>
      <c r="RU340" s="25">
        <v>477</v>
      </c>
      <c r="RV340" s="25">
        <v>946</v>
      </c>
      <c r="RW340" s="25">
        <v>630</v>
      </c>
      <c r="RX340" s="25">
        <v>491</v>
      </c>
      <c r="RY340" s="25">
        <v>348</v>
      </c>
      <c r="RZ340" s="25">
        <v>315</v>
      </c>
      <c r="SA340" s="25">
        <v>348</v>
      </c>
      <c r="SB340" s="25">
        <v>326</v>
      </c>
      <c r="SC340" s="25">
        <v>394</v>
      </c>
      <c r="SD340" s="25">
        <v>411</v>
      </c>
      <c r="SE340" s="25">
        <v>350</v>
      </c>
      <c r="SF340" s="25">
        <v>451</v>
      </c>
      <c r="SG340" s="25">
        <v>406</v>
      </c>
      <c r="SH340" s="25">
        <v>545</v>
      </c>
      <c r="SI340" s="25">
        <v>430</v>
      </c>
      <c r="SJ340" s="25">
        <v>403</v>
      </c>
      <c r="SK340" s="25">
        <v>316</v>
      </c>
      <c r="SL340" s="25">
        <v>293</v>
      </c>
      <c r="SM340" s="25">
        <v>329</v>
      </c>
      <c r="SN340" s="25">
        <v>303</v>
      </c>
      <c r="SO340" s="25">
        <v>365</v>
      </c>
      <c r="SP340" s="25">
        <v>384</v>
      </c>
      <c r="SQ340" s="25">
        <v>297</v>
      </c>
      <c r="SR340" s="25">
        <v>360</v>
      </c>
      <c r="SS340" s="25">
        <v>338</v>
      </c>
      <c r="ST340" s="25">
        <v>433</v>
      </c>
      <c r="SU340" s="25">
        <v>344</v>
      </c>
      <c r="SV340" s="25">
        <v>314</v>
      </c>
      <c r="SW340" s="44">
        <v>75.126903553299499</v>
      </c>
      <c r="SX340" s="44">
        <v>77.924528301886795</v>
      </c>
      <c r="SY340" s="44">
        <v>73.817567567567565</v>
      </c>
      <c r="SZ340" s="44">
        <v>73.989455184534265</v>
      </c>
      <c r="TA340" s="44">
        <v>78.72</v>
      </c>
      <c r="TB340" s="44">
        <v>81.240544629349472</v>
      </c>
      <c r="TC340" s="44">
        <v>72.275641025641022</v>
      </c>
      <c r="TD340" s="44">
        <v>68.531468531468533</v>
      </c>
      <c r="TE340" s="44">
        <v>69.73684210526315</v>
      </c>
      <c r="TF340" s="44">
        <v>66.666666666666657</v>
      </c>
      <c r="TG340" s="44">
        <v>74.29245283018868</v>
      </c>
      <c r="TH340" s="44">
        <v>72.956909361069833</v>
      </c>
      <c r="TI340" s="44">
        <v>58.883248730964468</v>
      </c>
      <c r="TJ340" s="44">
        <v>59.433962264150942</v>
      </c>
      <c r="TK340" s="44">
        <v>58.783783783783782</v>
      </c>
      <c r="TL340" s="44">
        <v>57.293497363796128</v>
      </c>
      <c r="TM340" s="44">
        <v>63.04</v>
      </c>
      <c r="TN340" s="44">
        <v>62.178517397881997</v>
      </c>
      <c r="TO340" s="44">
        <v>56.089743589743591</v>
      </c>
      <c r="TP340" s="44">
        <v>63.076923076923073</v>
      </c>
      <c r="TQ340" s="44">
        <v>59.356725146198826</v>
      </c>
      <c r="TR340" s="44">
        <v>38.407329105003527</v>
      </c>
      <c r="TS340" s="44">
        <v>50.70754716981132</v>
      </c>
      <c r="TT340" s="44">
        <v>59.881129271916791</v>
      </c>
      <c r="TU340" s="44">
        <v>53.468697123519462</v>
      </c>
      <c r="TV340" s="44">
        <v>55.283018867924525</v>
      </c>
      <c r="TW340" s="44">
        <v>55.574324324324323</v>
      </c>
      <c r="TX340" s="44">
        <v>53.251318101933222</v>
      </c>
      <c r="TY340" s="44">
        <v>58.4</v>
      </c>
      <c r="TZ340" s="44">
        <v>58.093797276853252</v>
      </c>
      <c r="UA340" s="44">
        <v>47.596153846153847</v>
      </c>
      <c r="UB340" s="44">
        <v>50.349650349650354</v>
      </c>
      <c r="UC340" s="44">
        <v>49.415204678362571</v>
      </c>
      <c r="UD340" s="44">
        <v>30.514446793516559</v>
      </c>
      <c r="UE340" s="44">
        <v>40.566037735849058</v>
      </c>
      <c r="UF340" s="44">
        <v>46.65676077265973</v>
      </c>
    </row>
    <row r="341" spans="1:552" x14ac:dyDescent="0.25">
      <c r="A341" s="2" t="str">
        <f t="shared" si="5"/>
        <v>43 Rio Grande do Sul</v>
      </c>
      <c r="B341" s="2">
        <v>43</v>
      </c>
      <c r="C341" s="2" t="s">
        <v>26</v>
      </c>
      <c r="D341" s="56">
        <v>1075</v>
      </c>
      <c r="E341" s="56">
        <v>1161</v>
      </c>
      <c r="F341" s="56">
        <v>1272</v>
      </c>
      <c r="G341" s="56">
        <v>1273</v>
      </c>
      <c r="H341" s="56">
        <v>1343</v>
      </c>
      <c r="I341" s="56">
        <v>1380</v>
      </c>
      <c r="J341" s="56">
        <v>1413</v>
      </c>
      <c r="K341" s="56">
        <v>1494</v>
      </c>
      <c r="L341" s="56">
        <v>1506</v>
      </c>
      <c r="M341" s="56">
        <v>1420</v>
      </c>
      <c r="N341" s="56">
        <v>1277</v>
      </c>
      <c r="O341" s="56">
        <v>1078</v>
      </c>
      <c r="P341" s="61">
        <v>434</v>
      </c>
      <c r="Q341" s="61">
        <v>477</v>
      </c>
      <c r="R341" s="61">
        <v>579</v>
      </c>
      <c r="S341" s="61">
        <v>648</v>
      </c>
      <c r="T341" s="61">
        <v>741</v>
      </c>
      <c r="U341" s="61">
        <v>786</v>
      </c>
      <c r="V341" s="61">
        <v>925</v>
      </c>
      <c r="W341" s="61">
        <v>1052</v>
      </c>
      <c r="X341" s="61">
        <v>1102</v>
      </c>
      <c r="Y341" s="61">
        <v>1045</v>
      </c>
      <c r="Z341" s="61">
        <v>933</v>
      </c>
      <c r="AA341" s="61">
        <v>760</v>
      </c>
      <c r="AB341" s="62">
        <v>40.372093023255815</v>
      </c>
      <c r="AC341" s="62">
        <v>41.085271317829459</v>
      </c>
      <c r="AD341" s="62">
        <v>45.518867924528301</v>
      </c>
      <c r="AE341" s="62">
        <v>50.903377847604084</v>
      </c>
      <c r="AF341" s="62">
        <v>55.17498138495904</v>
      </c>
      <c r="AG341" s="62">
        <v>56.956521739130437</v>
      </c>
      <c r="AH341" s="62">
        <v>65.463552724699227</v>
      </c>
      <c r="AI341" s="62">
        <v>70.414993306559566</v>
      </c>
      <c r="AJ341" s="62">
        <v>73.173970783532539</v>
      </c>
      <c r="AK341" s="62">
        <v>73.591549295774655</v>
      </c>
      <c r="AL341" s="62">
        <v>73.06186374314801</v>
      </c>
      <c r="AM341" s="62">
        <v>70.500927643784777</v>
      </c>
      <c r="AN341" s="25">
        <v>614</v>
      </c>
      <c r="AO341" s="25">
        <v>650</v>
      </c>
      <c r="AP341" s="25">
        <v>648</v>
      </c>
      <c r="AQ341" s="25">
        <v>575</v>
      </c>
      <c r="AR341" s="25">
        <v>557</v>
      </c>
      <c r="AS341" s="25">
        <v>549</v>
      </c>
      <c r="AT341" s="25">
        <v>446</v>
      </c>
      <c r="AU341" s="25">
        <v>404</v>
      </c>
      <c r="AV341" s="25">
        <v>368</v>
      </c>
      <c r="AW341" s="25">
        <v>337</v>
      </c>
      <c r="AX341" s="25">
        <v>311</v>
      </c>
      <c r="AY341" s="25">
        <v>258</v>
      </c>
      <c r="AZ341" s="39">
        <v>57.116279069767437</v>
      </c>
      <c r="BA341" s="39">
        <v>55.986218776916452</v>
      </c>
      <c r="BB341" s="39">
        <v>50.943396226415096</v>
      </c>
      <c r="BC341" s="39">
        <v>45.168892380204241</v>
      </c>
      <c r="BD341" s="39">
        <v>41.474311243484735</v>
      </c>
      <c r="BE341" s="39">
        <v>39.782608695652172</v>
      </c>
      <c r="BF341" s="39">
        <v>31.564048124557679</v>
      </c>
      <c r="BG341" s="39">
        <v>27.041499330655956</v>
      </c>
      <c r="BH341" s="39">
        <v>24.435590969455511</v>
      </c>
      <c r="BI341" s="39">
        <v>23.73239436619718</v>
      </c>
      <c r="BJ341" s="39">
        <v>24.353954581049333</v>
      </c>
      <c r="BK341" s="39">
        <v>23.933209647495364</v>
      </c>
      <c r="BL341" s="61">
        <v>27</v>
      </c>
      <c r="BM341" s="61">
        <v>34</v>
      </c>
      <c r="BN341" s="61">
        <v>45</v>
      </c>
      <c r="BO341" s="61">
        <v>50</v>
      </c>
      <c r="BP341" s="61">
        <v>45</v>
      </c>
      <c r="BQ341" s="61">
        <v>45</v>
      </c>
      <c r="BR341" s="61">
        <v>42</v>
      </c>
      <c r="BS341" s="61">
        <v>38</v>
      </c>
      <c r="BT341" s="61">
        <v>36</v>
      </c>
      <c r="BU341" s="61">
        <v>38</v>
      </c>
      <c r="BV341" s="61">
        <v>33</v>
      </c>
      <c r="BW341" s="61">
        <v>60</v>
      </c>
      <c r="BX341" s="39">
        <v>2.5116279069767442</v>
      </c>
      <c r="BY341" s="39">
        <v>2.9285099052540913</v>
      </c>
      <c r="BZ341" s="39">
        <v>3.5377358490566038</v>
      </c>
      <c r="CA341" s="39">
        <v>3.9277297721916731</v>
      </c>
      <c r="CB341" s="39">
        <v>3.3507073715562177</v>
      </c>
      <c r="CC341" s="39">
        <v>3.2608695652173911</v>
      </c>
      <c r="CD341" s="39">
        <v>2.9723991507431</v>
      </c>
      <c r="CE341" s="39">
        <v>2.5435073627844713</v>
      </c>
      <c r="CF341" s="39">
        <v>2.3904382470119523</v>
      </c>
      <c r="CG341" s="39">
        <v>2.676056338028169</v>
      </c>
      <c r="CH341" s="39">
        <v>2.5841816758026623</v>
      </c>
      <c r="CI341" s="39">
        <v>5.5658627087198518</v>
      </c>
      <c r="CJ341" s="25">
        <v>111</v>
      </c>
      <c r="CK341" s="25">
        <v>111</v>
      </c>
      <c r="CL341" s="25">
        <v>138</v>
      </c>
      <c r="CM341" s="25">
        <v>172</v>
      </c>
      <c r="CN341" s="25">
        <v>196</v>
      </c>
      <c r="CO341" s="25">
        <v>243</v>
      </c>
      <c r="CP341" s="25">
        <v>365</v>
      </c>
      <c r="CQ341" s="25">
        <v>412</v>
      </c>
      <c r="CR341" s="25">
        <v>509</v>
      </c>
      <c r="CS341" s="25">
        <v>478</v>
      </c>
      <c r="CT341" s="25">
        <v>364</v>
      </c>
      <c r="CU341" s="25">
        <v>294</v>
      </c>
      <c r="CV341" s="64">
        <v>36</v>
      </c>
      <c r="CW341" s="64">
        <v>40</v>
      </c>
      <c r="CX341" s="64">
        <v>53</v>
      </c>
      <c r="CY341" s="64">
        <v>47</v>
      </c>
      <c r="CZ341" s="64">
        <v>70</v>
      </c>
      <c r="DA341" s="64">
        <v>61</v>
      </c>
      <c r="DB341" s="64">
        <v>62</v>
      </c>
      <c r="DC341" s="64">
        <v>72</v>
      </c>
      <c r="DD341" s="64">
        <v>59</v>
      </c>
      <c r="DE341" s="64">
        <v>69</v>
      </c>
      <c r="DF341" s="64">
        <v>59</v>
      </c>
      <c r="DG341" s="64">
        <v>57</v>
      </c>
      <c r="DH341" s="33">
        <v>70</v>
      </c>
      <c r="DI341" s="33">
        <v>82</v>
      </c>
      <c r="DJ341" s="33">
        <v>108</v>
      </c>
      <c r="DK341" s="33">
        <v>104</v>
      </c>
      <c r="DL341" s="33">
        <v>118</v>
      </c>
      <c r="DM341" s="33">
        <v>127</v>
      </c>
      <c r="DN341" s="34">
        <v>109</v>
      </c>
      <c r="DO341" s="34">
        <v>132</v>
      </c>
      <c r="DP341" s="34">
        <v>86</v>
      </c>
      <c r="DQ341" s="34">
        <v>100</v>
      </c>
      <c r="DR341" s="34">
        <v>80</v>
      </c>
      <c r="DS341" s="34">
        <v>64</v>
      </c>
      <c r="DT341" s="25">
        <v>217</v>
      </c>
      <c r="DU341" s="25">
        <v>233</v>
      </c>
      <c r="DV341" s="25">
        <v>299</v>
      </c>
      <c r="DW341" s="25">
        <v>323</v>
      </c>
      <c r="DX341" s="25">
        <v>384</v>
      </c>
      <c r="DY341" s="25">
        <v>431</v>
      </c>
      <c r="DZ341" s="25">
        <v>536</v>
      </c>
      <c r="EA341" s="25">
        <v>616</v>
      </c>
      <c r="EB341" s="25">
        <v>654</v>
      </c>
      <c r="EC341" s="25">
        <v>647</v>
      </c>
      <c r="ED341" s="25">
        <v>503</v>
      </c>
      <c r="EE341" s="25">
        <v>415</v>
      </c>
      <c r="EF341" s="34">
        <v>51.152073732718897</v>
      </c>
      <c r="EG341" s="34">
        <v>47.639484978540771</v>
      </c>
      <c r="EH341" s="34">
        <v>46.153846153846153</v>
      </c>
      <c r="EI341" s="34">
        <v>53.250773993808053</v>
      </c>
      <c r="EJ341" s="34">
        <v>51.041666666666664</v>
      </c>
      <c r="EK341" s="34">
        <v>56.380510440835266</v>
      </c>
      <c r="EL341" s="34">
        <v>68.097014925373131</v>
      </c>
      <c r="EM341" s="34">
        <v>66.883116883116884</v>
      </c>
      <c r="EN341" s="34">
        <v>77.828746177370036</v>
      </c>
      <c r="EO341" s="34">
        <v>73.879443585780521</v>
      </c>
      <c r="EP341" s="34">
        <v>72.365805168986086</v>
      </c>
      <c r="EQ341" s="34">
        <v>70.843373493975903</v>
      </c>
      <c r="ER341" s="34">
        <v>16.589861751152075</v>
      </c>
      <c r="ES341" s="34">
        <v>17.167381974248926</v>
      </c>
      <c r="ET341" s="34">
        <v>17.725752508361204</v>
      </c>
      <c r="EU341" s="34">
        <v>14.551083591331269</v>
      </c>
      <c r="EV341" s="34">
        <v>18.229166666666664</v>
      </c>
      <c r="EW341" s="34">
        <v>14.153132250580047</v>
      </c>
      <c r="EX341" s="34">
        <v>11.567164179104477</v>
      </c>
      <c r="EY341" s="34">
        <v>11.688311688311687</v>
      </c>
      <c r="EZ341" s="34">
        <v>9.0214067278287455</v>
      </c>
      <c r="FA341" s="34">
        <v>10.664605873261205</v>
      </c>
      <c r="FB341" s="34">
        <v>11.72962226640159</v>
      </c>
      <c r="FC341" s="34">
        <v>13.734939759036143</v>
      </c>
      <c r="FD341" s="42">
        <v>32.258064516129032</v>
      </c>
      <c r="FE341" s="42">
        <v>35.193133047210303</v>
      </c>
      <c r="FF341" s="42">
        <v>36.120401337792643</v>
      </c>
      <c r="FG341" s="42">
        <v>32.198142414860683</v>
      </c>
      <c r="FH341" s="42">
        <v>30.729166666666668</v>
      </c>
      <c r="FI341" s="42">
        <v>29.466357308584683</v>
      </c>
      <c r="FJ341" s="42">
        <v>20.335820895522389</v>
      </c>
      <c r="FK341" s="42">
        <v>21.428571428571427</v>
      </c>
      <c r="FL341" s="42">
        <v>13.149847094801222</v>
      </c>
      <c r="FM341" s="42">
        <v>15.455950540958268</v>
      </c>
      <c r="FN341" s="42">
        <v>15.904572564612327</v>
      </c>
      <c r="FO341" s="42">
        <v>15.421686746987953</v>
      </c>
      <c r="FP341" s="42">
        <v>198</v>
      </c>
      <c r="FQ341" s="34">
        <v>256</v>
      </c>
      <c r="FR341" s="34">
        <v>289</v>
      </c>
      <c r="FS341" s="34">
        <v>289</v>
      </c>
      <c r="FT341" s="34">
        <v>374</v>
      </c>
      <c r="FU341" s="34">
        <v>433</v>
      </c>
      <c r="FV341" s="34">
        <v>565</v>
      </c>
      <c r="FW341" s="34">
        <v>685</v>
      </c>
      <c r="FX341" s="34">
        <v>744</v>
      </c>
      <c r="FY341" s="34">
        <v>751</v>
      </c>
      <c r="FZ341" s="34">
        <v>682</v>
      </c>
      <c r="GA341" s="34">
        <v>555</v>
      </c>
      <c r="GB341" s="2">
        <v>77</v>
      </c>
      <c r="GC341" s="2">
        <v>70</v>
      </c>
      <c r="GD341" s="2">
        <v>68</v>
      </c>
      <c r="GE341" s="2">
        <v>126</v>
      </c>
      <c r="GF341" s="2">
        <v>112</v>
      </c>
      <c r="GG341" s="2">
        <v>107</v>
      </c>
      <c r="GH341" s="2">
        <v>126</v>
      </c>
      <c r="GI341" s="2">
        <v>119</v>
      </c>
      <c r="GJ341" s="2">
        <v>110</v>
      </c>
      <c r="GK341" s="2">
        <v>91</v>
      </c>
      <c r="GL341" s="2">
        <v>89</v>
      </c>
      <c r="GM341" s="2">
        <v>60</v>
      </c>
      <c r="GN341" s="2">
        <v>90</v>
      </c>
      <c r="GO341" s="2">
        <v>87</v>
      </c>
      <c r="GP341" s="2">
        <v>117</v>
      </c>
      <c r="GQ341" s="2">
        <v>141</v>
      </c>
      <c r="GR341" s="2">
        <v>153</v>
      </c>
      <c r="GS341" s="2">
        <v>119</v>
      </c>
      <c r="GT341" s="2">
        <v>112</v>
      </c>
      <c r="GU341" s="2">
        <v>124</v>
      </c>
      <c r="GV341" s="2">
        <v>121</v>
      </c>
      <c r="GW341" s="2">
        <v>99</v>
      </c>
      <c r="GX341" s="2">
        <v>86</v>
      </c>
      <c r="GY341" s="2">
        <v>80</v>
      </c>
      <c r="GZ341" s="2">
        <v>365</v>
      </c>
      <c r="HA341" s="2">
        <v>413</v>
      </c>
      <c r="HB341" s="2">
        <v>474</v>
      </c>
      <c r="HC341" s="2">
        <v>556</v>
      </c>
      <c r="HD341" s="2">
        <v>639</v>
      </c>
      <c r="HE341" s="2">
        <v>659</v>
      </c>
      <c r="HF341" s="2">
        <v>803</v>
      </c>
      <c r="HG341" s="2">
        <v>928</v>
      </c>
      <c r="HH341" s="2">
        <v>975</v>
      </c>
      <c r="HI341" s="2">
        <v>941</v>
      </c>
      <c r="HJ341" s="2">
        <v>857</v>
      </c>
      <c r="HK341" s="2">
        <v>695</v>
      </c>
      <c r="HL341" s="34">
        <v>54.246575342465754</v>
      </c>
      <c r="HM341" s="34">
        <v>61.985472154963681</v>
      </c>
      <c r="HN341" s="34">
        <v>60.970464135021096</v>
      </c>
      <c r="HO341" s="34">
        <v>51.978417266187051</v>
      </c>
      <c r="HP341" s="34">
        <v>58.528951486697963</v>
      </c>
      <c r="HQ341" s="34">
        <v>65.705614567526567</v>
      </c>
      <c r="HR341" s="34">
        <v>70.361145703611456</v>
      </c>
      <c r="HS341" s="34">
        <v>73.814655172413794</v>
      </c>
      <c r="HT341" s="34">
        <v>76.307692307692307</v>
      </c>
      <c r="HU341" s="34">
        <v>79.808714133900111</v>
      </c>
      <c r="HV341" s="34">
        <v>79.579929988331386</v>
      </c>
      <c r="HW341" s="34">
        <v>79.856115107913666</v>
      </c>
      <c r="HX341" s="39">
        <v>21.095890410958905</v>
      </c>
      <c r="HY341" s="39">
        <v>16.949152542372879</v>
      </c>
      <c r="HZ341" s="39">
        <v>14.345991561181433</v>
      </c>
      <c r="IA341" s="39">
        <v>22.661870503597122</v>
      </c>
      <c r="IB341" s="39">
        <v>17.527386541471049</v>
      </c>
      <c r="IC341" s="39">
        <v>16.236722306525035</v>
      </c>
      <c r="ID341" s="39">
        <v>15.69115815691158</v>
      </c>
      <c r="IE341" s="39">
        <v>12.823275862068966</v>
      </c>
      <c r="IF341" s="39">
        <v>11.282051282051283</v>
      </c>
      <c r="IG341" s="39">
        <v>9.6705632306057385</v>
      </c>
      <c r="IH341" s="39">
        <v>10.385064177362894</v>
      </c>
      <c r="II341" s="39">
        <v>8.6330935251798557</v>
      </c>
      <c r="IJ341" s="39">
        <v>24.657534246575342</v>
      </c>
      <c r="IK341" s="39">
        <v>21.06537530266344</v>
      </c>
      <c r="IL341" s="39">
        <v>24.683544303797468</v>
      </c>
      <c r="IM341" s="39">
        <v>25.359712230215827</v>
      </c>
      <c r="IN341" s="39">
        <v>23.943661971830984</v>
      </c>
      <c r="IO341" s="39">
        <v>18.057663125948405</v>
      </c>
      <c r="IP341" s="39">
        <v>13.947696139476962</v>
      </c>
      <c r="IQ341" s="39">
        <v>13.36206896551724</v>
      </c>
      <c r="IR341" s="39">
        <v>12.410256410256411</v>
      </c>
      <c r="IS341" s="39">
        <v>10.520722635494154</v>
      </c>
      <c r="IT341" s="39">
        <v>10.035005834305718</v>
      </c>
      <c r="IU341" s="39">
        <v>11.510791366906476</v>
      </c>
      <c r="IV341" s="39">
        <v>247</v>
      </c>
      <c r="IW341" s="39">
        <v>299</v>
      </c>
      <c r="IX341" s="39">
        <v>314</v>
      </c>
      <c r="IY341" s="39">
        <v>214</v>
      </c>
      <c r="IZ341" s="39">
        <v>212</v>
      </c>
      <c r="JA341" s="39">
        <v>284</v>
      </c>
      <c r="JB341" s="39">
        <v>254</v>
      </c>
      <c r="JC341" s="39">
        <v>256</v>
      </c>
      <c r="JD341" s="35">
        <v>245</v>
      </c>
      <c r="JE341" s="35">
        <v>237</v>
      </c>
      <c r="JF341" s="35">
        <v>226</v>
      </c>
      <c r="JG341" s="35">
        <v>188</v>
      </c>
      <c r="JH341" s="35">
        <v>135</v>
      </c>
      <c r="JI341" s="35">
        <v>116</v>
      </c>
      <c r="JJ341" s="35">
        <v>126</v>
      </c>
      <c r="JK341" s="35">
        <v>138</v>
      </c>
      <c r="JL341" s="35">
        <v>142</v>
      </c>
      <c r="JM341" s="44">
        <v>113</v>
      </c>
      <c r="JN341" s="44">
        <v>87</v>
      </c>
      <c r="JO341" s="44">
        <v>58</v>
      </c>
      <c r="JP341" s="2">
        <v>39</v>
      </c>
      <c r="JQ341" s="2">
        <v>36</v>
      </c>
      <c r="JR341" s="2">
        <v>37</v>
      </c>
      <c r="JS341" s="2">
        <v>21</v>
      </c>
      <c r="JT341" s="2">
        <v>137</v>
      </c>
      <c r="JU341" s="2">
        <v>140</v>
      </c>
      <c r="JV341" s="2">
        <v>107</v>
      </c>
      <c r="JW341" s="2">
        <v>125</v>
      </c>
      <c r="JX341" s="2">
        <v>116</v>
      </c>
      <c r="JY341" s="2">
        <v>86</v>
      </c>
      <c r="JZ341" s="2">
        <v>63</v>
      </c>
      <c r="KA341" s="2">
        <v>59</v>
      </c>
      <c r="KB341" s="39">
        <v>54</v>
      </c>
      <c r="KC341" s="39">
        <v>44</v>
      </c>
      <c r="KD341" s="39">
        <v>38</v>
      </c>
      <c r="KE341" s="39">
        <v>38</v>
      </c>
      <c r="KF341" s="39">
        <v>519</v>
      </c>
      <c r="KG341" s="39">
        <v>555</v>
      </c>
      <c r="KH341" s="39">
        <v>547</v>
      </c>
      <c r="KI341" s="39">
        <v>477</v>
      </c>
      <c r="KJ341" s="39">
        <v>470</v>
      </c>
      <c r="KK341" s="39">
        <v>483</v>
      </c>
      <c r="KL341" s="39">
        <v>404</v>
      </c>
      <c r="KM341" s="39">
        <v>373</v>
      </c>
      <c r="KN341" s="39">
        <v>338</v>
      </c>
      <c r="KO341" s="39">
        <v>317</v>
      </c>
      <c r="KP341" s="39">
        <v>301</v>
      </c>
      <c r="KQ341" s="39">
        <v>247</v>
      </c>
      <c r="KR341" s="44">
        <v>47.591522157996145</v>
      </c>
      <c r="KS341" s="44">
        <v>53.873873873873876</v>
      </c>
      <c r="KT341" s="44">
        <v>57.404021937842778</v>
      </c>
      <c r="KU341" s="44">
        <v>44.863731656184484</v>
      </c>
      <c r="KV341" s="44">
        <v>45.106382978723403</v>
      </c>
      <c r="KW341" s="44">
        <v>58.799171842650097</v>
      </c>
      <c r="KX341" s="44">
        <v>62.871287128712872</v>
      </c>
      <c r="KY341" s="44">
        <v>68.632707774798931</v>
      </c>
      <c r="KZ341" s="44">
        <v>72.485207100591722</v>
      </c>
      <c r="LA341" s="44">
        <v>74.763406940063092</v>
      </c>
      <c r="LB341" s="44">
        <v>75.083056478405325</v>
      </c>
      <c r="LC341" s="44">
        <v>76.113360323886639</v>
      </c>
      <c r="LD341" s="44">
        <v>26.011560693641616</v>
      </c>
      <c r="LE341" s="44">
        <v>20.900900900900901</v>
      </c>
      <c r="LF341" s="44">
        <v>23.03473491773309</v>
      </c>
      <c r="LG341" s="44">
        <v>28.930817610062892</v>
      </c>
      <c r="LH341" s="44">
        <v>30.212765957446809</v>
      </c>
      <c r="LI341" s="44">
        <v>23.395445134575567</v>
      </c>
      <c r="LJ341" s="44">
        <v>21.534653465346533</v>
      </c>
      <c r="LK341" s="44">
        <v>15.549597855227882</v>
      </c>
      <c r="LL341" s="44">
        <v>11.538461538461538</v>
      </c>
      <c r="LM341" s="44">
        <v>11.356466876971609</v>
      </c>
      <c r="LN341" s="44">
        <v>12.29235880398671</v>
      </c>
      <c r="LO341" s="44">
        <v>8.5020242914979747</v>
      </c>
      <c r="LP341" s="44">
        <v>26.396917148362238</v>
      </c>
      <c r="LQ341" s="44">
        <v>25.225225225225223</v>
      </c>
      <c r="LR341" s="44">
        <v>19.561243144424132</v>
      </c>
      <c r="LS341" s="44">
        <v>26.20545073375262</v>
      </c>
      <c r="LT341" s="44">
        <v>24.680851063829788</v>
      </c>
      <c r="LU341" s="44">
        <v>17.805383022774325</v>
      </c>
      <c r="LV341" s="44">
        <v>15.594059405940595</v>
      </c>
      <c r="LW341" s="44">
        <v>15.817694369973189</v>
      </c>
      <c r="LX341" s="44">
        <v>15.976331360946746</v>
      </c>
      <c r="LY341" s="44">
        <v>13.880126182965299</v>
      </c>
      <c r="LZ341" s="44">
        <v>12.624584717607974</v>
      </c>
      <c r="MA341" s="44">
        <v>15.384615384615385</v>
      </c>
      <c r="MB341" s="39">
        <v>62</v>
      </c>
      <c r="MC341" s="39">
        <v>80</v>
      </c>
      <c r="MD341" s="39">
        <v>71</v>
      </c>
      <c r="ME341" s="39">
        <v>88</v>
      </c>
      <c r="MF341" s="39">
        <v>84</v>
      </c>
      <c r="MG341" s="39">
        <v>80</v>
      </c>
      <c r="MH341" s="39">
        <v>80</v>
      </c>
      <c r="MI341" s="39">
        <v>101</v>
      </c>
      <c r="MJ341" s="39">
        <v>100</v>
      </c>
      <c r="MK341" s="39">
        <v>91</v>
      </c>
      <c r="ML341" s="39">
        <v>53</v>
      </c>
      <c r="MM341" s="39">
        <v>52</v>
      </c>
      <c r="MN341" s="39">
        <v>219</v>
      </c>
      <c r="MO341" s="39">
        <v>237</v>
      </c>
      <c r="MP341" s="39">
        <v>302</v>
      </c>
      <c r="MQ341" s="39">
        <v>323</v>
      </c>
      <c r="MR341" s="39">
        <v>384</v>
      </c>
      <c r="MS341" s="39">
        <v>429</v>
      </c>
      <c r="MT341" s="39">
        <v>478</v>
      </c>
      <c r="MU341" s="39">
        <v>444</v>
      </c>
      <c r="MV341" s="39">
        <v>425</v>
      </c>
      <c r="MW341" s="44">
        <v>392</v>
      </c>
      <c r="MX341" s="44">
        <v>243</v>
      </c>
      <c r="MY341" s="44">
        <v>214</v>
      </c>
      <c r="MZ341" s="44">
        <v>28.31050228310502</v>
      </c>
      <c r="NA341" s="44">
        <v>33.755274261603375</v>
      </c>
      <c r="NB341" s="44">
        <v>23.509933774834437</v>
      </c>
      <c r="NC341" s="44">
        <v>27.244582043343652</v>
      </c>
      <c r="ND341" s="44">
        <v>21.875</v>
      </c>
      <c r="NE341" s="44">
        <v>18.648018648018649</v>
      </c>
      <c r="NF341" s="44">
        <v>16.736401673640167</v>
      </c>
      <c r="NG341" s="44">
        <v>22.747747747747749</v>
      </c>
      <c r="NH341" s="44">
        <v>23.52941176470588</v>
      </c>
      <c r="NI341" s="44">
        <v>23.214285714285715</v>
      </c>
      <c r="NJ341" s="44">
        <v>21.810699588477366</v>
      </c>
      <c r="NK341" s="44">
        <v>24.299065420560748</v>
      </c>
      <c r="NL341" s="39">
        <v>11</v>
      </c>
      <c r="NM341" s="39">
        <v>17</v>
      </c>
      <c r="NN341" s="39">
        <v>6</v>
      </c>
      <c r="NO341" s="39">
        <v>12</v>
      </c>
      <c r="NP341" s="39">
        <v>6</v>
      </c>
      <c r="NQ341" s="39">
        <v>7</v>
      </c>
      <c r="NR341" s="39">
        <v>8</v>
      </c>
      <c r="NS341" s="39">
        <v>5</v>
      </c>
      <c r="NT341" s="39">
        <v>4</v>
      </c>
      <c r="NU341" s="39">
        <v>4</v>
      </c>
      <c r="NV341" s="39">
        <v>3</v>
      </c>
      <c r="NW341" s="39">
        <v>4</v>
      </c>
      <c r="NX341" s="39">
        <v>75</v>
      </c>
      <c r="NY341" s="39">
        <v>97</v>
      </c>
      <c r="NZ341" s="39">
        <v>74</v>
      </c>
      <c r="OA341" s="39">
        <v>82</v>
      </c>
      <c r="OB341" s="39">
        <v>72</v>
      </c>
      <c r="OC341" s="39">
        <v>56</v>
      </c>
      <c r="OD341" s="44">
        <v>36</v>
      </c>
      <c r="OE341" s="44">
        <v>27</v>
      </c>
      <c r="OF341" s="44">
        <v>18</v>
      </c>
      <c r="OG341" s="44">
        <v>19</v>
      </c>
      <c r="OH341" s="44">
        <v>9</v>
      </c>
      <c r="OI341" s="44">
        <v>9</v>
      </c>
      <c r="OJ341" s="44">
        <v>14.666666666666666</v>
      </c>
      <c r="OK341" s="44">
        <v>17.525773195876287</v>
      </c>
      <c r="OL341" s="44">
        <v>8.1081081081081088</v>
      </c>
      <c r="OM341" s="44">
        <v>14.634146341463413</v>
      </c>
      <c r="ON341" s="44">
        <v>8.3333333333333321</v>
      </c>
      <c r="OO341" s="44">
        <v>12.5</v>
      </c>
      <c r="OP341" s="44">
        <v>22.222222222222221</v>
      </c>
      <c r="OQ341" s="44">
        <v>18.518518518518519</v>
      </c>
      <c r="OR341" s="44">
        <v>22.222222222222221</v>
      </c>
      <c r="OS341" s="44">
        <v>21.052631578947366</v>
      </c>
      <c r="OT341" s="44">
        <v>33.333333333333329</v>
      </c>
      <c r="OU341" s="44">
        <v>44.444444444444443</v>
      </c>
      <c r="OV341" s="25">
        <v>522</v>
      </c>
      <c r="OW341" s="25">
        <v>561</v>
      </c>
      <c r="OX341" s="25">
        <v>776</v>
      </c>
      <c r="OY341" s="39">
        <v>989</v>
      </c>
      <c r="OZ341" s="39">
        <v>1171</v>
      </c>
      <c r="PA341" s="39">
        <v>1254</v>
      </c>
      <c r="PB341" s="39">
        <v>1375</v>
      </c>
      <c r="PC341" s="39">
        <v>1497</v>
      </c>
      <c r="PD341" s="39">
        <v>1542</v>
      </c>
      <c r="PE341" s="39">
        <v>1516</v>
      </c>
      <c r="PF341" s="39">
        <v>1325</v>
      </c>
      <c r="PG341" s="39">
        <v>682</v>
      </c>
      <c r="PH341" s="39">
        <v>1408</v>
      </c>
      <c r="PI341" s="39">
        <v>1482</v>
      </c>
      <c r="PJ341" s="44">
        <v>1633</v>
      </c>
      <c r="PK341" s="44">
        <v>1658</v>
      </c>
      <c r="PL341" s="44">
        <v>1708</v>
      </c>
      <c r="PM341" s="44">
        <v>1785</v>
      </c>
      <c r="PN341" s="44">
        <v>1814</v>
      </c>
      <c r="PO341" s="44">
        <v>1897</v>
      </c>
      <c r="PP341" s="44">
        <v>1913</v>
      </c>
      <c r="PQ341" s="44">
        <v>1851</v>
      </c>
      <c r="PR341" s="44">
        <v>1646</v>
      </c>
      <c r="PS341" s="44">
        <v>1420</v>
      </c>
      <c r="PT341" s="44">
        <v>37.073863636363633</v>
      </c>
      <c r="PU341" s="44">
        <v>37.854251012145752</v>
      </c>
      <c r="PV341" s="44">
        <v>47.519902020820574</v>
      </c>
      <c r="PW341" s="44">
        <v>59.650180940892639</v>
      </c>
      <c r="PX341" s="44">
        <v>68.559718969555036</v>
      </c>
      <c r="PY341" s="44">
        <v>70.252100840336126</v>
      </c>
      <c r="PZ341" s="44">
        <v>75.799338478500559</v>
      </c>
      <c r="QA341" s="44">
        <v>78.914074855034272</v>
      </c>
      <c r="QB341" s="44">
        <v>80.606377417668583</v>
      </c>
      <c r="QC341" s="44">
        <v>81.901674770394379</v>
      </c>
      <c r="QD341" s="44">
        <v>80.498177399756983</v>
      </c>
      <c r="QE341" s="44">
        <v>48.028169014084511</v>
      </c>
      <c r="QF341" s="25">
        <v>562</v>
      </c>
      <c r="QG341" s="25">
        <v>629</v>
      </c>
      <c r="QH341" s="25">
        <v>848</v>
      </c>
      <c r="QI341" s="25">
        <v>998</v>
      </c>
      <c r="QJ341" s="25">
        <v>1132</v>
      </c>
      <c r="QK341" s="25">
        <v>1202</v>
      </c>
      <c r="QL341" s="25">
        <v>1247</v>
      </c>
      <c r="QM341" s="25">
        <v>1392</v>
      </c>
      <c r="QN341" s="25">
        <v>1395</v>
      </c>
      <c r="QO341" s="25">
        <v>1371</v>
      </c>
      <c r="QP341" s="25">
        <v>735</v>
      </c>
      <c r="QQ341" s="25">
        <v>1408</v>
      </c>
      <c r="QR341" s="25">
        <v>1482</v>
      </c>
      <c r="QS341" s="25">
        <v>1633</v>
      </c>
      <c r="QT341" s="25">
        <v>1658</v>
      </c>
      <c r="QU341" s="25">
        <v>1708</v>
      </c>
      <c r="QV341" s="25">
        <v>1785</v>
      </c>
      <c r="QW341" s="25">
        <v>1814</v>
      </c>
      <c r="QX341" s="25">
        <v>1897</v>
      </c>
      <c r="QY341" s="25">
        <v>1913</v>
      </c>
      <c r="QZ341" s="25">
        <v>1851</v>
      </c>
      <c r="RA341" s="25">
        <v>1646</v>
      </c>
      <c r="RB341" s="44">
        <v>39.914772727272727</v>
      </c>
      <c r="RC341" s="44">
        <v>42.442645074224025</v>
      </c>
      <c r="RD341" s="44">
        <v>51.928965094917331</v>
      </c>
      <c r="RE341" s="44">
        <v>60.193003618817855</v>
      </c>
      <c r="RF341" s="44">
        <v>66.276346604215448</v>
      </c>
      <c r="RG341" s="44">
        <v>67.338935574229694</v>
      </c>
      <c r="RH341" s="44">
        <v>68.743109151047406</v>
      </c>
      <c r="RI341" s="44">
        <v>73.379019504480752</v>
      </c>
      <c r="RJ341" s="44">
        <v>72.922111866178767</v>
      </c>
      <c r="RK341" s="44">
        <v>74.06807131280388</v>
      </c>
      <c r="RL341" s="44">
        <v>44.653705953827462</v>
      </c>
      <c r="RM341" s="25">
        <v>749</v>
      </c>
      <c r="RN341" s="25">
        <v>847</v>
      </c>
      <c r="RO341" s="25">
        <v>902</v>
      </c>
      <c r="RP341" s="25">
        <v>931</v>
      </c>
      <c r="RQ341" s="25">
        <v>991</v>
      </c>
      <c r="RR341" s="25">
        <v>1019</v>
      </c>
      <c r="RS341" s="25">
        <v>1015</v>
      </c>
      <c r="RT341" s="25">
        <v>1009</v>
      </c>
      <c r="RU341" s="25">
        <v>982</v>
      </c>
      <c r="RV341" s="25">
        <v>884</v>
      </c>
      <c r="RW341" s="25">
        <v>813</v>
      </c>
      <c r="RX341" s="25">
        <v>689</v>
      </c>
      <c r="RY341" s="25">
        <v>507</v>
      </c>
      <c r="RZ341" s="25">
        <v>588</v>
      </c>
      <c r="SA341" s="25">
        <v>635</v>
      </c>
      <c r="SB341" s="25">
        <v>649</v>
      </c>
      <c r="SC341" s="25">
        <v>721</v>
      </c>
      <c r="SD341" s="25">
        <v>752</v>
      </c>
      <c r="SE341" s="25">
        <v>797</v>
      </c>
      <c r="SF341" s="25">
        <v>848</v>
      </c>
      <c r="SG341" s="25">
        <v>822</v>
      </c>
      <c r="SH341" s="25">
        <v>782</v>
      </c>
      <c r="SI341" s="25">
        <v>753</v>
      </c>
      <c r="SJ341" s="25">
        <v>642</v>
      </c>
      <c r="SK341" s="25">
        <v>439</v>
      </c>
      <c r="SL341" s="25">
        <v>522</v>
      </c>
      <c r="SM341" s="25">
        <v>566</v>
      </c>
      <c r="SN341" s="25">
        <v>592</v>
      </c>
      <c r="SO341" s="25">
        <v>662</v>
      </c>
      <c r="SP341" s="25">
        <v>657</v>
      </c>
      <c r="SQ341" s="25">
        <v>664</v>
      </c>
      <c r="SR341" s="25">
        <v>670</v>
      </c>
      <c r="SS341" s="25">
        <v>622</v>
      </c>
      <c r="ST341" s="25">
        <v>563</v>
      </c>
      <c r="SU341" s="25">
        <v>552</v>
      </c>
      <c r="SV341" s="25">
        <v>480</v>
      </c>
      <c r="SW341" s="44">
        <v>69.674418604651166</v>
      </c>
      <c r="SX341" s="44">
        <v>72.954349698535751</v>
      </c>
      <c r="SY341" s="44">
        <v>70.911949685534594</v>
      </c>
      <c r="SZ341" s="44">
        <v>73.134328358208961</v>
      </c>
      <c r="TA341" s="44">
        <v>73.790022338049141</v>
      </c>
      <c r="TB341" s="44">
        <v>73.840579710144922</v>
      </c>
      <c r="TC341" s="44">
        <v>71.832979476291584</v>
      </c>
      <c r="TD341" s="44">
        <v>67.536813922356089</v>
      </c>
      <c r="TE341" s="44">
        <v>65.205843293492691</v>
      </c>
      <c r="TF341" s="44">
        <v>62.25352112676056</v>
      </c>
      <c r="TG341" s="44">
        <v>63.664839467501956</v>
      </c>
      <c r="TH341" s="44">
        <v>63.914656771799628</v>
      </c>
      <c r="TI341" s="44">
        <v>47.162790697674417</v>
      </c>
      <c r="TJ341" s="44">
        <v>50.645994832041339</v>
      </c>
      <c r="TK341" s="44">
        <v>49.921383647798741</v>
      </c>
      <c r="TL341" s="44">
        <v>50.981932443047917</v>
      </c>
      <c r="TM341" s="44">
        <v>53.685778108711837</v>
      </c>
      <c r="TN341" s="44">
        <v>54.492753623188406</v>
      </c>
      <c r="TO341" s="44">
        <v>56.404812455767875</v>
      </c>
      <c r="TP341" s="44">
        <v>56.760374832663985</v>
      </c>
      <c r="TQ341" s="44">
        <v>54.581673306772906</v>
      </c>
      <c r="TR341" s="44">
        <v>55.070422535211272</v>
      </c>
      <c r="TS341" s="44">
        <v>58.966327329678933</v>
      </c>
      <c r="TT341" s="44">
        <v>59.554730983302406</v>
      </c>
      <c r="TU341" s="44">
        <v>40.837209302325583</v>
      </c>
      <c r="TV341" s="44">
        <v>44.961240310077521</v>
      </c>
      <c r="TW341" s="44">
        <v>44.496855345911953</v>
      </c>
      <c r="TX341" s="44">
        <v>46.504320502749415</v>
      </c>
      <c r="TY341" s="44">
        <v>49.292628443782576</v>
      </c>
      <c r="TZ341" s="44">
        <v>47.608695652173914</v>
      </c>
      <c r="UA341" s="44">
        <v>46.992215145081389</v>
      </c>
      <c r="UB341" s="44">
        <v>44.846050870147259</v>
      </c>
      <c r="UC341" s="44">
        <v>41.301460823373176</v>
      </c>
      <c r="UD341" s="44">
        <v>39.647887323943664</v>
      </c>
      <c r="UE341" s="44">
        <v>43.226311667971807</v>
      </c>
      <c r="UF341" s="44">
        <v>44.526901669758814</v>
      </c>
    </row>
    <row r="342" spans="1:552" x14ac:dyDescent="0.25">
      <c r="A342" s="2" t="str">
        <f t="shared" si="5"/>
        <v>50 Mato Grosso do Sul</v>
      </c>
      <c r="B342" s="2">
        <v>50</v>
      </c>
      <c r="C342" s="2" t="s">
        <v>27</v>
      </c>
      <c r="D342" s="56">
        <v>107</v>
      </c>
      <c r="E342" s="56">
        <v>98</v>
      </c>
      <c r="F342" s="56">
        <v>87</v>
      </c>
      <c r="G342" s="56">
        <v>125</v>
      </c>
      <c r="H342" s="56">
        <v>123</v>
      </c>
      <c r="I342" s="56">
        <v>126</v>
      </c>
      <c r="J342" s="56">
        <v>126</v>
      </c>
      <c r="K342" s="56">
        <v>167</v>
      </c>
      <c r="L342" s="56">
        <v>154</v>
      </c>
      <c r="M342" s="56">
        <v>154</v>
      </c>
      <c r="N342" s="56">
        <v>134</v>
      </c>
      <c r="O342" s="56">
        <v>133</v>
      </c>
      <c r="P342" s="61">
        <v>20</v>
      </c>
      <c r="Q342" s="61">
        <v>35</v>
      </c>
      <c r="R342" s="61">
        <v>28</v>
      </c>
      <c r="S342" s="61">
        <v>39</v>
      </c>
      <c r="T342" s="61">
        <v>52</v>
      </c>
      <c r="U342" s="61">
        <v>61</v>
      </c>
      <c r="V342" s="61">
        <v>53</v>
      </c>
      <c r="W342" s="61">
        <v>89</v>
      </c>
      <c r="X342" s="61">
        <v>95</v>
      </c>
      <c r="Y342" s="61">
        <v>92</v>
      </c>
      <c r="Z342" s="61">
        <v>97</v>
      </c>
      <c r="AA342" s="61">
        <v>82</v>
      </c>
      <c r="AB342" s="62">
        <v>18.691588785046729</v>
      </c>
      <c r="AC342" s="62">
        <v>35.714285714285715</v>
      </c>
      <c r="AD342" s="62">
        <v>32.183908045977013</v>
      </c>
      <c r="AE342" s="62">
        <v>31.2</v>
      </c>
      <c r="AF342" s="62">
        <v>42.276422764227647</v>
      </c>
      <c r="AG342" s="62">
        <v>48.412698412698411</v>
      </c>
      <c r="AH342" s="62">
        <v>42.063492063492063</v>
      </c>
      <c r="AI342" s="62">
        <v>53.293413173652695</v>
      </c>
      <c r="AJ342" s="62">
        <v>61.688311688311693</v>
      </c>
      <c r="AK342" s="62">
        <v>59.740259740259738</v>
      </c>
      <c r="AL342" s="62">
        <v>72.388059701492537</v>
      </c>
      <c r="AM342" s="62">
        <v>61.65413533834586</v>
      </c>
      <c r="AN342" s="25">
        <v>83</v>
      </c>
      <c r="AO342" s="25">
        <v>60</v>
      </c>
      <c r="AP342" s="25">
        <v>56</v>
      </c>
      <c r="AQ342" s="25">
        <v>82</v>
      </c>
      <c r="AR342" s="25">
        <v>64</v>
      </c>
      <c r="AS342" s="25">
        <v>62</v>
      </c>
      <c r="AT342" s="25">
        <v>68</v>
      </c>
      <c r="AU342" s="25">
        <v>74</v>
      </c>
      <c r="AV342" s="25">
        <v>55</v>
      </c>
      <c r="AW342" s="25">
        <v>57</v>
      </c>
      <c r="AX342" s="25">
        <v>32</v>
      </c>
      <c r="AY342" s="25">
        <v>44</v>
      </c>
      <c r="AZ342" s="39">
        <v>77.570093457943926</v>
      </c>
      <c r="BA342" s="39">
        <v>61.224489795918366</v>
      </c>
      <c r="BB342" s="39">
        <v>64.367816091954026</v>
      </c>
      <c r="BC342" s="39">
        <v>65.600000000000009</v>
      </c>
      <c r="BD342" s="39">
        <v>52.032520325203258</v>
      </c>
      <c r="BE342" s="39">
        <v>49.206349206349202</v>
      </c>
      <c r="BF342" s="39">
        <v>53.968253968253968</v>
      </c>
      <c r="BG342" s="39">
        <v>44.311377245508979</v>
      </c>
      <c r="BH342" s="39">
        <v>35.714285714285715</v>
      </c>
      <c r="BI342" s="39">
        <v>37.012987012987011</v>
      </c>
      <c r="BJ342" s="39">
        <v>23.880597014925371</v>
      </c>
      <c r="BK342" s="39">
        <v>33.082706766917291</v>
      </c>
      <c r="BL342" s="61">
        <v>4</v>
      </c>
      <c r="BM342" s="61">
        <v>3</v>
      </c>
      <c r="BN342" s="61">
        <v>3</v>
      </c>
      <c r="BO342" s="61">
        <v>4</v>
      </c>
      <c r="BP342" s="61">
        <v>7</v>
      </c>
      <c r="BQ342" s="61">
        <v>3</v>
      </c>
      <c r="BR342" s="61">
        <v>5</v>
      </c>
      <c r="BS342" s="61">
        <v>4</v>
      </c>
      <c r="BT342" s="61">
        <v>4</v>
      </c>
      <c r="BU342" s="61">
        <v>5</v>
      </c>
      <c r="BV342" s="61">
        <v>5</v>
      </c>
      <c r="BW342" s="61">
        <v>7</v>
      </c>
      <c r="BX342" s="39">
        <v>3.7383177570093453</v>
      </c>
      <c r="BY342" s="39">
        <v>3.0612244897959182</v>
      </c>
      <c r="BZ342" s="39">
        <v>3.4482758620689653</v>
      </c>
      <c r="CA342" s="39">
        <v>3.2</v>
      </c>
      <c r="CB342" s="39">
        <v>5.6910569105691051</v>
      </c>
      <c r="CC342" s="39">
        <v>2.3809523809523809</v>
      </c>
      <c r="CD342" s="39">
        <v>3.9682539682539679</v>
      </c>
      <c r="CE342" s="39">
        <v>2.3952095808383236</v>
      </c>
      <c r="CF342" s="39">
        <v>2.5974025974025974</v>
      </c>
      <c r="CG342" s="39">
        <v>3.2467532467532463</v>
      </c>
      <c r="CH342" s="39">
        <v>3.7313432835820892</v>
      </c>
      <c r="CI342" s="39">
        <v>5.2631578947368416</v>
      </c>
      <c r="CJ342" s="25">
        <v>6</v>
      </c>
      <c r="CK342" s="25">
        <v>16</v>
      </c>
      <c r="CL342" s="25">
        <v>7</v>
      </c>
      <c r="CM342" s="25">
        <v>12</v>
      </c>
      <c r="CN342" s="25">
        <v>11</v>
      </c>
      <c r="CO342" s="25">
        <v>17</v>
      </c>
      <c r="CP342" s="25">
        <v>11</v>
      </c>
      <c r="CQ342" s="25">
        <v>32</v>
      </c>
      <c r="CR342" s="25">
        <v>37</v>
      </c>
      <c r="CS342" s="25">
        <v>33</v>
      </c>
      <c r="CT342" s="25">
        <v>35</v>
      </c>
      <c r="CU342" s="25">
        <v>28</v>
      </c>
      <c r="CV342" s="64">
        <v>2</v>
      </c>
      <c r="CW342" s="64">
        <v>3</v>
      </c>
      <c r="CX342" s="64">
        <v>3</v>
      </c>
      <c r="CY342" s="64">
        <v>1</v>
      </c>
      <c r="CZ342" s="64">
        <v>8</v>
      </c>
      <c r="DA342" s="64">
        <v>4</v>
      </c>
      <c r="DB342" s="64">
        <v>4</v>
      </c>
      <c r="DC342" s="64">
        <v>6</v>
      </c>
      <c r="DD342" s="64">
        <v>6</v>
      </c>
      <c r="DE342" s="64">
        <v>7</v>
      </c>
      <c r="DF342" s="64">
        <v>4</v>
      </c>
      <c r="DG342" s="64">
        <v>6</v>
      </c>
      <c r="DH342" s="33">
        <v>3</v>
      </c>
      <c r="DI342" s="33">
        <v>4</v>
      </c>
      <c r="DJ342" s="33">
        <v>5</v>
      </c>
      <c r="DK342" s="33">
        <v>7</v>
      </c>
      <c r="DL342" s="33">
        <v>5</v>
      </c>
      <c r="DM342" s="33">
        <v>11</v>
      </c>
      <c r="DN342" s="34">
        <v>11</v>
      </c>
      <c r="DO342" s="34">
        <v>11</v>
      </c>
      <c r="DP342" s="34">
        <v>9</v>
      </c>
      <c r="DQ342" s="34">
        <v>11</v>
      </c>
      <c r="DR342" s="34">
        <v>11</v>
      </c>
      <c r="DS342" s="34">
        <v>8</v>
      </c>
      <c r="DT342" s="25">
        <v>11</v>
      </c>
      <c r="DU342" s="25">
        <v>23</v>
      </c>
      <c r="DV342" s="25">
        <v>15</v>
      </c>
      <c r="DW342" s="25">
        <v>20</v>
      </c>
      <c r="DX342" s="25">
        <v>24</v>
      </c>
      <c r="DY342" s="25">
        <v>32</v>
      </c>
      <c r="DZ342" s="25">
        <v>26</v>
      </c>
      <c r="EA342" s="25">
        <v>49</v>
      </c>
      <c r="EB342" s="25">
        <v>52</v>
      </c>
      <c r="EC342" s="25">
        <v>51</v>
      </c>
      <c r="ED342" s="25">
        <v>50</v>
      </c>
      <c r="EE342" s="25">
        <v>42</v>
      </c>
      <c r="EF342" s="34">
        <v>54.54545454545454</v>
      </c>
      <c r="EG342" s="34">
        <v>69.565217391304344</v>
      </c>
      <c r="EH342" s="34">
        <v>46.666666666666664</v>
      </c>
      <c r="EI342" s="34">
        <v>60</v>
      </c>
      <c r="EJ342" s="34">
        <v>45.833333333333329</v>
      </c>
      <c r="EK342" s="34">
        <v>53.125</v>
      </c>
      <c r="EL342" s="34">
        <v>42.307692307692307</v>
      </c>
      <c r="EM342" s="34">
        <v>65.306122448979593</v>
      </c>
      <c r="EN342" s="34">
        <v>71.15384615384616</v>
      </c>
      <c r="EO342" s="34">
        <v>64.705882352941174</v>
      </c>
      <c r="EP342" s="34">
        <v>70</v>
      </c>
      <c r="EQ342" s="34">
        <v>66.666666666666657</v>
      </c>
      <c r="ER342" s="34">
        <v>18.181818181818183</v>
      </c>
      <c r="ES342" s="34">
        <v>13.043478260869565</v>
      </c>
      <c r="ET342" s="34">
        <v>20</v>
      </c>
      <c r="EU342" s="34">
        <v>5</v>
      </c>
      <c r="EV342" s="34">
        <v>33.333333333333329</v>
      </c>
      <c r="EW342" s="34">
        <v>12.5</v>
      </c>
      <c r="EX342" s="34">
        <v>15.384615384615385</v>
      </c>
      <c r="EY342" s="34">
        <v>12.244897959183673</v>
      </c>
      <c r="EZ342" s="34">
        <v>11.538461538461538</v>
      </c>
      <c r="FA342" s="34">
        <v>13.725490196078432</v>
      </c>
      <c r="FB342" s="34">
        <v>8</v>
      </c>
      <c r="FC342" s="34">
        <v>14.285714285714285</v>
      </c>
      <c r="FD342" s="42">
        <v>27.27272727272727</v>
      </c>
      <c r="FE342" s="42">
        <v>17.391304347826086</v>
      </c>
      <c r="FF342" s="42">
        <v>33.333333333333329</v>
      </c>
      <c r="FG342" s="42">
        <v>35</v>
      </c>
      <c r="FH342" s="42">
        <v>20.833333333333336</v>
      </c>
      <c r="FI342" s="42">
        <v>34.375</v>
      </c>
      <c r="FJ342" s="42">
        <v>42.307692307692307</v>
      </c>
      <c r="FK342" s="42">
        <v>22.448979591836736</v>
      </c>
      <c r="FL342" s="42">
        <v>17.307692307692307</v>
      </c>
      <c r="FM342" s="42">
        <v>21.568627450980394</v>
      </c>
      <c r="FN342" s="42">
        <v>22</v>
      </c>
      <c r="FO342" s="42">
        <v>19.047619047619047</v>
      </c>
      <c r="FP342" s="42">
        <v>8</v>
      </c>
      <c r="FQ342" s="34">
        <v>18</v>
      </c>
      <c r="FR342" s="34">
        <v>15</v>
      </c>
      <c r="FS342" s="34">
        <v>15</v>
      </c>
      <c r="FT342" s="34">
        <v>28</v>
      </c>
      <c r="FU342" s="34">
        <v>28</v>
      </c>
      <c r="FV342" s="34">
        <v>19</v>
      </c>
      <c r="FW342" s="34">
        <v>54</v>
      </c>
      <c r="FX342" s="34">
        <v>61</v>
      </c>
      <c r="FY342" s="34">
        <v>56</v>
      </c>
      <c r="FZ342" s="34">
        <v>71</v>
      </c>
      <c r="GA342" s="34">
        <v>57</v>
      </c>
      <c r="GB342" s="2">
        <v>3</v>
      </c>
      <c r="GC342" s="2">
        <v>2</v>
      </c>
      <c r="GD342" s="2">
        <v>4</v>
      </c>
      <c r="GE342" s="2">
        <v>6</v>
      </c>
      <c r="GF342" s="2">
        <v>7</v>
      </c>
      <c r="GG342" s="2">
        <v>9</v>
      </c>
      <c r="GH342" s="2">
        <v>8</v>
      </c>
      <c r="GI342" s="2">
        <v>7</v>
      </c>
      <c r="GJ342" s="2">
        <v>8</v>
      </c>
      <c r="GK342" s="2">
        <v>11</v>
      </c>
      <c r="GL342" s="2">
        <v>8</v>
      </c>
      <c r="GM342" s="2">
        <v>8</v>
      </c>
      <c r="GN342" s="2">
        <v>5</v>
      </c>
      <c r="GO342" s="2">
        <v>8</v>
      </c>
      <c r="GP342" s="2">
        <v>2</v>
      </c>
      <c r="GQ342" s="2">
        <v>12</v>
      </c>
      <c r="GR342" s="2">
        <v>11</v>
      </c>
      <c r="GS342" s="2">
        <v>13</v>
      </c>
      <c r="GT342" s="2">
        <v>15</v>
      </c>
      <c r="GU342" s="2">
        <v>16</v>
      </c>
      <c r="GV342" s="2">
        <v>14</v>
      </c>
      <c r="GW342" s="2">
        <v>10</v>
      </c>
      <c r="GX342" s="2">
        <v>12</v>
      </c>
      <c r="GY342" s="2">
        <v>10</v>
      </c>
      <c r="GZ342" s="2">
        <v>16</v>
      </c>
      <c r="HA342" s="2">
        <v>28</v>
      </c>
      <c r="HB342" s="2">
        <v>21</v>
      </c>
      <c r="HC342" s="2">
        <v>33</v>
      </c>
      <c r="HD342" s="2">
        <v>46</v>
      </c>
      <c r="HE342" s="2">
        <v>50</v>
      </c>
      <c r="HF342" s="2">
        <v>42</v>
      </c>
      <c r="HG342" s="2">
        <v>77</v>
      </c>
      <c r="HH342" s="2">
        <v>83</v>
      </c>
      <c r="HI342" s="2">
        <v>77</v>
      </c>
      <c r="HJ342" s="2">
        <v>91</v>
      </c>
      <c r="HK342" s="2">
        <v>75</v>
      </c>
      <c r="HL342" s="34">
        <v>50</v>
      </c>
      <c r="HM342" s="34">
        <v>64.285714285714292</v>
      </c>
      <c r="HN342" s="34">
        <v>71.428571428571431</v>
      </c>
      <c r="HO342" s="34">
        <v>45.454545454545453</v>
      </c>
      <c r="HP342" s="34">
        <v>60.869565217391312</v>
      </c>
      <c r="HQ342" s="34">
        <v>56.000000000000007</v>
      </c>
      <c r="HR342" s="34">
        <v>45.238095238095241</v>
      </c>
      <c r="HS342" s="34">
        <v>70.129870129870127</v>
      </c>
      <c r="HT342" s="34">
        <v>73.493975903614455</v>
      </c>
      <c r="HU342" s="34">
        <v>72.727272727272734</v>
      </c>
      <c r="HV342" s="34">
        <v>78.021978021978029</v>
      </c>
      <c r="HW342" s="34">
        <v>76</v>
      </c>
      <c r="HX342" s="39">
        <v>18.75</v>
      </c>
      <c r="HY342" s="39">
        <v>7.1428571428571423</v>
      </c>
      <c r="HZ342" s="39">
        <v>19.047619047619047</v>
      </c>
      <c r="IA342" s="39">
        <v>18.181818181818183</v>
      </c>
      <c r="IB342" s="39">
        <v>15.217391304347828</v>
      </c>
      <c r="IC342" s="39">
        <v>18</v>
      </c>
      <c r="ID342" s="39">
        <v>19.047619047619047</v>
      </c>
      <c r="IE342" s="39">
        <v>9.0909090909090917</v>
      </c>
      <c r="IF342" s="39">
        <v>9.6385542168674707</v>
      </c>
      <c r="IG342" s="39">
        <v>14.285714285714285</v>
      </c>
      <c r="IH342" s="39">
        <v>8.791208791208792</v>
      </c>
      <c r="II342" s="39">
        <v>10.666666666666668</v>
      </c>
      <c r="IJ342" s="39">
        <v>31.25</v>
      </c>
      <c r="IK342" s="39">
        <v>28.571428571428569</v>
      </c>
      <c r="IL342" s="39">
        <v>9.5238095238095237</v>
      </c>
      <c r="IM342" s="39">
        <v>36.363636363636367</v>
      </c>
      <c r="IN342" s="39">
        <v>23.913043478260871</v>
      </c>
      <c r="IO342" s="39">
        <v>26</v>
      </c>
      <c r="IP342" s="39">
        <v>35.714285714285715</v>
      </c>
      <c r="IQ342" s="39">
        <v>20.779220779220779</v>
      </c>
      <c r="IR342" s="39">
        <v>16.867469879518072</v>
      </c>
      <c r="IS342" s="39">
        <v>12.987012987012985</v>
      </c>
      <c r="IT342" s="39">
        <v>13.186813186813188</v>
      </c>
      <c r="IU342" s="39">
        <v>13.333333333333334</v>
      </c>
      <c r="IV342" s="39">
        <v>26</v>
      </c>
      <c r="IW342" s="39">
        <v>23</v>
      </c>
      <c r="IX342" s="39">
        <v>30</v>
      </c>
      <c r="IY342" s="39">
        <v>25</v>
      </c>
      <c r="IZ342" s="39">
        <v>32</v>
      </c>
      <c r="JA342" s="39">
        <v>20</v>
      </c>
      <c r="JB342" s="39">
        <v>30</v>
      </c>
      <c r="JC342" s="39">
        <v>34</v>
      </c>
      <c r="JD342" s="35">
        <v>29</v>
      </c>
      <c r="JE342" s="35">
        <v>39</v>
      </c>
      <c r="JF342" s="35">
        <v>22</v>
      </c>
      <c r="JG342" s="35">
        <v>39</v>
      </c>
      <c r="JH342" s="35">
        <v>16</v>
      </c>
      <c r="JI342" s="35">
        <v>12</v>
      </c>
      <c r="JJ342" s="35">
        <v>11</v>
      </c>
      <c r="JK342" s="35">
        <v>25</v>
      </c>
      <c r="JL342" s="35">
        <v>10</v>
      </c>
      <c r="JM342" s="44">
        <v>21</v>
      </c>
      <c r="JN342" s="44">
        <v>20</v>
      </c>
      <c r="JO342" s="44">
        <v>10</v>
      </c>
      <c r="JP342" s="2">
        <v>9</v>
      </c>
      <c r="JQ342" s="2">
        <v>8</v>
      </c>
      <c r="JR342" s="2">
        <v>3</v>
      </c>
      <c r="JS342" s="2">
        <v>1</v>
      </c>
      <c r="JT342" s="2">
        <v>23</v>
      </c>
      <c r="JU342" s="2">
        <v>18</v>
      </c>
      <c r="JV342" s="2">
        <v>9</v>
      </c>
      <c r="JW342" s="2">
        <v>21</v>
      </c>
      <c r="JX342" s="2">
        <v>17</v>
      </c>
      <c r="JY342" s="2">
        <v>12</v>
      </c>
      <c r="JZ342" s="2">
        <v>10</v>
      </c>
      <c r="KA342" s="2">
        <v>23</v>
      </c>
      <c r="KB342" s="39">
        <v>13</v>
      </c>
      <c r="KC342" s="39">
        <v>8</v>
      </c>
      <c r="KD342" s="39">
        <v>6</v>
      </c>
      <c r="KE342" s="39">
        <v>2</v>
      </c>
      <c r="KF342" s="39">
        <v>65</v>
      </c>
      <c r="KG342" s="39">
        <v>53</v>
      </c>
      <c r="KH342" s="39">
        <v>50</v>
      </c>
      <c r="KI342" s="39">
        <v>71</v>
      </c>
      <c r="KJ342" s="39">
        <v>59</v>
      </c>
      <c r="KK342" s="39">
        <v>53</v>
      </c>
      <c r="KL342" s="39">
        <v>60</v>
      </c>
      <c r="KM342" s="39">
        <v>67</v>
      </c>
      <c r="KN342" s="39">
        <v>51</v>
      </c>
      <c r="KO342" s="39">
        <v>55</v>
      </c>
      <c r="KP342" s="39">
        <v>31</v>
      </c>
      <c r="KQ342" s="39">
        <v>42</v>
      </c>
      <c r="KR342" s="44">
        <v>40</v>
      </c>
      <c r="KS342" s="44">
        <v>43.39622641509434</v>
      </c>
      <c r="KT342" s="44">
        <v>60</v>
      </c>
      <c r="KU342" s="44">
        <v>35.2112676056338</v>
      </c>
      <c r="KV342" s="44">
        <v>54.237288135593218</v>
      </c>
      <c r="KW342" s="44">
        <v>37.735849056603776</v>
      </c>
      <c r="KX342" s="44">
        <v>50</v>
      </c>
      <c r="KY342" s="44">
        <v>50.746268656716417</v>
      </c>
      <c r="KZ342" s="44">
        <v>56.862745098039213</v>
      </c>
      <c r="LA342" s="44">
        <v>70.909090909090907</v>
      </c>
      <c r="LB342" s="44">
        <v>70.967741935483872</v>
      </c>
      <c r="LC342" s="44">
        <v>92.857142857142861</v>
      </c>
      <c r="LD342" s="44">
        <v>24.615384615384617</v>
      </c>
      <c r="LE342" s="44">
        <v>22.641509433962266</v>
      </c>
      <c r="LF342" s="44">
        <v>22</v>
      </c>
      <c r="LG342" s="44">
        <v>35.2112676056338</v>
      </c>
      <c r="LH342" s="44">
        <v>16.949152542372879</v>
      </c>
      <c r="LI342" s="44">
        <v>39.622641509433961</v>
      </c>
      <c r="LJ342" s="44">
        <v>33.333333333333329</v>
      </c>
      <c r="LK342" s="44">
        <v>14.925373134328357</v>
      </c>
      <c r="LL342" s="44">
        <v>17.647058823529413</v>
      </c>
      <c r="LM342" s="44">
        <v>14.545454545454545</v>
      </c>
      <c r="LN342" s="44">
        <v>9.67741935483871</v>
      </c>
      <c r="LO342" s="44">
        <v>2.3809523809523809</v>
      </c>
      <c r="LP342" s="44">
        <v>35.384615384615387</v>
      </c>
      <c r="LQ342" s="44">
        <v>33.962264150943398</v>
      </c>
      <c r="LR342" s="44">
        <v>18</v>
      </c>
      <c r="LS342" s="44">
        <v>29.577464788732392</v>
      </c>
      <c r="LT342" s="44">
        <v>28.8135593220339</v>
      </c>
      <c r="LU342" s="44">
        <v>22.641509433962266</v>
      </c>
      <c r="LV342" s="44">
        <v>16.666666666666664</v>
      </c>
      <c r="LW342" s="44">
        <v>34.328358208955223</v>
      </c>
      <c r="LX342" s="44">
        <v>25.490196078431371</v>
      </c>
      <c r="LY342" s="44">
        <v>14.545454545454545</v>
      </c>
      <c r="LZ342" s="44">
        <v>19.35483870967742</v>
      </c>
      <c r="MA342" s="44">
        <v>4.7619047619047619</v>
      </c>
      <c r="MB342" s="39">
        <v>2</v>
      </c>
      <c r="MC342" s="39">
        <v>4</v>
      </c>
      <c r="MD342" s="39">
        <v>6</v>
      </c>
      <c r="ME342" s="39">
        <v>8</v>
      </c>
      <c r="MF342" s="39">
        <v>8</v>
      </c>
      <c r="MG342" s="39">
        <v>12</v>
      </c>
      <c r="MH342" s="39">
        <v>14</v>
      </c>
      <c r="MI342" s="39">
        <v>12</v>
      </c>
      <c r="MJ342" s="39">
        <v>15</v>
      </c>
      <c r="MK342" s="39">
        <v>10</v>
      </c>
      <c r="ML342" s="39">
        <v>9</v>
      </c>
      <c r="MM342" s="39">
        <v>13</v>
      </c>
      <c r="MN342" s="39">
        <v>11</v>
      </c>
      <c r="MO342" s="39">
        <v>23</v>
      </c>
      <c r="MP342" s="39">
        <v>15</v>
      </c>
      <c r="MQ342" s="39">
        <v>20</v>
      </c>
      <c r="MR342" s="39">
        <v>24</v>
      </c>
      <c r="MS342" s="39">
        <v>34</v>
      </c>
      <c r="MT342" s="39">
        <v>25</v>
      </c>
      <c r="MU342" s="39">
        <v>43</v>
      </c>
      <c r="MV342" s="39">
        <v>42</v>
      </c>
      <c r="MW342" s="44">
        <v>36</v>
      </c>
      <c r="MX342" s="44">
        <v>43</v>
      </c>
      <c r="MY342" s="44">
        <v>32</v>
      </c>
      <c r="MZ342" s="44">
        <v>18.181818181818183</v>
      </c>
      <c r="NA342" s="44">
        <v>17.391304347826086</v>
      </c>
      <c r="NB342" s="44">
        <v>40</v>
      </c>
      <c r="NC342" s="44">
        <v>40</v>
      </c>
      <c r="ND342" s="44">
        <v>33.333333333333329</v>
      </c>
      <c r="NE342" s="44">
        <v>35.294117647058826</v>
      </c>
      <c r="NF342" s="44">
        <v>56.000000000000007</v>
      </c>
      <c r="NG342" s="44">
        <v>27.906976744186046</v>
      </c>
      <c r="NH342" s="44">
        <v>35.714285714285715</v>
      </c>
      <c r="NI342" s="44">
        <v>27.777777777777779</v>
      </c>
      <c r="NJ342" s="44">
        <v>20.930232558139537</v>
      </c>
      <c r="NK342" s="44">
        <v>40.625</v>
      </c>
      <c r="NL342" s="39">
        <v>2</v>
      </c>
      <c r="NM342" s="39">
        <v>1</v>
      </c>
      <c r="NN342" s="39">
        <v>2</v>
      </c>
      <c r="NO342" s="39">
        <v>0</v>
      </c>
      <c r="NP342" s="39">
        <v>2</v>
      </c>
      <c r="NQ342" s="39">
        <v>1</v>
      </c>
      <c r="NR342" s="39">
        <v>2</v>
      </c>
      <c r="NS342" s="39">
        <v>1</v>
      </c>
      <c r="NT342" s="39">
        <v>0</v>
      </c>
      <c r="NU342" s="39">
        <v>2</v>
      </c>
      <c r="NV342" s="39">
        <v>0</v>
      </c>
      <c r="NW342" s="39">
        <v>1</v>
      </c>
      <c r="NX342" s="39">
        <v>12</v>
      </c>
      <c r="NY342" s="39">
        <v>7</v>
      </c>
      <c r="NZ342" s="39">
        <v>8</v>
      </c>
      <c r="OA342" s="39">
        <v>7</v>
      </c>
      <c r="OB342" s="39">
        <v>12</v>
      </c>
      <c r="OC342" s="39">
        <v>8</v>
      </c>
      <c r="OD342" s="44">
        <v>7</v>
      </c>
      <c r="OE342" s="44">
        <v>1</v>
      </c>
      <c r="OF342" s="44">
        <v>1</v>
      </c>
      <c r="OG342" s="44">
        <v>5</v>
      </c>
      <c r="OH342" s="44">
        <v>0</v>
      </c>
      <c r="OI342" s="44">
        <v>3</v>
      </c>
      <c r="OJ342" s="44">
        <v>16.666666666666664</v>
      </c>
      <c r="OK342" s="44">
        <v>14.285714285714285</v>
      </c>
      <c r="OL342" s="44">
        <v>25</v>
      </c>
      <c r="OM342" s="44">
        <v>0</v>
      </c>
      <c r="ON342" s="44">
        <v>16.666666666666664</v>
      </c>
      <c r="OO342" s="44">
        <v>12.5</v>
      </c>
      <c r="OP342" s="44">
        <v>28.571428571428569</v>
      </c>
      <c r="OQ342" s="44">
        <v>100</v>
      </c>
      <c r="OR342" s="44">
        <v>0</v>
      </c>
      <c r="OS342" s="44">
        <v>40</v>
      </c>
      <c r="OT342" s="44">
        <v>999999999</v>
      </c>
      <c r="OU342" s="44">
        <v>33.333333333333329</v>
      </c>
      <c r="OV342" s="25">
        <v>48</v>
      </c>
      <c r="OW342" s="25">
        <v>49</v>
      </c>
      <c r="OX342" s="25">
        <v>53</v>
      </c>
      <c r="OY342" s="39">
        <v>79</v>
      </c>
      <c r="OZ342" s="39">
        <v>97</v>
      </c>
      <c r="PA342" s="39">
        <v>128</v>
      </c>
      <c r="PB342" s="39">
        <v>125</v>
      </c>
      <c r="PC342" s="39">
        <v>162</v>
      </c>
      <c r="PD342" s="39">
        <v>164</v>
      </c>
      <c r="PE342" s="39">
        <v>166</v>
      </c>
      <c r="PF342" s="39">
        <v>125</v>
      </c>
      <c r="PG342" s="39">
        <v>80</v>
      </c>
      <c r="PH342" s="39">
        <v>134</v>
      </c>
      <c r="PI342" s="39">
        <v>127</v>
      </c>
      <c r="PJ342" s="44">
        <v>121</v>
      </c>
      <c r="PK342" s="44">
        <v>141</v>
      </c>
      <c r="PL342" s="44">
        <v>161</v>
      </c>
      <c r="PM342" s="44">
        <v>172</v>
      </c>
      <c r="PN342" s="44">
        <v>161</v>
      </c>
      <c r="PO342" s="44">
        <v>197</v>
      </c>
      <c r="PP342" s="44">
        <v>208</v>
      </c>
      <c r="PQ342" s="44">
        <v>201</v>
      </c>
      <c r="PR342" s="44">
        <v>171</v>
      </c>
      <c r="PS342" s="44">
        <v>170</v>
      </c>
      <c r="PT342" s="44">
        <v>35.820895522388057</v>
      </c>
      <c r="PU342" s="44">
        <v>38.582677165354326</v>
      </c>
      <c r="PV342" s="44">
        <v>43.801652892561982</v>
      </c>
      <c r="PW342" s="44">
        <v>56.028368794326241</v>
      </c>
      <c r="PX342" s="44">
        <v>60.248447204968947</v>
      </c>
      <c r="PY342" s="44">
        <v>74.418604651162795</v>
      </c>
      <c r="PZ342" s="44">
        <v>77.639751552795033</v>
      </c>
      <c r="QA342" s="44">
        <v>82.233502538071065</v>
      </c>
      <c r="QB342" s="44">
        <v>78.84615384615384</v>
      </c>
      <c r="QC342" s="44">
        <v>82.587064676616919</v>
      </c>
      <c r="QD342" s="44">
        <v>73.099415204678365</v>
      </c>
      <c r="QE342" s="44">
        <v>47.058823529411761</v>
      </c>
      <c r="QF342" s="25">
        <v>52</v>
      </c>
      <c r="QG342" s="25">
        <v>53</v>
      </c>
      <c r="QH342" s="25">
        <v>57</v>
      </c>
      <c r="QI342" s="25">
        <v>85</v>
      </c>
      <c r="QJ342" s="25">
        <v>100</v>
      </c>
      <c r="QK342" s="25">
        <v>119</v>
      </c>
      <c r="QL342" s="25">
        <v>115</v>
      </c>
      <c r="QM342" s="25">
        <v>142</v>
      </c>
      <c r="QN342" s="25">
        <v>153</v>
      </c>
      <c r="QO342" s="25">
        <v>144</v>
      </c>
      <c r="QP342" s="25">
        <v>67</v>
      </c>
      <c r="QQ342" s="25">
        <v>134</v>
      </c>
      <c r="QR342" s="25">
        <v>127</v>
      </c>
      <c r="QS342" s="25">
        <v>121</v>
      </c>
      <c r="QT342" s="25">
        <v>141</v>
      </c>
      <c r="QU342" s="25">
        <v>161</v>
      </c>
      <c r="QV342" s="25">
        <v>172</v>
      </c>
      <c r="QW342" s="25">
        <v>161</v>
      </c>
      <c r="QX342" s="25">
        <v>197</v>
      </c>
      <c r="QY342" s="25">
        <v>208</v>
      </c>
      <c r="QZ342" s="25">
        <v>201</v>
      </c>
      <c r="RA342" s="25">
        <v>171</v>
      </c>
      <c r="RB342" s="44">
        <v>38.805970149253731</v>
      </c>
      <c r="RC342" s="44">
        <v>41.732283464566926</v>
      </c>
      <c r="RD342" s="44">
        <v>47.107438016528924</v>
      </c>
      <c r="RE342" s="44">
        <v>60.283687943262407</v>
      </c>
      <c r="RF342" s="44">
        <v>62.11180124223602</v>
      </c>
      <c r="RG342" s="44">
        <v>69.186046511627907</v>
      </c>
      <c r="RH342" s="44">
        <v>71.428571428571431</v>
      </c>
      <c r="RI342" s="44">
        <v>72.081218274111677</v>
      </c>
      <c r="RJ342" s="44">
        <v>73.557692307692307</v>
      </c>
      <c r="RK342" s="44">
        <v>71.641791044776113</v>
      </c>
      <c r="RL342" s="44">
        <v>39.1812865497076</v>
      </c>
      <c r="RM342" s="25">
        <v>66</v>
      </c>
      <c r="RN342" s="25">
        <v>53</v>
      </c>
      <c r="RO342" s="25">
        <v>61</v>
      </c>
      <c r="RP342" s="25">
        <v>89</v>
      </c>
      <c r="RQ342" s="25">
        <v>84</v>
      </c>
      <c r="RR342" s="25">
        <v>89</v>
      </c>
      <c r="RS342" s="25">
        <v>82</v>
      </c>
      <c r="RT342" s="25">
        <v>108</v>
      </c>
      <c r="RU342" s="25">
        <v>119</v>
      </c>
      <c r="RV342" s="25">
        <v>116</v>
      </c>
      <c r="RW342" s="25">
        <v>92</v>
      </c>
      <c r="RX342" s="25">
        <v>100</v>
      </c>
      <c r="RY342" s="25">
        <v>39</v>
      </c>
      <c r="RZ342" s="25">
        <v>34</v>
      </c>
      <c r="SA342" s="25">
        <v>41</v>
      </c>
      <c r="SB342" s="25">
        <v>52</v>
      </c>
      <c r="SC342" s="25">
        <v>52</v>
      </c>
      <c r="SD342" s="25">
        <v>55</v>
      </c>
      <c r="SE342" s="25">
        <v>51</v>
      </c>
      <c r="SF342" s="25">
        <v>76</v>
      </c>
      <c r="SG342" s="25">
        <v>67</v>
      </c>
      <c r="SH342" s="25">
        <v>80</v>
      </c>
      <c r="SI342" s="25">
        <v>72</v>
      </c>
      <c r="SJ342" s="25">
        <v>77</v>
      </c>
      <c r="SK342" s="25">
        <v>33</v>
      </c>
      <c r="SL342" s="25">
        <v>20</v>
      </c>
      <c r="SM342" s="25">
        <v>37</v>
      </c>
      <c r="SN342" s="25">
        <v>41</v>
      </c>
      <c r="SO342" s="25">
        <v>42</v>
      </c>
      <c r="SP342" s="25">
        <v>47</v>
      </c>
      <c r="SQ342" s="25">
        <v>39</v>
      </c>
      <c r="SR342" s="25">
        <v>55</v>
      </c>
      <c r="SS342" s="25">
        <v>55</v>
      </c>
      <c r="ST342" s="25">
        <v>68</v>
      </c>
      <c r="SU342" s="25">
        <v>54</v>
      </c>
      <c r="SV342" s="25">
        <v>66</v>
      </c>
      <c r="SW342" s="44">
        <v>61.682242990654203</v>
      </c>
      <c r="SX342" s="44">
        <v>54.081632653061227</v>
      </c>
      <c r="SY342" s="44">
        <v>70.114942528735639</v>
      </c>
      <c r="SZ342" s="44">
        <v>71.2</v>
      </c>
      <c r="TA342" s="44">
        <v>68.292682926829272</v>
      </c>
      <c r="TB342" s="44">
        <v>70.634920634920633</v>
      </c>
      <c r="TC342" s="44">
        <v>65.079365079365076</v>
      </c>
      <c r="TD342" s="44">
        <v>64.670658682634723</v>
      </c>
      <c r="TE342" s="44">
        <v>77.272727272727266</v>
      </c>
      <c r="TF342" s="44">
        <v>75.324675324675326</v>
      </c>
      <c r="TG342" s="44">
        <v>68.656716417910445</v>
      </c>
      <c r="TH342" s="44">
        <v>75.187969924812023</v>
      </c>
      <c r="TI342" s="44">
        <v>36.44859813084112</v>
      </c>
      <c r="TJ342" s="44">
        <v>34.693877551020407</v>
      </c>
      <c r="TK342" s="44">
        <v>47.126436781609193</v>
      </c>
      <c r="TL342" s="44">
        <v>41.6</v>
      </c>
      <c r="TM342" s="44">
        <v>42.276422764227647</v>
      </c>
      <c r="TN342" s="44">
        <v>43.650793650793652</v>
      </c>
      <c r="TO342" s="44">
        <v>40.476190476190474</v>
      </c>
      <c r="TP342" s="44">
        <v>45.508982035928142</v>
      </c>
      <c r="TQ342" s="44">
        <v>43.506493506493506</v>
      </c>
      <c r="TR342" s="44">
        <v>51.94805194805194</v>
      </c>
      <c r="TS342" s="44">
        <v>53.731343283582092</v>
      </c>
      <c r="TT342" s="44">
        <v>57.894736842105267</v>
      </c>
      <c r="TU342" s="44">
        <v>30.841121495327101</v>
      </c>
      <c r="TV342" s="44">
        <v>20.408163265306122</v>
      </c>
      <c r="TW342" s="44">
        <v>42.528735632183903</v>
      </c>
      <c r="TX342" s="44">
        <v>32.800000000000004</v>
      </c>
      <c r="TY342" s="44">
        <v>34.146341463414636</v>
      </c>
      <c r="TZ342" s="44">
        <v>37.301587301587304</v>
      </c>
      <c r="UA342" s="44">
        <v>30.952380952380953</v>
      </c>
      <c r="UB342" s="44">
        <v>32.934131736526943</v>
      </c>
      <c r="UC342" s="44">
        <v>35.714285714285715</v>
      </c>
      <c r="UD342" s="44">
        <v>44.155844155844157</v>
      </c>
      <c r="UE342" s="44">
        <v>40.298507462686565</v>
      </c>
      <c r="UF342" s="44">
        <v>49.624060150375939</v>
      </c>
    </row>
    <row r="343" spans="1:552" x14ac:dyDescent="0.25">
      <c r="A343" s="2" t="str">
        <f t="shared" si="5"/>
        <v>51 Mato Grosso</v>
      </c>
      <c r="B343" s="2">
        <v>51</v>
      </c>
      <c r="C343" s="2" t="s">
        <v>28</v>
      </c>
      <c r="D343" s="56">
        <v>123</v>
      </c>
      <c r="E343" s="56">
        <v>122</v>
      </c>
      <c r="F343" s="56">
        <v>150</v>
      </c>
      <c r="G343" s="56">
        <v>167</v>
      </c>
      <c r="H343" s="56">
        <v>145</v>
      </c>
      <c r="I343" s="56">
        <v>142</v>
      </c>
      <c r="J343" s="56">
        <v>163</v>
      </c>
      <c r="K343" s="56">
        <v>173</v>
      </c>
      <c r="L343" s="56">
        <v>207</v>
      </c>
      <c r="M343" s="56">
        <v>197</v>
      </c>
      <c r="N343" s="56">
        <v>194</v>
      </c>
      <c r="O343" s="56">
        <v>204</v>
      </c>
      <c r="P343" s="61">
        <v>45</v>
      </c>
      <c r="Q343" s="61">
        <v>60</v>
      </c>
      <c r="R343" s="61">
        <v>67</v>
      </c>
      <c r="S343" s="61">
        <v>85</v>
      </c>
      <c r="T343" s="61">
        <v>78</v>
      </c>
      <c r="U343" s="61">
        <v>75</v>
      </c>
      <c r="V343" s="61">
        <v>87</v>
      </c>
      <c r="W343" s="61">
        <v>115</v>
      </c>
      <c r="X343" s="61">
        <v>117</v>
      </c>
      <c r="Y343" s="61">
        <v>117</v>
      </c>
      <c r="Z343" s="61">
        <v>134</v>
      </c>
      <c r="AA343" s="61">
        <v>132</v>
      </c>
      <c r="AB343" s="62">
        <v>36.585365853658537</v>
      </c>
      <c r="AC343" s="62">
        <v>49.180327868852459</v>
      </c>
      <c r="AD343" s="62">
        <v>44.666666666666664</v>
      </c>
      <c r="AE343" s="62">
        <v>50.898203592814376</v>
      </c>
      <c r="AF343" s="62">
        <v>53.793103448275858</v>
      </c>
      <c r="AG343" s="62">
        <v>52.816901408450704</v>
      </c>
      <c r="AH343" s="62">
        <v>53.374233128834362</v>
      </c>
      <c r="AI343" s="62">
        <v>66.473988439306353</v>
      </c>
      <c r="AJ343" s="62">
        <v>56.521739130434781</v>
      </c>
      <c r="AK343" s="62">
        <v>59.390862944162436</v>
      </c>
      <c r="AL343" s="62">
        <v>69.072164948453604</v>
      </c>
      <c r="AM343" s="62">
        <v>64.705882352941174</v>
      </c>
      <c r="AN343" s="25">
        <v>76</v>
      </c>
      <c r="AO343" s="25">
        <v>61</v>
      </c>
      <c r="AP343" s="25">
        <v>80</v>
      </c>
      <c r="AQ343" s="25">
        <v>78</v>
      </c>
      <c r="AR343" s="25">
        <v>63</v>
      </c>
      <c r="AS343" s="25">
        <v>65</v>
      </c>
      <c r="AT343" s="25">
        <v>72</v>
      </c>
      <c r="AU343" s="25">
        <v>57</v>
      </c>
      <c r="AV343" s="25">
        <v>81</v>
      </c>
      <c r="AW343" s="25">
        <v>72</v>
      </c>
      <c r="AX343" s="25">
        <v>52</v>
      </c>
      <c r="AY343" s="25">
        <v>67</v>
      </c>
      <c r="AZ343" s="39">
        <v>61.788617886178862</v>
      </c>
      <c r="BA343" s="39">
        <v>50</v>
      </c>
      <c r="BB343" s="39">
        <v>53.333333333333336</v>
      </c>
      <c r="BC343" s="39">
        <v>46.706586826347305</v>
      </c>
      <c r="BD343" s="39">
        <v>43.448275862068961</v>
      </c>
      <c r="BE343" s="39">
        <v>45.774647887323944</v>
      </c>
      <c r="BF343" s="39">
        <v>44.171779141104295</v>
      </c>
      <c r="BG343" s="39">
        <v>32.947976878612714</v>
      </c>
      <c r="BH343" s="39">
        <v>39.130434782608695</v>
      </c>
      <c r="BI343" s="39">
        <v>36.548223350253807</v>
      </c>
      <c r="BJ343" s="39">
        <v>26.804123711340207</v>
      </c>
      <c r="BK343" s="39">
        <v>32.843137254901961</v>
      </c>
      <c r="BL343" s="61">
        <v>2</v>
      </c>
      <c r="BM343" s="61">
        <v>1</v>
      </c>
      <c r="BN343" s="61">
        <v>3</v>
      </c>
      <c r="BO343" s="61">
        <v>4</v>
      </c>
      <c r="BP343" s="61">
        <v>4</v>
      </c>
      <c r="BQ343" s="61">
        <v>2</v>
      </c>
      <c r="BR343" s="61">
        <v>4</v>
      </c>
      <c r="BS343" s="61">
        <v>1</v>
      </c>
      <c r="BT343" s="61">
        <v>9</v>
      </c>
      <c r="BU343" s="61">
        <v>8</v>
      </c>
      <c r="BV343" s="61">
        <v>8</v>
      </c>
      <c r="BW343" s="61">
        <v>5</v>
      </c>
      <c r="BX343" s="39">
        <v>1.6260162601626018</v>
      </c>
      <c r="BY343" s="39">
        <v>0.81967213114754101</v>
      </c>
      <c r="BZ343" s="39">
        <v>2</v>
      </c>
      <c r="CA343" s="39">
        <v>2.3952095808383236</v>
      </c>
      <c r="CB343" s="39">
        <v>2.7586206896551726</v>
      </c>
      <c r="CC343" s="39">
        <v>1.4084507042253522</v>
      </c>
      <c r="CD343" s="39">
        <v>2.4539877300613497</v>
      </c>
      <c r="CE343" s="39">
        <v>0.57803468208092479</v>
      </c>
      <c r="CF343" s="39">
        <v>4.3478260869565215</v>
      </c>
      <c r="CG343" s="39">
        <v>4.0609137055837561</v>
      </c>
      <c r="CH343" s="39">
        <v>4.1237113402061851</v>
      </c>
      <c r="CI343" s="39">
        <v>2.4509803921568629</v>
      </c>
      <c r="CJ343" s="25">
        <v>14</v>
      </c>
      <c r="CK343" s="25">
        <v>10</v>
      </c>
      <c r="CL343" s="25">
        <v>20</v>
      </c>
      <c r="CM343" s="25">
        <v>23</v>
      </c>
      <c r="CN343" s="25">
        <v>24</v>
      </c>
      <c r="CO343" s="25">
        <v>24</v>
      </c>
      <c r="CP343" s="25">
        <v>27</v>
      </c>
      <c r="CQ343" s="25">
        <v>44</v>
      </c>
      <c r="CR343" s="25">
        <v>53</v>
      </c>
      <c r="CS343" s="25">
        <v>60</v>
      </c>
      <c r="CT343" s="25">
        <v>48</v>
      </c>
      <c r="CU343" s="25">
        <v>53</v>
      </c>
      <c r="CV343" s="64">
        <v>3</v>
      </c>
      <c r="CW343" s="64">
        <v>8</v>
      </c>
      <c r="CX343" s="64">
        <v>10</v>
      </c>
      <c r="CY343" s="64">
        <v>12</v>
      </c>
      <c r="CZ343" s="64">
        <v>5</v>
      </c>
      <c r="DA343" s="64">
        <v>7</v>
      </c>
      <c r="DB343" s="64">
        <v>6</v>
      </c>
      <c r="DC343" s="64">
        <v>6</v>
      </c>
      <c r="DD343" s="64">
        <v>8</v>
      </c>
      <c r="DE343" s="64">
        <v>6</v>
      </c>
      <c r="DF343" s="64">
        <v>5</v>
      </c>
      <c r="DG343" s="64">
        <v>4</v>
      </c>
      <c r="DH343" s="33">
        <v>13</v>
      </c>
      <c r="DI343" s="33">
        <v>15</v>
      </c>
      <c r="DJ343" s="33">
        <v>12</v>
      </c>
      <c r="DK343" s="33">
        <v>19</v>
      </c>
      <c r="DL343" s="33">
        <v>12</v>
      </c>
      <c r="DM343" s="33">
        <v>14</v>
      </c>
      <c r="DN343" s="34">
        <v>10</v>
      </c>
      <c r="DO343" s="34">
        <v>8</v>
      </c>
      <c r="DP343" s="34">
        <v>3</v>
      </c>
      <c r="DQ343" s="34">
        <v>11</v>
      </c>
      <c r="DR343" s="34">
        <v>11</v>
      </c>
      <c r="DS343" s="34">
        <v>9</v>
      </c>
      <c r="DT343" s="25">
        <v>30</v>
      </c>
      <c r="DU343" s="25">
        <v>33</v>
      </c>
      <c r="DV343" s="25">
        <v>42</v>
      </c>
      <c r="DW343" s="25">
        <v>54</v>
      </c>
      <c r="DX343" s="25">
        <v>41</v>
      </c>
      <c r="DY343" s="25">
        <v>45</v>
      </c>
      <c r="DZ343" s="25">
        <v>43</v>
      </c>
      <c r="EA343" s="25">
        <v>58</v>
      </c>
      <c r="EB343" s="25">
        <v>64</v>
      </c>
      <c r="EC343" s="25">
        <v>77</v>
      </c>
      <c r="ED343" s="25">
        <v>64</v>
      </c>
      <c r="EE343" s="25">
        <v>66</v>
      </c>
      <c r="EF343" s="34">
        <v>46.666666666666664</v>
      </c>
      <c r="EG343" s="34">
        <v>30.303030303030305</v>
      </c>
      <c r="EH343" s="34">
        <v>47.619047619047613</v>
      </c>
      <c r="EI343" s="34">
        <v>42.592592592592595</v>
      </c>
      <c r="EJ343" s="34">
        <v>58.536585365853654</v>
      </c>
      <c r="EK343" s="34">
        <v>53.333333333333336</v>
      </c>
      <c r="EL343" s="34">
        <v>62.790697674418603</v>
      </c>
      <c r="EM343" s="34">
        <v>75.862068965517238</v>
      </c>
      <c r="EN343" s="34">
        <v>82.8125</v>
      </c>
      <c r="EO343" s="34">
        <v>77.922077922077932</v>
      </c>
      <c r="EP343" s="34">
        <v>75</v>
      </c>
      <c r="EQ343" s="34">
        <v>80.303030303030297</v>
      </c>
      <c r="ER343" s="34">
        <v>10</v>
      </c>
      <c r="ES343" s="34">
        <v>24.242424242424242</v>
      </c>
      <c r="ET343" s="34">
        <v>23.809523809523807</v>
      </c>
      <c r="EU343" s="34">
        <v>22.222222222222221</v>
      </c>
      <c r="EV343" s="34">
        <v>12.195121951219512</v>
      </c>
      <c r="EW343" s="34">
        <v>15.555555555555555</v>
      </c>
      <c r="EX343" s="34">
        <v>13.953488372093023</v>
      </c>
      <c r="EY343" s="34">
        <v>10.344827586206897</v>
      </c>
      <c r="EZ343" s="34">
        <v>12.5</v>
      </c>
      <c r="FA343" s="34">
        <v>7.7922077922077921</v>
      </c>
      <c r="FB343" s="34">
        <v>7.8125</v>
      </c>
      <c r="FC343" s="34">
        <v>6.0606060606060606</v>
      </c>
      <c r="FD343" s="42">
        <v>43.333333333333336</v>
      </c>
      <c r="FE343" s="42">
        <v>45.454545454545453</v>
      </c>
      <c r="FF343" s="42">
        <v>28.571428571428569</v>
      </c>
      <c r="FG343" s="42">
        <v>35.185185185185183</v>
      </c>
      <c r="FH343" s="42">
        <v>29.268292682926827</v>
      </c>
      <c r="FI343" s="42">
        <v>31.111111111111111</v>
      </c>
      <c r="FJ343" s="42">
        <v>23.255813953488371</v>
      </c>
      <c r="FK343" s="42">
        <v>13.793103448275861</v>
      </c>
      <c r="FL343" s="42">
        <v>4.6875</v>
      </c>
      <c r="FM343" s="42">
        <v>14.285714285714285</v>
      </c>
      <c r="FN343" s="42">
        <v>17.1875</v>
      </c>
      <c r="FO343" s="42">
        <v>13.636363636363635</v>
      </c>
      <c r="FP343" s="42">
        <v>21</v>
      </c>
      <c r="FQ343" s="34">
        <v>20</v>
      </c>
      <c r="FR343" s="34">
        <v>34</v>
      </c>
      <c r="FS343" s="34">
        <v>49</v>
      </c>
      <c r="FT343" s="34">
        <v>34</v>
      </c>
      <c r="FU343" s="34">
        <v>39</v>
      </c>
      <c r="FV343" s="34">
        <v>56</v>
      </c>
      <c r="FW343" s="34">
        <v>69</v>
      </c>
      <c r="FX343" s="34">
        <v>87</v>
      </c>
      <c r="FY343" s="34">
        <v>79</v>
      </c>
      <c r="FZ343" s="34">
        <v>95</v>
      </c>
      <c r="GA343" s="34">
        <v>90</v>
      </c>
      <c r="GB343" s="2">
        <v>4</v>
      </c>
      <c r="GC343" s="2">
        <v>12</v>
      </c>
      <c r="GD343" s="2">
        <v>9</v>
      </c>
      <c r="GE343" s="2">
        <v>9</v>
      </c>
      <c r="GF343" s="2">
        <v>10</v>
      </c>
      <c r="GG343" s="2">
        <v>10</v>
      </c>
      <c r="GH343" s="2">
        <v>7</v>
      </c>
      <c r="GI343" s="2">
        <v>13</v>
      </c>
      <c r="GJ343" s="2">
        <v>10</v>
      </c>
      <c r="GK343" s="2">
        <v>8</v>
      </c>
      <c r="GL343" s="2">
        <v>7</v>
      </c>
      <c r="GM343" s="2">
        <v>14</v>
      </c>
      <c r="GN343" s="2">
        <v>11</v>
      </c>
      <c r="GO343" s="2">
        <v>19</v>
      </c>
      <c r="GP343" s="2">
        <v>14</v>
      </c>
      <c r="GQ343" s="2">
        <v>16</v>
      </c>
      <c r="GR343" s="2">
        <v>23</v>
      </c>
      <c r="GS343" s="2">
        <v>17</v>
      </c>
      <c r="GT343" s="2">
        <v>11</v>
      </c>
      <c r="GU343" s="2">
        <v>13</v>
      </c>
      <c r="GV343" s="2">
        <v>6</v>
      </c>
      <c r="GW343" s="2">
        <v>9</v>
      </c>
      <c r="GX343" s="2">
        <v>10</v>
      </c>
      <c r="GY343" s="2">
        <v>7</v>
      </c>
      <c r="GZ343" s="2">
        <v>36</v>
      </c>
      <c r="HA343" s="2">
        <v>51</v>
      </c>
      <c r="HB343" s="2">
        <v>57</v>
      </c>
      <c r="HC343" s="2">
        <v>74</v>
      </c>
      <c r="HD343" s="2">
        <v>67</v>
      </c>
      <c r="HE343" s="2">
        <v>66</v>
      </c>
      <c r="HF343" s="2">
        <v>74</v>
      </c>
      <c r="HG343" s="2">
        <v>95</v>
      </c>
      <c r="HH343" s="2">
        <v>103</v>
      </c>
      <c r="HI343" s="2">
        <v>96</v>
      </c>
      <c r="HJ343" s="2">
        <v>112</v>
      </c>
      <c r="HK343" s="2">
        <v>111</v>
      </c>
      <c r="HL343" s="34">
        <v>58.333333333333336</v>
      </c>
      <c r="HM343" s="34">
        <v>39.215686274509807</v>
      </c>
      <c r="HN343" s="34">
        <v>59.649122807017541</v>
      </c>
      <c r="HO343" s="34">
        <v>66.21621621621621</v>
      </c>
      <c r="HP343" s="34">
        <v>50.746268656716417</v>
      </c>
      <c r="HQ343" s="34">
        <v>59.090909090909093</v>
      </c>
      <c r="HR343" s="34">
        <v>75.675675675675677</v>
      </c>
      <c r="HS343" s="34">
        <v>72.631578947368425</v>
      </c>
      <c r="HT343" s="34">
        <v>84.466019417475721</v>
      </c>
      <c r="HU343" s="34">
        <v>82.291666666666657</v>
      </c>
      <c r="HV343" s="34">
        <v>84.821428571428569</v>
      </c>
      <c r="HW343" s="34">
        <v>81.081081081081081</v>
      </c>
      <c r="HX343" s="39">
        <v>11.111111111111111</v>
      </c>
      <c r="HY343" s="39">
        <v>23.52941176470588</v>
      </c>
      <c r="HZ343" s="39">
        <v>15.789473684210526</v>
      </c>
      <c r="IA343" s="39">
        <v>12.162162162162163</v>
      </c>
      <c r="IB343" s="39">
        <v>14.925373134328357</v>
      </c>
      <c r="IC343" s="39">
        <v>15.151515151515152</v>
      </c>
      <c r="ID343" s="39">
        <v>9.4594594594594597</v>
      </c>
      <c r="IE343" s="39">
        <v>13.684210526315791</v>
      </c>
      <c r="IF343" s="39">
        <v>9.7087378640776691</v>
      </c>
      <c r="IG343" s="39">
        <v>8.3333333333333321</v>
      </c>
      <c r="IH343" s="39">
        <v>6.25</v>
      </c>
      <c r="II343" s="39">
        <v>12.612612612612612</v>
      </c>
      <c r="IJ343" s="39">
        <v>30.555555555555557</v>
      </c>
      <c r="IK343" s="39">
        <v>37.254901960784316</v>
      </c>
      <c r="IL343" s="39">
        <v>24.561403508771928</v>
      </c>
      <c r="IM343" s="39">
        <v>21.621621621621621</v>
      </c>
      <c r="IN343" s="39">
        <v>34.328358208955223</v>
      </c>
      <c r="IO343" s="39">
        <v>25.757575757575758</v>
      </c>
      <c r="IP343" s="39">
        <v>14.864864864864865</v>
      </c>
      <c r="IQ343" s="39">
        <v>13.684210526315791</v>
      </c>
      <c r="IR343" s="39">
        <v>5.825242718446602</v>
      </c>
      <c r="IS343" s="39">
        <v>9.375</v>
      </c>
      <c r="IT343" s="39">
        <v>8.9285714285714288</v>
      </c>
      <c r="IU343" s="39">
        <v>6.3063063063063058</v>
      </c>
      <c r="IV343" s="39">
        <v>14</v>
      </c>
      <c r="IW343" s="39">
        <v>17</v>
      </c>
      <c r="IX343" s="39">
        <v>31</v>
      </c>
      <c r="IY343" s="39">
        <v>23</v>
      </c>
      <c r="IZ343" s="39">
        <v>23</v>
      </c>
      <c r="JA343" s="39">
        <v>22</v>
      </c>
      <c r="JB343" s="39">
        <v>44</v>
      </c>
      <c r="JC343" s="39">
        <v>24</v>
      </c>
      <c r="JD343" s="35">
        <v>47</v>
      </c>
      <c r="JE343" s="35">
        <v>39</v>
      </c>
      <c r="JF343" s="35">
        <v>30</v>
      </c>
      <c r="JG343" s="35">
        <v>50</v>
      </c>
      <c r="JH343" s="35">
        <v>19</v>
      </c>
      <c r="JI343" s="35">
        <v>12</v>
      </c>
      <c r="JJ343" s="35">
        <v>20</v>
      </c>
      <c r="JK343" s="35">
        <v>19</v>
      </c>
      <c r="JL343" s="35">
        <v>17</v>
      </c>
      <c r="JM343" s="44">
        <v>14</v>
      </c>
      <c r="JN343" s="44">
        <v>14</v>
      </c>
      <c r="JO343" s="44">
        <v>9</v>
      </c>
      <c r="JP343" s="2">
        <v>9</v>
      </c>
      <c r="JQ343" s="2">
        <v>8</v>
      </c>
      <c r="JR343" s="2">
        <v>3</v>
      </c>
      <c r="JS343" s="2">
        <v>4</v>
      </c>
      <c r="JT343" s="2">
        <v>31</v>
      </c>
      <c r="JU343" s="2">
        <v>25</v>
      </c>
      <c r="JV343" s="2">
        <v>18</v>
      </c>
      <c r="JW343" s="2">
        <v>22</v>
      </c>
      <c r="JX343" s="2">
        <v>15</v>
      </c>
      <c r="JY343" s="2">
        <v>17</v>
      </c>
      <c r="JZ343" s="2">
        <v>6</v>
      </c>
      <c r="KA343" s="2">
        <v>16</v>
      </c>
      <c r="KB343" s="39">
        <v>19</v>
      </c>
      <c r="KC343" s="39">
        <v>17</v>
      </c>
      <c r="KD343" s="39">
        <v>12</v>
      </c>
      <c r="KE343" s="39">
        <v>9</v>
      </c>
      <c r="KF343" s="39">
        <v>64</v>
      </c>
      <c r="KG343" s="39">
        <v>54</v>
      </c>
      <c r="KH343" s="39">
        <v>69</v>
      </c>
      <c r="KI343" s="39">
        <v>64</v>
      </c>
      <c r="KJ343" s="39">
        <v>55</v>
      </c>
      <c r="KK343" s="39">
        <v>53</v>
      </c>
      <c r="KL343" s="39">
        <v>64</v>
      </c>
      <c r="KM343" s="39">
        <v>49</v>
      </c>
      <c r="KN343" s="39">
        <v>75</v>
      </c>
      <c r="KO343" s="39">
        <v>64</v>
      </c>
      <c r="KP343" s="39">
        <v>45</v>
      </c>
      <c r="KQ343" s="39">
        <v>63</v>
      </c>
      <c r="KR343" s="44">
        <v>21.875</v>
      </c>
      <c r="KS343" s="44">
        <v>31.481481481481481</v>
      </c>
      <c r="KT343" s="44">
        <v>44.927536231884055</v>
      </c>
      <c r="KU343" s="44">
        <v>35.9375</v>
      </c>
      <c r="KV343" s="44">
        <v>41.818181818181813</v>
      </c>
      <c r="KW343" s="44">
        <v>41.509433962264154</v>
      </c>
      <c r="KX343" s="44">
        <v>68.75</v>
      </c>
      <c r="KY343" s="44">
        <v>48.979591836734691</v>
      </c>
      <c r="KZ343" s="44">
        <v>62.666666666666671</v>
      </c>
      <c r="LA343" s="44">
        <v>60.9375</v>
      </c>
      <c r="LB343" s="44">
        <v>66.666666666666657</v>
      </c>
      <c r="LC343" s="44">
        <v>79.365079365079367</v>
      </c>
      <c r="LD343" s="44">
        <v>29.6875</v>
      </c>
      <c r="LE343" s="44">
        <v>22.222222222222221</v>
      </c>
      <c r="LF343" s="44">
        <v>28.985507246376812</v>
      </c>
      <c r="LG343" s="44">
        <v>29.6875</v>
      </c>
      <c r="LH343" s="44">
        <v>30.909090909090907</v>
      </c>
      <c r="LI343" s="44">
        <v>26.415094339622641</v>
      </c>
      <c r="LJ343" s="44">
        <v>21.875</v>
      </c>
      <c r="LK343" s="44">
        <v>18.367346938775512</v>
      </c>
      <c r="LL343" s="44">
        <v>12</v>
      </c>
      <c r="LM343" s="44">
        <v>12.5</v>
      </c>
      <c r="LN343" s="44">
        <v>6.666666666666667</v>
      </c>
      <c r="LO343" s="44">
        <v>6.3492063492063489</v>
      </c>
      <c r="LP343" s="44">
        <v>48.4375</v>
      </c>
      <c r="LQ343" s="44">
        <v>46.296296296296298</v>
      </c>
      <c r="LR343" s="44">
        <v>26.086956521739129</v>
      </c>
      <c r="LS343" s="44">
        <v>34.375</v>
      </c>
      <c r="LT343" s="44">
        <v>27.27272727272727</v>
      </c>
      <c r="LU343" s="44">
        <v>32.075471698113205</v>
      </c>
      <c r="LV343" s="44">
        <v>9.375</v>
      </c>
      <c r="LW343" s="44">
        <v>32.653061224489797</v>
      </c>
      <c r="LX343" s="44">
        <v>25.333333333333336</v>
      </c>
      <c r="LY343" s="44">
        <v>26.5625</v>
      </c>
      <c r="LZ343" s="44">
        <v>26.666666666666668</v>
      </c>
      <c r="MA343" s="44">
        <v>14.285714285714285</v>
      </c>
      <c r="MB343" s="39">
        <v>6</v>
      </c>
      <c r="MC343" s="39">
        <v>15</v>
      </c>
      <c r="MD343" s="39">
        <v>8</v>
      </c>
      <c r="ME343" s="39">
        <v>12</v>
      </c>
      <c r="MF343" s="39">
        <v>8</v>
      </c>
      <c r="MG343" s="39">
        <v>9</v>
      </c>
      <c r="MH343" s="39">
        <v>6</v>
      </c>
      <c r="MI343" s="39">
        <v>3</v>
      </c>
      <c r="MJ343" s="39">
        <v>8</v>
      </c>
      <c r="MK343" s="39">
        <v>7</v>
      </c>
      <c r="ML343" s="39">
        <v>5</v>
      </c>
      <c r="MM343" s="39">
        <v>9</v>
      </c>
      <c r="MN343" s="39">
        <v>26</v>
      </c>
      <c r="MO343" s="39">
        <v>36</v>
      </c>
      <c r="MP343" s="39">
        <v>44</v>
      </c>
      <c r="MQ343" s="39">
        <v>57</v>
      </c>
      <c r="MR343" s="39">
        <v>42</v>
      </c>
      <c r="MS343" s="39">
        <v>45</v>
      </c>
      <c r="MT343" s="39">
        <v>41</v>
      </c>
      <c r="MU343" s="39">
        <v>53</v>
      </c>
      <c r="MV343" s="39">
        <v>48</v>
      </c>
      <c r="MW343" s="44">
        <v>58</v>
      </c>
      <c r="MX343" s="44">
        <v>32</v>
      </c>
      <c r="MY343" s="44">
        <v>24</v>
      </c>
      <c r="MZ343" s="44">
        <v>23.076923076923077</v>
      </c>
      <c r="NA343" s="44">
        <v>41.666666666666671</v>
      </c>
      <c r="NB343" s="44">
        <v>18.181818181818183</v>
      </c>
      <c r="NC343" s="44">
        <v>21.052631578947366</v>
      </c>
      <c r="ND343" s="44">
        <v>19.047619047619047</v>
      </c>
      <c r="NE343" s="44">
        <v>20</v>
      </c>
      <c r="NF343" s="44">
        <v>14.634146341463413</v>
      </c>
      <c r="NG343" s="44">
        <v>5.6603773584905666</v>
      </c>
      <c r="NH343" s="44">
        <v>16.666666666666664</v>
      </c>
      <c r="NI343" s="44">
        <v>12.068965517241379</v>
      </c>
      <c r="NJ343" s="44">
        <v>15.625</v>
      </c>
      <c r="NK343" s="44">
        <v>37.5</v>
      </c>
      <c r="NL343" s="39">
        <v>3</v>
      </c>
      <c r="NM343" s="39">
        <v>1</v>
      </c>
      <c r="NN343" s="39">
        <v>5</v>
      </c>
      <c r="NO343" s="39">
        <v>0</v>
      </c>
      <c r="NP343" s="39">
        <v>1</v>
      </c>
      <c r="NQ343" s="39">
        <v>0</v>
      </c>
      <c r="NR343" s="39">
        <v>0</v>
      </c>
      <c r="NS343" s="39">
        <v>0</v>
      </c>
      <c r="NT343" s="39">
        <v>2</v>
      </c>
      <c r="NU343" s="39">
        <v>0</v>
      </c>
      <c r="NV343" s="39">
        <v>0</v>
      </c>
      <c r="NW343" s="39">
        <v>0</v>
      </c>
      <c r="NX343" s="39">
        <v>10</v>
      </c>
      <c r="NY343" s="39">
        <v>8</v>
      </c>
      <c r="NZ343" s="39">
        <v>10</v>
      </c>
      <c r="OA343" s="39">
        <v>9</v>
      </c>
      <c r="OB343" s="39">
        <v>4</v>
      </c>
      <c r="OC343" s="39">
        <v>4</v>
      </c>
      <c r="OD343" s="44">
        <v>2</v>
      </c>
      <c r="OE343" s="44">
        <v>1</v>
      </c>
      <c r="OF343" s="44">
        <v>4</v>
      </c>
      <c r="OG343" s="44">
        <v>0</v>
      </c>
      <c r="OH343" s="44">
        <v>0</v>
      </c>
      <c r="OI343" s="44">
        <v>2</v>
      </c>
      <c r="OJ343" s="44">
        <v>30</v>
      </c>
      <c r="OK343" s="44">
        <v>12.5</v>
      </c>
      <c r="OL343" s="44">
        <v>50</v>
      </c>
      <c r="OM343" s="44">
        <v>0</v>
      </c>
      <c r="ON343" s="44">
        <v>25</v>
      </c>
      <c r="OO343" s="44">
        <v>0</v>
      </c>
      <c r="OP343" s="44">
        <v>0</v>
      </c>
      <c r="OQ343" s="44">
        <v>0</v>
      </c>
      <c r="OR343" s="44">
        <v>50</v>
      </c>
      <c r="OS343" s="44">
        <v>999999999</v>
      </c>
      <c r="OT343" s="44">
        <v>999999999</v>
      </c>
      <c r="OU343" s="44">
        <v>0</v>
      </c>
      <c r="OV343" s="25">
        <v>80</v>
      </c>
      <c r="OW343" s="25">
        <v>84</v>
      </c>
      <c r="OX343" s="25">
        <v>108</v>
      </c>
      <c r="OY343" s="39">
        <v>142</v>
      </c>
      <c r="OZ343" s="39">
        <v>150</v>
      </c>
      <c r="PA343" s="39">
        <v>141</v>
      </c>
      <c r="PB343" s="39">
        <v>167</v>
      </c>
      <c r="PC343" s="39">
        <v>196</v>
      </c>
      <c r="PD343" s="39">
        <v>213</v>
      </c>
      <c r="PE343" s="39">
        <v>213</v>
      </c>
      <c r="PF343" s="39">
        <v>183</v>
      </c>
      <c r="PG343" s="39">
        <v>93</v>
      </c>
      <c r="PH343" s="39">
        <v>169</v>
      </c>
      <c r="PI343" s="39">
        <v>160</v>
      </c>
      <c r="PJ343" s="44">
        <v>204</v>
      </c>
      <c r="PK343" s="44">
        <v>221</v>
      </c>
      <c r="PL343" s="44">
        <v>205</v>
      </c>
      <c r="PM343" s="44">
        <v>193</v>
      </c>
      <c r="PN343" s="44">
        <v>214</v>
      </c>
      <c r="PO343" s="44">
        <v>233</v>
      </c>
      <c r="PP343" s="44">
        <v>260</v>
      </c>
      <c r="PQ343" s="44">
        <v>259</v>
      </c>
      <c r="PR343" s="44">
        <v>242</v>
      </c>
      <c r="PS343" s="44">
        <v>254</v>
      </c>
      <c r="PT343" s="44">
        <v>47.337278106508876</v>
      </c>
      <c r="PU343" s="44">
        <v>52.5</v>
      </c>
      <c r="PV343" s="44">
        <v>52.941176470588239</v>
      </c>
      <c r="PW343" s="44">
        <v>64.25339366515837</v>
      </c>
      <c r="PX343" s="44">
        <v>73.170731707317074</v>
      </c>
      <c r="PY343" s="44">
        <v>73.056994818652853</v>
      </c>
      <c r="PZ343" s="44">
        <v>78.037383177570092</v>
      </c>
      <c r="QA343" s="44">
        <v>84.12017167381974</v>
      </c>
      <c r="QB343" s="44">
        <v>81.92307692307692</v>
      </c>
      <c r="QC343" s="44">
        <v>82.239382239382238</v>
      </c>
      <c r="QD343" s="44">
        <v>75.619834710743802</v>
      </c>
      <c r="QE343" s="44">
        <v>36.614173228346459</v>
      </c>
      <c r="QF343" s="25">
        <v>82</v>
      </c>
      <c r="QG343" s="25">
        <v>87</v>
      </c>
      <c r="QH343" s="25">
        <v>126</v>
      </c>
      <c r="QI343" s="25">
        <v>148</v>
      </c>
      <c r="QJ343" s="25">
        <v>144</v>
      </c>
      <c r="QK343" s="25">
        <v>143</v>
      </c>
      <c r="QL343" s="25">
        <v>156</v>
      </c>
      <c r="QM343" s="25">
        <v>175</v>
      </c>
      <c r="QN343" s="25">
        <v>198</v>
      </c>
      <c r="QO343" s="25">
        <v>191</v>
      </c>
      <c r="QP343" s="25">
        <v>105</v>
      </c>
      <c r="QQ343" s="25">
        <v>169</v>
      </c>
      <c r="QR343" s="25">
        <v>160</v>
      </c>
      <c r="QS343" s="25">
        <v>204</v>
      </c>
      <c r="QT343" s="25">
        <v>221</v>
      </c>
      <c r="QU343" s="25">
        <v>205</v>
      </c>
      <c r="QV343" s="25">
        <v>193</v>
      </c>
      <c r="QW343" s="25">
        <v>214</v>
      </c>
      <c r="QX343" s="25">
        <v>233</v>
      </c>
      <c r="QY343" s="25">
        <v>260</v>
      </c>
      <c r="QZ343" s="25">
        <v>259</v>
      </c>
      <c r="RA343" s="25">
        <v>242</v>
      </c>
      <c r="RB343" s="44">
        <v>48.520710059171599</v>
      </c>
      <c r="RC343" s="44">
        <v>54.374999999999993</v>
      </c>
      <c r="RD343" s="44">
        <v>61.764705882352942</v>
      </c>
      <c r="RE343" s="44">
        <v>66.968325791855193</v>
      </c>
      <c r="RF343" s="44">
        <v>70.243902439024382</v>
      </c>
      <c r="RG343" s="44">
        <v>74.093264248704656</v>
      </c>
      <c r="RH343" s="44">
        <v>72.89719626168224</v>
      </c>
      <c r="RI343" s="44">
        <v>75.107296137339048</v>
      </c>
      <c r="RJ343" s="44">
        <v>76.153846153846146</v>
      </c>
      <c r="RK343" s="44">
        <v>73.745173745173744</v>
      </c>
      <c r="RL343" s="44">
        <v>43.388429752066116</v>
      </c>
      <c r="RM343" s="25">
        <v>77</v>
      </c>
      <c r="RN343" s="25">
        <v>84</v>
      </c>
      <c r="RO343" s="25">
        <v>111</v>
      </c>
      <c r="RP343" s="25">
        <v>112</v>
      </c>
      <c r="RQ343" s="25">
        <v>105</v>
      </c>
      <c r="RR343" s="25">
        <v>103</v>
      </c>
      <c r="RS343" s="25">
        <v>104</v>
      </c>
      <c r="RT343" s="25">
        <v>115</v>
      </c>
      <c r="RU343" s="25">
        <v>156</v>
      </c>
      <c r="RV343" s="25">
        <v>120</v>
      </c>
      <c r="RW343" s="25">
        <v>112</v>
      </c>
      <c r="RX343" s="25">
        <v>118</v>
      </c>
      <c r="RY343" s="25">
        <v>51</v>
      </c>
      <c r="RZ343" s="25">
        <v>46</v>
      </c>
      <c r="SA343" s="25">
        <v>71</v>
      </c>
      <c r="SB343" s="25">
        <v>81</v>
      </c>
      <c r="SC343" s="25">
        <v>69</v>
      </c>
      <c r="SD343" s="25">
        <v>60</v>
      </c>
      <c r="SE343" s="25">
        <v>87</v>
      </c>
      <c r="SF343" s="25">
        <v>77</v>
      </c>
      <c r="SG343" s="25">
        <v>114</v>
      </c>
      <c r="SH343" s="25">
        <v>96</v>
      </c>
      <c r="SI343" s="25">
        <v>90</v>
      </c>
      <c r="SJ343" s="25">
        <v>101</v>
      </c>
      <c r="SK343" s="25">
        <v>38</v>
      </c>
      <c r="SL343" s="25">
        <v>35</v>
      </c>
      <c r="SM343" s="25">
        <v>60</v>
      </c>
      <c r="SN343" s="25">
        <v>64</v>
      </c>
      <c r="SO343" s="25">
        <v>59</v>
      </c>
      <c r="SP343" s="25">
        <v>49</v>
      </c>
      <c r="SQ343" s="25">
        <v>60</v>
      </c>
      <c r="SR343" s="25">
        <v>50</v>
      </c>
      <c r="SS343" s="25">
        <v>93</v>
      </c>
      <c r="ST343" s="25">
        <v>71</v>
      </c>
      <c r="SU343" s="25">
        <v>63</v>
      </c>
      <c r="SV343" s="25">
        <v>65</v>
      </c>
      <c r="SW343" s="44">
        <v>62.601626016260155</v>
      </c>
      <c r="SX343" s="44">
        <v>68.852459016393439</v>
      </c>
      <c r="SY343" s="44">
        <v>74</v>
      </c>
      <c r="SZ343" s="44">
        <v>67.06586826347305</v>
      </c>
      <c r="TA343" s="44">
        <v>72.41379310344827</v>
      </c>
      <c r="TB343" s="44">
        <v>72.535211267605632</v>
      </c>
      <c r="TC343" s="44">
        <v>63.803680981595093</v>
      </c>
      <c r="TD343" s="44">
        <v>66.473988439306353</v>
      </c>
      <c r="TE343" s="44">
        <v>75.362318840579718</v>
      </c>
      <c r="TF343" s="44">
        <v>60.913705583756354</v>
      </c>
      <c r="TG343" s="44">
        <v>57.731958762886592</v>
      </c>
      <c r="TH343" s="44">
        <v>57.843137254901968</v>
      </c>
      <c r="TI343" s="44">
        <v>41.463414634146339</v>
      </c>
      <c r="TJ343" s="44">
        <v>37.704918032786885</v>
      </c>
      <c r="TK343" s="44">
        <v>47.333333333333336</v>
      </c>
      <c r="TL343" s="44">
        <v>48.50299401197605</v>
      </c>
      <c r="TM343" s="44">
        <v>47.586206896551722</v>
      </c>
      <c r="TN343" s="44">
        <v>42.25352112676056</v>
      </c>
      <c r="TO343" s="44">
        <v>53.374233128834362</v>
      </c>
      <c r="TP343" s="44">
        <v>44.508670520231213</v>
      </c>
      <c r="TQ343" s="44">
        <v>55.072463768115945</v>
      </c>
      <c r="TR343" s="44">
        <v>48.73096446700508</v>
      </c>
      <c r="TS343" s="44">
        <v>46.391752577319586</v>
      </c>
      <c r="TT343" s="44">
        <v>49.509803921568633</v>
      </c>
      <c r="TU343" s="44">
        <v>30.894308943089431</v>
      </c>
      <c r="TV343" s="44">
        <v>28.688524590163933</v>
      </c>
      <c r="TW343" s="44">
        <v>40</v>
      </c>
      <c r="TX343" s="44">
        <v>38.323353293413177</v>
      </c>
      <c r="TY343" s="44">
        <v>40.689655172413794</v>
      </c>
      <c r="TZ343" s="44">
        <v>34.507042253521128</v>
      </c>
      <c r="UA343" s="44">
        <v>36.809815950920246</v>
      </c>
      <c r="UB343" s="44">
        <v>28.901734104046245</v>
      </c>
      <c r="UC343" s="44">
        <v>44.927536231884055</v>
      </c>
      <c r="UD343" s="44">
        <v>36.040609137055839</v>
      </c>
      <c r="UE343" s="44">
        <v>32.47422680412371</v>
      </c>
      <c r="UF343" s="44">
        <v>31.862745098039213</v>
      </c>
    </row>
    <row r="344" spans="1:552" x14ac:dyDescent="0.25">
      <c r="A344" s="2" t="str">
        <f t="shared" si="5"/>
        <v>52 Goiás</v>
      </c>
      <c r="B344" s="2">
        <v>52</v>
      </c>
      <c r="C344" s="2" t="s">
        <v>3</v>
      </c>
      <c r="D344" s="56">
        <v>156</v>
      </c>
      <c r="E344" s="56">
        <v>141</v>
      </c>
      <c r="F344" s="56">
        <v>139</v>
      </c>
      <c r="G344" s="56">
        <v>153</v>
      </c>
      <c r="H344" s="56">
        <v>177</v>
      </c>
      <c r="I344" s="56">
        <v>176</v>
      </c>
      <c r="J344" s="56">
        <v>196</v>
      </c>
      <c r="K344" s="56">
        <v>200</v>
      </c>
      <c r="L344" s="56">
        <v>204</v>
      </c>
      <c r="M344" s="56">
        <v>190</v>
      </c>
      <c r="N344" s="56">
        <v>230</v>
      </c>
      <c r="O344" s="56">
        <v>210</v>
      </c>
      <c r="P344" s="61">
        <v>57</v>
      </c>
      <c r="Q344" s="61">
        <v>55</v>
      </c>
      <c r="R344" s="61">
        <v>46</v>
      </c>
      <c r="S344" s="61">
        <v>79</v>
      </c>
      <c r="T344" s="61">
        <v>80</v>
      </c>
      <c r="U344" s="61">
        <v>88</v>
      </c>
      <c r="V344" s="61">
        <v>120</v>
      </c>
      <c r="W344" s="61">
        <v>133</v>
      </c>
      <c r="X344" s="61">
        <v>127</v>
      </c>
      <c r="Y344" s="61">
        <v>118</v>
      </c>
      <c r="Z344" s="61">
        <v>151</v>
      </c>
      <c r="AA344" s="61">
        <v>132</v>
      </c>
      <c r="AB344" s="62">
        <v>36.538461538461533</v>
      </c>
      <c r="AC344" s="62">
        <v>39.00709219858156</v>
      </c>
      <c r="AD344" s="62">
        <v>33.093525179856115</v>
      </c>
      <c r="AE344" s="62">
        <v>51.633986928104584</v>
      </c>
      <c r="AF344" s="62">
        <v>45.197740112994353</v>
      </c>
      <c r="AG344" s="62">
        <v>50</v>
      </c>
      <c r="AH344" s="62">
        <v>61.224489795918366</v>
      </c>
      <c r="AI344" s="62">
        <v>66.5</v>
      </c>
      <c r="AJ344" s="62">
        <v>62.254901960784316</v>
      </c>
      <c r="AK344" s="62">
        <v>62.10526315789474</v>
      </c>
      <c r="AL344" s="62">
        <v>65.65217391304347</v>
      </c>
      <c r="AM344" s="62">
        <v>62.857142857142854</v>
      </c>
      <c r="AN344" s="25">
        <v>96</v>
      </c>
      <c r="AO344" s="25">
        <v>80</v>
      </c>
      <c r="AP344" s="25">
        <v>88</v>
      </c>
      <c r="AQ344" s="25">
        <v>72</v>
      </c>
      <c r="AR344" s="25">
        <v>91</v>
      </c>
      <c r="AS344" s="25">
        <v>84</v>
      </c>
      <c r="AT344" s="25">
        <v>69</v>
      </c>
      <c r="AU344" s="25">
        <v>66</v>
      </c>
      <c r="AV344" s="25">
        <v>72</v>
      </c>
      <c r="AW344" s="25">
        <v>72</v>
      </c>
      <c r="AX344" s="25">
        <v>76</v>
      </c>
      <c r="AY344" s="25">
        <v>67</v>
      </c>
      <c r="AZ344" s="39">
        <v>61.53846153846154</v>
      </c>
      <c r="BA344" s="39">
        <v>56.737588652482273</v>
      </c>
      <c r="BB344" s="39">
        <v>63.309352517985609</v>
      </c>
      <c r="BC344" s="39">
        <v>47.058823529411761</v>
      </c>
      <c r="BD344" s="39">
        <v>51.41242937853108</v>
      </c>
      <c r="BE344" s="39">
        <v>47.727272727272727</v>
      </c>
      <c r="BF344" s="39">
        <v>35.204081632653065</v>
      </c>
      <c r="BG344" s="39">
        <v>33</v>
      </c>
      <c r="BH344" s="39">
        <v>35.294117647058826</v>
      </c>
      <c r="BI344" s="39">
        <v>37.894736842105267</v>
      </c>
      <c r="BJ344" s="39">
        <v>33.043478260869563</v>
      </c>
      <c r="BK344" s="39">
        <v>31.904761904761902</v>
      </c>
      <c r="BL344" s="61">
        <v>3</v>
      </c>
      <c r="BM344" s="61">
        <v>6</v>
      </c>
      <c r="BN344" s="61">
        <v>5</v>
      </c>
      <c r="BO344" s="61">
        <v>2</v>
      </c>
      <c r="BP344" s="61">
        <v>6</v>
      </c>
      <c r="BQ344" s="61">
        <v>4</v>
      </c>
      <c r="BR344" s="61">
        <v>7</v>
      </c>
      <c r="BS344" s="61">
        <v>1</v>
      </c>
      <c r="BT344" s="61">
        <v>5</v>
      </c>
      <c r="BU344" s="61">
        <v>0</v>
      </c>
      <c r="BV344" s="61">
        <v>3</v>
      </c>
      <c r="BW344" s="61">
        <v>11</v>
      </c>
      <c r="BX344" s="39">
        <v>1.9230769230769231</v>
      </c>
      <c r="BY344" s="39">
        <v>4.2553191489361701</v>
      </c>
      <c r="BZ344" s="39">
        <v>3.5971223021582732</v>
      </c>
      <c r="CA344" s="39">
        <v>1.3071895424836601</v>
      </c>
      <c r="CB344" s="39">
        <v>3.3898305084745761</v>
      </c>
      <c r="CC344" s="39">
        <v>2.2727272727272729</v>
      </c>
      <c r="CD344" s="39">
        <v>3.5714285714285712</v>
      </c>
      <c r="CE344" s="39">
        <v>0.5</v>
      </c>
      <c r="CF344" s="39">
        <v>2.4509803921568629</v>
      </c>
      <c r="CG344" s="39">
        <v>0</v>
      </c>
      <c r="CH344" s="39">
        <v>1.3043478260869565</v>
      </c>
      <c r="CI344" s="39">
        <v>5.2380952380952381</v>
      </c>
      <c r="CJ344" s="25">
        <v>22</v>
      </c>
      <c r="CK344" s="25">
        <v>16</v>
      </c>
      <c r="CL344" s="25">
        <v>12</v>
      </c>
      <c r="CM344" s="25">
        <v>25</v>
      </c>
      <c r="CN344" s="25">
        <v>23</v>
      </c>
      <c r="CO344" s="25">
        <v>26</v>
      </c>
      <c r="CP344" s="25">
        <v>48</v>
      </c>
      <c r="CQ344" s="25">
        <v>59</v>
      </c>
      <c r="CR344" s="25">
        <v>69</v>
      </c>
      <c r="CS344" s="25">
        <v>48</v>
      </c>
      <c r="CT344" s="25">
        <v>55</v>
      </c>
      <c r="CU344" s="25">
        <v>42</v>
      </c>
      <c r="CV344" s="64">
        <v>3</v>
      </c>
      <c r="CW344" s="64">
        <v>4</v>
      </c>
      <c r="CX344" s="64">
        <v>2</v>
      </c>
      <c r="CY344" s="64">
        <v>9</v>
      </c>
      <c r="CZ344" s="64">
        <v>7</v>
      </c>
      <c r="DA344" s="64">
        <v>7</v>
      </c>
      <c r="DB344" s="64">
        <v>9</v>
      </c>
      <c r="DC344" s="64">
        <v>8</v>
      </c>
      <c r="DD344" s="64">
        <v>11</v>
      </c>
      <c r="DE344" s="64">
        <v>4</v>
      </c>
      <c r="DF344" s="64">
        <v>8</v>
      </c>
      <c r="DG344" s="64">
        <v>4</v>
      </c>
      <c r="DH344" s="33">
        <v>5</v>
      </c>
      <c r="DI344" s="33">
        <v>15</v>
      </c>
      <c r="DJ344" s="33">
        <v>11</v>
      </c>
      <c r="DK344" s="33">
        <v>17</v>
      </c>
      <c r="DL344" s="33">
        <v>9</v>
      </c>
      <c r="DM344" s="33">
        <v>9</v>
      </c>
      <c r="DN344" s="34">
        <v>14</v>
      </c>
      <c r="DO344" s="34">
        <v>7</v>
      </c>
      <c r="DP344" s="34">
        <v>5</v>
      </c>
      <c r="DQ344" s="34">
        <v>13</v>
      </c>
      <c r="DR344" s="34">
        <v>10</v>
      </c>
      <c r="DS344" s="34">
        <v>3</v>
      </c>
      <c r="DT344" s="25">
        <v>30</v>
      </c>
      <c r="DU344" s="25">
        <v>35</v>
      </c>
      <c r="DV344" s="25">
        <v>25</v>
      </c>
      <c r="DW344" s="25">
        <v>51</v>
      </c>
      <c r="DX344" s="25">
        <v>39</v>
      </c>
      <c r="DY344" s="25">
        <v>42</v>
      </c>
      <c r="DZ344" s="25">
        <v>71</v>
      </c>
      <c r="EA344" s="25">
        <v>74</v>
      </c>
      <c r="EB344" s="25">
        <v>85</v>
      </c>
      <c r="EC344" s="25">
        <v>65</v>
      </c>
      <c r="ED344" s="25">
        <v>73</v>
      </c>
      <c r="EE344" s="25">
        <v>49</v>
      </c>
      <c r="EF344" s="34">
        <v>73.333333333333329</v>
      </c>
      <c r="EG344" s="34">
        <v>45.714285714285715</v>
      </c>
      <c r="EH344" s="34">
        <v>48</v>
      </c>
      <c r="EI344" s="34">
        <v>49.019607843137251</v>
      </c>
      <c r="EJ344" s="34">
        <v>58.974358974358978</v>
      </c>
      <c r="EK344" s="34">
        <v>61.904761904761905</v>
      </c>
      <c r="EL344" s="34">
        <v>67.605633802816897</v>
      </c>
      <c r="EM344" s="34">
        <v>79.729729729729726</v>
      </c>
      <c r="EN344" s="34">
        <v>81.17647058823529</v>
      </c>
      <c r="EO344" s="34">
        <v>73.846153846153854</v>
      </c>
      <c r="EP344" s="34">
        <v>75.342465753424662</v>
      </c>
      <c r="EQ344" s="34">
        <v>85.714285714285708</v>
      </c>
      <c r="ER344" s="34">
        <v>10</v>
      </c>
      <c r="ES344" s="34">
        <v>11.428571428571429</v>
      </c>
      <c r="ET344" s="34">
        <v>8</v>
      </c>
      <c r="EU344" s="34">
        <v>17.647058823529413</v>
      </c>
      <c r="EV344" s="34">
        <v>17.948717948717949</v>
      </c>
      <c r="EW344" s="34">
        <v>16.666666666666664</v>
      </c>
      <c r="EX344" s="34">
        <v>12.676056338028168</v>
      </c>
      <c r="EY344" s="34">
        <v>10.810810810810811</v>
      </c>
      <c r="EZ344" s="34">
        <v>12.941176470588237</v>
      </c>
      <c r="FA344" s="34">
        <v>6.1538461538461542</v>
      </c>
      <c r="FB344" s="34">
        <v>10.95890410958904</v>
      </c>
      <c r="FC344" s="34">
        <v>8.1632653061224492</v>
      </c>
      <c r="FD344" s="42">
        <v>16.666666666666664</v>
      </c>
      <c r="FE344" s="42">
        <v>42.857142857142854</v>
      </c>
      <c r="FF344" s="42">
        <v>44</v>
      </c>
      <c r="FG344" s="42">
        <v>33.333333333333329</v>
      </c>
      <c r="FH344" s="42">
        <v>23.076923076923077</v>
      </c>
      <c r="FI344" s="42">
        <v>21.428571428571427</v>
      </c>
      <c r="FJ344" s="42">
        <v>19.718309859154928</v>
      </c>
      <c r="FK344" s="42">
        <v>9.4594594594594597</v>
      </c>
      <c r="FL344" s="42">
        <v>5.8823529411764701</v>
      </c>
      <c r="FM344" s="42">
        <v>20</v>
      </c>
      <c r="FN344" s="42">
        <v>13.698630136986301</v>
      </c>
      <c r="FO344" s="42">
        <v>6.1224489795918364</v>
      </c>
      <c r="FP344" s="42">
        <v>38</v>
      </c>
      <c r="FQ344" s="34">
        <v>24</v>
      </c>
      <c r="FR344" s="34">
        <v>22</v>
      </c>
      <c r="FS344" s="34">
        <v>47</v>
      </c>
      <c r="FT344" s="34">
        <v>42</v>
      </c>
      <c r="FU344" s="34">
        <v>45</v>
      </c>
      <c r="FV344" s="34">
        <v>83</v>
      </c>
      <c r="FW344" s="34">
        <v>97</v>
      </c>
      <c r="FX344" s="34">
        <v>84</v>
      </c>
      <c r="FY344" s="34">
        <v>74</v>
      </c>
      <c r="FZ344" s="34">
        <v>104</v>
      </c>
      <c r="GA344" s="34">
        <v>95</v>
      </c>
      <c r="GB344" s="2">
        <v>7</v>
      </c>
      <c r="GC344" s="2">
        <v>12</v>
      </c>
      <c r="GD344" s="2">
        <v>9</v>
      </c>
      <c r="GE344" s="2">
        <v>11</v>
      </c>
      <c r="GF344" s="2">
        <v>8</v>
      </c>
      <c r="GG344" s="2">
        <v>11</v>
      </c>
      <c r="GH344" s="2">
        <v>12</v>
      </c>
      <c r="GI344" s="2">
        <v>7</v>
      </c>
      <c r="GJ344" s="2">
        <v>15</v>
      </c>
      <c r="GK344" s="2">
        <v>5</v>
      </c>
      <c r="GL344" s="2">
        <v>14</v>
      </c>
      <c r="GM344" s="2">
        <v>11</v>
      </c>
      <c r="GN344" s="2">
        <v>7</v>
      </c>
      <c r="GO344" s="2">
        <v>9</v>
      </c>
      <c r="GP344" s="2">
        <v>8</v>
      </c>
      <c r="GQ344" s="2">
        <v>11</v>
      </c>
      <c r="GR344" s="2">
        <v>19</v>
      </c>
      <c r="GS344" s="2">
        <v>16</v>
      </c>
      <c r="GT344" s="2">
        <v>9</v>
      </c>
      <c r="GU344" s="2">
        <v>11</v>
      </c>
      <c r="GV344" s="2">
        <v>5</v>
      </c>
      <c r="GW344" s="2">
        <v>20</v>
      </c>
      <c r="GX344" s="2">
        <v>17</v>
      </c>
      <c r="GY344" s="2">
        <v>13</v>
      </c>
      <c r="GZ344" s="2">
        <v>52</v>
      </c>
      <c r="HA344" s="2">
        <v>45</v>
      </c>
      <c r="HB344" s="2">
        <v>39</v>
      </c>
      <c r="HC344" s="2">
        <v>69</v>
      </c>
      <c r="HD344" s="2">
        <v>69</v>
      </c>
      <c r="HE344" s="2">
        <v>72</v>
      </c>
      <c r="HF344" s="2">
        <v>104</v>
      </c>
      <c r="HG344" s="2">
        <v>115</v>
      </c>
      <c r="HH344" s="2">
        <v>104</v>
      </c>
      <c r="HI344" s="2">
        <v>99</v>
      </c>
      <c r="HJ344" s="2">
        <v>135</v>
      </c>
      <c r="HK344" s="2">
        <v>119</v>
      </c>
      <c r="HL344" s="34">
        <v>73.076923076923066</v>
      </c>
      <c r="HM344" s="34">
        <v>53.333333333333336</v>
      </c>
      <c r="HN344" s="34">
        <v>56.410256410256409</v>
      </c>
      <c r="HO344" s="34">
        <v>68.115942028985515</v>
      </c>
      <c r="HP344" s="34">
        <v>60.869565217391312</v>
      </c>
      <c r="HQ344" s="34">
        <v>62.5</v>
      </c>
      <c r="HR344" s="34">
        <v>79.807692307692307</v>
      </c>
      <c r="HS344" s="34">
        <v>84.34782608695653</v>
      </c>
      <c r="HT344" s="34">
        <v>80.769230769230774</v>
      </c>
      <c r="HU344" s="34">
        <v>74.747474747474755</v>
      </c>
      <c r="HV344" s="34">
        <v>77.037037037037038</v>
      </c>
      <c r="HW344" s="34">
        <v>79.831932773109244</v>
      </c>
      <c r="HX344" s="39">
        <v>13.461538461538462</v>
      </c>
      <c r="HY344" s="39">
        <v>26.666666666666668</v>
      </c>
      <c r="HZ344" s="39">
        <v>23.076923076923077</v>
      </c>
      <c r="IA344" s="39">
        <v>15.942028985507244</v>
      </c>
      <c r="IB344" s="39">
        <v>11.594202898550725</v>
      </c>
      <c r="IC344" s="39">
        <v>15.277777777777779</v>
      </c>
      <c r="ID344" s="39">
        <v>11.538461538461538</v>
      </c>
      <c r="IE344" s="39">
        <v>6.0869565217391308</v>
      </c>
      <c r="IF344" s="39">
        <v>14.423076923076922</v>
      </c>
      <c r="IG344" s="39">
        <v>5.0505050505050502</v>
      </c>
      <c r="IH344" s="39">
        <v>10.37037037037037</v>
      </c>
      <c r="II344" s="39">
        <v>9.2436974789915975</v>
      </c>
      <c r="IJ344" s="39">
        <v>13.461538461538462</v>
      </c>
      <c r="IK344" s="39">
        <v>20</v>
      </c>
      <c r="IL344" s="39">
        <v>20.512820512820511</v>
      </c>
      <c r="IM344" s="39">
        <v>15.942028985507244</v>
      </c>
      <c r="IN344" s="39">
        <v>27.536231884057973</v>
      </c>
      <c r="IO344" s="39">
        <v>22.222222222222221</v>
      </c>
      <c r="IP344" s="39">
        <v>8.6538461538461533</v>
      </c>
      <c r="IQ344" s="39">
        <v>9.5652173913043477</v>
      </c>
      <c r="IR344" s="39">
        <v>4.8076923076923084</v>
      </c>
      <c r="IS344" s="39">
        <v>20.202020202020201</v>
      </c>
      <c r="IT344" s="39">
        <v>12.592592592592592</v>
      </c>
      <c r="IU344" s="39">
        <v>10.92436974789916</v>
      </c>
      <c r="IV344" s="39">
        <v>43</v>
      </c>
      <c r="IW344" s="39">
        <v>34</v>
      </c>
      <c r="IX344" s="39">
        <v>32</v>
      </c>
      <c r="IY344" s="39">
        <v>28</v>
      </c>
      <c r="IZ344" s="39">
        <v>35</v>
      </c>
      <c r="JA344" s="39">
        <v>39</v>
      </c>
      <c r="JB344" s="39">
        <v>38</v>
      </c>
      <c r="JC344" s="39">
        <v>45</v>
      </c>
      <c r="JD344" s="35">
        <v>49</v>
      </c>
      <c r="JE344" s="35">
        <v>52</v>
      </c>
      <c r="JF344" s="35">
        <v>59</v>
      </c>
      <c r="JG344" s="35">
        <v>49</v>
      </c>
      <c r="JH344" s="35">
        <v>22</v>
      </c>
      <c r="JI344" s="35">
        <v>20</v>
      </c>
      <c r="JJ344" s="35">
        <v>17</v>
      </c>
      <c r="JK344" s="35">
        <v>20</v>
      </c>
      <c r="JL344" s="35">
        <v>27</v>
      </c>
      <c r="JM344" s="44">
        <v>15</v>
      </c>
      <c r="JN344" s="44">
        <v>14</v>
      </c>
      <c r="JO344" s="44">
        <v>5</v>
      </c>
      <c r="JP344" s="2">
        <v>8</v>
      </c>
      <c r="JQ344" s="2">
        <v>8</v>
      </c>
      <c r="JR344" s="2">
        <v>3</v>
      </c>
      <c r="JS344" s="2">
        <v>5</v>
      </c>
      <c r="JT344" s="2">
        <v>22</v>
      </c>
      <c r="JU344" s="2">
        <v>19</v>
      </c>
      <c r="JV344" s="2">
        <v>28</v>
      </c>
      <c r="JW344" s="2">
        <v>16</v>
      </c>
      <c r="JX344" s="2">
        <v>20</v>
      </c>
      <c r="JY344" s="2">
        <v>22</v>
      </c>
      <c r="JZ344" s="2">
        <v>8</v>
      </c>
      <c r="KA344" s="2">
        <v>9</v>
      </c>
      <c r="KB344" s="39">
        <v>7</v>
      </c>
      <c r="KC344" s="39">
        <v>7</v>
      </c>
      <c r="KD344" s="39">
        <v>10</v>
      </c>
      <c r="KE344" s="39">
        <v>9</v>
      </c>
      <c r="KF344" s="39">
        <v>87</v>
      </c>
      <c r="KG344" s="39">
        <v>73</v>
      </c>
      <c r="KH344" s="39">
        <v>77</v>
      </c>
      <c r="KI344" s="39">
        <v>64</v>
      </c>
      <c r="KJ344" s="39">
        <v>82</v>
      </c>
      <c r="KK344" s="39">
        <v>76</v>
      </c>
      <c r="KL344" s="39">
        <v>60</v>
      </c>
      <c r="KM344" s="39">
        <v>59</v>
      </c>
      <c r="KN344" s="39">
        <v>64</v>
      </c>
      <c r="KO344" s="39">
        <v>67</v>
      </c>
      <c r="KP344" s="39">
        <v>72</v>
      </c>
      <c r="KQ344" s="39">
        <v>63</v>
      </c>
      <c r="KR344" s="44">
        <v>49.425287356321839</v>
      </c>
      <c r="KS344" s="44">
        <v>46.575342465753423</v>
      </c>
      <c r="KT344" s="44">
        <v>41.558441558441558</v>
      </c>
      <c r="KU344" s="44">
        <v>43.75</v>
      </c>
      <c r="KV344" s="44">
        <v>42.68292682926829</v>
      </c>
      <c r="KW344" s="44">
        <v>51.315789473684212</v>
      </c>
      <c r="KX344" s="44">
        <v>63.333333333333329</v>
      </c>
      <c r="KY344" s="44">
        <v>76.271186440677965</v>
      </c>
      <c r="KZ344" s="44">
        <v>76.5625</v>
      </c>
      <c r="LA344" s="44">
        <v>77.611940298507463</v>
      </c>
      <c r="LB344" s="44">
        <v>81.944444444444443</v>
      </c>
      <c r="LC344" s="44">
        <v>77.777777777777786</v>
      </c>
      <c r="LD344" s="44">
        <v>25.287356321839084</v>
      </c>
      <c r="LE344" s="44">
        <v>27.397260273972602</v>
      </c>
      <c r="LF344" s="44">
        <v>22.077922077922079</v>
      </c>
      <c r="LG344" s="44">
        <v>31.25</v>
      </c>
      <c r="LH344" s="44">
        <v>32.926829268292686</v>
      </c>
      <c r="LI344" s="44">
        <v>19.736842105263158</v>
      </c>
      <c r="LJ344" s="44">
        <v>23.333333333333332</v>
      </c>
      <c r="LK344" s="44">
        <v>8.4745762711864394</v>
      </c>
      <c r="LL344" s="44">
        <v>12.5</v>
      </c>
      <c r="LM344" s="44">
        <v>11.940298507462686</v>
      </c>
      <c r="LN344" s="44">
        <v>4.1666666666666661</v>
      </c>
      <c r="LO344" s="44">
        <v>7.9365079365079358</v>
      </c>
      <c r="LP344" s="44">
        <v>25.287356321839084</v>
      </c>
      <c r="LQ344" s="44">
        <v>26.027397260273972</v>
      </c>
      <c r="LR344" s="44">
        <v>36.363636363636367</v>
      </c>
      <c r="LS344" s="44">
        <v>25</v>
      </c>
      <c r="LT344" s="44">
        <v>24.390243902439025</v>
      </c>
      <c r="LU344" s="44">
        <v>28.947368421052634</v>
      </c>
      <c r="LV344" s="44">
        <v>13.333333333333334</v>
      </c>
      <c r="LW344" s="44">
        <v>15.254237288135593</v>
      </c>
      <c r="LX344" s="44">
        <v>10.9375</v>
      </c>
      <c r="LY344" s="44">
        <v>10.44776119402985</v>
      </c>
      <c r="LZ344" s="44">
        <v>13.888888888888889</v>
      </c>
      <c r="MA344" s="44">
        <v>14.285714285714285</v>
      </c>
      <c r="MB344" s="39">
        <v>5</v>
      </c>
      <c r="MC344" s="39">
        <v>11</v>
      </c>
      <c r="MD344" s="39">
        <v>9</v>
      </c>
      <c r="ME344" s="39">
        <v>17</v>
      </c>
      <c r="MF344" s="39">
        <v>4</v>
      </c>
      <c r="MG344" s="39">
        <v>2</v>
      </c>
      <c r="MH344" s="39">
        <v>10</v>
      </c>
      <c r="MI344" s="39">
        <v>9</v>
      </c>
      <c r="MJ344" s="39">
        <v>9</v>
      </c>
      <c r="MK344" s="39">
        <v>13</v>
      </c>
      <c r="ML344" s="39">
        <v>9</v>
      </c>
      <c r="MM344" s="39">
        <v>2</v>
      </c>
      <c r="MN344" s="39">
        <v>31</v>
      </c>
      <c r="MO344" s="39">
        <v>35</v>
      </c>
      <c r="MP344" s="39">
        <v>27</v>
      </c>
      <c r="MQ344" s="39">
        <v>52</v>
      </c>
      <c r="MR344" s="39">
        <v>38</v>
      </c>
      <c r="MS344" s="39">
        <v>41</v>
      </c>
      <c r="MT344" s="39">
        <v>38</v>
      </c>
      <c r="MU344" s="39">
        <v>36</v>
      </c>
      <c r="MV344" s="39">
        <v>35</v>
      </c>
      <c r="MW344" s="44">
        <v>30</v>
      </c>
      <c r="MX344" s="44">
        <v>34</v>
      </c>
      <c r="MY344" s="44">
        <v>20</v>
      </c>
      <c r="MZ344" s="44">
        <v>16.129032258064516</v>
      </c>
      <c r="NA344" s="44">
        <v>31.428571428571427</v>
      </c>
      <c r="NB344" s="44">
        <v>33.333333333333329</v>
      </c>
      <c r="NC344" s="44">
        <v>32.692307692307693</v>
      </c>
      <c r="ND344" s="44">
        <v>10.526315789473683</v>
      </c>
      <c r="NE344" s="44">
        <v>4.8780487804878048</v>
      </c>
      <c r="NF344" s="44">
        <v>26.315789473684209</v>
      </c>
      <c r="NG344" s="44">
        <v>25</v>
      </c>
      <c r="NH344" s="44">
        <v>25.714285714285712</v>
      </c>
      <c r="NI344" s="44">
        <v>43.333333333333336</v>
      </c>
      <c r="NJ344" s="44">
        <v>26.47058823529412</v>
      </c>
      <c r="NK344" s="44">
        <v>10</v>
      </c>
      <c r="NL344" s="39">
        <v>3</v>
      </c>
      <c r="NM344" s="39">
        <v>0</v>
      </c>
      <c r="NN344" s="39">
        <v>0</v>
      </c>
      <c r="NO344" s="39">
        <v>0</v>
      </c>
      <c r="NP344" s="39">
        <v>1</v>
      </c>
      <c r="NQ344" s="39">
        <v>1</v>
      </c>
      <c r="NR344" s="39">
        <v>0</v>
      </c>
      <c r="NS344" s="39">
        <v>0</v>
      </c>
      <c r="NT344" s="39">
        <v>1</v>
      </c>
      <c r="NU344" s="39">
        <v>0</v>
      </c>
      <c r="NV344" s="39">
        <v>1</v>
      </c>
      <c r="NW344" s="39">
        <v>0</v>
      </c>
      <c r="NX344" s="39">
        <v>12</v>
      </c>
      <c r="NY344" s="39">
        <v>8</v>
      </c>
      <c r="NZ344" s="39">
        <v>8</v>
      </c>
      <c r="OA344" s="39">
        <v>6</v>
      </c>
      <c r="OB344" s="39">
        <v>4</v>
      </c>
      <c r="OC344" s="39">
        <v>3</v>
      </c>
      <c r="OD344" s="44">
        <v>2</v>
      </c>
      <c r="OE344" s="44">
        <v>2</v>
      </c>
      <c r="OF344" s="44">
        <v>2</v>
      </c>
      <c r="OG344" s="44">
        <v>3</v>
      </c>
      <c r="OH344" s="44">
        <v>2</v>
      </c>
      <c r="OI344" s="44">
        <v>2</v>
      </c>
      <c r="OJ344" s="44">
        <v>25</v>
      </c>
      <c r="OK344" s="44">
        <v>0</v>
      </c>
      <c r="OL344" s="44">
        <v>0</v>
      </c>
      <c r="OM344" s="44">
        <v>0</v>
      </c>
      <c r="ON344" s="44">
        <v>25</v>
      </c>
      <c r="OO344" s="44">
        <v>33.333333333333329</v>
      </c>
      <c r="OP344" s="44">
        <v>0</v>
      </c>
      <c r="OQ344" s="44">
        <v>0</v>
      </c>
      <c r="OR344" s="44">
        <v>50</v>
      </c>
      <c r="OS344" s="44">
        <v>0</v>
      </c>
      <c r="OT344" s="44">
        <v>50</v>
      </c>
      <c r="OU344" s="44">
        <v>0</v>
      </c>
      <c r="OV344" s="25">
        <v>68</v>
      </c>
      <c r="OW344" s="25">
        <v>84</v>
      </c>
      <c r="OX344" s="25">
        <v>108</v>
      </c>
      <c r="OY344" s="39">
        <v>142</v>
      </c>
      <c r="OZ344" s="39">
        <v>149</v>
      </c>
      <c r="PA344" s="39">
        <v>154</v>
      </c>
      <c r="PB344" s="39">
        <v>197</v>
      </c>
      <c r="PC344" s="39">
        <v>202</v>
      </c>
      <c r="PD344" s="39">
        <v>210</v>
      </c>
      <c r="PE344" s="39">
        <v>203</v>
      </c>
      <c r="PF344" s="39">
        <v>213</v>
      </c>
      <c r="PG344" s="39">
        <v>110</v>
      </c>
      <c r="PH344" s="39">
        <v>197</v>
      </c>
      <c r="PI344" s="39">
        <v>185</v>
      </c>
      <c r="PJ344" s="44">
        <v>189</v>
      </c>
      <c r="PK344" s="44">
        <v>203</v>
      </c>
      <c r="PL344" s="44">
        <v>232</v>
      </c>
      <c r="PM344" s="44">
        <v>235</v>
      </c>
      <c r="PN344" s="44">
        <v>260</v>
      </c>
      <c r="PO344" s="44">
        <v>267</v>
      </c>
      <c r="PP344" s="44">
        <v>276</v>
      </c>
      <c r="PQ344" s="44">
        <v>260</v>
      </c>
      <c r="PR344" s="44">
        <v>290</v>
      </c>
      <c r="PS344" s="44">
        <v>280</v>
      </c>
      <c r="PT344" s="44">
        <v>34.517766497461928</v>
      </c>
      <c r="PU344" s="44">
        <v>45.405405405405411</v>
      </c>
      <c r="PV344" s="44">
        <v>57.142857142857139</v>
      </c>
      <c r="PW344" s="44">
        <v>69.950738916256157</v>
      </c>
      <c r="PX344" s="44">
        <v>64.224137931034491</v>
      </c>
      <c r="PY344" s="44">
        <v>65.531914893617014</v>
      </c>
      <c r="PZ344" s="44">
        <v>75.769230769230774</v>
      </c>
      <c r="QA344" s="44">
        <v>75.655430711610478</v>
      </c>
      <c r="QB344" s="44">
        <v>76.08695652173914</v>
      </c>
      <c r="QC344" s="44">
        <v>78.07692307692308</v>
      </c>
      <c r="QD344" s="44">
        <v>73.448275862068968</v>
      </c>
      <c r="QE344" s="44">
        <v>39.285714285714285</v>
      </c>
      <c r="QF344" s="25">
        <v>83</v>
      </c>
      <c r="QG344" s="25">
        <v>88</v>
      </c>
      <c r="QH344" s="25">
        <v>104</v>
      </c>
      <c r="QI344" s="25">
        <v>127</v>
      </c>
      <c r="QJ344" s="25">
        <v>149</v>
      </c>
      <c r="QK344" s="25">
        <v>154</v>
      </c>
      <c r="QL344" s="25">
        <v>203</v>
      </c>
      <c r="QM344" s="25">
        <v>194</v>
      </c>
      <c r="QN344" s="25">
        <v>185</v>
      </c>
      <c r="QO344" s="25">
        <v>166</v>
      </c>
      <c r="QP344" s="25">
        <v>101</v>
      </c>
      <c r="QQ344" s="25">
        <v>197</v>
      </c>
      <c r="QR344" s="25">
        <v>185</v>
      </c>
      <c r="QS344" s="25">
        <v>189</v>
      </c>
      <c r="QT344" s="25">
        <v>203</v>
      </c>
      <c r="QU344" s="25">
        <v>232</v>
      </c>
      <c r="QV344" s="25">
        <v>235</v>
      </c>
      <c r="QW344" s="25">
        <v>260</v>
      </c>
      <c r="QX344" s="25">
        <v>267</v>
      </c>
      <c r="QY344" s="25">
        <v>276</v>
      </c>
      <c r="QZ344" s="25">
        <v>260</v>
      </c>
      <c r="RA344" s="25">
        <v>290</v>
      </c>
      <c r="RB344" s="44">
        <v>42.131979695431468</v>
      </c>
      <c r="RC344" s="44">
        <v>47.567567567567572</v>
      </c>
      <c r="RD344" s="44">
        <v>55.026455026455025</v>
      </c>
      <c r="RE344" s="44">
        <v>62.561576354679801</v>
      </c>
      <c r="RF344" s="44">
        <v>64.224137931034491</v>
      </c>
      <c r="RG344" s="44">
        <v>65.531914893617014</v>
      </c>
      <c r="RH344" s="44">
        <v>78.07692307692308</v>
      </c>
      <c r="RI344" s="44">
        <v>72.659176029962552</v>
      </c>
      <c r="RJ344" s="44">
        <v>67.028985507246375</v>
      </c>
      <c r="RK344" s="44">
        <v>63.84615384615384</v>
      </c>
      <c r="RL344" s="44">
        <v>34.827586206896548</v>
      </c>
      <c r="RM344" s="25">
        <v>100</v>
      </c>
      <c r="RN344" s="25">
        <v>97</v>
      </c>
      <c r="RO344" s="25">
        <v>96</v>
      </c>
      <c r="RP344" s="25">
        <v>119</v>
      </c>
      <c r="RQ344" s="25">
        <v>125</v>
      </c>
      <c r="RR344" s="25">
        <v>129</v>
      </c>
      <c r="RS344" s="25">
        <v>112</v>
      </c>
      <c r="RT344" s="25">
        <v>131</v>
      </c>
      <c r="RU344" s="25">
        <v>112</v>
      </c>
      <c r="RV344" s="25">
        <v>126</v>
      </c>
      <c r="RW344" s="25">
        <v>160</v>
      </c>
      <c r="RX344" s="25">
        <v>141</v>
      </c>
      <c r="RY344" s="25">
        <v>70</v>
      </c>
      <c r="RZ344" s="25">
        <v>71</v>
      </c>
      <c r="SA344" s="25">
        <v>57</v>
      </c>
      <c r="SB344" s="25">
        <v>84</v>
      </c>
      <c r="SC344" s="25">
        <v>88</v>
      </c>
      <c r="SD344" s="25">
        <v>69</v>
      </c>
      <c r="SE344" s="25">
        <v>95</v>
      </c>
      <c r="SF344" s="25">
        <v>115</v>
      </c>
      <c r="SG344" s="25">
        <v>97</v>
      </c>
      <c r="SH344" s="25">
        <v>101</v>
      </c>
      <c r="SI344" s="25">
        <v>125</v>
      </c>
      <c r="SJ344" s="25">
        <v>116</v>
      </c>
      <c r="SK344" s="25">
        <v>56</v>
      </c>
      <c r="SL344" s="25">
        <v>54</v>
      </c>
      <c r="SM344" s="25">
        <v>49</v>
      </c>
      <c r="SN344" s="25">
        <v>74</v>
      </c>
      <c r="SO344" s="25">
        <v>74</v>
      </c>
      <c r="SP344" s="25">
        <v>59</v>
      </c>
      <c r="SQ344" s="25">
        <v>66</v>
      </c>
      <c r="SR344" s="25">
        <v>91</v>
      </c>
      <c r="SS344" s="25">
        <v>74</v>
      </c>
      <c r="ST344" s="25">
        <v>77</v>
      </c>
      <c r="SU344" s="25">
        <v>103</v>
      </c>
      <c r="SV344" s="25">
        <v>88</v>
      </c>
      <c r="SW344" s="44">
        <v>64.102564102564102</v>
      </c>
      <c r="SX344" s="44">
        <v>68.794326241134755</v>
      </c>
      <c r="SY344" s="44">
        <v>69.064748201438846</v>
      </c>
      <c r="SZ344" s="44">
        <v>77.777777777777786</v>
      </c>
      <c r="TA344" s="44">
        <v>70.621468926553675</v>
      </c>
      <c r="TB344" s="44">
        <v>73.295454545454547</v>
      </c>
      <c r="TC344" s="44">
        <v>57.142857142857139</v>
      </c>
      <c r="TD344" s="44">
        <v>65.5</v>
      </c>
      <c r="TE344" s="44">
        <v>54.901960784313729</v>
      </c>
      <c r="TF344" s="44">
        <v>66.315789473684205</v>
      </c>
      <c r="TG344" s="44">
        <v>69.565217391304344</v>
      </c>
      <c r="TH344" s="44">
        <v>67.142857142857139</v>
      </c>
      <c r="TI344" s="44">
        <v>44.871794871794876</v>
      </c>
      <c r="TJ344" s="44">
        <v>50.354609929078009</v>
      </c>
      <c r="TK344" s="44">
        <v>41.007194244604314</v>
      </c>
      <c r="TL344" s="44">
        <v>54.901960784313729</v>
      </c>
      <c r="TM344" s="44">
        <v>49.717514124293785</v>
      </c>
      <c r="TN344" s="44">
        <v>39.204545454545453</v>
      </c>
      <c r="TO344" s="44">
        <v>48.469387755102041</v>
      </c>
      <c r="TP344" s="44">
        <v>57.499999999999993</v>
      </c>
      <c r="TQ344" s="44">
        <v>47.549019607843135</v>
      </c>
      <c r="TR344" s="44">
        <v>53.157894736842103</v>
      </c>
      <c r="TS344" s="44">
        <v>54.347826086956516</v>
      </c>
      <c r="TT344" s="44">
        <v>55.238095238095241</v>
      </c>
      <c r="TU344" s="44">
        <v>35.897435897435898</v>
      </c>
      <c r="TV344" s="44">
        <v>38.297872340425535</v>
      </c>
      <c r="TW344" s="44">
        <v>35.251798561151077</v>
      </c>
      <c r="TX344" s="44">
        <v>48.366013071895424</v>
      </c>
      <c r="TY344" s="44">
        <v>41.807909604519772</v>
      </c>
      <c r="TZ344" s="44">
        <v>33.522727272727273</v>
      </c>
      <c r="UA344" s="44">
        <v>33.673469387755098</v>
      </c>
      <c r="UB344" s="44">
        <v>45.5</v>
      </c>
      <c r="UC344" s="44">
        <v>36.274509803921568</v>
      </c>
      <c r="UD344" s="44">
        <v>40.526315789473685</v>
      </c>
      <c r="UE344" s="44">
        <v>44.782608695652179</v>
      </c>
      <c r="UF344" s="44">
        <v>41.904761904761905</v>
      </c>
    </row>
    <row r="345" spans="1:552" x14ac:dyDescent="0.25">
      <c r="A345" s="2" t="str">
        <f t="shared" si="5"/>
        <v>53 Distrito Federal</v>
      </c>
      <c r="B345" s="2">
        <v>53</v>
      </c>
      <c r="C345" s="2" t="s">
        <v>29</v>
      </c>
      <c r="D345" s="56">
        <v>74</v>
      </c>
      <c r="E345" s="56">
        <v>59</v>
      </c>
      <c r="F345" s="56">
        <v>69</v>
      </c>
      <c r="G345" s="56">
        <v>62</v>
      </c>
      <c r="H345" s="56">
        <v>69</v>
      </c>
      <c r="I345" s="56">
        <v>75</v>
      </c>
      <c r="J345" s="56">
        <v>69</v>
      </c>
      <c r="K345" s="56">
        <v>72</v>
      </c>
      <c r="L345" s="56">
        <v>66</v>
      </c>
      <c r="M345" s="56">
        <v>80</v>
      </c>
      <c r="N345" s="56">
        <v>64</v>
      </c>
      <c r="O345" s="56">
        <v>68</v>
      </c>
      <c r="P345" s="61">
        <v>23</v>
      </c>
      <c r="Q345" s="61">
        <v>27</v>
      </c>
      <c r="R345" s="61">
        <v>31</v>
      </c>
      <c r="S345" s="61">
        <v>34</v>
      </c>
      <c r="T345" s="61">
        <v>37</v>
      </c>
      <c r="U345" s="61">
        <v>44</v>
      </c>
      <c r="V345" s="61">
        <v>43</v>
      </c>
      <c r="W345" s="61">
        <v>45</v>
      </c>
      <c r="X345" s="61">
        <v>42</v>
      </c>
      <c r="Y345" s="61">
        <v>49</v>
      </c>
      <c r="Z345" s="61">
        <v>36</v>
      </c>
      <c r="AA345" s="61">
        <v>35</v>
      </c>
      <c r="AB345" s="62">
        <v>31.081081081081081</v>
      </c>
      <c r="AC345" s="62">
        <v>45.762711864406782</v>
      </c>
      <c r="AD345" s="62">
        <v>44.927536231884055</v>
      </c>
      <c r="AE345" s="62">
        <v>54.838709677419352</v>
      </c>
      <c r="AF345" s="62">
        <v>53.623188405797109</v>
      </c>
      <c r="AG345" s="62">
        <v>58.666666666666664</v>
      </c>
      <c r="AH345" s="62">
        <v>62.318840579710141</v>
      </c>
      <c r="AI345" s="62">
        <v>62.5</v>
      </c>
      <c r="AJ345" s="62">
        <v>63.636363636363633</v>
      </c>
      <c r="AK345" s="62">
        <v>61.250000000000007</v>
      </c>
      <c r="AL345" s="62">
        <v>56.25</v>
      </c>
      <c r="AM345" s="62">
        <v>51.470588235294116</v>
      </c>
      <c r="AN345" s="25">
        <v>45</v>
      </c>
      <c r="AO345" s="25">
        <v>30</v>
      </c>
      <c r="AP345" s="25">
        <v>37</v>
      </c>
      <c r="AQ345" s="25">
        <v>27</v>
      </c>
      <c r="AR345" s="25">
        <v>31</v>
      </c>
      <c r="AS345" s="25">
        <v>28</v>
      </c>
      <c r="AT345" s="25">
        <v>25</v>
      </c>
      <c r="AU345" s="25">
        <v>26</v>
      </c>
      <c r="AV345" s="25">
        <v>18</v>
      </c>
      <c r="AW345" s="25">
        <v>19</v>
      </c>
      <c r="AX345" s="25">
        <v>20</v>
      </c>
      <c r="AY345" s="25">
        <v>19</v>
      </c>
      <c r="AZ345" s="39">
        <v>60.810810810810814</v>
      </c>
      <c r="BA345" s="39">
        <v>50.847457627118644</v>
      </c>
      <c r="BB345" s="39">
        <v>53.623188405797109</v>
      </c>
      <c r="BC345" s="39">
        <v>43.548387096774192</v>
      </c>
      <c r="BD345" s="39">
        <v>44.927536231884055</v>
      </c>
      <c r="BE345" s="39">
        <v>37.333333333333336</v>
      </c>
      <c r="BF345" s="39">
        <v>36.231884057971016</v>
      </c>
      <c r="BG345" s="39">
        <v>36.111111111111107</v>
      </c>
      <c r="BH345" s="39">
        <v>27.27272727272727</v>
      </c>
      <c r="BI345" s="39">
        <v>23.75</v>
      </c>
      <c r="BJ345" s="39">
        <v>31.25</v>
      </c>
      <c r="BK345" s="39">
        <v>27.941176470588236</v>
      </c>
      <c r="BL345" s="61">
        <v>6</v>
      </c>
      <c r="BM345" s="61">
        <v>2</v>
      </c>
      <c r="BN345" s="61">
        <v>1</v>
      </c>
      <c r="BO345" s="61">
        <v>1</v>
      </c>
      <c r="BP345" s="61">
        <v>1</v>
      </c>
      <c r="BQ345" s="61">
        <v>3</v>
      </c>
      <c r="BR345" s="61">
        <v>1</v>
      </c>
      <c r="BS345" s="61">
        <v>1</v>
      </c>
      <c r="BT345" s="61">
        <v>6</v>
      </c>
      <c r="BU345" s="61">
        <v>12</v>
      </c>
      <c r="BV345" s="61">
        <v>8</v>
      </c>
      <c r="BW345" s="61">
        <v>14</v>
      </c>
      <c r="BX345" s="39">
        <v>8.1081081081081088</v>
      </c>
      <c r="BY345" s="39">
        <v>3.3898305084745761</v>
      </c>
      <c r="BZ345" s="39">
        <v>1.4492753623188406</v>
      </c>
      <c r="CA345" s="39">
        <v>1.6129032258064515</v>
      </c>
      <c r="CB345" s="39">
        <v>1.4492753623188406</v>
      </c>
      <c r="CC345" s="39">
        <v>4</v>
      </c>
      <c r="CD345" s="39">
        <v>1.4492753623188406</v>
      </c>
      <c r="CE345" s="39">
        <v>1.3888888888888888</v>
      </c>
      <c r="CF345" s="39">
        <v>9.0909090909090917</v>
      </c>
      <c r="CG345" s="39">
        <v>15</v>
      </c>
      <c r="CH345" s="39">
        <v>12.5</v>
      </c>
      <c r="CI345" s="39">
        <v>20.588235294117645</v>
      </c>
      <c r="CJ345" s="25">
        <v>11</v>
      </c>
      <c r="CK345" s="25">
        <v>7</v>
      </c>
      <c r="CL345" s="25">
        <v>8</v>
      </c>
      <c r="CM345" s="25">
        <v>10</v>
      </c>
      <c r="CN345" s="25">
        <v>12</v>
      </c>
      <c r="CO345" s="25">
        <v>16</v>
      </c>
      <c r="CP345" s="25">
        <v>17</v>
      </c>
      <c r="CQ345" s="25">
        <v>21</v>
      </c>
      <c r="CR345" s="25">
        <v>21</v>
      </c>
      <c r="CS345" s="25">
        <v>19</v>
      </c>
      <c r="CT345" s="25">
        <v>20</v>
      </c>
      <c r="CU345" s="25">
        <v>17</v>
      </c>
      <c r="CV345" s="64">
        <v>3</v>
      </c>
      <c r="CW345" s="64">
        <v>1</v>
      </c>
      <c r="CX345" s="64">
        <v>3</v>
      </c>
      <c r="CY345" s="64">
        <v>2</v>
      </c>
      <c r="CZ345" s="64">
        <v>6</v>
      </c>
      <c r="DA345" s="64">
        <v>4</v>
      </c>
      <c r="DB345" s="64">
        <v>3</v>
      </c>
      <c r="DC345" s="64">
        <v>1</v>
      </c>
      <c r="DD345" s="64">
        <v>2</v>
      </c>
      <c r="DE345" s="64">
        <v>3</v>
      </c>
      <c r="DF345" s="64">
        <v>0</v>
      </c>
      <c r="DG345" s="64">
        <v>1</v>
      </c>
      <c r="DH345" s="33">
        <v>2</v>
      </c>
      <c r="DI345" s="33">
        <v>4</v>
      </c>
      <c r="DJ345" s="33">
        <v>4</v>
      </c>
      <c r="DK345" s="33">
        <v>7</v>
      </c>
      <c r="DL345" s="33">
        <v>5</v>
      </c>
      <c r="DM345" s="33">
        <v>4</v>
      </c>
      <c r="DN345" s="34">
        <v>6</v>
      </c>
      <c r="DO345" s="34">
        <v>3</v>
      </c>
      <c r="DP345" s="34">
        <v>2</v>
      </c>
      <c r="DQ345" s="34">
        <v>4</v>
      </c>
      <c r="DR345" s="34">
        <v>1</v>
      </c>
      <c r="DS345" s="34">
        <v>2</v>
      </c>
      <c r="DT345" s="25">
        <v>16</v>
      </c>
      <c r="DU345" s="25">
        <v>12</v>
      </c>
      <c r="DV345" s="25">
        <v>15</v>
      </c>
      <c r="DW345" s="25">
        <v>19</v>
      </c>
      <c r="DX345" s="25">
        <v>23</v>
      </c>
      <c r="DY345" s="25">
        <v>24</v>
      </c>
      <c r="DZ345" s="25">
        <v>26</v>
      </c>
      <c r="EA345" s="25">
        <v>25</v>
      </c>
      <c r="EB345" s="25">
        <v>25</v>
      </c>
      <c r="EC345" s="25">
        <v>26</v>
      </c>
      <c r="ED345" s="25">
        <v>21</v>
      </c>
      <c r="EE345" s="25">
        <v>20</v>
      </c>
      <c r="EF345" s="34">
        <v>68.75</v>
      </c>
      <c r="EG345" s="34">
        <v>58.333333333333336</v>
      </c>
      <c r="EH345" s="34">
        <v>53.333333333333336</v>
      </c>
      <c r="EI345" s="34">
        <v>52.631578947368418</v>
      </c>
      <c r="EJ345" s="34">
        <v>52.173913043478258</v>
      </c>
      <c r="EK345" s="34">
        <v>66.666666666666657</v>
      </c>
      <c r="EL345" s="34">
        <v>65.384615384615387</v>
      </c>
      <c r="EM345" s="34">
        <v>84</v>
      </c>
      <c r="EN345" s="34">
        <v>84</v>
      </c>
      <c r="EO345" s="34">
        <v>73.076923076923066</v>
      </c>
      <c r="EP345" s="34">
        <v>95.238095238095227</v>
      </c>
      <c r="EQ345" s="34">
        <v>85</v>
      </c>
      <c r="ER345" s="34">
        <v>18.75</v>
      </c>
      <c r="ES345" s="34">
        <v>8.3333333333333321</v>
      </c>
      <c r="ET345" s="34">
        <v>20</v>
      </c>
      <c r="EU345" s="34">
        <v>10.526315789473683</v>
      </c>
      <c r="EV345" s="34">
        <v>26.086956521739129</v>
      </c>
      <c r="EW345" s="34">
        <v>16.666666666666664</v>
      </c>
      <c r="EX345" s="34">
        <v>11.538461538461538</v>
      </c>
      <c r="EY345" s="34">
        <v>4</v>
      </c>
      <c r="EZ345" s="34">
        <v>8</v>
      </c>
      <c r="FA345" s="34">
        <v>11.538461538461538</v>
      </c>
      <c r="FB345" s="34">
        <v>0</v>
      </c>
      <c r="FC345" s="34">
        <v>5</v>
      </c>
      <c r="FD345" s="42">
        <v>12.5</v>
      </c>
      <c r="FE345" s="42">
        <v>33.333333333333329</v>
      </c>
      <c r="FF345" s="42">
        <v>26.666666666666668</v>
      </c>
      <c r="FG345" s="42">
        <v>36.84210526315789</v>
      </c>
      <c r="FH345" s="42">
        <v>21.739130434782609</v>
      </c>
      <c r="FI345" s="42">
        <v>16.666666666666664</v>
      </c>
      <c r="FJ345" s="42">
        <v>23.076923076923077</v>
      </c>
      <c r="FK345" s="42">
        <v>12</v>
      </c>
      <c r="FL345" s="42">
        <v>8</v>
      </c>
      <c r="FM345" s="42">
        <v>15.384615384615385</v>
      </c>
      <c r="FN345" s="42">
        <v>4.7619047619047619</v>
      </c>
      <c r="FO345" s="42">
        <v>10</v>
      </c>
      <c r="FP345" s="42">
        <v>14</v>
      </c>
      <c r="FQ345" s="34">
        <v>10</v>
      </c>
      <c r="FR345" s="34">
        <v>16</v>
      </c>
      <c r="FS345" s="34">
        <v>14</v>
      </c>
      <c r="FT345" s="34">
        <v>13</v>
      </c>
      <c r="FU345" s="34">
        <v>24</v>
      </c>
      <c r="FV345" s="34">
        <v>25</v>
      </c>
      <c r="FW345" s="34">
        <v>30</v>
      </c>
      <c r="FX345" s="34">
        <v>30</v>
      </c>
      <c r="FY345" s="34">
        <v>33</v>
      </c>
      <c r="FZ345" s="34">
        <v>23</v>
      </c>
      <c r="GA345" s="34">
        <v>29</v>
      </c>
      <c r="GB345" s="2">
        <v>1</v>
      </c>
      <c r="GC345" s="2">
        <v>3</v>
      </c>
      <c r="GD345" s="2">
        <v>4</v>
      </c>
      <c r="GE345" s="2">
        <v>7</v>
      </c>
      <c r="GF345" s="2">
        <v>5</v>
      </c>
      <c r="GG345" s="2">
        <v>4</v>
      </c>
      <c r="GH345" s="2">
        <v>5</v>
      </c>
      <c r="GI345" s="2">
        <v>5</v>
      </c>
      <c r="GJ345" s="2">
        <v>2</v>
      </c>
      <c r="GK345" s="2">
        <v>5</v>
      </c>
      <c r="GL345" s="2">
        <v>4</v>
      </c>
      <c r="GM345" s="2">
        <v>3</v>
      </c>
      <c r="GN345" s="2">
        <v>3</v>
      </c>
      <c r="GO345" s="2">
        <v>6</v>
      </c>
      <c r="GP345" s="2">
        <v>3</v>
      </c>
      <c r="GQ345" s="2">
        <v>9</v>
      </c>
      <c r="GR345" s="2">
        <v>12</v>
      </c>
      <c r="GS345" s="2">
        <v>7</v>
      </c>
      <c r="GT345" s="2">
        <v>5</v>
      </c>
      <c r="GU345" s="2">
        <v>4</v>
      </c>
      <c r="GV345" s="2">
        <v>6</v>
      </c>
      <c r="GW345" s="2">
        <v>4</v>
      </c>
      <c r="GX345" s="2">
        <v>1</v>
      </c>
      <c r="GY345" s="2">
        <v>2</v>
      </c>
      <c r="GZ345" s="2">
        <v>18</v>
      </c>
      <c r="HA345" s="2">
        <v>19</v>
      </c>
      <c r="HB345" s="2">
        <v>23</v>
      </c>
      <c r="HC345" s="2">
        <v>30</v>
      </c>
      <c r="HD345" s="2">
        <v>30</v>
      </c>
      <c r="HE345" s="2">
        <v>35</v>
      </c>
      <c r="HF345" s="2">
        <v>35</v>
      </c>
      <c r="HG345" s="2">
        <v>39</v>
      </c>
      <c r="HH345" s="2">
        <v>38</v>
      </c>
      <c r="HI345" s="2">
        <v>42</v>
      </c>
      <c r="HJ345" s="2">
        <v>28</v>
      </c>
      <c r="HK345" s="2">
        <v>34</v>
      </c>
      <c r="HL345" s="34">
        <v>77.777777777777786</v>
      </c>
      <c r="HM345" s="34">
        <v>52.631578947368418</v>
      </c>
      <c r="HN345" s="34">
        <v>69.565217391304344</v>
      </c>
      <c r="HO345" s="34">
        <v>46.666666666666664</v>
      </c>
      <c r="HP345" s="34">
        <v>43.333333333333336</v>
      </c>
      <c r="HQ345" s="34">
        <v>68.571428571428569</v>
      </c>
      <c r="HR345" s="34">
        <v>71.428571428571431</v>
      </c>
      <c r="HS345" s="34">
        <v>76.923076923076934</v>
      </c>
      <c r="HT345" s="34">
        <v>78.94736842105263</v>
      </c>
      <c r="HU345" s="34">
        <v>78.571428571428569</v>
      </c>
      <c r="HV345" s="34">
        <v>82.142857142857139</v>
      </c>
      <c r="HW345" s="34">
        <v>85.294117647058826</v>
      </c>
      <c r="HX345" s="39">
        <v>5.5555555555555554</v>
      </c>
      <c r="HY345" s="39">
        <v>15.789473684210526</v>
      </c>
      <c r="HZ345" s="39">
        <v>17.391304347826086</v>
      </c>
      <c r="IA345" s="39">
        <v>23.333333333333332</v>
      </c>
      <c r="IB345" s="39">
        <v>16.666666666666664</v>
      </c>
      <c r="IC345" s="39">
        <v>11.428571428571429</v>
      </c>
      <c r="ID345" s="39">
        <v>14.285714285714285</v>
      </c>
      <c r="IE345" s="39">
        <v>12.820512820512819</v>
      </c>
      <c r="IF345" s="39">
        <v>5.2631578947368416</v>
      </c>
      <c r="IG345" s="39">
        <v>11.904761904761903</v>
      </c>
      <c r="IH345" s="39">
        <v>14.285714285714285</v>
      </c>
      <c r="II345" s="39">
        <v>8.8235294117647065</v>
      </c>
      <c r="IJ345" s="39">
        <v>16.666666666666664</v>
      </c>
      <c r="IK345" s="39">
        <v>31.578947368421051</v>
      </c>
      <c r="IL345" s="39">
        <v>13.043478260869565</v>
      </c>
      <c r="IM345" s="39">
        <v>30</v>
      </c>
      <c r="IN345" s="39">
        <v>40</v>
      </c>
      <c r="IO345" s="39">
        <v>20</v>
      </c>
      <c r="IP345" s="39">
        <v>14.285714285714285</v>
      </c>
      <c r="IQ345" s="39">
        <v>10.256410256410255</v>
      </c>
      <c r="IR345" s="39">
        <v>15.789473684210526</v>
      </c>
      <c r="IS345" s="39">
        <v>9.5238095238095237</v>
      </c>
      <c r="IT345" s="39">
        <v>3.5714285714285712</v>
      </c>
      <c r="IU345" s="39">
        <v>5.8823529411764701</v>
      </c>
      <c r="IV345" s="39">
        <v>16</v>
      </c>
      <c r="IW345" s="39">
        <v>6</v>
      </c>
      <c r="IX345" s="39">
        <v>16</v>
      </c>
      <c r="IY345" s="39">
        <v>10</v>
      </c>
      <c r="IZ345" s="39">
        <v>9</v>
      </c>
      <c r="JA345" s="39">
        <v>13</v>
      </c>
      <c r="JB345" s="39">
        <v>13</v>
      </c>
      <c r="JC345" s="39">
        <v>18</v>
      </c>
      <c r="JD345" s="35">
        <v>13</v>
      </c>
      <c r="JE345" s="35">
        <v>17</v>
      </c>
      <c r="JF345" s="35">
        <v>16</v>
      </c>
      <c r="JG345" s="35">
        <v>14</v>
      </c>
      <c r="JH345" s="35">
        <v>13</v>
      </c>
      <c r="JI345" s="35">
        <v>6</v>
      </c>
      <c r="JJ345" s="35">
        <v>8</v>
      </c>
      <c r="JK345" s="35">
        <v>6</v>
      </c>
      <c r="JL345" s="35">
        <v>11</v>
      </c>
      <c r="JM345" s="44">
        <v>4</v>
      </c>
      <c r="JN345" s="44">
        <v>8</v>
      </c>
      <c r="JO345" s="44">
        <v>2</v>
      </c>
      <c r="JP345" s="2">
        <v>3</v>
      </c>
      <c r="JQ345" s="2">
        <v>0</v>
      </c>
      <c r="JR345" s="2">
        <v>1</v>
      </c>
      <c r="JS345" s="2">
        <v>1</v>
      </c>
      <c r="JT345" s="2">
        <v>10</v>
      </c>
      <c r="JU345" s="2">
        <v>12</v>
      </c>
      <c r="JV345" s="2">
        <v>7</v>
      </c>
      <c r="JW345" s="2">
        <v>8</v>
      </c>
      <c r="JX345" s="2">
        <v>5</v>
      </c>
      <c r="JY345" s="2">
        <v>7</v>
      </c>
      <c r="JZ345" s="2">
        <v>3</v>
      </c>
      <c r="KA345" s="2">
        <v>2</v>
      </c>
      <c r="KB345" s="39">
        <v>0</v>
      </c>
      <c r="KC345" s="39">
        <v>0</v>
      </c>
      <c r="KD345" s="39">
        <v>3</v>
      </c>
      <c r="KE345" s="39">
        <v>3</v>
      </c>
      <c r="KF345" s="39">
        <v>39</v>
      </c>
      <c r="KG345" s="39">
        <v>24</v>
      </c>
      <c r="KH345" s="39">
        <v>31</v>
      </c>
      <c r="KI345" s="39">
        <v>24</v>
      </c>
      <c r="KJ345" s="39">
        <v>25</v>
      </c>
      <c r="KK345" s="39">
        <v>24</v>
      </c>
      <c r="KL345" s="39">
        <v>24</v>
      </c>
      <c r="KM345" s="39">
        <v>22</v>
      </c>
      <c r="KN345" s="39">
        <v>16</v>
      </c>
      <c r="KO345" s="39">
        <v>17</v>
      </c>
      <c r="KP345" s="39">
        <v>20</v>
      </c>
      <c r="KQ345" s="39">
        <v>18</v>
      </c>
      <c r="KR345" s="44">
        <v>41.025641025641022</v>
      </c>
      <c r="KS345" s="44">
        <v>25</v>
      </c>
      <c r="KT345" s="44">
        <v>51.612903225806448</v>
      </c>
      <c r="KU345" s="44">
        <v>41.666666666666671</v>
      </c>
      <c r="KV345" s="44">
        <v>36</v>
      </c>
      <c r="KW345" s="44">
        <v>54.166666666666664</v>
      </c>
      <c r="KX345" s="44">
        <v>54.166666666666664</v>
      </c>
      <c r="KY345" s="44">
        <v>81.818181818181827</v>
      </c>
      <c r="KZ345" s="44">
        <v>81.25</v>
      </c>
      <c r="LA345" s="44">
        <v>100</v>
      </c>
      <c r="LB345" s="44">
        <v>80</v>
      </c>
      <c r="LC345" s="44">
        <v>77.777777777777786</v>
      </c>
      <c r="LD345" s="44">
        <v>33.333333333333329</v>
      </c>
      <c r="LE345" s="44">
        <v>25</v>
      </c>
      <c r="LF345" s="44">
        <v>25.806451612903224</v>
      </c>
      <c r="LG345" s="44">
        <v>25</v>
      </c>
      <c r="LH345" s="44">
        <v>44</v>
      </c>
      <c r="LI345" s="44">
        <v>16.666666666666664</v>
      </c>
      <c r="LJ345" s="44">
        <v>33.333333333333329</v>
      </c>
      <c r="LK345" s="44">
        <v>9.0909090909090917</v>
      </c>
      <c r="LL345" s="44">
        <v>18.75</v>
      </c>
      <c r="LM345" s="44">
        <v>0</v>
      </c>
      <c r="LN345" s="44">
        <v>5</v>
      </c>
      <c r="LO345" s="44">
        <v>5.5555555555555554</v>
      </c>
      <c r="LP345" s="44">
        <v>25.641025641025639</v>
      </c>
      <c r="LQ345" s="44">
        <v>50</v>
      </c>
      <c r="LR345" s="44">
        <v>22.58064516129032</v>
      </c>
      <c r="LS345" s="44">
        <v>33.333333333333329</v>
      </c>
      <c r="LT345" s="44">
        <v>20</v>
      </c>
      <c r="LU345" s="44">
        <v>29.166666666666668</v>
      </c>
      <c r="LV345" s="44">
        <v>12.5</v>
      </c>
      <c r="LW345" s="44">
        <v>9.0909090909090917</v>
      </c>
      <c r="LX345" s="44">
        <v>0</v>
      </c>
      <c r="LY345" s="44">
        <v>0</v>
      </c>
      <c r="LZ345" s="44">
        <v>15</v>
      </c>
      <c r="MA345" s="44">
        <v>16.666666666666664</v>
      </c>
      <c r="MB345" s="39">
        <v>7</v>
      </c>
      <c r="MC345" s="39">
        <v>4</v>
      </c>
      <c r="MD345" s="39">
        <v>3</v>
      </c>
      <c r="ME345" s="39">
        <v>5</v>
      </c>
      <c r="MF345" s="39">
        <v>8</v>
      </c>
      <c r="MG345" s="39">
        <v>6</v>
      </c>
      <c r="MH345" s="39">
        <v>5</v>
      </c>
      <c r="MI345" s="39">
        <v>3</v>
      </c>
      <c r="MJ345" s="39">
        <v>5</v>
      </c>
      <c r="MK345" s="39">
        <v>5</v>
      </c>
      <c r="ML345" s="39">
        <v>3</v>
      </c>
      <c r="MM345" s="39">
        <v>2</v>
      </c>
      <c r="MN345" s="39">
        <v>16</v>
      </c>
      <c r="MO345" s="39">
        <v>12</v>
      </c>
      <c r="MP345" s="39">
        <v>13</v>
      </c>
      <c r="MQ345" s="39">
        <v>19</v>
      </c>
      <c r="MR345" s="39">
        <v>23</v>
      </c>
      <c r="MS345" s="39">
        <v>23</v>
      </c>
      <c r="MT345" s="39">
        <v>25</v>
      </c>
      <c r="MU345" s="39">
        <v>21</v>
      </c>
      <c r="MV345" s="39">
        <v>14</v>
      </c>
      <c r="MW345" s="44">
        <v>18</v>
      </c>
      <c r="MX345" s="44">
        <v>8</v>
      </c>
      <c r="MY345" s="44">
        <v>8</v>
      </c>
      <c r="MZ345" s="44">
        <v>43.75</v>
      </c>
      <c r="NA345" s="44">
        <v>33.333333333333329</v>
      </c>
      <c r="NB345" s="44">
        <v>23.076923076923077</v>
      </c>
      <c r="NC345" s="44">
        <v>26.315789473684209</v>
      </c>
      <c r="ND345" s="44">
        <v>34.782608695652172</v>
      </c>
      <c r="NE345" s="44">
        <v>26.086956521739129</v>
      </c>
      <c r="NF345" s="44">
        <v>20</v>
      </c>
      <c r="NG345" s="44">
        <v>14.285714285714285</v>
      </c>
      <c r="NH345" s="44">
        <v>35.714285714285715</v>
      </c>
      <c r="NI345" s="44">
        <v>27.777777777777779</v>
      </c>
      <c r="NJ345" s="44">
        <v>37.5</v>
      </c>
      <c r="NK345" s="44">
        <v>25</v>
      </c>
      <c r="NL345" s="39">
        <v>1</v>
      </c>
      <c r="NM345" s="39">
        <v>0</v>
      </c>
      <c r="NN345" s="39">
        <v>0</v>
      </c>
      <c r="NO345" s="39">
        <v>0</v>
      </c>
      <c r="NP345" s="39">
        <v>0</v>
      </c>
      <c r="NQ345" s="39">
        <v>0</v>
      </c>
      <c r="NR345" s="39">
        <v>0</v>
      </c>
      <c r="NS345" s="39">
        <v>0</v>
      </c>
      <c r="NT345" s="39">
        <v>0</v>
      </c>
      <c r="NU345" s="39">
        <v>0</v>
      </c>
      <c r="NV345" s="39">
        <v>0</v>
      </c>
      <c r="NW345" s="39">
        <v>0</v>
      </c>
      <c r="NX345" s="39">
        <v>4</v>
      </c>
      <c r="NY345" s="39">
        <v>3</v>
      </c>
      <c r="NZ345" s="39">
        <v>3</v>
      </c>
      <c r="OA345" s="39">
        <v>5</v>
      </c>
      <c r="OB345" s="39">
        <v>2</v>
      </c>
      <c r="OC345" s="39">
        <v>0</v>
      </c>
      <c r="OD345" s="44">
        <v>1</v>
      </c>
      <c r="OE345" s="44">
        <v>1</v>
      </c>
      <c r="OF345" s="44">
        <v>1</v>
      </c>
      <c r="OG345" s="44">
        <v>3</v>
      </c>
      <c r="OH345" s="44">
        <v>0</v>
      </c>
      <c r="OI345" s="44">
        <v>1</v>
      </c>
      <c r="OJ345" s="44">
        <v>25</v>
      </c>
      <c r="OK345" s="44">
        <v>0</v>
      </c>
      <c r="OL345" s="44">
        <v>0</v>
      </c>
      <c r="OM345" s="44">
        <v>0</v>
      </c>
      <c r="ON345" s="44">
        <v>0</v>
      </c>
      <c r="OO345" s="44">
        <v>999999999</v>
      </c>
      <c r="OP345" s="44">
        <v>0</v>
      </c>
      <c r="OQ345" s="44">
        <v>0</v>
      </c>
      <c r="OR345" s="44">
        <v>0</v>
      </c>
      <c r="OS345" s="44">
        <v>0</v>
      </c>
      <c r="OT345" s="44">
        <v>999999999</v>
      </c>
      <c r="OU345" s="44">
        <v>0</v>
      </c>
      <c r="OV345" s="25">
        <v>44</v>
      </c>
      <c r="OW345" s="25">
        <v>48</v>
      </c>
      <c r="OX345" s="25">
        <v>52</v>
      </c>
      <c r="OY345" s="39">
        <v>58</v>
      </c>
      <c r="OZ345" s="39">
        <v>70</v>
      </c>
      <c r="PA345" s="39">
        <v>64</v>
      </c>
      <c r="PB345" s="39">
        <v>70</v>
      </c>
      <c r="PC345" s="39">
        <v>78</v>
      </c>
      <c r="PD345" s="39">
        <v>71</v>
      </c>
      <c r="PE345" s="39">
        <v>68</v>
      </c>
      <c r="PF345" s="39">
        <v>57</v>
      </c>
      <c r="PG345" s="39">
        <v>24</v>
      </c>
      <c r="PH345" s="39">
        <v>90</v>
      </c>
      <c r="PI345" s="39">
        <v>88</v>
      </c>
      <c r="PJ345" s="44">
        <v>90</v>
      </c>
      <c r="PK345" s="44">
        <v>92</v>
      </c>
      <c r="PL345" s="44">
        <v>94</v>
      </c>
      <c r="PM345" s="44">
        <v>93</v>
      </c>
      <c r="PN345" s="44">
        <v>97</v>
      </c>
      <c r="PO345" s="44">
        <v>96</v>
      </c>
      <c r="PP345" s="44">
        <v>83</v>
      </c>
      <c r="PQ345" s="44">
        <v>83</v>
      </c>
      <c r="PR345" s="44">
        <v>75</v>
      </c>
      <c r="PS345" s="44">
        <v>67</v>
      </c>
      <c r="PT345" s="44">
        <v>48.888888888888886</v>
      </c>
      <c r="PU345" s="44">
        <v>54.54545454545454</v>
      </c>
      <c r="PV345" s="44">
        <v>57.777777777777771</v>
      </c>
      <c r="PW345" s="44">
        <v>63.04347826086957</v>
      </c>
      <c r="PX345" s="44">
        <v>74.468085106382972</v>
      </c>
      <c r="PY345" s="44">
        <v>68.817204301075279</v>
      </c>
      <c r="PZ345" s="44">
        <v>72.164948453608247</v>
      </c>
      <c r="QA345" s="44">
        <v>81.25</v>
      </c>
      <c r="QB345" s="44">
        <v>85.542168674698786</v>
      </c>
      <c r="QC345" s="44">
        <v>81.92771084337349</v>
      </c>
      <c r="QD345" s="44">
        <v>76</v>
      </c>
      <c r="QE345" s="44">
        <v>35.820895522388057</v>
      </c>
      <c r="QF345" s="25">
        <v>38</v>
      </c>
      <c r="QG345" s="25">
        <v>48</v>
      </c>
      <c r="QH345" s="25">
        <v>54</v>
      </c>
      <c r="QI345" s="25">
        <v>48</v>
      </c>
      <c r="QJ345" s="25">
        <v>60</v>
      </c>
      <c r="QK345" s="25">
        <v>61</v>
      </c>
      <c r="QL345" s="25">
        <v>62</v>
      </c>
      <c r="QM345" s="25">
        <v>72</v>
      </c>
      <c r="QN345" s="25">
        <v>59</v>
      </c>
      <c r="QO345" s="25">
        <v>56</v>
      </c>
      <c r="QP345" s="25">
        <v>32</v>
      </c>
      <c r="QQ345" s="25">
        <v>90</v>
      </c>
      <c r="QR345" s="25">
        <v>88</v>
      </c>
      <c r="QS345" s="25">
        <v>90</v>
      </c>
      <c r="QT345" s="25">
        <v>92</v>
      </c>
      <c r="QU345" s="25">
        <v>94</v>
      </c>
      <c r="QV345" s="25">
        <v>93</v>
      </c>
      <c r="QW345" s="25">
        <v>97</v>
      </c>
      <c r="QX345" s="25">
        <v>96</v>
      </c>
      <c r="QY345" s="25">
        <v>83</v>
      </c>
      <c r="QZ345" s="25">
        <v>83</v>
      </c>
      <c r="RA345" s="25">
        <v>75</v>
      </c>
      <c r="RB345" s="44">
        <v>42.222222222222221</v>
      </c>
      <c r="RC345" s="44">
        <v>54.54545454545454</v>
      </c>
      <c r="RD345" s="44">
        <v>60</v>
      </c>
      <c r="RE345" s="44">
        <v>52.173913043478258</v>
      </c>
      <c r="RF345" s="44">
        <v>63.829787234042556</v>
      </c>
      <c r="RG345" s="44">
        <v>65.591397849462368</v>
      </c>
      <c r="RH345" s="44">
        <v>63.917525773195869</v>
      </c>
      <c r="RI345" s="44">
        <v>75</v>
      </c>
      <c r="RJ345" s="44">
        <v>71.084337349397586</v>
      </c>
      <c r="RK345" s="44">
        <v>67.46987951807229</v>
      </c>
      <c r="RL345" s="44">
        <v>42.666666666666671</v>
      </c>
      <c r="RM345" s="25">
        <v>45</v>
      </c>
      <c r="RN345" s="25">
        <v>39</v>
      </c>
      <c r="RO345" s="25">
        <v>44</v>
      </c>
      <c r="RP345" s="25">
        <v>46</v>
      </c>
      <c r="RQ345" s="25">
        <v>52</v>
      </c>
      <c r="RR345" s="25">
        <v>59</v>
      </c>
      <c r="RS345" s="25">
        <v>58</v>
      </c>
      <c r="RT345" s="25">
        <v>48</v>
      </c>
      <c r="RU345" s="25">
        <v>36</v>
      </c>
      <c r="RV345" s="25">
        <v>44</v>
      </c>
      <c r="RW345" s="25">
        <v>32</v>
      </c>
      <c r="RX345" s="25">
        <v>32</v>
      </c>
      <c r="RY345" s="25">
        <v>30</v>
      </c>
      <c r="RZ345" s="25">
        <v>22</v>
      </c>
      <c r="SA345" s="25">
        <v>30</v>
      </c>
      <c r="SB345" s="25">
        <v>28</v>
      </c>
      <c r="SC345" s="25">
        <v>33</v>
      </c>
      <c r="SD345" s="25">
        <v>34</v>
      </c>
      <c r="SE345" s="25">
        <v>31</v>
      </c>
      <c r="SF345" s="25">
        <v>37</v>
      </c>
      <c r="SG345" s="25">
        <v>38</v>
      </c>
      <c r="SH345" s="25">
        <v>33</v>
      </c>
      <c r="SI345" s="25">
        <v>31</v>
      </c>
      <c r="SJ345" s="25">
        <v>28</v>
      </c>
      <c r="SK345" s="25">
        <v>27</v>
      </c>
      <c r="SL345" s="25">
        <v>16</v>
      </c>
      <c r="SM345" s="25">
        <v>23</v>
      </c>
      <c r="SN345" s="25">
        <v>26</v>
      </c>
      <c r="SO345" s="25">
        <v>32</v>
      </c>
      <c r="SP345" s="25">
        <v>32</v>
      </c>
      <c r="SQ345" s="25">
        <v>30</v>
      </c>
      <c r="SR345" s="25">
        <v>29</v>
      </c>
      <c r="SS345" s="25">
        <v>28</v>
      </c>
      <c r="ST345" s="25">
        <v>25</v>
      </c>
      <c r="SU345" s="25">
        <v>22</v>
      </c>
      <c r="SV345" s="25">
        <v>18</v>
      </c>
      <c r="SW345" s="44">
        <v>60.810810810810814</v>
      </c>
      <c r="SX345" s="44">
        <v>66.101694915254242</v>
      </c>
      <c r="SY345" s="44">
        <v>63.768115942028977</v>
      </c>
      <c r="SZ345" s="44">
        <v>74.193548387096769</v>
      </c>
      <c r="TA345" s="44">
        <v>75.362318840579718</v>
      </c>
      <c r="TB345" s="44">
        <v>78.666666666666657</v>
      </c>
      <c r="TC345" s="44">
        <v>84.05797101449275</v>
      </c>
      <c r="TD345" s="44">
        <v>66.666666666666657</v>
      </c>
      <c r="TE345" s="44">
        <v>54.54545454545454</v>
      </c>
      <c r="TF345" s="44">
        <v>55.000000000000007</v>
      </c>
      <c r="TG345" s="44">
        <v>50</v>
      </c>
      <c r="TH345" s="44">
        <v>47.058823529411761</v>
      </c>
      <c r="TI345" s="44">
        <v>40.54054054054054</v>
      </c>
      <c r="TJ345" s="44">
        <v>37.288135593220339</v>
      </c>
      <c r="TK345" s="44">
        <v>43.478260869565219</v>
      </c>
      <c r="TL345" s="44">
        <v>45.161290322580641</v>
      </c>
      <c r="TM345" s="44">
        <v>47.826086956521742</v>
      </c>
      <c r="TN345" s="44">
        <v>45.333333333333329</v>
      </c>
      <c r="TO345" s="44">
        <v>44.927536231884055</v>
      </c>
      <c r="TP345" s="44">
        <v>51.388888888888886</v>
      </c>
      <c r="TQ345" s="44">
        <v>57.575757575757578</v>
      </c>
      <c r="TR345" s="44">
        <v>41.25</v>
      </c>
      <c r="TS345" s="44">
        <v>48.4375</v>
      </c>
      <c r="TT345" s="44">
        <v>41.17647058823529</v>
      </c>
      <c r="TU345" s="44">
        <v>36.486486486486484</v>
      </c>
      <c r="TV345" s="44">
        <v>27.118644067796609</v>
      </c>
      <c r="TW345" s="44">
        <v>33.333333333333329</v>
      </c>
      <c r="TX345" s="44">
        <v>41.935483870967744</v>
      </c>
      <c r="TY345" s="44">
        <v>46.376811594202898</v>
      </c>
      <c r="TZ345" s="44">
        <v>42.666666666666671</v>
      </c>
      <c r="UA345" s="44">
        <v>43.478260869565219</v>
      </c>
      <c r="UB345" s="44">
        <v>40.277777777777779</v>
      </c>
      <c r="UC345" s="44">
        <v>42.424242424242422</v>
      </c>
      <c r="UD345" s="44">
        <v>31.25</v>
      </c>
      <c r="UE345" s="44">
        <v>34.375</v>
      </c>
      <c r="UF345" s="44">
        <v>26.47058823529412</v>
      </c>
    </row>
    <row r="346" spans="1:552" x14ac:dyDescent="0.25">
      <c r="A346" s="2" t="str">
        <f t="shared" si="5"/>
        <v>1 Norte</v>
      </c>
      <c r="B346" s="2">
        <v>1</v>
      </c>
      <c r="C346" s="2" t="s">
        <v>30</v>
      </c>
      <c r="D346" s="56">
        <v>404</v>
      </c>
      <c r="E346" s="56">
        <v>467</v>
      </c>
      <c r="F346" s="56">
        <v>543</v>
      </c>
      <c r="G346" s="56">
        <v>534</v>
      </c>
      <c r="H346" s="56">
        <v>503</v>
      </c>
      <c r="I346" s="56">
        <v>692</v>
      </c>
      <c r="J346" s="56">
        <v>682</v>
      </c>
      <c r="K346" s="56">
        <v>811</v>
      </c>
      <c r="L346" s="56">
        <v>971</v>
      </c>
      <c r="M346" s="56">
        <v>951</v>
      </c>
      <c r="N346" s="56">
        <v>979</v>
      </c>
      <c r="O346" s="56">
        <v>985</v>
      </c>
      <c r="P346" s="61">
        <v>103</v>
      </c>
      <c r="Q346" s="61">
        <v>120</v>
      </c>
      <c r="R346" s="61">
        <v>161</v>
      </c>
      <c r="S346" s="61">
        <v>186</v>
      </c>
      <c r="T346" s="61">
        <v>174</v>
      </c>
      <c r="U346" s="61">
        <v>310</v>
      </c>
      <c r="V346" s="61">
        <v>306</v>
      </c>
      <c r="W346" s="61">
        <v>415</v>
      </c>
      <c r="X346" s="61">
        <v>550</v>
      </c>
      <c r="Y346" s="61">
        <v>572</v>
      </c>
      <c r="Z346" s="61">
        <v>574</v>
      </c>
      <c r="AA346" s="61">
        <v>542</v>
      </c>
      <c r="AB346" s="62">
        <v>25.495049504950494</v>
      </c>
      <c r="AC346" s="62">
        <v>25.695931477516059</v>
      </c>
      <c r="AD346" s="62">
        <v>29.65009208103131</v>
      </c>
      <c r="AE346" s="62">
        <v>34.831460674157306</v>
      </c>
      <c r="AF346" s="62">
        <v>34.592445328031808</v>
      </c>
      <c r="AG346" s="62">
        <v>44.797687861271676</v>
      </c>
      <c r="AH346" s="62">
        <v>44.868035190615835</v>
      </c>
      <c r="AI346" s="62">
        <v>51.171393341553639</v>
      </c>
      <c r="AJ346" s="62">
        <v>56.642636457260551</v>
      </c>
      <c r="AK346" s="62">
        <v>60.147213459516301</v>
      </c>
      <c r="AL346" s="62">
        <v>58.631256384065381</v>
      </c>
      <c r="AM346" s="62">
        <v>55.025380710659903</v>
      </c>
      <c r="AN346" s="25">
        <v>285</v>
      </c>
      <c r="AO346" s="25">
        <v>324</v>
      </c>
      <c r="AP346" s="25">
        <v>360</v>
      </c>
      <c r="AQ346" s="25">
        <v>324</v>
      </c>
      <c r="AR346" s="25">
        <v>311</v>
      </c>
      <c r="AS346" s="25">
        <v>363</v>
      </c>
      <c r="AT346" s="25">
        <v>353</v>
      </c>
      <c r="AU346" s="25">
        <v>379</v>
      </c>
      <c r="AV346" s="25">
        <v>399</v>
      </c>
      <c r="AW346" s="25">
        <v>357</v>
      </c>
      <c r="AX346" s="25">
        <v>384</v>
      </c>
      <c r="AY346" s="25">
        <v>418</v>
      </c>
      <c r="AZ346" s="39">
        <v>70.544554455445535</v>
      </c>
      <c r="BA346" s="39">
        <v>69.379014989293367</v>
      </c>
      <c r="BB346" s="39">
        <v>66.298342541436455</v>
      </c>
      <c r="BC346" s="39">
        <v>60.674157303370791</v>
      </c>
      <c r="BD346" s="39">
        <v>61.82902584493042</v>
      </c>
      <c r="BE346" s="39">
        <v>52.456647398843927</v>
      </c>
      <c r="BF346" s="39">
        <v>51.759530791788855</v>
      </c>
      <c r="BG346" s="39">
        <v>46.732429099876697</v>
      </c>
      <c r="BH346" s="39">
        <v>41.091658084449023</v>
      </c>
      <c r="BI346" s="39">
        <v>37.539432176656149</v>
      </c>
      <c r="BJ346" s="39">
        <v>39.223697650663944</v>
      </c>
      <c r="BK346" s="39">
        <v>42.43654822335025</v>
      </c>
      <c r="BL346" s="2">
        <v>16</v>
      </c>
      <c r="BM346" s="2">
        <v>23</v>
      </c>
      <c r="BN346" s="39">
        <v>22</v>
      </c>
      <c r="BO346" s="39">
        <v>24</v>
      </c>
      <c r="BP346" s="39">
        <v>18</v>
      </c>
      <c r="BQ346" s="39">
        <v>19</v>
      </c>
      <c r="BR346" s="39">
        <v>23</v>
      </c>
      <c r="BS346" s="39">
        <v>17</v>
      </c>
      <c r="BT346" s="39">
        <v>22</v>
      </c>
      <c r="BU346" s="39">
        <v>22</v>
      </c>
      <c r="BV346" s="39">
        <v>21</v>
      </c>
      <c r="BW346" s="39">
        <v>25</v>
      </c>
      <c r="BX346" s="39">
        <v>3.9603960396039604</v>
      </c>
      <c r="BY346" s="39">
        <v>4.925053533190578</v>
      </c>
      <c r="BZ346" s="39">
        <v>4.0515653775322287</v>
      </c>
      <c r="CA346" s="39">
        <v>4.4943820224719104</v>
      </c>
      <c r="CB346" s="39">
        <v>3.5785288270377733</v>
      </c>
      <c r="CC346" s="39">
        <v>2.745664739884393</v>
      </c>
      <c r="CD346" s="39">
        <v>3.3724340175953076</v>
      </c>
      <c r="CE346" s="39">
        <v>2.0961775585696669</v>
      </c>
      <c r="CF346" s="39">
        <v>2.2657054582904221</v>
      </c>
      <c r="CG346" s="39">
        <v>2.3133543638275498</v>
      </c>
      <c r="CH346" s="39">
        <v>2.1450459652706844</v>
      </c>
      <c r="CI346" s="39">
        <v>2.5380710659898478</v>
      </c>
      <c r="CJ346" s="2">
        <v>34</v>
      </c>
      <c r="CK346" s="2">
        <v>47</v>
      </c>
      <c r="CL346" s="2">
        <v>50</v>
      </c>
      <c r="CM346" s="2">
        <v>57</v>
      </c>
      <c r="CN346" s="2">
        <v>44</v>
      </c>
      <c r="CO346" s="2">
        <v>92</v>
      </c>
      <c r="CP346" s="2">
        <v>118</v>
      </c>
      <c r="CQ346" s="2">
        <v>154</v>
      </c>
      <c r="CR346" s="2">
        <v>244</v>
      </c>
      <c r="CS346" s="2">
        <v>236</v>
      </c>
      <c r="CT346" s="2">
        <v>164</v>
      </c>
      <c r="CU346" s="2">
        <v>201</v>
      </c>
      <c r="CV346" s="2">
        <v>8</v>
      </c>
      <c r="CW346" s="2">
        <v>9</v>
      </c>
      <c r="CX346" s="2">
        <v>21</v>
      </c>
      <c r="CY346" s="2">
        <v>15</v>
      </c>
      <c r="CZ346" s="2">
        <v>20</v>
      </c>
      <c r="DA346" s="33">
        <v>21</v>
      </c>
      <c r="DB346" s="33">
        <v>22</v>
      </c>
      <c r="DC346" s="33">
        <v>30</v>
      </c>
      <c r="DD346" s="33">
        <v>37</v>
      </c>
      <c r="DE346" s="33">
        <v>39</v>
      </c>
      <c r="DF346" s="33">
        <v>24</v>
      </c>
      <c r="DG346" s="33">
        <v>30</v>
      </c>
      <c r="DH346" s="33">
        <v>21</v>
      </c>
      <c r="DI346" s="33">
        <v>21</v>
      </c>
      <c r="DJ346" s="33">
        <v>35</v>
      </c>
      <c r="DK346" s="33">
        <v>38</v>
      </c>
      <c r="DL346" s="33">
        <v>32</v>
      </c>
      <c r="DM346" s="33">
        <v>43</v>
      </c>
      <c r="DN346" s="34">
        <v>46</v>
      </c>
      <c r="DO346" s="34">
        <v>52</v>
      </c>
      <c r="DP346" s="34">
        <v>44</v>
      </c>
      <c r="DQ346" s="34">
        <v>47</v>
      </c>
      <c r="DR346" s="34">
        <v>44</v>
      </c>
      <c r="DS346" s="34">
        <v>50</v>
      </c>
      <c r="DT346" s="25">
        <v>63</v>
      </c>
      <c r="DU346" s="25">
        <v>77</v>
      </c>
      <c r="DV346" s="25">
        <v>106</v>
      </c>
      <c r="DW346" s="25">
        <v>110</v>
      </c>
      <c r="DX346" s="25">
        <v>96</v>
      </c>
      <c r="DY346" s="25">
        <v>156</v>
      </c>
      <c r="DZ346" s="25">
        <v>186</v>
      </c>
      <c r="EA346" s="25">
        <v>236</v>
      </c>
      <c r="EB346" s="25">
        <v>325</v>
      </c>
      <c r="EC346" s="25">
        <v>322</v>
      </c>
      <c r="ED346" s="25">
        <v>232</v>
      </c>
      <c r="EE346" s="25">
        <v>281</v>
      </c>
      <c r="EF346" s="34">
        <v>53.968253968253968</v>
      </c>
      <c r="EG346" s="34">
        <v>61.038961038961034</v>
      </c>
      <c r="EH346" s="34">
        <v>47.169811320754718</v>
      </c>
      <c r="EI346" s="34">
        <v>51.81818181818182</v>
      </c>
      <c r="EJ346" s="34">
        <v>45.833333333333329</v>
      </c>
      <c r="EK346" s="34">
        <v>58.974358974358978</v>
      </c>
      <c r="EL346" s="34">
        <v>63.44086021505376</v>
      </c>
      <c r="EM346" s="34">
        <v>65.254237288135599</v>
      </c>
      <c r="EN346" s="34">
        <v>75.07692307692308</v>
      </c>
      <c r="EO346" s="34">
        <v>73.291925465838517</v>
      </c>
      <c r="EP346" s="34">
        <v>70.689655172413794</v>
      </c>
      <c r="EQ346" s="34">
        <v>71.530249110320284</v>
      </c>
      <c r="ER346" s="34">
        <v>12.698412698412698</v>
      </c>
      <c r="ES346" s="34">
        <v>11.688311688311687</v>
      </c>
      <c r="ET346" s="34">
        <v>19.811320754716981</v>
      </c>
      <c r="EU346" s="34">
        <v>13.636363636363635</v>
      </c>
      <c r="EV346" s="34">
        <v>20.833333333333336</v>
      </c>
      <c r="EW346" s="34">
        <v>13.461538461538462</v>
      </c>
      <c r="EX346" s="34">
        <v>11.827956989247312</v>
      </c>
      <c r="EY346" s="34">
        <v>12.711864406779661</v>
      </c>
      <c r="EZ346" s="34">
        <v>11.384615384615385</v>
      </c>
      <c r="FA346" s="34">
        <v>12.111801242236025</v>
      </c>
      <c r="FB346" s="34">
        <v>10.344827586206897</v>
      </c>
      <c r="FC346" s="34">
        <v>10.676156583629894</v>
      </c>
      <c r="FD346" s="42">
        <v>33.333333333333329</v>
      </c>
      <c r="FE346" s="42">
        <v>27.27272727272727</v>
      </c>
      <c r="FF346" s="42">
        <v>33.018867924528301</v>
      </c>
      <c r="FG346" s="42">
        <v>34.545454545454547</v>
      </c>
      <c r="FH346" s="42">
        <v>33.333333333333329</v>
      </c>
      <c r="FI346" s="42">
        <v>27.564102564102566</v>
      </c>
      <c r="FJ346" s="42">
        <v>24.731182795698924</v>
      </c>
      <c r="FK346" s="42">
        <v>22.033898305084744</v>
      </c>
      <c r="FL346" s="42">
        <v>13.538461538461538</v>
      </c>
      <c r="FM346" s="42">
        <v>14.596273291925465</v>
      </c>
      <c r="FN346" s="42">
        <v>18.96551724137931</v>
      </c>
      <c r="FO346" s="42">
        <v>17.793594306049823</v>
      </c>
      <c r="FP346" s="42">
        <v>43</v>
      </c>
      <c r="FQ346" s="34">
        <v>51</v>
      </c>
      <c r="FR346" s="34">
        <v>78</v>
      </c>
      <c r="FS346" s="34">
        <v>65</v>
      </c>
      <c r="FT346" s="34">
        <v>80</v>
      </c>
      <c r="FU346" s="34">
        <v>146</v>
      </c>
      <c r="FV346" s="34">
        <v>156</v>
      </c>
      <c r="FW346" s="34">
        <v>218</v>
      </c>
      <c r="FX346" s="34">
        <v>321</v>
      </c>
      <c r="FY346" s="34">
        <v>329</v>
      </c>
      <c r="FZ346" s="34">
        <v>356</v>
      </c>
      <c r="GA346" s="34">
        <v>335</v>
      </c>
      <c r="GB346" s="2">
        <v>9</v>
      </c>
      <c r="GC346" s="2">
        <v>16</v>
      </c>
      <c r="GD346" s="2">
        <v>29</v>
      </c>
      <c r="GE346" s="2">
        <v>35</v>
      </c>
      <c r="GF346" s="2">
        <v>17</v>
      </c>
      <c r="GG346" s="2">
        <v>44</v>
      </c>
      <c r="GH346" s="2">
        <v>33</v>
      </c>
      <c r="GI346" s="2">
        <v>39</v>
      </c>
      <c r="GJ346" s="2">
        <v>54</v>
      </c>
      <c r="GK346" s="2">
        <v>60</v>
      </c>
      <c r="GL346" s="2">
        <v>43</v>
      </c>
      <c r="GM346" s="2">
        <v>53</v>
      </c>
      <c r="GN346" s="2">
        <v>25</v>
      </c>
      <c r="GO346" s="2">
        <v>19</v>
      </c>
      <c r="GP346" s="2">
        <v>26</v>
      </c>
      <c r="GQ346" s="2">
        <v>40</v>
      </c>
      <c r="GR346" s="2">
        <v>32</v>
      </c>
      <c r="GS346" s="2">
        <v>54</v>
      </c>
      <c r="GT346" s="2">
        <v>46</v>
      </c>
      <c r="GU346" s="2">
        <v>62</v>
      </c>
      <c r="GV346" s="2">
        <v>64</v>
      </c>
      <c r="GW346" s="2">
        <v>75</v>
      </c>
      <c r="GX346" s="2">
        <v>78</v>
      </c>
      <c r="GY346" s="2">
        <v>64</v>
      </c>
      <c r="GZ346" s="2">
        <v>77</v>
      </c>
      <c r="HA346" s="2">
        <v>86</v>
      </c>
      <c r="HB346" s="2">
        <v>133</v>
      </c>
      <c r="HC346" s="2">
        <v>140</v>
      </c>
      <c r="HD346" s="2">
        <v>129</v>
      </c>
      <c r="HE346" s="2">
        <v>244</v>
      </c>
      <c r="HF346" s="2">
        <v>235</v>
      </c>
      <c r="HG346" s="2">
        <v>319</v>
      </c>
      <c r="HH346" s="2">
        <v>439</v>
      </c>
      <c r="HI346" s="2">
        <v>464</v>
      </c>
      <c r="HJ346" s="2">
        <v>477</v>
      </c>
      <c r="HK346" s="2">
        <v>452</v>
      </c>
      <c r="HL346" s="34">
        <v>55.844155844155843</v>
      </c>
      <c r="HM346" s="34">
        <v>59.302325581395351</v>
      </c>
      <c r="HN346" s="34">
        <v>58.646616541353382</v>
      </c>
      <c r="HO346" s="34">
        <v>46.428571428571431</v>
      </c>
      <c r="HP346" s="34">
        <v>62.015503875968989</v>
      </c>
      <c r="HQ346" s="34">
        <v>59.83606557377049</v>
      </c>
      <c r="HR346" s="34">
        <v>66.38297872340425</v>
      </c>
      <c r="HS346" s="34">
        <v>68.338557993730404</v>
      </c>
      <c r="HT346" s="34">
        <v>73.120728929384967</v>
      </c>
      <c r="HU346" s="34">
        <v>70.90517241379311</v>
      </c>
      <c r="HV346" s="34">
        <v>74.633123689727469</v>
      </c>
      <c r="HW346" s="34">
        <v>74.115044247787608</v>
      </c>
      <c r="HX346" s="39">
        <v>11.688311688311687</v>
      </c>
      <c r="HY346" s="39">
        <v>18.604651162790699</v>
      </c>
      <c r="HZ346" s="39">
        <v>21.804511278195488</v>
      </c>
      <c r="IA346" s="39">
        <v>25</v>
      </c>
      <c r="IB346" s="39">
        <v>13.178294573643413</v>
      </c>
      <c r="IC346" s="39">
        <v>18.032786885245901</v>
      </c>
      <c r="ID346" s="39">
        <v>14.042553191489363</v>
      </c>
      <c r="IE346" s="39">
        <v>12.225705329153605</v>
      </c>
      <c r="IF346" s="39">
        <v>12.300683371298406</v>
      </c>
      <c r="IG346" s="39">
        <v>12.931034482758621</v>
      </c>
      <c r="IH346" s="39">
        <v>9.0146750524109009</v>
      </c>
      <c r="II346" s="39">
        <v>11.725663716814159</v>
      </c>
      <c r="IJ346" s="39">
        <v>32.467532467532465</v>
      </c>
      <c r="IK346" s="39">
        <v>22.093023255813954</v>
      </c>
      <c r="IL346" s="39">
        <v>19.548872180451127</v>
      </c>
      <c r="IM346" s="39">
        <v>28.571428571428569</v>
      </c>
      <c r="IN346" s="39">
        <v>24.806201550387598</v>
      </c>
      <c r="IO346" s="39">
        <v>22.131147540983605</v>
      </c>
      <c r="IP346" s="39">
        <v>19.574468085106382</v>
      </c>
      <c r="IQ346" s="39">
        <v>19.435736677115987</v>
      </c>
      <c r="IR346" s="39">
        <v>14.578587699316628</v>
      </c>
      <c r="IS346" s="39">
        <v>16.163793103448278</v>
      </c>
      <c r="IT346" s="39">
        <v>16.352201257861633</v>
      </c>
      <c r="IU346" s="39">
        <v>14.159292035398231</v>
      </c>
      <c r="IV346" s="39">
        <v>79</v>
      </c>
      <c r="IW346" s="39">
        <v>78</v>
      </c>
      <c r="IX346" s="39">
        <v>109</v>
      </c>
      <c r="IY346" s="39">
        <v>78</v>
      </c>
      <c r="IZ346" s="39">
        <v>80</v>
      </c>
      <c r="JA346" s="39">
        <v>105</v>
      </c>
      <c r="JB346" s="39">
        <v>123</v>
      </c>
      <c r="JC346" s="39">
        <v>155</v>
      </c>
      <c r="JD346" s="35">
        <v>201</v>
      </c>
      <c r="JE346" s="35">
        <v>158</v>
      </c>
      <c r="JF346" s="35">
        <v>197</v>
      </c>
      <c r="JG346" s="35">
        <v>228</v>
      </c>
      <c r="JH346" s="35">
        <v>64</v>
      </c>
      <c r="JI346" s="35">
        <v>62</v>
      </c>
      <c r="JJ346" s="35">
        <v>70</v>
      </c>
      <c r="JK346" s="35">
        <v>69</v>
      </c>
      <c r="JL346" s="35">
        <v>69</v>
      </c>
      <c r="JM346" s="44">
        <v>72</v>
      </c>
      <c r="JN346" s="44">
        <v>78</v>
      </c>
      <c r="JO346" s="44">
        <v>62</v>
      </c>
      <c r="JP346" s="34">
        <v>66</v>
      </c>
      <c r="JQ346" s="34">
        <v>63</v>
      </c>
      <c r="JR346" s="34">
        <v>66</v>
      </c>
      <c r="JS346" s="34">
        <v>54</v>
      </c>
      <c r="JT346" s="4">
        <v>102</v>
      </c>
      <c r="JU346" s="4">
        <v>109</v>
      </c>
      <c r="JV346" s="4">
        <v>112</v>
      </c>
      <c r="JW346" s="4">
        <v>87</v>
      </c>
      <c r="JX346" s="4">
        <v>71</v>
      </c>
      <c r="JY346" s="4">
        <v>84</v>
      </c>
      <c r="JZ346" s="4">
        <v>77</v>
      </c>
      <c r="KA346" s="2">
        <v>83</v>
      </c>
      <c r="KB346" s="39">
        <v>77</v>
      </c>
      <c r="KC346" s="39">
        <v>92</v>
      </c>
      <c r="KD346" s="39">
        <v>86</v>
      </c>
      <c r="KE346" s="39">
        <v>93</v>
      </c>
      <c r="KF346" s="39">
        <v>245</v>
      </c>
      <c r="KG346" s="39">
        <v>249</v>
      </c>
      <c r="KH346" s="39">
        <v>291</v>
      </c>
      <c r="KI346" s="39">
        <v>234</v>
      </c>
      <c r="KJ346" s="39">
        <v>220</v>
      </c>
      <c r="KK346" s="39">
        <v>261</v>
      </c>
      <c r="KL346" s="39">
        <v>278</v>
      </c>
      <c r="KM346" s="39">
        <v>300</v>
      </c>
      <c r="KN346" s="39">
        <v>344</v>
      </c>
      <c r="KO346" s="39">
        <v>313</v>
      </c>
      <c r="KP346" s="39">
        <v>349</v>
      </c>
      <c r="KQ346" s="39">
        <v>375</v>
      </c>
      <c r="KR346" s="44">
        <v>32.244897959183675</v>
      </c>
      <c r="KS346" s="44">
        <v>31.325301204819279</v>
      </c>
      <c r="KT346" s="44">
        <v>37.457044673539521</v>
      </c>
      <c r="KU346" s="44">
        <v>33.333333333333329</v>
      </c>
      <c r="KV346" s="44">
        <v>36.363636363636367</v>
      </c>
      <c r="KW346" s="44">
        <v>40.229885057471265</v>
      </c>
      <c r="KX346" s="44">
        <v>44.244604316546763</v>
      </c>
      <c r="KY346" s="44">
        <v>51.666666666666671</v>
      </c>
      <c r="KZ346" s="44">
        <v>58.430232558139537</v>
      </c>
      <c r="LA346" s="44">
        <v>50.47923322683706</v>
      </c>
      <c r="LB346" s="44">
        <v>56.446991404011456</v>
      </c>
      <c r="LC346" s="44">
        <v>60.8</v>
      </c>
      <c r="LD346" s="44">
        <v>26.122448979591837</v>
      </c>
      <c r="LE346" s="44">
        <v>24.899598393574294</v>
      </c>
      <c r="LF346" s="44">
        <v>24.054982817869416</v>
      </c>
      <c r="LG346" s="44">
        <v>29.487179487179489</v>
      </c>
      <c r="LH346" s="44">
        <v>31.363636363636367</v>
      </c>
      <c r="LI346" s="44">
        <v>27.586206896551722</v>
      </c>
      <c r="LJ346" s="44">
        <v>28.057553956834528</v>
      </c>
      <c r="LK346" s="44">
        <v>20.666666666666668</v>
      </c>
      <c r="LL346" s="44">
        <v>19.186046511627907</v>
      </c>
      <c r="LM346" s="44">
        <v>20.12779552715655</v>
      </c>
      <c r="LN346" s="44">
        <v>18.911174785100286</v>
      </c>
      <c r="LO346" s="44">
        <v>14.399999999999999</v>
      </c>
      <c r="LP346" s="44">
        <v>41.632653061224488</v>
      </c>
      <c r="LQ346" s="44">
        <v>43.775100401606423</v>
      </c>
      <c r="LR346" s="44">
        <v>38.487972508591071</v>
      </c>
      <c r="LS346" s="44">
        <v>37.179487179487182</v>
      </c>
      <c r="LT346" s="44">
        <v>32.272727272727273</v>
      </c>
      <c r="LU346" s="44">
        <v>32.183908045977013</v>
      </c>
      <c r="LV346" s="44">
        <v>27.697841726618705</v>
      </c>
      <c r="LW346" s="44">
        <v>27.666666666666668</v>
      </c>
      <c r="LX346" s="44">
        <v>22.38372093023256</v>
      </c>
      <c r="LY346" s="44">
        <v>29.39297124600639</v>
      </c>
      <c r="LZ346" s="44">
        <v>24.641833810888254</v>
      </c>
      <c r="MA346" s="44">
        <v>24.8</v>
      </c>
      <c r="MB346" s="39">
        <v>20</v>
      </c>
      <c r="MC346" s="39">
        <v>31</v>
      </c>
      <c r="MD346" s="39">
        <v>33</v>
      </c>
      <c r="ME346" s="39">
        <v>28</v>
      </c>
      <c r="MF346" s="39">
        <v>22</v>
      </c>
      <c r="MG346" s="39">
        <v>34</v>
      </c>
      <c r="MH346" s="39">
        <v>42</v>
      </c>
      <c r="MI346" s="39">
        <v>47</v>
      </c>
      <c r="MJ346" s="39">
        <v>51</v>
      </c>
      <c r="MK346" s="39">
        <v>64</v>
      </c>
      <c r="ML346" s="39">
        <v>38</v>
      </c>
      <c r="MM346" s="39">
        <v>33</v>
      </c>
      <c r="MN346" s="39">
        <v>60</v>
      </c>
      <c r="MO346" s="39">
        <v>79</v>
      </c>
      <c r="MP346" s="39">
        <v>108</v>
      </c>
      <c r="MQ346" s="39">
        <v>111</v>
      </c>
      <c r="MR346" s="39">
        <v>99</v>
      </c>
      <c r="MS346" s="39">
        <v>157</v>
      </c>
      <c r="MT346" s="39">
        <v>171</v>
      </c>
      <c r="MU346" s="39">
        <v>183</v>
      </c>
      <c r="MV346" s="39">
        <v>230</v>
      </c>
      <c r="MW346" s="44">
        <v>230</v>
      </c>
      <c r="MX346" s="44">
        <v>109</v>
      </c>
      <c r="MY346" s="44">
        <v>144</v>
      </c>
      <c r="MZ346" s="44">
        <v>33.333333333333329</v>
      </c>
      <c r="NA346" s="44">
        <v>39.24050632911392</v>
      </c>
      <c r="NB346" s="44">
        <v>30.555555555555557</v>
      </c>
      <c r="NC346" s="44">
        <v>25.225225225225223</v>
      </c>
      <c r="ND346" s="44">
        <v>22.222222222222221</v>
      </c>
      <c r="NE346" s="44">
        <v>21.656050955414013</v>
      </c>
      <c r="NF346" s="44">
        <v>24.561403508771928</v>
      </c>
      <c r="NG346" s="44">
        <v>25.683060109289617</v>
      </c>
      <c r="NH346" s="44">
        <v>22.173913043478262</v>
      </c>
      <c r="NI346" s="44">
        <v>27.826086956521738</v>
      </c>
      <c r="NJ346" s="44">
        <v>34.862385321100916</v>
      </c>
      <c r="NK346" s="44">
        <v>22.916666666666664</v>
      </c>
      <c r="NL346" s="39">
        <v>13</v>
      </c>
      <c r="NM346" s="39">
        <v>5</v>
      </c>
      <c r="NN346" s="39">
        <v>12</v>
      </c>
      <c r="NO346" s="39">
        <v>8</v>
      </c>
      <c r="NP346" s="39">
        <v>8</v>
      </c>
      <c r="NQ346" s="39">
        <v>4</v>
      </c>
      <c r="NR346" s="39">
        <v>2</v>
      </c>
      <c r="NS346" s="39">
        <v>3</v>
      </c>
      <c r="NT346" s="39">
        <v>6</v>
      </c>
      <c r="NU346" s="39">
        <v>3</v>
      </c>
      <c r="NV346" s="39">
        <v>1</v>
      </c>
      <c r="NW346" s="39">
        <v>2</v>
      </c>
      <c r="NX346" s="39">
        <v>40</v>
      </c>
      <c r="NY346" s="39">
        <v>41</v>
      </c>
      <c r="NZ346" s="39">
        <v>49</v>
      </c>
      <c r="OA346" s="39">
        <v>44</v>
      </c>
      <c r="OB346" s="39">
        <v>27</v>
      </c>
      <c r="OC346" s="39">
        <v>15</v>
      </c>
      <c r="OD346" s="44">
        <v>18</v>
      </c>
      <c r="OE346" s="44">
        <v>17</v>
      </c>
      <c r="OF346" s="44">
        <v>21</v>
      </c>
      <c r="OG346" s="44">
        <v>7</v>
      </c>
      <c r="OH346" s="44">
        <v>4</v>
      </c>
      <c r="OI346" s="44">
        <v>10</v>
      </c>
      <c r="OJ346" s="44">
        <v>32.5</v>
      </c>
      <c r="OK346" s="44">
        <v>12.195121951219512</v>
      </c>
      <c r="OL346" s="44">
        <v>24.489795918367346</v>
      </c>
      <c r="OM346" s="44">
        <v>18.181818181818183</v>
      </c>
      <c r="ON346" s="44">
        <v>29.629629629629626</v>
      </c>
      <c r="OO346" s="44">
        <v>26.666666666666668</v>
      </c>
      <c r="OP346" s="44">
        <v>11.111111111111111</v>
      </c>
      <c r="OQ346" s="44">
        <v>17.647058823529413</v>
      </c>
      <c r="OR346" s="44">
        <v>28.571428571428569</v>
      </c>
      <c r="OS346" s="44">
        <v>42.857142857142854</v>
      </c>
      <c r="OT346" s="44">
        <v>25</v>
      </c>
      <c r="OU346" s="44">
        <v>20</v>
      </c>
      <c r="OV346" s="25">
        <v>210</v>
      </c>
      <c r="OW346" s="25">
        <v>249</v>
      </c>
      <c r="OX346" s="25">
        <v>350</v>
      </c>
      <c r="OY346" s="39">
        <v>442</v>
      </c>
      <c r="OZ346" s="39">
        <v>477</v>
      </c>
      <c r="PA346" s="39">
        <v>581</v>
      </c>
      <c r="PB346" s="39">
        <v>677</v>
      </c>
      <c r="PC346" s="39">
        <v>821</v>
      </c>
      <c r="PD346" s="39">
        <v>962</v>
      </c>
      <c r="PE346" s="39">
        <v>879</v>
      </c>
      <c r="PF346" s="39">
        <v>838</v>
      </c>
      <c r="PG346" s="39">
        <v>509</v>
      </c>
      <c r="PH346" s="39">
        <v>557</v>
      </c>
      <c r="PI346" s="39">
        <v>616</v>
      </c>
      <c r="PJ346" s="44">
        <v>734</v>
      </c>
      <c r="PK346" s="44">
        <v>729</v>
      </c>
      <c r="PL346" s="44">
        <v>722</v>
      </c>
      <c r="PM346" s="44">
        <v>894</v>
      </c>
      <c r="PN346" s="44">
        <v>957</v>
      </c>
      <c r="PO346" s="44">
        <v>1090</v>
      </c>
      <c r="PP346" s="44">
        <v>1277</v>
      </c>
      <c r="PQ346" s="44">
        <v>1264</v>
      </c>
      <c r="PR346" s="44">
        <v>1247</v>
      </c>
      <c r="PS346" s="44">
        <v>1308</v>
      </c>
      <c r="PT346" s="44">
        <v>37.701974865350088</v>
      </c>
      <c r="PU346" s="44">
        <v>40.422077922077918</v>
      </c>
      <c r="PV346" s="44">
        <v>47.683923705722073</v>
      </c>
      <c r="PW346" s="44">
        <v>60.631001371742109</v>
      </c>
      <c r="PX346" s="44">
        <v>66.066481994459835</v>
      </c>
      <c r="PY346" s="44">
        <v>64.988814317673388</v>
      </c>
      <c r="PZ346" s="44">
        <v>70.741901776384537</v>
      </c>
      <c r="QA346" s="44">
        <v>75.321100917431195</v>
      </c>
      <c r="QB346" s="44">
        <v>75.33281127642914</v>
      </c>
      <c r="QC346" s="44">
        <v>69.54113924050634</v>
      </c>
      <c r="QD346" s="44">
        <v>67.201283079390535</v>
      </c>
      <c r="QE346" s="44">
        <v>38.914373088685018</v>
      </c>
      <c r="QF346" s="25">
        <v>235</v>
      </c>
      <c r="QG346" s="25">
        <v>269</v>
      </c>
      <c r="QH346" s="25">
        <v>391</v>
      </c>
      <c r="QI346" s="25">
        <v>437</v>
      </c>
      <c r="QJ346" s="25">
        <v>434</v>
      </c>
      <c r="QK346" s="25">
        <v>539</v>
      </c>
      <c r="QL346" s="25">
        <v>601</v>
      </c>
      <c r="QM346" s="25">
        <v>743</v>
      </c>
      <c r="QN346" s="25">
        <v>840</v>
      </c>
      <c r="QO346" s="25">
        <v>816</v>
      </c>
      <c r="QP346" s="25">
        <v>457</v>
      </c>
      <c r="QQ346" s="25">
        <v>557</v>
      </c>
      <c r="QR346" s="25">
        <v>616</v>
      </c>
      <c r="QS346" s="25">
        <v>734</v>
      </c>
      <c r="QT346" s="25">
        <v>729</v>
      </c>
      <c r="QU346" s="25">
        <v>722</v>
      </c>
      <c r="QV346" s="25">
        <v>894</v>
      </c>
      <c r="QW346" s="25">
        <v>957</v>
      </c>
      <c r="QX346" s="25">
        <v>1090</v>
      </c>
      <c r="QY346" s="25">
        <v>1277</v>
      </c>
      <c r="QZ346" s="25">
        <v>1264</v>
      </c>
      <c r="RA346" s="25">
        <v>1247</v>
      </c>
      <c r="RB346" s="44">
        <v>42.190305206463194</v>
      </c>
      <c r="RC346" s="44">
        <v>43.668831168831169</v>
      </c>
      <c r="RD346" s="44">
        <v>53.269754768392374</v>
      </c>
      <c r="RE346" s="44">
        <v>59.945130315500684</v>
      </c>
      <c r="RF346" s="44">
        <v>60.110803324099727</v>
      </c>
      <c r="RG346" s="44">
        <v>60.290827740492169</v>
      </c>
      <c r="RH346" s="44">
        <v>62.800417972831767</v>
      </c>
      <c r="RI346" s="44">
        <v>68.165137614678898</v>
      </c>
      <c r="RJ346" s="44">
        <v>65.779169929522325</v>
      </c>
      <c r="RK346" s="44">
        <v>64.556962025316452</v>
      </c>
      <c r="RL346" s="44">
        <v>36.647955092221331</v>
      </c>
      <c r="RM346" s="25">
        <v>173</v>
      </c>
      <c r="RN346" s="25">
        <v>203</v>
      </c>
      <c r="RO346" s="25">
        <v>293</v>
      </c>
      <c r="RP346" s="25">
        <v>272</v>
      </c>
      <c r="RQ346" s="25">
        <v>268</v>
      </c>
      <c r="RR346" s="25">
        <v>420</v>
      </c>
      <c r="RS346" s="25">
        <v>403</v>
      </c>
      <c r="RT346" s="25">
        <v>473</v>
      </c>
      <c r="RU346" s="25">
        <v>602</v>
      </c>
      <c r="RV346" s="25">
        <v>541</v>
      </c>
      <c r="RW346" s="25">
        <v>520</v>
      </c>
      <c r="RX346" s="25">
        <v>584</v>
      </c>
      <c r="RY346" s="25">
        <v>194</v>
      </c>
      <c r="RZ346" s="25">
        <v>239</v>
      </c>
      <c r="SA346" s="25">
        <v>267</v>
      </c>
      <c r="SB346" s="25">
        <v>249</v>
      </c>
      <c r="SC346" s="25">
        <v>237</v>
      </c>
      <c r="SD346" s="25">
        <v>257</v>
      </c>
      <c r="SE346" s="25">
        <v>272</v>
      </c>
      <c r="SF346" s="25">
        <v>350</v>
      </c>
      <c r="SG346" s="25">
        <v>422</v>
      </c>
      <c r="SH346" s="25">
        <v>337</v>
      </c>
      <c r="SI346" s="25">
        <v>370</v>
      </c>
      <c r="SJ346" s="25">
        <v>416</v>
      </c>
      <c r="SK346" s="25">
        <v>138</v>
      </c>
      <c r="SL346" s="25">
        <v>168</v>
      </c>
      <c r="SM346" s="25">
        <v>192</v>
      </c>
      <c r="SN346" s="25">
        <v>190</v>
      </c>
      <c r="SO346" s="25">
        <v>179</v>
      </c>
      <c r="SP346" s="25">
        <v>201</v>
      </c>
      <c r="SQ346" s="25">
        <v>201</v>
      </c>
      <c r="SR346" s="25">
        <v>243</v>
      </c>
      <c r="SS346" s="25">
        <v>302</v>
      </c>
      <c r="ST346" s="25">
        <v>219</v>
      </c>
      <c r="SU346" s="25">
        <v>222</v>
      </c>
      <c r="SV346" s="25">
        <v>270</v>
      </c>
      <c r="SW346" s="44">
        <v>42.821782178217823</v>
      </c>
      <c r="SX346" s="44">
        <v>43.468950749464668</v>
      </c>
      <c r="SY346" s="44">
        <v>53.95948434622467</v>
      </c>
      <c r="SZ346" s="44">
        <v>50.936329588014985</v>
      </c>
      <c r="TA346" s="44">
        <v>53.280318091451292</v>
      </c>
      <c r="TB346" s="44">
        <v>60.693641618497111</v>
      </c>
      <c r="TC346" s="44">
        <v>59.090909090909093</v>
      </c>
      <c r="TD346" s="44">
        <v>58.323057953144264</v>
      </c>
      <c r="TE346" s="44">
        <v>61.997940267765195</v>
      </c>
      <c r="TF346" s="44">
        <v>56.88748685594112</v>
      </c>
      <c r="TG346" s="44">
        <v>53.115423901940751</v>
      </c>
      <c r="TH346" s="44">
        <v>59.289340101522846</v>
      </c>
      <c r="TI346" s="44">
        <v>48.019801980198018</v>
      </c>
      <c r="TJ346" s="44">
        <v>51.177730192719487</v>
      </c>
      <c r="TK346" s="44">
        <v>49.171270718232044</v>
      </c>
      <c r="TL346" s="44">
        <v>46.629213483146067</v>
      </c>
      <c r="TM346" s="44">
        <v>47.117296222664017</v>
      </c>
      <c r="TN346" s="44">
        <v>37.138728323699425</v>
      </c>
      <c r="TO346" s="44">
        <v>39.882697947214076</v>
      </c>
      <c r="TP346" s="44">
        <v>43.156596794081381</v>
      </c>
      <c r="TQ346" s="44">
        <v>43.460350154479919</v>
      </c>
      <c r="TR346" s="44">
        <v>35.436382754994746</v>
      </c>
      <c r="TS346" s="44">
        <v>37.793667007150155</v>
      </c>
      <c r="TT346" s="44">
        <v>42.233502538071065</v>
      </c>
      <c r="TU346" s="44">
        <v>34.158415841584159</v>
      </c>
      <c r="TV346" s="44">
        <v>35.974304068522486</v>
      </c>
      <c r="TW346" s="44">
        <v>35.359116022099442</v>
      </c>
      <c r="TX346" s="44">
        <v>35.580524344569284</v>
      </c>
      <c r="TY346" s="44">
        <v>35.586481113320076</v>
      </c>
      <c r="TZ346" s="44">
        <v>29.046242774566473</v>
      </c>
      <c r="UA346" s="44">
        <v>29.472140762463344</v>
      </c>
      <c r="UB346" s="44">
        <v>29.963008631319362</v>
      </c>
      <c r="UC346" s="44">
        <v>31.10195674562307</v>
      </c>
      <c r="UD346" s="44">
        <v>23.028391167192432</v>
      </c>
      <c r="UE346" s="44">
        <v>22.676200204290094</v>
      </c>
      <c r="UF346" s="44">
        <v>27.411167512690355</v>
      </c>
    </row>
    <row r="347" spans="1:552" x14ac:dyDescent="0.25">
      <c r="A347" s="2" t="str">
        <f t="shared" si="5"/>
        <v>2 Nordeste</v>
      </c>
      <c r="B347" s="2">
        <v>2</v>
      </c>
      <c r="C347" s="2" t="s">
        <v>31</v>
      </c>
      <c r="D347" s="56">
        <v>947</v>
      </c>
      <c r="E347" s="56">
        <v>988</v>
      </c>
      <c r="F347" s="56">
        <v>1069</v>
      </c>
      <c r="G347" s="56">
        <v>1210</v>
      </c>
      <c r="H347" s="56">
        <v>1262</v>
      </c>
      <c r="I347" s="56">
        <v>1356</v>
      </c>
      <c r="J347" s="56">
        <v>1417</v>
      </c>
      <c r="K347" s="56">
        <v>1629</v>
      </c>
      <c r="L347" s="56">
        <v>1914</v>
      </c>
      <c r="M347" s="56">
        <v>1797</v>
      </c>
      <c r="N347" s="56">
        <v>1713</v>
      </c>
      <c r="O347" s="56">
        <v>1660</v>
      </c>
      <c r="P347" s="61">
        <v>267</v>
      </c>
      <c r="Q347" s="61">
        <v>313</v>
      </c>
      <c r="R347" s="61">
        <v>341</v>
      </c>
      <c r="S347" s="61">
        <v>407</v>
      </c>
      <c r="T347" s="61">
        <v>504</v>
      </c>
      <c r="U347" s="61">
        <v>573</v>
      </c>
      <c r="V347" s="61">
        <v>685</v>
      </c>
      <c r="W347" s="61">
        <v>824</v>
      </c>
      <c r="X347" s="61">
        <v>1071</v>
      </c>
      <c r="Y347" s="61">
        <v>1059</v>
      </c>
      <c r="Z347" s="61">
        <v>960</v>
      </c>
      <c r="AA347" s="61">
        <v>945</v>
      </c>
      <c r="AB347" s="62">
        <v>28.194297782470962</v>
      </c>
      <c r="AC347" s="62">
        <v>31.680161943319838</v>
      </c>
      <c r="AD347" s="62">
        <v>31.898971000935454</v>
      </c>
      <c r="AE347" s="62">
        <v>33.636363636363633</v>
      </c>
      <c r="AF347" s="62">
        <v>39.936608557844686</v>
      </c>
      <c r="AG347" s="62">
        <v>42.256637168141594</v>
      </c>
      <c r="AH347" s="62">
        <v>48.341566690190547</v>
      </c>
      <c r="AI347" s="62">
        <v>50.583179864947823</v>
      </c>
      <c r="AJ347" s="62">
        <v>55.956112852664575</v>
      </c>
      <c r="AK347" s="62">
        <v>58.931552587646074</v>
      </c>
      <c r="AL347" s="62">
        <v>56.042031523642734</v>
      </c>
      <c r="AM347" s="62">
        <v>56.92771084337349</v>
      </c>
      <c r="AN347" s="25">
        <v>626</v>
      </c>
      <c r="AO347" s="25">
        <v>623</v>
      </c>
      <c r="AP347" s="25">
        <v>645</v>
      </c>
      <c r="AQ347" s="25">
        <v>701</v>
      </c>
      <c r="AR347" s="25">
        <v>682</v>
      </c>
      <c r="AS347" s="25">
        <v>702</v>
      </c>
      <c r="AT347" s="25">
        <v>663</v>
      </c>
      <c r="AU347" s="25">
        <v>749</v>
      </c>
      <c r="AV347" s="25">
        <v>777</v>
      </c>
      <c r="AW347" s="25">
        <v>692</v>
      </c>
      <c r="AX347" s="25">
        <v>705</v>
      </c>
      <c r="AY347" s="25">
        <v>664</v>
      </c>
      <c r="AZ347" s="39">
        <v>66.103484688489971</v>
      </c>
      <c r="BA347" s="39">
        <v>63.056680161943326</v>
      </c>
      <c r="BB347" s="39">
        <v>60.336763330215163</v>
      </c>
      <c r="BC347" s="39">
        <v>57.933884297520663</v>
      </c>
      <c r="BD347" s="39">
        <v>54.04120443740095</v>
      </c>
      <c r="BE347" s="39">
        <v>51.769911504424783</v>
      </c>
      <c r="BF347" s="39">
        <v>46.788990825688074</v>
      </c>
      <c r="BG347" s="39">
        <v>45.979128299570284</v>
      </c>
      <c r="BH347" s="39">
        <v>40.595611285266457</v>
      </c>
      <c r="BI347" s="39">
        <v>38.508625486922647</v>
      </c>
      <c r="BJ347" s="39">
        <v>41.155866900175134</v>
      </c>
      <c r="BK347" s="39">
        <v>40</v>
      </c>
      <c r="BL347" s="2">
        <v>54</v>
      </c>
      <c r="BM347" s="2">
        <v>52</v>
      </c>
      <c r="BN347" s="39">
        <v>83</v>
      </c>
      <c r="BO347" s="39">
        <v>102</v>
      </c>
      <c r="BP347" s="39">
        <v>76</v>
      </c>
      <c r="BQ347" s="39">
        <v>81</v>
      </c>
      <c r="BR347" s="39">
        <v>69</v>
      </c>
      <c r="BS347" s="39">
        <v>56</v>
      </c>
      <c r="BT347" s="39">
        <v>66</v>
      </c>
      <c r="BU347" s="39">
        <v>46</v>
      </c>
      <c r="BV347" s="39">
        <v>48</v>
      </c>
      <c r="BW347" s="39">
        <v>51</v>
      </c>
      <c r="BX347" s="39">
        <v>5.7022175290390704</v>
      </c>
      <c r="BY347" s="39">
        <v>5.2631578947368416</v>
      </c>
      <c r="BZ347" s="39">
        <v>7.7642656688493918</v>
      </c>
      <c r="CA347" s="39">
        <v>8.4297520661157019</v>
      </c>
      <c r="CB347" s="39">
        <v>6.0221870047543584</v>
      </c>
      <c r="CC347" s="39">
        <v>5.9734513274336285</v>
      </c>
      <c r="CD347" s="39">
        <v>4.8694424841213833</v>
      </c>
      <c r="CE347" s="39">
        <v>3.4376918354818908</v>
      </c>
      <c r="CF347" s="39">
        <v>3.4482758620689653</v>
      </c>
      <c r="CG347" s="39">
        <v>2.5598219254312742</v>
      </c>
      <c r="CH347" s="39">
        <v>2.8021015761821366</v>
      </c>
      <c r="CI347" s="39">
        <v>3.072289156626506</v>
      </c>
      <c r="CJ347" s="2">
        <v>76</v>
      </c>
      <c r="CK347" s="2">
        <v>102</v>
      </c>
      <c r="CL347" s="2">
        <v>112</v>
      </c>
      <c r="CM347" s="2">
        <v>112</v>
      </c>
      <c r="CN347" s="2">
        <v>151</v>
      </c>
      <c r="CO347" s="2">
        <v>186</v>
      </c>
      <c r="CP347" s="2">
        <v>229</v>
      </c>
      <c r="CQ347" s="2">
        <v>298</v>
      </c>
      <c r="CR347" s="2">
        <v>415</v>
      </c>
      <c r="CS347" s="2">
        <v>440</v>
      </c>
      <c r="CT347" s="2">
        <v>281</v>
      </c>
      <c r="CU347" s="2">
        <v>349</v>
      </c>
      <c r="CV347" s="2">
        <v>19</v>
      </c>
      <c r="CW347" s="2">
        <v>22</v>
      </c>
      <c r="CX347" s="2">
        <v>26</v>
      </c>
      <c r="CY347" s="2">
        <v>26</v>
      </c>
      <c r="CZ347" s="2">
        <v>48</v>
      </c>
      <c r="DA347" s="33">
        <v>45</v>
      </c>
      <c r="DB347" s="33">
        <v>57</v>
      </c>
      <c r="DC347" s="33">
        <v>49</v>
      </c>
      <c r="DD347" s="33">
        <v>53</v>
      </c>
      <c r="DE347" s="33">
        <v>55</v>
      </c>
      <c r="DF347" s="33">
        <v>42</v>
      </c>
      <c r="DG347" s="33">
        <v>53</v>
      </c>
      <c r="DH347" s="33">
        <v>65</v>
      </c>
      <c r="DI347" s="33">
        <v>64</v>
      </c>
      <c r="DJ347" s="33">
        <v>60</v>
      </c>
      <c r="DK347" s="33">
        <v>82</v>
      </c>
      <c r="DL347" s="33">
        <v>70</v>
      </c>
      <c r="DM347" s="33">
        <v>87</v>
      </c>
      <c r="DN347" s="34">
        <v>76</v>
      </c>
      <c r="DO347" s="34">
        <v>81</v>
      </c>
      <c r="DP347" s="34">
        <v>91</v>
      </c>
      <c r="DQ347" s="34">
        <v>98</v>
      </c>
      <c r="DR347" s="34">
        <v>68</v>
      </c>
      <c r="DS347" s="34">
        <v>55</v>
      </c>
      <c r="DT347" s="25">
        <v>160</v>
      </c>
      <c r="DU347" s="25">
        <v>188</v>
      </c>
      <c r="DV347" s="25">
        <v>198</v>
      </c>
      <c r="DW347" s="25">
        <v>220</v>
      </c>
      <c r="DX347" s="25">
        <v>269</v>
      </c>
      <c r="DY347" s="25">
        <v>318</v>
      </c>
      <c r="DZ347" s="25">
        <v>362</v>
      </c>
      <c r="EA347" s="25">
        <v>428</v>
      </c>
      <c r="EB347" s="25">
        <v>559</v>
      </c>
      <c r="EC347" s="25">
        <v>593</v>
      </c>
      <c r="ED347" s="25">
        <v>391</v>
      </c>
      <c r="EE347" s="25">
        <v>457</v>
      </c>
      <c r="EF347" s="34">
        <v>47.5</v>
      </c>
      <c r="EG347" s="34">
        <v>54.255319148936167</v>
      </c>
      <c r="EH347" s="34">
        <v>56.56565656565656</v>
      </c>
      <c r="EI347" s="34">
        <v>50.909090909090907</v>
      </c>
      <c r="EJ347" s="34">
        <v>56.133828996282531</v>
      </c>
      <c r="EK347" s="34">
        <v>58.490566037735846</v>
      </c>
      <c r="EL347" s="34">
        <v>63.259668508287291</v>
      </c>
      <c r="EM347" s="34">
        <v>69.626168224299064</v>
      </c>
      <c r="EN347" s="34">
        <v>74.23971377459749</v>
      </c>
      <c r="EO347" s="34">
        <v>74.198988195615513</v>
      </c>
      <c r="EP347" s="34">
        <v>71.867007672634273</v>
      </c>
      <c r="EQ347" s="34">
        <v>76.367614879649892</v>
      </c>
      <c r="ER347" s="34">
        <v>11.875</v>
      </c>
      <c r="ES347" s="34">
        <v>11.702127659574469</v>
      </c>
      <c r="ET347" s="34">
        <v>13.131313131313133</v>
      </c>
      <c r="EU347" s="34">
        <v>11.818181818181818</v>
      </c>
      <c r="EV347" s="34">
        <v>17.843866171003718</v>
      </c>
      <c r="EW347" s="34">
        <v>14.150943396226415</v>
      </c>
      <c r="EX347" s="34">
        <v>15.745856353591158</v>
      </c>
      <c r="EY347" s="34">
        <v>11.448598130841122</v>
      </c>
      <c r="EZ347" s="34">
        <v>9.4812164579606435</v>
      </c>
      <c r="FA347" s="34">
        <v>9.2748735244519391</v>
      </c>
      <c r="FB347" s="34">
        <v>10.741687979539643</v>
      </c>
      <c r="FC347" s="34">
        <v>11.597374179431071</v>
      </c>
      <c r="FD347" s="42">
        <v>40.625</v>
      </c>
      <c r="FE347" s="42">
        <v>34.042553191489361</v>
      </c>
      <c r="FF347" s="42">
        <v>30.303030303030305</v>
      </c>
      <c r="FG347" s="42">
        <v>37.272727272727273</v>
      </c>
      <c r="FH347" s="42">
        <v>26.022304832713754</v>
      </c>
      <c r="FI347" s="42">
        <v>27.358490566037734</v>
      </c>
      <c r="FJ347" s="42">
        <v>20.994475138121548</v>
      </c>
      <c r="FK347" s="42">
        <v>18.925233644859812</v>
      </c>
      <c r="FL347" s="42">
        <v>16.279069767441861</v>
      </c>
      <c r="FM347" s="42">
        <v>16.526138279932546</v>
      </c>
      <c r="FN347" s="42">
        <v>17.391304347826086</v>
      </c>
      <c r="FO347" s="42">
        <v>12.035010940919037</v>
      </c>
      <c r="FP347" s="42">
        <v>114</v>
      </c>
      <c r="FQ347" s="34">
        <v>123</v>
      </c>
      <c r="FR347" s="34">
        <v>140</v>
      </c>
      <c r="FS347" s="34">
        <v>167</v>
      </c>
      <c r="FT347" s="34">
        <v>234</v>
      </c>
      <c r="FU347" s="34">
        <v>276</v>
      </c>
      <c r="FV347" s="34">
        <v>356</v>
      </c>
      <c r="FW347" s="34">
        <v>453</v>
      </c>
      <c r="FX347" s="34">
        <v>618</v>
      </c>
      <c r="FY347" s="34">
        <v>595</v>
      </c>
      <c r="FZ347" s="34">
        <v>577</v>
      </c>
      <c r="GA347" s="34">
        <v>593</v>
      </c>
      <c r="GB347" s="2">
        <v>42</v>
      </c>
      <c r="GC347" s="2">
        <v>56</v>
      </c>
      <c r="GD347" s="2">
        <v>53</v>
      </c>
      <c r="GE347" s="2">
        <v>59</v>
      </c>
      <c r="GF347" s="2">
        <v>70</v>
      </c>
      <c r="GG347" s="2">
        <v>80</v>
      </c>
      <c r="GH347" s="2">
        <v>82</v>
      </c>
      <c r="GI347" s="2">
        <v>80</v>
      </c>
      <c r="GJ347" s="2">
        <v>81</v>
      </c>
      <c r="GK347" s="2">
        <v>70</v>
      </c>
      <c r="GL347" s="2">
        <v>67</v>
      </c>
      <c r="GM347" s="2">
        <v>77</v>
      </c>
      <c r="GN347" s="2">
        <v>56</v>
      </c>
      <c r="GO347" s="2">
        <v>74</v>
      </c>
      <c r="GP347" s="2">
        <v>63</v>
      </c>
      <c r="GQ347" s="2">
        <v>82</v>
      </c>
      <c r="GR347" s="2">
        <v>83</v>
      </c>
      <c r="GS347" s="2">
        <v>95</v>
      </c>
      <c r="GT347" s="2">
        <v>111</v>
      </c>
      <c r="GU347" s="2">
        <v>106</v>
      </c>
      <c r="GV347" s="2">
        <v>123</v>
      </c>
      <c r="GW347" s="2">
        <v>119</v>
      </c>
      <c r="GX347" s="2">
        <v>109</v>
      </c>
      <c r="GY347" s="2">
        <v>118</v>
      </c>
      <c r="GZ347" s="2">
        <v>212</v>
      </c>
      <c r="HA347" s="2">
        <v>253</v>
      </c>
      <c r="HB347" s="2">
        <v>256</v>
      </c>
      <c r="HC347" s="2">
        <v>308</v>
      </c>
      <c r="HD347" s="2">
        <v>387</v>
      </c>
      <c r="HE347" s="2">
        <v>451</v>
      </c>
      <c r="HF347" s="2">
        <v>549</v>
      </c>
      <c r="HG347" s="2">
        <v>639</v>
      </c>
      <c r="HH347" s="2">
        <v>822</v>
      </c>
      <c r="HI347" s="2">
        <v>784</v>
      </c>
      <c r="HJ347" s="2">
        <v>753</v>
      </c>
      <c r="HK347" s="2">
        <v>788</v>
      </c>
      <c r="HL347" s="34">
        <v>53.773584905660378</v>
      </c>
      <c r="HM347" s="34">
        <v>48.616600790513836</v>
      </c>
      <c r="HN347" s="34">
        <v>54.6875</v>
      </c>
      <c r="HO347" s="34">
        <v>54.220779220779228</v>
      </c>
      <c r="HP347" s="34">
        <v>60.465116279069761</v>
      </c>
      <c r="HQ347" s="34">
        <v>61.197339246119732</v>
      </c>
      <c r="HR347" s="34">
        <v>64.845173041894355</v>
      </c>
      <c r="HS347" s="34">
        <v>70.89201877934272</v>
      </c>
      <c r="HT347" s="34">
        <v>75.18248175182481</v>
      </c>
      <c r="HU347" s="34">
        <v>75.892857142857139</v>
      </c>
      <c r="HV347" s="34">
        <v>76.62682602921646</v>
      </c>
      <c r="HW347" s="34">
        <v>75.253807106598984</v>
      </c>
      <c r="HX347" s="39">
        <v>19.811320754716981</v>
      </c>
      <c r="HY347" s="39">
        <v>22.134387351778656</v>
      </c>
      <c r="HZ347" s="39">
        <v>20.703125</v>
      </c>
      <c r="IA347" s="39">
        <v>19.155844155844157</v>
      </c>
      <c r="IB347" s="39">
        <v>18.087855297157624</v>
      </c>
      <c r="IC347" s="39">
        <v>17.738359201773836</v>
      </c>
      <c r="ID347" s="39">
        <v>14.93624772313297</v>
      </c>
      <c r="IE347" s="39">
        <v>12.519561815336463</v>
      </c>
      <c r="IF347" s="39">
        <v>9.8540145985401466</v>
      </c>
      <c r="IG347" s="39">
        <v>8.9285714285714288</v>
      </c>
      <c r="IH347" s="39">
        <v>8.897742363877823</v>
      </c>
      <c r="II347" s="39">
        <v>9.7715736040609134</v>
      </c>
      <c r="IJ347" s="39">
        <v>26.415094339622641</v>
      </c>
      <c r="IK347" s="39">
        <v>29.249011857707508</v>
      </c>
      <c r="IL347" s="39">
        <v>24.609375</v>
      </c>
      <c r="IM347" s="39">
        <v>26.623376623376622</v>
      </c>
      <c r="IN347" s="39">
        <v>21.447028423772611</v>
      </c>
      <c r="IO347" s="39">
        <v>21.064301552106429</v>
      </c>
      <c r="IP347" s="39">
        <v>20.21857923497268</v>
      </c>
      <c r="IQ347" s="39">
        <v>16.588419405320813</v>
      </c>
      <c r="IR347" s="39">
        <v>14.963503649635038</v>
      </c>
      <c r="IS347" s="39">
        <v>15.178571428571427</v>
      </c>
      <c r="IT347" s="39">
        <v>14.475431606905712</v>
      </c>
      <c r="IU347" s="39">
        <v>14.974619289340103</v>
      </c>
      <c r="IV347" s="39">
        <v>179</v>
      </c>
      <c r="IW347" s="39">
        <v>184</v>
      </c>
      <c r="IX347" s="39">
        <v>179</v>
      </c>
      <c r="IY347" s="39">
        <v>178</v>
      </c>
      <c r="IZ347" s="39">
        <v>197</v>
      </c>
      <c r="JA347" s="39">
        <v>267</v>
      </c>
      <c r="JB347" s="39">
        <v>258</v>
      </c>
      <c r="JC347" s="39">
        <v>327</v>
      </c>
      <c r="JD347" s="35">
        <v>401</v>
      </c>
      <c r="JE347" s="35">
        <v>341</v>
      </c>
      <c r="JF347" s="35">
        <v>412</v>
      </c>
      <c r="JG347" s="35">
        <v>401</v>
      </c>
      <c r="JH347" s="35">
        <v>138</v>
      </c>
      <c r="JI347" s="35">
        <v>148</v>
      </c>
      <c r="JJ347" s="35">
        <v>141</v>
      </c>
      <c r="JK347" s="35">
        <v>159</v>
      </c>
      <c r="JL347" s="35">
        <v>151</v>
      </c>
      <c r="JM347" s="44">
        <v>141</v>
      </c>
      <c r="JN347" s="44">
        <v>157</v>
      </c>
      <c r="JO347" s="44">
        <v>118</v>
      </c>
      <c r="JP347" s="34">
        <v>107</v>
      </c>
      <c r="JQ347" s="34">
        <v>72</v>
      </c>
      <c r="JR347" s="34">
        <v>70</v>
      </c>
      <c r="JS347" s="34">
        <v>71</v>
      </c>
      <c r="JT347" s="4">
        <v>196</v>
      </c>
      <c r="JU347" s="4">
        <v>174</v>
      </c>
      <c r="JV347" s="4">
        <v>170</v>
      </c>
      <c r="JW347" s="4">
        <v>180</v>
      </c>
      <c r="JX347" s="4">
        <v>140</v>
      </c>
      <c r="JY347" s="4">
        <v>135</v>
      </c>
      <c r="JZ347" s="4">
        <v>134</v>
      </c>
      <c r="KA347" s="2">
        <v>152</v>
      </c>
      <c r="KB347" s="39">
        <v>137</v>
      </c>
      <c r="KC347" s="39">
        <v>144</v>
      </c>
      <c r="KD347" s="39">
        <v>120</v>
      </c>
      <c r="KE347" s="39">
        <v>120</v>
      </c>
      <c r="KF347" s="39">
        <v>513</v>
      </c>
      <c r="KG347" s="39">
        <v>506</v>
      </c>
      <c r="KH347" s="39">
        <v>490</v>
      </c>
      <c r="KI347" s="39">
        <v>517</v>
      </c>
      <c r="KJ347" s="39">
        <v>488</v>
      </c>
      <c r="KK347" s="39">
        <v>543</v>
      </c>
      <c r="KL347" s="39">
        <v>549</v>
      </c>
      <c r="KM347" s="39">
        <v>597</v>
      </c>
      <c r="KN347" s="39">
        <v>645</v>
      </c>
      <c r="KO347" s="39">
        <v>557</v>
      </c>
      <c r="KP347" s="39">
        <v>602</v>
      </c>
      <c r="KQ347" s="39">
        <v>592</v>
      </c>
      <c r="KR347" s="44">
        <v>34.892787524366469</v>
      </c>
      <c r="KS347" s="44">
        <v>36.363636363636367</v>
      </c>
      <c r="KT347" s="44">
        <v>36.530612244897959</v>
      </c>
      <c r="KU347" s="44">
        <v>34.429400386847199</v>
      </c>
      <c r="KV347" s="44">
        <v>40.368852459016388</v>
      </c>
      <c r="KW347" s="44">
        <v>49.171270718232044</v>
      </c>
      <c r="KX347" s="44">
        <v>46.994535519125684</v>
      </c>
      <c r="KY347" s="44">
        <v>54.773869346733676</v>
      </c>
      <c r="KZ347" s="44">
        <v>62.170542635658911</v>
      </c>
      <c r="LA347" s="44">
        <v>61.220825852782767</v>
      </c>
      <c r="LB347" s="44">
        <v>68.438538205980066</v>
      </c>
      <c r="LC347" s="44">
        <v>67.736486486486484</v>
      </c>
      <c r="LD347" s="44">
        <v>26.900584795321635</v>
      </c>
      <c r="LE347" s="44">
        <v>29.249011857707508</v>
      </c>
      <c r="LF347" s="44">
        <v>28.775510204081634</v>
      </c>
      <c r="LG347" s="44">
        <v>30.754352030947775</v>
      </c>
      <c r="LH347" s="44">
        <v>30.942622950819672</v>
      </c>
      <c r="LI347" s="44">
        <v>25.966850828729282</v>
      </c>
      <c r="LJ347" s="44">
        <v>28.59744990892532</v>
      </c>
      <c r="LK347" s="44">
        <v>19.765494137353436</v>
      </c>
      <c r="LL347" s="44">
        <v>16.589147286821706</v>
      </c>
      <c r="LM347" s="44">
        <v>12.926391382405743</v>
      </c>
      <c r="LN347" s="44">
        <v>11.627906976744185</v>
      </c>
      <c r="LO347" s="44">
        <v>11.993243243243242</v>
      </c>
      <c r="LP347" s="44">
        <v>38.20662768031189</v>
      </c>
      <c r="LQ347" s="44">
        <v>34.387351778656125</v>
      </c>
      <c r="LR347" s="44">
        <v>34.693877551020407</v>
      </c>
      <c r="LS347" s="44">
        <v>34.81624758220503</v>
      </c>
      <c r="LT347" s="44">
        <v>28.688524590163933</v>
      </c>
      <c r="LU347" s="44">
        <v>24.861878453038674</v>
      </c>
      <c r="LV347" s="44">
        <v>24.408014571949</v>
      </c>
      <c r="LW347" s="44">
        <v>25.460636515912899</v>
      </c>
      <c r="LX347" s="44">
        <v>21.240310077519382</v>
      </c>
      <c r="LY347" s="44">
        <v>25.852782764811487</v>
      </c>
      <c r="LZ347" s="44">
        <v>19.933554817275748</v>
      </c>
      <c r="MA347" s="44">
        <v>20.27027027027027</v>
      </c>
      <c r="MB347" s="39">
        <v>47</v>
      </c>
      <c r="MC347" s="39">
        <v>54</v>
      </c>
      <c r="MD347" s="39">
        <v>45</v>
      </c>
      <c r="ME347" s="39">
        <v>70</v>
      </c>
      <c r="MF347" s="39">
        <v>53</v>
      </c>
      <c r="MG347" s="39">
        <v>61</v>
      </c>
      <c r="MH347" s="39">
        <v>63</v>
      </c>
      <c r="MI347" s="39">
        <v>70</v>
      </c>
      <c r="MJ347" s="39">
        <v>88</v>
      </c>
      <c r="MK347" s="39">
        <v>100</v>
      </c>
      <c r="ML347" s="39">
        <v>47</v>
      </c>
      <c r="MM347" s="39">
        <v>52</v>
      </c>
      <c r="MN347" s="39">
        <v>160</v>
      </c>
      <c r="MO347" s="39">
        <v>192</v>
      </c>
      <c r="MP347" s="39">
        <v>199</v>
      </c>
      <c r="MQ347" s="39">
        <v>236</v>
      </c>
      <c r="MR347" s="39">
        <v>285</v>
      </c>
      <c r="MS347" s="39">
        <v>313</v>
      </c>
      <c r="MT347" s="39">
        <v>272</v>
      </c>
      <c r="MU347" s="39">
        <v>292</v>
      </c>
      <c r="MV347" s="39">
        <v>376</v>
      </c>
      <c r="MW347" s="44">
        <v>390</v>
      </c>
      <c r="MX347" s="44">
        <v>190</v>
      </c>
      <c r="MY347" s="44">
        <v>223</v>
      </c>
      <c r="MZ347" s="44">
        <v>29.375</v>
      </c>
      <c r="NA347" s="44">
        <v>28.125</v>
      </c>
      <c r="NB347" s="44">
        <v>22.613065326633166</v>
      </c>
      <c r="NC347" s="44">
        <v>29.66101694915254</v>
      </c>
      <c r="ND347" s="44">
        <v>18.596491228070175</v>
      </c>
      <c r="NE347" s="44">
        <v>19.488817891373802</v>
      </c>
      <c r="NF347" s="44">
        <v>23.161764705882355</v>
      </c>
      <c r="NG347" s="44">
        <v>23.972602739726025</v>
      </c>
      <c r="NH347" s="44">
        <v>23.404255319148938</v>
      </c>
      <c r="NI347" s="44">
        <v>25.641025641025639</v>
      </c>
      <c r="NJ347" s="44">
        <v>24.736842105263158</v>
      </c>
      <c r="NK347" s="44">
        <v>23.318385650224215</v>
      </c>
      <c r="NL347" s="39">
        <v>22</v>
      </c>
      <c r="NM347" s="39">
        <v>21</v>
      </c>
      <c r="NN347" s="39">
        <v>8</v>
      </c>
      <c r="NO347" s="39">
        <v>4</v>
      </c>
      <c r="NP347" s="39">
        <v>8</v>
      </c>
      <c r="NQ347" s="39">
        <v>4</v>
      </c>
      <c r="NR347" s="39">
        <v>10</v>
      </c>
      <c r="NS347" s="39">
        <v>4</v>
      </c>
      <c r="NT347" s="39">
        <v>6</v>
      </c>
      <c r="NU347" s="39">
        <v>7</v>
      </c>
      <c r="NV347" s="39">
        <v>6</v>
      </c>
      <c r="NW347" s="39">
        <v>4</v>
      </c>
      <c r="NX347" s="39">
        <v>91</v>
      </c>
      <c r="NY347" s="39">
        <v>95</v>
      </c>
      <c r="NZ347" s="39">
        <v>75</v>
      </c>
      <c r="OA347" s="39">
        <v>64</v>
      </c>
      <c r="OB347" s="39">
        <v>50</v>
      </c>
      <c r="OC347" s="39">
        <v>49</v>
      </c>
      <c r="OD347" s="44">
        <v>41</v>
      </c>
      <c r="OE347" s="44">
        <v>25</v>
      </c>
      <c r="OF347" s="44">
        <v>23</v>
      </c>
      <c r="OG347" s="44">
        <v>25</v>
      </c>
      <c r="OH347" s="44">
        <v>18</v>
      </c>
      <c r="OI347" s="44">
        <v>18</v>
      </c>
      <c r="OJ347" s="44">
        <v>24.175824175824175</v>
      </c>
      <c r="OK347" s="44">
        <v>22.105263157894736</v>
      </c>
      <c r="OL347" s="44">
        <v>10.666666666666668</v>
      </c>
      <c r="OM347" s="44">
        <v>6.25</v>
      </c>
      <c r="ON347" s="44">
        <v>16</v>
      </c>
      <c r="OO347" s="44">
        <v>8.1632653061224492</v>
      </c>
      <c r="OP347" s="44">
        <v>24.390243902439025</v>
      </c>
      <c r="OQ347" s="44">
        <v>16</v>
      </c>
      <c r="OR347" s="44">
        <v>26.086956521739129</v>
      </c>
      <c r="OS347" s="44">
        <v>28.000000000000004</v>
      </c>
      <c r="OT347" s="44">
        <v>33.333333333333329</v>
      </c>
      <c r="OU347" s="44">
        <v>22.222222222222221</v>
      </c>
      <c r="OV347" s="25">
        <v>472</v>
      </c>
      <c r="OW347" s="25">
        <v>523</v>
      </c>
      <c r="OX347" s="25">
        <v>701</v>
      </c>
      <c r="OY347" s="39">
        <v>956</v>
      </c>
      <c r="OZ347" s="39">
        <v>1080</v>
      </c>
      <c r="PA347" s="39">
        <v>1197</v>
      </c>
      <c r="PB347" s="39">
        <v>1386</v>
      </c>
      <c r="PC347" s="39">
        <v>1642</v>
      </c>
      <c r="PD347" s="39">
        <v>1890</v>
      </c>
      <c r="PE347" s="39">
        <v>1794</v>
      </c>
      <c r="PF347" s="39">
        <v>1607</v>
      </c>
      <c r="PG347" s="39">
        <v>1024</v>
      </c>
      <c r="PH347" s="39">
        <v>1303</v>
      </c>
      <c r="PI347" s="39">
        <v>1332</v>
      </c>
      <c r="PJ347" s="44">
        <v>1403</v>
      </c>
      <c r="PK347" s="44">
        <v>1535</v>
      </c>
      <c r="PL347" s="44">
        <v>1653</v>
      </c>
      <c r="PM347" s="44">
        <v>1745</v>
      </c>
      <c r="PN347" s="44">
        <v>1856</v>
      </c>
      <c r="PO347" s="44">
        <v>2120</v>
      </c>
      <c r="PP347" s="44">
        <v>2424</v>
      </c>
      <c r="PQ347" s="44">
        <v>2442</v>
      </c>
      <c r="PR347" s="44">
        <v>2249</v>
      </c>
      <c r="PS347" s="44">
        <v>2222</v>
      </c>
      <c r="PT347" s="44">
        <v>36.224098234842671</v>
      </c>
      <c r="PU347" s="44">
        <v>39.264264264264263</v>
      </c>
      <c r="PV347" s="44">
        <v>49.964362081254457</v>
      </c>
      <c r="PW347" s="44">
        <v>62.280130293159608</v>
      </c>
      <c r="PX347" s="44">
        <v>65.335753176043553</v>
      </c>
      <c r="PY347" s="44">
        <v>68.595988538681951</v>
      </c>
      <c r="PZ347" s="44">
        <v>74.676724137931032</v>
      </c>
      <c r="QA347" s="44">
        <v>77.452830188679243</v>
      </c>
      <c r="QB347" s="44">
        <v>77.970297029702976</v>
      </c>
      <c r="QC347" s="44">
        <v>73.464373464373466</v>
      </c>
      <c r="QD347" s="44">
        <v>71.453979546465092</v>
      </c>
      <c r="QE347" s="44">
        <v>46.084608460846084</v>
      </c>
      <c r="QF347" s="25">
        <v>511</v>
      </c>
      <c r="QG347" s="25">
        <v>617</v>
      </c>
      <c r="QH347" s="25">
        <v>746</v>
      </c>
      <c r="QI347" s="25">
        <v>952</v>
      </c>
      <c r="QJ347" s="25">
        <v>1053</v>
      </c>
      <c r="QK347" s="25">
        <v>1146</v>
      </c>
      <c r="QL347" s="25">
        <v>1276</v>
      </c>
      <c r="QM347" s="25">
        <v>1540</v>
      </c>
      <c r="QN347" s="25">
        <v>1650</v>
      </c>
      <c r="QO347" s="25">
        <v>1618</v>
      </c>
      <c r="QP347" s="25">
        <v>902</v>
      </c>
      <c r="QQ347" s="25">
        <v>1303</v>
      </c>
      <c r="QR347" s="25">
        <v>1332</v>
      </c>
      <c r="QS347" s="25">
        <v>1403</v>
      </c>
      <c r="QT347" s="25">
        <v>1535</v>
      </c>
      <c r="QU347" s="25">
        <v>1653</v>
      </c>
      <c r="QV347" s="25">
        <v>1745</v>
      </c>
      <c r="QW347" s="25">
        <v>1856</v>
      </c>
      <c r="QX347" s="25">
        <v>2120</v>
      </c>
      <c r="QY347" s="25">
        <v>2424</v>
      </c>
      <c r="QZ347" s="25">
        <v>2442</v>
      </c>
      <c r="RA347" s="25">
        <v>2249</v>
      </c>
      <c r="RB347" s="44">
        <v>39.217191097467385</v>
      </c>
      <c r="RC347" s="44">
        <v>46.321321321321321</v>
      </c>
      <c r="RD347" s="44">
        <v>53.171774768353529</v>
      </c>
      <c r="RE347" s="44">
        <v>62.019543973941374</v>
      </c>
      <c r="RF347" s="44">
        <v>63.702359346642467</v>
      </c>
      <c r="RG347" s="44">
        <v>65.673352435530091</v>
      </c>
      <c r="RH347" s="44">
        <v>68.75</v>
      </c>
      <c r="RI347" s="44">
        <v>72.641509433962256</v>
      </c>
      <c r="RJ347" s="44">
        <v>68.069306930693074</v>
      </c>
      <c r="RK347" s="44">
        <v>66.257166257166261</v>
      </c>
      <c r="RL347" s="44">
        <v>40.1067140951534</v>
      </c>
      <c r="RM347" s="25">
        <v>462</v>
      </c>
      <c r="RN347" s="25">
        <v>537</v>
      </c>
      <c r="RO347" s="25">
        <v>570</v>
      </c>
      <c r="RP347" s="25">
        <v>641</v>
      </c>
      <c r="RQ347" s="25">
        <v>725</v>
      </c>
      <c r="RR347" s="25">
        <v>787</v>
      </c>
      <c r="RS347" s="25">
        <v>815</v>
      </c>
      <c r="RT347" s="25">
        <v>854</v>
      </c>
      <c r="RU347" s="25">
        <v>1044</v>
      </c>
      <c r="RV347" s="25">
        <v>912</v>
      </c>
      <c r="RW347" s="25">
        <v>928</v>
      </c>
      <c r="RX347" s="25">
        <v>931</v>
      </c>
      <c r="RY347" s="25">
        <v>541</v>
      </c>
      <c r="RZ347" s="25">
        <v>475</v>
      </c>
      <c r="SA347" s="25">
        <v>401</v>
      </c>
      <c r="SB347" s="25">
        <v>468</v>
      </c>
      <c r="SC347" s="25">
        <v>496</v>
      </c>
      <c r="SD347" s="25">
        <v>521</v>
      </c>
      <c r="SE347" s="25">
        <v>533</v>
      </c>
      <c r="SF347" s="25">
        <v>634</v>
      </c>
      <c r="SG347" s="25">
        <v>760</v>
      </c>
      <c r="SH347" s="25">
        <v>663</v>
      </c>
      <c r="SI347" s="25">
        <v>666</v>
      </c>
      <c r="SJ347" s="25">
        <v>751</v>
      </c>
      <c r="SK347" s="25">
        <v>397</v>
      </c>
      <c r="SL347" s="25">
        <v>376</v>
      </c>
      <c r="SM347" s="25">
        <v>311</v>
      </c>
      <c r="SN347" s="25">
        <v>361</v>
      </c>
      <c r="SO347" s="25">
        <v>400</v>
      </c>
      <c r="SP347" s="25">
        <v>403</v>
      </c>
      <c r="SQ347" s="25">
        <v>380</v>
      </c>
      <c r="SR347" s="25">
        <v>409</v>
      </c>
      <c r="SS347" s="25">
        <v>506</v>
      </c>
      <c r="ST347" s="25">
        <v>426</v>
      </c>
      <c r="SU347" s="25">
        <v>435</v>
      </c>
      <c r="SV347" s="25">
        <v>485</v>
      </c>
      <c r="SW347" s="44">
        <v>48.785638859556499</v>
      </c>
      <c r="SX347" s="44">
        <v>54.352226720647778</v>
      </c>
      <c r="SY347" s="44">
        <v>53.320860617399433</v>
      </c>
      <c r="SZ347" s="44">
        <v>52.975206611570243</v>
      </c>
      <c r="TA347" s="44">
        <v>57.448494453248813</v>
      </c>
      <c r="TB347" s="44">
        <v>58.038348082595867</v>
      </c>
      <c r="TC347" s="44">
        <v>57.515878616796044</v>
      </c>
      <c r="TD347" s="44">
        <v>52.424800491098836</v>
      </c>
      <c r="TE347" s="44">
        <v>54.54545454545454</v>
      </c>
      <c r="TF347" s="44">
        <v>50.751252086811348</v>
      </c>
      <c r="TG347" s="44">
        <v>54.173963806187977</v>
      </c>
      <c r="TH347" s="44">
        <v>56.084337349397593</v>
      </c>
      <c r="TI347" s="44">
        <v>57.127771911298844</v>
      </c>
      <c r="TJ347" s="44">
        <v>48.07692307692308</v>
      </c>
      <c r="TK347" s="44">
        <v>37.511693171188028</v>
      </c>
      <c r="TL347" s="44">
        <v>38.67768595041322</v>
      </c>
      <c r="TM347" s="44">
        <v>39.302694136291599</v>
      </c>
      <c r="TN347" s="44">
        <v>38.421828908554573</v>
      </c>
      <c r="TO347" s="44">
        <v>37.61467889908257</v>
      </c>
      <c r="TP347" s="44">
        <v>38.919582565991405</v>
      </c>
      <c r="TQ347" s="44">
        <v>39.707419017763847</v>
      </c>
      <c r="TR347" s="44">
        <v>36.894824707846411</v>
      </c>
      <c r="TS347" s="44">
        <v>38.879159369527144</v>
      </c>
      <c r="TT347" s="44">
        <v>45.240963855421683</v>
      </c>
      <c r="TU347" s="44">
        <v>41.921858500527982</v>
      </c>
      <c r="TV347" s="44">
        <v>38.056680161943319</v>
      </c>
      <c r="TW347" s="44">
        <v>29.09260991580917</v>
      </c>
      <c r="TX347" s="44">
        <v>29.834710743801651</v>
      </c>
      <c r="TY347" s="44">
        <v>31.695721077654515</v>
      </c>
      <c r="TZ347" s="44">
        <v>29.719764011799409</v>
      </c>
      <c r="UA347" s="44">
        <v>26.817219477769939</v>
      </c>
      <c r="UB347" s="44">
        <v>25.10742786985881</v>
      </c>
      <c r="UC347" s="44">
        <v>26.436781609195403</v>
      </c>
      <c r="UD347" s="44">
        <v>23.706176961602672</v>
      </c>
      <c r="UE347" s="44">
        <v>25.39404553415061</v>
      </c>
      <c r="UF347" s="44">
        <v>29.216867469879521</v>
      </c>
    </row>
    <row r="348" spans="1:552" x14ac:dyDescent="0.25">
      <c r="A348" s="2" t="str">
        <f t="shared" si="5"/>
        <v>3 Sudeste</v>
      </c>
      <c r="B348" s="2">
        <v>3</v>
      </c>
      <c r="C348" s="2" t="s">
        <v>32</v>
      </c>
      <c r="D348" s="56">
        <v>3047</v>
      </c>
      <c r="E348" s="56">
        <v>3052</v>
      </c>
      <c r="F348" s="56">
        <v>2954</v>
      </c>
      <c r="G348" s="56">
        <v>3128</v>
      </c>
      <c r="H348" s="56">
        <v>3350</v>
      </c>
      <c r="I348" s="56">
        <v>3398</v>
      </c>
      <c r="J348" s="56">
        <v>3367</v>
      </c>
      <c r="K348" s="56">
        <v>3692</v>
      </c>
      <c r="L348" s="56">
        <v>3709</v>
      </c>
      <c r="M348" s="56">
        <v>3486</v>
      </c>
      <c r="N348" s="56">
        <v>3145</v>
      </c>
      <c r="O348" s="56">
        <v>2958</v>
      </c>
      <c r="P348" s="61">
        <v>1209</v>
      </c>
      <c r="Q348" s="61">
        <v>1273</v>
      </c>
      <c r="R348" s="61">
        <v>1363</v>
      </c>
      <c r="S348" s="61">
        <v>1470</v>
      </c>
      <c r="T348" s="61">
        <v>1602</v>
      </c>
      <c r="U348" s="61">
        <v>1814</v>
      </c>
      <c r="V348" s="61">
        <v>1921</v>
      </c>
      <c r="W348" s="61">
        <v>2297</v>
      </c>
      <c r="X348" s="61">
        <v>2319</v>
      </c>
      <c r="Y348" s="61">
        <v>2272</v>
      </c>
      <c r="Z348" s="61">
        <v>2046</v>
      </c>
      <c r="AA348" s="61">
        <v>1907</v>
      </c>
      <c r="AB348" s="62">
        <v>39.6783721693469</v>
      </c>
      <c r="AC348" s="62">
        <v>41.71035386631717</v>
      </c>
      <c r="AD348" s="62">
        <v>46.140825998645902</v>
      </c>
      <c r="AE348" s="62">
        <v>46.994884910485936</v>
      </c>
      <c r="AF348" s="62">
        <v>47.820895522388057</v>
      </c>
      <c r="AG348" s="62">
        <v>53.384343731606833</v>
      </c>
      <c r="AH348" s="62">
        <v>57.05375705375706</v>
      </c>
      <c r="AI348" s="62">
        <v>62.215601300108347</v>
      </c>
      <c r="AJ348" s="62">
        <v>62.52359126449177</v>
      </c>
      <c r="AK348" s="62">
        <v>65.174985656913364</v>
      </c>
      <c r="AL348" s="62">
        <v>65.055643879173289</v>
      </c>
      <c r="AM348" s="62">
        <v>64.469235970250168</v>
      </c>
      <c r="AN348" s="25">
        <v>1460</v>
      </c>
      <c r="AO348" s="25">
        <v>1413</v>
      </c>
      <c r="AP348" s="25">
        <v>1296</v>
      </c>
      <c r="AQ348" s="25">
        <v>1310</v>
      </c>
      <c r="AR348" s="25">
        <v>1359</v>
      </c>
      <c r="AS348" s="25">
        <v>1226</v>
      </c>
      <c r="AT348" s="25">
        <v>1094</v>
      </c>
      <c r="AU348" s="25">
        <v>1069</v>
      </c>
      <c r="AV348" s="25">
        <v>1119</v>
      </c>
      <c r="AW348" s="25">
        <v>944</v>
      </c>
      <c r="AX348" s="25">
        <v>867</v>
      </c>
      <c r="AY348" s="25">
        <v>803</v>
      </c>
      <c r="AZ348" s="39">
        <v>47.915982934033472</v>
      </c>
      <c r="BA348" s="39">
        <v>46.297509829619919</v>
      </c>
      <c r="BB348" s="39">
        <v>43.872714962762352</v>
      </c>
      <c r="BC348" s="39">
        <v>41.879795396419439</v>
      </c>
      <c r="BD348" s="39">
        <v>40.567164179104473</v>
      </c>
      <c r="BE348" s="39">
        <v>36.080047086521482</v>
      </c>
      <c r="BF348" s="39">
        <v>32.49183249183249</v>
      </c>
      <c r="BG348" s="39">
        <v>28.954496208017332</v>
      </c>
      <c r="BH348" s="39">
        <v>30.169857104340792</v>
      </c>
      <c r="BI348" s="39">
        <v>27.079747561675273</v>
      </c>
      <c r="BJ348" s="39">
        <v>27.567567567567568</v>
      </c>
      <c r="BK348" s="39">
        <v>27.146720757268422</v>
      </c>
      <c r="BL348" s="2">
        <v>378</v>
      </c>
      <c r="BM348" s="2">
        <v>366</v>
      </c>
      <c r="BN348" s="39">
        <v>295</v>
      </c>
      <c r="BO348" s="39">
        <v>348</v>
      </c>
      <c r="BP348" s="39">
        <v>389</v>
      </c>
      <c r="BQ348" s="39">
        <v>358</v>
      </c>
      <c r="BR348" s="39">
        <v>352</v>
      </c>
      <c r="BS348" s="39">
        <v>326</v>
      </c>
      <c r="BT348" s="39">
        <v>271</v>
      </c>
      <c r="BU348" s="39">
        <v>270</v>
      </c>
      <c r="BV348" s="39">
        <v>232</v>
      </c>
      <c r="BW348" s="39">
        <v>248</v>
      </c>
      <c r="BX348" s="39">
        <v>12.405644896619625</v>
      </c>
      <c r="BY348" s="39">
        <v>11.99213630406291</v>
      </c>
      <c r="BZ348" s="39">
        <v>9.9864590385917396</v>
      </c>
      <c r="CA348" s="39">
        <v>11.12531969309463</v>
      </c>
      <c r="CB348" s="39">
        <v>11.611940298507463</v>
      </c>
      <c r="CC348" s="39">
        <v>10.53560918187169</v>
      </c>
      <c r="CD348" s="39">
        <v>10.454410454410453</v>
      </c>
      <c r="CE348" s="39">
        <v>8.8299024918743232</v>
      </c>
      <c r="CF348" s="39">
        <v>7.306551631167431</v>
      </c>
      <c r="CG348" s="39">
        <v>7.7452667814113596</v>
      </c>
      <c r="CH348" s="39">
        <v>7.376788553259142</v>
      </c>
      <c r="CI348" s="39">
        <v>8.3840432724814065</v>
      </c>
      <c r="CJ348" s="2">
        <v>451</v>
      </c>
      <c r="CK348" s="2">
        <v>464</v>
      </c>
      <c r="CL348" s="2">
        <v>526</v>
      </c>
      <c r="CM348" s="2">
        <v>481</v>
      </c>
      <c r="CN348" s="2">
        <v>562</v>
      </c>
      <c r="CO348" s="2">
        <v>721</v>
      </c>
      <c r="CP348" s="2">
        <v>839</v>
      </c>
      <c r="CQ348" s="2">
        <v>936</v>
      </c>
      <c r="CR348" s="2">
        <v>1017</v>
      </c>
      <c r="CS348" s="2">
        <v>1025</v>
      </c>
      <c r="CT348" s="2">
        <v>731</v>
      </c>
      <c r="CU348" s="2">
        <v>791</v>
      </c>
      <c r="CV348" s="2">
        <v>107</v>
      </c>
      <c r="CW348" s="2">
        <v>111</v>
      </c>
      <c r="CX348" s="2">
        <v>111</v>
      </c>
      <c r="CY348" s="2">
        <v>156</v>
      </c>
      <c r="CZ348" s="2">
        <v>136</v>
      </c>
      <c r="DA348" s="33">
        <v>141</v>
      </c>
      <c r="DB348" s="33">
        <v>133</v>
      </c>
      <c r="DC348" s="33">
        <v>161</v>
      </c>
      <c r="DD348" s="33">
        <v>148</v>
      </c>
      <c r="DE348" s="33">
        <v>118</v>
      </c>
      <c r="DF348" s="33">
        <v>101</v>
      </c>
      <c r="DG348" s="33">
        <v>97</v>
      </c>
      <c r="DH348" s="33">
        <v>244</v>
      </c>
      <c r="DI348" s="33">
        <v>259</v>
      </c>
      <c r="DJ348" s="33">
        <v>244</v>
      </c>
      <c r="DK348" s="33">
        <v>280</v>
      </c>
      <c r="DL348" s="33">
        <v>262</v>
      </c>
      <c r="DM348" s="33">
        <v>250</v>
      </c>
      <c r="DN348" s="34">
        <v>215</v>
      </c>
      <c r="DO348" s="34">
        <v>241</v>
      </c>
      <c r="DP348" s="34">
        <v>210</v>
      </c>
      <c r="DQ348" s="34">
        <v>181</v>
      </c>
      <c r="DR348" s="34">
        <v>170</v>
      </c>
      <c r="DS348" s="34">
        <v>124</v>
      </c>
      <c r="DT348" s="25">
        <v>802</v>
      </c>
      <c r="DU348" s="25">
        <v>834</v>
      </c>
      <c r="DV348" s="25">
        <v>881</v>
      </c>
      <c r="DW348" s="25">
        <v>917</v>
      </c>
      <c r="DX348" s="25">
        <v>960</v>
      </c>
      <c r="DY348" s="25">
        <v>1112</v>
      </c>
      <c r="DZ348" s="25">
        <v>1187</v>
      </c>
      <c r="EA348" s="25">
        <v>1338</v>
      </c>
      <c r="EB348" s="25">
        <v>1375</v>
      </c>
      <c r="EC348" s="25">
        <v>1324</v>
      </c>
      <c r="ED348" s="25">
        <v>1002</v>
      </c>
      <c r="EE348" s="25">
        <v>1012</v>
      </c>
      <c r="EF348" s="34">
        <v>56.234413965087285</v>
      </c>
      <c r="EG348" s="34">
        <v>55.635491606714623</v>
      </c>
      <c r="EH348" s="34">
        <v>59.704880817253127</v>
      </c>
      <c r="EI348" s="34">
        <v>52.453653217011997</v>
      </c>
      <c r="EJ348" s="34">
        <v>58.541666666666671</v>
      </c>
      <c r="EK348" s="34">
        <v>64.838129496402871</v>
      </c>
      <c r="EL348" s="34">
        <v>70.682392586352151</v>
      </c>
      <c r="EM348" s="34">
        <v>69.955156950672645</v>
      </c>
      <c r="EN348" s="34">
        <v>73.963636363636368</v>
      </c>
      <c r="EO348" s="34">
        <v>77.416918429003019</v>
      </c>
      <c r="EP348" s="34">
        <v>72.954091816367267</v>
      </c>
      <c r="EQ348" s="34">
        <v>78.16205533596839</v>
      </c>
      <c r="ER348" s="34">
        <v>13.341645885286782</v>
      </c>
      <c r="ES348" s="34">
        <v>13.309352517985612</v>
      </c>
      <c r="ET348" s="34">
        <v>12.599318955732123</v>
      </c>
      <c r="EU348" s="34">
        <v>17.011995637949838</v>
      </c>
      <c r="EV348" s="34">
        <v>14.166666666666666</v>
      </c>
      <c r="EW348" s="34">
        <v>12.679856115107913</v>
      </c>
      <c r="EX348" s="34">
        <v>11.204717775905644</v>
      </c>
      <c r="EY348" s="34">
        <v>12.03288490284006</v>
      </c>
      <c r="EZ348" s="34">
        <v>10.763636363636364</v>
      </c>
      <c r="FA348" s="34">
        <v>8.9123867069486398</v>
      </c>
      <c r="FB348" s="34">
        <v>10.079840319361278</v>
      </c>
      <c r="FC348" s="34">
        <v>9.5849802371541504</v>
      </c>
      <c r="FD348" s="42">
        <v>30.423940149625935</v>
      </c>
      <c r="FE348" s="42">
        <v>31.055155875299761</v>
      </c>
      <c r="FF348" s="42">
        <v>27.695800227014754</v>
      </c>
      <c r="FG348" s="42">
        <v>30.534351145038169</v>
      </c>
      <c r="FH348" s="42">
        <v>27.291666666666664</v>
      </c>
      <c r="FI348" s="42">
        <v>22.482014388489208</v>
      </c>
      <c r="FJ348" s="42">
        <v>18.112889637742207</v>
      </c>
      <c r="FK348" s="42">
        <v>18.011958146487295</v>
      </c>
      <c r="FL348" s="42">
        <v>15.272727272727273</v>
      </c>
      <c r="FM348" s="42">
        <v>13.670694864048338</v>
      </c>
      <c r="FN348" s="42">
        <v>16.966067864271455</v>
      </c>
      <c r="FO348" s="42">
        <v>12.252964426877471</v>
      </c>
      <c r="FP348" s="42">
        <v>644</v>
      </c>
      <c r="FQ348" s="34">
        <v>665</v>
      </c>
      <c r="FR348" s="34">
        <v>743</v>
      </c>
      <c r="FS348" s="34">
        <v>753</v>
      </c>
      <c r="FT348" s="34">
        <v>862</v>
      </c>
      <c r="FU348" s="34">
        <v>1064</v>
      </c>
      <c r="FV348" s="34">
        <v>1210</v>
      </c>
      <c r="FW348" s="34">
        <v>1478</v>
      </c>
      <c r="FX348" s="34">
        <v>1506</v>
      </c>
      <c r="FY348" s="34">
        <v>1500</v>
      </c>
      <c r="FZ348" s="34">
        <v>1394</v>
      </c>
      <c r="GA348" s="34">
        <v>1372</v>
      </c>
      <c r="GB348" s="2">
        <v>177</v>
      </c>
      <c r="GC348" s="2">
        <v>172</v>
      </c>
      <c r="GD348" s="2">
        <v>165</v>
      </c>
      <c r="GE348" s="2">
        <v>229</v>
      </c>
      <c r="GF348" s="2">
        <v>215</v>
      </c>
      <c r="GG348" s="2">
        <v>215</v>
      </c>
      <c r="GH348" s="2">
        <v>223</v>
      </c>
      <c r="GI348" s="2">
        <v>233</v>
      </c>
      <c r="GJ348" s="2">
        <v>214</v>
      </c>
      <c r="GK348" s="2">
        <v>196</v>
      </c>
      <c r="GL348" s="2">
        <v>194</v>
      </c>
      <c r="GM348" s="2">
        <v>162</v>
      </c>
      <c r="GN348" s="2">
        <v>256</v>
      </c>
      <c r="GO348" s="2">
        <v>246</v>
      </c>
      <c r="GP348" s="2">
        <v>262</v>
      </c>
      <c r="GQ348" s="2">
        <v>268</v>
      </c>
      <c r="GR348" s="2">
        <v>294</v>
      </c>
      <c r="GS348" s="2">
        <v>290</v>
      </c>
      <c r="GT348" s="2">
        <v>244</v>
      </c>
      <c r="GU348" s="2">
        <v>265</v>
      </c>
      <c r="GV348" s="2">
        <v>259</v>
      </c>
      <c r="GW348" s="2">
        <v>230</v>
      </c>
      <c r="GX348" s="2">
        <v>225</v>
      </c>
      <c r="GY348" s="2">
        <v>185</v>
      </c>
      <c r="GZ348" s="2">
        <v>1077</v>
      </c>
      <c r="HA348" s="2">
        <v>1083</v>
      </c>
      <c r="HB348" s="2">
        <v>1170</v>
      </c>
      <c r="HC348" s="2">
        <v>1250</v>
      </c>
      <c r="HD348" s="2">
        <v>1371</v>
      </c>
      <c r="HE348" s="2">
        <v>1569</v>
      </c>
      <c r="HF348" s="2">
        <v>1677</v>
      </c>
      <c r="HG348" s="2">
        <v>1976</v>
      </c>
      <c r="HH348" s="2">
        <v>1979</v>
      </c>
      <c r="HI348" s="2">
        <v>1926</v>
      </c>
      <c r="HJ348" s="2">
        <v>1813</v>
      </c>
      <c r="HK348" s="2">
        <v>1719</v>
      </c>
      <c r="HL348" s="34">
        <v>59.795728876508825</v>
      </c>
      <c r="HM348" s="34">
        <v>61.403508771929829</v>
      </c>
      <c r="HN348" s="34">
        <v>63.504273504273499</v>
      </c>
      <c r="HO348" s="34">
        <v>60.24</v>
      </c>
      <c r="HP348" s="34">
        <v>62.873814733770971</v>
      </c>
      <c r="HQ348" s="34">
        <v>67.813894200127464</v>
      </c>
      <c r="HR348" s="34">
        <v>72.152653548002391</v>
      </c>
      <c r="HS348" s="34">
        <v>74.797570850202433</v>
      </c>
      <c r="HT348" s="34">
        <v>76.099039919151096</v>
      </c>
      <c r="HU348" s="34">
        <v>77.881619937694708</v>
      </c>
      <c r="HV348" s="34">
        <v>76.889134031991176</v>
      </c>
      <c r="HW348" s="34">
        <v>79.813845258871439</v>
      </c>
      <c r="HX348" s="39">
        <v>16.434540389972145</v>
      </c>
      <c r="HY348" s="39">
        <v>15.881809787626963</v>
      </c>
      <c r="HZ348" s="39">
        <v>14.102564102564102</v>
      </c>
      <c r="IA348" s="39">
        <v>18.32</v>
      </c>
      <c r="IB348" s="39">
        <v>15.681983953318746</v>
      </c>
      <c r="IC348" s="39">
        <v>13.702995538559593</v>
      </c>
      <c r="ID348" s="39">
        <v>13.297555158020275</v>
      </c>
      <c r="IE348" s="39">
        <v>11.791497975708502</v>
      </c>
      <c r="IF348" s="39">
        <v>10.813542193026782</v>
      </c>
      <c r="IG348" s="39">
        <v>10.176531671858775</v>
      </c>
      <c r="IH348" s="39">
        <v>10.70049641478213</v>
      </c>
      <c r="II348" s="39">
        <v>9.4240837696335085</v>
      </c>
      <c r="IJ348" s="39">
        <v>23.769730733519033</v>
      </c>
      <c r="IK348" s="39">
        <v>22.714681440443211</v>
      </c>
      <c r="IL348" s="39">
        <v>22.393162393162395</v>
      </c>
      <c r="IM348" s="39">
        <v>21.44</v>
      </c>
      <c r="IN348" s="39">
        <v>21.444201312910284</v>
      </c>
      <c r="IO348" s="39">
        <v>18.483110261312937</v>
      </c>
      <c r="IP348" s="39">
        <v>14.549791293977341</v>
      </c>
      <c r="IQ348" s="39">
        <v>13.410931174089068</v>
      </c>
      <c r="IR348" s="39">
        <v>13.087417887822134</v>
      </c>
      <c r="IS348" s="39">
        <v>11.941848390446522</v>
      </c>
      <c r="IT348" s="39">
        <v>12.410369553226698</v>
      </c>
      <c r="IU348" s="39">
        <v>10.762070971495055</v>
      </c>
      <c r="IV348" s="39">
        <v>621</v>
      </c>
      <c r="IW348" s="39">
        <v>619</v>
      </c>
      <c r="IX348" s="39">
        <v>592</v>
      </c>
      <c r="IY348" s="39">
        <v>533</v>
      </c>
      <c r="IZ348" s="39">
        <v>571</v>
      </c>
      <c r="JA348" s="39">
        <v>608</v>
      </c>
      <c r="JB348" s="39">
        <v>581</v>
      </c>
      <c r="JC348" s="39">
        <v>655</v>
      </c>
      <c r="JD348" s="35">
        <v>742</v>
      </c>
      <c r="JE348" s="35">
        <v>649</v>
      </c>
      <c r="JF348" s="35">
        <v>617</v>
      </c>
      <c r="JG348" s="35">
        <v>601</v>
      </c>
      <c r="JH348" s="35">
        <v>279</v>
      </c>
      <c r="JI348" s="35">
        <v>266</v>
      </c>
      <c r="JJ348" s="35">
        <v>244</v>
      </c>
      <c r="JK348" s="35">
        <v>260</v>
      </c>
      <c r="JL348" s="35">
        <v>293</v>
      </c>
      <c r="JM348" s="44">
        <v>238</v>
      </c>
      <c r="JN348" s="44">
        <v>228</v>
      </c>
      <c r="JO348" s="44">
        <v>162</v>
      </c>
      <c r="JP348" s="34">
        <v>114</v>
      </c>
      <c r="JQ348" s="34">
        <v>104</v>
      </c>
      <c r="JR348" s="34">
        <v>84</v>
      </c>
      <c r="JS348" s="34">
        <v>84</v>
      </c>
      <c r="JT348" s="4">
        <v>358</v>
      </c>
      <c r="JU348" s="4">
        <v>323</v>
      </c>
      <c r="JV348" s="4">
        <v>219</v>
      </c>
      <c r="JW348" s="4">
        <v>253</v>
      </c>
      <c r="JX348" s="4">
        <v>248</v>
      </c>
      <c r="JY348" s="4">
        <v>178</v>
      </c>
      <c r="JZ348" s="4">
        <v>172</v>
      </c>
      <c r="KA348" s="2">
        <v>123</v>
      </c>
      <c r="KB348" s="39">
        <v>129</v>
      </c>
      <c r="KC348" s="39">
        <v>117</v>
      </c>
      <c r="KD348" s="39">
        <v>103</v>
      </c>
      <c r="KE348" s="39">
        <v>81</v>
      </c>
      <c r="KF348" s="39">
        <v>1258</v>
      </c>
      <c r="KG348" s="39">
        <v>1208</v>
      </c>
      <c r="KH348" s="39">
        <v>1055</v>
      </c>
      <c r="KI348" s="39">
        <v>1046</v>
      </c>
      <c r="KJ348" s="39">
        <v>1112</v>
      </c>
      <c r="KK348" s="39">
        <v>1024</v>
      </c>
      <c r="KL348" s="39">
        <v>981</v>
      </c>
      <c r="KM348" s="39">
        <v>940</v>
      </c>
      <c r="KN348" s="39">
        <v>985</v>
      </c>
      <c r="KO348" s="39">
        <v>870</v>
      </c>
      <c r="KP348" s="39">
        <v>804</v>
      </c>
      <c r="KQ348" s="39">
        <v>766</v>
      </c>
      <c r="KR348" s="44">
        <v>49.364069952305243</v>
      </c>
      <c r="KS348" s="44">
        <v>51.241721854304636</v>
      </c>
      <c r="KT348" s="44">
        <v>56.113744075829388</v>
      </c>
      <c r="KU348" s="44">
        <v>50.956022944550675</v>
      </c>
      <c r="KV348" s="44">
        <v>51.348920863309353</v>
      </c>
      <c r="KW348" s="44">
        <v>59.375</v>
      </c>
      <c r="KX348" s="44">
        <v>59.225280326197762</v>
      </c>
      <c r="KY348" s="44">
        <v>69.680851063829792</v>
      </c>
      <c r="KZ348" s="44">
        <v>75.329949238578678</v>
      </c>
      <c r="LA348" s="44">
        <v>74.597701149425291</v>
      </c>
      <c r="LB348" s="44">
        <v>76.741293532338304</v>
      </c>
      <c r="LC348" s="44">
        <v>78.459530026109661</v>
      </c>
      <c r="LD348" s="44">
        <v>22.17806041335453</v>
      </c>
      <c r="LE348" s="44">
        <v>22.019867549668874</v>
      </c>
      <c r="LF348" s="44">
        <v>23.127962085308056</v>
      </c>
      <c r="LG348" s="44">
        <v>24.856596558317399</v>
      </c>
      <c r="LH348" s="44">
        <v>26.348920863309356</v>
      </c>
      <c r="LI348" s="44">
        <v>23.2421875</v>
      </c>
      <c r="LJ348" s="44">
        <v>23.24159021406728</v>
      </c>
      <c r="LK348" s="44">
        <v>17.23404255319149</v>
      </c>
      <c r="LL348" s="44">
        <v>11.573604060913706</v>
      </c>
      <c r="LM348" s="44">
        <v>11.954022988505747</v>
      </c>
      <c r="LN348" s="44">
        <v>10.44776119402985</v>
      </c>
      <c r="LO348" s="44">
        <v>10.966057441253264</v>
      </c>
      <c r="LP348" s="44">
        <v>28.45786963434022</v>
      </c>
      <c r="LQ348" s="44">
        <v>26.73841059602649</v>
      </c>
      <c r="LR348" s="44">
        <v>20.75829383886256</v>
      </c>
      <c r="LS348" s="44">
        <v>24.18738049713193</v>
      </c>
      <c r="LT348" s="44">
        <v>22.302158273381295</v>
      </c>
      <c r="LU348" s="44">
        <v>17.3828125</v>
      </c>
      <c r="LV348" s="44">
        <v>17.533129459734965</v>
      </c>
      <c r="LW348" s="44">
        <v>13.085106382978722</v>
      </c>
      <c r="LX348" s="44">
        <v>13.096446700507613</v>
      </c>
      <c r="LY348" s="44">
        <v>13.448275862068964</v>
      </c>
      <c r="LZ348" s="44">
        <v>12.810945273631841</v>
      </c>
      <c r="MA348" s="44">
        <v>10.574412532637076</v>
      </c>
      <c r="MB348" s="39">
        <v>238</v>
      </c>
      <c r="MC348" s="39">
        <v>235</v>
      </c>
      <c r="MD348" s="39">
        <v>226</v>
      </c>
      <c r="ME348" s="39">
        <v>218</v>
      </c>
      <c r="MF348" s="39">
        <v>178</v>
      </c>
      <c r="MG348" s="39">
        <v>224</v>
      </c>
      <c r="MH348" s="39">
        <v>211</v>
      </c>
      <c r="MI348" s="39">
        <v>214</v>
      </c>
      <c r="MJ348" s="39">
        <v>188</v>
      </c>
      <c r="MK348" s="39">
        <v>177</v>
      </c>
      <c r="ML348" s="39">
        <v>137</v>
      </c>
      <c r="MM348" s="39">
        <v>113</v>
      </c>
      <c r="MN348" s="39">
        <v>815</v>
      </c>
      <c r="MO348" s="39">
        <v>838</v>
      </c>
      <c r="MP348" s="39">
        <v>884</v>
      </c>
      <c r="MQ348" s="39">
        <v>928</v>
      </c>
      <c r="MR348" s="39">
        <v>975</v>
      </c>
      <c r="MS348" s="39">
        <v>1108</v>
      </c>
      <c r="MT348" s="39">
        <v>927</v>
      </c>
      <c r="MU348" s="39">
        <v>819</v>
      </c>
      <c r="MV348" s="39">
        <v>816</v>
      </c>
      <c r="MW348" s="44">
        <v>736</v>
      </c>
      <c r="MX348" s="44">
        <v>536</v>
      </c>
      <c r="MY348" s="44">
        <v>538</v>
      </c>
      <c r="MZ348" s="44">
        <v>29.20245398773006</v>
      </c>
      <c r="NA348" s="44">
        <v>28.042959427207638</v>
      </c>
      <c r="NB348" s="44">
        <v>25.565610859728505</v>
      </c>
      <c r="NC348" s="44">
        <v>23.491379310344829</v>
      </c>
      <c r="ND348" s="44">
        <v>18.256410256410259</v>
      </c>
      <c r="NE348" s="44">
        <v>20.216606498194945</v>
      </c>
      <c r="NF348" s="44">
        <v>22.761596548004313</v>
      </c>
      <c r="NG348" s="44">
        <v>26.129426129426133</v>
      </c>
      <c r="NH348" s="44">
        <v>23.03921568627451</v>
      </c>
      <c r="NI348" s="44">
        <v>24.048913043478262</v>
      </c>
      <c r="NJ348" s="44">
        <v>25.559701492537311</v>
      </c>
      <c r="NK348" s="44">
        <v>21.003717472118961</v>
      </c>
      <c r="NL348" s="39">
        <v>47</v>
      </c>
      <c r="NM348" s="39">
        <v>38</v>
      </c>
      <c r="NN348" s="39">
        <v>46</v>
      </c>
      <c r="NO348" s="39">
        <v>30</v>
      </c>
      <c r="NP348" s="39">
        <v>24</v>
      </c>
      <c r="NQ348" s="39">
        <v>17</v>
      </c>
      <c r="NR348" s="39">
        <v>17</v>
      </c>
      <c r="NS348" s="39">
        <v>14</v>
      </c>
      <c r="NT348" s="39">
        <v>9</v>
      </c>
      <c r="NU348" s="39">
        <v>11</v>
      </c>
      <c r="NV348" s="39">
        <v>9</v>
      </c>
      <c r="NW348" s="39">
        <v>7</v>
      </c>
      <c r="NX348" s="39">
        <v>285</v>
      </c>
      <c r="NY348" s="39">
        <v>246</v>
      </c>
      <c r="NZ348" s="39">
        <v>212</v>
      </c>
      <c r="OA348" s="39">
        <v>183</v>
      </c>
      <c r="OB348" s="39">
        <v>140</v>
      </c>
      <c r="OC348" s="39">
        <v>103</v>
      </c>
      <c r="OD348" s="44">
        <v>76</v>
      </c>
      <c r="OE348" s="44">
        <v>53</v>
      </c>
      <c r="OF348" s="44">
        <v>46</v>
      </c>
      <c r="OG348" s="44">
        <v>40</v>
      </c>
      <c r="OH348" s="44">
        <v>25</v>
      </c>
      <c r="OI348" s="44">
        <v>27</v>
      </c>
      <c r="OJ348" s="44">
        <v>16.491228070175438</v>
      </c>
      <c r="OK348" s="44">
        <v>15.447154471544716</v>
      </c>
      <c r="OL348" s="44">
        <v>21.69811320754717</v>
      </c>
      <c r="OM348" s="44">
        <v>16.393442622950818</v>
      </c>
      <c r="ON348" s="44">
        <v>17.142857142857142</v>
      </c>
      <c r="OO348" s="44">
        <v>16.50485436893204</v>
      </c>
      <c r="OP348" s="44">
        <v>22.368421052631579</v>
      </c>
      <c r="OQ348" s="44">
        <v>26.415094339622641</v>
      </c>
      <c r="OR348" s="44">
        <v>19.565217391304348</v>
      </c>
      <c r="OS348" s="44">
        <v>27.500000000000004</v>
      </c>
      <c r="OT348" s="44">
        <v>36</v>
      </c>
      <c r="OU348" s="44">
        <v>25.925925925925924</v>
      </c>
      <c r="OV348" s="25">
        <v>1729</v>
      </c>
      <c r="OW348" s="25">
        <v>1864</v>
      </c>
      <c r="OX348" s="25">
        <v>2067</v>
      </c>
      <c r="OY348" s="39">
        <v>2415</v>
      </c>
      <c r="OZ348" s="39">
        <v>2721</v>
      </c>
      <c r="PA348" s="39">
        <v>2980</v>
      </c>
      <c r="PB348" s="39">
        <v>3139</v>
      </c>
      <c r="PC348" s="39">
        <v>3484</v>
      </c>
      <c r="PD348" s="39">
        <v>3506</v>
      </c>
      <c r="PE348" s="39">
        <v>3439</v>
      </c>
      <c r="PF348" s="39">
        <v>2959</v>
      </c>
      <c r="PG348" s="39">
        <v>1660</v>
      </c>
      <c r="PH348" s="39">
        <v>3634</v>
      </c>
      <c r="PI348" s="39">
        <v>3698</v>
      </c>
      <c r="PJ348" s="44">
        <v>3652</v>
      </c>
      <c r="PK348" s="44">
        <v>3794</v>
      </c>
      <c r="PL348" s="44">
        <v>3927</v>
      </c>
      <c r="PM348" s="44">
        <v>4072</v>
      </c>
      <c r="PN348" s="44">
        <v>4023</v>
      </c>
      <c r="PO348" s="44">
        <v>4355</v>
      </c>
      <c r="PP348" s="44">
        <v>4495</v>
      </c>
      <c r="PQ348" s="44">
        <v>4402</v>
      </c>
      <c r="PR348" s="44">
        <v>3914</v>
      </c>
      <c r="PS348" s="44">
        <v>3667</v>
      </c>
      <c r="PT348" s="44">
        <v>47.578425976884972</v>
      </c>
      <c r="PU348" s="44">
        <v>50.405624661979452</v>
      </c>
      <c r="PV348" s="44">
        <v>56.599123767798467</v>
      </c>
      <c r="PW348" s="44">
        <v>63.65313653136532</v>
      </c>
      <c r="PX348" s="44">
        <v>69.289533995416349</v>
      </c>
      <c r="PY348" s="44">
        <v>73.182711198428294</v>
      </c>
      <c r="PZ348" s="44">
        <v>78.026348496147165</v>
      </c>
      <c r="QA348" s="44">
        <v>80</v>
      </c>
      <c r="QB348" s="44">
        <v>77.997775305895445</v>
      </c>
      <c r="QC348" s="44">
        <v>78.123580190822352</v>
      </c>
      <c r="QD348" s="44">
        <v>75.60040878896271</v>
      </c>
      <c r="QE348" s="44">
        <v>45.268611944368693</v>
      </c>
      <c r="QF348" s="25">
        <v>1775</v>
      </c>
      <c r="QG348" s="25">
        <v>1954</v>
      </c>
      <c r="QH348" s="25">
        <v>2174</v>
      </c>
      <c r="QI348" s="25">
        <v>2413</v>
      </c>
      <c r="QJ348" s="25">
        <v>2594</v>
      </c>
      <c r="QK348" s="25">
        <v>2857</v>
      </c>
      <c r="QL348" s="25">
        <v>2948</v>
      </c>
      <c r="QM348" s="25">
        <v>3245</v>
      </c>
      <c r="QN348" s="25">
        <v>3255</v>
      </c>
      <c r="QO348" s="25">
        <v>3131</v>
      </c>
      <c r="QP348" s="25">
        <v>1638</v>
      </c>
      <c r="QQ348" s="25">
        <v>3634</v>
      </c>
      <c r="QR348" s="25">
        <v>3698</v>
      </c>
      <c r="QS348" s="25">
        <v>3652</v>
      </c>
      <c r="QT348" s="25">
        <v>3794</v>
      </c>
      <c r="QU348" s="25">
        <v>3927</v>
      </c>
      <c r="QV348" s="25">
        <v>4072</v>
      </c>
      <c r="QW348" s="25">
        <v>4023</v>
      </c>
      <c r="QX348" s="25">
        <v>4355</v>
      </c>
      <c r="QY348" s="25">
        <v>4495</v>
      </c>
      <c r="QZ348" s="25">
        <v>4402</v>
      </c>
      <c r="RA348" s="25">
        <v>3914</v>
      </c>
      <c r="RB348" s="44">
        <v>48.844248761695106</v>
      </c>
      <c r="RC348" s="44">
        <v>52.839372633856144</v>
      </c>
      <c r="RD348" s="44">
        <v>59.5290251916758</v>
      </c>
      <c r="RE348" s="44">
        <v>63.600421718502901</v>
      </c>
      <c r="RF348" s="44">
        <v>66.055513114336634</v>
      </c>
      <c r="RG348" s="44">
        <v>70.162082514734763</v>
      </c>
      <c r="RH348" s="44">
        <v>73.278647775292072</v>
      </c>
      <c r="RI348" s="44">
        <v>74.512055109070033</v>
      </c>
      <c r="RJ348" s="44">
        <v>72.41379310344827</v>
      </c>
      <c r="RK348" s="44">
        <v>71.126760563380287</v>
      </c>
      <c r="RL348" s="44">
        <v>41.849770056208484</v>
      </c>
      <c r="RM348" s="25">
        <v>1892</v>
      </c>
      <c r="RN348" s="25">
        <v>1925</v>
      </c>
      <c r="RO348" s="25">
        <v>1938</v>
      </c>
      <c r="RP348" s="25">
        <v>1973</v>
      </c>
      <c r="RQ348" s="25">
        <v>2148</v>
      </c>
      <c r="RR348" s="25">
        <v>2225</v>
      </c>
      <c r="RS348" s="25">
        <v>2009</v>
      </c>
      <c r="RT348" s="25">
        <v>2176</v>
      </c>
      <c r="RU348" s="25">
        <v>2201</v>
      </c>
      <c r="RV348" s="25">
        <v>2074</v>
      </c>
      <c r="RW348" s="25">
        <v>1888</v>
      </c>
      <c r="RX348" s="25">
        <v>1833</v>
      </c>
      <c r="RY348" s="25">
        <v>1331</v>
      </c>
      <c r="RZ348" s="25">
        <v>1361</v>
      </c>
      <c r="SA348" s="25">
        <v>1364</v>
      </c>
      <c r="SB348" s="25">
        <v>1389</v>
      </c>
      <c r="SC348" s="25">
        <v>1552</v>
      </c>
      <c r="SD348" s="25">
        <v>1551</v>
      </c>
      <c r="SE348" s="25">
        <v>1594</v>
      </c>
      <c r="SF348" s="25">
        <v>1819</v>
      </c>
      <c r="SG348" s="25">
        <v>1800</v>
      </c>
      <c r="SH348" s="25">
        <v>1694</v>
      </c>
      <c r="SI348" s="25">
        <v>1651</v>
      </c>
      <c r="SJ348" s="25">
        <v>1586</v>
      </c>
      <c r="SK348" s="25">
        <v>1166</v>
      </c>
      <c r="SL348" s="25">
        <v>1202</v>
      </c>
      <c r="SM348" s="25">
        <v>1224</v>
      </c>
      <c r="SN348" s="25">
        <v>1247</v>
      </c>
      <c r="SO348" s="25">
        <v>1391</v>
      </c>
      <c r="SP348" s="25">
        <v>1338</v>
      </c>
      <c r="SQ348" s="25">
        <v>1251</v>
      </c>
      <c r="SR348" s="25">
        <v>1399</v>
      </c>
      <c r="SS348" s="25">
        <v>1388</v>
      </c>
      <c r="ST348" s="25">
        <v>1292</v>
      </c>
      <c r="SU348" s="25">
        <v>1221</v>
      </c>
      <c r="SV348" s="25">
        <v>1199</v>
      </c>
      <c r="SW348" s="44">
        <v>62.093862815884485</v>
      </c>
      <c r="SX348" s="44">
        <v>63.073394495412849</v>
      </c>
      <c r="SY348" s="44">
        <v>65.605958023019639</v>
      </c>
      <c r="SZ348" s="44">
        <v>63.075447570332479</v>
      </c>
      <c r="TA348" s="44">
        <v>64.119402985074629</v>
      </c>
      <c r="TB348" s="44">
        <v>65.479693937610364</v>
      </c>
      <c r="TC348" s="44">
        <v>59.667359667359662</v>
      </c>
      <c r="TD348" s="44">
        <v>58.938244853737807</v>
      </c>
      <c r="TE348" s="44">
        <v>59.342140738743595</v>
      </c>
      <c r="TF348" s="44">
        <v>59.495123350545043</v>
      </c>
      <c r="TG348" s="44">
        <v>60.031796502384736</v>
      </c>
      <c r="TH348" s="44">
        <v>61.967545638945232</v>
      </c>
      <c r="TI348" s="44">
        <v>43.682310469314075</v>
      </c>
      <c r="TJ348" s="44">
        <v>44.593709043250328</v>
      </c>
      <c r="TK348" s="44">
        <v>46.174678402166549</v>
      </c>
      <c r="TL348" s="44">
        <v>44.405370843989772</v>
      </c>
      <c r="TM348" s="44">
        <v>46.328358208955223</v>
      </c>
      <c r="TN348" s="44">
        <v>45.644496762801651</v>
      </c>
      <c r="TO348" s="44">
        <v>47.341847341847341</v>
      </c>
      <c r="TP348" s="44">
        <v>49.268689057421447</v>
      </c>
      <c r="TQ348" s="44">
        <v>48.530601240226481</v>
      </c>
      <c r="TR348" s="44">
        <v>48.594377510040161</v>
      </c>
      <c r="TS348" s="44">
        <v>52.496025437201908</v>
      </c>
      <c r="TT348" s="44">
        <v>53.617308992562542</v>
      </c>
      <c r="TU348" s="44">
        <v>38.26714801444043</v>
      </c>
      <c r="TV348" s="44">
        <v>39.38401048492792</v>
      </c>
      <c r="TW348" s="44">
        <v>41.435341909275557</v>
      </c>
      <c r="TX348" s="44">
        <v>39.865728900255753</v>
      </c>
      <c r="TY348" s="44">
        <v>41.522388059701491</v>
      </c>
      <c r="TZ348" s="44">
        <v>39.376103590347263</v>
      </c>
      <c r="UA348" s="44">
        <v>37.154737154737155</v>
      </c>
      <c r="UB348" s="44">
        <v>37.892741061755146</v>
      </c>
      <c r="UC348" s="44">
        <v>37.422485845241305</v>
      </c>
      <c r="UD348" s="44">
        <v>37.062535857716583</v>
      </c>
      <c r="UE348" s="44">
        <v>38.82352941176471</v>
      </c>
      <c r="UF348" s="44">
        <v>40.534144692359703</v>
      </c>
    </row>
    <row r="349" spans="1:552" x14ac:dyDescent="0.25">
      <c r="A349" s="2" t="str">
        <f t="shared" si="5"/>
        <v>4 Sul</v>
      </c>
      <c r="B349" s="2">
        <v>4</v>
      </c>
      <c r="C349" s="2" t="s">
        <v>33</v>
      </c>
      <c r="D349" s="56">
        <v>2102</v>
      </c>
      <c r="E349" s="56">
        <v>2164</v>
      </c>
      <c r="F349" s="56">
        <v>2353</v>
      </c>
      <c r="G349" s="56">
        <v>2352</v>
      </c>
      <c r="H349" s="56">
        <v>2482</v>
      </c>
      <c r="I349" s="56">
        <v>2606</v>
      </c>
      <c r="J349" s="56">
        <v>2602</v>
      </c>
      <c r="K349" s="56">
        <v>2829</v>
      </c>
      <c r="L349" s="56">
        <v>2752</v>
      </c>
      <c r="M349" s="56">
        <v>3365</v>
      </c>
      <c r="N349" s="56">
        <v>2589</v>
      </c>
      <c r="O349" s="56">
        <v>2227</v>
      </c>
      <c r="P349" s="61">
        <v>834</v>
      </c>
      <c r="Q349" s="61">
        <v>882</v>
      </c>
      <c r="R349" s="61">
        <v>1070</v>
      </c>
      <c r="S349" s="61">
        <v>1227</v>
      </c>
      <c r="T349" s="61">
        <v>1329</v>
      </c>
      <c r="U349" s="61">
        <v>1493</v>
      </c>
      <c r="V349" s="61">
        <v>1705</v>
      </c>
      <c r="W349" s="61">
        <v>1935</v>
      </c>
      <c r="X349" s="61">
        <v>1968</v>
      </c>
      <c r="Y349" s="61">
        <v>2537</v>
      </c>
      <c r="Z349" s="61">
        <v>1897</v>
      </c>
      <c r="AA349" s="61">
        <v>1589</v>
      </c>
      <c r="AB349" s="62">
        <v>39.676498572787821</v>
      </c>
      <c r="AC349" s="62">
        <v>40.75785582255083</v>
      </c>
      <c r="AD349" s="62">
        <v>45.473863153421163</v>
      </c>
      <c r="AE349" s="62">
        <v>52.168367346938773</v>
      </c>
      <c r="AF349" s="62">
        <v>53.54552780016116</v>
      </c>
      <c r="AG349" s="62">
        <v>57.290867229470457</v>
      </c>
      <c r="AH349" s="62">
        <v>65.526518063028433</v>
      </c>
      <c r="AI349" s="62">
        <v>68.398727465535529</v>
      </c>
      <c r="AJ349" s="62">
        <v>71.511627906976756</v>
      </c>
      <c r="AK349" s="62">
        <v>75.393759286775634</v>
      </c>
      <c r="AL349" s="62">
        <v>73.271533410583231</v>
      </c>
      <c r="AM349" s="62">
        <v>71.351594072743595</v>
      </c>
      <c r="AN349" s="25">
        <v>1175</v>
      </c>
      <c r="AO349" s="25">
        <v>1188</v>
      </c>
      <c r="AP349" s="25">
        <v>1164</v>
      </c>
      <c r="AQ349" s="25">
        <v>1013</v>
      </c>
      <c r="AR349" s="25">
        <v>1057</v>
      </c>
      <c r="AS349" s="25">
        <v>994</v>
      </c>
      <c r="AT349" s="25">
        <v>804</v>
      </c>
      <c r="AU349" s="25">
        <v>779</v>
      </c>
      <c r="AV349" s="25">
        <v>700</v>
      </c>
      <c r="AW349" s="25">
        <v>741</v>
      </c>
      <c r="AX349" s="25">
        <v>617</v>
      </c>
      <c r="AY349" s="25">
        <v>535</v>
      </c>
      <c r="AZ349" s="39">
        <v>55.899143672692674</v>
      </c>
      <c r="BA349" s="39">
        <v>54.898336414048053</v>
      </c>
      <c r="BB349" s="39">
        <v>49.468763280917976</v>
      </c>
      <c r="BC349" s="39">
        <v>43.069727891156461</v>
      </c>
      <c r="BD349" s="39">
        <v>42.586623690572118</v>
      </c>
      <c r="BE349" s="39">
        <v>38.142747505755949</v>
      </c>
      <c r="BF349" s="39">
        <v>30.899308224442734</v>
      </c>
      <c r="BG349" s="39">
        <v>27.536231884057973</v>
      </c>
      <c r="BH349" s="39">
        <v>25.436046511627907</v>
      </c>
      <c r="BI349" s="39">
        <v>22.020802377414562</v>
      </c>
      <c r="BJ349" s="39">
        <v>23.831595210505988</v>
      </c>
      <c r="BK349" s="39">
        <v>24.02334979793444</v>
      </c>
      <c r="BL349" s="2">
        <v>93</v>
      </c>
      <c r="BM349" s="2">
        <v>94</v>
      </c>
      <c r="BN349" s="39">
        <v>119</v>
      </c>
      <c r="BO349" s="39">
        <v>112</v>
      </c>
      <c r="BP349" s="39">
        <v>96</v>
      </c>
      <c r="BQ349" s="39">
        <v>119</v>
      </c>
      <c r="BR349" s="39">
        <v>93</v>
      </c>
      <c r="BS349" s="39">
        <v>115</v>
      </c>
      <c r="BT349" s="39">
        <v>84</v>
      </c>
      <c r="BU349" s="39">
        <v>87</v>
      </c>
      <c r="BV349" s="39">
        <v>75</v>
      </c>
      <c r="BW349" s="39">
        <v>103</v>
      </c>
      <c r="BX349" s="39">
        <v>4.4243577545195052</v>
      </c>
      <c r="BY349" s="39">
        <v>4.3438077634011094</v>
      </c>
      <c r="BZ349" s="39">
        <v>5.0573735656608578</v>
      </c>
      <c r="CA349" s="39">
        <v>4.7619047619047619</v>
      </c>
      <c r="CB349" s="39">
        <v>3.8678485092667207</v>
      </c>
      <c r="CC349" s="39">
        <v>4.5663852647735999</v>
      </c>
      <c r="CD349" s="39">
        <v>3.574173712528824</v>
      </c>
      <c r="CE349" s="39">
        <v>4.0650406504065035</v>
      </c>
      <c r="CF349" s="39">
        <v>3.0523255813953485</v>
      </c>
      <c r="CG349" s="39">
        <v>2.5854383358098065</v>
      </c>
      <c r="CH349" s="39">
        <v>2.8968713789107765</v>
      </c>
      <c r="CI349" s="39">
        <v>4.6250561293219574</v>
      </c>
      <c r="CJ349" s="2">
        <v>249</v>
      </c>
      <c r="CK349" s="2">
        <v>247</v>
      </c>
      <c r="CL349" s="2">
        <v>299</v>
      </c>
      <c r="CM349" s="2">
        <v>366</v>
      </c>
      <c r="CN349" s="2">
        <v>415</v>
      </c>
      <c r="CO349" s="2">
        <v>520</v>
      </c>
      <c r="CP349" s="2">
        <v>681</v>
      </c>
      <c r="CQ349" s="2">
        <v>791</v>
      </c>
      <c r="CR349" s="2">
        <v>918</v>
      </c>
      <c r="CS349" s="2">
        <v>1328</v>
      </c>
      <c r="CT349" s="2">
        <v>782</v>
      </c>
      <c r="CU349" s="2">
        <v>658</v>
      </c>
      <c r="CV349" s="2">
        <v>76</v>
      </c>
      <c r="CW349" s="2">
        <v>74</v>
      </c>
      <c r="CX349" s="2">
        <v>108</v>
      </c>
      <c r="CY349" s="2">
        <v>91</v>
      </c>
      <c r="CZ349" s="2">
        <v>127</v>
      </c>
      <c r="DA349" s="33">
        <v>126</v>
      </c>
      <c r="DB349" s="33">
        <v>139</v>
      </c>
      <c r="DC349" s="33">
        <v>141</v>
      </c>
      <c r="DD349" s="33">
        <v>118</v>
      </c>
      <c r="DE349" s="33">
        <v>147</v>
      </c>
      <c r="DF349" s="33">
        <v>120</v>
      </c>
      <c r="DG349" s="33">
        <v>104</v>
      </c>
      <c r="DH349" s="33">
        <v>148</v>
      </c>
      <c r="DI349" s="33">
        <v>169</v>
      </c>
      <c r="DJ349" s="33">
        <v>202</v>
      </c>
      <c r="DK349" s="33">
        <v>234</v>
      </c>
      <c r="DL349" s="33">
        <v>222</v>
      </c>
      <c r="DM349" s="33">
        <v>242</v>
      </c>
      <c r="DN349" s="34">
        <v>228</v>
      </c>
      <c r="DO349" s="34">
        <v>221</v>
      </c>
      <c r="DP349" s="34">
        <v>162</v>
      </c>
      <c r="DQ349" s="34">
        <v>212</v>
      </c>
      <c r="DR349" s="34">
        <v>153</v>
      </c>
      <c r="DS349" s="34">
        <v>125</v>
      </c>
      <c r="DT349" s="25">
        <v>473</v>
      </c>
      <c r="DU349" s="25">
        <v>490</v>
      </c>
      <c r="DV349" s="25">
        <v>609</v>
      </c>
      <c r="DW349" s="25">
        <v>691</v>
      </c>
      <c r="DX349" s="25">
        <v>764</v>
      </c>
      <c r="DY349" s="25">
        <v>888</v>
      </c>
      <c r="DZ349" s="25">
        <v>1048</v>
      </c>
      <c r="EA349" s="25">
        <v>1153</v>
      </c>
      <c r="EB349" s="25">
        <v>1198</v>
      </c>
      <c r="EC349" s="25">
        <v>1687</v>
      </c>
      <c r="ED349" s="25">
        <v>1055</v>
      </c>
      <c r="EE349" s="25">
        <v>887</v>
      </c>
      <c r="EF349" s="34">
        <v>52.642706131078221</v>
      </c>
      <c r="EG349" s="34">
        <v>50.408163265306129</v>
      </c>
      <c r="EH349" s="34">
        <v>49.096880131362894</v>
      </c>
      <c r="EI349" s="34">
        <v>52.966714905933429</v>
      </c>
      <c r="EJ349" s="34">
        <v>54.319371727748688</v>
      </c>
      <c r="EK349" s="34">
        <v>58.558558558558559</v>
      </c>
      <c r="EL349" s="34">
        <v>64.98091603053436</v>
      </c>
      <c r="EM349" s="34">
        <v>68.603642671292292</v>
      </c>
      <c r="EN349" s="34">
        <v>76.627712854757931</v>
      </c>
      <c r="EO349" s="34">
        <v>78.719620628334326</v>
      </c>
      <c r="EP349" s="34">
        <v>74.123222748815166</v>
      </c>
      <c r="EQ349" s="34">
        <v>74.182638105975201</v>
      </c>
      <c r="ER349" s="34">
        <v>16.0676532769556</v>
      </c>
      <c r="ES349" s="34">
        <v>15.102040816326531</v>
      </c>
      <c r="ET349" s="34">
        <v>17.733990147783253</v>
      </c>
      <c r="EU349" s="34">
        <v>13.16931982633864</v>
      </c>
      <c r="EV349" s="34">
        <v>16.623036649214658</v>
      </c>
      <c r="EW349" s="34">
        <v>14.189189189189189</v>
      </c>
      <c r="EX349" s="34">
        <v>13.263358778625955</v>
      </c>
      <c r="EY349" s="34">
        <v>12.22896790980052</v>
      </c>
      <c r="EZ349" s="34">
        <v>9.8497495826377293</v>
      </c>
      <c r="FA349" s="34">
        <v>8.7136929460580905</v>
      </c>
      <c r="FB349" s="34">
        <v>11.374407582938389</v>
      </c>
      <c r="FC349" s="34">
        <v>11.724915445321308</v>
      </c>
      <c r="FD349" s="42">
        <v>31.289640591966172</v>
      </c>
      <c r="FE349" s="42">
        <v>34.489795918367349</v>
      </c>
      <c r="FF349" s="42">
        <v>33.16912972085386</v>
      </c>
      <c r="FG349" s="42">
        <v>33.863965267727927</v>
      </c>
      <c r="FH349" s="42">
        <v>29.05759162303665</v>
      </c>
      <c r="FI349" s="42">
        <v>27.252252252252251</v>
      </c>
      <c r="FJ349" s="42">
        <v>21.755725190839694</v>
      </c>
      <c r="FK349" s="42">
        <v>19.167389418907199</v>
      </c>
      <c r="FL349" s="42">
        <v>13.52253756260434</v>
      </c>
      <c r="FM349" s="42">
        <v>12.566686425607587</v>
      </c>
      <c r="FN349" s="42">
        <v>14.502369668246445</v>
      </c>
      <c r="FO349" s="42">
        <v>14.092446448703495</v>
      </c>
      <c r="FP349" s="42">
        <v>413</v>
      </c>
      <c r="FQ349" s="34">
        <v>491</v>
      </c>
      <c r="FR349" s="34">
        <v>564</v>
      </c>
      <c r="FS349" s="34">
        <v>587</v>
      </c>
      <c r="FT349" s="34">
        <v>716</v>
      </c>
      <c r="FU349" s="34">
        <v>865</v>
      </c>
      <c r="FV349" s="34">
        <v>1054</v>
      </c>
      <c r="FW349" s="34">
        <v>1310</v>
      </c>
      <c r="FX349" s="34">
        <v>1365</v>
      </c>
      <c r="FY349" s="34">
        <v>1913</v>
      </c>
      <c r="FZ349" s="34">
        <v>1407</v>
      </c>
      <c r="GA349" s="34">
        <v>1173</v>
      </c>
      <c r="GB349" s="2">
        <v>155</v>
      </c>
      <c r="GC349" s="2">
        <v>122</v>
      </c>
      <c r="GD349" s="2">
        <v>132</v>
      </c>
      <c r="GE349" s="2">
        <v>217</v>
      </c>
      <c r="GF349" s="2">
        <v>213</v>
      </c>
      <c r="GG349" s="2">
        <v>202</v>
      </c>
      <c r="GH349" s="2">
        <v>226</v>
      </c>
      <c r="GI349" s="2">
        <v>210</v>
      </c>
      <c r="GJ349" s="2">
        <v>196</v>
      </c>
      <c r="GK349" s="2">
        <v>220</v>
      </c>
      <c r="GL349" s="2">
        <v>187</v>
      </c>
      <c r="GM349" s="2">
        <v>130</v>
      </c>
      <c r="GN349" s="2">
        <v>157</v>
      </c>
      <c r="GO349" s="2">
        <v>157</v>
      </c>
      <c r="GP349" s="2">
        <v>202</v>
      </c>
      <c r="GQ349" s="2">
        <v>269</v>
      </c>
      <c r="GR349" s="2">
        <v>237</v>
      </c>
      <c r="GS349" s="2">
        <v>215</v>
      </c>
      <c r="GT349" s="2">
        <v>218</v>
      </c>
      <c r="GU349" s="2">
        <v>197</v>
      </c>
      <c r="GV349" s="2">
        <v>200</v>
      </c>
      <c r="GW349" s="2">
        <v>229</v>
      </c>
      <c r="GX349" s="2">
        <v>174</v>
      </c>
      <c r="GY349" s="2">
        <v>149</v>
      </c>
      <c r="GZ349" s="2">
        <v>725</v>
      </c>
      <c r="HA349" s="2">
        <v>770</v>
      </c>
      <c r="HB349" s="2">
        <v>898</v>
      </c>
      <c r="HC349" s="2">
        <v>1073</v>
      </c>
      <c r="HD349" s="2">
        <v>1166</v>
      </c>
      <c r="HE349" s="2">
        <v>1282</v>
      </c>
      <c r="HF349" s="2">
        <v>1498</v>
      </c>
      <c r="HG349" s="2">
        <v>1717</v>
      </c>
      <c r="HH349" s="2">
        <v>1761</v>
      </c>
      <c r="HI349" s="2">
        <v>2362</v>
      </c>
      <c r="HJ349" s="2">
        <v>1768</v>
      </c>
      <c r="HK349" s="2">
        <v>1452</v>
      </c>
      <c r="HL349" s="34">
        <v>56.965517241379317</v>
      </c>
      <c r="HM349" s="34">
        <v>63.766233766233768</v>
      </c>
      <c r="HN349" s="34">
        <v>62.806236080178167</v>
      </c>
      <c r="HO349" s="34">
        <v>54.706430568499528</v>
      </c>
      <c r="HP349" s="34">
        <v>61.406518010291599</v>
      </c>
      <c r="HQ349" s="34">
        <v>67.472698907956314</v>
      </c>
      <c r="HR349" s="34">
        <v>70.360480640854476</v>
      </c>
      <c r="HS349" s="34">
        <v>76.295864880605706</v>
      </c>
      <c r="HT349" s="34">
        <v>77.512776831345832</v>
      </c>
      <c r="HU349" s="34">
        <v>80.990685859441143</v>
      </c>
      <c r="HV349" s="34">
        <v>79.581447963800898</v>
      </c>
      <c r="HW349" s="34">
        <v>80.785123966942152</v>
      </c>
      <c r="HX349" s="39">
        <v>21.379310344827587</v>
      </c>
      <c r="HY349" s="39">
        <v>15.844155844155845</v>
      </c>
      <c r="HZ349" s="39">
        <v>14.699331848552339</v>
      </c>
      <c r="IA349" s="39">
        <v>20.22367194780988</v>
      </c>
      <c r="IB349" s="39">
        <v>18.267581475128644</v>
      </c>
      <c r="IC349" s="39">
        <v>15.756630265210608</v>
      </c>
      <c r="ID349" s="39">
        <v>15.086782376502002</v>
      </c>
      <c r="IE349" s="39">
        <v>12.2306348281887</v>
      </c>
      <c r="IF349" s="39">
        <v>11.130039750141965</v>
      </c>
      <c r="IG349" s="39">
        <v>9.3141405588484343</v>
      </c>
      <c r="IH349" s="39">
        <v>10.576923076923077</v>
      </c>
      <c r="II349" s="39">
        <v>8.9531680440771346</v>
      </c>
      <c r="IJ349" s="39">
        <v>21.655172413793103</v>
      </c>
      <c r="IK349" s="39">
        <v>20.38961038961039</v>
      </c>
      <c r="IL349" s="39">
        <v>22.494432071269486</v>
      </c>
      <c r="IM349" s="39">
        <v>25.069897483690589</v>
      </c>
      <c r="IN349" s="39">
        <v>20.325900514579757</v>
      </c>
      <c r="IO349" s="39">
        <v>16.770670826833072</v>
      </c>
      <c r="IP349" s="39">
        <v>14.552736982643525</v>
      </c>
      <c r="IQ349" s="39">
        <v>11.473500291205591</v>
      </c>
      <c r="IR349" s="39">
        <v>11.357183418512209</v>
      </c>
      <c r="IS349" s="39">
        <v>9.6951735817104137</v>
      </c>
      <c r="IT349" s="39">
        <v>9.8416289592760187</v>
      </c>
      <c r="IU349" s="39">
        <v>10.261707988980715</v>
      </c>
      <c r="IV349" s="39">
        <v>509</v>
      </c>
      <c r="IW349" s="39">
        <v>565</v>
      </c>
      <c r="IX349" s="39">
        <v>582</v>
      </c>
      <c r="IY349" s="39">
        <v>403</v>
      </c>
      <c r="IZ349" s="39">
        <v>459</v>
      </c>
      <c r="JA349" s="39">
        <v>528</v>
      </c>
      <c r="JB349" s="39">
        <v>471</v>
      </c>
      <c r="JC349" s="39">
        <v>502</v>
      </c>
      <c r="JD349" s="35">
        <v>479</v>
      </c>
      <c r="JE349" s="35">
        <v>530</v>
      </c>
      <c r="JF349" s="35">
        <v>458</v>
      </c>
      <c r="JG349" s="35">
        <v>402</v>
      </c>
      <c r="JH349" s="35">
        <v>248</v>
      </c>
      <c r="JI349" s="35">
        <v>220</v>
      </c>
      <c r="JJ349" s="35">
        <v>230</v>
      </c>
      <c r="JK349" s="35">
        <v>249</v>
      </c>
      <c r="JL349" s="35">
        <v>263</v>
      </c>
      <c r="JM349" s="44">
        <v>203</v>
      </c>
      <c r="JN349" s="44">
        <v>167</v>
      </c>
      <c r="JO349" s="44">
        <v>114</v>
      </c>
      <c r="JP349" s="34">
        <v>80</v>
      </c>
      <c r="JQ349" s="34">
        <v>79</v>
      </c>
      <c r="JR349" s="34">
        <v>65</v>
      </c>
      <c r="JS349" s="34">
        <v>51</v>
      </c>
      <c r="JT349" s="4">
        <v>273</v>
      </c>
      <c r="JU349" s="4">
        <v>257</v>
      </c>
      <c r="JV349" s="4">
        <v>194</v>
      </c>
      <c r="JW349" s="4">
        <v>208</v>
      </c>
      <c r="JX349" s="4">
        <v>189</v>
      </c>
      <c r="JY349" s="4">
        <v>152</v>
      </c>
      <c r="JZ349" s="4">
        <v>104</v>
      </c>
      <c r="KA349" s="2">
        <v>114</v>
      </c>
      <c r="KB349" s="39">
        <v>86</v>
      </c>
      <c r="KC349" s="39">
        <v>99</v>
      </c>
      <c r="KD349" s="39">
        <v>68</v>
      </c>
      <c r="KE349" s="39">
        <v>68</v>
      </c>
      <c r="KF349" s="39">
        <v>1030</v>
      </c>
      <c r="KG349" s="39">
        <v>1042</v>
      </c>
      <c r="KH349" s="39">
        <v>1006</v>
      </c>
      <c r="KI349" s="39">
        <v>860</v>
      </c>
      <c r="KJ349" s="39">
        <v>911</v>
      </c>
      <c r="KK349" s="39">
        <v>883</v>
      </c>
      <c r="KL349" s="39">
        <v>742</v>
      </c>
      <c r="KM349" s="39">
        <v>730</v>
      </c>
      <c r="KN349" s="39">
        <v>645</v>
      </c>
      <c r="KO349" s="39">
        <v>708</v>
      </c>
      <c r="KP349" s="39">
        <v>591</v>
      </c>
      <c r="KQ349" s="39">
        <v>521</v>
      </c>
      <c r="KR349" s="44">
        <v>49.417475728155338</v>
      </c>
      <c r="KS349" s="44">
        <v>54.22264875239923</v>
      </c>
      <c r="KT349" s="44">
        <v>57.852882703777333</v>
      </c>
      <c r="KU349" s="44">
        <v>46.860465116279073</v>
      </c>
      <c r="KV349" s="44">
        <v>50.384193194291981</v>
      </c>
      <c r="KW349" s="44">
        <v>59.796149490373729</v>
      </c>
      <c r="KX349" s="44">
        <v>63.477088948787063</v>
      </c>
      <c r="KY349" s="44">
        <v>68.767123287671225</v>
      </c>
      <c r="KZ349" s="44">
        <v>74.263565891472865</v>
      </c>
      <c r="LA349" s="44">
        <v>74.858757062146893</v>
      </c>
      <c r="LB349" s="44">
        <v>77.495769881556683</v>
      </c>
      <c r="LC349" s="44">
        <v>77.159309021113245</v>
      </c>
      <c r="LD349" s="44">
        <v>24.077669902912621</v>
      </c>
      <c r="LE349" s="44">
        <v>21.113243761996163</v>
      </c>
      <c r="LF349" s="44">
        <v>22.86282306163022</v>
      </c>
      <c r="LG349" s="44">
        <v>28.953488372093023</v>
      </c>
      <c r="LH349" s="44">
        <v>28.869374313940728</v>
      </c>
      <c r="LI349" s="44">
        <v>22.989807474518685</v>
      </c>
      <c r="LJ349" s="44">
        <v>22.506738544474395</v>
      </c>
      <c r="LK349" s="44">
        <v>15.616438356164384</v>
      </c>
      <c r="LL349" s="44">
        <v>12.403100775193799</v>
      </c>
      <c r="LM349" s="44">
        <v>11.158192090395481</v>
      </c>
      <c r="LN349" s="44">
        <v>10.998307952622675</v>
      </c>
      <c r="LO349" s="44">
        <v>9.7888675623800374</v>
      </c>
      <c r="LP349" s="44">
        <v>26.50485436893204</v>
      </c>
      <c r="LQ349" s="44">
        <v>24.664107485604607</v>
      </c>
      <c r="LR349" s="44">
        <v>19.284294234592444</v>
      </c>
      <c r="LS349" s="44">
        <v>24.186046511627907</v>
      </c>
      <c r="LT349" s="44">
        <v>20.74643249176729</v>
      </c>
      <c r="LU349" s="44">
        <v>17.214043035107586</v>
      </c>
      <c r="LV349" s="44">
        <v>14.016172506738545</v>
      </c>
      <c r="LW349" s="44">
        <v>15.616438356164384</v>
      </c>
      <c r="LX349" s="44">
        <v>13.333333333333334</v>
      </c>
      <c r="LY349" s="44">
        <v>13.983050847457626</v>
      </c>
      <c r="LZ349" s="44">
        <v>11.505922165820643</v>
      </c>
      <c r="MA349" s="44">
        <v>13.051823416506716</v>
      </c>
      <c r="MB349" s="39">
        <v>129</v>
      </c>
      <c r="MC349" s="39">
        <v>156</v>
      </c>
      <c r="MD349" s="39">
        <v>143</v>
      </c>
      <c r="ME349" s="39">
        <v>167</v>
      </c>
      <c r="MF349" s="39">
        <v>161</v>
      </c>
      <c r="MG349" s="39">
        <v>163</v>
      </c>
      <c r="MH349" s="39">
        <v>164</v>
      </c>
      <c r="MI349" s="39">
        <v>176</v>
      </c>
      <c r="MJ349" s="39">
        <v>167</v>
      </c>
      <c r="MK349" s="39">
        <v>245</v>
      </c>
      <c r="ML349" s="39">
        <v>127</v>
      </c>
      <c r="MM349" s="39">
        <v>112</v>
      </c>
      <c r="MN349" s="39">
        <v>477</v>
      </c>
      <c r="MO349" s="39">
        <v>495</v>
      </c>
      <c r="MP349" s="39">
        <v>612</v>
      </c>
      <c r="MQ349" s="39">
        <v>696</v>
      </c>
      <c r="MR349" s="39">
        <v>768</v>
      </c>
      <c r="MS349" s="39">
        <v>882</v>
      </c>
      <c r="MT349" s="39">
        <v>867</v>
      </c>
      <c r="MU349" s="39">
        <v>771</v>
      </c>
      <c r="MV349" s="39">
        <v>772</v>
      </c>
      <c r="MW349" s="44">
        <v>1128</v>
      </c>
      <c r="MX349" s="44">
        <v>530</v>
      </c>
      <c r="MY349" s="44">
        <v>460</v>
      </c>
      <c r="MZ349" s="44">
        <v>27.044025157232703</v>
      </c>
      <c r="NA349" s="44">
        <v>31.515151515151512</v>
      </c>
      <c r="NB349" s="44">
        <v>23.366013071895424</v>
      </c>
      <c r="NC349" s="44">
        <v>23.994252873563219</v>
      </c>
      <c r="ND349" s="44">
        <v>20.963541666666664</v>
      </c>
      <c r="NE349" s="44">
        <v>18.480725623582767</v>
      </c>
      <c r="NF349" s="44">
        <v>18.915801614763552</v>
      </c>
      <c r="NG349" s="44">
        <v>22.827496757457848</v>
      </c>
      <c r="NH349" s="44">
        <v>21.632124352331605</v>
      </c>
      <c r="NI349" s="44">
        <v>21.719858156028369</v>
      </c>
      <c r="NJ349" s="44">
        <v>23.962264150943398</v>
      </c>
      <c r="NK349" s="44">
        <v>24.347826086956523</v>
      </c>
      <c r="NL349" s="39">
        <v>28</v>
      </c>
      <c r="NM349" s="39">
        <v>24</v>
      </c>
      <c r="NN349" s="39">
        <v>13</v>
      </c>
      <c r="NO349" s="39">
        <v>22</v>
      </c>
      <c r="NP349" s="39">
        <v>12</v>
      </c>
      <c r="NQ349" s="39">
        <v>16</v>
      </c>
      <c r="NR349" s="39">
        <v>8</v>
      </c>
      <c r="NS349" s="39">
        <v>6</v>
      </c>
      <c r="NT349" s="39">
        <v>7</v>
      </c>
      <c r="NU349" s="39">
        <v>15</v>
      </c>
      <c r="NV349" s="39">
        <v>7</v>
      </c>
      <c r="NW349" s="39">
        <v>11</v>
      </c>
      <c r="NX349" s="39">
        <v>160</v>
      </c>
      <c r="NY349" s="39">
        <v>183</v>
      </c>
      <c r="NZ349" s="39">
        <v>152</v>
      </c>
      <c r="OA349" s="39">
        <v>137</v>
      </c>
      <c r="OB349" s="39">
        <v>118</v>
      </c>
      <c r="OC349" s="39">
        <v>93</v>
      </c>
      <c r="OD349" s="44">
        <v>51</v>
      </c>
      <c r="OE349" s="44">
        <v>42</v>
      </c>
      <c r="OF349" s="44">
        <v>33</v>
      </c>
      <c r="OG349" s="44">
        <v>52</v>
      </c>
      <c r="OH349" s="44">
        <v>18</v>
      </c>
      <c r="OI349" s="44">
        <v>19</v>
      </c>
      <c r="OJ349" s="44">
        <v>17.5</v>
      </c>
      <c r="OK349" s="44">
        <v>13.114754098360656</v>
      </c>
      <c r="OL349" s="44">
        <v>8.5526315789473681</v>
      </c>
      <c r="OM349" s="44">
        <v>16.058394160583941</v>
      </c>
      <c r="ON349" s="44">
        <v>10.16949152542373</v>
      </c>
      <c r="OO349" s="44">
        <v>17.20430107526882</v>
      </c>
      <c r="OP349" s="44">
        <v>15.686274509803921</v>
      </c>
      <c r="OQ349" s="44">
        <v>14.285714285714285</v>
      </c>
      <c r="OR349" s="44">
        <v>21.212121212121211</v>
      </c>
      <c r="OS349" s="44">
        <v>28.846153846153843</v>
      </c>
      <c r="OT349" s="44">
        <v>38.888888888888893</v>
      </c>
      <c r="OU349" s="44">
        <v>57.894736842105267</v>
      </c>
      <c r="OV349" s="25">
        <v>1108</v>
      </c>
      <c r="OW349" s="25">
        <v>1159</v>
      </c>
      <c r="OX349" s="25">
        <v>1502</v>
      </c>
      <c r="OY349" s="39">
        <v>1911</v>
      </c>
      <c r="OZ349" s="39">
        <v>2265</v>
      </c>
      <c r="PA349" s="39">
        <v>2401</v>
      </c>
      <c r="PB349" s="39">
        <v>2566</v>
      </c>
      <c r="PC349" s="39">
        <v>2810</v>
      </c>
      <c r="PD349" s="39">
        <v>2852</v>
      </c>
      <c r="PE349" s="39">
        <v>3473</v>
      </c>
      <c r="PF349" s="39">
        <v>2708</v>
      </c>
      <c r="PG349" s="39">
        <v>1392</v>
      </c>
      <c r="PH349" s="39">
        <v>2748</v>
      </c>
      <c r="PI349" s="39">
        <v>2758</v>
      </c>
      <c r="PJ349" s="44">
        <v>2961</v>
      </c>
      <c r="PK349" s="44">
        <v>3040</v>
      </c>
      <c r="PL349" s="44">
        <v>3173</v>
      </c>
      <c r="PM349" s="44">
        <v>3271</v>
      </c>
      <c r="PN349" s="44">
        <v>3347</v>
      </c>
      <c r="PO349" s="44">
        <v>3522</v>
      </c>
      <c r="PP349" s="44">
        <v>3528</v>
      </c>
      <c r="PQ349" s="44">
        <v>4162</v>
      </c>
      <c r="PR349" s="44">
        <v>3386</v>
      </c>
      <c r="PS349" s="44">
        <v>2930</v>
      </c>
      <c r="PT349" s="44">
        <v>40.320232896652108</v>
      </c>
      <c r="PU349" s="44">
        <v>42.023205221174763</v>
      </c>
      <c r="PV349" s="44">
        <v>50.72610604525498</v>
      </c>
      <c r="PW349" s="44">
        <v>62.861842105263158</v>
      </c>
      <c r="PX349" s="44">
        <v>71.383548692089505</v>
      </c>
      <c r="PY349" s="44">
        <v>73.402629165392838</v>
      </c>
      <c r="PZ349" s="44">
        <v>76.665670749925312</v>
      </c>
      <c r="QA349" s="44">
        <v>79.784213515048265</v>
      </c>
      <c r="QB349" s="44">
        <v>80.839002267573704</v>
      </c>
      <c r="QC349" s="44">
        <v>83.445458913983657</v>
      </c>
      <c r="QD349" s="44">
        <v>79.976373301831075</v>
      </c>
      <c r="QE349" s="44">
        <v>47.508532423208187</v>
      </c>
      <c r="QF349" s="25">
        <v>1206</v>
      </c>
      <c r="QG349" s="25">
        <v>1254</v>
      </c>
      <c r="QH349" s="25">
        <v>1626</v>
      </c>
      <c r="QI349" s="25">
        <v>1925</v>
      </c>
      <c r="QJ349" s="25">
        <v>2168</v>
      </c>
      <c r="QK349" s="25">
        <v>2282</v>
      </c>
      <c r="QL349" s="25">
        <v>2396</v>
      </c>
      <c r="QM349" s="25">
        <v>2647</v>
      </c>
      <c r="QN349" s="25">
        <v>2600</v>
      </c>
      <c r="QO349" s="25">
        <v>3224</v>
      </c>
      <c r="QP349" s="25">
        <v>1542</v>
      </c>
      <c r="QQ349" s="25">
        <v>2748</v>
      </c>
      <c r="QR349" s="25">
        <v>2758</v>
      </c>
      <c r="QS349" s="25">
        <v>2961</v>
      </c>
      <c r="QT349" s="25">
        <v>3040</v>
      </c>
      <c r="QU349" s="25">
        <v>3173</v>
      </c>
      <c r="QV349" s="25">
        <v>3271</v>
      </c>
      <c r="QW349" s="25">
        <v>3347</v>
      </c>
      <c r="QX349" s="25">
        <v>3522</v>
      </c>
      <c r="QY349" s="25">
        <v>3528</v>
      </c>
      <c r="QZ349" s="25">
        <v>4162</v>
      </c>
      <c r="RA349" s="25">
        <v>3386</v>
      </c>
      <c r="RB349" s="44">
        <v>43.886462882096069</v>
      </c>
      <c r="RC349" s="44">
        <v>45.467730239303847</v>
      </c>
      <c r="RD349" s="44">
        <v>54.913880445795336</v>
      </c>
      <c r="RE349" s="44">
        <v>63.32236842105263</v>
      </c>
      <c r="RF349" s="44">
        <v>68.326504884966909</v>
      </c>
      <c r="RG349" s="44">
        <v>69.764597982268413</v>
      </c>
      <c r="RH349" s="44">
        <v>71.586495368987158</v>
      </c>
      <c r="RI349" s="44">
        <v>75.156161272004539</v>
      </c>
      <c r="RJ349" s="44">
        <v>73.696145124716551</v>
      </c>
      <c r="RK349" s="44">
        <v>77.462758289283997</v>
      </c>
      <c r="RL349" s="44">
        <v>45.540460720614298</v>
      </c>
      <c r="RM349" s="25">
        <v>1489</v>
      </c>
      <c r="RN349" s="25">
        <v>1594</v>
      </c>
      <c r="RO349" s="25">
        <v>1682</v>
      </c>
      <c r="RP349" s="25">
        <v>1727</v>
      </c>
      <c r="RQ349" s="25">
        <v>1888</v>
      </c>
      <c r="RR349" s="25">
        <v>1954</v>
      </c>
      <c r="RS349" s="25">
        <v>1858</v>
      </c>
      <c r="RT349" s="25">
        <v>1887</v>
      </c>
      <c r="RU349" s="25">
        <v>1839</v>
      </c>
      <c r="RV349" s="25">
        <v>2164</v>
      </c>
      <c r="RW349" s="25">
        <v>1741</v>
      </c>
      <c r="RX349" s="25">
        <v>1460</v>
      </c>
      <c r="RY349" s="25">
        <v>1067</v>
      </c>
      <c r="RZ349" s="25">
        <v>1152</v>
      </c>
      <c r="SA349" s="25">
        <v>1252</v>
      </c>
      <c r="SB349" s="25">
        <v>1272</v>
      </c>
      <c r="SC349" s="25">
        <v>1393</v>
      </c>
      <c r="SD349" s="25">
        <v>1443</v>
      </c>
      <c r="SE349" s="25">
        <v>1442</v>
      </c>
      <c r="SF349" s="25">
        <v>1629</v>
      </c>
      <c r="SG349" s="25">
        <v>1522</v>
      </c>
      <c r="SH349" s="25">
        <v>1634</v>
      </c>
      <c r="SI349" s="25">
        <v>1446</v>
      </c>
      <c r="SJ349" s="25">
        <v>1332</v>
      </c>
      <c r="SK349" s="25">
        <v>949</v>
      </c>
      <c r="SL349" s="25">
        <v>1040</v>
      </c>
      <c r="SM349" s="25">
        <v>1139</v>
      </c>
      <c r="SN349" s="25">
        <v>1160</v>
      </c>
      <c r="SO349" s="25">
        <v>1290</v>
      </c>
      <c r="SP349" s="25">
        <v>1289</v>
      </c>
      <c r="SQ349" s="25">
        <v>1202</v>
      </c>
      <c r="SR349" s="25">
        <v>1288</v>
      </c>
      <c r="SS349" s="25">
        <v>1191</v>
      </c>
      <c r="ST349" s="25">
        <v>1239</v>
      </c>
      <c r="SU349" s="25">
        <v>1090</v>
      </c>
      <c r="SV349" s="25">
        <v>994</v>
      </c>
      <c r="SW349" s="44">
        <v>70.837297811607996</v>
      </c>
      <c r="SX349" s="44">
        <v>73.659889094269872</v>
      </c>
      <c r="SY349" s="44">
        <v>71.483212919677015</v>
      </c>
      <c r="SZ349" s="44">
        <v>73.426870748299322</v>
      </c>
      <c r="TA349" s="44">
        <v>76.067687348912173</v>
      </c>
      <c r="TB349" s="44">
        <v>74.980813507290861</v>
      </c>
      <c r="TC349" s="44">
        <v>71.406610299769412</v>
      </c>
      <c r="TD349" s="44">
        <v>66.702014846235414</v>
      </c>
      <c r="TE349" s="44">
        <v>66.824127906976756</v>
      </c>
      <c r="TF349" s="44">
        <v>64.309063893016344</v>
      </c>
      <c r="TG349" s="44">
        <v>67.246040942448829</v>
      </c>
      <c r="TH349" s="44">
        <v>65.559048046699601</v>
      </c>
      <c r="TI349" s="44">
        <v>50.761179828734541</v>
      </c>
      <c r="TJ349" s="44">
        <v>53.234750462107208</v>
      </c>
      <c r="TK349" s="44">
        <v>53.208669783255417</v>
      </c>
      <c r="TL349" s="44">
        <v>54.081632653061227</v>
      </c>
      <c r="TM349" s="44">
        <v>56.124093473005644</v>
      </c>
      <c r="TN349" s="44">
        <v>55.372217958557179</v>
      </c>
      <c r="TO349" s="44">
        <v>55.418908531898538</v>
      </c>
      <c r="TP349" s="44">
        <v>57.582184517497346</v>
      </c>
      <c r="TQ349" s="44">
        <v>55.305232558139537</v>
      </c>
      <c r="TR349" s="44">
        <v>48.558692421991083</v>
      </c>
      <c r="TS349" s="44">
        <v>55.851680185399765</v>
      </c>
      <c r="TT349" s="44">
        <v>59.811405478221822</v>
      </c>
      <c r="TU349" s="44">
        <v>45.147478591817318</v>
      </c>
      <c r="TV349" s="44">
        <v>48.059149722735675</v>
      </c>
      <c r="TW349" s="44">
        <v>48.406289842753928</v>
      </c>
      <c r="TX349" s="44">
        <v>49.319727891156461</v>
      </c>
      <c r="TY349" s="44">
        <v>51.974214343271555</v>
      </c>
      <c r="TZ349" s="44">
        <v>49.462778204144279</v>
      </c>
      <c r="UA349" s="44">
        <v>46.195234435049962</v>
      </c>
      <c r="UB349" s="44">
        <v>45.528455284552841</v>
      </c>
      <c r="UC349" s="44">
        <v>43.277616279069768</v>
      </c>
      <c r="UD349" s="44">
        <v>36.82020802377415</v>
      </c>
      <c r="UE349" s="44">
        <v>42.101197373503283</v>
      </c>
      <c r="UF349" s="44">
        <v>44.634036820835206</v>
      </c>
    </row>
    <row r="350" spans="1:552" x14ac:dyDescent="0.25">
      <c r="A350" s="2" t="str">
        <f t="shared" si="5"/>
        <v>5 Centro-Oeste</v>
      </c>
      <c r="B350" s="2">
        <v>5</v>
      </c>
      <c r="C350" s="2" t="s">
        <v>34</v>
      </c>
      <c r="D350" s="56">
        <v>460</v>
      </c>
      <c r="E350" s="56">
        <v>420</v>
      </c>
      <c r="F350" s="56">
        <v>445</v>
      </c>
      <c r="G350" s="56">
        <v>507</v>
      </c>
      <c r="H350" s="56">
        <v>514</v>
      </c>
      <c r="I350" s="56">
        <v>519</v>
      </c>
      <c r="J350" s="56">
        <v>554</v>
      </c>
      <c r="K350" s="56">
        <v>612</v>
      </c>
      <c r="L350" s="56">
        <v>631</v>
      </c>
      <c r="M350" s="56">
        <v>621</v>
      </c>
      <c r="N350" s="56">
        <v>622</v>
      </c>
      <c r="O350" s="56">
        <v>615</v>
      </c>
      <c r="P350" s="61">
        <v>145</v>
      </c>
      <c r="Q350" s="61">
        <v>177</v>
      </c>
      <c r="R350" s="61">
        <v>172</v>
      </c>
      <c r="S350" s="61">
        <v>237</v>
      </c>
      <c r="T350" s="61">
        <v>247</v>
      </c>
      <c r="U350" s="61">
        <v>268</v>
      </c>
      <c r="V350" s="61">
        <v>303</v>
      </c>
      <c r="W350" s="61">
        <v>382</v>
      </c>
      <c r="X350" s="61">
        <v>381</v>
      </c>
      <c r="Y350" s="61">
        <v>376</v>
      </c>
      <c r="Z350" s="61">
        <v>418</v>
      </c>
      <c r="AA350" s="61">
        <v>381</v>
      </c>
      <c r="AB350" s="62">
        <v>31.521739130434785</v>
      </c>
      <c r="AC350" s="62">
        <v>42.142857142857146</v>
      </c>
      <c r="AD350" s="62">
        <v>38.651685393258425</v>
      </c>
      <c r="AE350" s="62">
        <v>46.745562130177518</v>
      </c>
      <c r="AF350" s="62">
        <v>48.054474708171206</v>
      </c>
      <c r="AG350" s="62">
        <v>51.637764932562625</v>
      </c>
      <c r="AH350" s="62">
        <v>54.693140794223829</v>
      </c>
      <c r="AI350" s="62">
        <v>62.41830065359477</v>
      </c>
      <c r="AJ350" s="62">
        <v>60.380348652931858</v>
      </c>
      <c r="AK350" s="62">
        <v>60.547504025764894</v>
      </c>
      <c r="AL350" s="62">
        <v>67.20257234726688</v>
      </c>
      <c r="AM350" s="62">
        <v>61.951219512195124</v>
      </c>
      <c r="AN350" s="25">
        <v>300</v>
      </c>
      <c r="AO350" s="25">
        <v>231</v>
      </c>
      <c r="AP350" s="25">
        <v>261</v>
      </c>
      <c r="AQ350" s="25">
        <v>259</v>
      </c>
      <c r="AR350" s="25">
        <v>249</v>
      </c>
      <c r="AS350" s="25">
        <v>239</v>
      </c>
      <c r="AT350" s="25">
        <v>234</v>
      </c>
      <c r="AU350" s="25">
        <v>223</v>
      </c>
      <c r="AV350" s="25">
        <v>226</v>
      </c>
      <c r="AW350" s="25">
        <v>220</v>
      </c>
      <c r="AX350" s="25">
        <v>180</v>
      </c>
      <c r="AY350" s="25">
        <v>197</v>
      </c>
      <c r="AZ350" s="39">
        <v>65.217391304347828</v>
      </c>
      <c r="BA350" s="39">
        <v>55.000000000000007</v>
      </c>
      <c r="BB350" s="39">
        <v>58.651685393258425</v>
      </c>
      <c r="BC350" s="39">
        <v>51.084812623274168</v>
      </c>
      <c r="BD350" s="39">
        <v>48.443579766536963</v>
      </c>
      <c r="BE350" s="39">
        <v>46.050096339113679</v>
      </c>
      <c r="BF350" s="39">
        <v>42.238267148014444</v>
      </c>
      <c r="BG350" s="39">
        <v>36.437908496732021</v>
      </c>
      <c r="BH350" s="39">
        <v>35.816164817749602</v>
      </c>
      <c r="BI350" s="39">
        <v>35.426731078904993</v>
      </c>
      <c r="BJ350" s="39">
        <v>28.938906752411576</v>
      </c>
      <c r="BK350" s="39">
        <v>32.032520325203251</v>
      </c>
      <c r="BL350" s="2">
        <v>15</v>
      </c>
      <c r="BM350" s="2">
        <v>12</v>
      </c>
      <c r="BN350" s="39">
        <v>12</v>
      </c>
      <c r="BO350" s="39">
        <v>11</v>
      </c>
      <c r="BP350" s="39">
        <v>18</v>
      </c>
      <c r="BQ350" s="39">
        <v>12</v>
      </c>
      <c r="BR350" s="39">
        <v>17</v>
      </c>
      <c r="BS350" s="39">
        <v>7</v>
      </c>
      <c r="BT350" s="39">
        <v>24</v>
      </c>
      <c r="BU350" s="39">
        <v>25</v>
      </c>
      <c r="BV350" s="39">
        <v>24</v>
      </c>
      <c r="BW350" s="39">
        <v>37</v>
      </c>
      <c r="BX350" s="39">
        <v>3.2608695652173911</v>
      </c>
      <c r="BY350" s="39">
        <v>2.8571428571428572</v>
      </c>
      <c r="BZ350" s="39">
        <v>2.696629213483146</v>
      </c>
      <c r="CA350" s="39">
        <v>2.1696252465483234</v>
      </c>
      <c r="CB350" s="39">
        <v>3.5019455252918288</v>
      </c>
      <c r="CC350" s="39">
        <v>2.3121387283236992</v>
      </c>
      <c r="CD350" s="39">
        <v>3.0685920577617329</v>
      </c>
      <c r="CE350" s="39">
        <v>1.1437908496732025</v>
      </c>
      <c r="CF350" s="39">
        <v>3.8034865293185423</v>
      </c>
      <c r="CG350" s="39">
        <v>4.0257648953301128</v>
      </c>
      <c r="CH350" s="39">
        <v>3.8585209003215439</v>
      </c>
      <c r="CI350" s="39">
        <v>6.0162601626016263</v>
      </c>
      <c r="CJ350" s="2">
        <v>53</v>
      </c>
      <c r="CK350" s="2">
        <v>49</v>
      </c>
      <c r="CL350" s="2">
        <v>47</v>
      </c>
      <c r="CM350" s="2">
        <v>70</v>
      </c>
      <c r="CN350" s="2">
        <v>70</v>
      </c>
      <c r="CO350" s="2">
        <v>83</v>
      </c>
      <c r="CP350" s="2">
        <v>103</v>
      </c>
      <c r="CQ350" s="2">
        <v>156</v>
      </c>
      <c r="CR350" s="2">
        <v>180</v>
      </c>
      <c r="CS350" s="2">
        <v>160</v>
      </c>
      <c r="CT350" s="2">
        <v>158</v>
      </c>
      <c r="CU350" s="2">
        <v>140</v>
      </c>
      <c r="CV350" s="2">
        <v>11</v>
      </c>
      <c r="CW350" s="2">
        <v>16</v>
      </c>
      <c r="CX350" s="2">
        <v>18</v>
      </c>
      <c r="CY350" s="2">
        <v>24</v>
      </c>
      <c r="CZ350" s="2">
        <v>26</v>
      </c>
      <c r="DA350" s="33">
        <v>22</v>
      </c>
      <c r="DB350" s="33">
        <v>22</v>
      </c>
      <c r="DC350" s="33">
        <v>21</v>
      </c>
      <c r="DD350" s="33">
        <v>27</v>
      </c>
      <c r="DE350" s="33">
        <v>20</v>
      </c>
      <c r="DF350" s="33">
        <v>17</v>
      </c>
      <c r="DG350" s="33">
        <v>15</v>
      </c>
      <c r="DH350" s="33">
        <v>23</v>
      </c>
      <c r="DI350" s="33">
        <v>38</v>
      </c>
      <c r="DJ350" s="33">
        <v>32</v>
      </c>
      <c r="DK350" s="33">
        <v>50</v>
      </c>
      <c r="DL350" s="33">
        <v>31</v>
      </c>
      <c r="DM350" s="33">
        <v>38</v>
      </c>
      <c r="DN350" s="34">
        <v>41</v>
      </c>
      <c r="DO350" s="34">
        <v>29</v>
      </c>
      <c r="DP350" s="34">
        <v>19</v>
      </c>
      <c r="DQ350" s="34">
        <v>39</v>
      </c>
      <c r="DR350" s="34">
        <v>33</v>
      </c>
      <c r="DS350" s="34">
        <v>22</v>
      </c>
      <c r="DT350" s="25">
        <v>87</v>
      </c>
      <c r="DU350" s="25">
        <v>103</v>
      </c>
      <c r="DV350" s="25">
        <v>97</v>
      </c>
      <c r="DW350" s="25">
        <v>144</v>
      </c>
      <c r="DX350" s="25">
        <v>127</v>
      </c>
      <c r="DY350" s="25">
        <v>143</v>
      </c>
      <c r="DZ350" s="25">
        <v>166</v>
      </c>
      <c r="EA350" s="25">
        <v>206</v>
      </c>
      <c r="EB350" s="25">
        <v>226</v>
      </c>
      <c r="EC350" s="25">
        <v>219</v>
      </c>
      <c r="ED350" s="25">
        <v>208</v>
      </c>
      <c r="EE350" s="25">
        <v>177</v>
      </c>
      <c r="EF350" s="34">
        <v>60.919540229885058</v>
      </c>
      <c r="EG350" s="34">
        <v>47.572815533980581</v>
      </c>
      <c r="EH350" s="34">
        <v>48.453608247422679</v>
      </c>
      <c r="EI350" s="34">
        <v>48.611111111111107</v>
      </c>
      <c r="EJ350" s="34">
        <v>55.118110236220474</v>
      </c>
      <c r="EK350" s="34">
        <v>58.04195804195804</v>
      </c>
      <c r="EL350" s="34">
        <v>62.048192771084345</v>
      </c>
      <c r="EM350" s="34">
        <v>75.728155339805824</v>
      </c>
      <c r="EN350" s="34">
        <v>79.646017699115049</v>
      </c>
      <c r="EO350" s="34">
        <v>73.059360730593596</v>
      </c>
      <c r="EP350" s="34">
        <v>75.961538461538453</v>
      </c>
      <c r="EQ350" s="34">
        <v>79.096045197740111</v>
      </c>
      <c r="ER350" s="34">
        <v>12.643678160919542</v>
      </c>
      <c r="ES350" s="34">
        <v>15.53398058252427</v>
      </c>
      <c r="ET350" s="34">
        <v>18.556701030927837</v>
      </c>
      <c r="EU350" s="34">
        <v>16.666666666666664</v>
      </c>
      <c r="EV350" s="34">
        <v>20.472440944881889</v>
      </c>
      <c r="EW350" s="34">
        <v>15.384615384615385</v>
      </c>
      <c r="EX350" s="34">
        <v>13.253012048192772</v>
      </c>
      <c r="EY350" s="34">
        <v>10.194174757281553</v>
      </c>
      <c r="EZ350" s="34">
        <v>11.946902654867257</v>
      </c>
      <c r="FA350" s="34">
        <v>9.1324200913241995</v>
      </c>
      <c r="FB350" s="34">
        <v>8.1730769230769234</v>
      </c>
      <c r="FC350" s="34">
        <v>8.4745762711864394</v>
      </c>
      <c r="FD350" s="42">
        <v>26.436781609195403</v>
      </c>
      <c r="FE350" s="42">
        <v>36.893203883495147</v>
      </c>
      <c r="FF350" s="42">
        <v>32.989690721649481</v>
      </c>
      <c r="FG350" s="42">
        <v>34.722222222222221</v>
      </c>
      <c r="FH350" s="42">
        <v>24.409448818897637</v>
      </c>
      <c r="FI350" s="42">
        <v>26.573426573426573</v>
      </c>
      <c r="FJ350" s="42">
        <v>24.69879518072289</v>
      </c>
      <c r="FK350" s="42">
        <v>14.077669902912621</v>
      </c>
      <c r="FL350" s="42">
        <v>8.4070796460176993</v>
      </c>
      <c r="FM350" s="42">
        <v>17.80821917808219</v>
      </c>
      <c r="FN350" s="42">
        <v>15.865384615384615</v>
      </c>
      <c r="FO350" s="42">
        <v>12.429378531073446</v>
      </c>
      <c r="FP350" s="42">
        <v>81</v>
      </c>
      <c r="FQ350" s="34">
        <v>72</v>
      </c>
      <c r="FR350" s="34">
        <v>87</v>
      </c>
      <c r="FS350" s="34">
        <v>125</v>
      </c>
      <c r="FT350" s="34">
        <v>117</v>
      </c>
      <c r="FU350" s="34">
        <v>136</v>
      </c>
      <c r="FV350" s="34">
        <v>183</v>
      </c>
      <c r="FW350" s="34">
        <v>250</v>
      </c>
      <c r="FX350" s="34">
        <v>262</v>
      </c>
      <c r="FY350" s="34">
        <v>242</v>
      </c>
      <c r="FZ350" s="34">
        <v>293</v>
      </c>
      <c r="GA350" s="34">
        <v>271</v>
      </c>
      <c r="GB350" s="2">
        <v>15</v>
      </c>
      <c r="GC350" s="2">
        <v>29</v>
      </c>
      <c r="GD350" s="2">
        <v>26</v>
      </c>
      <c r="GE350" s="2">
        <v>33</v>
      </c>
      <c r="GF350" s="2">
        <v>30</v>
      </c>
      <c r="GG350" s="2">
        <v>34</v>
      </c>
      <c r="GH350" s="2">
        <v>32</v>
      </c>
      <c r="GI350" s="2">
        <v>32</v>
      </c>
      <c r="GJ350" s="2">
        <v>35</v>
      </c>
      <c r="GK350" s="2">
        <v>29</v>
      </c>
      <c r="GL350" s="2">
        <v>33</v>
      </c>
      <c r="GM350" s="2">
        <v>36</v>
      </c>
      <c r="GN350" s="2">
        <v>26</v>
      </c>
      <c r="GO350" s="2">
        <v>42</v>
      </c>
      <c r="GP350" s="2">
        <v>27</v>
      </c>
      <c r="GQ350" s="2">
        <v>48</v>
      </c>
      <c r="GR350" s="2">
        <v>65</v>
      </c>
      <c r="GS350" s="2">
        <v>53</v>
      </c>
      <c r="GT350" s="2">
        <v>40</v>
      </c>
      <c r="GU350" s="2">
        <v>44</v>
      </c>
      <c r="GV350" s="2">
        <v>31</v>
      </c>
      <c r="GW350" s="2">
        <v>43</v>
      </c>
      <c r="GX350" s="2">
        <v>40</v>
      </c>
      <c r="GY350" s="2">
        <v>32</v>
      </c>
      <c r="GZ350" s="2">
        <v>122</v>
      </c>
      <c r="HA350" s="2">
        <v>143</v>
      </c>
      <c r="HB350" s="2">
        <v>140</v>
      </c>
      <c r="HC350" s="2">
        <v>206</v>
      </c>
      <c r="HD350" s="2">
        <v>212</v>
      </c>
      <c r="HE350" s="2">
        <v>223</v>
      </c>
      <c r="HF350" s="2">
        <v>255</v>
      </c>
      <c r="HG350" s="2">
        <v>326</v>
      </c>
      <c r="HH350" s="2">
        <v>328</v>
      </c>
      <c r="HI350" s="2">
        <v>314</v>
      </c>
      <c r="HJ350" s="2">
        <v>366</v>
      </c>
      <c r="HK350" s="2">
        <v>339</v>
      </c>
      <c r="HL350" s="34">
        <v>66.393442622950815</v>
      </c>
      <c r="HM350" s="34">
        <v>50.349650349650354</v>
      </c>
      <c r="HN350" s="34">
        <v>62.142857142857146</v>
      </c>
      <c r="HO350" s="34">
        <v>60.679611650485434</v>
      </c>
      <c r="HP350" s="34">
        <v>55.188679245283026</v>
      </c>
      <c r="HQ350" s="34">
        <v>60.986547085201792</v>
      </c>
      <c r="HR350" s="34">
        <v>71.764705882352942</v>
      </c>
      <c r="HS350" s="34">
        <v>76.687116564417181</v>
      </c>
      <c r="HT350" s="34">
        <v>79.878048780487802</v>
      </c>
      <c r="HU350" s="34">
        <v>77.070063694267517</v>
      </c>
      <c r="HV350" s="34">
        <v>80.054644808743163</v>
      </c>
      <c r="HW350" s="34">
        <v>79.941002949852503</v>
      </c>
      <c r="HX350" s="39">
        <v>12.295081967213115</v>
      </c>
      <c r="HY350" s="39">
        <v>20.27972027972028</v>
      </c>
      <c r="HZ350" s="39">
        <v>18.571428571428573</v>
      </c>
      <c r="IA350" s="39">
        <v>16.019417475728158</v>
      </c>
      <c r="IB350" s="39">
        <v>14.150943396226415</v>
      </c>
      <c r="IC350" s="39">
        <v>15.246636771300448</v>
      </c>
      <c r="ID350" s="39">
        <v>12.549019607843137</v>
      </c>
      <c r="IE350" s="39">
        <v>9.8159509202453989</v>
      </c>
      <c r="IF350" s="39">
        <v>10.670731707317072</v>
      </c>
      <c r="IG350" s="39">
        <v>9.2356687898089174</v>
      </c>
      <c r="IH350" s="39">
        <v>9.0163934426229506</v>
      </c>
      <c r="II350" s="39">
        <v>10.619469026548673</v>
      </c>
      <c r="IJ350" s="39">
        <v>21.311475409836063</v>
      </c>
      <c r="IK350" s="39">
        <v>29.37062937062937</v>
      </c>
      <c r="IL350" s="39">
        <v>19.285714285714288</v>
      </c>
      <c r="IM350" s="39">
        <v>23.300970873786408</v>
      </c>
      <c r="IN350" s="39">
        <v>30.660377358490564</v>
      </c>
      <c r="IO350" s="39">
        <v>23.766816143497756</v>
      </c>
      <c r="IP350" s="39">
        <v>15.686274509803921</v>
      </c>
      <c r="IQ350" s="39">
        <v>13.496932515337424</v>
      </c>
      <c r="IR350" s="39">
        <v>9.4512195121951219</v>
      </c>
      <c r="IS350" s="39">
        <v>13.694267515923567</v>
      </c>
      <c r="IT350" s="39">
        <v>10.928961748633879</v>
      </c>
      <c r="IU350" s="39">
        <v>9.4395280235988199</v>
      </c>
      <c r="IV350" s="39">
        <v>99</v>
      </c>
      <c r="IW350" s="39">
        <v>80</v>
      </c>
      <c r="IX350" s="39">
        <v>109</v>
      </c>
      <c r="IY350" s="39">
        <v>86</v>
      </c>
      <c r="IZ350" s="39">
        <v>99</v>
      </c>
      <c r="JA350" s="39">
        <v>94</v>
      </c>
      <c r="JB350" s="39">
        <v>125</v>
      </c>
      <c r="JC350" s="39">
        <v>121</v>
      </c>
      <c r="JD350" s="35">
        <v>138</v>
      </c>
      <c r="JE350" s="35">
        <v>147</v>
      </c>
      <c r="JF350" s="35">
        <v>127</v>
      </c>
      <c r="JG350" s="35">
        <v>152</v>
      </c>
      <c r="JH350" s="35">
        <v>70</v>
      </c>
      <c r="JI350" s="35">
        <v>50</v>
      </c>
      <c r="JJ350" s="35">
        <v>56</v>
      </c>
      <c r="JK350" s="35">
        <v>70</v>
      </c>
      <c r="JL350" s="35">
        <v>65</v>
      </c>
      <c r="JM350" s="44">
        <v>54</v>
      </c>
      <c r="JN350" s="44">
        <v>56</v>
      </c>
      <c r="JO350" s="44">
        <v>26</v>
      </c>
      <c r="JP350" s="34">
        <v>29</v>
      </c>
      <c r="JQ350" s="34">
        <v>24</v>
      </c>
      <c r="JR350" s="34">
        <v>10</v>
      </c>
      <c r="JS350" s="34">
        <v>11</v>
      </c>
      <c r="JT350" s="4">
        <v>86</v>
      </c>
      <c r="JU350" s="4">
        <v>74</v>
      </c>
      <c r="JV350" s="4">
        <v>62</v>
      </c>
      <c r="JW350" s="4">
        <v>67</v>
      </c>
      <c r="JX350" s="4">
        <v>57</v>
      </c>
      <c r="JY350" s="4">
        <v>58</v>
      </c>
      <c r="JZ350" s="4">
        <v>27</v>
      </c>
      <c r="KA350" s="2">
        <v>50</v>
      </c>
      <c r="KB350" s="39">
        <v>39</v>
      </c>
      <c r="KC350" s="39">
        <v>32</v>
      </c>
      <c r="KD350" s="39">
        <v>31</v>
      </c>
      <c r="KE350" s="39">
        <v>23</v>
      </c>
      <c r="KF350" s="39">
        <v>255</v>
      </c>
      <c r="KG350" s="39">
        <v>204</v>
      </c>
      <c r="KH350" s="39">
        <v>227</v>
      </c>
      <c r="KI350" s="39">
        <v>223</v>
      </c>
      <c r="KJ350" s="39">
        <v>221</v>
      </c>
      <c r="KK350" s="39">
        <v>206</v>
      </c>
      <c r="KL350" s="39">
        <v>208</v>
      </c>
      <c r="KM350" s="39">
        <v>197</v>
      </c>
      <c r="KN350" s="39">
        <v>206</v>
      </c>
      <c r="KO350" s="39">
        <v>203</v>
      </c>
      <c r="KP350" s="39">
        <v>168</v>
      </c>
      <c r="KQ350" s="39">
        <v>186</v>
      </c>
      <c r="KR350" s="44">
        <v>38.82352941176471</v>
      </c>
      <c r="KS350" s="44">
        <v>39.215686274509807</v>
      </c>
      <c r="KT350" s="44">
        <v>48.017621145374449</v>
      </c>
      <c r="KU350" s="44">
        <v>38.565022421524667</v>
      </c>
      <c r="KV350" s="44">
        <v>44.796380090497742</v>
      </c>
      <c r="KW350" s="44">
        <v>45.631067961165051</v>
      </c>
      <c r="KX350" s="44">
        <v>60.096153846153847</v>
      </c>
      <c r="KY350" s="44">
        <v>61.421319796954307</v>
      </c>
      <c r="KZ350" s="44">
        <v>66.990291262135926</v>
      </c>
      <c r="LA350" s="44">
        <v>72.41379310344827</v>
      </c>
      <c r="LB350" s="44">
        <v>75.595238095238088</v>
      </c>
      <c r="LC350" s="44">
        <v>81.72043010752688</v>
      </c>
      <c r="LD350" s="44">
        <v>27.450980392156865</v>
      </c>
      <c r="LE350" s="44">
        <v>24.509803921568626</v>
      </c>
      <c r="LF350" s="44">
        <v>24.669603524229075</v>
      </c>
      <c r="LG350" s="44">
        <v>31.390134529147986</v>
      </c>
      <c r="LH350" s="44">
        <v>29.411764705882355</v>
      </c>
      <c r="LI350" s="44">
        <v>26.21359223300971</v>
      </c>
      <c r="LJ350" s="44">
        <v>26.923076923076923</v>
      </c>
      <c r="LK350" s="44">
        <v>13.197969543147209</v>
      </c>
      <c r="LL350" s="44">
        <v>14.077669902912621</v>
      </c>
      <c r="LM350" s="44">
        <v>11.822660098522167</v>
      </c>
      <c r="LN350" s="44">
        <v>5.9523809523809517</v>
      </c>
      <c r="LO350" s="44">
        <v>5.913978494623656</v>
      </c>
      <c r="LP350" s="44">
        <v>33.725490196078432</v>
      </c>
      <c r="LQ350" s="44">
        <v>36.274509803921568</v>
      </c>
      <c r="LR350" s="44">
        <v>27.312775330396477</v>
      </c>
      <c r="LS350" s="44">
        <v>30.044843049327351</v>
      </c>
      <c r="LT350" s="44">
        <v>25.791855203619914</v>
      </c>
      <c r="LU350" s="44">
        <v>28.155339805825243</v>
      </c>
      <c r="LV350" s="44">
        <v>12.980769230769232</v>
      </c>
      <c r="LW350" s="44">
        <v>25.380710659898476</v>
      </c>
      <c r="LX350" s="44">
        <v>18.932038834951456</v>
      </c>
      <c r="LY350" s="44">
        <v>15.763546798029557</v>
      </c>
      <c r="LZ350" s="44">
        <v>18.452380952380953</v>
      </c>
      <c r="MA350" s="44">
        <v>12.365591397849462</v>
      </c>
      <c r="MB350" s="39">
        <v>20</v>
      </c>
      <c r="MC350" s="39">
        <v>34</v>
      </c>
      <c r="MD350" s="39">
        <v>26</v>
      </c>
      <c r="ME350" s="39">
        <v>42</v>
      </c>
      <c r="MF350" s="39">
        <v>28</v>
      </c>
      <c r="MG350" s="39">
        <v>29</v>
      </c>
      <c r="MH350" s="39">
        <v>35</v>
      </c>
      <c r="MI350" s="39">
        <v>27</v>
      </c>
      <c r="MJ350" s="39">
        <v>37</v>
      </c>
      <c r="MK350" s="39">
        <v>35</v>
      </c>
      <c r="ML350" s="39">
        <v>26</v>
      </c>
      <c r="MM350" s="39">
        <v>26</v>
      </c>
      <c r="MN350" s="39">
        <v>84</v>
      </c>
      <c r="MO350" s="39">
        <v>106</v>
      </c>
      <c r="MP350" s="39">
        <v>99</v>
      </c>
      <c r="MQ350" s="39">
        <v>148</v>
      </c>
      <c r="MR350" s="39">
        <v>127</v>
      </c>
      <c r="MS350" s="39">
        <v>143</v>
      </c>
      <c r="MT350" s="39">
        <v>129</v>
      </c>
      <c r="MU350" s="39">
        <v>153</v>
      </c>
      <c r="MV350" s="39">
        <v>139</v>
      </c>
      <c r="MW350" s="44">
        <v>142</v>
      </c>
      <c r="MX350" s="44">
        <v>117</v>
      </c>
      <c r="MY350" s="44">
        <v>84</v>
      </c>
      <c r="MZ350" s="44">
        <v>23.809523809523807</v>
      </c>
      <c r="NA350" s="44">
        <v>32.075471698113205</v>
      </c>
      <c r="NB350" s="44">
        <v>26.262626262626267</v>
      </c>
      <c r="NC350" s="44">
        <v>28.378378378378379</v>
      </c>
      <c r="ND350" s="44">
        <v>22.047244094488189</v>
      </c>
      <c r="NE350" s="44">
        <v>20.27972027972028</v>
      </c>
      <c r="NF350" s="44">
        <v>27.131782945736433</v>
      </c>
      <c r="NG350" s="44">
        <v>17.647058823529413</v>
      </c>
      <c r="NH350" s="44">
        <v>26.618705035971225</v>
      </c>
      <c r="NI350" s="44">
        <v>24.647887323943664</v>
      </c>
      <c r="NJ350" s="44">
        <v>22.222222222222221</v>
      </c>
      <c r="NK350" s="44">
        <v>30.952380952380953</v>
      </c>
      <c r="NL350" s="39">
        <v>9</v>
      </c>
      <c r="NM350" s="39">
        <v>2</v>
      </c>
      <c r="NN350" s="39">
        <v>7</v>
      </c>
      <c r="NO350" s="39">
        <v>0</v>
      </c>
      <c r="NP350" s="39">
        <v>4</v>
      </c>
      <c r="NQ350" s="39">
        <v>2</v>
      </c>
      <c r="NR350" s="39">
        <v>2</v>
      </c>
      <c r="NS350" s="39">
        <v>1</v>
      </c>
      <c r="NT350" s="39">
        <v>3</v>
      </c>
      <c r="NU350" s="39">
        <v>2</v>
      </c>
      <c r="NV350" s="39">
        <v>1</v>
      </c>
      <c r="NW350" s="39">
        <v>1</v>
      </c>
      <c r="NX350" s="39">
        <v>38</v>
      </c>
      <c r="NY350" s="39">
        <v>26</v>
      </c>
      <c r="NZ350" s="39">
        <v>29</v>
      </c>
      <c r="OA350" s="39">
        <v>27</v>
      </c>
      <c r="OB350" s="39">
        <v>22</v>
      </c>
      <c r="OC350" s="39">
        <v>15</v>
      </c>
      <c r="OD350" s="44">
        <v>12</v>
      </c>
      <c r="OE350" s="44">
        <v>5</v>
      </c>
      <c r="OF350" s="44">
        <v>8</v>
      </c>
      <c r="OG350" s="44">
        <v>11</v>
      </c>
      <c r="OH350" s="44">
        <v>2</v>
      </c>
      <c r="OI350" s="44">
        <v>8</v>
      </c>
      <c r="OJ350" s="44">
        <v>23.684210526315788</v>
      </c>
      <c r="OK350" s="44">
        <v>7.6923076923076925</v>
      </c>
      <c r="OL350" s="44">
        <v>24.137931034482758</v>
      </c>
      <c r="OM350" s="44">
        <v>0</v>
      </c>
      <c r="ON350" s="44">
        <v>18.181818181818183</v>
      </c>
      <c r="OO350" s="44">
        <v>13.333333333333334</v>
      </c>
      <c r="OP350" s="44">
        <v>16.666666666666664</v>
      </c>
      <c r="OQ350" s="44">
        <v>20</v>
      </c>
      <c r="OR350" s="44">
        <v>37.5</v>
      </c>
      <c r="OS350" s="44">
        <v>18.181818181818183</v>
      </c>
      <c r="OT350" s="44">
        <v>50</v>
      </c>
      <c r="OU350" s="44">
        <v>12.5</v>
      </c>
      <c r="OV350" s="25">
        <v>240</v>
      </c>
      <c r="OW350" s="25">
        <v>265</v>
      </c>
      <c r="OX350" s="25">
        <v>321</v>
      </c>
      <c r="OY350" s="39">
        <v>421</v>
      </c>
      <c r="OZ350" s="39">
        <v>466</v>
      </c>
      <c r="PA350" s="39">
        <v>487</v>
      </c>
      <c r="PB350" s="39">
        <v>559</v>
      </c>
      <c r="PC350" s="39">
        <v>638</v>
      </c>
      <c r="PD350" s="39">
        <v>658</v>
      </c>
      <c r="PE350" s="39">
        <v>650</v>
      </c>
      <c r="PF350" s="39">
        <v>578</v>
      </c>
      <c r="PG350" s="39">
        <v>307</v>
      </c>
      <c r="PH350" s="39">
        <v>590</v>
      </c>
      <c r="PI350" s="39">
        <v>560</v>
      </c>
      <c r="PJ350" s="44">
        <v>604</v>
      </c>
      <c r="PK350" s="44">
        <v>657</v>
      </c>
      <c r="PL350" s="44">
        <v>692</v>
      </c>
      <c r="PM350" s="44">
        <v>693</v>
      </c>
      <c r="PN350" s="44">
        <v>732</v>
      </c>
      <c r="PO350" s="44">
        <v>793</v>
      </c>
      <c r="PP350" s="44">
        <v>827</v>
      </c>
      <c r="PQ350" s="44">
        <v>803</v>
      </c>
      <c r="PR350" s="44">
        <v>778</v>
      </c>
      <c r="PS350" s="44">
        <v>771</v>
      </c>
      <c r="PT350" s="44">
        <v>40.677966101694921</v>
      </c>
      <c r="PU350" s="44">
        <v>47.321428571428569</v>
      </c>
      <c r="PV350" s="44">
        <v>53.145695364238406</v>
      </c>
      <c r="PW350" s="44">
        <v>64.079147640791476</v>
      </c>
      <c r="PX350" s="44">
        <v>67.341040462427742</v>
      </c>
      <c r="PY350" s="44">
        <v>70.274170274170274</v>
      </c>
      <c r="PZ350" s="44">
        <v>76.36612021857924</v>
      </c>
      <c r="QA350" s="44">
        <v>80.453972257250953</v>
      </c>
      <c r="QB350" s="44">
        <v>79.564691656590085</v>
      </c>
      <c r="QC350" s="44">
        <v>80.946450809464508</v>
      </c>
      <c r="QD350" s="44">
        <v>74.293059125964007</v>
      </c>
      <c r="QE350" s="44">
        <v>39.818417639429313</v>
      </c>
      <c r="QF350" s="25">
        <v>255</v>
      </c>
      <c r="QG350" s="25">
        <v>276</v>
      </c>
      <c r="QH350" s="25">
        <v>341</v>
      </c>
      <c r="QI350" s="25">
        <v>408</v>
      </c>
      <c r="QJ350" s="25">
        <v>453</v>
      </c>
      <c r="QK350" s="25">
        <v>477</v>
      </c>
      <c r="QL350" s="25">
        <v>536</v>
      </c>
      <c r="QM350" s="25">
        <v>583</v>
      </c>
      <c r="QN350" s="25">
        <v>595</v>
      </c>
      <c r="QO350" s="25">
        <v>557</v>
      </c>
      <c r="QP350" s="25">
        <v>305</v>
      </c>
      <c r="QQ350" s="25">
        <v>590</v>
      </c>
      <c r="QR350" s="25">
        <v>560</v>
      </c>
      <c r="QS350" s="25">
        <v>604</v>
      </c>
      <c r="QT350" s="25">
        <v>657</v>
      </c>
      <c r="QU350" s="25">
        <v>692</v>
      </c>
      <c r="QV350" s="25">
        <v>693</v>
      </c>
      <c r="QW350" s="25">
        <v>732</v>
      </c>
      <c r="QX350" s="25">
        <v>793</v>
      </c>
      <c r="QY350" s="25">
        <v>827</v>
      </c>
      <c r="QZ350" s="25">
        <v>803</v>
      </c>
      <c r="RA350" s="25">
        <v>778</v>
      </c>
      <c r="RB350" s="44">
        <v>43.220338983050851</v>
      </c>
      <c r="RC350" s="44">
        <v>49.285714285714292</v>
      </c>
      <c r="RD350" s="44">
        <v>56.456953642384114</v>
      </c>
      <c r="RE350" s="44">
        <v>62.100456621004561</v>
      </c>
      <c r="RF350" s="44">
        <v>65.462427745664741</v>
      </c>
      <c r="RG350" s="44">
        <v>68.831168831168839</v>
      </c>
      <c r="RH350" s="44">
        <v>73.224043715847003</v>
      </c>
      <c r="RI350" s="44">
        <v>73.51828499369482</v>
      </c>
      <c r="RJ350" s="44">
        <v>71.946795646916556</v>
      </c>
      <c r="RK350" s="44">
        <v>69.364881693648812</v>
      </c>
      <c r="RL350" s="44">
        <v>39.203084832904885</v>
      </c>
      <c r="RM350" s="25">
        <v>288</v>
      </c>
      <c r="RN350" s="25">
        <v>273</v>
      </c>
      <c r="RO350" s="25">
        <v>312</v>
      </c>
      <c r="RP350" s="25">
        <v>366</v>
      </c>
      <c r="RQ350" s="25">
        <v>366</v>
      </c>
      <c r="RR350" s="25">
        <v>380</v>
      </c>
      <c r="RS350" s="25">
        <v>356</v>
      </c>
      <c r="RT350" s="25">
        <v>402</v>
      </c>
      <c r="RU350" s="25">
        <v>423</v>
      </c>
      <c r="RV350" s="25">
        <v>406</v>
      </c>
      <c r="RW350" s="25">
        <v>396</v>
      </c>
      <c r="RX350" s="25">
        <v>391</v>
      </c>
      <c r="RY350" s="25">
        <v>190</v>
      </c>
      <c r="RZ350" s="25">
        <v>173</v>
      </c>
      <c r="SA350" s="25">
        <v>199</v>
      </c>
      <c r="SB350" s="25">
        <v>245</v>
      </c>
      <c r="SC350" s="25">
        <v>242</v>
      </c>
      <c r="SD350" s="25">
        <v>218</v>
      </c>
      <c r="SE350" s="25">
        <v>264</v>
      </c>
      <c r="SF350" s="25">
        <v>305</v>
      </c>
      <c r="SG350" s="25">
        <v>316</v>
      </c>
      <c r="SH350" s="25">
        <v>310</v>
      </c>
      <c r="SI350" s="25">
        <v>318</v>
      </c>
      <c r="SJ350" s="25">
        <v>322</v>
      </c>
      <c r="SK350" s="25">
        <v>154</v>
      </c>
      <c r="SL350" s="25">
        <v>125</v>
      </c>
      <c r="SM350" s="25">
        <v>169</v>
      </c>
      <c r="SN350" s="25">
        <v>205</v>
      </c>
      <c r="SO350" s="25">
        <v>207</v>
      </c>
      <c r="SP350" s="25">
        <v>187</v>
      </c>
      <c r="SQ350" s="25">
        <v>195</v>
      </c>
      <c r="SR350" s="25">
        <v>225</v>
      </c>
      <c r="SS350" s="25">
        <v>250</v>
      </c>
      <c r="ST350" s="25">
        <v>241</v>
      </c>
      <c r="SU350" s="25">
        <v>242</v>
      </c>
      <c r="SV350" s="25">
        <v>237</v>
      </c>
      <c r="SW350" s="44">
        <v>62.608695652173921</v>
      </c>
      <c r="SX350" s="44">
        <v>65</v>
      </c>
      <c r="SY350" s="44">
        <v>70.112359550561791</v>
      </c>
      <c r="SZ350" s="44">
        <v>72.189349112426044</v>
      </c>
      <c r="TA350" s="44">
        <v>71.206225680933855</v>
      </c>
      <c r="TB350" s="44">
        <v>73.217726396917143</v>
      </c>
      <c r="TC350" s="44">
        <v>64.259927797833939</v>
      </c>
      <c r="TD350" s="44">
        <v>65.686274509803923</v>
      </c>
      <c r="TE350" s="44">
        <v>67.036450079239302</v>
      </c>
      <c r="TF350" s="44">
        <v>65.37842190016103</v>
      </c>
      <c r="TG350" s="44">
        <v>63.665594855305464</v>
      </c>
      <c r="TH350" s="44">
        <v>63.577235772357724</v>
      </c>
      <c r="TI350" s="44">
        <v>41.304347826086953</v>
      </c>
      <c r="TJ350" s="44">
        <v>41.19047619047619</v>
      </c>
      <c r="TK350" s="44">
        <v>44.719101123595507</v>
      </c>
      <c r="TL350" s="44">
        <v>48.323471400394482</v>
      </c>
      <c r="TM350" s="44">
        <v>47.081712062256805</v>
      </c>
      <c r="TN350" s="44">
        <v>42.003853564547207</v>
      </c>
      <c r="TO350" s="44">
        <v>47.653429602888089</v>
      </c>
      <c r="TP350" s="44">
        <v>49.83660130718954</v>
      </c>
      <c r="TQ350" s="44">
        <v>50.079239302694134</v>
      </c>
      <c r="TR350" s="44">
        <v>49.919484702093399</v>
      </c>
      <c r="TS350" s="44">
        <v>51.125401929260448</v>
      </c>
      <c r="TT350" s="44">
        <v>52.357723577235774</v>
      </c>
      <c r="TU350" s="44">
        <v>33.478260869565219</v>
      </c>
      <c r="TV350" s="44">
        <v>29.761904761904763</v>
      </c>
      <c r="TW350" s="44">
        <v>37.977528089887642</v>
      </c>
      <c r="TX350" s="44">
        <v>40.433925049309664</v>
      </c>
      <c r="TY350" s="44">
        <v>40.27237354085603</v>
      </c>
      <c r="TZ350" s="44">
        <v>36.030828516377653</v>
      </c>
      <c r="UA350" s="44">
        <v>35.198555956678703</v>
      </c>
      <c r="UB350" s="44">
        <v>36.764705882352942</v>
      </c>
      <c r="UC350" s="44">
        <v>39.61965134706815</v>
      </c>
      <c r="UD350" s="44">
        <v>38.808373590982285</v>
      </c>
      <c r="UE350" s="44">
        <v>38.90675241157556</v>
      </c>
      <c r="UF350" s="44">
        <v>38.536585365853661</v>
      </c>
    </row>
    <row r="351" spans="1:552" x14ac:dyDescent="0.25">
      <c r="A351" s="2" t="str">
        <f t="shared" si="5"/>
        <v>55 Brasil</v>
      </c>
      <c r="B351" s="2">
        <v>55</v>
      </c>
      <c r="C351" s="2" t="s">
        <v>35</v>
      </c>
      <c r="D351" s="25">
        <v>6990</v>
      </c>
      <c r="E351" s="25">
        <v>7112</v>
      </c>
      <c r="F351" s="25">
        <v>7410</v>
      </c>
      <c r="G351" s="25">
        <v>7783</v>
      </c>
      <c r="H351" s="25">
        <v>8177</v>
      </c>
      <c r="I351" s="25">
        <v>8651</v>
      </c>
      <c r="J351" s="25">
        <v>8709</v>
      </c>
      <c r="K351" s="25">
        <v>9705</v>
      </c>
      <c r="L351" s="25">
        <v>10136</v>
      </c>
      <c r="M351" s="25">
        <v>10354</v>
      </c>
      <c r="N351" s="25">
        <v>9163</v>
      </c>
      <c r="O351" s="25">
        <v>8529</v>
      </c>
      <c r="P351" s="25">
        <v>2567</v>
      </c>
      <c r="Q351" s="25">
        <v>2771</v>
      </c>
      <c r="R351" s="25">
        <v>3110</v>
      </c>
      <c r="S351" s="25">
        <v>3534</v>
      </c>
      <c r="T351" s="25">
        <v>3872</v>
      </c>
      <c r="U351" s="25">
        <v>4469</v>
      </c>
      <c r="V351" s="25">
        <v>4933</v>
      </c>
      <c r="W351" s="25">
        <v>5867</v>
      </c>
      <c r="X351" s="25">
        <v>6309</v>
      </c>
      <c r="Y351" s="25">
        <v>6837</v>
      </c>
      <c r="Z351" s="25">
        <v>5911</v>
      </c>
      <c r="AA351" s="25">
        <v>5382</v>
      </c>
      <c r="AB351" s="62">
        <v>36.723891273247496</v>
      </c>
      <c r="AC351" s="62">
        <v>38.962317210348708</v>
      </c>
      <c r="AD351" s="62">
        <v>41.970310391363022</v>
      </c>
      <c r="AE351" s="62">
        <v>45.406655531286141</v>
      </c>
      <c r="AF351" s="62">
        <v>47.352329705270876</v>
      </c>
      <c r="AG351" s="62">
        <v>51.658767772511851</v>
      </c>
      <c r="AH351" s="62">
        <v>56.642553680101045</v>
      </c>
      <c r="AI351" s="62">
        <v>60.453374549201442</v>
      </c>
      <c r="AJ351" s="62">
        <v>62.243488555643253</v>
      </c>
      <c r="AK351" s="62">
        <v>66.032451226579099</v>
      </c>
      <c r="AL351" s="62">
        <v>64.509440139692245</v>
      </c>
      <c r="AM351" s="62">
        <v>63.102356665494199</v>
      </c>
      <c r="AN351" s="25">
        <v>3855</v>
      </c>
      <c r="AO351" s="25">
        <v>3784</v>
      </c>
      <c r="AP351" s="25">
        <v>3739</v>
      </c>
      <c r="AQ351" s="25">
        <v>3618</v>
      </c>
      <c r="AR351" s="25">
        <v>3668</v>
      </c>
      <c r="AS351" s="25">
        <v>3528</v>
      </c>
      <c r="AT351" s="25">
        <v>3161</v>
      </c>
      <c r="AU351" s="25">
        <v>3206</v>
      </c>
      <c r="AV351" s="25">
        <v>3237</v>
      </c>
      <c r="AW351" s="25">
        <v>2972</v>
      </c>
      <c r="AX351" s="25">
        <v>2773</v>
      </c>
      <c r="AY351" s="25">
        <v>2628</v>
      </c>
      <c r="AZ351" s="39">
        <v>55.150214592274679</v>
      </c>
      <c r="BA351" s="39">
        <v>53.205849268841398</v>
      </c>
      <c r="BB351" s="39">
        <v>50.458839406207822</v>
      </c>
      <c r="BC351" s="39">
        <v>46.485930874983936</v>
      </c>
      <c r="BD351" s="39">
        <v>44.857527210468383</v>
      </c>
      <c r="BE351" s="39">
        <v>40.781412553462026</v>
      </c>
      <c r="BF351" s="39">
        <v>36.29578596853829</v>
      </c>
      <c r="BG351" s="39">
        <v>33.034518289541474</v>
      </c>
      <c r="BH351" s="39">
        <v>31.935674822415155</v>
      </c>
      <c r="BI351" s="39">
        <v>28.703882557465715</v>
      </c>
      <c r="BJ351" s="39">
        <v>30.263014296627745</v>
      </c>
      <c r="BK351" s="39">
        <v>30.812521983819906</v>
      </c>
      <c r="BL351" s="25">
        <v>568</v>
      </c>
      <c r="BM351" s="25">
        <v>557</v>
      </c>
      <c r="BN351" s="25">
        <v>561</v>
      </c>
      <c r="BO351" s="25">
        <v>631</v>
      </c>
      <c r="BP351" s="25">
        <v>637</v>
      </c>
      <c r="BQ351" s="25">
        <v>654</v>
      </c>
      <c r="BR351" s="25">
        <v>615</v>
      </c>
      <c r="BS351" s="25">
        <v>632</v>
      </c>
      <c r="BT351" s="25">
        <v>590</v>
      </c>
      <c r="BU351" s="25">
        <v>545</v>
      </c>
      <c r="BV351" s="25">
        <v>479</v>
      </c>
      <c r="BW351" s="25">
        <v>519</v>
      </c>
      <c r="BX351" s="39">
        <v>8.125894134477825</v>
      </c>
      <c r="BY351" s="39">
        <v>7.8318335208098988</v>
      </c>
      <c r="BZ351" s="39">
        <v>7.57085020242915</v>
      </c>
      <c r="CA351" s="39">
        <v>8.107413593729925</v>
      </c>
      <c r="CB351" s="39">
        <v>7.7901430842607313</v>
      </c>
      <c r="CC351" s="39">
        <v>7.5598196740261248</v>
      </c>
      <c r="CD351" s="39">
        <v>7.0616603513606613</v>
      </c>
      <c r="CE351" s="39">
        <v>6.5121071612570844</v>
      </c>
      <c r="CF351" s="39">
        <v>5.8208366219415941</v>
      </c>
      <c r="CG351" s="39">
        <v>5.2636662159551868</v>
      </c>
      <c r="CH351" s="39">
        <v>5.2275455636800174</v>
      </c>
      <c r="CI351" s="39">
        <v>6.0851213506858954</v>
      </c>
      <c r="CJ351" s="2">
        <v>867</v>
      </c>
      <c r="CK351" s="2">
        <v>912</v>
      </c>
      <c r="CL351" s="2">
        <v>1034</v>
      </c>
      <c r="CM351" s="2">
        <v>1089</v>
      </c>
      <c r="CN351" s="2">
        <v>1249</v>
      </c>
      <c r="CO351" s="2">
        <v>1609</v>
      </c>
      <c r="CP351" s="2">
        <v>1975</v>
      </c>
      <c r="CQ351" s="2">
        <v>2343</v>
      </c>
      <c r="CR351" s="2">
        <v>2785</v>
      </c>
      <c r="CS351" s="2">
        <v>3197</v>
      </c>
      <c r="CT351" s="2">
        <v>2122</v>
      </c>
      <c r="CU351" s="2">
        <v>2148</v>
      </c>
      <c r="CV351" s="2">
        <v>222</v>
      </c>
      <c r="CW351" s="2">
        <v>232</v>
      </c>
      <c r="CX351" s="2">
        <v>284</v>
      </c>
      <c r="CY351" s="2">
        <v>312</v>
      </c>
      <c r="CZ351" s="2">
        <v>358</v>
      </c>
      <c r="DA351" s="33">
        <v>355</v>
      </c>
      <c r="DB351" s="33">
        <v>375</v>
      </c>
      <c r="DC351" s="33">
        <v>402</v>
      </c>
      <c r="DD351" s="33">
        <v>384</v>
      </c>
      <c r="DE351" s="33">
        <v>379</v>
      </c>
      <c r="DF351" s="33">
        <v>305</v>
      </c>
      <c r="DG351" s="33">
        <v>299</v>
      </c>
      <c r="DH351" s="33">
        <v>503</v>
      </c>
      <c r="DI351" s="33">
        <v>552</v>
      </c>
      <c r="DJ351" s="33">
        <v>576</v>
      </c>
      <c r="DK351" s="33">
        <v>685</v>
      </c>
      <c r="DL351" s="33">
        <v>622</v>
      </c>
      <c r="DM351" s="33">
        <v>662</v>
      </c>
      <c r="DN351" s="34">
        <v>607</v>
      </c>
      <c r="DO351" s="34">
        <v>625</v>
      </c>
      <c r="DP351" s="34">
        <v>526</v>
      </c>
      <c r="DQ351" s="34">
        <v>577</v>
      </c>
      <c r="DR351" s="34">
        <v>469</v>
      </c>
      <c r="DS351" s="34">
        <v>378</v>
      </c>
      <c r="DT351" s="25">
        <v>1592</v>
      </c>
      <c r="DU351" s="25">
        <v>1696</v>
      </c>
      <c r="DV351" s="25">
        <v>1894</v>
      </c>
      <c r="DW351" s="25">
        <v>2086</v>
      </c>
      <c r="DX351" s="25">
        <v>2229</v>
      </c>
      <c r="DY351" s="25">
        <v>2626</v>
      </c>
      <c r="DZ351" s="25">
        <v>2957</v>
      </c>
      <c r="EA351" s="25">
        <v>3370</v>
      </c>
      <c r="EB351" s="25">
        <v>3695</v>
      </c>
      <c r="EC351" s="25">
        <v>4153</v>
      </c>
      <c r="ED351" s="25">
        <v>2896</v>
      </c>
      <c r="EE351" s="25">
        <v>2825</v>
      </c>
      <c r="EF351" s="34">
        <v>54.459798994974875</v>
      </c>
      <c r="EG351" s="34">
        <v>53.773584905660378</v>
      </c>
      <c r="EH351" s="34">
        <v>54.593453009503698</v>
      </c>
      <c r="EI351" s="34">
        <v>52.205177372962609</v>
      </c>
      <c r="EJ351" s="34">
        <v>56.0340960071781</v>
      </c>
      <c r="EK351" s="34">
        <v>61.271896420411274</v>
      </c>
      <c r="EL351" s="34">
        <v>66.790666215759217</v>
      </c>
      <c r="EM351" s="34">
        <v>69.525222551928778</v>
      </c>
      <c r="EN351" s="34">
        <v>75.372124492557518</v>
      </c>
      <c r="EO351" s="34">
        <v>76.980496026968453</v>
      </c>
      <c r="EP351" s="34">
        <v>73.273480662983431</v>
      </c>
      <c r="EQ351" s="34">
        <v>76.035398230088489</v>
      </c>
      <c r="ER351" s="34">
        <v>13.944723618090451</v>
      </c>
      <c r="ES351" s="34">
        <v>13.679245283018867</v>
      </c>
      <c r="ET351" s="34">
        <v>14.994720168954592</v>
      </c>
      <c r="EU351" s="34">
        <v>14.956855225311601</v>
      </c>
      <c r="EV351" s="34">
        <v>16.061013907581874</v>
      </c>
      <c r="EW351" s="34">
        <v>13.518659558263519</v>
      </c>
      <c r="EX351" s="34">
        <v>12.681772066283395</v>
      </c>
      <c r="EY351" s="34">
        <v>11.928783382789318</v>
      </c>
      <c r="EZ351" s="34">
        <v>10.392422192151555</v>
      </c>
      <c r="FA351" s="34">
        <v>9.1259330604382374</v>
      </c>
      <c r="FB351" s="34">
        <v>10.531767955801104</v>
      </c>
      <c r="FC351" s="34">
        <v>10.584070796460177</v>
      </c>
      <c r="FD351" s="42">
        <v>31.595477386934672</v>
      </c>
      <c r="FE351" s="42">
        <v>32.547169811320757</v>
      </c>
      <c r="FF351" s="42">
        <v>30.411826821541709</v>
      </c>
      <c r="FG351" s="42">
        <v>32.837967401725791</v>
      </c>
      <c r="FH351" s="42">
        <v>27.904890085240019</v>
      </c>
      <c r="FI351" s="42">
        <v>25.209444021325211</v>
      </c>
      <c r="FJ351" s="42">
        <v>20.52756171795739</v>
      </c>
      <c r="FK351" s="42">
        <v>18.545994065281899</v>
      </c>
      <c r="FL351" s="42">
        <v>14.235453315290933</v>
      </c>
      <c r="FM351" s="42">
        <v>13.893570912593306</v>
      </c>
      <c r="FN351" s="42">
        <v>16.194751381215468</v>
      </c>
      <c r="FO351" s="42">
        <v>13.380530973451327</v>
      </c>
      <c r="FP351" s="42">
        <v>1299</v>
      </c>
      <c r="FQ351" s="34">
        <v>1406</v>
      </c>
      <c r="FR351" s="34">
        <v>1612</v>
      </c>
      <c r="FS351" s="34">
        <v>1699</v>
      </c>
      <c r="FT351" s="34">
        <v>2017</v>
      </c>
      <c r="FU351" s="34">
        <v>2494</v>
      </c>
      <c r="FV351" s="34">
        <v>2966</v>
      </c>
      <c r="FW351" s="34">
        <v>3719</v>
      </c>
      <c r="FX351" s="34">
        <v>4088</v>
      </c>
      <c r="FY351" s="34">
        <v>4591</v>
      </c>
      <c r="FZ351" s="34">
        <v>4038</v>
      </c>
      <c r="GA351" s="34">
        <v>3759</v>
      </c>
      <c r="GB351" s="2">
        <v>398</v>
      </c>
      <c r="GC351" s="2">
        <v>396</v>
      </c>
      <c r="GD351" s="2">
        <v>407</v>
      </c>
      <c r="GE351" s="2">
        <v>573</v>
      </c>
      <c r="GF351" s="2">
        <v>548</v>
      </c>
      <c r="GG351" s="2">
        <v>576</v>
      </c>
      <c r="GH351" s="2">
        <v>597</v>
      </c>
      <c r="GI351" s="2">
        <v>594</v>
      </c>
      <c r="GJ351" s="2">
        <v>582</v>
      </c>
      <c r="GK351" s="2">
        <v>577</v>
      </c>
      <c r="GL351" s="2">
        <v>524</v>
      </c>
      <c r="GM351" s="2">
        <v>460</v>
      </c>
      <c r="GN351" s="2">
        <v>524</v>
      </c>
      <c r="GO351" s="2">
        <v>538</v>
      </c>
      <c r="GP351" s="2">
        <v>581</v>
      </c>
      <c r="GQ351" s="2">
        <v>708</v>
      </c>
      <c r="GR351" s="2">
        <v>713</v>
      </c>
      <c r="GS351" s="2">
        <v>708</v>
      </c>
      <c r="GT351" s="2">
        <v>663</v>
      </c>
      <c r="GU351" s="2">
        <v>676</v>
      </c>
      <c r="GV351" s="2">
        <v>678</v>
      </c>
      <c r="GW351" s="2">
        <v>700</v>
      </c>
      <c r="GX351" s="2">
        <v>629</v>
      </c>
      <c r="GY351" s="2">
        <v>549</v>
      </c>
      <c r="GZ351" s="2">
        <v>2221</v>
      </c>
      <c r="HA351" s="2">
        <v>2340</v>
      </c>
      <c r="HB351" s="2">
        <v>2600</v>
      </c>
      <c r="HC351" s="2">
        <v>2980</v>
      </c>
      <c r="HD351" s="2">
        <v>3278</v>
      </c>
      <c r="HE351" s="2">
        <v>3778</v>
      </c>
      <c r="HF351" s="2">
        <v>4226</v>
      </c>
      <c r="HG351" s="2">
        <v>4989</v>
      </c>
      <c r="HH351" s="2">
        <v>5348</v>
      </c>
      <c r="HI351" s="2">
        <v>5868</v>
      </c>
      <c r="HJ351" s="2">
        <v>5191</v>
      </c>
      <c r="HK351" s="2">
        <v>4768</v>
      </c>
      <c r="HL351" s="34">
        <v>58.487167942368302</v>
      </c>
      <c r="HM351" s="34">
        <v>60.085470085470085</v>
      </c>
      <c r="HN351" s="34">
        <v>62</v>
      </c>
      <c r="HO351" s="34">
        <v>57.013422818791945</v>
      </c>
      <c r="HP351" s="34">
        <v>61.531421598535694</v>
      </c>
      <c r="HQ351" s="34">
        <v>66.0137638962414</v>
      </c>
      <c r="HR351" s="34">
        <v>70.184571699006142</v>
      </c>
      <c r="HS351" s="34">
        <v>74.543996792944483</v>
      </c>
      <c r="HT351" s="34">
        <v>76.439790575916234</v>
      </c>
      <c r="HU351" s="34">
        <v>78.237900477164274</v>
      </c>
      <c r="HV351" s="34">
        <v>77.78848006164516</v>
      </c>
      <c r="HW351" s="34">
        <v>78.838087248322154</v>
      </c>
      <c r="HX351" s="39">
        <v>17.919855920756415</v>
      </c>
      <c r="HY351" s="39">
        <v>16.923076923076923</v>
      </c>
      <c r="HZ351" s="39">
        <v>15.653846153846155</v>
      </c>
      <c r="IA351" s="39">
        <v>19.228187919463089</v>
      </c>
      <c r="IB351" s="39">
        <v>16.71751067724222</v>
      </c>
      <c r="IC351" s="39">
        <v>15.246161990471149</v>
      </c>
      <c r="ID351" s="39">
        <v>14.126833885470894</v>
      </c>
      <c r="IE351" s="39">
        <v>11.906193625977151</v>
      </c>
      <c r="IF351" s="39">
        <v>10.88257292445774</v>
      </c>
      <c r="IG351" s="39">
        <v>9.8329925017041582</v>
      </c>
      <c r="IH351" s="39">
        <v>10.094394143710268</v>
      </c>
      <c r="II351" s="39">
        <v>9.6476510067114098</v>
      </c>
      <c r="IJ351" s="39">
        <v>23.592976136875283</v>
      </c>
      <c r="IK351" s="39">
        <v>22.991452991452991</v>
      </c>
      <c r="IL351" s="39">
        <v>22.346153846153847</v>
      </c>
      <c r="IM351" s="39">
        <v>23.758389261744966</v>
      </c>
      <c r="IN351" s="39">
        <v>21.751067724222086</v>
      </c>
      <c r="IO351" s="39">
        <v>18.740074113287452</v>
      </c>
      <c r="IP351" s="39">
        <v>15.688594415522953</v>
      </c>
      <c r="IQ351" s="39">
        <v>13.549809581078373</v>
      </c>
      <c r="IR351" s="39">
        <v>12.677636499626027</v>
      </c>
      <c r="IS351" s="39">
        <v>11.929107021131562</v>
      </c>
      <c r="IT351" s="39">
        <v>12.117125794644577</v>
      </c>
      <c r="IU351" s="39">
        <v>11.514261744966444</v>
      </c>
      <c r="IV351" s="39">
        <v>1494</v>
      </c>
      <c r="IW351" s="39">
        <v>1528</v>
      </c>
      <c r="IX351" s="39">
        <v>1579</v>
      </c>
      <c r="IY351" s="39">
        <v>1283</v>
      </c>
      <c r="IZ351" s="39">
        <v>1411</v>
      </c>
      <c r="JA351" s="39">
        <v>1603</v>
      </c>
      <c r="JB351" s="39">
        <v>1566</v>
      </c>
      <c r="JC351" s="39">
        <v>1764</v>
      </c>
      <c r="JD351" s="35">
        <v>1970</v>
      </c>
      <c r="JE351" s="35">
        <v>1837</v>
      </c>
      <c r="JF351" s="35">
        <v>1824</v>
      </c>
      <c r="JG351" s="35">
        <v>1792</v>
      </c>
      <c r="JH351" s="35">
        <v>800</v>
      </c>
      <c r="JI351" s="35">
        <v>748</v>
      </c>
      <c r="JJ351" s="35">
        <v>742</v>
      </c>
      <c r="JK351" s="35">
        <v>810</v>
      </c>
      <c r="JL351" s="35">
        <v>843</v>
      </c>
      <c r="JM351" s="44">
        <v>709</v>
      </c>
      <c r="JN351" s="44">
        <v>686</v>
      </c>
      <c r="JO351" s="44">
        <v>483</v>
      </c>
      <c r="JP351" s="34">
        <v>399</v>
      </c>
      <c r="JQ351" s="34">
        <v>345</v>
      </c>
      <c r="JR351" s="34">
        <v>298</v>
      </c>
      <c r="JS351" s="34">
        <v>271</v>
      </c>
      <c r="JT351" s="4">
        <v>1016</v>
      </c>
      <c r="JU351" s="4">
        <v>937</v>
      </c>
      <c r="JV351" s="4">
        <v>759</v>
      </c>
      <c r="JW351" s="4">
        <v>797</v>
      </c>
      <c r="JX351" s="4">
        <v>707</v>
      </c>
      <c r="JY351" s="4">
        <v>608</v>
      </c>
      <c r="JZ351" s="4">
        <v>517</v>
      </c>
      <c r="KA351" s="2">
        <v>524</v>
      </c>
      <c r="KB351" s="39">
        <v>469</v>
      </c>
      <c r="KC351" s="39">
        <v>486</v>
      </c>
      <c r="KD351" s="39">
        <v>412</v>
      </c>
      <c r="KE351" s="39">
        <v>387</v>
      </c>
      <c r="KF351" s="39">
        <v>3310</v>
      </c>
      <c r="KG351" s="39">
        <v>3213</v>
      </c>
      <c r="KH351" s="39">
        <v>3080</v>
      </c>
      <c r="KI351" s="39">
        <v>2890</v>
      </c>
      <c r="KJ351" s="39">
        <v>2961</v>
      </c>
      <c r="KK351" s="39">
        <v>2920</v>
      </c>
      <c r="KL351" s="39">
        <v>2769</v>
      </c>
      <c r="KM351" s="39">
        <v>2771</v>
      </c>
      <c r="KN351" s="39">
        <v>2838</v>
      </c>
      <c r="KO351" s="39">
        <v>2668</v>
      </c>
      <c r="KP351" s="39">
        <v>2534</v>
      </c>
      <c r="KQ351" s="39">
        <v>2450</v>
      </c>
      <c r="KR351" s="44">
        <v>45.135951661631417</v>
      </c>
      <c r="KS351" s="44">
        <v>47.556800497976973</v>
      </c>
      <c r="KT351" s="44">
        <v>51.266233766233768</v>
      </c>
      <c r="KU351" s="44">
        <v>44.394463667820069</v>
      </c>
      <c r="KV351" s="44">
        <v>47.652819993245529</v>
      </c>
      <c r="KW351" s="44">
        <v>54.897260273972606</v>
      </c>
      <c r="KX351" s="44">
        <v>56.554712892741065</v>
      </c>
      <c r="KY351" s="44">
        <v>63.659328762179726</v>
      </c>
      <c r="KZ351" s="44">
        <v>69.415081042988021</v>
      </c>
      <c r="LA351" s="44">
        <v>68.853073463268373</v>
      </c>
      <c r="LB351" s="44">
        <v>71.981057616416734</v>
      </c>
      <c r="LC351" s="44">
        <v>73.142857142857139</v>
      </c>
      <c r="LD351" s="44">
        <v>24.169184290030213</v>
      </c>
      <c r="LE351" s="44">
        <v>23.280423280423278</v>
      </c>
      <c r="LF351" s="44">
        <v>24.09090909090909</v>
      </c>
      <c r="LG351" s="44">
        <v>28.027681660899656</v>
      </c>
      <c r="LH351" s="44">
        <v>28.470111448834849</v>
      </c>
      <c r="LI351" s="44">
        <v>24.280821917808218</v>
      </c>
      <c r="LJ351" s="44">
        <v>24.774286746117731</v>
      </c>
      <c r="LK351" s="44">
        <v>17.430530494406351</v>
      </c>
      <c r="LL351" s="44">
        <v>14.059196617336154</v>
      </c>
      <c r="LM351" s="44">
        <v>12.931034482758621</v>
      </c>
      <c r="LN351" s="44">
        <v>11.760063141278611</v>
      </c>
      <c r="LO351" s="44">
        <v>11.061224489795919</v>
      </c>
      <c r="LP351" s="44">
        <v>30.694864048338367</v>
      </c>
      <c r="LQ351" s="44">
        <v>29.162776221599749</v>
      </c>
      <c r="LR351" s="44">
        <v>24.642857142857146</v>
      </c>
      <c r="LS351" s="44">
        <v>27.577854671280278</v>
      </c>
      <c r="LT351" s="44">
        <v>23.877068557919621</v>
      </c>
      <c r="LU351" s="44">
        <v>20.82191780821918</v>
      </c>
      <c r="LV351" s="44">
        <v>18.671000361141207</v>
      </c>
      <c r="LW351" s="44">
        <v>18.91014074341393</v>
      </c>
      <c r="LX351" s="44">
        <v>16.525722339675827</v>
      </c>
      <c r="LY351" s="44">
        <v>18.215892053973011</v>
      </c>
      <c r="LZ351" s="44">
        <v>16.258879242304658</v>
      </c>
      <c r="MA351" s="44">
        <v>15.795918367346939</v>
      </c>
      <c r="MB351" s="39">
        <v>457</v>
      </c>
      <c r="MC351" s="39">
        <v>511</v>
      </c>
      <c r="MD351" s="39">
        <v>474</v>
      </c>
      <c r="ME351" s="39">
        <v>525</v>
      </c>
      <c r="MF351" s="39">
        <v>445</v>
      </c>
      <c r="MG351" s="39">
        <v>513</v>
      </c>
      <c r="MH351" s="39">
        <v>517</v>
      </c>
      <c r="MI351" s="39">
        <v>536</v>
      </c>
      <c r="MJ351" s="39">
        <v>533</v>
      </c>
      <c r="MK351" s="39">
        <v>622</v>
      </c>
      <c r="ML351" s="39">
        <v>375</v>
      </c>
      <c r="MM351" s="39">
        <v>338</v>
      </c>
      <c r="MN351" s="39">
        <v>1603</v>
      </c>
      <c r="MO351" s="39">
        <v>1714</v>
      </c>
      <c r="MP351" s="39">
        <v>1905</v>
      </c>
      <c r="MQ351" s="39">
        <v>2122</v>
      </c>
      <c r="MR351" s="39">
        <v>2266</v>
      </c>
      <c r="MS351" s="39">
        <v>2612</v>
      </c>
      <c r="MT351" s="39">
        <v>2374</v>
      </c>
      <c r="MU351" s="39">
        <v>2226</v>
      </c>
      <c r="MV351" s="39">
        <v>2339</v>
      </c>
      <c r="MW351" s="44">
        <v>2632</v>
      </c>
      <c r="MX351" s="44">
        <v>1486</v>
      </c>
      <c r="MY351" s="44">
        <v>1455</v>
      </c>
      <c r="MZ351" s="44">
        <v>28.509045539613226</v>
      </c>
      <c r="NA351" s="44">
        <v>29.813302217036174</v>
      </c>
      <c r="NB351" s="44">
        <v>24.881889763779526</v>
      </c>
      <c r="NC351" s="44">
        <v>24.740810556079172</v>
      </c>
      <c r="ND351" s="44">
        <v>19.638128861429831</v>
      </c>
      <c r="NE351" s="44">
        <v>19.640122511485451</v>
      </c>
      <c r="NF351" s="44">
        <v>21.777590564448186</v>
      </c>
      <c r="NG351" s="44">
        <v>24.079065588499553</v>
      </c>
      <c r="NH351" s="44">
        <v>22.787516032492519</v>
      </c>
      <c r="NI351" s="44">
        <v>23.632218844984802</v>
      </c>
      <c r="NJ351" s="44">
        <v>25.235531628532975</v>
      </c>
      <c r="NK351" s="44">
        <v>23.230240549828178</v>
      </c>
      <c r="NL351" s="39">
        <v>119</v>
      </c>
      <c r="NM351" s="39">
        <v>91</v>
      </c>
      <c r="NN351" s="39">
        <v>86</v>
      </c>
      <c r="NO351" s="39">
        <v>64</v>
      </c>
      <c r="NP351" s="39">
        <v>57</v>
      </c>
      <c r="NQ351" s="39">
        <v>43</v>
      </c>
      <c r="NR351" s="39">
        <v>39</v>
      </c>
      <c r="NS351" s="39">
        <v>28</v>
      </c>
      <c r="NT351" s="39">
        <v>31</v>
      </c>
      <c r="NU351" s="39">
        <v>39</v>
      </c>
      <c r="NV351" s="39">
        <v>24</v>
      </c>
      <c r="NW351" s="39">
        <v>26</v>
      </c>
      <c r="NX351" s="39">
        <v>618</v>
      </c>
      <c r="NY351" s="39">
        <v>592</v>
      </c>
      <c r="NZ351" s="39">
        <v>520</v>
      </c>
      <c r="OA351" s="39">
        <v>457</v>
      </c>
      <c r="OB351" s="39">
        <v>361</v>
      </c>
      <c r="OC351" s="39">
        <v>275</v>
      </c>
      <c r="OD351" s="44">
        <v>198</v>
      </c>
      <c r="OE351" s="44">
        <v>144</v>
      </c>
      <c r="OF351" s="44">
        <v>131</v>
      </c>
      <c r="OG351" s="44">
        <v>136</v>
      </c>
      <c r="OH351" s="44">
        <v>67</v>
      </c>
      <c r="OI351" s="44">
        <v>83</v>
      </c>
      <c r="OJ351" s="44">
        <v>19.255663430420711</v>
      </c>
      <c r="OK351" s="44">
        <v>15.371621621621623</v>
      </c>
      <c r="OL351" s="44">
        <v>16.538461538461537</v>
      </c>
      <c r="OM351" s="44">
        <v>14.00437636761488</v>
      </c>
      <c r="ON351" s="44">
        <v>15.789473684210526</v>
      </c>
      <c r="OO351" s="44">
        <v>15.636363636363637</v>
      </c>
      <c r="OP351" s="44">
        <v>19.696969696969695</v>
      </c>
      <c r="OQ351" s="44">
        <v>19.444444444444446</v>
      </c>
      <c r="OR351" s="44">
        <v>23.664122137404579</v>
      </c>
      <c r="OS351" s="44">
        <v>28.676470588235293</v>
      </c>
      <c r="OT351" s="44">
        <v>35.820895522388057</v>
      </c>
      <c r="OU351" s="44">
        <v>31.325301204819279</v>
      </c>
      <c r="OV351" s="25">
        <v>3771</v>
      </c>
      <c r="OW351" s="25">
        <v>4069</v>
      </c>
      <c r="OX351" s="25">
        <v>4952</v>
      </c>
      <c r="OY351" s="39">
        <v>6159</v>
      </c>
      <c r="OZ351" s="39">
        <v>7028</v>
      </c>
      <c r="PA351" s="39">
        <v>7669</v>
      </c>
      <c r="PB351" s="39">
        <v>8349</v>
      </c>
      <c r="PC351" s="39">
        <v>9414</v>
      </c>
      <c r="PD351" s="39">
        <v>9903</v>
      </c>
      <c r="PE351" s="39">
        <v>10275</v>
      </c>
      <c r="PF351" s="39">
        <v>8727</v>
      </c>
      <c r="PG351" s="39">
        <v>4912</v>
      </c>
      <c r="PH351" s="39">
        <v>8856</v>
      </c>
      <c r="PI351" s="39">
        <v>8983</v>
      </c>
      <c r="PJ351" s="44">
        <v>9378</v>
      </c>
      <c r="PK351" s="44">
        <v>9777</v>
      </c>
      <c r="PL351" s="44">
        <v>10197</v>
      </c>
      <c r="PM351" s="44">
        <v>10700</v>
      </c>
      <c r="PN351" s="44">
        <v>10945</v>
      </c>
      <c r="PO351" s="44">
        <v>11909</v>
      </c>
      <c r="PP351" s="44">
        <v>12597</v>
      </c>
      <c r="PQ351" s="44">
        <v>13129</v>
      </c>
      <c r="PR351" s="44">
        <v>11623</v>
      </c>
      <c r="PS351" s="44">
        <v>10938</v>
      </c>
      <c r="PT351" s="44">
        <v>42.581300813008134</v>
      </c>
      <c r="PU351" s="44">
        <v>45.29667149059334</v>
      </c>
      <c r="PV351" s="44">
        <v>52.804435913840905</v>
      </c>
      <c r="PW351" s="44">
        <v>62.994783675974219</v>
      </c>
      <c r="PX351" s="44">
        <v>68.922232029028137</v>
      </c>
      <c r="PY351" s="44">
        <v>71.672897196261687</v>
      </c>
      <c r="PZ351" s="44">
        <v>76.281407035175874</v>
      </c>
      <c r="QA351" s="44">
        <v>79.049458392812156</v>
      </c>
      <c r="QB351" s="44">
        <v>78.613955703738981</v>
      </c>
      <c r="QC351" s="44">
        <v>78.261863051260576</v>
      </c>
      <c r="QD351" s="44">
        <v>75.083885399638646</v>
      </c>
      <c r="QE351" s="44">
        <v>44.907661364051933</v>
      </c>
      <c r="QF351" s="25">
        <v>3996</v>
      </c>
      <c r="QG351" s="25">
        <v>4382</v>
      </c>
      <c r="QH351" s="25">
        <v>5289</v>
      </c>
      <c r="QI351" s="25">
        <v>6149</v>
      </c>
      <c r="QJ351" s="25">
        <v>6719</v>
      </c>
      <c r="QK351" s="25">
        <v>7320</v>
      </c>
      <c r="QL351" s="25">
        <v>7776</v>
      </c>
      <c r="QM351" s="25">
        <v>8777</v>
      </c>
      <c r="QN351" s="25">
        <v>8972</v>
      </c>
      <c r="QO351" s="25">
        <v>9380</v>
      </c>
      <c r="QP351" s="25">
        <v>4861</v>
      </c>
      <c r="QQ351" s="25">
        <v>8856</v>
      </c>
      <c r="QR351" s="25">
        <v>8983</v>
      </c>
      <c r="QS351" s="25">
        <v>9378</v>
      </c>
      <c r="QT351" s="25">
        <v>9777</v>
      </c>
      <c r="QU351" s="25">
        <v>10197</v>
      </c>
      <c r="QV351" s="25">
        <v>10700</v>
      </c>
      <c r="QW351" s="25">
        <v>10945</v>
      </c>
      <c r="QX351" s="25">
        <v>11909</v>
      </c>
      <c r="QY351" s="25">
        <v>12597</v>
      </c>
      <c r="QZ351" s="25">
        <v>13129</v>
      </c>
      <c r="RA351" s="25">
        <v>11623</v>
      </c>
      <c r="RB351" s="44">
        <v>45.121951219512198</v>
      </c>
      <c r="RC351" s="44">
        <v>48.781030836023596</v>
      </c>
      <c r="RD351" s="44">
        <v>56.397952655150348</v>
      </c>
      <c r="RE351" s="44">
        <v>62.892502812723741</v>
      </c>
      <c r="RF351" s="44">
        <v>65.89192899872512</v>
      </c>
      <c r="RG351" s="44">
        <v>68.411214953271028</v>
      </c>
      <c r="RH351" s="44">
        <v>71.046139789858387</v>
      </c>
      <c r="RI351" s="44">
        <v>73.700562599714502</v>
      </c>
      <c r="RJ351" s="44">
        <v>71.223307136619823</v>
      </c>
      <c r="RK351" s="44">
        <v>71.44489298499505</v>
      </c>
      <c r="RL351" s="44">
        <v>41.822248989073394</v>
      </c>
      <c r="RM351" s="25">
        <v>4318</v>
      </c>
      <c r="RN351" s="25">
        <v>4540</v>
      </c>
      <c r="RO351" s="25">
        <v>4806</v>
      </c>
      <c r="RP351" s="25">
        <v>4989</v>
      </c>
      <c r="RQ351" s="25">
        <v>5412</v>
      </c>
      <c r="RR351" s="25">
        <v>5778</v>
      </c>
      <c r="RS351" s="25">
        <v>5457</v>
      </c>
      <c r="RT351" s="25">
        <v>5803</v>
      </c>
      <c r="RU351" s="25">
        <v>6135</v>
      </c>
      <c r="RV351" s="25">
        <v>6123</v>
      </c>
      <c r="RW351" s="25">
        <v>5500</v>
      </c>
      <c r="RX351" s="25">
        <v>5221</v>
      </c>
      <c r="RY351" s="25">
        <v>3336</v>
      </c>
      <c r="RZ351" s="25">
        <v>3405</v>
      </c>
      <c r="SA351" s="25">
        <v>3492</v>
      </c>
      <c r="SB351" s="25">
        <v>3629</v>
      </c>
      <c r="SC351" s="25">
        <v>3932</v>
      </c>
      <c r="SD351" s="25">
        <v>3999</v>
      </c>
      <c r="SE351" s="25">
        <v>4115</v>
      </c>
      <c r="SF351" s="25">
        <v>4746</v>
      </c>
      <c r="SG351" s="25">
        <v>4841</v>
      </c>
      <c r="SH351" s="25">
        <v>4657</v>
      </c>
      <c r="SI351" s="25">
        <v>4474</v>
      </c>
      <c r="SJ351" s="25">
        <v>4425</v>
      </c>
      <c r="SK351" s="25">
        <v>2815</v>
      </c>
      <c r="SL351" s="25">
        <v>2916</v>
      </c>
      <c r="SM351" s="25">
        <v>3043</v>
      </c>
      <c r="SN351" s="25">
        <v>3168</v>
      </c>
      <c r="SO351" s="25">
        <v>3479</v>
      </c>
      <c r="SP351" s="25">
        <v>3426</v>
      </c>
      <c r="SQ351" s="25">
        <v>3236</v>
      </c>
      <c r="SR351" s="25">
        <v>3568</v>
      </c>
      <c r="SS351" s="25">
        <v>3655</v>
      </c>
      <c r="ST351" s="25">
        <v>3431</v>
      </c>
      <c r="SU351" s="25">
        <v>3230</v>
      </c>
      <c r="SV351" s="25">
        <v>3200</v>
      </c>
      <c r="SW351" s="44">
        <v>61.77396280400572</v>
      </c>
      <c r="SX351" s="44">
        <v>63.835770528683909</v>
      </c>
      <c r="SY351" s="44">
        <v>64.858299595141702</v>
      </c>
      <c r="SZ351" s="44">
        <v>64.10124630605165</v>
      </c>
      <c r="TA351" s="44">
        <v>66.185642656230897</v>
      </c>
      <c r="TB351" s="44">
        <v>66.789966477863828</v>
      </c>
      <c r="TC351" s="44">
        <v>62.659317946951433</v>
      </c>
      <c r="TD351" s="44">
        <v>59.793920659453889</v>
      </c>
      <c r="TE351" s="44">
        <v>60.526835043409633</v>
      </c>
      <c r="TF351" s="44">
        <v>59.136565578520383</v>
      </c>
      <c r="TG351" s="44">
        <v>60.024009603841534</v>
      </c>
      <c r="TH351" s="44">
        <v>61.214679329346936</v>
      </c>
      <c r="TI351" s="44">
        <v>47.725321888412012</v>
      </c>
      <c r="TJ351" s="44">
        <v>47.876827896512935</v>
      </c>
      <c r="TK351" s="44">
        <v>47.125506072874494</v>
      </c>
      <c r="TL351" s="44">
        <v>46.627264550944361</v>
      </c>
      <c r="TM351" s="44">
        <v>48.086095144918673</v>
      </c>
      <c r="TN351" s="44">
        <v>46.225869841636808</v>
      </c>
      <c r="TO351" s="44">
        <v>47.249971294063613</v>
      </c>
      <c r="TP351" s="44">
        <v>48.902627511591959</v>
      </c>
      <c r="TQ351" s="44">
        <v>47.760457774269923</v>
      </c>
      <c r="TR351" s="44">
        <v>44.977786362758351</v>
      </c>
      <c r="TS351" s="44">
        <v>48.826803448652193</v>
      </c>
      <c r="TT351" s="44">
        <v>51.881814984171648</v>
      </c>
      <c r="TU351" s="44">
        <v>40.271816881258943</v>
      </c>
      <c r="TV351" s="44">
        <v>41.001124859392576</v>
      </c>
      <c r="TW351" s="44">
        <v>41.066126855600537</v>
      </c>
      <c r="TX351" s="44">
        <v>40.704098676602854</v>
      </c>
      <c r="TY351" s="44">
        <v>42.546166075577844</v>
      </c>
      <c r="TZ351" s="44">
        <v>39.602358108889149</v>
      </c>
      <c r="UA351" s="44">
        <v>37.156964060167638</v>
      </c>
      <c r="UB351" s="44">
        <v>36.764554353426071</v>
      </c>
      <c r="UC351" s="44">
        <v>36.059589581689025</v>
      </c>
      <c r="UD351" s="44">
        <v>33.136951902646324</v>
      </c>
      <c r="UE351" s="44">
        <v>35.250463821892389</v>
      </c>
      <c r="UF351" s="44">
        <v>37.519052643920745</v>
      </c>
    </row>
    <row r="352" spans="1:552" x14ac:dyDescent="0.25"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5"/>
      <c r="AE352" s="5"/>
      <c r="AF352" s="5"/>
      <c r="AN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HQ352" s="6"/>
      <c r="HR352" s="6"/>
      <c r="HS352" s="6"/>
      <c r="HT352" s="6"/>
      <c r="HU352" s="6"/>
      <c r="HV352" s="6"/>
      <c r="HW352" s="6"/>
      <c r="HX352" s="6"/>
      <c r="HY352" s="6"/>
      <c r="HZ352" s="6"/>
      <c r="IA352" s="6"/>
      <c r="IB352" s="6"/>
      <c r="IC352" s="6"/>
      <c r="ID352" s="6"/>
      <c r="IE352" s="6"/>
      <c r="IF352" s="6"/>
      <c r="IG352" s="6"/>
      <c r="IH352" s="6"/>
      <c r="II352" s="6"/>
      <c r="IJ352" s="6"/>
      <c r="IK352" s="6"/>
      <c r="IL352" s="6"/>
      <c r="IM352" s="6"/>
      <c r="IN352" s="6"/>
      <c r="IO352" s="6"/>
      <c r="IP352" s="6"/>
      <c r="IQ352" s="6"/>
      <c r="IR352" s="6"/>
      <c r="IS352" s="6"/>
      <c r="IT352" s="6"/>
      <c r="IU352" s="6"/>
      <c r="IV352" s="6"/>
      <c r="IW352" s="6"/>
      <c r="IX352" s="6"/>
      <c r="IY352" s="6"/>
      <c r="IZ352" s="6"/>
      <c r="JA352" s="6"/>
      <c r="JB352" s="6"/>
      <c r="JC352" s="6"/>
      <c r="JD352" s="6"/>
      <c r="JE352" s="6"/>
      <c r="JF352" s="6"/>
      <c r="JG352" s="6"/>
      <c r="JH352" s="6"/>
      <c r="JI352" s="6"/>
      <c r="JJ352" s="6"/>
      <c r="JK352" s="6"/>
      <c r="JL352" s="6"/>
      <c r="JM352" s="6"/>
      <c r="JN352" s="6"/>
      <c r="JO352" s="6"/>
      <c r="KA352" s="2"/>
      <c r="KB352" s="6"/>
      <c r="KC352" s="6"/>
      <c r="KD352" s="6"/>
      <c r="KE352" s="6"/>
      <c r="KF352" s="6"/>
      <c r="KG352" s="6"/>
      <c r="KH352" s="6"/>
      <c r="KI352" s="6"/>
      <c r="KJ352" s="6"/>
      <c r="KK352" s="6"/>
      <c r="KL352" s="6"/>
      <c r="KM352" s="6"/>
      <c r="KN352" s="6"/>
      <c r="KO352" s="6"/>
      <c r="KP352" s="6"/>
      <c r="KQ352" s="6"/>
      <c r="KR352" s="6"/>
      <c r="KS352" s="6"/>
      <c r="KT352" s="6"/>
      <c r="KU352" s="6"/>
      <c r="KV352" s="6"/>
      <c r="KW352" s="6"/>
      <c r="KX352" s="6"/>
      <c r="KY352" s="6"/>
      <c r="KZ352" s="6"/>
      <c r="LA352" s="6"/>
      <c r="LB352" s="6"/>
      <c r="LC352" s="6"/>
      <c r="LD352" s="6"/>
      <c r="LE352" s="6"/>
      <c r="LF352" s="6"/>
      <c r="LG352" s="6"/>
      <c r="LH352" s="6"/>
      <c r="LI352" s="6"/>
      <c r="LJ352" s="6"/>
      <c r="LK352" s="6"/>
      <c r="LL352" s="6"/>
      <c r="LM352" s="6"/>
      <c r="LN352" s="6"/>
      <c r="LO352" s="6"/>
      <c r="LP352" s="6"/>
      <c r="LQ352" s="6"/>
      <c r="LR352" s="6"/>
      <c r="LS352" s="6"/>
      <c r="LT352" s="6"/>
      <c r="LU352" s="6"/>
      <c r="LV352" s="6"/>
      <c r="LW352" s="6"/>
      <c r="LX352" s="6"/>
      <c r="LY352" s="6"/>
      <c r="LZ352" s="6"/>
      <c r="MA352" s="6"/>
      <c r="MB352" s="6"/>
      <c r="MC352" s="6"/>
      <c r="MD352" s="6"/>
      <c r="ME352" s="6"/>
      <c r="MF352" s="6"/>
      <c r="MG352" s="6"/>
      <c r="MH352" s="6"/>
      <c r="MI352" s="6"/>
      <c r="MJ352" s="6"/>
      <c r="MK352" s="6"/>
      <c r="ML352" s="6"/>
      <c r="MM352" s="6"/>
      <c r="MN352" s="6"/>
      <c r="MO352" s="6"/>
      <c r="MP352" s="6"/>
      <c r="MQ352" s="6"/>
      <c r="MR352" s="6"/>
      <c r="MS352" s="6"/>
      <c r="MT352" s="6"/>
      <c r="MU352" s="6"/>
      <c r="MV352" s="6"/>
      <c r="MW352" s="6"/>
      <c r="MX352" s="6"/>
      <c r="MY352" s="6"/>
      <c r="MZ352" s="6"/>
      <c r="NA352" s="6"/>
      <c r="NB352" s="6"/>
      <c r="NC352" s="6"/>
      <c r="ND352" s="6"/>
      <c r="NE352" s="6"/>
      <c r="NF352" s="6"/>
      <c r="NG352" s="6"/>
      <c r="NH352" s="6"/>
      <c r="NI352" s="6"/>
      <c r="NJ352" s="6"/>
      <c r="NK352" s="6"/>
      <c r="NL352" s="6"/>
      <c r="NM352" s="6"/>
      <c r="NN352" s="6"/>
      <c r="NO352" s="6"/>
      <c r="NP352" s="6"/>
      <c r="NQ352" s="6"/>
      <c r="NR352" s="6"/>
      <c r="NS352" s="6"/>
      <c r="NT352" s="6"/>
      <c r="NU352" s="6"/>
      <c r="NV352" s="6"/>
      <c r="NW352" s="6"/>
      <c r="NX352" s="6"/>
      <c r="NY352" s="6"/>
      <c r="NZ352" s="6"/>
      <c r="OA352" s="6"/>
      <c r="OB352" s="6"/>
      <c r="OC352" s="6"/>
      <c r="OD352" s="6"/>
      <c r="OE352" s="6"/>
      <c r="OF352" s="6"/>
      <c r="OG352" s="6"/>
      <c r="OH352" s="6"/>
      <c r="OI352" s="6"/>
      <c r="OJ352" s="6"/>
      <c r="OK352" s="6"/>
      <c r="OL352" s="6"/>
      <c r="OM352" s="6"/>
      <c r="ON352" s="6"/>
      <c r="OO352" s="6"/>
      <c r="OP352" s="6"/>
      <c r="OQ352" s="6"/>
      <c r="OR352" s="6"/>
      <c r="OS352" s="6"/>
      <c r="OT352" s="6"/>
      <c r="OU352" s="6"/>
      <c r="OV352" s="6"/>
      <c r="OW352" s="6"/>
      <c r="OX352" s="6"/>
      <c r="OY352" s="6"/>
      <c r="OZ352" s="6"/>
      <c r="PA352" s="6"/>
      <c r="PB352" s="6"/>
      <c r="PC352" s="6"/>
      <c r="UA352" s="25"/>
      <c r="UB352" s="25"/>
      <c r="UC352" s="25"/>
      <c r="UD352" s="25"/>
      <c r="UE352" s="25"/>
      <c r="UF352" s="25"/>
    </row>
    <row r="353" spans="4:552" x14ac:dyDescent="0.25"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AN353" s="31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UA353" s="25"/>
      <c r="UB353" s="25"/>
      <c r="UC353" s="25"/>
      <c r="UD353" s="25"/>
      <c r="UE353" s="25"/>
      <c r="UF353" s="25"/>
    </row>
    <row r="354" spans="4:552" x14ac:dyDescent="0.25"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5"/>
      <c r="AE354" s="5"/>
      <c r="AF354" s="5"/>
      <c r="AN354" s="32"/>
      <c r="AO354" s="32"/>
      <c r="AP354" s="32"/>
      <c r="AQ354" s="32"/>
      <c r="AR354" s="32"/>
      <c r="AS354" s="32"/>
      <c r="AT354" s="32"/>
      <c r="AU354" s="32"/>
      <c r="AV354" s="32"/>
      <c r="AW354" s="32"/>
      <c r="AX354" s="32"/>
      <c r="AY354" s="3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  <c r="IL354" s="23"/>
      <c r="IM354" s="23"/>
      <c r="IN354" s="23"/>
      <c r="IO354" s="23"/>
      <c r="IP354" s="23"/>
      <c r="IQ354" s="23"/>
      <c r="IR354" s="23"/>
      <c r="IS354" s="23"/>
      <c r="IT354" s="23"/>
      <c r="IU354" s="23"/>
      <c r="IV354" s="23"/>
      <c r="IW354" s="23"/>
      <c r="IX354" s="23"/>
      <c r="IY354" s="23"/>
      <c r="IZ354" s="23"/>
      <c r="JA354" s="23"/>
      <c r="JB354" s="23"/>
      <c r="JC354" s="23"/>
      <c r="UA354" s="25"/>
      <c r="UB354" s="25"/>
      <c r="UC354" s="25"/>
      <c r="UD354" s="25"/>
      <c r="UE354" s="25"/>
      <c r="UF354" s="25"/>
    </row>
    <row r="355" spans="4:552" x14ac:dyDescent="0.25"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5"/>
      <c r="AE355" s="5"/>
      <c r="AF355" s="5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  <c r="IC355" s="24"/>
      <c r="ID355" s="24"/>
      <c r="IE355" s="24"/>
      <c r="IF355" s="24"/>
      <c r="IG355" s="24"/>
      <c r="IH355" s="24"/>
      <c r="II355" s="24"/>
      <c r="IJ355" s="24"/>
      <c r="IK355" s="24"/>
      <c r="IL355" s="24"/>
      <c r="IM355" s="24"/>
      <c r="IN355" s="24"/>
      <c r="IO355" s="24"/>
      <c r="IP355" s="24"/>
      <c r="IQ355" s="24"/>
      <c r="IR355" s="24"/>
      <c r="IS355" s="24"/>
      <c r="IT355" s="24"/>
      <c r="IU355" s="24"/>
      <c r="IV355" s="24"/>
      <c r="IW355" s="24"/>
      <c r="IX355" s="24"/>
      <c r="IY355" s="24"/>
      <c r="IZ355" s="24"/>
      <c r="JA355" s="24"/>
      <c r="JB355" s="24"/>
      <c r="JC355" s="24"/>
      <c r="UA355" s="25"/>
      <c r="UB355" s="25"/>
      <c r="UC355" s="25"/>
      <c r="UD355" s="25"/>
      <c r="UE355" s="25"/>
      <c r="UF355" s="25"/>
    </row>
    <row r="356" spans="4:552" x14ac:dyDescent="0.25"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5"/>
      <c r="AE356" s="5"/>
      <c r="AF356" s="5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  <c r="IC356" s="24"/>
      <c r="ID356" s="24"/>
      <c r="IE356" s="24"/>
      <c r="IF356" s="24"/>
      <c r="IG356" s="24"/>
      <c r="IH356" s="24"/>
      <c r="II356" s="24"/>
      <c r="IJ356" s="24"/>
      <c r="IK356" s="24"/>
      <c r="IL356" s="24"/>
      <c r="IM356" s="24"/>
      <c r="IN356" s="24"/>
      <c r="IO356" s="24"/>
      <c r="IP356" s="24"/>
      <c r="IQ356" s="24"/>
      <c r="IR356" s="24"/>
      <c r="IS356" s="24"/>
      <c r="IT356" s="24"/>
      <c r="IU356" s="24"/>
      <c r="IV356" s="24"/>
      <c r="IW356" s="24"/>
      <c r="IX356" s="24"/>
      <c r="IY356" s="24"/>
      <c r="IZ356" s="24"/>
      <c r="JA356" s="24"/>
      <c r="JB356" s="24"/>
      <c r="JC356" s="24"/>
      <c r="UA356" s="25"/>
      <c r="UB356" s="25"/>
      <c r="UC356" s="25"/>
      <c r="UD356" s="25"/>
      <c r="UE356" s="25"/>
      <c r="UF356" s="25"/>
    </row>
    <row r="357" spans="4:552" x14ac:dyDescent="0.25"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5"/>
      <c r="AE357" s="5"/>
      <c r="AF357" s="5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HQ357" s="24"/>
      <c r="HR357" s="24"/>
      <c r="HS357" s="24"/>
      <c r="HT357" s="24"/>
      <c r="HU357" s="24"/>
      <c r="HV357" s="24"/>
      <c r="HW357" s="24"/>
      <c r="HX357" s="24"/>
      <c r="HY357" s="24"/>
      <c r="HZ357" s="24"/>
      <c r="IA357" s="24"/>
      <c r="IB357" s="24"/>
      <c r="IC357" s="24"/>
      <c r="ID357" s="24"/>
      <c r="IE357" s="24"/>
      <c r="IF357" s="24"/>
      <c r="IG357" s="24"/>
      <c r="IH357" s="24"/>
      <c r="II357" s="24"/>
      <c r="IJ357" s="24"/>
      <c r="IK357" s="24"/>
      <c r="IL357" s="24"/>
      <c r="IM357" s="24"/>
      <c r="IN357" s="24"/>
      <c r="IO357" s="24"/>
      <c r="IP357" s="24"/>
      <c r="IQ357" s="24"/>
      <c r="IR357" s="24"/>
      <c r="IS357" s="24"/>
      <c r="IT357" s="24"/>
      <c r="IU357" s="24"/>
      <c r="IV357" s="24"/>
      <c r="IW357" s="24"/>
      <c r="IX357" s="24"/>
      <c r="IY357" s="24"/>
      <c r="IZ357" s="24"/>
      <c r="JA357" s="24"/>
      <c r="JB357" s="24"/>
      <c r="JC357" s="24"/>
      <c r="UA357" s="25"/>
      <c r="UB357" s="25"/>
      <c r="UC357" s="25"/>
      <c r="UD357" s="25"/>
      <c r="UE357" s="25"/>
      <c r="UF357" s="25"/>
    </row>
    <row r="358" spans="4:552" x14ac:dyDescent="0.25"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5"/>
      <c r="AE358" s="5"/>
      <c r="AF358" s="5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HQ358" s="24"/>
      <c r="HR358" s="24"/>
      <c r="HS358" s="24"/>
      <c r="HT358" s="24"/>
      <c r="HU358" s="24"/>
      <c r="HV358" s="24"/>
      <c r="HW358" s="24"/>
      <c r="HX358" s="24"/>
      <c r="HY358" s="24"/>
      <c r="HZ358" s="24"/>
      <c r="IA358" s="24"/>
      <c r="IB358" s="24"/>
      <c r="IC358" s="24"/>
      <c r="ID358" s="24"/>
      <c r="IE358" s="24"/>
      <c r="IF358" s="24"/>
      <c r="IG358" s="24"/>
      <c r="IH358" s="24"/>
      <c r="II358" s="24"/>
      <c r="IJ358" s="24"/>
      <c r="IK358" s="24"/>
      <c r="IL358" s="24"/>
      <c r="IM358" s="24"/>
      <c r="IN358" s="24"/>
      <c r="IO358" s="24"/>
      <c r="IP358" s="24"/>
      <c r="IQ358" s="24"/>
      <c r="IR358" s="24"/>
      <c r="IS358" s="24"/>
      <c r="IT358" s="24"/>
      <c r="IU358" s="24"/>
      <c r="IV358" s="24"/>
      <c r="IW358" s="24"/>
      <c r="IX358" s="24"/>
      <c r="IY358" s="24"/>
      <c r="IZ358" s="24"/>
      <c r="JA358" s="24"/>
      <c r="JB358" s="24"/>
      <c r="JC358" s="24"/>
      <c r="UA358" s="25"/>
      <c r="UB358" s="25"/>
      <c r="UC358" s="25"/>
      <c r="UD358" s="25"/>
      <c r="UE358" s="25"/>
      <c r="UF358" s="25"/>
    </row>
    <row r="359" spans="4:552" x14ac:dyDescent="0.25"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5"/>
      <c r="AE359" s="5"/>
      <c r="AF359" s="5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HQ359" s="24"/>
      <c r="HR359" s="24"/>
      <c r="HS359" s="24"/>
      <c r="HT359" s="24"/>
      <c r="HU359" s="24"/>
      <c r="HV359" s="24"/>
      <c r="HW359" s="24"/>
      <c r="HX359" s="24"/>
      <c r="HY359" s="24"/>
      <c r="HZ359" s="24"/>
      <c r="IA359" s="24"/>
      <c r="IB359" s="24"/>
      <c r="IC359" s="24"/>
      <c r="ID359" s="24"/>
      <c r="IE359" s="24"/>
      <c r="IF359" s="24"/>
      <c r="IG359" s="24"/>
      <c r="IH359" s="24"/>
      <c r="II359" s="24"/>
      <c r="IJ359" s="24"/>
      <c r="IK359" s="24"/>
      <c r="IL359" s="24"/>
      <c r="IM359" s="24"/>
      <c r="IN359" s="24"/>
      <c r="IO359" s="24"/>
      <c r="IP359" s="24"/>
      <c r="IQ359" s="24"/>
      <c r="IR359" s="24"/>
      <c r="IS359" s="24"/>
      <c r="IT359" s="24"/>
      <c r="IU359" s="24"/>
      <c r="IV359" s="24"/>
      <c r="IW359" s="24"/>
      <c r="IX359" s="24"/>
      <c r="IY359" s="24"/>
      <c r="IZ359" s="24"/>
      <c r="JA359" s="24"/>
      <c r="JB359" s="24"/>
      <c r="JC359" s="24"/>
      <c r="UA359" s="25"/>
      <c r="UB359" s="25"/>
      <c r="UC359" s="25"/>
      <c r="UD359" s="25"/>
      <c r="UE359" s="25"/>
      <c r="UF359" s="25"/>
    </row>
    <row r="360" spans="4:552" x14ac:dyDescent="0.25"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5"/>
      <c r="AE360" s="5"/>
      <c r="AF360" s="5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HQ360" s="24"/>
      <c r="HR360" s="24"/>
      <c r="HS360" s="24"/>
      <c r="HT360" s="24"/>
      <c r="HU360" s="24"/>
      <c r="HV360" s="24"/>
      <c r="HW360" s="24"/>
      <c r="HX360" s="24"/>
      <c r="HY360" s="24"/>
      <c r="HZ360" s="24"/>
      <c r="IA360" s="24"/>
      <c r="IB360" s="24"/>
      <c r="IC360" s="24"/>
      <c r="ID360" s="24"/>
      <c r="IE360" s="24"/>
      <c r="IF360" s="24"/>
      <c r="IG360" s="24"/>
      <c r="IH360" s="24"/>
      <c r="II360" s="24"/>
      <c r="IJ360" s="24"/>
      <c r="IK360" s="24"/>
      <c r="IL360" s="24"/>
      <c r="IM360" s="24"/>
      <c r="IN360" s="24"/>
      <c r="IO360" s="24"/>
      <c r="IP360" s="24"/>
      <c r="IQ360" s="24"/>
      <c r="IR360" s="24"/>
      <c r="IS360" s="24"/>
      <c r="IT360" s="24"/>
      <c r="IU360" s="24"/>
      <c r="IV360" s="24"/>
      <c r="IW360" s="24"/>
      <c r="IX360" s="24"/>
      <c r="IY360" s="24"/>
      <c r="IZ360" s="24"/>
      <c r="JA360" s="24"/>
      <c r="JB360" s="24"/>
      <c r="JC360" s="24"/>
      <c r="UA360" s="25"/>
      <c r="UB360" s="25"/>
      <c r="UC360" s="25"/>
      <c r="UD360" s="25"/>
      <c r="UE360" s="25"/>
      <c r="UF360" s="25"/>
    </row>
    <row r="361" spans="4:552" x14ac:dyDescent="0.25"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5"/>
      <c r="AE361" s="5"/>
      <c r="AF361" s="5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HQ361" s="24"/>
      <c r="HR361" s="24"/>
      <c r="HS361" s="24"/>
      <c r="HT361" s="24"/>
      <c r="HU361" s="24"/>
      <c r="HV361" s="24"/>
      <c r="HW361" s="24"/>
      <c r="HX361" s="24"/>
      <c r="HY361" s="24"/>
      <c r="HZ361" s="24"/>
      <c r="IA361" s="24"/>
      <c r="IB361" s="24"/>
      <c r="IC361" s="24"/>
      <c r="ID361" s="24"/>
      <c r="IE361" s="24"/>
      <c r="IF361" s="24"/>
      <c r="IG361" s="24"/>
      <c r="IH361" s="24"/>
      <c r="II361" s="24"/>
      <c r="IJ361" s="24"/>
      <c r="IK361" s="24"/>
      <c r="IL361" s="24"/>
      <c r="IM361" s="24"/>
      <c r="IN361" s="24"/>
      <c r="IO361" s="24"/>
      <c r="IP361" s="24"/>
      <c r="IQ361" s="24"/>
      <c r="IR361" s="24"/>
      <c r="IS361" s="24"/>
      <c r="IT361" s="24"/>
      <c r="IU361" s="24"/>
      <c r="IV361" s="24"/>
      <c r="IW361" s="24"/>
      <c r="IX361" s="24"/>
      <c r="IY361" s="24"/>
      <c r="IZ361" s="24"/>
      <c r="JA361" s="24"/>
      <c r="JB361" s="24"/>
      <c r="JC361" s="24"/>
      <c r="UA361" s="25"/>
      <c r="UB361" s="25"/>
      <c r="UC361" s="25"/>
      <c r="UD361" s="25"/>
      <c r="UE361" s="25"/>
      <c r="UF361" s="25"/>
    </row>
    <row r="362" spans="4:552" x14ac:dyDescent="0.25"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5"/>
      <c r="AE362" s="5"/>
      <c r="AF362" s="5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HQ362" s="24"/>
      <c r="HR362" s="24"/>
      <c r="HS362" s="24"/>
      <c r="HT362" s="24"/>
      <c r="HU362" s="24"/>
      <c r="HV362" s="24"/>
      <c r="HW362" s="24"/>
      <c r="HX362" s="24"/>
      <c r="HY362" s="24"/>
      <c r="HZ362" s="24"/>
      <c r="IA362" s="24"/>
      <c r="IB362" s="24"/>
      <c r="IC362" s="24"/>
      <c r="ID362" s="24"/>
      <c r="IE362" s="24"/>
      <c r="IF362" s="24"/>
      <c r="IG362" s="24"/>
      <c r="IH362" s="24"/>
      <c r="II362" s="24"/>
      <c r="IJ362" s="24"/>
      <c r="IK362" s="24"/>
      <c r="IL362" s="24"/>
      <c r="IM362" s="24"/>
      <c r="IN362" s="24"/>
      <c r="IO362" s="24"/>
      <c r="IP362" s="24"/>
      <c r="IQ362" s="24"/>
      <c r="IR362" s="24"/>
      <c r="IS362" s="24"/>
      <c r="IT362" s="24"/>
      <c r="IU362" s="24"/>
      <c r="IV362" s="24"/>
      <c r="IW362" s="24"/>
      <c r="IX362" s="24"/>
      <c r="IY362" s="24"/>
      <c r="IZ362" s="24"/>
      <c r="JA362" s="24"/>
      <c r="JB362" s="24"/>
      <c r="JC362" s="24"/>
      <c r="UA362" s="25"/>
      <c r="UB362" s="25"/>
      <c r="UC362" s="25"/>
      <c r="UD362" s="25"/>
      <c r="UE362" s="25"/>
      <c r="UF362" s="25"/>
    </row>
    <row r="363" spans="4:552" x14ac:dyDescent="0.25"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5"/>
      <c r="AE363" s="5"/>
      <c r="AF363" s="5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HQ363" s="24"/>
      <c r="HR363" s="24"/>
      <c r="HS363" s="24"/>
      <c r="HT363" s="24"/>
      <c r="HU363" s="24"/>
      <c r="HV363" s="24"/>
      <c r="HW363" s="24"/>
      <c r="HX363" s="24"/>
      <c r="HY363" s="24"/>
      <c r="HZ363" s="24"/>
      <c r="IA363" s="24"/>
      <c r="IB363" s="24"/>
      <c r="IC363" s="24"/>
      <c r="ID363" s="24"/>
      <c r="IE363" s="24"/>
      <c r="IF363" s="24"/>
      <c r="IG363" s="24"/>
      <c r="IH363" s="24"/>
      <c r="II363" s="24"/>
      <c r="IJ363" s="24"/>
      <c r="IK363" s="24"/>
      <c r="IL363" s="24"/>
      <c r="IM363" s="24"/>
      <c r="IN363" s="24"/>
      <c r="IO363" s="24"/>
      <c r="IP363" s="24"/>
      <c r="IQ363" s="24"/>
      <c r="IR363" s="24"/>
      <c r="IS363" s="24"/>
      <c r="IT363" s="24"/>
      <c r="IU363" s="24"/>
      <c r="IV363" s="24"/>
      <c r="IW363" s="24"/>
      <c r="IX363" s="24"/>
      <c r="IY363" s="24"/>
      <c r="IZ363" s="24"/>
      <c r="JA363" s="24"/>
      <c r="JB363" s="24"/>
      <c r="JC363" s="24"/>
      <c r="UA363" s="25"/>
      <c r="UB363" s="25"/>
      <c r="UC363" s="25"/>
      <c r="UD363" s="25"/>
      <c r="UE363" s="25"/>
      <c r="UF363" s="25"/>
    </row>
    <row r="364" spans="4:552" x14ac:dyDescent="0.25"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5"/>
      <c r="AE364" s="5"/>
      <c r="AF364" s="5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HQ364" s="24"/>
      <c r="HR364" s="24"/>
      <c r="HS364" s="24"/>
      <c r="HT364" s="24"/>
      <c r="HU364" s="24"/>
      <c r="HV364" s="24"/>
      <c r="HW364" s="24"/>
      <c r="HX364" s="24"/>
      <c r="HY364" s="24"/>
      <c r="HZ364" s="24"/>
      <c r="IA364" s="24"/>
      <c r="IB364" s="24"/>
      <c r="IC364" s="24"/>
      <c r="ID364" s="24"/>
      <c r="IE364" s="24"/>
      <c r="IF364" s="24"/>
      <c r="IG364" s="24"/>
      <c r="IH364" s="24"/>
      <c r="II364" s="24"/>
      <c r="IJ364" s="24"/>
      <c r="IK364" s="24"/>
      <c r="IL364" s="24"/>
      <c r="IM364" s="24"/>
      <c r="IN364" s="24"/>
      <c r="IO364" s="24"/>
      <c r="IP364" s="24"/>
      <c r="IQ364" s="24"/>
      <c r="IR364" s="24"/>
      <c r="IS364" s="24"/>
      <c r="IT364" s="24"/>
      <c r="IU364" s="24"/>
      <c r="IV364" s="24"/>
      <c r="IW364" s="24"/>
      <c r="IX364" s="24"/>
      <c r="IY364" s="24"/>
      <c r="IZ364" s="24"/>
      <c r="JA364" s="24"/>
      <c r="JB364" s="24"/>
      <c r="JC364" s="24"/>
      <c r="UA364" s="25"/>
      <c r="UB364" s="25"/>
      <c r="UC364" s="25"/>
      <c r="UD364" s="25"/>
      <c r="UE364" s="25"/>
      <c r="UF364" s="25"/>
    </row>
    <row r="365" spans="4:552" x14ac:dyDescent="0.25"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5"/>
      <c r="AE365" s="5"/>
      <c r="AF365" s="5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HQ365" s="24"/>
      <c r="HR365" s="24"/>
      <c r="HS365" s="24"/>
      <c r="HT365" s="24"/>
      <c r="HU365" s="24"/>
      <c r="HV365" s="24"/>
      <c r="HW365" s="24"/>
      <c r="HX365" s="24"/>
      <c r="HY365" s="24"/>
      <c r="HZ365" s="24"/>
      <c r="IA365" s="24"/>
      <c r="IB365" s="24"/>
      <c r="IC365" s="24"/>
      <c r="ID365" s="24"/>
      <c r="IE365" s="24"/>
      <c r="IF365" s="24"/>
      <c r="IG365" s="24"/>
      <c r="IH365" s="24"/>
      <c r="II365" s="24"/>
      <c r="IJ365" s="24"/>
      <c r="IK365" s="24"/>
      <c r="IL365" s="24"/>
      <c r="IM365" s="24"/>
      <c r="IN365" s="24"/>
      <c r="IO365" s="24"/>
      <c r="IP365" s="24"/>
      <c r="IQ365" s="24"/>
      <c r="IR365" s="24"/>
      <c r="IS365" s="24"/>
      <c r="IT365" s="24"/>
      <c r="IU365" s="24"/>
      <c r="IV365" s="24"/>
      <c r="IW365" s="24"/>
      <c r="IX365" s="24"/>
      <c r="IY365" s="24"/>
      <c r="IZ365" s="24"/>
      <c r="JA365" s="24"/>
      <c r="JB365" s="24"/>
      <c r="JC365" s="24"/>
      <c r="UA365" s="25"/>
      <c r="UB365" s="25"/>
      <c r="UC365" s="25"/>
      <c r="UD365" s="25"/>
      <c r="UE365" s="25"/>
      <c r="UF365" s="25"/>
    </row>
    <row r="366" spans="4:552" x14ac:dyDescent="0.25"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5"/>
      <c r="AE366" s="5"/>
      <c r="AF366" s="5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HQ366" s="24"/>
      <c r="HR366" s="24"/>
      <c r="HS366" s="24"/>
      <c r="HT366" s="24"/>
      <c r="HU366" s="24"/>
      <c r="HV366" s="24"/>
      <c r="HW366" s="24"/>
      <c r="HX366" s="24"/>
      <c r="HY366" s="24"/>
      <c r="HZ366" s="24"/>
      <c r="IA366" s="24"/>
      <c r="IB366" s="24"/>
      <c r="IC366" s="24"/>
      <c r="ID366" s="24"/>
      <c r="IE366" s="24"/>
      <c r="IF366" s="24"/>
      <c r="IG366" s="24"/>
      <c r="IH366" s="24"/>
      <c r="II366" s="24"/>
      <c r="IJ366" s="24"/>
      <c r="IK366" s="24"/>
      <c r="IL366" s="24"/>
      <c r="IM366" s="24"/>
      <c r="IN366" s="24"/>
      <c r="IO366" s="24"/>
      <c r="IP366" s="24"/>
      <c r="IQ366" s="24"/>
      <c r="IR366" s="24"/>
      <c r="IS366" s="24"/>
      <c r="IT366" s="24"/>
      <c r="IU366" s="24"/>
      <c r="IV366" s="24"/>
      <c r="IW366" s="24"/>
      <c r="IX366" s="24"/>
      <c r="IY366" s="24"/>
      <c r="IZ366" s="24"/>
      <c r="JA366" s="24"/>
      <c r="JB366" s="24"/>
      <c r="JC366" s="24"/>
      <c r="UA366" s="25"/>
      <c r="UB366" s="25"/>
      <c r="UC366" s="25"/>
      <c r="UD366" s="25"/>
      <c r="UE366" s="25"/>
      <c r="UF366" s="25"/>
    </row>
    <row r="367" spans="4:552" x14ac:dyDescent="0.25"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5"/>
      <c r="AE367" s="5"/>
      <c r="AF367" s="5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HQ367" s="24"/>
      <c r="HR367" s="24"/>
      <c r="HS367" s="24"/>
      <c r="HT367" s="24"/>
      <c r="HU367" s="24"/>
      <c r="HV367" s="24"/>
      <c r="HW367" s="24"/>
      <c r="HX367" s="24"/>
      <c r="HY367" s="24"/>
      <c r="HZ367" s="24"/>
      <c r="IA367" s="24"/>
      <c r="IB367" s="24"/>
      <c r="IC367" s="24"/>
      <c r="ID367" s="24"/>
      <c r="IE367" s="24"/>
      <c r="IF367" s="24"/>
      <c r="IG367" s="24"/>
      <c r="IH367" s="24"/>
      <c r="II367" s="24"/>
      <c r="IJ367" s="24"/>
      <c r="IK367" s="24"/>
      <c r="IL367" s="24"/>
      <c r="IM367" s="24"/>
      <c r="IN367" s="24"/>
      <c r="IO367" s="24"/>
      <c r="IP367" s="24"/>
      <c r="IQ367" s="24"/>
      <c r="IR367" s="24"/>
      <c r="IS367" s="24"/>
      <c r="IT367" s="24"/>
      <c r="IU367" s="24"/>
      <c r="IV367" s="24"/>
      <c r="IW367" s="24"/>
      <c r="IX367" s="24"/>
      <c r="IY367" s="24"/>
      <c r="IZ367" s="24"/>
      <c r="JA367" s="24"/>
      <c r="JB367" s="24"/>
      <c r="JC367" s="24"/>
      <c r="UA367" s="25"/>
      <c r="UB367" s="25"/>
      <c r="UC367" s="25"/>
      <c r="UD367" s="25"/>
      <c r="UE367" s="25"/>
      <c r="UF367" s="25"/>
    </row>
    <row r="368" spans="4:552" x14ac:dyDescent="0.25"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5"/>
      <c r="AE368" s="5"/>
      <c r="AF368" s="5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HQ368" s="24"/>
      <c r="HR368" s="24"/>
      <c r="HS368" s="24"/>
      <c r="HT368" s="24"/>
      <c r="HU368" s="24"/>
      <c r="HV368" s="24"/>
      <c r="HW368" s="24"/>
      <c r="HX368" s="24"/>
      <c r="HY368" s="24"/>
      <c r="HZ368" s="24"/>
      <c r="IA368" s="24"/>
      <c r="IB368" s="24"/>
      <c r="IC368" s="24"/>
      <c r="ID368" s="24"/>
      <c r="IE368" s="24"/>
      <c r="IF368" s="24"/>
      <c r="IG368" s="24"/>
      <c r="IH368" s="24"/>
      <c r="II368" s="24"/>
      <c r="IJ368" s="24"/>
      <c r="IK368" s="24"/>
      <c r="IL368" s="24"/>
      <c r="IM368" s="24"/>
      <c r="IN368" s="24"/>
      <c r="IO368" s="24"/>
      <c r="IP368" s="24"/>
      <c r="IQ368" s="24"/>
      <c r="IR368" s="24"/>
      <c r="IS368" s="24"/>
      <c r="IT368" s="24"/>
      <c r="IU368" s="24"/>
      <c r="IV368" s="24"/>
      <c r="IW368" s="24"/>
      <c r="IX368" s="24"/>
      <c r="IY368" s="24"/>
      <c r="IZ368" s="24"/>
      <c r="JA368" s="24"/>
      <c r="JB368" s="24"/>
      <c r="JC368" s="24"/>
      <c r="UA368" s="25"/>
      <c r="UB368" s="25"/>
      <c r="UC368" s="25"/>
      <c r="UD368" s="25"/>
      <c r="UE368" s="25"/>
      <c r="UF368" s="25"/>
    </row>
    <row r="369" spans="4:552" x14ac:dyDescent="0.25"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5"/>
      <c r="AE369" s="5"/>
      <c r="AF369" s="5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HQ369" s="24"/>
      <c r="HR369" s="24"/>
      <c r="HS369" s="24"/>
      <c r="HT369" s="24"/>
      <c r="HU369" s="24"/>
      <c r="HV369" s="24"/>
      <c r="HW369" s="24"/>
      <c r="HX369" s="24"/>
      <c r="HY369" s="24"/>
      <c r="HZ369" s="24"/>
      <c r="IA369" s="24"/>
      <c r="IB369" s="24"/>
      <c r="IC369" s="24"/>
      <c r="ID369" s="24"/>
      <c r="IE369" s="24"/>
      <c r="IF369" s="24"/>
      <c r="IG369" s="24"/>
      <c r="IH369" s="24"/>
      <c r="II369" s="24"/>
      <c r="IJ369" s="24"/>
      <c r="IK369" s="24"/>
      <c r="IL369" s="24"/>
      <c r="IM369" s="24"/>
      <c r="IN369" s="24"/>
      <c r="IO369" s="24"/>
      <c r="IP369" s="24"/>
      <c r="IQ369" s="24"/>
      <c r="IR369" s="24"/>
      <c r="IS369" s="24"/>
      <c r="IT369" s="24"/>
      <c r="IU369" s="24"/>
      <c r="IV369" s="24"/>
      <c r="IW369" s="24"/>
      <c r="IX369" s="24"/>
      <c r="IY369" s="24"/>
      <c r="IZ369" s="24"/>
      <c r="JA369" s="24"/>
      <c r="JB369" s="24"/>
      <c r="JC369" s="24"/>
      <c r="UA369" s="25"/>
      <c r="UB369" s="25"/>
      <c r="UC369" s="25"/>
      <c r="UD369" s="25"/>
      <c r="UE369" s="25"/>
      <c r="UF369" s="25"/>
    </row>
    <row r="370" spans="4:552" x14ac:dyDescent="0.25"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5"/>
      <c r="AE370" s="5"/>
      <c r="AF370" s="5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HQ370" s="24"/>
      <c r="HR370" s="24"/>
      <c r="HS370" s="24"/>
      <c r="HT370" s="24"/>
      <c r="HU370" s="24"/>
      <c r="HV370" s="24"/>
      <c r="HW370" s="24"/>
      <c r="HX370" s="24"/>
      <c r="HY370" s="24"/>
      <c r="HZ370" s="24"/>
      <c r="IA370" s="24"/>
      <c r="IB370" s="24"/>
      <c r="IC370" s="24"/>
      <c r="ID370" s="24"/>
      <c r="IE370" s="24"/>
      <c r="IF370" s="24"/>
      <c r="IG370" s="24"/>
      <c r="IH370" s="24"/>
      <c r="II370" s="24"/>
      <c r="IJ370" s="24"/>
      <c r="IK370" s="24"/>
      <c r="IL370" s="24"/>
      <c r="IM370" s="24"/>
      <c r="IN370" s="24"/>
      <c r="IO370" s="24"/>
      <c r="IP370" s="24"/>
      <c r="IQ370" s="24"/>
      <c r="IR370" s="24"/>
      <c r="IS370" s="24"/>
      <c r="IT370" s="24"/>
      <c r="IU370" s="24"/>
      <c r="IV370" s="24"/>
      <c r="IW370" s="24"/>
      <c r="IX370" s="24"/>
      <c r="IY370" s="24"/>
      <c r="IZ370" s="24"/>
      <c r="JA370" s="24"/>
      <c r="JB370" s="24"/>
      <c r="JC370" s="24"/>
      <c r="UA370" s="25"/>
      <c r="UB370" s="25"/>
      <c r="UC370" s="25"/>
      <c r="UD370" s="25"/>
      <c r="UE370" s="25"/>
      <c r="UF370" s="25"/>
    </row>
    <row r="371" spans="4:552" x14ac:dyDescent="0.25"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5"/>
      <c r="AE371" s="5"/>
      <c r="AF371" s="5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HQ371" s="24"/>
      <c r="HR371" s="24"/>
      <c r="HS371" s="24"/>
      <c r="HT371" s="24"/>
      <c r="HU371" s="24"/>
      <c r="HV371" s="24"/>
      <c r="HW371" s="24"/>
      <c r="HX371" s="24"/>
      <c r="HY371" s="24"/>
      <c r="HZ371" s="24"/>
      <c r="IA371" s="24"/>
      <c r="IB371" s="24"/>
      <c r="IC371" s="24"/>
      <c r="ID371" s="24"/>
      <c r="IE371" s="24"/>
      <c r="IF371" s="24"/>
      <c r="IG371" s="24"/>
      <c r="IH371" s="24"/>
      <c r="II371" s="24"/>
      <c r="IJ371" s="24"/>
      <c r="IK371" s="24"/>
      <c r="IL371" s="24"/>
      <c r="IM371" s="24"/>
      <c r="IN371" s="24"/>
      <c r="IO371" s="24"/>
      <c r="IP371" s="24"/>
      <c r="IQ371" s="24"/>
      <c r="IR371" s="24"/>
      <c r="IS371" s="24"/>
      <c r="IT371" s="24"/>
      <c r="IU371" s="24"/>
      <c r="IV371" s="24"/>
      <c r="IW371" s="24"/>
      <c r="IX371" s="24"/>
      <c r="IY371" s="24"/>
      <c r="IZ371" s="24"/>
      <c r="JA371" s="24"/>
      <c r="JB371" s="24"/>
      <c r="JC371" s="24"/>
      <c r="UA371" s="25"/>
      <c r="UB371" s="25"/>
      <c r="UC371" s="25"/>
      <c r="UD371" s="25"/>
      <c r="UE371" s="25"/>
      <c r="UF371" s="25"/>
    </row>
    <row r="372" spans="4:552" x14ac:dyDescent="0.25"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5"/>
      <c r="AE372" s="5"/>
      <c r="AF372" s="5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HQ372" s="24"/>
      <c r="HR372" s="24"/>
      <c r="HS372" s="24"/>
      <c r="HT372" s="24"/>
      <c r="HU372" s="24"/>
      <c r="HV372" s="24"/>
      <c r="HW372" s="24"/>
      <c r="HX372" s="24"/>
      <c r="HY372" s="24"/>
      <c r="HZ372" s="24"/>
      <c r="IA372" s="24"/>
      <c r="IB372" s="24"/>
      <c r="IC372" s="24"/>
      <c r="ID372" s="24"/>
      <c r="IE372" s="24"/>
      <c r="IF372" s="24"/>
      <c r="IG372" s="24"/>
      <c r="IH372" s="24"/>
      <c r="II372" s="24"/>
      <c r="IJ372" s="24"/>
      <c r="IK372" s="24"/>
      <c r="IL372" s="24"/>
      <c r="IM372" s="24"/>
      <c r="IN372" s="24"/>
      <c r="IO372" s="24"/>
      <c r="IP372" s="24"/>
      <c r="IQ372" s="24"/>
      <c r="IR372" s="24"/>
      <c r="IS372" s="24"/>
      <c r="IT372" s="24"/>
      <c r="IU372" s="24"/>
      <c r="IV372" s="24"/>
      <c r="IW372" s="24"/>
      <c r="IX372" s="24"/>
      <c r="IY372" s="24"/>
      <c r="IZ372" s="24"/>
      <c r="JA372" s="24"/>
      <c r="JB372" s="24"/>
      <c r="JC372" s="24"/>
      <c r="UA372" s="25"/>
      <c r="UB372" s="25"/>
      <c r="UC372" s="25"/>
      <c r="UD372" s="25"/>
      <c r="UE372" s="25"/>
      <c r="UF372" s="25"/>
    </row>
    <row r="373" spans="4:552" x14ac:dyDescent="0.25"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5"/>
      <c r="AE373" s="5"/>
      <c r="AF373" s="5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HQ373" s="24"/>
      <c r="HR373" s="24"/>
      <c r="HS373" s="24"/>
      <c r="HT373" s="24"/>
      <c r="HU373" s="24"/>
      <c r="HV373" s="24"/>
      <c r="HW373" s="24"/>
      <c r="HX373" s="24"/>
      <c r="HY373" s="24"/>
      <c r="HZ373" s="24"/>
      <c r="IA373" s="24"/>
      <c r="IB373" s="24"/>
      <c r="IC373" s="24"/>
      <c r="ID373" s="24"/>
      <c r="IE373" s="24"/>
      <c r="IF373" s="24"/>
      <c r="IG373" s="24"/>
      <c r="IH373" s="24"/>
      <c r="II373" s="24"/>
      <c r="IJ373" s="24"/>
      <c r="IK373" s="24"/>
      <c r="IL373" s="24"/>
      <c r="IM373" s="24"/>
      <c r="IN373" s="24"/>
      <c r="IO373" s="24"/>
      <c r="IP373" s="24"/>
      <c r="IQ373" s="24"/>
      <c r="IR373" s="24"/>
      <c r="IS373" s="24"/>
      <c r="IT373" s="24"/>
      <c r="IU373" s="24"/>
      <c r="IV373" s="24"/>
      <c r="IW373" s="24"/>
      <c r="IX373" s="24"/>
      <c r="IY373" s="24"/>
      <c r="IZ373" s="24"/>
      <c r="JA373" s="24"/>
      <c r="JB373" s="24"/>
      <c r="JC373" s="24"/>
      <c r="UA373" s="25"/>
      <c r="UB373" s="25"/>
      <c r="UC373" s="25"/>
      <c r="UD373" s="25"/>
      <c r="UE373" s="25"/>
      <c r="UF373" s="25"/>
    </row>
    <row r="374" spans="4:552" x14ac:dyDescent="0.25"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5"/>
      <c r="AE374" s="5"/>
      <c r="AF374" s="5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HQ374" s="24"/>
      <c r="HR374" s="24"/>
      <c r="HS374" s="24"/>
      <c r="HT374" s="24"/>
      <c r="HU374" s="24"/>
      <c r="HV374" s="24"/>
      <c r="HW374" s="24"/>
      <c r="HX374" s="24"/>
      <c r="HY374" s="24"/>
      <c r="HZ374" s="24"/>
      <c r="IA374" s="24"/>
      <c r="IB374" s="24"/>
      <c r="IC374" s="24"/>
      <c r="ID374" s="24"/>
      <c r="IE374" s="24"/>
      <c r="IF374" s="24"/>
      <c r="IG374" s="24"/>
      <c r="IH374" s="24"/>
      <c r="II374" s="24"/>
      <c r="IJ374" s="24"/>
      <c r="IK374" s="24"/>
      <c r="IL374" s="24"/>
      <c r="IM374" s="24"/>
      <c r="IN374" s="24"/>
      <c r="IO374" s="24"/>
      <c r="IP374" s="24"/>
      <c r="IQ374" s="24"/>
      <c r="IR374" s="24"/>
      <c r="IS374" s="24"/>
      <c r="IT374" s="24"/>
      <c r="IU374" s="24"/>
      <c r="IV374" s="24"/>
      <c r="IW374" s="24"/>
      <c r="IX374" s="24"/>
      <c r="IY374" s="24"/>
      <c r="IZ374" s="24"/>
      <c r="JA374" s="24"/>
      <c r="JB374" s="24"/>
      <c r="JC374" s="24"/>
      <c r="UA374" s="25"/>
      <c r="UB374" s="25"/>
      <c r="UC374" s="25"/>
      <c r="UD374" s="25"/>
      <c r="UE374" s="25"/>
      <c r="UF374" s="25"/>
    </row>
    <row r="375" spans="4:552" x14ac:dyDescent="0.25"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5"/>
      <c r="AE375" s="5"/>
      <c r="AF375" s="5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HQ375" s="24"/>
      <c r="HR375" s="24"/>
      <c r="HS375" s="24"/>
      <c r="HT375" s="24"/>
      <c r="HU375" s="24"/>
      <c r="HV375" s="24"/>
      <c r="HW375" s="24"/>
      <c r="HX375" s="24"/>
      <c r="HY375" s="24"/>
      <c r="HZ375" s="24"/>
      <c r="IA375" s="24"/>
      <c r="IB375" s="24"/>
      <c r="IC375" s="24"/>
      <c r="ID375" s="24"/>
      <c r="IE375" s="24"/>
      <c r="IF375" s="24"/>
      <c r="IG375" s="24"/>
      <c r="IH375" s="24"/>
      <c r="II375" s="24"/>
      <c r="IJ375" s="24"/>
      <c r="IK375" s="24"/>
      <c r="IL375" s="24"/>
      <c r="IM375" s="24"/>
      <c r="IN375" s="24"/>
      <c r="IO375" s="24"/>
      <c r="IP375" s="24"/>
      <c r="IQ375" s="24"/>
      <c r="IR375" s="24"/>
      <c r="IS375" s="24"/>
      <c r="IT375" s="24"/>
      <c r="IU375" s="24"/>
      <c r="IV375" s="24"/>
      <c r="IW375" s="24"/>
      <c r="IX375" s="24"/>
      <c r="IY375" s="24"/>
      <c r="IZ375" s="24"/>
      <c r="JA375" s="24"/>
      <c r="JB375" s="24"/>
      <c r="JC375" s="24"/>
      <c r="UA375" s="25"/>
      <c r="UB375" s="25"/>
      <c r="UC375" s="25"/>
      <c r="UD375" s="25"/>
      <c r="UE375" s="25"/>
      <c r="UF375" s="25"/>
    </row>
    <row r="376" spans="4:552" x14ac:dyDescent="0.25"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5"/>
      <c r="AE376" s="5"/>
      <c r="AF376" s="5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HQ376" s="24"/>
      <c r="HR376" s="24"/>
      <c r="HS376" s="24"/>
      <c r="HT376" s="24"/>
      <c r="HU376" s="24"/>
      <c r="HV376" s="24"/>
      <c r="HW376" s="24"/>
      <c r="HX376" s="24"/>
      <c r="HY376" s="24"/>
      <c r="HZ376" s="24"/>
      <c r="IA376" s="24"/>
      <c r="IB376" s="24"/>
      <c r="IC376" s="24"/>
      <c r="ID376" s="24"/>
      <c r="IE376" s="24"/>
      <c r="IF376" s="24"/>
      <c r="IG376" s="24"/>
      <c r="IH376" s="24"/>
      <c r="II376" s="24"/>
      <c r="IJ376" s="24"/>
      <c r="IK376" s="24"/>
      <c r="IL376" s="24"/>
      <c r="IM376" s="24"/>
      <c r="IN376" s="24"/>
      <c r="IO376" s="24"/>
      <c r="IP376" s="24"/>
      <c r="IQ376" s="24"/>
      <c r="IR376" s="24"/>
      <c r="IS376" s="24"/>
      <c r="IT376" s="24"/>
      <c r="IU376" s="24"/>
      <c r="IV376" s="24"/>
      <c r="IW376" s="24"/>
      <c r="IX376" s="24"/>
      <c r="IY376" s="24"/>
      <c r="IZ376" s="24"/>
      <c r="JA376" s="24"/>
      <c r="JB376" s="24"/>
      <c r="JC376" s="24"/>
      <c r="UA376" s="25"/>
      <c r="UB376" s="25"/>
      <c r="UC376" s="25"/>
      <c r="UD376" s="25"/>
      <c r="UE376" s="25"/>
      <c r="UF376" s="25"/>
    </row>
    <row r="377" spans="4:552" x14ac:dyDescent="0.25"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5"/>
      <c r="AE377" s="5"/>
      <c r="AF377" s="5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HQ377" s="24"/>
      <c r="HR377" s="24"/>
      <c r="HS377" s="24"/>
      <c r="HT377" s="24"/>
      <c r="HU377" s="24"/>
      <c r="HV377" s="24"/>
      <c r="HW377" s="24"/>
      <c r="HX377" s="24"/>
      <c r="HY377" s="24"/>
      <c r="HZ377" s="24"/>
      <c r="IA377" s="24"/>
      <c r="IB377" s="24"/>
      <c r="IC377" s="24"/>
      <c r="ID377" s="24"/>
      <c r="IE377" s="24"/>
      <c r="IF377" s="24"/>
      <c r="IG377" s="24"/>
      <c r="IH377" s="24"/>
      <c r="II377" s="24"/>
      <c r="IJ377" s="24"/>
      <c r="IK377" s="24"/>
      <c r="IL377" s="24"/>
      <c r="IM377" s="24"/>
      <c r="IN377" s="24"/>
      <c r="IO377" s="24"/>
      <c r="IP377" s="24"/>
      <c r="IQ377" s="24"/>
      <c r="IR377" s="24"/>
      <c r="IS377" s="24"/>
      <c r="IT377" s="24"/>
      <c r="IU377" s="24"/>
      <c r="IV377" s="24"/>
      <c r="IW377" s="24"/>
      <c r="IX377" s="24"/>
      <c r="IY377" s="24"/>
      <c r="IZ377" s="24"/>
      <c r="JA377" s="24"/>
      <c r="JB377" s="24"/>
      <c r="JC377" s="24"/>
      <c r="UA377" s="25"/>
      <c r="UB377" s="25"/>
      <c r="UC377" s="25"/>
      <c r="UD377" s="25"/>
      <c r="UE377" s="25"/>
      <c r="UF377" s="25"/>
    </row>
    <row r="378" spans="4:552" x14ac:dyDescent="0.25"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5"/>
      <c r="AE378" s="5"/>
      <c r="AF378" s="5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HQ378" s="24"/>
      <c r="HR378" s="24"/>
      <c r="HS378" s="24"/>
      <c r="HT378" s="24"/>
      <c r="HU378" s="24"/>
      <c r="HV378" s="24"/>
      <c r="HW378" s="24"/>
      <c r="HX378" s="24"/>
      <c r="HY378" s="24"/>
      <c r="HZ378" s="24"/>
      <c r="IA378" s="24"/>
      <c r="IB378" s="24"/>
      <c r="IC378" s="24"/>
      <c r="ID378" s="24"/>
      <c r="IE378" s="24"/>
      <c r="IF378" s="24"/>
      <c r="IG378" s="24"/>
      <c r="IH378" s="24"/>
      <c r="II378" s="24"/>
      <c r="IJ378" s="24"/>
      <c r="IK378" s="24"/>
      <c r="IL378" s="24"/>
      <c r="IM378" s="24"/>
      <c r="IN378" s="24"/>
      <c r="IO378" s="24"/>
      <c r="IP378" s="24"/>
      <c r="IQ378" s="24"/>
      <c r="IR378" s="24"/>
      <c r="IS378" s="24"/>
      <c r="IT378" s="24"/>
      <c r="IU378" s="24"/>
      <c r="IV378" s="24"/>
      <c r="IW378" s="24"/>
      <c r="IX378" s="24"/>
      <c r="IY378" s="24"/>
      <c r="IZ378" s="24"/>
      <c r="JA378" s="24"/>
      <c r="JB378" s="24"/>
      <c r="JC378" s="24"/>
      <c r="UA378" s="25"/>
      <c r="UB378" s="25"/>
      <c r="UC378" s="25"/>
      <c r="UD378" s="25"/>
      <c r="UE378" s="25"/>
      <c r="UF378" s="25"/>
    </row>
    <row r="379" spans="4:552" x14ac:dyDescent="0.25"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5"/>
      <c r="AE379" s="5"/>
      <c r="AF379" s="5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HQ379" s="24"/>
      <c r="HR379" s="24"/>
      <c r="HS379" s="24"/>
      <c r="HT379" s="24"/>
      <c r="HU379" s="24"/>
      <c r="HV379" s="24"/>
      <c r="HW379" s="24"/>
      <c r="HX379" s="24"/>
      <c r="HY379" s="24"/>
      <c r="HZ379" s="24"/>
      <c r="IA379" s="24"/>
      <c r="IB379" s="24"/>
      <c r="IC379" s="24"/>
      <c r="ID379" s="24"/>
      <c r="IE379" s="24"/>
      <c r="IF379" s="24"/>
      <c r="IG379" s="24"/>
      <c r="IH379" s="24"/>
      <c r="II379" s="24"/>
      <c r="IJ379" s="24"/>
      <c r="IK379" s="24"/>
      <c r="IL379" s="24"/>
      <c r="IM379" s="24"/>
      <c r="IN379" s="24"/>
      <c r="IO379" s="24"/>
      <c r="IP379" s="24"/>
      <c r="IQ379" s="24"/>
      <c r="IR379" s="24"/>
      <c r="IS379" s="24"/>
      <c r="IT379" s="24"/>
      <c r="IU379" s="24"/>
      <c r="IV379" s="24"/>
      <c r="IW379" s="24"/>
      <c r="IX379" s="24"/>
      <c r="IY379" s="24"/>
      <c r="IZ379" s="24"/>
      <c r="JA379" s="24"/>
      <c r="JB379" s="24"/>
      <c r="JC379" s="24"/>
      <c r="UA379" s="25"/>
      <c r="UB379" s="25"/>
      <c r="UC379" s="25"/>
      <c r="UD379" s="25"/>
      <c r="UE379" s="25"/>
      <c r="UF379" s="25"/>
    </row>
    <row r="380" spans="4:552" x14ac:dyDescent="0.25"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5"/>
      <c r="AE380" s="5"/>
      <c r="AF380" s="5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HQ380" s="24"/>
      <c r="HR380" s="24"/>
      <c r="HS380" s="24"/>
      <c r="HT380" s="24"/>
      <c r="HU380" s="24"/>
      <c r="HV380" s="24"/>
      <c r="HW380" s="24"/>
      <c r="HX380" s="24"/>
      <c r="HY380" s="24"/>
      <c r="HZ380" s="24"/>
      <c r="IA380" s="24"/>
      <c r="IB380" s="24"/>
      <c r="IC380" s="24"/>
      <c r="ID380" s="24"/>
      <c r="IE380" s="24"/>
      <c r="IF380" s="24"/>
      <c r="IG380" s="24"/>
      <c r="IH380" s="24"/>
      <c r="II380" s="24"/>
      <c r="IJ380" s="24"/>
      <c r="IK380" s="24"/>
      <c r="IL380" s="24"/>
      <c r="IM380" s="24"/>
      <c r="IN380" s="24"/>
      <c r="IO380" s="24"/>
      <c r="IP380" s="24"/>
      <c r="IQ380" s="24"/>
      <c r="IR380" s="24"/>
      <c r="IS380" s="24"/>
      <c r="IT380" s="24"/>
      <c r="IU380" s="24"/>
      <c r="IV380" s="24"/>
      <c r="IW380" s="24"/>
      <c r="IX380" s="24"/>
      <c r="IY380" s="24"/>
      <c r="IZ380" s="24"/>
      <c r="JA380" s="24"/>
      <c r="JB380" s="24"/>
      <c r="JC380" s="24"/>
      <c r="UA380" s="25"/>
      <c r="UB380" s="25"/>
      <c r="UC380" s="25"/>
      <c r="UD380" s="25"/>
      <c r="UE380" s="25"/>
      <c r="UF380" s="25"/>
    </row>
    <row r="381" spans="4:552" x14ac:dyDescent="0.25"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5"/>
      <c r="AE381" s="5"/>
      <c r="AF381" s="5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HQ381" s="24"/>
      <c r="HR381" s="24"/>
      <c r="HS381" s="24"/>
      <c r="HT381" s="24"/>
      <c r="HU381" s="24"/>
      <c r="HV381" s="24"/>
      <c r="HW381" s="24"/>
      <c r="HX381" s="24"/>
      <c r="HY381" s="24"/>
      <c r="HZ381" s="24"/>
      <c r="IA381" s="24"/>
      <c r="IB381" s="24"/>
      <c r="IC381" s="24"/>
      <c r="ID381" s="24"/>
      <c r="IE381" s="24"/>
      <c r="IF381" s="24"/>
      <c r="IG381" s="24"/>
      <c r="IH381" s="24"/>
      <c r="II381" s="24"/>
      <c r="IJ381" s="24"/>
      <c r="IK381" s="24"/>
      <c r="IL381" s="24"/>
      <c r="IM381" s="24"/>
      <c r="IN381" s="24"/>
      <c r="IO381" s="24"/>
      <c r="IP381" s="24"/>
      <c r="IQ381" s="24"/>
      <c r="IR381" s="24"/>
      <c r="IS381" s="24"/>
      <c r="IT381" s="24"/>
      <c r="IU381" s="24"/>
      <c r="IV381" s="24"/>
      <c r="IW381" s="24"/>
      <c r="IX381" s="24"/>
      <c r="IY381" s="24"/>
      <c r="IZ381" s="24"/>
      <c r="JA381" s="24"/>
      <c r="JB381" s="24"/>
      <c r="JC381" s="24"/>
      <c r="UA381" s="25"/>
      <c r="UB381" s="25"/>
      <c r="UC381" s="25"/>
      <c r="UD381" s="25"/>
      <c r="UE381" s="25"/>
      <c r="UF381" s="25"/>
    </row>
    <row r="382" spans="4:552" x14ac:dyDescent="0.25"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5"/>
      <c r="AE382" s="5"/>
      <c r="AF382" s="5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HQ382" s="24"/>
      <c r="HR382" s="24"/>
      <c r="HS382" s="24"/>
      <c r="HT382" s="24"/>
      <c r="HU382" s="24"/>
      <c r="HV382" s="24"/>
      <c r="HW382" s="24"/>
      <c r="HX382" s="24"/>
      <c r="HY382" s="24"/>
      <c r="HZ382" s="24"/>
      <c r="IA382" s="24"/>
      <c r="IB382" s="24"/>
      <c r="IC382" s="24"/>
      <c r="ID382" s="24"/>
      <c r="IE382" s="24"/>
      <c r="IF382" s="24"/>
      <c r="IG382" s="24"/>
      <c r="IH382" s="24"/>
      <c r="II382" s="24"/>
      <c r="IJ382" s="24"/>
      <c r="IK382" s="24"/>
      <c r="IL382" s="24"/>
      <c r="IM382" s="24"/>
      <c r="IN382" s="24"/>
      <c r="IO382" s="24"/>
      <c r="IP382" s="24"/>
      <c r="IQ382" s="24"/>
      <c r="IR382" s="24"/>
      <c r="IS382" s="24"/>
      <c r="IT382" s="24"/>
      <c r="IU382" s="24"/>
      <c r="IV382" s="24"/>
      <c r="IW382" s="24"/>
      <c r="IX382" s="24"/>
      <c r="IY382" s="24"/>
      <c r="IZ382" s="24"/>
      <c r="JA382" s="24"/>
      <c r="JB382" s="24"/>
      <c r="JC382" s="24"/>
      <c r="UA382" s="25"/>
      <c r="UB382" s="25"/>
      <c r="UC382" s="25"/>
      <c r="UD382" s="25"/>
      <c r="UE382" s="25"/>
      <c r="UF382" s="25"/>
    </row>
    <row r="383" spans="4:552" x14ac:dyDescent="0.25"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5"/>
      <c r="AE383" s="5"/>
      <c r="AF383" s="5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HQ383" s="24"/>
      <c r="HR383" s="24"/>
      <c r="HS383" s="24"/>
      <c r="HT383" s="24"/>
      <c r="HU383" s="24"/>
      <c r="HV383" s="24"/>
      <c r="HW383" s="24"/>
      <c r="HX383" s="24"/>
      <c r="HY383" s="24"/>
      <c r="HZ383" s="24"/>
      <c r="IA383" s="24"/>
      <c r="IB383" s="24"/>
      <c r="IC383" s="24"/>
      <c r="ID383" s="24"/>
      <c r="IE383" s="24"/>
      <c r="IF383" s="24"/>
      <c r="IG383" s="24"/>
      <c r="IH383" s="24"/>
      <c r="II383" s="24"/>
      <c r="IJ383" s="24"/>
      <c r="IK383" s="24"/>
      <c r="IL383" s="24"/>
      <c r="IM383" s="24"/>
      <c r="IN383" s="24"/>
      <c r="IO383" s="24"/>
      <c r="IP383" s="24"/>
      <c r="IQ383" s="24"/>
      <c r="IR383" s="24"/>
      <c r="IS383" s="24"/>
      <c r="IT383" s="24"/>
      <c r="IU383" s="24"/>
      <c r="IV383" s="24"/>
      <c r="IW383" s="24"/>
      <c r="IX383" s="24"/>
      <c r="IY383" s="24"/>
      <c r="IZ383" s="24"/>
      <c r="JA383" s="24"/>
      <c r="JB383" s="24"/>
      <c r="JC383" s="24"/>
      <c r="UA383" s="25"/>
      <c r="UB383" s="25"/>
      <c r="UC383" s="25"/>
      <c r="UD383" s="25"/>
      <c r="UE383" s="25"/>
      <c r="UF383" s="25"/>
    </row>
    <row r="384" spans="4:552" x14ac:dyDescent="0.25"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5"/>
      <c r="AE384" s="5"/>
      <c r="AF384" s="5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HQ384" s="24"/>
      <c r="HR384" s="24"/>
      <c r="HS384" s="24"/>
      <c r="HT384" s="24"/>
      <c r="HU384" s="24"/>
      <c r="HV384" s="24"/>
      <c r="HW384" s="24"/>
      <c r="HX384" s="24"/>
      <c r="HY384" s="24"/>
      <c r="HZ384" s="24"/>
      <c r="IA384" s="24"/>
      <c r="IB384" s="24"/>
      <c r="IC384" s="24"/>
      <c r="ID384" s="24"/>
      <c r="IE384" s="24"/>
      <c r="IF384" s="24"/>
      <c r="IG384" s="24"/>
      <c r="IH384" s="24"/>
      <c r="II384" s="24"/>
      <c r="IJ384" s="24"/>
      <c r="IK384" s="24"/>
      <c r="IL384" s="24"/>
      <c r="IM384" s="24"/>
      <c r="IN384" s="24"/>
      <c r="IO384" s="24"/>
      <c r="IP384" s="24"/>
      <c r="IQ384" s="24"/>
      <c r="IR384" s="24"/>
      <c r="IS384" s="24"/>
      <c r="IT384" s="24"/>
      <c r="IU384" s="24"/>
      <c r="IV384" s="24"/>
      <c r="IW384" s="24"/>
      <c r="IX384" s="24"/>
      <c r="IY384" s="24"/>
      <c r="IZ384" s="24"/>
      <c r="JA384" s="24"/>
      <c r="JB384" s="24"/>
      <c r="JC384" s="24"/>
      <c r="UA384" s="25"/>
      <c r="UB384" s="25"/>
      <c r="UC384" s="25"/>
      <c r="UD384" s="25"/>
      <c r="UE384" s="25"/>
      <c r="UF384" s="25"/>
    </row>
    <row r="385" spans="4:552" x14ac:dyDescent="0.25"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5"/>
      <c r="AE385" s="5"/>
      <c r="AF385" s="5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HQ385" s="24"/>
      <c r="HR385" s="24"/>
      <c r="HS385" s="24"/>
      <c r="HT385" s="24"/>
      <c r="HU385" s="24"/>
      <c r="HV385" s="24"/>
      <c r="HW385" s="24"/>
      <c r="HX385" s="24"/>
      <c r="HY385" s="24"/>
      <c r="HZ385" s="24"/>
      <c r="IA385" s="24"/>
      <c r="IB385" s="24"/>
      <c r="IC385" s="24"/>
      <c r="ID385" s="24"/>
      <c r="IE385" s="24"/>
      <c r="IF385" s="24"/>
      <c r="IG385" s="24"/>
      <c r="IH385" s="24"/>
      <c r="II385" s="24"/>
      <c r="IJ385" s="24"/>
      <c r="IK385" s="24"/>
      <c r="IL385" s="24"/>
      <c r="IM385" s="24"/>
      <c r="IN385" s="24"/>
      <c r="IO385" s="24"/>
      <c r="IP385" s="24"/>
      <c r="IQ385" s="24"/>
      <c r="IR385" s="24"/>
      <c r="IS385" s="24"/>
      <c r="IT385" s="24"/>
      <c r="IU385" s="24"/>
      <c r="IV385" s="24"/>
      <c r="IW385" s="24"/>
      <c r="IX385" s="24"/>
      <c r="IY385" s="24"/>
      <c r="IZ385" s="24"/>
      <c r="JA385" s="24"/>
      <c r="JB385" s="24"/>
      <c r="JC385" s="24"/>
      <c r="UA385" s="25"/>
      <c r="UB385" s="25"/>
      <c r="UC385" s="25"/>
      <c r="UD385" s="25"/>
      <c r="UE385" s="25"/>
      <c r="UF385" s="25"/>
    </row>
    <row r="386" spans="4:552" x14ac:dyDescent="0.25"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5"/>
      <c r="AE386" s="5"/>
      <c r="AF386" s="5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HQ386" s="24"/>
      <c r="HR386" s="24"/>
      <c r="HS386" s="24"/>
      <c r="HT386" s="24"/>
      <c r="HU386" s="24"/>
      <c r="HV386" s="24"/>
      <c r="HW386" s="24"/>
      <c r="HX386" s="24"/>
      <c r="HY386" s="24"/>
      <c r="HZ386" s="24"/>
      <c r="IA386" s="24"/>
      <c r="IB386" s="24"/>
      <c r="IC386" s="24"/>
      <c r="ID386" s="24"/>
      <c r="IE386" s="24"/>
      <c r="IF386" s="24"/>
      <c r="IG386" s="24"/>
      <c r="IH386" s="24"/>
      <c r="II386" s="24"/>
      <c r="IJ386" s="24"/>
      <c r="IK386" s="24"/>
      <c r="IL386" s="24"/>
      <c r="IM386" s="24"/>
      <c r="IN386" s="24"/>
      <c r="IO386" s="24"/>
      <c r="IP386" s="24"/>
      <c r="IQ386" s="24"/>
      <c r="IR386" s="24"/>
      <c r="IS386" s="24"/>
      <c r="IT386" s="24"/>
      <c r="IU386" s="24"/>
      <c r="IV386" s="24"/>
      <c r="IW386" s="24"/>
      <c r="IX386" s="24"/>
      <c r="IY386" s="24"/>
      <c r="IZ386" s="24"/>
      <c r="JA386" s="24"/>
      <c r="JB386" s="24"/>
      <c r="JC386" s="24"/>
      <c r="UA386" s="25"/>
      <c r="UB386" s="25"/>
      <c r="UC386" s="25"/>
      <c r="UD386" s="25"/>
      <c r="UE386" s="25"/>
      <c r="UF386" s="25"/>
    </row>
    <row r="387" spans="4:552" x14ac:dyDescent="0.25"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5"/>
      <c r="AE387" s="5"/>
      <c r="AF387" s="5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HQ387" s="24"/>
      <c r="HR387" s="24"/>
      <c r="HS387" s="24"/>
      <c r="HT387" s="24"/>
      <c r="HU387" s="24"/>
      <c r="HV387" s="24"/>
      <c r="HW387" s="24"/>
      <c r="HX387" s="24"/>
      <c r="HY387" s="24"/>
      <c r="HZ387" s="24"/>
      <c r="IA387" s="24"/>
      <c r="IB387" s="24"/>
      <c r="IC387" s="24"/>
      <c r="ID387" s="24"/>
      <c r="IE387" s="24"/>
      <c r="IF387" s="24"/>
      <c r="IG387" s="24"/>
      <c r="IH387" s="24"/>
      <c r="II387" s="24"/>
      <c r="IJ387" s="24"/>
      <c r="IK387" s="24"/>
      <c r="IL387" s="24"/>
      <c r="IM387" s="24"/>
      <c r="IN387" s="24"/>
      <c r="IO387" s="24"/>
      <c r="IP387" s="24"/>
      <c r="IQ387" s="24"/>
      <c r="IR387" s="24"/>
      <c r="IS387" s="24"/>
      <c r="IT387" s="24"/>
      <c r="IU387" s="24"/>
      <c r="IV387" s="24"/>
      <c r="IW387" s="24"/>
      <c r="IX387" s="24"/>
      <c r="IY387" s="24"/>
      <c r="IZ387" s="24"/>
      <c r="JA387" s="24"/>
      <c r="JB387" s="24"/>
      <c r="JC387" s="24"/>
      <c r="UA387" s="25"/>
      <c r="UB387" s="25"/>
      <c r="UC387" s="25"/>
      <c r="UD387" s="25"/>
      <c r="UE387" s="25"/>
      <c r="UF387" s="25"/>
    </row>
    <row r="388" spans="4:552" x14ac:dyDescent="0.25"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5"/>
      <c r="AE388" s="5"/>
      <c r="AF388" s="5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UA388" s="25"/>
      <c r="UB388" s="25"/>
      <c r="UC388" s="25"/>
      <c r="UD388" s="25"/>
      <c r="UE388" s="25"/>
      <c r="UF388" s="25"/>
    </row>
    <row r="389" spans="4:552" x14ac:dyDescent="0.25"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5"/>
      <c r="AE389" s="5"/>
      <c r="AF389" s="5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UA389" s="25"/>
      <c r="UB389" s="25"/>
      <c r="UC389" s="25"/>
      <c r="UD389" s="25"/>
      <c r="UE389" s="25"/>
      <c r="UF389" s="25"/>
    </row>
    <row r="390" spans="4:552" x14ac:dyDescent="0.25"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5"/>
      <c r="AE390" s="5"/>
      <c r="AF390" s="5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UA390" s="25"/>
      <c r="UB390" s="25"/>
      <c r="UC390" s="25"/>
      <c r="UD390" s="25"/>
      <c r="UE390" s="25"/>
      <c r="UF390" s="25"/>
    </row>
    <row r="391" spans="4:552" x14ac:dyDescent="0.25"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5"/>
      <c r="AE391" s="5"/>
      <c r="AF391" s="5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UA391" s="25"/>
      <c r="UB391" s="25"/>
      <c r="UC391" s="25"/>
      <c r="UD391" s="25"/>
      <c r="UE391" s="25"/>
      <c r="UF391" s="25"/>
    </row>
    <row r="392" spans="4:552" x14ac:dyDescent="0.25"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5"/>
      <c r="AE392" s="5"/>
      <c r="AF392" s="5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UA392" s="25"/>
      <c r="UB392" s="25"/>
      <c r="UC392" s="25"/>
      <c r="UD392" s="25"/>
      <c r="UE392" s="25"/>
      <c r="UF392" s="25"/>
    </row>
    <row r="393" spans="4:552" x14ac:dyDescent="0.25"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5"/>
      <c r="AE393" s="5"/>
      <c r="AF393" s="5"/>
      <c r="UA393" s="25"/>
      <c r="UB393" s="25"/>
      <c r="UC393" s="25"/>
      <c r="UD393" s="25"/>
      <c r="UE393" s="25"/>
      <c r="UF393" s="25"/>
    </row>
    <row r="394" spans="4:552" x14ac:dyDescent="0.25"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5"/>
      <c r="AE394" s="5"/>
      <c r="AF394" s="5"/>
      <c r="UA394" s="25"/>
      <c r="UB394" s="25"/>
      <c r="UC394" s="25"/>
      <c r="UD394" s="25"/>
      <c r="UE394" s="25"/>
      <c r="UF394" s="25"/>
    </row>
    <row r="395" spans="4:552" x14ac:dyDescent="0.25"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5"/>
      <c r="AE395" s="5"/>
      <c r="AF395" s="5"/>
      <c r="UA395" s="25"/>
      <c r="UB395" s="25"/>
      <c r="UC395" s="25"/>
      <c r="UD395" s="25"/>
      <c r="UE395" s="25"/>
      <c r="UF395" s="25"/>
    </row>
    <row r="396" spans="4:552" x14ac:dyDescent="0.25"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5"/>
      <c r="AE396" s="5"/>
      <c r="AF396" s="5"/>
      <c r="UA396" s="25"/>
      <c r="UB396" s="25"/>
      <c r="UC396" s="25"/>
      <c r="UD396" s="25"/>
      <c r="UE396" s="25"/>
      <c r="UF396" s="25"/>
    </row>
    <row r="397" spans="4:552" x14ac:dyDescent="0.25"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5"/>
      <c r="AE397" s="5"/>
      <c r="AF397" s="5"/>
      <c r="UA397" s="25"/>
      <c r="UB397" s="25"/>
      <c r="UC397" s="25"/>
      <c r="UD397" s="25"/>
      <c r="UE397" s="25"/>
      <c r="UF397" s="25"/>
    </row>
    <row r="398" spans="4:552" x14ac:dyDescent="0.25"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5"/>
      <c r="AE398" s="5"/>
      <c r="AF398" s="5"/>
      <c r="UA398" s="25"/>
      <c r="UB398" s="25"/>
      <c r="UC398" s="25"/>
      <c r="UD398" s="25"/>
      <c r="UE398" s="25"/>
      <c r="UF398" s="25"/>
    </row>
    <row r="399" spans="4:552" x14ac:dyDescent="0.25"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5"/>
      <c r="AE399" s="5"/>
      <c r="AF399" s="5"/>
      <c r="UA399" s="25"/>
      <c r="UB399" s="25"/>
      <c r="UC399" s="25"/>
      <c r="UD399" s="25"/>
      <c r="UE399" s="25"/>
      <c r="UF399" s="25"/>
    </row>
    <row r="400" spans="4:552" x14ac:dyDescent="0.25"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5"/>
      <c r="AE400" s="5"/>
      <c r="AF400" s="5"/>
      <c r="UA400" s="25"/>
      <c r="UB400" s="25"/>
      <c r="UC400" s="25"/>
      <c r="UD400" s="25"/>
      <c r="UE400" s="25"/>
      <c r="UF400" s="25"/>
    </row>
    <row r="401" spans="4:552" x14ac:dyDescent="0.25"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5"/>
      <c r="AE401" s="5"/>
      <c r="AF401" s="5"/>
      <c r="UA401" s="25"/>
      <c r="UB401" s="25"/>
      <c r="UC401" s="25"/>
      <c r="UD401" s="25"/>
      <c r="UE401" s="25"/>
      <c r="UF401" s="25"/>
    </row>
    <row r="402" spans="4:552" x14ac:dyDescent="0.25"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5"/>
      <c r="AE402" s="5"/>
      <c r="AF402" s="5"/>
      <c r="UA402" s="25"/>
      <c r="UB402" s="25"/>
      <c r="UC402" s="25"/>
      <c r="UD402" s="25"/>
      <c r="UE402" s="25"/>
      <c r="UF402" s="25"/>
    </row>
    <row r="403" spans="4:552" x14ac:dyDescent="0.25"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5"/>
      <c r="AE403" s="5"/>
      <c r="AF403" s="5"/>
      <c r="UA403" s="25"/>
      <c r="UB403" s="25"/>
      <c r="UC403" s="25"/>
      <c r="UD403" s="25"/>
      <c r="UE403" s="25"/>
      <c r="UF403" s="25"/>
    </row>
    <row r="404" spans="4:552" x14ac:dyDescent="0.25"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5"/>
      <c r="AE404" s="5"/>
      <c r="AF404" s="5"/>
      <c r="UA404" s="25"/>
      <c r="UB404" s="25"/>
      <c r="UC404" s="25"/>
      <c r="UD404" s="25"/>
      <c r="UE404" s="25"/>
      <c r="UF404" s="25"/>
    </row>
    <row r="405" spans="4:552" x14ac:dyDescent="0.25"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5"/>
      <c r="AE405" s="5"/>
      <c r="AF405" s="5"/>
      <c r="UA405" s="25"/>
      <c r="UB405" s="25"/>
      <c r="UC405" s="25"/>
      <c r="UD405" s="25"/>
      <c r="UE405" s="25"/>
      <c r="UF405" s="25"/>
    </row>
    <row r="406" spans="4:552" x14ac:dyDescent="0.25"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5"/>
      <c r="AE406" s="5"/>
      <c r="AF406" s="5"/>
      <c r="UA406" s="25"/>
      <c r="UB406" s="25"/>
      <c r="UC406" s="25"/>
      <c r="UD406" s="25"/>
      <c r="UE406" s="25"/>
      <c r="UF406" s="25"/>
    </row>
    <row r="407" spans="4:552" x14ac:dyDescent="0.25"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5"/>
      <c r="AE407" s="5"/>
      <c r="AF407" s="5"/>
      <c r="UA407" s="25"/>
      <c r="UB407" s="25"/>
      <c r="UC407" s="25"/>
      <c r="UD407" s="25"/>
      <c r="UE407" s="25"/>
      <c r="UF407" s="25"/>
    </row>
    <row r="408" spans="4:552" x14ac:dyDescent="0.25"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5"/>
      <c r="AE408" s="5"/>
      <c r="AF408" s="5"/>
      <c r="UA408" s="25"/>
      <c r="UB408" s="25"/>
      <c r="UC408" s="25"/>
      <c r="UD408" s="25"/>
      <c r="UE408" s="25"/>
      <c r="UF408" s="25"/>
    </row>
    <row r="409" spans="4:552" x14ac:dyDescent="0.25"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5"/>
      <c r="AE409" s="5"/>
      <c r="AF409" s="5"/>
      <c r="UA409" s="25"/>
      <c r="UB409" s="25"/>
      <c r="UC409" s="25"/>
      <c r="UD409" s="25"/>
      <c r="UE409" s="25"/>
      <c r="UF409" s="25"/>
    </row>
    <row r="410" spans="4:552" x14ac:dyDescent="0.25"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5"/>
      <c r="AE410" s="5"/>
      <c r="AF410" s="5"/>
      <c r="UA410" s="25"/>
      <c r="UB410" s="25"/>
      <c r="UC410" s="25"/>
      <c r="UD410" s="25"/>
      <c r="UE410" s="25"/>
      <c r="UF410" s="25"/>
    </row>
    <row r="411" spans="4:552" x14ac:dyDescent="0.25"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5"/>
      <c r="AE411" s="5"/>
      <c r="AF411" s="5"/>
      <c r="UA411" s="25"/>
      <c r="UB411" s="25"/>
      <c r="UC411" s="25"/>
      <c r="UD411" s="25"/>
      <c r="UE411" s="25"/>
      <c r="UF411" s="25"/>
    </row>
    <row r="412" spans="4:552" x14ac:dyDescent="0.25"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5"/>
      <c r="AE412" s="5"/>
      <c r="AF412" s="5"/>
      <c r="UA412" s="25"/>
      <c r="UB412" s="25"/>
      <c r="UC412" s="25"/>
      <c r="UD412" s="25"/>
      <c r="UE412" s="25"/>
      <c r="UF412" s="25"/>
    </row>
    <row r="413" spans="4:552" x14ac:dyDescent="0.25"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5"/>
      <c r="AE413" s="5"/>
      <c r="AF413" s="5"/>
      <c r="UA413" s="25"/>
      <c r="UB413" s="25"/>
      <c r="UC413" s="25"/>
      <c r="UD413" s="25"/>
      <c r="UE413" s="25"/>
      <c r="UF413" s="25"/>
    </row>
    <row r="414" spans="4:552" x14ac:dyDescent="0.25"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5"/>
      <c r="AE414" s="5"/>
      <c r="AF414" s="5"/>
      <c r="UA414" s="25"/>
      <c r="UB414" s="25"/>
      <c r="UC414" s="25"/>
      <c r="UD414" s="25"/>
      <c r="UE414" s="25"/>
      <c r="UF414" s="25"/>
    </row>
    <row r="415" spans="4:552" x14ac:dyDescent="0.25"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5"/>
      <c r="AE415" s="5"/>
      <c r="AF415" s="5"/>
      <c r="UA415" s="25"/>
      <c r="UB415" s="25"/>
      <c r="UC415" s="25"/>
      <c r="UD415" s="25"/>
      <c r="UE415" s="25"/>
      <c r="UF415" s="25"/>
    </row>
    <row r="416" spans="4:552" x14ac:dyDescent="0.25"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5"/>
      <c r="AE416" s="5"/>
      <c r="AF416" s="5"/>
      <c r="UA416" s="25"/>
      <c r="UB416" s="25"/>
      <c r="UC416" s="25"/>
      <c r="UD416" s="25"/>
      <c r="UE416" s="25"/>
      <c r="UF416" s="25"/>
    </row>
    <row r="417" spans="4:552" x14ac:dyDescent="0.25"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5"/>
      <c r="AE417" s="5"/>
      <c r="AF417" s="5"/>
      <c r="UA417" s="25"/>
      <c r="UB417" s="25"/>
      <c r="UC417" s="25"/>
      <c r="UD417" s="25"/>
      <c r="UE417" s="25"/>
      <c r="UF417" s="25"/>
    </row>
    <row r="418" spans="4:552" x14ac:dyDescent="0.25"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5"/>
      <c r="AE418" s="5"/>
      <c r="AF418" s="5"/>
      <c r="UA418" s="25"/>
      <c r="UB418" s="25"/>
      <c r="UC418" s="25"/>
      <c r="UD418" s="25"/>
      <c r="UE418" s="25"/>
      <c r="UF418" s="25"/>
    </row>
    <row r="419" spans="4:552" x14ac:dyDescent="0.25"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5"/>
      <c r="AE419" s="5"/>
      <c r="AF419" s="5"/>
      <c r="UA419" s="25"/>
      <c r="UB419" s="25"/>
      <c r="UC419" s="25"/>
      <c r="UD419" s="25"/>
      <c r="UE419" s="25"/>
      <c r="UF419" s="25"/>
    </row>
    <row r="420" spans="4:552" x14ac:dyDescent="0.25"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5"/>
      <c r="AE420" s="5"/>
      <c r="AF420" s="5"/>
      <c r="UA420" s="25"/>
      <c r="UB420" s="25"/>
      <c r="UC420" s="25"/>
      <c r="UD420" s="25"/>
      <c r="UE420" s="25"/>
      <c r="UF420" s="25"/>
    </row>
    <row r="421" spans="4:552" x14ac:dyDescent="0.25"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5"/>
      <c r="AE421" s="5"/>
      <c r="AF421" s="5"/>
      <c r="UA421" s="25"/>
      <c r="UB421" s="25"/>
      <c r="UC421" s="25"/>
      <c r="UD421" s="25"/>
      <c r="UE421" s="25"/>
      <c r="UF421" s="25"/>
    </row>
    <row r="422" spans="4:552" x14ac:dyDescent="0.25"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5"/>
      <c r="AE422" s="5"/>
      <c r="AF422" s="5"/>
      <c r="UA422" s="25"/>
      <c r="UB422" s="25"/>
      <c r="UC422" s="25"/>
      <c r="UD422" s="25"/>
      <c r="UE422" s="25"/>
      <c r="UF422" s="25"/>
    </row>
    <row r="423" spans="4:552" x14ac:dyDescent="0.25"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5"/>
      <c r="AE423" s="5"/>
      <c r="AF423" s="5"/>
      <c r="UA423" s="25"/>
      <c r="UB423" s="25"/>
      <c r="UC423" s="25"/>
      <c r="UD423" s="25"/>
      <c r="UE423" s="25"/>
      <c r="UF423" s="25"/>
    </row>
    <row r="424" spans="4:552" x14ac:dyDescent="0.25"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5"/>
      <c r="AE424" s="5"/>
      <c r="AF424" s="5"/>
      <c r="UA424" s="25"/>
      <c r="UB424" s="25"/>
      <c r="UC424" s="25"/>
      <c r="UD424" s="25"/>
      <c r="UE424" s="25"/>
      <c r="UF424" s="25"/>
    </row>
    <row r="425" spans="4:552" x14ac:dyDescent="0.25"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5"/>
      <c r="AE425" s="5"/>
      <c r="AF425" s="5"/>
      <c r="UA425" s="25"/>
      <c r="UB425" s="25"/>
      <c r="UC425" s="25"/>
      <c r="UD425" s="25"/>
      <c r="UE425" s="25"/>
      <c r="UF425" s="25"/>
    </row>
    <row r="426" spans="4:552" x14ac:dyDescent="0.25"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5"/>
      <c r="AE426" s="5"/>
      <c r="AF426" s="5"/>
      <c r="UA426" s="25"/>
      <c r="UB426" s="25"/>
      <c r="UC426" s="25"/>
      <c r="UD426" s="25"/>
      <c r="UE426" s="25"/>
      <c r="UF426" s="25"/>
    </row>
    <row r="427" spans="4:552" x14ac:dyDescent="0.25"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5"/>
      <c r="AE427" s="5"/>
      <c r="AF427" s="5"/>
      <c r="UA427" s="25"/>
      <c r="UB427" s="25"/>
      <c r="UC427" s="25"/>
      <c r="UD427" s="25"/>
      <c r="UE427" s="25"/>
      <c r="UF427" s="25"/>
    </row>
    <row r="428" spans="4:552" x14ac:dyDescent="0.25"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5"/>
      <c r="AE428" s="5"/>
      <c r="AF428" s="5"/>
      <c r="UA428" s="25"/>
      <c r="UB428" s="25"/>
      <c r="UC428" s="25"/>
      <c r="UD428" s="25"/>
      <c r="UE428" s="25"/>
      <c r="UF428" s="25"/>
    </row>
    <row r="429" spans="4:552" x14ac:dyDescent="0.25"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5"/>
      <c r="AE429" s="5"/>
      <c r="AF429" s="5"/>
      <c r="UA429" s="25"/>
      <c r="UB429" s="25"/>
      <c r="UC429" s="25"/>
      <c r="UD429" s="25"/>
      <c r="UE429" s="25"/>
      <c r="UF429" s="25"/>
    </row>
    <row r="430" spans="4:552" x14ac:dyDescent="0.25"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5"/>
      <c r="AE430" s="5"/>
      <c r="AF430" s="5"/>
      <c r="UA430" s="25"/>
      <c r="UB430" s="25"/>
      <c r="UC430" s="25"/>
      <c r="UD430" s="25"/>
      <c r="UE430" s="25"/>
      <c r="UF430" s="25"/>
    </row>
    <row r="431" spans="4:552" x14ac:dyDescent="0.25"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5"/>
      <c r="AE431" s="5"/>
      <c r="AF431" s="5"/>
      <c r="UA431" s="25"/>
      <c r="UB431" s="25"/>
      <c r="UC431" s="25"/>
      <c r="UD431" s="25"/>
      <c r="UE431" s="25"/>
      <c r="UF431" s="25"/>
    </row>
    <row r="432" spans="4:552" x14ac:dyDescent="0.25"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5"/>
      <c r="AE432" s="5"/>
      <c r="AF432" s="5"/>
      <c r="UA432" s="25"/>
      <c r="UB432" s="25"/>
      <c r="UC432" s="25"/>
      <c r="UD432" s="25"/>
      <c r="UE432" s="25"/>
      <c r="UF432" s="25"/>
    </row>
    <row r="433" spans="4:552" x14ac:dyDescent="0.25"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5"/>
      <c r="AE433" s="5"/>
      <c r="AF433" s="5"/>
      <c r="UA433" s="25"/>
      <c r="UB433" s="25"/>
      <c r="UC433" s="25"/>
      <c r="UD433" s="25"/>
      <c r="UE433" s="25"/>
      <c r="UF433" s="25"/>
    </row>
    <row r="434" spans="4:552" x14ac:dyDescent="0.25"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5"/>
      <c r="AE434" s="5"/>
      <c r="AF434" s="5"/>
      <c r="UA434" s="25"/>
      <c r="UB434" s="25"/>
      <c r="UC434" s="25"/>
      <c r="UD434" s="25"/>
      <c r="UE434" s="25"/>
      <c r="UF434" s="25"/>
    </row>
    <row r="435" spans="4:552" x14ac:dyDescent="0.25"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5"/>
      <c r="AE435" s="5"/>
      <c r="AF435" s="5"/>
      <c r="UA435" s="25"/>
      <c r="UB435" s="25"/>
      <c r="UC435" s="25"/>
      <c r="UD435" s="25"/>
      <c r="UE435" s="25"/>
      <c r="UF435" s="25"/>
    </row>
    <row r="436" spans="4:552" x14ac:dyDescent="0.25"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5"/>
      <c r="AE436" s="5"/>
      <c r="AF436" s="5"/>
      <c r="UA436" s="25"/>
      <c r="UB436" s="25"/>
      <c r="UC436" s="25"/>
      <c r="UD436" s="25"/>
      <c r="UE436" s="25"/>
      <c r="UF436" s="25"/>
    </row>
    <row r="437" spans="4:552" x14ac:dyDescent="0.25"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5"/>
      <c r="AE437" s="5"/>
      <c r="AF437" s="5"/>
      <c r="UA437" s="25"/>
      <c r="UB437" s="25"/>
      <c r="UC437" s="25"/>
      <c r="UD437" s="25"/>
      <c r="UE437" s="25"/>
      <c r="UF437" s="25"/>
    </row>
    <row r="438" spans="4:552" x14ac:dyDescent="0.25"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5"/>
      <c r="AE438" s="5"/>
      <c r="AF438" s="5"/>
      <c r="UA438" s="25"/>
      <c r="UB438" s="25"/>
      <c r="UC438" s="25"/>
      <c r="UD438" s="25"/>
      <c r="UE438" s="25"/>
      <c r="UF438" s="25"/>
    </row>
    <row r="439" spans="4:552" x14ac:dyDescent="0.25"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5"/>
      <c r="AE439" s="5"/>
      <c r="AF439" s="5"/>
      <c r="UA439" s="25"/>
      <c r="UB439" s="25"/>
      <c r="UC439" s="25"/>
      <c r="UD439" s="25"/>
      <c r="UE439" s="25"/>
      <c r="UF439" s="25"/>
    </row>
    <row r="440" spans="4:552" x14ac:dyDescent="0.25"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5"/>
      <c r="AE440" s="5"/>
      <c r="AF440" s="5"/>
      <c r="UA440" s="25"/>
      <c r="UB440" s="25"/>
      <c r="UC440" s="25"/>
      <c r="UD440" s="25"/>
      <c r="UE440" s="25"/>
      <c r="UF440" s="25"/>
    </row>
    <row r="441" spans="4:552" x14ac:dyDescent="0.25"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5"/>
      <c r="AE441" s="5"/>
      <c r="AF441" s="5"/>
      <c r="UA441" s="25"/>
      <c r="UB441" s="25"/>
      <c r="UC441" s="25"/>
      <c r="UD441" s="25"/>
      <c r="UE441" s="25"/>
      <c r="UF441" s="25"/>
    </row>
    <row r="442" spans="4:552" x14ac:dyDescent="0.25"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5"/>
      <c r="AE442" s="5"/>
      <c r="AF442" s="5"/>
      <c r="UA442" s="25"/>
      <c r="UB442" s="25"/>
      <c r="UC442" s="25"/>
      <c r="UD442" s="25"/>
      <c r="UE442" s="25"/>
      <c r="UF442" s="25"/>
    </row>
    <row r="443" spans="4:552" x14ac:dyDescent="0.25"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5"/>
      <c r="AE443" s="5"/>
      <c r="AF443" s="5"/>
      <c r="UA443" s="25"/>
      <c r="UB443" s="25"/>
      <c r="UC443" s="25"/>
      <c r="UD443" s="25"/>
      <c r="UE443" s="25"/>
      <c r="UF443" s="25"/>
    </row>
    <row r="444" spans="4:552" x14ac:dyDescent="0.25"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5"/>
      <c r="AE444" s="5"/>
      <c r="AF444" s="5"/>
    </row>
    <row r="445" spans="4:552" x14ac:dyDescent="0.25"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5"/>
      <c r="AE445" s="5"/>
      <c r="AF445" s="5"/>
    </row>
    <row r="446" spans="4:552" x14ac:dyDescent="0.25"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5"/>
      <c r="AE446" s="5"/>
      <c r="AF446" s="5"/>
    </row>
    <row r="447" spans="4:552" x14ac:dyDescent="0.25"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5"/>
      <c r="AE447" s="5"/>
      <c r="AF447" s="5"/>
    </row>
    <row r="448" spans="4:552" x14ac:dyDescent="0.25"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5"/>
      <c r="AE448" s="5"/>
      <c r="AF448" s="5"/>
    </row>
    <row r="449" spans="4:32" x14ac:dyDescent="0.25"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5"/>
      <c r="AE449" s="5"/>
      <c r="AF449" s="5"/>
    </row>
    <row r="450" spans="4:32" x14ac:dyDescent="0.25"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5"/>
      <c r="AE450" s="5"/>
      <c r="AF450" s="5"/>
    </row>
    <row r="451" spans="4:32" x14ac:dyDescent="0.25"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5"/>
      <c r="AE451" s="5"/>
      <c r="AF451" s="5"/>
    </row>
    <row r="452" spans="4:32" x14ac:dyDescent="0.25"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5"/>
      <c r="AE452" s="5"/>
      <c r="AF452" s="5"/>
    </row>
    <row r="453" spans="4:32" x14ac:dyDescent="0.25"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5"/>
      <c r="AE453" s="5"/>
      <c r="AF453" s="5"/>
    </row>
    <row r="454" spans="4:32" x14ac:dyDescent="0.25"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5"/>
      <c r="AE454" s="5"/>
      <c r="AF454" s="5"/>
    </row>
    <row r="455" spans="4:32" x14ac:dyDescent="0.25"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5"/>
      <c r="AE455" s="5"/>
      <c r="AF455" s="5"/>
    </row>
    <row r="456" spans="4:32" x14ac:dyDescent="0.25"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5"/>
      <c r="AE456" s="5"/>
      <c r="AF456" s="5"/>
    </row>
    <row r="457" spans="4:32" x14ac:dyDescent="0.25"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5"/>
      <c r="AE457" s="5"/>
      <c r="AF457" s="5"/>
    </row>
    <row r="458" spans="4:32" x14ac:dyDescent="0.25"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5"/>
      <c r="AE458" s="5"/>
      <c r="AF458" s="5"/>
    </row>
    <row r="459" spans="4:32" x14ac:dyDescent="0.25"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5"/>
      <c r="AE459" s="5"/>
      <c r="AF459" s="5"/>
    </row>
    <row r="460" spans="4:32" x14ac:dyDescent="0.25"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5"/>
      <c r="AE460" s="5"/>
      <c r="AF460" s="5"/>
    </row>
    <row r="461" spans="4:32" x14ac:dyDescent="0.25"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5"/>
      <c r="AE461" s="5"/>
      <c r="AF461" s="5"/>
    </row>
    <row r="462" spans="4:32" x14ac:dyDescent="0.25"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5"/>
      <c r="AE462" s="5"/>
      <c r="AF462" s="5"/>
    </row>
    <row r="463" spans="4:32" x14ac:dyDescent="0.25"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5"/>
      <c r="AE463" s="5"/>
      <c r="AF463" s="5"/>
    </row>
    <row r="464" spans="4:32" x14ac:dyDescent="0.25"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5"/>
      <c r="AE464" s="5"/>
      <c r="AF464" s="5"/>
    </row>
    <row r="465" spans="4:32" x14ac:dyDescent="0.25"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5"/>
      <c r="AE465" s="5"/>
      <c r="AF465" s="5"/>
    </row>
    <row r="466" spans="4:32" x14ac:dyDescent="0.25"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5"/>
      <c r="AE466" s="5"/>
      <c r="AF466" s="5"/>
    </row>
    <row r="467" spans="4:32" x14ac:dyDescent="0.25"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5"/>
      <c r="AE467" s="5"/>
      <c r="AF467" s="5"/>
    </row>
    <row r="468" spans="4:32" x14ac:dyDescent="0.25"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5"/>
      <c r="AE468" s="5"/>
      <c r="AF468" s="5"/>
    </row>
    <row r="469" spans="4:32" x14ac:dyDescent="0.25"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5"/>
      <c r="AE469" s="5"/>
      <c r="AF469" s="5"/>
    </row>
    <row r="470" spans="4:32" x14ac:dyDescent="0.25"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5"/>
      <c r="AE470" s="5"/>
      <c r="AF470" s="5"/>
    </row>
    <row r="471" spans="4:32" x14ac:dyDescent="0.25"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5"/>
      <c r="AE471" s="5"/>
      <c r="AF471" s="5"/>
    </row>
    <row r="472" spans="4:32" x14ac:dyDescent="0.25"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5"/>
      <c r="AE472" s="5"/>
      <c r="AF472" s="5"/>
    </row>
    <row r="473" spans="4:32" x14ac:dyDescent="0.25"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5"/>
      <c r="AE473" s="5"/>
      <c r="AF473" s="5"/>
    </row>
    <row r="474" spans="4:32" x14ac:dyDescent="0.25"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5"/>
      <c r="AE474" s="5"/>
      <c r="AF474" s="5"/>
    </row>
    <row r="475" spans="4:32" x14ac:dyDescent="0.25"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5"/>
      <c r="AE475" s="5"/>
      <c r="AF475" s="5"/>
    </row>
    <row r="476" spans="4:32" x14ac:dyDescent="0.25"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5"/>
      <c r="AE476" s="5"/>
      <c r="AF476" s="5"/>
    </row>
    <row r="477" spans="4:32" x14ac:dyDescent="0.25"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5"/>
      <c r="AE477" s="5"/>
      <c r="AF477" s="5"/>
    </row>
    <row r="478" spans="4:32" x14ac:dyDescent="0.25"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5"/>
      <c r="AE478" s="5"/>
      <c r="AF478" s="5"/>
    </row>
    <row r="479" spans="4:32" x14ac:dyDescent="0.25"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5"/>
      <c r="AE479" s="5"/>
      <c r="AF479" s="5"/>
    </row>
    <row r="480" spans="4:32" x14ac:dyDescent="0.25"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5"/>
      <c r="AE480" s="5"/>
      <c r="AF480" s="5"/>
    </row>
    <row r="481" spans="4:32" x14ac:dyDescent="0.25"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5"/>
      <c r="AE481" s="5"/>
      <c r="AF481" s="5"/>
    </row>
    <row r="482" spans="4:32" x14ac:dyDescent="0.25"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5"/>
      <c r="AE482" s="5"/>
      <c r="AF482" s="5"/>
    </row>
    <row r="483" spans="4:32" x14ac:dyDescent="0.25"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5"/>
      <c r="AE483" s="5"/>
      <c r="AF483" s="5"/>
    </row>
    <row r="484" spans="4:32" x14ac:dyDescent="0.25"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5"/>
      <c r="AE484" s="5"/>
      <c r="AF484" s="5"/>
    </row>
    <row r="485" spans="4:32" x14ac:dyDescent="0.25"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5"/>
      <c r="AE485" s="5"/>
      <c r="AF485" s="5"/>
    </row>
    <row r="486" spans="4:32" x14ac:dyDescent="0.25"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5"/>
      <c r="AE486" s="5"/>
      <c r="AF486" s="5"/>
    </row>
    <row r="487" spans="4:32" x14ac:dyDescent="0.25"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5"/>
      <c r="AE487" s="5"/>
      <c r="AF487" s="5"/>
    </row>
    <row r="488" spans="4:32" x14ac:dyDescent="0.25"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5"/>
      <c r="AE488" s="5"/>
      <c r="AF488" s="5"/>
    </row>
    <row r="489" spans="4:32" x14ac:dyDescent="0.25"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5"/>
      <c r="AE489" s="5"/>
      <c r="AF489" s="5"/>
    </row>
    <row r="490" spans="4:32" x14ac:dyDescent="0.25"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5"/>
      <c r="AE490" s="5"/>
      <c r="AF490" s="5"/>
    </row>
    <row r="491" spans="4:32" x14ac:dyDescent="0.25"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5"/>
      <c r="AE491" s="5"/>
      <c r="AF491" s="5"/>
    </row>
    <row r="492" spans="4:32" x14ac:dyDescent="0.25"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5"/>
      <c r="AE492" s="5"/>
      <c r="AF492" s="5"/>
    </row>
    <row r="493" spans="4:32" x14ac:dyDescent="0.25"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5"/>
      <c r="AE493" s="5"/>
      <c r="AF493" s="5"/>
    </row>
    <row r="494" spans="4:32" x14ac:dyDescent="0.25"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5"/>
      <c r="AE494" s="5"/>
      <c r="AF494" s="5"/>
    </row>
    <row r="495" spans="4:32" x14ac:dyDescent="0.25"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5"/>
      <c r="AE495" s="5"/>
      <c r="AF495" s="5"/>
    </row>
    <row r="496" spans="4:32" x14ac:dyDescent="0.25"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5"/>
      <c r="AE496" s="5"/>
      <c r="AF496" s="5"/>
    </row>
    <row r="497" spans="4:32" x14ac:dyDescent="0.25"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5"/>
      <c r="AE497" s="5"/>
      <c r="AF497" s="5"/>
    </row>
    <row r="498" spans="4:32" x14ac:dyDescent="0.25"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5"/>
      <c r="AE498" s="5"/>
      <c r="AF498" s="5"/>
    </row>
    <row r="499" spans="4:32" x14ac:dyDescent="0.25"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5"/>
      <c r="AE499" s="5"/>
      <c r="AF499" s="5"/>
    </row>
    <row r="500" spans="4:32" x14ac:dyDescent="0.25"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5"/>
      <c r="AE500" s="5"/>
      <c r="AF500" s="5"/>
    </row>
    <row r="501" spans="4:32" x14ac:dyDescent="0.25"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5"/>
      <c r="AE501" s="5"/>
      <c r="AF501" s="5"/>
    </row>
    <row r="502" spans="4:32" x14ac:dyDescent="0.25"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5"/>
      <c r="AE502" s="5"/>
      <c r="AF502" s="5"/>
    </row>
    <row r="503" spans="4:32" x14ac:dyDescent="0.25"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5"/>
      <c r="AE503" s="5"/>
      <c r="AF503" s="5"/>
    </row>
    <row r="504" spans="4:32" x14ac:dyDescent="0.25"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5"/>
      <c r="AE504" s="5"/>
      <c r="AF504" s="5"/>
    </row>
    <row r="505" spans="4:32" x14ac:dyDescent="0.25"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5"/>
      <c r="AE505" s="5"/>
      <c r="AF505" s="5"/>
    </row>
    <row r="506" spans="4:32" x14ac:dyDescent="0.25"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5"/>
      <c r="AE506" s="5"/>
      <c r="AF506" s="5"/>
    </row>
    <row r="507" spans="4:32" x14ac:dyDescent="0.25"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5"/>
      <c r="AE507" s="5"/>
      <c r="AF507" s="5"/>
    </row>
    <row r="508" spans="4:32" x14ac:dyDescent="0.25"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5"/>
      <c r="AE508" s="5"/>
      <c r="AF508" s="5"/>
    </row>
    <row r="509" spans="4:32" x14ac:dyDescent="0.25"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5"/>
      <c r="AE509" s="5"/>
      <c r="AF509" s="5"/>
    </row>
    <row r="510" spans="4:32" x14ac:dyDescent="0.25"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5"/>
      <c r="AE510" s="5"/>
      <c r="AF510" s="5"/>
    </row>
    <row r="511" spans="4:32" x14ac:dyDescent="0.25"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5"/>
      <c r="AE511" s="5"/>
      <c r="AF511" s="5"/>
    </row>
    <row r="512" spans="4:32" x14ac:dyDescent="0.25"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5"/>
      <c r="AE512" s="5"/>
      <c r="AF512" s="5"/>
    </row>
    <row r="513" spans="4:32" x14ac:dyDescent="0.25"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5"/>
      <c r="AE513" s="5"/>
      <c r="AF513" s="5"/>
    </row>
    <row r="514" spans="4:32" x14ac:dyDescent="0.25"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5"/>
      <c r="AE514" s="5"/>
      <c r="AF514" s="5"/>
    </row>
    <row r="515" spans="4:32" x14ac:dyDescent="0.25"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5"/>
      <c r="AE515" s="5"/>
      <c r="AF515" s="5"/>
    </row>
    <row r="516" spans="4:32" x14ac:dyDescent="0.25"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5"/>
      <c r="AE516" s="5"/>
      <c r="AF516" s="5"/>
    </row>
    <row r="517" spans="4:32" x14ac:dyDescent="0.25"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5"/>
      <c r="AE517" s="5"/>
      <c r="AF517" s="5"/>
    </row>
    <row r="518" spans="4:32" x14ac:dyDescent="0.25"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5"/>
      <c r="AE518" s="5"/>
      <c r="AF518" s="5"/>
    </row>
    <row r="519" spans="4:32" x14ac:dyDescent="0.25"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5"/>
      <c r="AE519" s="5"/>
      <c r="AF519" s="5"/>
    </row>
    <row r="520" spans="4:32" x14ac:dyDescent="0.25"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5"/>
      <c r="AE520" s="5"/>
      <c r="AF520" s="5"/>
    </row>
    <row r="521" spans="4:32" x14ac:dyDescent="0.25"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5"/>
      <c r="AE521" s="5"/>
      <c r="AF521" s="5"/>
    </row>
    <row r="522" spans="4:32" x14ac:dyDescent="0.25"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5"/>
      <c r="AE522" s="5"/>
      <c r="AF522" s="5"/>
    </row>
    <row r="523" spans="4:32" x14ac:dyDescent="0.25"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5"/>
      <c r="AE523" s="5"/>
      <c r="AF523" s="5"/>
    </row>
    <row r="524" spans="4:32" x14ac:dyDescent="0.25"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5"/>
      <c r="AE524" s="5"/>
      <c r="AF524" s="5"/>
    </row>
    <row r="525" spans="4:32" x14ac:dyDescent="0.25"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5"/>
      <c r="AE525" s="5"/>
      <c r="AF525" s="5"/>
    </row>
    <row r="526" spans="4:32" x14ac:dyDescent="0.25"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5"/>
      <c r="AE526" s="5"/>
      <c r="AF526" s="5"/>
    </row>
    <row r="527" spans="4:32" x14ac:dyDescent="0.25"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5"/>
      <c r="AE527" s="5"/>
      <c r="AF527" s="5"/>
    </row>
    <row r="528" spans="4:32" x14ac:dyDescent="0.25"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5"/>
      <c r="AE528" s="5"/>
      <c r="AF528" s="5"/>
    </row>
    <row r="529" spans="4:32" x14ac:dyDescent="0.25"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5"/>
      <c r="AE529" s="5"/>
      <c r="AF529" s="5"/>
    </row>
    <row r="530" spans="4:32" x14ac:dyDescent="0.25"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5"/>
      <c r="AE530" s="5"/>
      <c r="AF530" s="5"/>
    </row>
    <row r="531" spans="4:32" x14ac:dyDescent="0.25"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5"/>
      <c r="AE531" s="5"/>
      <c r="AF531" s="5"/>
    </row>
    <row r="532" spans="4:32" x14ac:dyDescent="0.25"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5"/>
      <c r="AE532" s="5"/>
      <c r="AF532" s="5"/>
    </row>
    <row r="533" spans="4:32" x14ac:dyDescent="0.25"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5"/>
      <c r="AE533" s="5"/>
      <c r="AF533" s="5"/>
    </row>
    <row r="534" spans="4:32" x14ac:dyDescent="0.25"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5"/>
      <c r="AE534" s="5"/>
      <c r="AF534" s="5"/>
    </row>
    <row r="535" spans="4:32" x14ac:dyDescent="0.25"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5"/>
      <c r="AE535" s="5"/>
      <c r="AF535" s="5"/>
    </row>
    <row r="536" spans="4:32" x14ac:dyDescent="0.25"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5"/>
      <c r="AE536" s="5"/>
      <c r="AF536" s="5"/>
    </row>
    <row r="537" spans="4:32" x14ac:dyDescent="0.25"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5"/>
      <c r="AE537" s="5"/>
      <c r="AF537" s="5"/>
    </row>
    <row r="538" spans="4:32" x14ac:dyDescent="0.25"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5"/>
      <c r="AE538" s="5"/>
      <c r="AF538" s="5"/>
    </row>
    <row r="539" spans="4:32" x14ac:dyDescent="0.25"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5"/>
      <c r="AE539" s="5"/>
      <c r="AF539" s="5"/>
    </row>
    <row r="540" spans="4:32" x14ac:dyDescent="0.25"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5"/>
      <c r="AE540" s="5"/>
      <c r="AF540" s="5"/>
    </row>
    <row r="541" spans="4:32" x14ac:dyDescent="0.25"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5"/>
      <c r="AE541" s="5"/>
      <c r="AF541" s="5"/>
    </row>
    <row r="542" spans="4:32" x14ac:dyDescent="0.25"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5"/>
      <c r="AE542" s="5"/>
      <c r="AF542" s="5"/>
    </row>
    <row r="543" spans="4:32" x14ac:dyDescent="0.25"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5"/>
      <c r="AE543" s="5"/>
      <c r="AF543" s="5"/>
    </row>
    <row r="544" spans="4:32" x14ac:dyDescent="0.25"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5"/>
      <c r="AE544" s="5"/>
      <c r="AF544" s="5"/>
    </row>
    <row r="545" spans="4:32" x14ac:dyDescent="0.25"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5"/>
      <c r="AE545" s="5"/>
      <c r="AF545" s="5"/>
    </row>
    <row r="546" spans="4:32" x14ac:dyDescent="0.25"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5"/>
      <c r="AE546" s="5"/>
      <c r="AF546" s="5"/>
    </row>
    <row r="547" spans="4:32" x14ac:dyDescent="0.25"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5"/>
      <c r="AE547" s="5"/>
      <c r="AF547" s="5"/>
    </row>
    <row r="548" spans="4:32" x14ac:dyDescent="0.25"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5"/>
      <c r="AE548" s="5"/>
      <c r="AF548" s="5"/>
    </row>
    <row r="549" spans="4:32" x14ac:dyDescent="0.25"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5"/>
      <c r="AE549" s="5"/>
      <c r="AF549" s="5"/>
    </row>
    <row r="550" spans="4:32" x14ac:dyDescent="0.25"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5"/>
      <c r="AE550" s="5"/>
      <c r="AF550" s="5"/>
    </row>
    <row r="551" spans="4:32" x14ac:dyDescent="0.25"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5"/>
      <c r="AE551" s="5"/>
      <c r="AF551" s="5"/>
    </row>
    <row r="552" spans="4:32" x14ac:dyDescent="0.25"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5"/>
      <c r="AE552" s="5"/>
      <c r="AF552" s="5"/>
    </row>
    <row r="553" spans="4:32" x14ac:dyDescent="0.25"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5"/>
      <c r="AE553" s="5"/>
      <c r="AF553" s="5"/>
    </row>
    <row r="554" spans="4:32" x14ac:dyDescent="0.25"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5"/>
      <c r="AE554" s="5"/>
      <c r="AF554" s="5"/>
    </row>
    <row r="555" spans="4:32" x14ac:dyDescent="0.25"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5"/>
      <c r="AE555" s="5"/>
      <c r="AF555" s="5"/>
    </row>
    <row r="556" spans="4:32" x14ac:dyDescent="0.25"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5"/>
      <c r="AE556" s="5"/>
      <c r="AF556" s="5"/>
    </row>
    <row r="557" spans="4:32" x14ac:dyDescent="0.25"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5"/>
      <c r="AE557" s="5"/>
      <c r="AF557" s="5"/>
    </row>
    <row r="558" spans="4:32" x14ac:dyDescent="0.25"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5"/>
      <c r="AE558" s="5"/>
      <c r="AF558" s="5"/>
    </row>
    <row r="559" spans="4:32" x14ac:dyDescent="0.25"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5"/>
      <c r="AE559" s="5"/>
      <c r="AF559" s="5"/>
    </row>
    <row r="560" spans="4:32" x14ac:dyDescent="0.25"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5"/>
      <c r="AE560" s="5"/>
      <c r="AF560" s="5"/>
    </row>
    <row r="561" spans="4:32" x14ac:dyDescent="0.25"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5"/>
      <c r="AE561" s="5"/>
      <c r="AF561" s="5"/>
    </row>
    <row r="562" spans="4:32" x14ac:dyDescent="0.25"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5"/>
      <c r="AE562" s="5"/>
      <c r="AF562" s="5"/>
    </row>
    <row r="563" spans="4:32" x14ac:dyDescent="0.25"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5"/>
      <c r="AE563" s="5"/>
      <c r="AF563" s="5"/>
    </row>
    <row r="564" spans="4:32" x14ac:dyDescent="0.25"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5"/>
      <c r="AE564" s="5"/>
      <c r="AF564" s="5"/>
    </row>
    <row r="565" spans="4:32" x14ac:dyDescent="0.25"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5"/>
      <c r="AE565" s="5"/>
      <c r="AF565" s="5"/>
    </row>
    <row r="566" spans="4:32" x14ac:dyDescent="0.25"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5"/>
      <c r="AE566" s="5"/>
      <c r="AF566" s="5"/>
    </row>
    <row r="567" spans="4:32" x14ac:dyDescent="0.25"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5"/>
      <c r="AE567" s="5"/>
      <c r="AF567" s="5"/>
    </row>
    <row r="568" spans="4:32" x14ac:dyDescent="0.25"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5"/>
      <c r="AE568" s="5"/>
      <c r="AF568" s="5"/>
    </row>
    <row r="569" spans="4:32" x14ac:dyDescent="0.25"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5"/>
      <c r="AE569" s="5"/>
      <c r="AF569" s="5"/>
    </row>
    <row r="570" spans="4:32" x14ac:dyDescent="0.25"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5"/>
      <c r="AE570" s="5"/>
      <c r="AF570" s="5"/>
    </row>
    <row r="571" spans="4:32" x14ac:dyDescent="0.25"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5"/>
      <c r="AE571" s="5"/>
      <c r="AF571" s="5"/>
    </row>
    <row r="572" spans="4:32" x14ac:dyDescent="0.25"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5"/>
      <c r="AE572" s="5"/>
      <c r="AF572" s="5"/>
    </row>
    <row r="573" spans="4:32" x14ac:dyDescent="0.25"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5"/>
      <c r="AE573" s="5"/>
      <c r="AF573" s="5"/>
    </row>
    <row r="574" spans="4:32" x14ac:dyDescent="0.25"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5"/>
      <c r="AE574" s="5"/>
      <c r="AF574" s="5"/>
    </row>
    <row r="575" spans="4:32" x14ac:dyDescent="0.25"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5"/>
      <c r="AE575" s="5"/>
      <c r="AF575" s="5"/>
    </row>
    <row r="576" spans="4:32" x14ac:dyDescent="0.25"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5"/>
      <c r="AE576" s="5"/>
      <c r="AF576" s="5"/>
    </row>
    <row r="577" spans="4:32" x14ac:dyDescent="0.25"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5"/>
      <c r="AE577" s="5"/>
      <c r="AF577" s="5"/>
    </row>
    <row r="578" spans="4:32" x14ac:dyDescent="0.25"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5"/>
      <c r="AE578" s="5"/>
      <c r="AF578" s="5"/>
    </row>
    <row r="579" spans="4:32" x14ac:dyDescent="0.25"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5"/>
      <c r="AE579" s="5"/>
      <c r="AF579" s="5"/>
    </row>
    <row r="580" spans="4:32" x14ac:dyDescent="0.25"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5"/>
      <c r="AE580" s="5"/>
      <c r="AF580" s="5"/>
    </row>
    <row r="581" spans="4:32" x14ac:dyDescent="0.25"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5"/>
      <c r="AE581" s="5"/>
      <c r="AF581" s="5"/>
    </row>
    <row r="582" spans="4:32" x14ac:dyDescent="0.25"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5"/>
      <c r="AE582" s="5"/>
      <c r="AF582" s="5"/>
    </row>
    <row r="583" spans="4:32" x14ac:dyDescent="0.25"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5"/>
      <c r="AE583" s="5"/>
      <c r="AF583" s="5"/>
    </row>
    <row r="584" spans="4:32" x14ac:dyDescent="0.25"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5"/>
      <c r="AE584" s="5"/>
      <c r="AF584" s="5"/>
    </row>
    <row r="585" spans="4:32" x14ac:dyDescent="0.25"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5"/>
      <c r="AE585" s="5"/>
      <c r="AF585" s="5"/>
    </row>
    <row r="586" spans="4:32" x14ac:dyDescent="0.25"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5"/>
      <c r="AE586" s="5"/>
      <c r="AF586" s="5"/>
    </row>
    <row r="587" spans="4:32" x14ac:dyDescent="0.25"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5"/>
      <c r="AE587" s="5"/>
      <c r="AF587" s="5"/>
    </row>
    <row r="588" spans="4:32" x14ac:dyDescent="0.25"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5"/>
      <c r="AE588" s="5"/>
      <c r="AF588" s="5"/>
    </row>
    <row r="589" spans="4:32" x14ac:dyDescent="0.25"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5"/>
      <c r="AE589" s="5"/>
      <c r="AF589" s="5"/>
    </row>
    <row r="590" spans="4:32" x14ac:dyDescent="0.25"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5"/>
      <c r="AE590" s="5"/>
      <c r="AF590" s="5"/>
    </row>
    <row r="591" spans="4:32" x14ac:dyDescent="0.25"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5"/>
      <c r="AE591" s="5"/>
      <c r="AF591" s="5"/>
    </row>
    <row r="592" spans="4:32" x14ac:dyDescent="0.25"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5"/>
      <c r="AE592" s="5"/>
      <c r="AF592" s="5"/>
    </row>
    <row r="593" spans="4:32" x14ac:dyDescent="0.25"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5"/>
      <c r="AE593" s="5"/>
      <c r="AF593" s="5"/>
    </row>
    <row r="594" spans="4:32" x14ac:dyDescent="0.25"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5"/>
      <c r="AE594" s="5"/>
      <c r="AF594" s="5"/>
    </row>
    <row r="595" spans="4:32" x14ac:dyDescent="0.25"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5"/>
      <c r="AE595" s="5"/>
      <c r="AF595" s="5"/>
    </row>
    <row r="596" spans="4:32" x14ac:dyDescent="0.25"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5"/>
      <c r="AE596" s="5"/>
      <c r="AF596" s="5"/>
    </row>
    <row r="597" spans="4:32" x14ac:dyDescent="0.25"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5"/>
      <c r="AE597" s="5"/>
      <c r="AF597" s="5"/>
    </row>
    <row r="598" spans="4:32" x14ac:dyDescent="0.25"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5"/>
      <c r="AE598" s="5"/>
      <c r="AF598" s="5"/>
    </row>
    <row r="599" spans="4:32" x14ac:dyDescent="0.25"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5"/>
      <c r="AE599" s="5"/>
      <c r="AF599" s="5"/>
    </row>
    <row r="600" spans="4:32" x14ac:dyDescent="0.25"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5"/>
      <c r="AE600" s="5"/>
      <c r="AF600" s="5"/>
    </row>
    <row r="601" spans="4:32" x14ac:dyDescent="0.25"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5"/>
      <c r="AE601" s="5"/>
      <c r="AF601" s="5"/>
    </row>
    <row r="602" spans="4:32" x14ac:dyDescent="0.25"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5"/>
      <c r="AE602" s="5"/>
      <c r="AF602" s="5"/>
    </row>
    <row r="603" spans="4:32" x14ac:dyDescent="0.25"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5"/>
      <c r="AE603" s="5"/>
      <c r="AF603" s="5"/>
    </row>
    <row r="604" spans="4:32" x14ac:dyDescent="0.25"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5"/>
      <c r="AE604" s="5"/>
      <c r="AF604" s="5"/>
    </row>
    <row r="605" spans="4:32" x14ac:dyDescent="0.25"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5"/>
      <c r="AE605" s="5"/>
      <c r="AF605" s="5"/>
    </row>
    <row r="606" spans="4:32" x14ac:dyDescent="0.25"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5"/>
      <c r="AE606" s="5"/>
      <c r="AF606" s="5"/>
    </row>
    <row r="607" spans="4:32" x14ac:dyDescent="0.25"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5"/>
      <c r="AE607" s="5"/>
      <c r="AF607" s="5"/>
    </row>
    <row r="608" spans="4:32" x14ac:dyDescent="0.25"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5"/>
      <c r="AE608" s="5"/>
      <c r="AF608" s="5"/>
    </row>
    <row r="609" spans="4:32" x14ac:dyDescent="0.25"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5"/>
      <c r="AE609" s="5"/>
      <c r="AF609" s="5"/>
    </row>
    <row r="610" spans="4:32" x14ac:dyDescent="0.25"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5"/>
      <c r="AE610" s="5"/>
      <c r="AF610" s="5"/>
    </row>
    <row r="611" spans="4:32" x14ac:dyDescent="0.25"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5"/>
      <c r="AE611" s="5"/>
      <c r="AF611" s="5"/>
    </row>
    <row r="612" spans="4:32" x14ac:dyDescent="0.25"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5"/>
      <c r="AE612" s="5"/>
      <c r="AF612" s="5"/>
    </row>
    <row r="613" spans="4:32" x14ac:dyDescent="0.25"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5"/>
      <c r="AE613" s="5"/>
      <c r="AF613" s="5"/>
    </row>
    <row r="614" spans="4:32" x14ac:dyDescent="0.25"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5"/>
      <c r="AE614" s="5"/>
      <c r="AF614" s="5"/>
    </row>
    <row r="615" spans="4:32" x14ac:dyDescent="0.25"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5"/>
      <c r="AE615" s="5"/>
      <c r="AF615" s="5"/>
    </row>
    <row r="616" spans="4:32" x14ac:dyDescent="0.25"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5"/>
      <c r="AE616" s="5"/>
      <c r="AF616" s="5"/>
    </row>
    <row r="617" spans="4:32" x14ac:dyDescent="0.25"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5"/>
      <c r="AE617" s="5"/>
      <c r="AF617" s="5"/>
    </row>
    <row r="618" spans="4:32" x14ac:dyDescent="0.25"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5"/>
      <c r="AE618" s="5"/>
      <c r="AF618" s="5"/>
    </row>
    <row r="619" spans="4:32" x14ac:dyDescent="0.25"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5"/>
      <c r="AE619" s="5"/>
      <c r="AF619" s="5"/>
    </row>
    <row r="620" spans="4:32" x14ac:dyDescent="0.25"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5"/>
      <c r="AE620" s="5"/>
      <c r="AF620" s="5"/>
    </row>
    <row r="621" spans="4:32" x14ac:dyDescent="0.25"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5"/>
      <c r="AE621" s="5"/>
      <c r="AF621" s="5"/>
    </row>
    <row r="622" spans="4:32" x14ac:dyDescent="0.25"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5"/>
      <c r="AE622" s="5"/>
      <c r="AF622" s="5"/>
    </row>
    <row r="623" spans="4:32" x14ac:dyDescent="0.25"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5"/>
      <c r="AE623" s="5"/>
      <c r="AF623" s="5"/>
    </row>
    <row r="624" spans="4:32" x14ac:dyDescent="0.25"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5"/>
      <c r="AE624" s="5"/>
      <c r="AF624" s="5"/>
    </row>
    <row r="625" spans="4:32" x14ac:dyDescent="0.25"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5"/>
      <c r="AE625" s="5"/>
      <c r="AF625" s="5"/>
    </row>
    <row r="626" spans="4:32" x14ac:dyDescent="0.25"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5"/>
      <c r="AE626" s="5"/>
      <c r="AF626" s="5"/>
    </row>
    <row r="627" spans="4:32" x14ac:dyDescent="0.25"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5"/>
      <c r="AE627" s="5"/>
      <c r="AF627" s="5"/>
    </row>
    <row r="628" spans="4:32" x14ac:dyDescent="0.25"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5"/>
      <c r="AE628" s="5"/>
      <c r="AF628" s="5"/>
    </row>
    <row r="629" spans="4:32" x14ac:dyDescent="0.25"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5"/>
      <c r="AE629" s="5"/>
      <c r="AF629" s="5"/>
    </row>
    <row r="630" spans="4:32" x14ac:dyDescent="0.25"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5"/>
      <c r="AE630" s="5"/>
      <c r="AF630" s="5"/>
    </row>
    <row r="631" spans="4:32" x14ac:dyDescent="0.25"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5"/>
      <c r="AE631" s="5"/>
      <c r="AF631" s="5"/>
    </row>
    <row r="632" spans="4:32" x14ac:dyDescent="0.25"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5"/>
      <c r="AE632" s="5"/>
      <c r="AF632" s="5"/>
    </row>
    <row r="633" spans="4:32" x14ac:dyDescent="0.25"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5"/>
      <c r="AE633" s="5"/>
      <c r="AF633" s="5"/>
    </row>
    <row r="634" spans="4:32" x14ac:dyDescent="0.25"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5"/>
      <c r="AE634" s="5"/>
      <c r="AF634" s="5"/>
    </row>
    <row r="635" spans="4:32" x14ac:dyDescent="0.25"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5"/>
      <c r="AE635" s="5"/>
      <c r="AF635" s="5"/>
    </row>
    <row r="636" spans="4:32" x14ac:dyDescent="0.25"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5"/>
      <c r="AE636" s="5"/>
      <c r="AF636" s="5"/>
    </row>
    <row r="637" spans="4:32" x14ac:dyDescent="0.25"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5"/>
      <c r="AE637" s="5"/>
      <c r="AF637" s="5"/>
    </row>
    <row r="638" spans="4:32" x14ac:dyDescent="0.25"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5"/>
      <c r="AE638" s="5"/>
      <c r="AF638" s="5"/>
    </row>
    <row r="639" spans="4:32" x14ac:dyDescent="0.25"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5"/>
      <c r="AE639" s="5"/>
      <c r="AF639" s="5"/>
    </row>
    <row r="640" spans="4:32" x14ac:dyDescent="0.25"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5"/>
      <c r="AE640" s="5"/>
      <c r="AF640" s="5"/>
    </row>
    <row r="641" spans="4:32" x14ac:dyDescent="0.25"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5"/>
      <c r="AE641" s="5"/>
      <c r="AF641" s="5"/>
    </row>
    <row r="642" spans="4:32" x14ac:dyDescent="0.25"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5"/>
      <c r="AE642" s="5"/>
      <c r="AF642" s="5"/>
    </row>
    <row r="643" spans="4:32" x14ac:dyDescent="0.25"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5"/>
      <c r="AE643" s="5"/>
      <c r="AF643" s="5"/>
    </row>
    <row r="644" spans="4:32" x14ac:dyDescent="0.25"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5"/>
      <c r="AE644" s="5"/>
      <c r="AF644" s="5"/>
    </row>
    <row r="645" spans="4:32" x14ac:dyDescent="0.25"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5"/>
      <c r="AE645" s="5"/>
      <c r="AF645" s="5"/>
    </row>
    <row r="646" spans="4:32" x14ac:dyDescent="0.25"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5"/>
      <c r="AE646" s="5"/>
      <c r="AF646" s="5"/>
    </row>
    <row r="647" spans="4:32" x14ac:dyDescent="0.25"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5"/>
      <c r="AE647" s="5"/>
      <c r="AF647" s="5"/>
    </row>
    <row r="648" spans="4:32" x14ac:dyDescent="0.25"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5"/>
      <c r="AE648" s="5"/>
      <c r="AF648" s="5"/>
    </row>
    <row r="649" spans="4:32" x14ac:dyDescent="0.25"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5"/>
      <c r="AE649" s="5"/>
      <c r="AF649" s="5"/>
    </row>
    <row r="650" spans="4:32" x14ac:dyDescent="0.25"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5"/>
      <c r="AE650" s="5"/>
      <c r="AF650" s="5"/>
    </row>
    <row r="651" spans="4:32" x14ac:dyDescent="0.25"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5"/>
      <c r="AE651" s="5"/>
      <c r="AF651" s="5"/>
    </row>
    <row r="652" spans="4:32" x14ac:dyDescent="0.25"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5"/>
      <c r="AE652" s="5"/>
      <c r="AF652" s="5"/>
    </row>
    <row r="653" spans="4:32" x14ac:dyDescent="0.25"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5"/>
      <c r="AE653" s="5"/>
      <c r="AF653" s="5"/>
    </row>
    <row r="654" spans="4:32" x14ac:dyDescent="0.25"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5"/>
      <c r="AE654" s="5"/>
      <c r="AF654" s="5"/>
    </row>
    <row r="655" spans="4:32" x14ac:dyDescent="0.25"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5"/>
      <c r="AE655" s="5"/>
      <c r="AF655" s="5"/>
    </row>
    <row r="656" spans="4:32" x14ac:dyDescent="0.25"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5"/>
      <c r="AE656" s="5"/>
      <c r="AF656" s="5"/>
    </row>
    <row r="657" spans="4:32" x14ac:dyDescent="0.25"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5"/>
      <c r="AE657" s="5"/>
      <c r="AF657" s="5"/>
    </row>
    <row r="658" spans="4:32" x14ac:dyDescent="0.25"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5"/>
      <c r="AE658" s="5"/>
      <c r="AF658" s="5"/>
    </row>
    <row r="659" spans="4:32" x14ac:dyDescent="0.25"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5"/>
      <c r="AE659" s="5"/>
      <c r="AF659" s="5"/>
    </row>
    <row r="660" spans="4:32" x14ac:dyDescent="0.25"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5"/>
      <c r="AE660" s="5"/>
      <c r="AF660" s="5"/>
    </row>
    <row r="661" spans="4:32" x14ac:dyDescent="0.25"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5"/>
      <c r="AE661" s="5"/>
      <c r="AF661" s="5"/>
    </row>
    <row r="662" spans="4:32" x14ac:dyDescent="0.25"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5"/>
      <c r="AE662" s="5"/>
      <c r="AF662" s="5"/>
    </row>
    <row r="663" spans="4:32" x14ac:dyDescent="0.25"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5"/>
      <c r="AE663" s="5"/>
      <c r="AF663" s="5"/>
    </row>
    <row r="664" spans="4:32" x14ac:dyDescent="0.25"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5"/>
      <c r="AE664" s="5"/>
      <c r="AF664" s="5"/>
    </row>
    <row r="665" spans="4:32" x14ac:dyDescent="0.25"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5"/>
      <c r="AE665" s="5"/>
      <c r="AF665" s="5"/>
    </row>
    <row r="666" spans="4:32" x14ac:dyDescent="0.25"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5"/>
      <c r="AE666" s="5"/>
      <c r="AF666" s="5"/>
    </row>
    <row r="667" spans="4:32" x14ac:dyDescent="0.25"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5"/>
      <c r="AE667" s="5"/>
      <c r="AF667" s="5"/>
    </row>
    <row r="668" spans="4:32" x14ac:dyDescent="0.25"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5"/>
      <c r="AE668" s="5"/>
      <c r="AF668" s="5"/>
    </row>
    <row r="669" spans="4:32" x14ac:dyDescent="0.25"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5"/>
      <c r="AE669" s="5"/>
      <c r="AF669" s="5"/>
    </row>
    <row r="670" spans="4:32" x14ac:dyDescent="0.25"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5"/>
      <c r="AE670" s="5"/>
      <c r="AF670" s="5"/>
    </row>
    <row r="671" spans="4:32" x14ac:dyDescent="0.25"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5"/>
      <c r="AE671" s="5"/>
      <c r="AF671" s="5"/>
    </row>
    <row r="672" spans="4:32" x14ac:dyDescent="0.25"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5"/>
      <c r="AE672" s="5"/>
      <c r="AF672" s="5"/>
    </row>
    <row r="673" spans="4:32" x14ac:dyDescent="0.25"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5"/>
      <c r="AE673" s="5"/>
      <c r="AF673" s="5"/>
    </row>
    <row r="674" spans="4:32" x14ac:dyDescent="0.25"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5"/>
      <c r="AE674" s="5"/>
      <c r="AF674" s="5"/>
    </row>
    <row r="675" spans="4:32" x14ac:dyDescent="0.25"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5"/>
      <c r="AE675" s="5"/>
      <c r="AF675" s="5"/>
    </row>
    <row r="676" spans="4:32" x14ac:dyDescent="0.25"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5"/>
      <c r="AE676" s="5"/>
      <c r="AF676" s="5"/>
    </row>
    <row r="677" spans="4:32" x14ac:dyDescent="0.25"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5"/>
      <c r="AE677" s="5"/>
      <c r="AF677" s="5"/>
    </row>
    <row r="678" spans="4:32" x14ac:dyDescent="0.25"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5"/>
      <c r="AE678" s="5"/>
      <c r="AF678" s="5"/>
    </row>
    <row r="679" spans="4:32" x14ac:dyDescent="0.25"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5"/>
      <c r="AE679" s="5"/>
      <c r="AF679" s="5"/>
    </row>
    <row r="680" spans="4:32" x14ac:dyDescent="0.25"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5"/>
      <c r="AE680" s="5"/>
      <c r="AF680" s="5"/>
    </row>
    <row r="681" spans="4:32" x14ac:dyDescent="0.25"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5"/>
      <c r="AE681" s="5"/>
      <c r="AF681" s="5"/>
    </row>
    <row r="682" spans="4:32" x14ac:dyDescent="0.25"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5"/>
      <c r="AE682" s="5"/>
      <c r="AF682" s="5"/>
    </row>
    <row r="683" spans="4:32" x14ac:dyDescent="0.25"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5"/>
      <c r="AE683" s="5"/>
      <c r="AF683" s="5"/>
    </row>
    <row r="684" spans="4:32" x14ac:dyDescent="0.25"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5"/>
      <c r="AE684" s="5"/>
      <c r="AF684" s="5"/>
    </row>
    <row r="685" spans="4:32" x14ac:dyDescent="0.25"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5"/>
      <c r="AE685" s="5"/>
      <c r="AF685" s="5"/>
    </row>
    <row r="686" spans="4:32" x14ac:dyDescent="0.25"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5"/>
      <c r="AE686" s="5"/>
      <c r="AF686" s="5"/>
    </row>
    <row r="687" spans="4:32" x14ac:dyDescent="0.25"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5"/>
      <c r="AE687" s="5"/>
      <c r="AF687" s="5"/>
    </row>
    <row r="688" spans="4:32" x14ac:dyDescent="0.25"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5"/>
      <c r="AE688" s="5"/>
      <c r="AF688" s="5"/>
    </row>
    <row r="689" spans="4:32" x14ac:dyDescent="0.25"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5"/>
      <c r="AE689" s="5"/>
      <c r="AF689" s="5"/>
    </row>
    <row r="690" spans="4:32" x14ac:dyDescent="0.25"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5"/>
      <c r="AE690" s="5"/>
      <c r="AF690" s="5"/>
    </row>
    <row r="691" spans="4:32" x14ac:dyDescent="0.25"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5"/>
      <c r="AE691" s="5"/>
      <c r="AF691" s="5"/>
    </row>
    <row r="692" spans="4:32" x14ac:dyDescent="0.25"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5"/>
      <c r="AE692" s="5"/>
      <c r="AF692" s="5"/>
    </row>
    <row r="693" spans="4:32" x14ac:dyDescent="0.25"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5"/>
      <c r="AE693" s="5"/>
      <c r="AF693" s="5"/>
    </row>
    <row r="694" spans="4:32" x14ac:dyDescent="0.25"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5"/>
      <c r="AE694" s="5"/>
      <c r="AF694" s="5"/>
    </row>
    <row r="695" spans="4:32" x14ac:dyDescent="0.25"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5"/>
      <c r="AE695" s="5"/>
      <c r="AF695" s="5"/>
    </row>
    <row r="696" spans="4:32" x14ac:dyDescent="0.25"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5"/>
      <c r="AE696" s="5"/>
      <c r="AF696" s="5"/>
    </row>
    <row r="697" spans="4:32" x14ac:dyDescent="0.25"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5"/>
      <c r="AE697" s="5"/>
      <c r="AF697" s="5"/>
    </row>
    <row r="698" spans="4:32" x14ac:dyDescent="0.25"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5"/>
      <c r="AE698" s="5"/>
      <c r="AF698" s="5"/>
    </row>
    <row r="699" spans="4:32" x14ac:dyDescent="0.25"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5"/>
      <c r="AE699" s="5"/>
      <c r="AF699" s="5"/>
    </row>
    <row r="700" spans="4:32" x14ac:dyDescent="0.25"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4:32" x14ac:dyDescent="0.25"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4:32" x14ac:dyDescent="0.25"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4:32" x14ac:dyDescent="0.25"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4:32" x14ac:dyDescent="0.25"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4:29" x14ac:dyDescent="0.25"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4:29" x14ac:dyDescent="0.25"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4:29" x14ac:dyDescent="0.25"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4:29" x14ac:dyDescent="0.25"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4:29" x14ac:dyDescent="0.25"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4:29" x14ac:dyDescent="0.25"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4:29" x14ac:dyDescent="0.25"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4:29" x14ac:dyDescent="0.25"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4:29" x14ac:dyDescent="0.25"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4:29" x14ac:dyDescent="0.25"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4:29" x14ac:dyDescent="0.25"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4:29" x14ac:dyDescent="0.25"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4:29" x14ac:dyDescent="0.25"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4:29" x14ac:dyDescent="0.25"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4:29" x14ac:dyDescent="0.25"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4:29" x14ac:dyDescent="0.25"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4:29" x14ac:dyDescent="0.25"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4:29" x14ac:dyDescent="0.25"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4:29" x14ac:dyDescent="0.25"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4:29" x14ac:dyDescent="0.25"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4:29" x14ac:dyDescent="0.25"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4:29" x14ac:dyDescent="0.25"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4:29" x14ac:dyDescent="0.25"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4:29" x14ac:dyDescent="0.25"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4:29" x14ac:dyDescent="0.25"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4:29" x14ac:dyDescent="0.25"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4:29" x14ac:dyDescent="0.25"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4:29" x14ac:dyDescent="0.25"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4:29" x14ac:dyDescent="0.25"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4:29" x14ac:dyDescent="0.25"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4:29" x14ac:dyDescent="0.25"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4:29" x14ac:dyDescent="0.25"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4:29" x14ac:dyDescent="0.25"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4:29" x14ac:dyDescent="0.25"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4:29" x14ac:dyDescent="0.25"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4:29" x14ac:dyDescent="0.25"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4:29" x14ac:dyDescent="0.25"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4:29" x14ac:dyDescent="0.25"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4:29" x14ac:dyDescent="0.25"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4:29" x14ac:dyDescent="0.25"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4:29" x14ac:dyDescent="0.25"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4:29" x14ac:dyDescent="0.25"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4:29" x14ac:dyDescent="0.25"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4:29" x14ac:dyDescent="0.25"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4:29" x14ac:dyDescent="0.25"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4:29" x14ac:dyDescent="0.25"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4:29" x14ac:dyDescent="0.25"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4:29" x14ac:dyDescent="0.25"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4:29" x14ac:dyDescent="0.25"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4:29" x14ac:dyDescent="0.25"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4:29" x14ac:dyDescent="0.25"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4:29" x14ac:dyDescent="0.25"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4:29" x14ac:dyDescent="0.25"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4:29" x14ac:dyDescent="0.25"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4:29" x14ac:dyDescent="0.25"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4:29" x14ac:dyDescent="0.25"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4:29" x14ac:dyDescent="0.25"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4:29" x14ac:dyDescent="0.25"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4:29" x14ac:dyDescent="0.25"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4:29" x14ac:dyDescent="0.25"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4:29" x14ac:dyDescent="0.25"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4:29" x14ac:dyDescent="0.25"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4:29" x14ac:dyDescent="0.25"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4:29" x14ac:dyDescent="0.25"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4:29" x14ac:dyDescent="0.25"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4:29" x14ac:dyDescent="0.25"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4:29" x14ac:dyDescent="0.25"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4:29" x14ac:dyDescent="0.25"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4:29" x14ac:dyDescent="0.25"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4:29" x14ac:dyDescent="0.25"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4:29" x14ac:dyDescent="0.25"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4:29" x14ac:dyDescent="0.25"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4:29" x14ac:dyDescent="0.25"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4:29" x14ac:dyDescent="0.25"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4:29" x14ac:dyDescent="0.25"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4:29" x14ac:dyDescent="0.25"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4:29" x14ac:dyDescent="0.25"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4:29" x14ac:dyDescent="0.25"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4:29" x14ac:dyDescent="0.25"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4:29" x14ac:dyDescent="0.25"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4:29" x14ac:dyDescent="0.25"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4:29" x14ac:dyDescent="0.25"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4:29" x14ac:dyDescent="0.25"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4:29" x14ac:dyDescent="0.25"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4:29" x14ac:dyDescent="0.25"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4:29" x14ac:dyDescent="0.25"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4:29" x14ac:dyDescent="0.25"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4:29" x14ac:dyDescent="0.25"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4:29" x14ac:dyDescent="0.25"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4:29" x14ac:dyDescent="0.25"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4:29" x14ac:dyDescent="0.25"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4:29" x14ac:dyDescent="0.25"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4:29" x14ac:dyDescent="0.25"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4:29" x14ac:dyDescent="0.25"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4:29" x14ac:dyDescent="0.25"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4:29" x14ac:dyDescent="0.25"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4:29" x14ac:dyDescent="0.25"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4:29" x14ac:dyDescent="0.25"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4:29" x14ac:dyDescent="0.25"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4:29" x14ac:dyDescent="0.25"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4:29" x14ac:dyDescent="0.25"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4:29" x14ac:dyDescent="0.25"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4:29" x14ac:dyDescent="0.25"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4:29" x14ac:dyDescent="0.25"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4:29" x14ac:dyDescent="0.25"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4:29" x14ac:dyDescent="0.25"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4:29" x14ac:dyDescent="0.25"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4:29" x14ac:dyDescent="0.25"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4:29" x14ac:dyDescent="0.25"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4:29" x14ac:dyDescent="0.25"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4:29" x14ac:dyDescent="0.25"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4:29" x14ac:dyDescent="0.25"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4:29" x14ac:dyDescent="0.25"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4:29" x14ac:dyDescent="0.25"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4:29" x14ac:dyDescent="0.25"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4:29" x14ac:dyDescent="0.25"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4:29" x14ac:dyDescent="0.25"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4:29" x14ac:dyDescent="0.25"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4:29" x14ac:dyDescent="0.25"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4:29" x14ac:dyDescent="0.25"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4:29" x14ac:dyDescent="0.25"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4:29" x14ac:dyDescent="0.25"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4:29" x14ac:dyDescent="0.25"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4:29" x14ac:dyDescent="0.25"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4:29" x14ac:dyDescent="0.25"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4:29" x14ac:dyDescent="0.25"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4:29" x14ac:dyDescent="0.25"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4:29" x14ac:dyDescent="0.25"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4:29" x14ac:dyDescent="0.25"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4:29" x14ac:dyDescent="0.25"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4:29" x14ac:dyDescent="0.25"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4:29" x14ac:dyDescent="0.25"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4:29" x14ac:dyDescent="0.25"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4:29" x14ac:dyDescent="0.25"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4:29" x14ac:dyDescent="0.25"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4:29" x14ac:dyDescent="0.25"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4:29" x14ac:dyDescent="0.25"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4:29" x14ac:dyDescent="0.25"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4:29" x14ac:dyDescent="0.25"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4:29" x14ac:dyDescent="0.25"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4:29" x14ac:dyDescent="0.25"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4:29" x14ac:dyDescent="0.25"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4:29" x14ac:dyDescent="0.25"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4:29" x14ac:dyDescent="0.25"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4:29" x14ac:dyDescent="0.25"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4:29" x14ac:dyDescent="0.25"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4:29" x14ac:dyDescent="0.25"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4:29" x14ac:dyDescent="0.25"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4:29" x14ac:dyDescent="0.25"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4:29" x14ac:dyDescent="0.25"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4:29" x14ac:dyDescent="0.25"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4:29" x14ac:dyDescent="0.25"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4:29" x14ac:dyDescent="0.25"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4:29" x14ac:dyDescent="0.25"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4:29" x14ac:dyDescent="0.25"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4:29" x14ac:dyDescent="0.25"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4:29" x14ac:dyDescent="0.25"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4:29" x14ac:dyDescent="0.25"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4:29" x14ac:dyDescent="0.25"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4:29" x14ac:dyDescent="0.25"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4:29" x14ac:dyDescent="0.25"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4:29" x14ac:dyDescent="0.25"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4:29" x14ac:dyDescent="0.25"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4:29" x14ac:dyDescent="0.25"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4:29" x14ac:dyDescent="0.25"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4:29" x14ac:dyDescent="0.25"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4:29" x14ac:dyDescent="0.25"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4:29" x14ac:dyDescent="0.25"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4:29" x14ac:dyDescent="0.25"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4:29" x14ac:dyDescent="0.25"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4:29" x14ac:dyDescent="0.25"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4:29" x14ac:dyDescent="0.25"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4:29" x14ac:dyDescent="0.25"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4:29" x14ac:dyDescent="0.25"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4:29" x14ac:dyDescent="0.25"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4:29" x14ac:dyDescent="0.25"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4:29" x14ac:dyDescent="0.25"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4:29" x14ac:dyDescent="0.25"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4:29" x14ac:dyDescent="0.25"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4:29" x14ac:dyDescent="0.25"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4:29" x14ac:dyDescent="0.25"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4:29" x14ac:dyDescent="0.25"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4:29" x14ac:dyDescent="0.25"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4:29" x14ac:dyDescent="0.25"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4:29" x14ac:dyDescent="0.25"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4:29" x14ac:dyDescent="0.25"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4:29" x14ac:dyDescent="0.25"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4:29" x14ac:dyDescent="0.25"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4:29" x14ac:dyDescent="0.25"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4:29" x14ac:dyDescent="0.25"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4:29" x14ac:dyDescent="0.25"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4:29" x14ac:dyDescent="0.25"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4:29" x14ac:dyDescent="0.25"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4:29" x14ac:dyDescent="0.25"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4:29" x14ac:dyDescent="0.25"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4:29" x14ac:dyDescent="0.25"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4:29" x14ac:dyDescent="0.25"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4:29" x14ac:dyDescent="0.25"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4:29" x14ac:dyDescent="0.25"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4:29" x14ac:dyDescent="0.25"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4:29" x14ac:dyDescent="0.25"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4:29" x14ac:dyDescent="0.25"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4:29" x14ac:dyDescent="0.25"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4:29" x14ac:dyDescent="0.25"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4:29" x14ac:dyDescent="0.25"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4:29" x14ac:dyDescent="0.25"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4:29" x14ac:dyDescent="0.25"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4:29" x14ac:dyDescent="0.25"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4:29" x14ac:dyDescent="0.25"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4:29" x14ac:dyDescent="0.25"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4:29" x14ac:dyDescent="0.25"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4:29" x14ac:dyDescent="0.25"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4:29" x14ac:dyDescent="0.25"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4:29" x14ac:dyDescent="0.25"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4:29" x14ac:dyDescent="0.25"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4:29" x14ac:dyDescent="0.25"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4:29" x14ac:dyDescent="0.25"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4:29" x14ac:dyDescent="0.25"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4:29" x14ac:dyDescent="0.25"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4:29" x14ac:dyDescent="0.25"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4:29" x14ac:dyDescent="0.25"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4:29" x14ac:dyDescent="0.25"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4:29" x14ac:dyDescent="0.25"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4:29" x14ac:dyDescent="0.25"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4:29" x14ac:dyDescent="0.25"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4:29" x14ac:dyDescent="0.25"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4:29" x14ac:dyDescent="0.25"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4:29" x14ac:dyDescent="0.25"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4:29" x14ac:dyDescent="0.25"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4:29" x14ac:dyDescent="0.25"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4:29" x14ac:dyDescent="0.25"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4:29" x14ac:dyDescent="0.25"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4:29" x14ac:dyDescent="0.25"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4:29" x14ac:dyDescent="0.25"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4:29" x14ac:dyDescent="0.25"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4:29" x14ac:dyDescent="0.25"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4:29" x14ac:dyDescent="0.25"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4:29" x14ac:dyDescent="0.25"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4:29" x14ac:dyDescent="0.25"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4:29" x14ac:dyDescent="0.25"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4:29" x14ac:dyDescent="0.25"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4:29" x14ac:dyDescent="0.25"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4:29" x14ac:dyDescent="0.25"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4:29" x14ac:dyDescent="0.25"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4:29" x14ac:dyDescent="0.25"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4:29" x14ac:dyDescent="0.25"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4:29" x14ac:dyDescent="0.25"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4:29" x14ac:dyDescent="0.25"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4:29" x14ac:dyDescent="0.25"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4:29" x14ac:dyDescent="0.25"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4:29" x14ac:dyDescent="0.25"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4:29" x14ac:dyDescent="0.25"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4:29" x14ac:dyDescent="0.25"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4:29" x14ac:dyDescent="0.25"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4:29" x14ac:dyDescent="0.25"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4:29" x14ac:dyDescent="0.25"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4:29" x14ac:dyDescent="0.25"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4:29" x14ac:dyDescent="0.25"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4:29" x14ac:dyDescent="0.25"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4:29" x14ac:dyDescent="0.25"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4:29" x14ac:dyDescent="0.25"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4:29" x14ac:dyDescent="0.25"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4:29" x14ac:dyDescent="0.25"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4:29" x14ac:dyDescent="0.25"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4:29" x14ac:dyDescent="0.25"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4:29" x14ac:dyDescent="0.25"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4:29" x14ac:dyDescent="0.25"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4:29" x14ac:dyDescent="0.25"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4:29" x14ac:dyDescent="0.25"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4:29" x14ac:dyDescent="0.25"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4:29" x14ac:dyDescent="0.25"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4:29" x14ac:dyDescent="0.25"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4:29" x14ac:dyDescent="0.25"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4:29" x14ac:dyDescent="0.25"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4:29" x14ac:dyDescent="0.25"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4:29" x14ac:dyDescent="0.25"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4:29" x14ac:dyDescent="0.25"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4:29" x14ac:dyDescent="0.25"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4:29" x14ac:dyDescent="0.25"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4:29" x14ac:dyDescent="0.25"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4:29" x14ac:dyDescent="0.25"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4:29" x14ac:dyDescent="0.25"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4:29" x14ac:dyDescent="0.25"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  <row r="988" spans="4:29" x14ac:dyDescent="0.25"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</row>
    <row r="989" spans="4:29" x14ac:dyDescent="0.25"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</row>
    <row r="990" spans="4:29" x14ac:dyDescent="0.25"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</row>
    <row r="991" spans="4:29" x14ac:dyDescent="0.25"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</row>
    <row r="992" spans="4:29" x14ac:dyDescent="0.25"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</row>
    <row r="993" spans="4:29" x14ac:dyDescent="0.25"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</row>
    <row r="994" spans="4:29" x14ac:dyDescent="0.25"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</row>
    <row r="995" spans="4:29" x14ac:dyDescent="0.25"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</row>
    <row r="996" spans="4:29" x14ac:dyDescent="0.25"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</row>
    <row r="997" spans="4:29" x14ac:dyDescent="0.25"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</row>
    <row r="998" spans="4:29" x14ac:dyDescent="0.25"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</row>
    <row r="999" spans="4:29" x14ac:dyDescent="0.25"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</row>
    <row r="1000" spans="4:29" x14ac:dyDescent="0.25"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</row>
    <row r="1001" spans="4:29" x14ac:dyDescent="0.25"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</row>
    <row r="1002" spans="4:29" x14ac:dyDescent="0.25"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</row>
    <row r="1003" spans="4:29" x14ac:dyDescent="0.25"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</row>
    <row r="1004" spans="4:29" x14ac:dyDescent="0.25"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</row>
    <row r="1005" spans="4:29" x14ac:dyDescent="0.25"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</row>
    <row r="1006" spans="4:29" x14ac:dyDescent="0.25"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</row>
    <row r="1007" spans="4:29" x14ac:dyDescent="0.25"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</row>
    <row r="1008" spans="4:29" x14ac:dyDescent="0.25"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</row>
    <row r="1009" spans="4:29" x14ac:dyDescent="0.25"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</row>
    <row r="1010" spans="4:29" x14ac:dyDescent="0.25"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</row>
    <row r="1011" spans="4:29" x14ac:dyDescent="0.25"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</row>
    <row r="1012" spans="4:29" x14ac:dyDescent="0.25"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</row>
    <row r="1013" spans="4:29" x14ac:dyDescent="0.25"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</row>
    <row r="1014" spans="4:29" x14ac:dyDescent="0.25"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</row>
    <row r="1015" spans="4:29" x14ac:dyDescent="0.25"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</row>
    <row r="1016" spans="4:29" x14ac:dyDescent="0.25"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</row>
    <row r="1017" spans="4:29" x14ac:dyDescent="0.25"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</row>
    <row r="1018" spans="4:29" x14ac:dyDescent="0.25"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</row>
    <row r="1019" spans="4:29" x14ac:dyDescent="0.25"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</row>
    <row r="1020" spans="4:29" x14ac:dyDescent="0.25"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</row>
    <row r="1021" spans="4:29" x14ac:dyDescent="0.25"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</row>
    <row r="1022" spans="4:29" x14ac:dyDescent="0.25"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</row>
    <row r="1023" spans="4:29" x14ac:dyDescent="0.25"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</row>
    <row r="1024" spans="4:29" x14ac:dyDescent="0.25"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</row>
    <row r="1025" spans="4:29" x14ac:dyDescent="0.25"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</row>
    <row r="1026" spans="4:29" x14ac:dyDescent="0.25"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</row>
    <row r="1027" spans="4:29" x14ac:dyDescent="0.25"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</row>
    <row r="1028" spans="4:29" x14ac:dyDescent="0.25"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</row>
    <row r="1029" spans="4:29" x14ac:dyDescent="0.25"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</row>
    <row r="1030" spans="4:29" x14ac:dyDescent="0.25"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</row>
    <row r="1031" spans="4:29" x14ac:dyDescent="0.25"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</row>
    <row r="1032" spans="4:29" x14ac:dyDescent="0.25"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</row>
    <row r="1033" spans="4:29" x14ac:dyDescent="0.25"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</row>
    <row r="1034" spans="4:29" x14ac:dyDescent="0.25"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</row>
    <row r="1035" spans="4:29" x14ac:dyDescent="0.25"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</row>
    <row r="1036" spans="4:29" x14ac:dyDescent="0.25"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</row>
    <row r="1037" spans="4:29" x14ac:dyDescent="0.25"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</row>
    <row r="1038" spans="4:29" x14ac:dyDescent="0.25"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</row>
    <row r="1039" spans="4:29" x14ac:dyDescent="0.25"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</row>
    <row r="1040" spans="4:29" x14ac:dyDescent="0.25"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</row>
    <row r="1041" spans="4:29" x14ac:dyDescent="0.25"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</row>
    <row r="1042" spans="4:29" x14ac:dyDescent="0.25"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</row>
    <row r="1043" spans="4:29" x14ac:dyDescent="0.25"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</row>
    <row r="1044" spans="4:29" x14ac:dyDescent="0.25"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</row>
    <row r="1045" spans="4:29" x14ac:dyDescent="0.25"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</row>
    <row r="1046" spans="4:29" x14ac:dyDescent="0.25"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</row>
    <row r="1047" spans="4:29" x14ac:dyDescent="0.25"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</row>
    <row r="1048" spans="4:29" x14ac:dyDescent="0.25"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</row>
    <row r="1049" spans="4:29" x14ac:dyDescent="0.25"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</row>
    <row r="1050" spans="4:29" x14ac:dyDescent="0.25"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</row>
    <row r="1051" spans="4:29" x14ac:dyDescent="0.25"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</row>
    <row r="1052" spans="4:29" x14ac:dyDescent="0.25"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</row>
    <row r="1053" spans="4:29" x14ac:dyDescent="0.25"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</row>
    <row r="1054" spans="4:29" x14ac:dyDescent="0.25"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</row>
    <row r="1055" spans="4:29" x14ac:dyDescent="0.25"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</row>
    <row r="1056" spans="4:29" x14ac:dyDescent="0.25"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</row>
    <row r="1057" spans="4:29" x14ac:dyDescent="0.25"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</row>
    <row r="1058" spans="4:29" x14ac:dyDescent="0.25"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</row>
    <row r="1059" spans="4:29" x14ac:dyDescent="0.25"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</row>
    <row r="1060" spans="4:29" x14ac:dyDescent="0.25"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</row>
    <row r="1061" spans="4:29" x14ac:dyDescent="0.25"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</row>
    <row r="1062" spans="4:29" x14ac:dyDescent="0.25"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</row>
    <row r="1063" spans="4:29" x14ac:dyDescent="0.25"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</row>
    <row r="1064" spans="4:29" x14ac:dyDescent="0.25"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</row>
    <row r="1065" spans="4:29" x14ac:dyDescent="0.25"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</row>
    <row r="1066" spans="4:29" x14ac:dyDescent="0.25"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</row>
    <row r="1067" spans="4:29" x14ac:dyDescent="0.25"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</row>
    <row r="1068" spans="4:29" x14ac:dyDescent="0.25"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</row>
    <row r="1069" spans="4:29" x14ac:dyDescent="0.25"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</row>
    <row r="1070" spans="4:29" x14ac:dyDescent="0.25"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</row>
    <row r="1071" spans="4:29" x14ac:dyDescent="0.25"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</row>
    <row r="1072" spans="4:29" x14ac:dyDescent="0.25"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</row>
    <row r="1073" spans="4:29" x14ac:dyDescent="0.25"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</row>
    <row r="1074" spans="4:29" x14ac:dyDescent="0.25"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</row>
    <row r="1075" spans="4:29" x14ac:dyDescent="0.25"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</row>
    <row r="1076" spans="4:29" x14ac:dyDescent="0.25"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</row>
    <row r="1077" spans="4:29" x14ac:dyDescent="0.25"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</row>
    <row r="1078" spans="4:29" x14ac:dyDescent="0.25"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</row>
    <row r="1079" spans="4:29" x14ac:dyDescent="0.25"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</row>
    <row r="1080" spans="4:29" x14ac:dyDescent="0.25"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</row>
    <row r="1081" spans="4:29" x14ac:dyDescent="0.25"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</row>
    <row r="1082" spans="4:29" x14ac:dyDescent="0.25"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</row>
    <row r="1083" spans="4:29" x14ac:dyDescent="0.25"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</row>
    <row r="1084" spans="4:29" x14ac:dyDescent="0.25"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</row>
    <row r="1085" spans="4:29" x14ac:dyDescent="0.25"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</row>
    <row r="1086" spans="4:29" x14ac:dyDescent="0.25"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</row>
    <row r="1087" spans="4:29" x14ac:dyDescent="0.25"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</row>
    <row r="1088" spans="4:29" x14ac:dyDescent="0.25"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</row>
    <row r="1089" spans="4:29" x14ac:dyDescent="0.25"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</row>
    <row r="1090" spans="4:29" x14ac:dyDescent="0.25"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</row>
    <row r="1091" spans="4:29" x14ac:dyDescent="0.25"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</row>
    <row r="1092" spans="4:29" x14ac:dyDescent="0.25"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</row>
    <row r="1093" spans="4:29" x14ac:dyDescent="0.25"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</row>
    <row r="1094" spans="4:29" x14ac:dyDescent="0.25"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</row>
    <row r="1095" spans="4:29" x14ac:dyDescent="0.25"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</row>
    <row r="1096" spans="4:29" x14ac:dyDescent="0.25"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</row>
    <row r="1097" spans="4:29" x14ac:dyDescent="0.25"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</row>
    <row r="1098" spans="4:29" x14ac:dyDescent="0.25"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</row>
    <row r="1099" spans="4:29" x14ac:dyDescent="0.25"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</row>
    <row r="1100" spans="4:29" x14ac:dyDescent="0.25"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</row>
    <row r="1101" spans="4:29" x14ac:dyDescent="0.25"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</row>
    <row r="1102" spans="4:29" x14ac:dyDescent="0.25"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</row>
    <row r="1103" spans="4:29" x14ac:dyDescent="0.25"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</row>
    <row r="1104" spans="4:29" x14ac:dyDescent="0.25"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</row>
    <row r="1105" spans="4:29" x14ac:dyDescent="0.25"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</row>
    <row r="1106" spans="4:29" x14ac:dyDescent="0.25"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</row>
    <row r="1107" spans="4:29" x14ac:dyDescent="0.25"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</row>
    <row r="1108" spans="4:29" x14ac:dyDescent="0.25"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</row>
    <row r="1109" spans="4:29" x14ac:dyDescent="0.25"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</row>
    <row r="1110" spans="4:29" x14ac:dyDescent="0.25"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</row>
    <row r="1111" spans="4:29" x14ac:dyDescent="0.25"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</row>
    <row r="1112" spans="4:29" x14ac:dyDescent="0.25"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</row>
    <row r="1113" spans="4:29" x14ac:dyDescent="0.25"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</row>
    <row r="1114" spans="4:29" x14ac:dyDescent="0.25"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</row>
    <row r="1115" spans="4:29" x14ac:dyDescent="0.25"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</row>
    <row r="1116" spans="4:29" x14ac:dyDescent="0.25"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</row>
    <row r="1117" spans="4:29" x14ac:dyDescent="0.25"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</row>
    <row r="1118" spans="4:29" x14ac:dyDescent="0.25"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</row>
    <row r="1119" spans="4:29" x14ac:dyDescent="0.25"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</row>
    <row r="1120" spans="4:29" x14ac:dyDescent="0.25"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</row>
    <row r="1121" spans="4:29" x14ac:dyDescent="0.25"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</row>
    <row r="1122" spans="4:29" x14ac:dyDescent="0.25"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</row>
    <row r="1123" spans="4:29" x14ac:dyDescent="0.25"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</row>
    <row r="1124" spans="4:29" x14ac:dyDescent="0.25"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</row>
    <row r="1125" spans="4:29" x14ac:dyDescent="0.25"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</row>
    <row r="1126" spans="4:29" x14ac:dyDescent="0.25"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</row>
    <row r="1127" spans="4:29" x14ac:dyDescent="0.25"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</row>
    <row r="1128" spans="4:29" x14ac:dyDescent="0.25"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</row>
    <row r="1129" spans="4:29" x14ac:dyDescent="0.25"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</row>
    <row r="1130" spans="4:29" x14ac:dyDescent="0.25"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</row>
    <row r="1131" spans="4:29" x14ac:dyDescent="0.25"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</row>
    <row r="1132" spans="4:29" x14ac:dyDescent="0.25"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</row>
    <row r="1133" spans="4:29" x14ac:dyDescent="0.25"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</row>
    <row r="1134" spans="4:29" x14ac:dyDescent="0.25"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</row>
    <row r="1135" spans="4:29" x14ac:dyDescent="0.25"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</row>
    <row r="1136" spans="4:29" x14ac:dyDescent="0.25"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</row>
    <row r="1137" spans="4:29" x14ac:dyDescent="0.25"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</row>
    <row r="1138" spans="4:29" x14ac:dyDescent="0.25"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</row>
    <row r="1139" spans="4:29" x14ac:dyDescent="0.25"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</row>
    <row r="1140" spans="4:29" x14ac:dyDescent="0.25"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</row>
    <row r="1141" spans="4:29" x14ac:dyDescent="0.25"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</row>
    <row r="1142" spans="4:29" x14ac:dyDescent="0.25"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</row>
    <row r="1143" spans="4:29" x14ac:dyDescent="0.25"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</row>
    <row r="1144" spans="4:29" x14ac:dyDescent="0.25"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</row>
    <row r="1145" spans="4:29" x14ac:dyDescent="0.25"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</row>
    <row r="1146" spans="4:29" x14ac:dyDescent="0.25"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</row>
    <row r="1147" spans="4:29" x14ac:dyDescent="0.25"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</row>
    <row r="1148" spans="4:29" x14ac:dyDescent="0.25"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</row>
    <row r="1149" spans="4:29" x14ac:dyDescent="0.25"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</row>
    <row r="1150" spans="4:29" x14ac:dyDescent="0.25"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</row>
    <row r="1151" spans="4:29" x14ac:dyDescent="0.25"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</row>
    <row r="1152" spans="4:29" x14ac:dyDescent="0.25"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</row>
    <row r="1153" spans="4:29" x14ac:dyDescent="0.25"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</row>
    <row r="1154" spans="4:29" x14ac:dyDescent="0.25"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</row>
    <row r="1155" spans="4:29" x14ac:dyDescent="0.25"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</row>
    <row r="1156" spans="4:29" x14ac:dyDescent="0.25"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</row>
    <row r="1157" spans="4:29" x14ac:dyDescent="0.25"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</row>
    <row r="1158" spans="4:29" x14ac:dyDescent="0.25"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</row>
    <row r="1159" spans="4:29" x14ac:dyDescent="0.25"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</row>
    <row r="1160" spans="4:29" x14ac:dyDescent="0.25"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</row>
    <row r="1161" spans="4:29" x14ac:dyDescent="0.25"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</row>
    <row r="1162" spans="4:29" x14ac:dyDescent="0.25"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</row>
    <row r="1163" spans="4:29" x14ac:dyDescent="0.25"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</row>
    <row r="1164" spans="4:29" x14ac:dyDescent="0.25"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</row>
    <row r="1165" spans="4:29" x14ac:dyDescent="0.25"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</row>
    <row r="1166" spans="4:29" x14ac:dyDescent="0.25"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</row>
    <row r="1167" spans="4:29" x14ac:dyDescent="0.25"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</row>
    <row r="1168" spans="4:29" x14ac:dyDescent="0.25"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</row>
    <row r="1169" spans="4:29" x14ac:dyDescent="0.25"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</row>
    <row r="1170" spans="4:29" x14ac:dyDescent="0.25"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</row>
    <row r="1171" spans="4:29" x14ac:dyDescent="0.25"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</row>
    <row r="1172" spans="4:29" x14ac:dyDescent="0.25"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</row>
    <row r="1173" spans="4:29" x14ac:dyDescent="0.25"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</row>
    <row r="1174" spans="4:29" x14ac:dyDescent="0.25"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</row>
    <row r="1175" spans="4:29" x14ac:dyDescent="0.25"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</row>
    <row r="1176" spans="4:29" x14ac:dyDescent="0.25"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</row>
    <row r="1177" spans="4:29" x14ac:dyDescent="0.25"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</row>
    <row r="1178" spans="4:29" x14ac:dyDescent="0.25"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</row>
    <row r="1179" spans="4:29" x14ac:dyDescent="0.25"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</row>
    <row r="1180" spans="4:29" x14ac:dyDescent="0.25"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</row>
    <row r="1181" spans="4:29" x14ac:dyDescent="0.25"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</row>
    <row r="1182" spans="4:29" x14ac:dyDescent="0.25"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</row>
    <row r="1183" spans="4:29" x14ac:dyDescent="0.25"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</row>
    <row r="1184" spans="4:29" x14ac:dyDescent="0.25"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</row>
    <row r="1185" spans="4:29" x14ac:dyDescent="0.25"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</row>
    <row r="1186" spans="4:29" x14ac:dyDescent="0.25"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</row>
    <row r="1187" spans="4:29" x14ac:dyDescent="0.25"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</row>
    <row r="1188" spans="4:29" x14ac:dyDescent="0.25"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</row>
    <row r="1189" spans="4:29" x14ac:dyDescent="0.25"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</row>
    <row r="1190" spans="4:29" x14ac:dyDescent="0.25"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</row>
    <row r="1191" spans="4:29" x14ac:dyDescent="0.25"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</row>
    <row r="1192" spans="4:29" x14ac:dyDescent="0.25"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</row>
    <row r="1193" spans="4:29" x14ac:dyDescent="0.25"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</row>
    <row r="1194" spans="4:29" x14ac:dyDescent="0.25"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</row>
    <row r="1195" spans="4:29" x14ac:dyDescent="0.25"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</row>
    <row r="1196" spans="4:29" x14ac:dyDescent="0.25"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</row>
    <row r="1197" spans="4:29" x14ac:dyDescent="0.25"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</row>
    <row r="1198" spans="4:29" x14ac:dyDescent="0.25"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</row>
    <row r="1199" spans="4:29" x14ac:dyDescent="0.25"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</row>
    <row r="1200" spans="4:29" x14ac:dyDescent="0.25"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</row>
    <row r="1201" spans="16:29" x14ac:dyDescent="0.25"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</row>
  </sheetData>
  <autoFilter ref="A1:UF1" xr:uid="{00000000-0001-0000-0100-000000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C213"/>
  <sheetViews>
    <sheetView topLeftCell="A31" workbookViewId="0">
      <selection activeCell="C53" sqref="C53"/>
    </sheetView>
  </sheetViews>
  <sheetFormatPr defaultRowHeight="15" x14ac:dyDescent="0.25"/>
  <cols>
    <col min="2" max="2" width="53.140625" bestFit="1" customWidth="1"/>
    <col min="3" max="3" width="133" customWidth="1"/>
  </cols>
  <sheetData>
    <row r="1" spans="2:3" x14ac:dyDescent="0.25">
      <c r="B1" s="3" t="s">
        <v>36</v>
      </c>
      <c r="C1" s="3" t="s">
        <v>37</v>
      </c>
    </row>
    <row r="2" spans="2:3" x14ac:dyDescent="0.25">
      <c r="B2" s="2" t="s">
        <v>372</v>
      </c>
      <c r="C2" s="2" t="s">
        <v>810</v>
      </c>
    </row>
    <row r="3" spans="2:3" x14ac:dyDescent="0.25">
      <c r="B3" s="2" t="s">
        <v>811</v>
      </c>
      <c r="C3" s="2" t="s">
        <v>817</v>
      </c>
    </row>
    <row r="4" spans="2:3" x14ac:dyDescent="0.25">
      <c r="B4" s="2" t="s">
        <v>812</v>
      </c>
      <c r="C4" s="2" t="s">
        <v>818</v>
      </c>
    </row>
    <row r="5" spans="2:3" x14ac:dyDescent="0.25">
      <c r="B5" s="2" t="s">
        <v>813</v>
      </c>
      <c r="C5" s="2" t="s">
        <v>825</v>
      </c>
    </row>
    <row r="6" spans="2:3" x14ac:dyDescent="0.25">
      <c r="B6" s="2" t="s">
        <v>814</v>
      </c>
      <c r="C6" s="2" t="s">
        <v>826</v>
      </c>
    </row>
    <row r="7" spans="2:3" x14ac:dyDescent="0.25">
      <c r="B7" s="2" t="s">
        <v>815</v>
      </c>
      <c r="C7" s="2" t="s">
        <v>823</v>
      </c>
    </row>
    <row r="8" spans="2:3" x14ac:dyDescent="0.25">
      <c r="B8" s="2" t="s">
        <v>816</v>
      </c>
      <c r="C8" s="2" t="s">
        <v>824</v>
      </c>
    </row>
    <row r="9" spans="2:3" x14ac:dyDescent="0.25">
      <c r="B9" s="2" t="s">
        <v>819</v>
      </c>
      <c r="C9" s="2" t="s">
        <v>827</v>
      </c>
    </row>
    <row r="10" spans="2:3" x14ac:dyDescent="0.25">
      <c r="B10" s="2" t="s">
        <v>821</v>
      </c>
      <c r="C10" s="2" t="s">
        <v>842</v>
      </c>
    </row>
    <row r="11" spans="2:3" x14ac:dyDescent="0.25">
      <c r="B11" s="2" t="s">
        <v>822</v>
      </c>
      <c r="C11" s="2" t="s">
        <v>828</v>
      </c>
    </row>
    <row r="12" spans="2:3" x14ac:dyDescent="0.25">
      <c r="B12" s="2" t="s">
        <v>820</v>
      </c>
      <c r="C12" s="2" t="s">
        <v>866</v>
      </c>
    </row>
    <row r="13" spans="2:3" x14ac:dyDescent="0.25">
      <c r="B13" s="2" t="s">
        <v>829</v>
      </c>
      <c r="C13" s="2" t="s">
        <v>832</v>
      </c>
    </row>
    <row r="14" spans="2:3" x14ac:dyDescent="0.25">
      <c r="B14" s="2" t="s">
        <v>830</v>
      </c>
      <c r="C14" s="2" t="s">
        <v>843</v>
      </c>
    </row>
    <row r="15" spans="2:3" x14ac:dyDescent="0.25">
      <c r="B15" s="2" t="s">
        <v>831</v>
      </c>
      <c r="C15" s="2" t="s">
        <v>833</v>
      </c>
    </row>
    <row r="16" spans="2:3" x14ac:dyDescent="0.25">
      <c r="B16" s="2" t="s">
        <v>834</v>
      </c>
      <c r="C16" s="2" t="s">
        <v>841</v>
      </c>
    </row>
    <row r="17" spans="2:3" x14ac:dyDescent="0.25">
      <c r="B17" s="2" t="s">
        <v>835</v>
      </c>
      <c r="C17" s="2" t="s">
        <v>844</v>
      </c>
    </row>
    <row r="18" spans="2:3" x14ac:dyDescent="0.25">
      <c r="B18" s="2" t="s">
        <v>836</v>
      </c>
      <c r="C18" s="2" t="s">
        <v>845</v>
      </c>
    </row>
    <row r="19" spans="2:3" x14ac:dyDescent="0.25">
      <c r="B19" s="2" t="s">
        <v>837</v>
      </c>
      <c r="C19" s="2" t="s">
        <v>867</v>
      </c>
    </row>
    <row r="20" spans="2:3" x14ac:dyDescent="0.25">
      <c r="B20" s="2" t="s">
        <v>838</v>
      </c>
      <c r="C20" s="2" t="s">
        <v>846</v>
      </c>
    </row>
    <row r="21" spans="2:3" x14ac:dyDescent="0.25">
      <c r="B21" s="2" t="s">
        <v>839</v>
      </c>
      <c r="C21" s="2" t="s">
        <v>847</v>
      </c>
    </row>
    <row r="22" spans="2:3" x14ac:dyDescent="0.25">
      <c r="B22" s="2" t="s">
        <v>840</v>
      </c>
      <c r="C22" s="2" t="s">
        <v>848</v>
      </c>
    </row>
    <row r="23" spans="2:3" x14ac:dyDescent="0.25">
      <c r="B23" s="2" t="s">
        <v>849</v>
      </c>
      <c r="C23" s="2" t="s">
        <v>850</v>
      </c>
    </row>
    <row r="24" spans="2:3" x14ac:dyDescent="0.25">
      <c r="B24" s="2" t="s">
        <v>851</v>
      </c>
      <c r="C24" s="2" t="s">
        <v>852</v>
      </c>
    </row>
    <row r="25" spans="2:3" x14ac:dyDescent="0.25">
      <c r="B25" s="2" t="s">
        <v>853</v>
      </c>
      <c r="C25" s="2" t="s">
        <v>854</v>
      </c>
    </row>
    <row r="26" spans="2:3" x14ac:dyDescent="0.25">
      <c r="B26" s="2" t="s">
        <v>855</v>
      </c>
      <c r="C26" s="2" t="s">
        <v>868</v>
      </c>
    </row>
    <row r="27" spans="2:3" x14ac:dyDescent="0.25">
      <c r="B27" s="2" t="s">
        <v>856</v>
      </c>
      <c r="C27" s="2" t="s">
        <v>857</v>
      </c>
    </row>
    <row r="28" spans="2:3" x14ac:dyDescent="0.25">
      <c r="B28" s="2" t="s">
        <v>858</v>
      </c>
      <c r="C28" s="2" t="s">
        <v>859</v>
      </c>
    </row>
    <row r="29" spans="2:3" x14ac:dyDescent="0.25">
      <c r="B29" s="2" t="s">
        <v>860</v>
      </c>
      <c r="C29" s="2" t="s">
        <v>861</v>
      </c>
    </row>
    <row r="30" spans="2:3" x14ac:dyDescent="0.25">
      <c r="B30" s="2" t="s">
        <v>862</v>
      </c>
      <c r="C30" s="2" t="s">
        <v>865</v>
      </c>
    </row>
    <row r="31" spans="2:3" x14ac:dyDescent="0.25">
      <c r="B31" s="2" t="s">
        <v>863</v>
      </c>
      <c r="C31" s="2" t="s">
        <v>869</v>
      </c>
    </row>
    <row r="32" spans="2:3" x14ac:dyDescent="0.25">
      <c r="B32" s="2" t="s">
        <v>870</v>
      </c>
      <c r="C32" s="2" t="s">
        <v>871</v>
      </c>
    </row>
    <row r="33" spans="2:3" x14ac:dyDescent="0.25">
      <c r="B33" s="2" t="s">
        <v>872</v>
      </c>
      <c r="C33" s="2" t="s">
        <v>873</v>
      </c>
    </row>
    <row r="34" spans="2:3" x14ac:dyDescent="0.25">
      <c r="B34" s="2" t="s">
        <v>874</v>
      </c>
      <c r="C34" s="2" t="s">
        <v>875</v>
      </c>
    </row>
    <row r="35" spans="2:3" x14ac:dyDescent="0.25">
      <c r="B35" s="2" t="s">
        <v>876</v>
      </c>
      <c r="C35" s="2" t="s">
        <v>877</v>
      </c>
    </row>
    <row r="36" spans="2:3" x14ac:dyDescent="0.25">
      <c r="B36" s="2" t="s">
        <v>878</v>
      </c>
      <c r="C36" s="2" t="s">
        <v>1043</v>
      </c>
    </row>
    <row r="37" spans="2:3" x14ac:dyDescent="0.25">
      <c r="B37" s="2" t="s">
        <v>879</v>
      </c>
      <c r="C37" s="2" t="s">
        <v>1044</v>
      </c>
    </row>
    <row r="38" spans="2:3" x14ac:dyDescent="0.25">
      <c r="B38" s="2" t="s">
        <v>880</v>
      </c>
      <c r="C38" s="2" t="s">
        <v>1045</v>
      </c>
    </row>
    <row r="39" spans="2:3" x14ac:dyDescent="0.25">
      <c r="B39" s="2" t="s">
        <v>881</v>
      </c>
      <c r="C39" s="2" t="s">
        <v>1046</v>
      </c>
    </row>
    <row r="40" spans="2:3" x14ac:dyDescent="0.25">
      <c r="B40" s="2" t="s">
        <v>882</v>
      </c>
      <c r="C40" s="2" t="s">
        <v>1044</v>
      </c>
    </row>
    <row r="41" spans="2:3" x14ac:dyDescent="0.25">
      <c r="B41" s="2" t="s">
        <v>883</v>
      </c>
      <c r="C41" s="2" t="s">
        <v>1047</v>
      </c>
    </row>
    <row r="42" spans="2:3" x14ac:dyDescent="0.25">
      <c r="B42" s="2" t="s">
        <v>884</v>
      </c>
      <c r="C42" s="2" t="s">
        <v>890</v>
      </c>
    </row>
    <row r="43" spans="2:3" x14ac:dyDescent="0.25">
      <c r="B43" s="2" t="s">
        <v>885</v>
      </c>
      <c r="C43" s="2" t="s">
        <v>891</v>
      </c>
    </row>
    <row r="44" spans="2:3" x14ac:dyDescent="0.25">
      <c r="B44" s="2" t="s">
        <v>886</v>
      </c>
      <c r="C44" s="2" t="s">
        <v>892</v>
      </c>
    </row>
    <row r="45" spans="2:3" x14ac:dyDescent="0.25">
      <c r="B45" s="2" t="s">
        <v>887</v>
      </c>
      <c r="C45" s="2" t="s">
        <v>893</v>
      </c>
    </row>
    <row r="46" spans="2:3" x14ac:dyDescent="0.25">
      <c r="B46" s="2" t="s">
        <v>888</v>
      </c>
      <c r="C46" s="2" t="s">
        <v>894</v>
      </c>
    </row>
    <row r="47" spans="2:3" x14ac:dyDescent="0.25">
      <c r="B47" s="2" t="s">
        <v>889</v>
      </c>
      <c r="C47" s="2" t="s">
        <v>895</v>
      </c>
    </row>
    <row r="48" spans="2:3" x14ac:dyDescent="0.25">
      <c r="B48" s="48" t="s">
        <v>38</v>
      </c>
      <c r="C48" s="2" t="s">
        <v>1054</v>
      </c>
    </row>
    <row r="49" spans="2:3" x14ac:dyDescent="0.25">
      <c r="B49" s="28" t="s">
        <v>38</v>
      </c>
      <c r="C49" s="2" t="s">
        <v>1050</v>
      </c>
    </row>
    <row r="50" spans="2:3" x14ac:dyDescent="0.25">
      <c r="B50" s="50" t="s">
        <v>38</v>
      </c>
      <c r="C50" s="2" t="s">
        <v>1051</v>
      </c>
    </row>
    <row r="51" spans="2:3" x14ac:dyDescent="0.25">
      <c r="B51" s="51" t="s">
        <v>38</v>
      </c>
      <c r="C51" s="2" t="s">
        <v>1052</v>
      </c>
    </row>
    <row r="52" spans="2:3" x14ac:dyDescent="0.25">
      <c r="B52" s="54" t="s">
        <v>38</v>
      </c>
      <c r="C52" s="2" t="s">
        <v>1053</v>
      </c>
    </row>
    <row r="53" spans="2:3" x14ac:dyDescent="0.25">
      <c r="B53" s="52" t="s">
        <v>38</v>
      </c>
      <c r="C53" s="2" t="s">
        <v>1049</v>
      </c>
    </row>
    <row r="54" spans="2:3" x14ac:dyDescent="0.25">
      <c r="B54" s="2"/>
      <c r="C54" s="2"/>
    </row>
    <row r="55" spans="2:3" x14ac:dyDescent="0.25">
      <c r="B55" s="2"/>
      <c r="C55" s="2"/>
    </row>
    <row r="56" spans="2:3" x14ac:dyDescent="0.25">
      <c r="B56" s="2"/>
      <c r="C56" s="2"/>
    </row>
    <row r="57" spans="2:3" x14ac:dyDescent="0.25">
      <c r="B57" s="2"/>
      <c r="C57" s="2"/>
    </row>
    <row r="58" spans="2:3" x14ac:dyDescent="0.25">
      <c r="B58" s="2"/>
      <c r="C58" s="2"/>
    </row>
    <row r="59" spans="2:3" x14ac:dyDescent="0.25">
      <c r="B59" s="2"/>
      <c r="C59" s="2"/>
    </row>
    <row r="60" spans="2:3" x14ac:dyDescent="0.25">
      <c r="B60" s="2"/>
      <c r="C60" s="2"/>
    </row>
    <row r="61" spans="2:3" x14ac:dyDescent="0.25">
      <c r="B61" s="2"/>
      <c r="C61" s="2"/>
    </row>
    <row r="62" spans="2:3" x14ac:dyDescent="0.25">
      <c r="B62" s="2"/>
      <c r="C62" s="2"/>
    </row>
    <row r="63" spans="2:3" x14ac:dyDescent="0.25">
      <c r="B63" s="2"/>
      <c r="C63" s="2"/>
    </row>
    <row r="64" spans="2:3" x14ac:dyDescent="0.25">
      <c r="B64" s="2"/>
      <c r="C64" s="2"/>
    </row>
    <row r="65" spans="2:3" x14ac:dyDescent="0.25">
      <c r="B65" s="2"/>
      <c r="C65" s="2"/>
    </row>
    <row r="66" spans="2:3" x14ac:dyDescent="0.25">
      <c r="B66" s="2"/>
      <c r="C66" s="2"/>
    </row>
    <row r="67" spans="2:3" x14ac:dyDescent="0.25">
      <c r="B67" s="2"/>
      <c r="C67" s="2"/>
    </row>
    <row r="68" spans="2:3" x14ac:dyDescent="0.25">
      <c r="B68" s="2"/>
      <c r="C68" s="2"/>
    </row>
    <row r="69" spans="2:3" x14ac:dyDescent="0.25">
      <c r="C69" s="2"/>
    </row>
    <row r="70" spans="2:3" x14ac:dyDescent="0.25">
      <c r="C70" s="2"/>
    </row>
    <row r="71" spans="2:3" x14ac:dyDescent="0.25">
      <c r="C71" s="2"/>
    </row>
    <row r="72" spans="2:3" x14ac:dyDescent="0.25">
      <c r="C72" s="2"/>
    </row>
    <row r="73" spans="2:3" x14ac:dyDescent="0.25">
      <c r="C73" s="2"/>
    </row>
    <row r="74" spans="2:3" x14ac:dyDescent="0.25">
      <c r="C74" s="2"/>
    </row>
    <row r="75" spans="2:3" x14ac:dyDescent="0.25">
      <c r="C75" s="2"/>
    </row>
    <row r="76" spans="2:3" x14ac:dyDescent="0.25">
      <c r="C76" s="2"/>
    </row>
    <row r="77" spans="2:3" x14ac:dyDescent="0.25">
      <c r="C77" s="2"/>
    </row>
    <row r="78" spans="2:3" x14ac:dyDescent="0.25">
      <c r="C78" s="2"/>
    </row>
    <row r="79" spans="2:3" x14ac:dyDescent="0.25">
      <c r="C79" s="2"/>
    </row>
    <row r="80" spans="2:3" x14ac:dyDescent="0.25">
      <c r="C80" s="2"/>
    </row>
    <row r="81" spans="3:3" x14ac:dyDescent="0.25">
      <c r="C81" s="2"/>
    </row>
    <row r="82" spans="3:3" x14ac:dyDescent="0.25">
      <c r="C82" s="2"/>
    </row>
    <row r="83" spans="3:3" x14ac:dyDescent="0.25">
      <c r="C83" s="2"/>
    </row>
    <row r="84" spans="3:3" x14ac:dyDescent="0.25">
      <c r="C84" s="2"/>
    </row>
    <row r="85" spans="3:3" x14ac:dyDescent="0.25">
      <c r="C85" s="2"/>
    </row>
    <row r="86" spans="3:3" x14ac:dyDescent="0.25">
      <c r="C86" s="2"/>
    </row>
    <row r="87" spans="3:3" x14ac:dyDescent="0.25">
      <c r="C87" s="2"/>
    </row>
    <row r="88" spans="3:3" x14ac:dyDescent="0.25">
      <c r="C88" s="2"/>
    </row>
    <row r="89" spans="3:3" x14ac:dyDescent="0.25">
      <c r="C89" s="2"/>
    </row>
    <row r="90" spans="3:3" x14ac:dyDescent="0.25">
      <c r="C90" s="2"/>
    </row>
    <row r="91" spans="3:3" x14ac:dyDescent="0.25">
      <c r="C91" s="2"/>
    </row>
    <row r="92" spans="3:3" x14ac:dyDescent="0.25">
      <c r="C92" s="2"/>
    </row>
    <row r="93" spans="3:3" x14ac:dyDescent="0.25">
      <c r="C93" s="2"/>
    </row>
    <row r="94" spans="3:3" x14ac:dyDescent="0.25">
      <c r="C94" s="2"/>
    </row>
    <row r="95" spans="3:3" x14ac:dyDescent="0.25">
      <c r="C95" s="2"/>
    </row>
    <row r="96" spans="3:3" x14ac:dyDescent="0.25">
      <c r="C96" s="2"/>
    </row>
    <row r="97" spans="3:3" x14ac:dyDescent="0.25">
      <c r="C97" s="2"/>
    </row>
    <row r="98" spans="3:3" x14ac:dyDescent="0.25">
      <c r="C98" s="2"/>
    </row>
    <row r="99" spans="3:3" x14ac:dyDescent="0.25">
      <c r="C99" s="2"/>
    </row>
    <row r="100" spans="3:3" x14ac:dyDescent="0.25">
      <c r="C100" s="2"/>
    </row>
    <row r="101" spans="3:3" x14ac:dyDescent="0.25">
      <c r="C101" s="2"/>
    </row>
    <row r="102" spans="3:3" x14ac:dyDescent="0.25">
      <c r="C102" s="2"/>
    </row>
    <row r="103" spans="3:3" x14ac:dyDescent="0.25">
      <c r="C103" s="2"/>
    </row>
    <row r="104" spans="3:3" x14ac:dyDescent="0.25">
      <c r="C104" s="2"/>
    </row>
    <row r="105" spans="3:3" x14ac:dyDescent="0.25">
      <c r="C105" s="2"/>
    </row>
    <row r="106" spans="3:3" x14ac:dyDescent="0.25">
      <c r="C106" s="2"/>
    </row>
    <row r="107" spans="3:3" x14ac:dyDescent="0.25">
      <c r="C107" s="2"/>
    </row>
    <row r="108" spans="3:3" x14ac:dyDescent="0.25">
      <c r="C108" s="2"/>
    </row>
    <row r="109" spans="3:3" x14ac:dyDescent="0.25">
      <c r="C109" s="2"/>
    </row>
    <row r="110" spans="3:3" x14ac:dyDescent="0.25">
      <c r="C110" s="2"/>
    </row>
    <row r="111" spans="3:3" x14ac:dyDescent="0.25">
      <c r="C111" s="2"/>
    </row>
    <row r="112" spans="3:3" x14ac:dyDescent="0.25">
      <c r="C112" s="2"/>
    </row>
    <row r="113" spans="3:3" x14ac:dyDescent="0.25">
      <c r="C113" s="2"/>
    </row>
    <row r="114" spans="3:3" x14ac:dyDescent="0.25">
      <c r="C114" s="2"/>
    </row>
    <row r="115" spans="3:3" x14ac:dyDescent="0.25">
      <c r="C115" s="2"/>
    </row>
    <row r="116" spans="3:3" x14ac:dyDescent="0.25">
      <c r="C116" s="2"/>
    </row>
    <row r="117" spans="3:3" x14ac:dyDescent="0.25">
      <c r="C117" s="2"/>
    </row>
    <row r="118" spans="3:3" x14ac:dyDescent="0.25">
      <c r="C118" s="2"/>
    </row>
    <row r="119" spans="3:3" x14ac:dyDescent="0.25">
      <c r="C119" s="2"/>
    </row>
    <row r="120" spans="3:3" x14ac:dyDescent="0.25">
      <c r="C120" s="2"/>
    </row>
    <row r="121" spans="3:3" x14ac:dyDescent="0.25">
      <c r="C121" s="2"/>
    </row>
    <row r="122" spans="3:3" x14ac:dyDescent="0.25">
      <c r="C122" s="2"/>
    </row>
    <row r="123" spans="3:3" x14ac:dyDescent="0.25">
      <c r="C123" s="2"/>
    </row>
    <row r="124" spans="3:3" x14ac:dyDescent="0.25">
      <c r="C124" s="2"/>
    </row>
    <row r="125" spans="3:3" x14ac:dyDescent="0.25">
      <c r="C125" s="2"/>
    </row>
    <row r="126" spans="3:3" x14ac:dyDescent="0.25">
      <c r="C126" s="2"/>
    </row>
    <row r="127" spans="3:3" x14ac:dyDescent="0.25">
      <c r="C127" s="2"/>
    </row>
    <row r="128" spans="3:3" x14ac:dyDescent="0.25">
      <c r="C128" s="2"/>
    </row>
    <row r="129" spans="3:3" x14ac:dyDescent="0.25">
      <c r="C129" s="2"/>
    </row>
    <row r="130" spans="3:3" x14ac:dyDescent="0.25">
      <c r="C130" s="2"/>
    </row>
    <row r="131" spans="3:3" x14ac:dyDescent="0.25">
      <c r="C131" s="2"/>
    </row>
    <row r="132" spans="3:3" x14ac:dyDescent="0.25">
      <c r="C132" s="2"/>
    </row>
    <row r="133" spans="3:3" x14ac:dyDescent="0.25">
      <c r="C133" s="2"/>
    </row>
    <row r="134" spans="3:3" x14ac:dyDescent="0.25">
      <c r="C134" s="2"/>
    </row>
    <row r="135" spans="3:3" x14ac:dyDescent="0.25">
      <c r="C135" s="2"/>
    </row>
    <row r="136" spans="3:3" x14ac:dyDescent="0.25">
      <c r="C136" s="2"/>
    </row>
    <row r="137" spans="3:3" x14ac:dyDescent="0.25">
      <c r="C137" s="2"/>
    </row>
    <row r="138" spans="3:3" x14ac:dyDescent="0.25">
      <c r="C138" s="2"/>
    </row>
    <row r="139" spans="3:3" x14ac:dyDescent="0.25">
      <c r="C139" s="2"/>
    </row>
    <row r="140" spans="3:3" x14ac:dyDescent="0.25">
      <c r="C140" s="2"/>
    </row>
    <row r="141" spans="3:3" x14ac:dyDescent="0.25">
      <c r="C141" s="2"/>
    </row>
    <row r="142" spans="3:3" x14ac:dyDescent="0.25">
      <c r="C142" s="2"/>
    </row>
    <row r="143" spans="3:3" x14ac:dyDescent="0.25">
      <c r="C143" s="2"/>
    </row>
    <row r="144" spans="3:3" x14ac:dyDescent="0.25">
      <c r="C144" s="2"/>
    </row>
    <row r="145" spans="3:3" x14ac:dyDescent="0.25">
      <c r="C145" s="2"/>
    </row>
    <row r="146" spans="3:3" x14ac:dyDescent="0.25">
      <c r="C146" s="2"/>
    </row>
    <row r="147" spans="3:3" x14ac:dyDescent="0.25">
      <c r="C147" s="2"/>
    </row>
    <row r="148" spans="3:3" x14ac:dyDescent="0.25">
      <c r="C148" s="2"/>
    </row>
    <row r="149" spans="3:3" x14ac:dyDescent="0.25">
      <c r="C149" s="2"/>
    </row>
    <row r="150" spans="3:3" x14ac:dyDescent="0.25">
      <c r="C150" s="2"/>
    </row>
    <row r="151" spans="3:3" x14ac:dyDescent="0.25">
      <c r="C151" s="2"/>
    </row>
    <row r="152" spans="3:3" x14ac:dyDescent="0.25">
      <c r="C152" s="2"/>
    </row>
    <row r="153" spans="3:3" x14ac:dyDescent="0.25">
      <c r="C153" s="2"/>
    </row>
    <row r="154" spans="3:3" x14ac:dyDescent="0.25">
      <c r="C154" s="2"/>
    </row>
    <row r="155" spans="3:3" x14ac:dyDescent="0.25">
      <c r="C155" s="2"/>
    </row>
    <row r="156" spans="3:3" x14ac:dyDescent="0.25">
      <c r="C156" s="2"/>
    </row>
    <row r="157" spans="3:3" x14ac:dyDescent="0.25">
      <c r="C157" s="2"/>
    </row>
    <row r="158" spans="3:3" x14ac:dyDescent="0.25">
      <c r="C158" s="2"/>
    </row>
    <row r="159" spans="3:3" x14ac:dyDescent="0.25">
      <c r="C159" s="2"/>
    </row>
    <row r="160" spans="3:3" x14ac:dyDescent="0.25">
      <c r="C160" s="2"/>
    </row>
    <row r="161" spans="3:3" x14ac:dyDescent="0.25">
      <c r="C161" s="2"/>
    </row>
    <row r="162" spans="3:3" x14ac:dyDescent="0.25">
      <c r="C162" s="2"/>
    </row>
    <row r="163" spans="3:3" x14ac:dyDescent="0.25">
      <c r="C163" s="2"/>
    </row>
    <row r="164" spans="3:3" x14ac:dyDescent="0.25">
      <c r="C164" s="2"/>
    </row>
    <row r="165" spans="3:3" x14ac:dyDescent="0.25">
      <c r="C165" s="2"/>
    </row>
    <row r="166" spans="3:3" x14ac:dyDescent="0.25">
      <c r="C166" s="2"/>
    </row>
    <row r="167" spans="3:3" x14ac:dyDescent="0.25">
      <c r="C167" s="2"/>
    </row>
    <row r="168" spans="3:3" x14ac:dyDescent="0.25">
      <c r="C168" s="2"/>
    </row>
    <row r="169" spans="3:3" x14ac:dyDescent="0.25">
      <c r="C169" s="2"/>
    </row>
    <row r="170" spans="3:3" x14ac:dyDescent="0.25">
      <c r="C170" s="2"/>
    </row>
    <row r="171" spans="3:3" x14ac:dyDescent="0.25">
      <c r="C171" s="2"/>
    </row>
    <row r="172" spans="3:3" x14ac:dyDescent="0.25">
      <c r="C172" s="2"/>
    </row>
    <row r="173" spans="3:3" x14ac:dyDescent="0.25">
      <c r="C173" s="2"/>
    </row>
    <row r="174" spans="3:3" x14ac:dyDescent="0.25">
      <c r="C174" s="2"/>
    </row>
    <row r="175" spans="3:3" x14ac:dyDescent="0.25">
      <c r="C175" s="2"/>
    </row>
    <row r="176" spans="3:3" x14ac:dyDescent="0.25">
      <c r="C176" s="2"/>
    </row>
    <row r="177" spans="3:3" x14ac:dyDescent="0.25">
      <c r="C177" s="2"/>
    </row>
    <row r="178" spans="3:3" x14ac:dyDescent="0.25">
      <c r="C178" s="2"/>
    </row>
    <row r="179" spans="3:3" x14ac:dyDescent="0.25">
      <c r="C179" s="2"/>
    </row>
    <row r="180" spans="3:3" x14ac:dyDescent="0.25">
      <c r="C180" s="2"/>
    </row>
    <row r="181" spans="3:3" x14ac:dyDescent="0.25">
      <c r="C181" s="2"/>
    </row>
    <row r="182" spans="3:3" x14ac:dyDescent="0.25">
      <c r="C182" s="2"/>
    </row>
    <row r="183" spans="3:3" x14ac:dyDescent="0.25">
      <c r="C183" s="2"/>
    </row>
    <row r="184" spans="3:3" x14ac:dyDescent="0.25">
      <c r="C184" s="2"/>
    </row>
    <row r="185" spans="3:3" x14ac:dyDescent="0.25">
      <c r="C185" s="2"/>
    </row>
    <row r="186" spans="3:3" x14ac:dyDescent="0.25">
      <c r="C186" s="2"/>
    </row>
    <row r="187" spans="3:3" x14ac:dyDescent="0.25">
      <c r="C187" s="2"/>
    </row>
    <row r="188" spans="3:3" x14ac:dyDescent="0.25">
      <c r="C188" s="2"/>
    </row>
    <row r="189" spans="3:3" x14ac:dyDescent="0.25">
      <c r="C189" s="2"/>
    </row>
    <row r="190" spans="3:3" x14ac:dyDescent="0.25">
      <c r="C190" s="2"/>
    </row>
    <row r="191" spans="3:3" x14ac:dyDescent="0.25">
      <c r="C191" s="2"/>
    </row>
    <row r="192" spans="3:3" x14ac:dyDescent="0.25">
      <c r="C192" s="2"/>
    </row>
    <row r="193" spans="3:3" x14ac:dyDescent="0.25">
      <c r="C193" s="2"/>
    </row>
    <row r="194" spans="3:3" x14ac:dyDescent="0.25">
      <c r="C194" s="2"/>
    </row>
    <row r="195" spans="3:3" x14ac:dyDescent="0.25">
      <c r="C195" s="2"/>
    </row>
    <row r="196" spans="3:3" x14ac:dyDescent="0.25">
      <c r="C196" s="2"/>
    </row>
    <row r="197" spans="3:3" x14ac:dyDescent="0.25">
      <c r="C197" s="2"/>
    </row>
    <row r="198" spans="3:3" x14ac:dyDescent="0.25">
      <c r="C198" s="2"/>
    </row>
    <row r="199" spans="3:3" x14ac:dyDescent="0.25">
      <c r="C199" s="2"/>
    </row>
    <row r="200" spans="3:3" x14ac:dyDescent="0.25">
      <c r="C200" s="2"/>
    </row>
    <row r="201" spans="3:3" x14ac:dyDescent="0.25">
      <c r="C201" s="2"/>
    </row>
    <row r="202" spans="3:3" x14ac:dyDescent="0.25">
      <c r="C202" s="2"/>
    </row>
    <row r="203" spans="3:3" x14ac:dyDescent="0.25">
      <c r="C203" s="2"/>
    </row>
    <row r="204" spans="3:3" x14ac:dyDescent="0.25">
      <c r="C204" s="2"/>
    </row>
    <row r="205" spans="3:3" x14ac:dyDescent="0.25">
      <c r="C205" s="2"/>
    </row>
    <row r="206" spans="3:3" x14ac:dyDescent="0.25">
      <c r="C206" s="2"/>
    </row>
    <row r="207" spans="3:3" x14ac:dyDescent="0.25">
      <c r="C207" s="2"/>
    </row>
    <row r="208" spans="3:3" x14ac:dyDescent="0.25">
      <c r="C208" s="2"/>
    </row>
    <row r="209" spans="3:3" x14ac:dyDescent="0.25">
      <c r="C209" s="2"/>
    </row>
    <row r="210" spans="3:3" x14ac:dyDescent="0.25">
      <c r="C210" s="2"/>
    </row>
    <row r="211" spans="3:3" x14ac:dyDescent="0.25">
      <c r="C211" s="2"/>
    </row>
    <row r="212" spans="3:3" x14ac:dyDescent="0.25">
      <c r="C212" s="2"/>
    </row>
    <row r="213" spans="3:3" x14ac:dyDescent="0.25">
      <c r="C213" s="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Layout</vt:lpstr>
      <vt:lpstr>Indicadores</vt:lpstr>
      <vt:lpstr>DICIONARIO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Roberta Pati Pascom - AMA</dc:creator>
  <cp:lastModifiedBy>Rosana Elisa Gonçalves Gonçalves Pinho</cp:lastModifiedBy>
  <dcterms:created xsi:type="dcterms:W3CDTF">2016-07-04T13:44:46Z</dcterms:created>
  <dcterms:modified xsi:type="dcterms:W3CDTF">2022-11-29T16:31:11Z</dcterms:modified>
</cp:coreProperties>
</file>